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 updateLinks="always"/>
  <mc:AlternateContent xmlns:mc="http://schemas.openxmlformats.org/markup-compatibility/2006">
    <mc:Choice Requires="x15">
      <x15ac:absPath xmlns:x15ac="http://schemas.microsoft.com/office/spreadsheetml/2010/11/ac" url="https://d.docs.live.net/513d6d7d0ad53551/PROYECCIONES/"/>
    </mc:Choice>
  </mc:AlternateContent>
  <xr:revisionPtr revIDLastSave="10927" documentId="13_ncr:1_{070E9D7C-46A2-4801-9457-2930E4C202EB}" xr6:coauthVersionLast="47" xr6:coauthVersionMax="47" xr10:uidLastSave="{5C967AD8-23B9-43B9-AC42-45D1F297FB74}"/>
  <bookViews>
    <workbookView xWindow="-120" yWindow="-120" windowWidth="20730" windowHeight="11040" tabRatio="594" firstSheet="3" activeTab="17" xr2:uid="{00000000-000D-0000-FFFF-FFFF00000000}"/>
  </bookViews>
  <sheets>
    <sheet name="Ventas Diarias" sheetId="16" state="hidden" r:id="rId1"/>
    <sheet name="Ventas Semanales" sheetId="8" state="hidden" r:id="rId2"/>
    <sheet name="Ventas Mensuales" sheetId="15" state="hidden" r:id="rId3"/>
    <sheet name="Proy 2025 vs 2024" sheetId="41" r:id="rId4"/>
    <sheet name="PROY 2025" sheetId="42" r:id="rId5"/>
    <sheet name="Proy 2024 vs 2023" sheetId="38" r:id="rId6"/>
    <sheet name="Proy 2023 vs 2022" sheetId="29" r:id="rId7"/>
    <sheet name="PR" sheetId="20" state="hidden" r:id="rId8"/>
    <sheet name="GO" sheetId="22" state="hidden" r:id="rId9"/>
    <sheet name="IM" sheetId="23" state="hidden" r:id="rId10"/>
    <sheet name="total tiendas" sheetId="26" state="hidden" r:id="rId11"/>
    <sheet name="HT Escenarios" sheetId="43" r:id="rId12"/>
    <sheet name="Distribucion por Escenario" sheetId="44" r:id="rId13"/>
    <sheet name="ESCENARIOS 2024" sheetId="39" r:id="rId14"/>
    <sheet name="borrar" sheetId="27" r:id="rId15"/>
    <sheet name="Base%Sem" sheetId="33" r:id="rId16"/>
    <sheet name="Tabla de Proyecciones" sheetId="36" r:id="rId17"/>
    <sheet name="Tabla de Metas" sheetId="37" r:id="rId18"/>
    <sheet name="Tabla de Objetivos" sheetId="40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7" hidden="1">PR!$A$12:$X$50</definedName>
    <definedName name="_xlnm._FilterDatabase" localSheetId="6" hidden="1">'Proy 2023 vs 2022'!$DG$43:$DJ$43</definedName>
    <definedName name="_xlnm._FilterDatabase" localSheetId="5" hidden="1">'Proy 2024 vs 2023'!$DL$43:$DO$43</definedName>
    <definedName name="_xlnm._FilterDatabase" localSheetId="3" hidden="1">'Proy 2025 vs 2024'!$DG$43:$DJ$43</definedName>
    <definedName name="_xlnm._FilterDatabase" localSheetId="10" hidden="1">'total tiendas'!$A$2:$C$2</definedName>
    <definedName name="_xlnm._FilterDatabase" localSheetId="0" hidden="1">'Ventas Diarias'!$IZ$24:$JC$24</definedName>
    <definedName name="_xlnm._FilterDatabase" localSheetId="1" hidden="1">'Ventas Semanales'!$DQ$77:$DU$77</definedName>
    <definedName name="_xlnm.Print_Area" localSheetId="6">'Proy 2023 vs 2022'!$B$2:$LH$33</definedName>
    <definedName name="_xlnm.Print_Area" localSheetId="5">'Proy 2024 vs 2023'!$B$2:$LM$33</definedName>
    <definedName name="_xlnm.Print_Area" localSheetId="3">'Proy 2025 vs 2024'!$B$2:$LH$33</definedName>
    <definedName name="_xlnm.Print_Area" localSheetId="2">'Ventas Mensuales'!$B$1:$BS$39</definedName>
    <definedName name="_xlnm.Print_Area" localSheetId="1">'Ventas Semanales'!$B$1:$JC$36</definedName>
    <definedName name="_xlnm.Print_Area" localSheetId="11">'HT Escenarios'!$A$1:$Q$46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Q29" i="43" l="1"/>
  <c r="L29" i="43"/>
  <c r="G29" i="43"/>
  <c r="Q32" i="43"/>
  <c r="L32" i="43"/>
  <c r="G32" i="43"/>
  <c r="B124" i="44"/>
  <c r="B79" i="44"/>
  <c r="B34" i="44"/>
  <c r="AAN3" i="37"/>
  <c r="AAN4" i="37"/>
  <c r="AAN5" i="37"/>
  <c r="AAN6" i="37"/>
  <c r="AAN7" i="37"/>
  <c r="AAN8" i="37"/>
  <c r="AAN9" i="37"/>
  <c r="AAN10" i="37"/>
  <c r="AAN11" i="37"/>
  <c r="AAN12" i="37"/>
  <c r="AAN13" i="37"/>
  <c r="AAN14" i="37"/>
  <c r="AAN15" i="37"/>
  <c r="AAN16" i="37"/>
  <c r="AAN17" i="37"/>
  <c r="AAN18" i="37"/>
  <c r="AAN19" i="37"/>
  <c r="AAN20" i="37"/>
  <c r="AAN21" i="37"/>
  <c r="AAN22" i="37"/>
  <c r="AAN23" i="37"/>
  <c r="AAN24" i="37"/>
  <c r="AAN25" i="37"/>
  <c r="AAN26" i="37"/>
  <c r="AAN27" i="37"/>
  <c r="AAN28" i="37"/>
  <c r="AAN2" i="37"/>
  <c r="AAS14" i="37"/>
  <c r="AAP14" i="37"/>
  <c r="AAP3" i="37"/>
  <c r="AAS20" i="37"/>
  <c r="AAO20" i="37"/>
  <c r="AAP12" i="37"/>
  <c r="AAS4" i="37"/>
  <c r="C153" i="44"/>
  <c r="D153" i="44"/>
  <c r="E153" i="44"/>
  <c r="F153" i="44"/>
  <c r="G153" i="44"/>
  <c r="H153" i="44"/>
  <c r="I153" i="44"/>
  <c r="J153" i="44"/>
  <c r="K153" i="44"/>
  <c r="L153" i="44"/>
  <c r="M153" i="44"/>
  <c r="N153" i="44"/>
  <c r="C154" i="44"/>
  <c r="D154" i="44"/>
  <c r="E154" i="44"/>
  <c r="F154" i="44"/>
  <c r="G154" i="44"/>
  <c r="H154" i="44"/>
  <c r="I154" i="44"/>
  <c r="J154" i="44"/>
  <c r="K154" i="44"/>
  <c r="L154" i="44"/>
  <c r="M154" i="44"/>
  <c r="N154" i="44"/>
  <c r="C108" i="44"/>
  <c r="D108" i="44"/>
  <c r="E108" i="44"/>
  <c r="F108" i="44"/>
  <c r="G108" i="44"/>
  <c r="H108" i="44"/>
  <c r="I108" i="44"/>
  <c r="J108" i="44"/>
  <c r="K108" i="44"/>
  <c r="L108" i="44"/>
  <c r="M108" i="44"/>
  <c r="N108" i="44"/>
  <c r="C109" i="44"/>
  <c r="D109" i="44"/>
  <c r="E109" i="44"/>
  <c r="F109" i="44"/>
  <c r="G109" i="44"/>
  <c r="H109" i="44"/>
  <c r="I109" i="44"/>
  <c r="J109" i="44"/>
  <c r="K109" i="44"/>
  <c r="L109" i="44"/>
  <c r="M109" i="44"/>
  <c r="N109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P30" i="43"/>
  <c r="K30" i="43"/>
  <c r="D30" i="43"/>
  <c r="CB68" i="41"/>
  <c r="CC68" i="41"/>
  <c r="CD68" i="41"/>
  <c r="CE68" i="41"/>
  <c r="CF68" i="41"/>
  <c r="CG68" i="41"/>
  <c r="CH68" i="41"/>
  <c r="CI68" i="41"/>
  <c r="CJ68" i="41"/>
  <c r="CK68" i="41"/>
  <c r="CL68" i="41"/>
  <c r="CM68" i="41"/>
  <c r="CN68" i="41"/>
  <c r="CO68" i="41"/>
  <c r="CP68" i="41"/>
  <c r="CQ68" i="41"/>
  <c r="CR68" i="41"/>
  <c r="CS68" i="41"/>
  <c r="CT68" i="41"/>
  <c r="CU68" i="41"/>
  <c r="CV68" i="41"/>
  <c r="CZ68" i="41"/>
  <c r="DA68" i="41"/>
  <c r="DC68" i="41"/>
  <c r="DD68" i="41"/>
  <c r="DE68" i="41"/>
  <c r="DF68" i="41"/>
  <c r="DH68" i="41"/>
  <c r="DI68" i="41"/>
  <c r="DJ68" i="41"/>
  <c r="DK68" i="41"/>
  <c r="DM68" i="41"/>
  <c r="DN68" i="41"/>
  <c r="DO68" i="41"/>
  <c r="DP68" i="41"/>
  <c r="DR68" i="41"/>
  <c r="DS68" i="41"/>
  <c r="DT68" i="41"/>
  <c r="DU68" i="41"/>
  <c r="O46" i="43"/>
  <c r="C46" i="43"/>
  <c r="J46" i="43"/>
  <c r="KX71" i="41"/>
  <c r="KW71" i="41"/>
  <c r="ZZ16" i="37"/>
  <c r="AAE16" i="37"/>
  <c r="AAD16" i="37"/>
  <c r="AAE2" i="37"/>
  <c r="ZZ2" i="37"/>
  <c r="AAE13" i="37"/>
  <c r="ZZ13" i="37"/>
  <c r="ZY35" i="36"/>
  <c r="ZX4" i="37"/>
  <c r="ZS4" i="37"/>
  <c r="ZV19" i="37"/>
  <c r="ZS19" i="37"/>
  <c r="ZX2" i="37"/>
  <c r="ZW2" i="37"/>
  <c r="ZS2" i="37"/>
  <c r="N7" i="42"/>
  <c r="M7" i="42"/>
  <c r="L7" i="42"/>
  <c r="K7" i="42"/>
  <c r="J7" i="42"/>
  <c r="I7" i="42"/>
  <c r="H7" i="42"/>
  <c r="G7" i="42"/>
  <c r="F7" i="42"/>
  <c r="E7" i="42"/>
  <c r="D7" i="42"/>
  <c r="C7" i="42"/>
  <c r="N5" i="42"/>
  <c r="M5" i="42"/>
  <c r="L5" i="42"/>
  <c r="K5" i="42"/>
  <c r="J5" i="42"/>
  <c r="I5" i="42"/>
  <c r="H5" i="42"/>
  <c r="G5" i="42"/>
  <c r="F5" i="42"/>
  <c r="E5" i="42"/>
  <c r="D5" i="42"/>
  <c r="C5" i="42"/>
  <c r="O6" i="42"/>
  <c r="O7" i="42"/>
  <c r="JK26" i="41"/>
  <c r="JK27" i="41"/>
  <c r="JK28" i="41"/>
  <c r="JK29" i="41"/>
  <c r="JK30" i="41"/>
  <c r="JK31" i="41"/>
  <c r="JK32" i="41"/>
  <c r="JF26" i="41"/>
  <c r="JF27" i="41"/>
  <c r="JF28" i="41"/>
  <c r="JF29" i="41"/>
  <c r="JF30" i="41"/>
  <c r="JF31" i="41"/>
  <c r="JF32" i="41"/>
  <c r="JA26" i="41"/>
  <c r="JA27" i="41"/>
  <c r="JA28" i="41"/>
  <c r="JA29" i="41"/>
  <c r="JA30" i="41"/>
  <c r="JA31" i="41"/>
  <c r="JA32" i="41"/>
  <c r="IR32" i="41"/>
  <c r="GZ7" i="41"/>
  <c r="GZ8" i="41"/>
  <c r="GZ9" i="41"/>
  <c r="GZ10" i="41"/>
  <c r="GZ11" i="41"/>
  <c r="GZ12" i="41"/>
  <c r="GZ13" i="41"/>
  <c r="GZ14" i="41"/>
  <c r="GZ15" i="41"/>
  <c r="GZ16" i="41"/>
  <c r="GZ17" i="41"/>
  <c r="GZ18" i="41"/>
  <c r="GZ19" i="41"/>
  <c r="GZ20" i="41"/>
  <c r="GZ21" i="41"/>
  <c r="GZ22" i="41"/>
  <c r="GZ23" i="41"/>
  <c r="GZ24" i="41"/>
  <c r="GZ25" i="41"/>
  <c r="GZ26" i="41"/>
  <c r="GZ27" i="41"/>
  <c r="GZ28" i="41"/>
  <c r="GZ29" i="41"/>
  <c r="GZ30" i="41"/>
  <c r="GZ31" i="41"/>
  <c r="GZ32" i="41"/>
  <c r="JF25" i="41"/>
  <c r="IR28" i="41"/>
  <c r="IR29" i="41"/>
  <c r="IR30" i="41"/>
  <c r="IR31" i="41"/>
  <c r="IR27" i="41"/>
  <c r="IM28" i="41"/>
  <c r="IM29" i="41"/>
  <c r="IM30" i="41"/>
  <c r="IM31" i="41"/>
  <c r="IM32" i="41"/>
  <c r="IH28" i="41"/>
  <c r="IH29" i="41"/>
  <c r="IH30" i="41"/>
  <c r="IH31" i="41"/>
  <c r="IH32" i="41"/>
  <c r="IH27" i="41"/>
  <c r="IC28" i="41"/>
  <c r="IC29" i="41"/>
  <c r="IC30" i="41"/>
  <c r="IC31" i="41"/>
  <c r="IC32" i="41"/>
  <c r="IC27" i="41"/>
  <c r="HT27" i="41"/>
  <c r="HT28" i="41"/>
  <c r="HT29" i="41"/>
  <c r="HT30" i="41"/>
  <c r="HT31" i="41"/>
  <c r="HT32" i="41"/>
  <c r="HT26" i="41"/>
  <c r="HO27" i="41"/>
  <c r="HO28" i="41"/>
  <c r="HO29" i="41"/>
  <c r="HO30" i="41"/>
  <c r="HO31" i="41"/>
  <c r="HO32" i="41"/>
  <c r="HO26" i="41"/>
  <c r="HJ27" i="41"/>
  <c r="HJ28" i="41"/>
  <c r="HJ29" i="41"/>
  <c r="HJ30" i="41"/>
  <c r="HJ31" i="41"/>
  <c r="HJ32" i="41"/>
  <c r="HJ26" i="41"/>
  <c r="HE27" i="41"/>
  <c r="HE28" i="41"/>
  <c r="HE29" i="41"/>
  <c r="HE30" i="41"/>
  <c r="HE31" i="41"/>
  <c r="HE32" i="41"/>
  <c r="HE26" i="41"/>
  <c r="GQ28" i="41"/>
  <c r="GQ29" i="41"/>
  <c r="GQ30" i="41"/>
  <c r="GQ31" i="41"/>
  <c r="GQ32" i="41"/>
  <c r="GQ27" i="41"/>
  <c r="GL27" i="41"/>
  <c r="GL28" i="41"/>
  <c r="GL29" i="41"/>
  <c r="GL30" i="41"/>
  <c r="GL31" i="41"/>
  <c r="GL32" i="41"/>
  <c r="GL26" i="41"/>
  <c r="GG27" i="41"/>
  <c r="GG28" i="41"/>
  <c r="GG29" i="41"/>
  <c r="GG30" i="41"/>
  <c r="GG31" i="41"/>
  <c r="GG32" i="41"/>
  <c r="GG26" i="41"/>
  <c r="GB27" i="41"/>
  <c r="GB28" i="41"/>
  <c r="GB29" i="41"/>
  <c r="GB30" i="41"/>
  <c r="GB31" i="41"/>
  <c r="GB32" i="41"/>
  <c r="GB26" i="41"/>
  <c r="FS28" i="41"/>
  <c r="FS29" i="41"/>
  <c r="FS30" i="41"/>
  <c r="FS31" i="41"/>
  <c r="FS32" i="41"/>
  <c r="FS27" i="41"/>
  <c r="FN28" i="41"/>
  <c r="FN29" i="41"/>
  <c r="FN30" i="41"/>
  <c r="FN31" i="41"/>
  <c r="FN32" i="41"/>
  <c r="FN27" i="41"/>
  <c r="FI28" i="41"/>
  <c r="FI29" i="41"/>
  <c r="FI30" i="41"/>
  <c r="FI31" i="41"/>
  <c r="FI32" i="41"/>
  <c r="FI27" i="41"/>
  <c r="FD28" i="41"/>
  <c r="FD29" i="41"/>
  <c r="FD30" i="41"/>
  <c r="FD31" i="41"/>
  <c r="FD32" i="41"/>
  <c r="FD27" i="41"/>
  <c r="AH7" i="41"/>
  <c r="AH8" i="41"/>
  <c r="AH9" i="41"/>
  <c r="AH10" i="41"/>
  <c r="AH11" i="41"/>
  <c r="AH12" i="41"/>
  <c r="AH13" i="41"/>
  <c r="AH14" i="41"/>
  <c r="AH15" i="41"/>
  <c r="AH16" i="41"/>
  <c r="AH17" i="41"/>
  <c r="AH18" i="41"/>
  <c r="AH19" i="41"/>
  <c r="AH20" i="41"/>
  <c r="AH21" i="41"/>
  <c r="AH22" i="41"/>
  <c r="AH23" i="41"/>
  <c r="AH24" i="41"/>
  <c r="AH25" i="41"/>
  <c r="AH26" i="41"/>
  <c r="AH27" i="41"/>
  <c r="AH28" i="41"/>
  <c r="AG28" i="41" s="1"/>
  <c r="AH29" i="41"/>
  <c r="AG29" i="41" s="1"/>
  <c r="AH30" i="41"/>
  <c r="AG30" i="41" s="1"/>
  <c r="AH31" i="41"/>
  <c r="AG31" i="41" s="1"/>
  <c r="AH32" i="41"/>
  <c r="AG32" i="41" s="1"/>
  <c r="AM7" i="41"/>
  <c r="AM8" i="41"/>
  <c r="AM9" i="41"/>
  <c r="AM10" i="41"/>
  <c r="AM11" i="41"/>
  <c r="AM12" i="41"/>
  <c r="AM13" i="41"/>
  <c r="AM14" i="41"/>
  <c r="AM15" i="41"/>
  <c r="AM16" i="41"/>
  <c r="AM17" i="41"/>
  <c r="AM18" i="41"/>
  <c r="AM19" i="41"/>
  <c r="AM20" i="41"/>
  <c r="AM21" i="41"/>
  <c r="AM22" i="41"/>
  <c r="AM23" i="41"/>
  <c r="AM24" i="41"/>
  <c r="AM25" i="41"/>
  <c r="AM26" i="41"/>
  <c r="AM27" i="41"/>
  <c r="AL27" i="41" s="1"/>
  <c r="AM28" i="41"/>
  <c r="AL28" i="41" s="1"/>
  <c r="AM29" i="41"/>
  <c r="AL29" i="41" s="1"/>
  <c r="AM30" i="41"/>
  <c r="AL30" i="41" s="1"/>
  <c r="AM31" i="41"/>
  <c r="AL31" i="41" s="1"/>
  <c r="AM32" i="41"/>
  <c r="AL32" i="41" s="1"/>
  <c r="AR7" i="41"/>
  <c r="AR8" i="41"/>
  <c r="AR9" i="41"/>
  <c r="AR10" i="41"/>
  <c r="AR11" i="41"/>
  <c r="AR12" i="41"/>
  <c r="AR13" i="41"/>
  <c r="AR14" i="41"/>
  <c r="AR15" i="41"/>
  <c r="AR16" i="41"/>
  <c r="AR17" i="41"/>
  <c r="AR18" i="41"/>
  <c r="AR19" i="41"/>
  <c r="AR20" i="41"/>
  <c r="AR21" i="41"/>
  <c r="AR22" i="41"/>
  <c r="AR23" i="41"/>
  <c r="AR24" i="41"/>
  <c r="AR25" i="41"/>
  <c r="AR26" i="41"/>
  <c r="AR27" i="41"/>
  <c r="AQ27" i="41" s="1"/>
  <c r="AR28" i="41"/>
  <c r="AQ28" i="41" s="1"/>
  <c r="AR29" i="41"/>
  <c r="AQ29" i="41" s="1"/>
  <c r="AR30" i="41"/>
  <c r="AQ30" i="41" s="1"/>
  <c r="AR31" i="41"/>
  <c r="AQ31" i="41" s="1"/>
  <c r="AR32" i="41"/>
  <c r="AQ32" i="41" s="1"/>
  <c r="AR6" i="41"/>
  <c r="AM6" i="41"/>
  <c r="AH6" i="41"/>
  <c r="AC7" i="41"/>
  <c r="AC8" i="41"/>
  <c r="AC9" i="41"/>
  <c r="AC10" i="41"/>
  <c r="AC11" i="41"/>
  <c r="AC12" i="41"/>
  <c r="AC13" i="41"/>
  <c r="AC14" i="41"/>
  <c r="AC15" i="41"/>
  <c r="AC16" i="41"/>
  <c r="AC17" i="41"/>
  <c r="AC18" i="41"/>
  <c r="AC19" i="41"/>
  <c r="AC20" i="41"/>
  <c r="AC21" i="41"/>
  <c r="AC22" i="41"/>
  <c r="AC23" i="41"/>
  <c r="AC24" i="41"/>
  <c r="AC25" i="41"/>
  <c r="AC26" i="41"/>
  <c r="AB26" i="41" s="1"/>
  <c r="AC27" i="41"/>
  <c r="AB27" i="41" s="1"/>
  <c r="AC28" i="41"/>
  <c r="AB28" i="41" s="1"/>
  <c r="AC29" i="41"/>
  <c r="AB29" i="41" s="1"/>
  <c r="AC30" i="41"/>
  <c r="AB30" i="41" s="1"/>
  <c r="AC31" i="41"/>
  <c r="AB31" i="41" s="1"/>
  <c r="AC32" i="41"/>
  <c r="AB32" i="41" s="1"/>
  <c r="AC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25" i="41"/>
  <c r="T26" i="41"/>
  <c r="T27" i="41"/>
  <c r="S27" i="41" s="1"/>
  <c r="T28" i="41"/>
  <c r="S28" i="41" s="1"/>
  <c r="T29" i="41"/>
  <c r="S29" i="41" s="1"/>
  <c r="T30" i="41"/>
  <c r="S30" i="41" s="1"/>
  <c r="T31" i="41"/>
  <c r="T32" i="41"/>
  <c r="S32" i="41" s="1"/>
  <c r="O7" i="41"/>
  <c r="O8" i="41"/>
  <c r="O9" i="41"/>
  <c r="O10" i="41"/>
  <c r="O11" i="41"/>
  <c r="O12" i="41"/>
  <c r="O13" i="41"/>
  <c r="O14" i="41"/>
  <c r="O15" i="41"/>
  <c r="O16" i="41"/>
  <c r="O17" i="41"/>
  <c r="O18" i="41"/>
  <c r="O19" i="41"/>
  <c r="O20" i="41"/>
  <c r="O21" i="41"/>
  <c r="O22" i="41"/>
  <c r="O23" i="41"/>
  <c r="O24" i="41"/>
  <c r="O25" i="41"/>
  <c r="O26" i="41"/>
  <c r="O27" i="41"/>
  <c r="N27" i="41" s="1"/>
  <c r="O28" i="41"/>
  <c r="N28" i="41" s="1"/>
  <c r="O29" i="41"/>
  <c r="N29" i="41" s="1"/>
  <c r="O30" i="41"/>
  <c r="N30" i="41" s="1"/>
  <c r="O31" i="41"/>
  <c r="N31" i="41" s="1"/>
  <c r="O32" i="41"/>
  <c r="N32" i="41" s="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I29" i="41" s="1"/>
  <c r="J30" i="41"/>
  <c r="I30" i="41" s="1"/>
  <c r="J31" i="41"/>
  <c r="I31" i="41" s="1"/>
  <c r="J32" i="41"/>
  <c r="I32" i="41" s="1"/>
  <c r="T6" i="41"/>
  <c r="O6" i="41"/>
  <c r="J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D30" i="41" s="1"/>
  <c r="E31" i="41"/>
  <c r="D31" i="41" s="1"/>
  <c r="E32" i="41"/>
  <c r="D32" i="41" s="1"/>
  <c r="E6" i="41"/>
  <c r="O5" i="42"/>
  <c r="DY15" i="41"/>
  <c r="DK14" i="41"/>
  <c r="DF25" i="41"/>
  <c r="DA27" i="41"/>
  <c r="DA15" i="41"/>
  <c r="DA6" i="41"/>
  <c r="DA22" i="41"/>
  <c r="CQ26" i="41"/>
  <c r="CG14" i="41"/>
  <c r="CB13" i="41"/>
  <c r="BI6" i="41"/>
  <c r="BI13" i="41"/>
  <c r="AY13" i="41"/>
  <c r="R31" i="41"/>
  <c r="S31" i="41" s="1"/>
  <c r="C14" i="41"/>
  <c r="BX67" i="41"/>
  <c r="AU67" i="41"/>
  <c r="W67" i="41"/>
  <c r="EX22" i="41"/>
  <c r="AS5" i="41"/>
  <c r="AN5" i="41"/>
  <c r="AI5" i="41"/>
  <c r="U5" i="41"/>
  <c r="P5" i="41"/>
  <c r="K5" i="41"/>
  <c r="X7" i="41"/>
  <c r="C4" i="44" s="1"/>
  <c r="Y7" i="41"/>
  <c r="X8" i="41"/>
  <c r="C5" i="44" s="1"/>
  <c r="Y8" i="41"/>
  <c r="X9" i="41"/>
  <c r="C6" i="44" s="1"/>
  <c r="Y9" i="41"/>
  <c r="X10" i="41"/>
  <c r="C7" i="44" s="1"/>
  <c r="Y10" i="41"/>
  <c r="X11" i="41"/>
  <c r="C8" i="44" s="1"/>
  <c r="Y11" i="41"/>
  <c r="X12" i="41"/>
  <c r="C9" i="44" s="1"/>
  <c r="Y12" i="41"/>
  <c r="X13" i="41"/>
  <c r="C10" i="44" s="1"/>
  <c r="Y13" i="41"/>
  <c r="X14" i="41"/>
  <c r="C11" i="44" s="1"/>
  <c r="Y14" i="41"/>
  <c r="X15" i="41"/>
  <c r="C12" i="44" s="1"/>
  <c r="Y15" i="41"/>
  <c r="X16" i="41"/>
  <c r="C13" i="44" s="1"/>
  <c r="Y16" i="41"/>
  <c r="X17" i="41"/>
  <c r="C14" i="44" s="1"/>
  <c r="Y17" i="41"/>
  <c r="X18" i="41"/>
  <c r="C15" i="44" s="1"/>
  <c r="Y18" i="41"/>
  <c r="X19" i="41"/>
  <c r="C16" i="44" s="1"/>
  <c r="Y19" i="41"/>
  <c r="X20" i="41"/>
  <c r="C17" i="44" s="1"/>
  <c r="Y20" i="41"/>
  <c r="X21" i="41"/>
  <c r="C18" i="44" s="1"/>
  <c r="Y21" i="41"/>
  <c r="X22" i="41"/>
  <c r="C19" i="44" s="1"/>
  <c r="Y22" i="41"/>
  <c r="X23" i="41"/>
  <c r="C20" i="44" s="1"/>
  <c r="Y23" i="41"/>
  <c r="X24" i="41"/>
  <c r="C21" i="44" s="1"/>
  <c r="Y24" i="41"/>
  <c r="X25" i="41"/>
  <c r="Y25" i="41"/>
  <c r="X26" i="41"/>
  <c r="C23" i="44" s="1"/>
  <c r="Y26" i="41"/>
  <c r="X27" i="41"/>
  <c r="C24" i="44" s="1"/>
  <c r="Y27" i="41"/>
  <c r="X28" i="41"/>
  <c r="C25" i="44" s="1"/>
  <c r="Y28" i="41"/>
  <c r="X29" i="41"/>
  <c r="C26" i="44" s="1"/>
  <c r="Y29" i="41"/>
  <c r="X30" i="41"/>
  <c r="C27" i="44" s="1"/>
  <c r="Y30" i="41"/>
  <c r="X31" i="41"/>
  <c r="C28" i="44" s="1"/>
  <c r="Y31" i="41"/>
  <c r="X32" i="41"/>
  <c r="C29" i="44" s="1"/>
  <c r="Y32" i="41"/>
  <c r="Y6" i="41"/>
  <c r="X6" i="41"/>
  <c r="C3" i="44" s="1"/>
  <c r="LB41" i="41"/>
  <c r="KU33" i="41"/>
  <c r="KP33" i="41"/>
  <c r="KK33" i="41"/>
  <c r="KF33" i="41"/>
  <c r="KA33" i="41"/>
  <c r="JR33" i="41"/>
  <c r="JM33" i="41"/>
  <c r="JJ33" i="41"/>
  <c r="JH33" i="41"/>
  <c r="JE33" i="41"/>
  <c r="JC33" i="41"/>
  <c r="IZ33" i="41"/>
  <c r="IT33" i="41"/>
  <c r="IQ33" i="41"/>
  <c r="IO33" i="41"/>
  <c r="IL33" i="41"/>
  <c r="IJ33" i="41"/>
  <c r="IG33" i="41"/>
  <c r="IE33" i="41"/>
  <c r="IB33" i="41"/>
  <c r="HV33" i="41"/>
  <c r="HS33" i="41"/>
  <c r="HQ33" i="41"/>
  <c r="HN33" i="41"/>
  <c r="HL33" i="41"/>
  <c r="HI33" i="41"/>
  <c r="HG33" i="41"/>
  <c r="HD33" i="41"/>
  <c r="HB33" i="41"/>
  <c r="GY33" i="41"/>
  <c r="GS33" i="41"/>
  <c r="GP33" i="41"/>
  <c r="GN33" i="41"/>
  <c r="GK33" i="41"/>
  <c r="GI33" i="41"/>
  <c r="GF33" i="41"/>
  <c r="GD33" i="41"/>
  <c r="GA33" i="41"/>
  <c r="FU33" i="41"/>
  <c r="FR33" i="41"/>
  <c r="FP33" i="41"/>
  <c r="FM33" i="41"/>
  <c r="FK33" i="41"/>
  <c r="FH33" i="41"/>
  <c r="FF33" i="41"/>
  <c r="FC33" i="41"/>
  <c r="EV33" i="41"/>
  <c r="ES33" i="41"/>
  <c r="EQ33" i="41"/>
  <c r="EN33" i="41"/>
  <c r="EL33" i="41"/>
  <c r="EI33" i="41"/>
  <c r="EG33" i="41"/>
  <c r="ED33" i="41"/>
  <c r="EB33" i="41"/>
  <c r="DY33" i="41"/>
  <c r="DS33" i="41"/>
  <c r="DP33" i="41"/>
  <c r="DN33" i="41"/>
  <c r="DK33" i="41"/>
  <c r="DI33" i="41"/>
  <c r="DF33" i="41"/>
  <c r="DD33" i="41"/>
  <c r="DA33" i="41"/>
  <c r="CT33" i="41"/>
  <c r="CQ33" i="41"/>
  <c r="CO33" i="41"/>
  <c r="CL33" i="41"/>
  <c r="CJ33" i="41"/>
  <c r="CG33" i="41"/>
  <c r="CE33" i="41"/>
  <c r="CB33" i="41"/>
  <c r="BV33" i="41"/>
  <c r="BS33" i="41"/>
  <c r="BQ33" i="41"/>
  <c r="BN33" i="41"/>
  <c r="BL33" i="41"/>
  <c r="BI33" i="41"/>
  <c r="BG33" i="41"/>
  <c r="BD33" i="41"/>
  <c r="BB33" i="41"/>
  <c r="AY33" i="41"/>
  <c r="AP33" i="41"/>
  <c r="AK33" i="41"/>
  <c r="AF33" i="41"/>
  <c r="AA33" i="41"/>
  <c r="U33" i="41"/>
  <c r="R33" i="41"/>
  <c r="P33" i="41"/>
  <c r="M33" i="41"/>
  <c r="K33" i="41"/>
  <c r="H33" i="41"/>
  <c r="F33" i="41"/>
  <c r="C33" i="41"/>
  <c r="KY32" i="41"/>
  <c r="KT32" i="41"/>
  <c r="KO32" i="41"/>
  <c r="KJ32" i="41"/>
  <c r="KE32" i="41"/>
  <c r="JZ32" i="41"/>
  <c r="JV32" i="41"/>
  <c r="IX32" i="41"/>
  <c r="IW32" i="41"/>
  <c r="L29" i="44" s="1"/>
  <c r="HZ32" i="41"/>
  <c r="HY32" i="41"/>
  <c r="K29" i="44" s="1"/>
  <c r="GW32" i="41"/>
  <c r="GV32" i="41"/>
  <c r="J29" i="44" s="1"/>
  <c r="FX32" i="41"/>
  <c r="I29" i="44" s="1"/>
  <c r="FA32" i="41"/>
  <c r="EZ32" i="41"/>
  <c r="H29" i="44" s="1"/>
  <c r="EU32" i="41"/>
  <c r="ET32" i="41" s="1"/>
  <c r="EP32" i="41"/>
  <c r="EO32" i="41" s="1"/>
  <c r="EK32" i="41"/>
  <c r="EJ32" i="41" s="1"/>
  <c r="EF32" i="41"/>
  <c r="EE32" i="41" s="1"/>
  <c r="EA32" i="41"/>
  <c r="DZ32" i="41" s="1"/>
  <c r="DW32" i="41"/>
  <c r="DV32" i="41"/>
  <c r="G29" i="44" s="1"/>
  <c r="DR32" i="41"/>
  <c r="DQ32" i="41" s="1"/>
  <c r="DM32" i="41"/>
  <c r="DL32" i="41" s="1"/>
  <c r="DH32" i="41"/>
  <c r="DG32" i="41" s="1"/>
  <c r="DC32" i="41"/>
  <c r="DB32" i="41" s="1"/>
  <c r="CY32" i="41"/>
  <c r="CX32" i="41"/>
  <c r="F29" i="44" s="1"/>
  <c r="CV32" i="41"/>
  <c r="CS32" i="41"/>
  <c r="CR32" i="41" s="1"/>
  <c r="CN32" i="41"/>
  <c r="CM32" i="41" s="1"/>
  <c r="CI32" i="41"/>
  <c r="CH32" i="41" s="1"/>
  <c r="CD32" i="41"/>
  <c r="CC32" i="41" s="1"/>
  <c r="BZ32" i="41"/>
  <c r="BY32" i="41"/>
  <c r="E29" i="44" s="1"/>
  <c r="BU32" i="41"/>
  <c r="BT32" i="41" s="1"/>
  <c r="BP32" i="41"/>
  <c r="BO32" i="41" s="1"/>
  <c r="BK32" i="41"/>
  <c r="BJ32" i="41" s="1"/>
  <c r="BF32" i="41"/>
  <c r="BE32" i="41" s="1"/>
  <c r="BA32" i="41"/>
  <c r="AZ32" i="41" s="1"/>
  <c r="AW32" i="41"/>
  <c r="AV32" i="41"/>
  <c r="D29" i="44" s="1"/>
  <c r="G32" i="41"/>
  <c r="KY31" i="41"/>
  <c r="KT31" i="41"/>
  <c r="KO31" i="41"/>
  <c r="KJ31" i="41"/>
  <c r="KE31" i="41"/>
  <c r="JZ31" i="41"/>
  <c r="JV31" i="41"/>
  <c r="IX31" i="41"/>
  <c r="IW31" i="41"/>
  <c r="L28" i="44" s="1"/>
  <c r="HZ31" i="41"/>
  <c r="HY31" i="41"/>
  <c r="K28" i="44" s="1"/>
  <c r="GW31" i="41"/>
  <c r="GV31" i="41"/>
  <c r="J28" i="44" s="1"/>
  <c r="FY31" i="41"/>
  <c r="FX31" i="41"/>
  <c r="I28" i="44" s="1"/>
  <c r="FA31" i="41"/>
  <c r="EZ31" i="41"/>
  <c r="H28" i="44" s="1"/>
  <c r="EU31" i="41"/>
  <c r="ET31" i="41" s="1"/>
  <c r="EP31" i="41"/>
  <c r="EO31" i="41" s="1"/>
  <c r="EK31" i="41"/>
  <c r="EJ31" i="41" s="1"/>
  <c r="EF31" i="41"/>
  <c r="EE31" i="41" s="1"/>
  <c r="EA31" i="41"/>
  <c r="DZ31" i="41" s="1"/>
  <c r="DW31" i="41"/>
  <c r="DV31" i="41"/>
  <c r="G28" i="44" s="1"/>
  <c r="DR31" i="41"/>
  <c r="DQ31" i="41" s="1"/>
  <c r="DM31" i="41"/>
  <c r="DL31" i="41" s="1"/>
  <c r="DH31" i="41"/>
  <c r="DG31" i="41" s="1"/>
  <c r="DC31" i="41"/>
  <c r="DB31" i="41" s="1"/>
  <c r="CY31" i="41"/>
  <c r="CX31" i="41"/>
  <c r="F28" i="44" s="1"/>
  <c r="CV31" i="41"/>
  <c r="CS31" i="41"/>
  <c r="CR31" i="41" s="1"/>
  <c r="CN31" i="41"/>
  <c r="CM31" i="41" s="1"/>
  <c r="CI31" i="41"/>
  <c r="CH31" i="41" s="1"/>
  <c r="CD31" i="41"/>
  <c r="CC31" i="41" s="1"/>
  <c r="BZ31" i="41"/>
  <c r="BY31" i="41"/>
  <c r="E28" i="44" s="1"/>
  <c r="BU31" i="41"/>
  <c r="BT31" i="41" s="1"/>
  <c r="BP31" i="41"/>
  <c r="BO31" i="41" s="1"/>
  <c r="BK31" i="41"/>
  <c r="BJ31" i="41" s="1"/>
  <c r="BF31" i="41"/>
  <c r="BE31" i="41" s="1"/>
  <c r="BA31" i="41"/>
  <c r="AZ31" i="41" s="1"/>
  <c r="AW31" i="41"/>
  <c r="AV31" i="41"/>
  <c r="D28" i="44" s="1"/>
  <c r="G31" i="41"/>
  <c r="KY30" i="41"/>
  <c r="KT30" i="41"/>
  <c r="KO30" i="41"/>
  <c r="KJ30" i="41"/>
  <c r="KE30" i="41"/>
  <c r="JZ30" i="41"/>
  <c r="JV30" i="41"/>
  <c r="JN30" i="41"/>
  <c r="JI30" i="41"/>
  <c r="JD30" i="41"/>
  <c r="IX30" i="41"/>
  <c r="IW30" i="41"/>
  <c r="L27" i="44" s="1"/>
  <c r="IU30" i="41"/>
  <c r="IP30" i="41"/>
  <c r="IK30" i="41"/>
  <c r="IF30" i="41"/>
  <c r="HZ30" i="41"/>
  <c r="HY30" i="41"/>
  <c r="K27" i="44" s="1"/>
  <c r="HW30" i="41"/>
  <c r="HR30" i="41"/>
  <c r="HM30" i="41"/>
  <c r="HH30" i="41"/>
  <c r="HC30" i="41"/>
  <c r="GW30" i="41"/>
  <c r="GV30" i="41"/>
  <c r="J27" i="44" s="1"/>
  <c r="GT30" i="41"/>
  <c r="GO30" i="41"/>
  <c r="GJ30" i="41"/>
  <c r="GE30" i="41"/>
  <c r="FY30" i="41"/>
  <c r="FX30" i="41"/>
  <c r="I27" i="44" s="1"/>
  <c r="FV30" i="41"/>
  <c r="FQ30" i="41"/>
  <c r="FL30" i="41"/>
  <c r="FG30" i="41"/>
  <c r="FA30" i="41"/>
  <c r="EZ30" i="41"/>
  <c r="H27" i="44" s="1"/>
  <c r="EX30" i="41"/>
  <c r="EW30" i="41"/>
  <c r="EU30" i="41"/>
  <c r="ET30" i="41" s="1"/>
  <c r="ER30" i="41"/>
  <c r="EP30" i="41"/>
  <c r="EO30" i="41" s="1"/>
  <c r="EM30" i="41"/>
  <c r="EK30" i="41"/>
  <c r="EJ30" i="41" s="1"/>
  <c r="EH30" i="41"/>
  <c r="EF30" i="41"/>
  <c r="EE30" i="41" s="1"/>
  <c r="EC30" i="41"/>
  <c r="EA30" i="41"/>
  <c r="DZ30" i="41" s="1"/>
  <c r="DW30" i="41"/>
  <c r="DV30" i="41"/>
  <c r="G27" i="44" s="1"/>
  <c r="DT30" i="41"/>
  <c r="DR30" i="41"/>
  <c r="DQ30" i="41" s="1"/>
  <c r="DO30" i="41"/>
  <c r="DM30" i="41"/>
  <c r="DL30" i="41" s="1"/>
  <c r="DJ30" i="41"/>
  <c r="DH30" i="41"/>
  <c r="DG30" i="41" s="1"/>
  <c r="DE30" i="41"/>
  <c r="DC30" i="41"/>
  <c r="DB30" i="41" s="1"/>
  <c r="CY30" i="41"/>
  <c r="CX30" i="41"/>
  <c r="F27" i="44" s="1"/>
  <c r="CV30" i="41"/>
  <c r="CU30" i="41"/>
  <c r="CS30" i="41"/>
  <c r="CR30" i="41" s="1"/>
  <c r="CP30" i="41"/>
  <c r="CN30" i="41"/>
  <c r="CM30" i="41" s="1"/>
  <c r="CK30" i="41"/>
  <c r="CI30" i="41"/>
  <c r="CH30" i="41" s="1"/>
  <c r="CF30" i="41"/>
  <c r="CD30" i="41"/>
  <c r="CC30" i="41" s="1"/>
  <c r="BZ30" i="41"/>
  <c r="BY30" i="41"/>
  <c r="E27" i="44" s="1"/>
  <c r="BW30" i="41"/>
  <c r="BU30" i="41"/>
  <c r="BT30" i="41" s="1"/>
  <c r="BR30" i="41"/>
  <c r="BP30" i="41"/>
  <c r="BO30" i="41" s="1"/>
  <c r="BM30" i="41"/>
  <c r="BK30" i="41"/>
  <c r="BJ30" i="41" s="1"/>
  <c r="BH30" i="41"/>
  <c r="BF30" i="41"/>
  <c r="BE30" i="41" s="1"/>
  <c r="BC30" i="41"/>
  <c r="BA30" i="41"/>
  <c r="AZ30" i="41" s="1"/>
  <c r="AW30" i="41"/>
  <c r="AV30" i="41"/>
  <c r="D27" i="44" s="1"/>
  <c r="AT30" i="41"/>
  <c r="AO30" i="41"/>
  <c r="AJ30" i="41"/>
  <c r="AE30" i="41"/>
  <c r="V30" i="41"/>
  <c r="Q30" i="41"/>
  <c r="L30" i="41"/>
  <c r="G30" i="41"/>
  <c r="W30" i="41"/>
  <c r="KY29" i="41"/>
  <c r="KT29" i="41"/>
  <c r="KO29" i="41"/>
  <c r="KJ29" i="41"/>
  <c r="KE29" i="41"/>
  <c r="JZ29" i="41"/>
  <c r="JV29" i="41"/>
  <c r="JN29" i="41"/>
  <c r="JI29" i="41"/>
  <c r="JD29" i="41"/>
  <c r="IX29" i="41"/>
  <c r="IW29" i="41"/>
  <c r="L26" i="44" s="1"/>
  <c r="IU29" i="41"/>
  <c r="IP29" i="41"/>
  <c r="IK29" i="41"/>
  <c r="IF29" i="41"/>
  <c r="HZ29" i="41"/>
  <c r="HY29" i="41"/>
  <c r="K26" i="44" s="1"/>
  <c r="HW29" i="41"/>
  <c r="HR29" i="41"/>
  <c r="HM29" i="41"/>
  <c r="HH29" i="41"/>
  <c r="HC29" i="41"/>
  <c r="GW29" i="41"/>
  <c r="GV29" i="41"/>
  <c r="J26" i="44" s="1"/>
  <c r="GT29" i="41"/>
  <c r="GO29" i="41"/>
  <c r="GJ29" i="41"/>
  <c r="GE29" i="41"/>
  <c r="FY29" i="41"/>
  <c r="FX29" i="41"/>
  <c r="I26" i="44" s="1"/>
  <c r="FV29" i="41"/>
  <c r="FQ29" i="41"/>
  <c r="FL29" i="41"/>
  <c r="FG29" i="41"/>
  <c r="FA29" i="41"/>
  <c r="EZ29" i="41"/>
  <c r="H26" i="44" s="1"/>
  <c r="EX29" i="41"/>
  <c r="EW29" i="41"/>
  <c r="EU29" i="41"/>
  <c r="ET29" i="41" s="1"/>
  <c r="ER29" i="41"/>
  <c r="EP29" i="41"/>
  <c r="EO29" i="41" s="1"/>
  <c r="EM29" i="41"/>
  <c r="EK29" i="41"/>
  <c r="EJ29" i="41" s="1"/>
  <c r="EH29" i="41"/>
  <c r="EF29" i="41"/>
  <c r="EE29" i="41" s="1"/>
  <c r="EC29" i="41"/>
  <c r="EA29" i="41"/>
  <c r="DZ29" i="41" s="1"/>
  <c r="DW29" i="41"/>
  <c r="DV29" i="41"/>
  <c r="G26" i="44" s="1"/>
  <c r="DT29" i="41"/>
  <c r="DR29" i="41"/>
  <c r="DQ29" i="41" s="1"/>
  <c r="DO29" i="41"/>
  <c r="DM29" i="41"/>
  <c r="DL29" i="41" s="1"/>
  <c r="DJ29" i="41"/>
  <c r="DH29" i="41"/>
  <c r="DG29" i="41" s="1"/>
  <c r="DE29" i="41"/>
  <c r="DC29" i="41"/>
  <c r="DB29" i="41" s="1"/>
  <c r="CY29" i="41"/>
  <c r="CX29" i="41"/>
  <c r="F26" i="44" s="1"/>
  <c r="CV29" i="41"/>
  <c r="CU29" i="41"/>
  <c r="CS29" i="41"/>
  <c r="CR29" i="41" s="1"/>
  <c r="CP29" i="41"/>
  <c r="CN29" i="41"/>
  <c r="CM29" i="41" s="1"/>
  <c r="CK29" i="41"/>
  <c r="CI29" i="41"/>
  <c r="CH29" i="41" s="1"/>
  <c r="CF29" i="41"/>
  <c r="CD29" i="41"/>
  <c r="CC29" i="41" s="1"/>
  <c r="BZ29" i="41"/>
  <c r="BY29" i="41"/>
  <c r="E26" i="44" s="1"/>
  <c r="BW29" i="41"/>
  <c r="BU29" i="41"/>
  <c r="BT29" i="41" s="1"/>
  <c r="BR29" i="41"/>
  <c r="BP29" i="41"/>
  <c r="BO29" i="41" s="1"/>
  <c r="BM29" i="41"/>
  <c r="BK29" i="41"/>
  <c r="BJ29" i="41" s="1"/>
  <c r="BH29" i="41"/>
  <c r="BF29" i="41"/>
  <c r="BE29" i="41" s="1"/>
  <c r="BC29" i="41"/>
  <c r="BA29" i="41"/>
  <c r="AZ29" i="41" s="1"/>
  <c r="AW29" i="41"/>
  <c r="AV29" i="41"/>
  <c r="D26" i="44" s="1"/>
  <c r="AT29" i="41"/>
  <c r="AO29" i="41"/>
  <c r="AJ29" i="41"/>
  <c r="AE29" i="41"/>
  <c r="V29" i="41"/>
  <c r="Q29" i="41"/>
  <c r="L29" i="41"/>
  <c r="G29" i="41"/>
  <c r="D29" i="41"/>
  <c r="W29" i="41" s="1"/>
  <c r="KY28" i="41"/>
  <c r="KT28" i="41"/>
  <c r="KO28" i="41"/>
  <c r="KJ28" i="41"/>
  <c r="KE28" i="41"/>
  <c r="JZ28" i="41"/>
  <c r="JV28" i="41"/>
  <c r="JN28" i="41"/>
  <c r="JI28" i="41"/>
  <c r="JD28" i="41"/>
  <c r="IX28" i="41"/>
  <c r="IW28" i="41"/>
  <c r="L25" i="44" s="1"/>
  <c r="IU28" i="41"/>
  <c r="IP28" i="41"/>
  <c r="IK28" i="41"/>
  <c r="IF28" i="41"/>
  <c r="HZ28" i="41"/>
  <c r="HY28" i="41"/>
  <c r="K25" i="44" s="1"/>
  <c r="HW28" i="41"/>
  <c r="HR28" i="41"/>
  <c r="HM28" i="41"/>
  <c r="HH28" i="41"/>
  <c r="HC28" i="41"/>
  <c r="GW28" i="41"/>
  <c r="GV28" i="41"/>
  <c r="J25" i="44" s="1"/>
  <c r="GT28" i="41"/>
  <c r="GO28" i="41"/>
  <c r="GJ28" i="41"/>
  <c r="GE28" i="41"/>
  <c r="FY28" i="41"/>
  <c r="FX28" i="41"/>
  <c r="I25" i="44" s="1"/>
  <c r="FV28" i="41"/>
  <c r="FQ28" i="41"/>
  <c r="FL28" i="41"/>
  <c r="FG28" i="41"/>
  <c r="FA28" i="41"/>
  <c r="EZ28" i="41"/>
  <c r="H25" i="44" s="1"/>
  <c r="EX28" i="41"/>
  <c r="EW28" i="41"/>
  <c r="EU28" i="41"/>
  <c r="ET28" i="41" s="1"/>
  <c r="ER28" i="41"/>
  <c r="EP28" i="41"/>
  <c r="EO28" i="41" s="1"/>
  <c r="EM28" i="41"/>
  <c r="EK28" i="41"/>
  <c r="EJ28" i="41" s="1"/>
  <c r="EH28" i="41"/>
  <c r="EF28" i="41"/>
  <c r="EE28" i="41" s="1"/>
  <c r="EC28" i="41"/>
  <c r="EA28" i="41"/>
  <c r="DZ28" i="41" s="1"/>
  <c r="DW28" i="41"/>
  <c r="DV28" i="41"/>
  <c r="G25" i="44" s="1"/>
  <c r="DT28" i="41"/>
  <c r="DR28" i="41"/>
  <c r="DQ28" i="41" s="1"/>
  <c r="DO28" i="41"/>
  <c r="DM28" i="41"/>
  <c r="DL28" i="41" s="1"/>
  <c r="DJ28" i="41"/>
  <c r="DH28" i="41"/>
  <c r="DG28" i="41" s="1"/>
  <c r="DE28" i="41"/>
  <c r="DC28" i="41"/>
  <c r="DB28" i="41" s="1"/>
  <c r="CY28" i="41"/>
  <c r="CX28" i="41"/>
  <c r="F25" i="44" s="1"/>
  <c r="CV28" i="41"/>
  <c r="CU28" i="41"/>
  <c r="CS28" i="41"/>
  <c r="CR28" i="41" s="1"/>
  <c r="CP28" i="41"/>
  <c r="CN28" i="41"/>
  <c r="CM28" i="41" s="1"/>
  <c r="CK28" i="41"/>
  <c r="CI28" i="41"/>
  <c r="CH28" i="41" s="1"/>
  <c r="CF28" i="41"/>
  <c r="CD28" i="41"/>
  <c r="CC28" i="41" s="1"/>
  <c r="BZ28" i="41"/>
  <c r="BY28" i="41"/>
  <c r="E25" i="44" s="1"/>
  <c r="BW28" i="41"/>
  <c r="BU28" i="41"/>
  <c r="BT28" i="41" s="1"/>
  <c r="BR28" i="41"/>
  <c r="BP28" i="41"/>
  <c r="BO28" i="41" s="1"/>
  <c r="BM28" i="41"/>
  <c r="BK28" i="41"/>
  <c r="BJ28" i="41" s="1"/>
  <c r="BH28" i="41"/>
  <c r="BF28" i="41"/>
  <c r="BE28" i="41" s="1"/>
  <c r="BC28" i="41"/>
  <c r="BA28" i="41"/>
  <c r="AZ28" i="41" s="1"/>
  <c r="AW28" i="41"/>
  <c r="AV28" i="41"/>
  <c r="D25" i="44" s="1"/>
  <c r="AT28" i="41"/>
  <c r="AO28" i="41"/>
  <c r="AJ28" i="41"/>
  <c r="AE28" i="41"/>
  <c r="V28" i="41"/>
  <c r="Q28" i="41"/>
  <c r="L28" i="41"/>
  <c r="I28" i="41"/>
  <c r="G28" i="41"/>
  <c r="D28" i="41"/>
  <c r="W28" i="41" s="1"/>
  <c r="KY27" i="41"/>
  <c r="KT27" i="41"/>
  <c r="KO27" i="41"/>
  <c r="KJ27" i="41"/>
  <c r="KE27" i="41"/>
  <c r="JZ27" i="41"/>
  <c r="JV27" i="41"/>
  <c r="JN27" i="41"/>
  <c r="JI27" i="41"/>
  <c r="JD27" i="41"/>
  <c r="IX27" i="41"/>
  <c r="IW27" i="41"/>
  <c r="L24" i="44" s="1"/>
  <c r="IU27" i="41"/>
  <c r="IP27" i="41"/>
  <c r="IM27" i="41"/>
  <c r="IK27" i="41"/>
  <c r="IF27" i="41"/>
  <c r="HZ27" i="41"/>
  <c r="HY27" i="41"/>
  <c r="K24" i="44" s="1"/>
  <c r="HW27" i="41"/>
  <c r="HR27" i="41"/>
  <c r="HM27" i="41"/>
  <c r="HH27" i="41"/>
  <c r="HC27" i="41"/>
  <c r="GW27" i="41"/>
  <c r="GV27" i="41"/>
  <c r="J24" i="44" s="1"/>
  <c r="GT27" i="41"/>
  <c r="GO27" i="41"/>
  <c r="GJ27" i="41"/>
  <c r="GE27" i="41"/>
  <c r="FY27" i="41"/>
  <c r="FX27" i="41"/>
  <c r="I24" i="44" s="1"/>
  <c r="FV27" i="41"/>
  <c r="FQ27" i="41"/>
  <c r="FL27" i="41"/>
  <c r="FG27" i="41"/>
  <c r="FA27" i="41"/>
  <c r="EZ27" i="41"/>
  <c r="H24" i="44" s="1"/>
  <c r="EX27" i="41"/>
  <c r="EW27" i="41"/>
  <c r="EU27" i="41"/>
  <c r="ET27" i="41" s="1"/>
  <c r="ER27" i="41"/>
  <c r="EP27" i="41"/>
  <c r="EO27" i="41" s="1"/>
  <c r="EM27" i="41"/>
  <c r="EK27" i="41"/>
  <c r="EJ27" i="41" s="1"/>
  <c r="EH27" i="41"/>
  <c r="EF27" i="41"/>
  <c r="EE27" i="41" s="1"/>
  <c r="EC27" i="41"/>
  <c r="EA27" i="41"/>
  <c r="DZ27" i="41" s="1"/>
  <c r="DW27" i="41"/>
  <c r="DV27" i="41"/>
  <c r="G24" i="44" s="1"/>
  <c r="DT27" i="41"/>
  <c r="DR27" i="41"/>
  <c r="DQ27" i="41" s="1"/>
  <c r="DO27" i="41"/>
  <c r="DM27" i="41"/>
  <c r="DL27" i="41" s="1"/>
  <c r="DJ27" i="41"/>
  <c r="DH27" i="41"/>
  <c r="DG27" i="41" s="1"/>
  <c r="DE27" i="41"/>
  <c r="DC27" i="41"/>
  <c r="CY27" i="41"/>
  <c r="CX27" i="41"/>
  <c r="F24" i="44" s="1"/>
  <c r="CV27" i="41"/>
  <c r="CU27" i="41"/>
  <c r="CS27" i="41"/>
  <c r="CR27" i="41"/>
  <c r="CP27" i="41"/>
  <c r="CN27" i="41"/>
  <c r="CM27" i="41"/>
  <c r="CK27" i="41"/>
  <c r="CI27" i="41"/>
  <c r="CH27" i="41"/>
  <c r="CF27" i="41"/>
  <c r="CD27" i="41"/>
  <c r="CC27" i="41" s="1"/>
  <c r="BZ27" i="41"/>
  <c r="BY27" i="41"/>
  <c r="E24" i="44" s="1"/>
  <c r="BW27" i="41"/>
  <c r="BU27" i="41"/>
  <c r="BT27" i="41" s="1"/>
  <c r="BR27" i="41"/>
  <c r="BP27" i="41"/>
  <c r="BO27" i="41" s="1"/>
  <c r="BM27" i="41"/>
  <c r="BK27" i="41"/>
  <c r="BJ27" i="41" s="1"/>
  <c r="BH27" i="41"/>
  <c r="BF27" i="41"/>
  <c r="BE27" i="41" s="1"/>
  <c r="BC27" i="41"/>
  <c r="BA27" i="41"/>
  <c r="AZ27" i="41" s="1"/>
  <c r="AW27" i="41"/>
  <c r="AV27" i="41"/>
  <c r="D24" i="44" s="1"/>
  <c r="AT27" i="41"/>
  <c r="AO27" i="41"/>
  <c r="AJ27" i="41"/>
  <c r="AG27" i="41"/>
  <c r="AE27" i="41"/>
  <c r="V27" i="41"/>
  <c r="Q27" i="41"/>
  <c r="L27" i="41"/>
  <c r="I27" i="41"/>
  <c r="G27" i="41"/>
  <c r="D27" i="41"/>
  <c r="W27" i="41" s="1"/>
  <c r="KY26" i="41"/>
  <c r="KT26" i="41"/>
  <c r="KO26" i="41"/>
  <c r="KJ26" i="41"/>
  <c r="KE26" i="41"/>
  <c r="JZ26" i="41"/>
  <c r="JV26" i="41"/>
  <c r="JN26" i="41"/>
  <c r="JI26" i="41"/>
  <c r="JD26" i="41"/>
  <c r="IX26" i="41"/>
  <c r="IW26" i="41"/>
  <c r="L23" i="44" s="1"/>
  <c r="IU26" i="41"/>
  <c r="IR26" i="41"/>
  <c r="IP26" i="41"/>
  <c r="IM26" i="41"/>
  <c r="IK26" i="41"/>
  <c r="IH26" i="41"/>
  <c r="IF26" i="41"/>
  <c r="IC26" i="41"/>
  <c r="HZ26" i="41"/>
  <c r="HY26" i="41"/>
  <c r="K23" i="44" s="1"/>
  <c r="HW26" i="41"/>
  <c r="HR26" i="41"/>
  <c r="HM26" i="41"/>
  <c r="HH26" i="41"/>
  <c r="HC26" i="41"/>
  <c r="GW26" i="41"/>
  <c r="GV26" i="41"/>
  <c r="J23" i="44" s="1"/>
  <c r="GT26" i="41"/>
  <c r="GQ26" i="41"/>
  <c r="GO26" i="41"/>
  <c r="GJ26" i="41"/>
  <c r="GE26" i="41"/>
  <c r="FY26" i="41"/>
  <c r="FX26" i="41"/>
  <c r="I23" i="44" s="1"/>
  <c r="FV26" i="41"/>
  <c r="FS26" i="41"/>
  <c r="FQ26" i="41"/>
  <c r="FN26" i="41"/>
  <c r="FL26" i="41"/>
  <c r="FI26" i="41"/>
  <c r="FG26" i="41"/>
  <c r="FD26" i="41"/>
  <c r="FA26" i="41"/>
  <c r="EZ26" i="41"/>
  <c r="H23" i="44" s="1"/>
  <c r="EX26" i="41"/>
  <c r="EW26" i="41"/>
  <c r="EU26" i="41"/>
  <c r="ET26" i="41"/>
  <c r="ER26" i="41"/>
  <c r="EP26" i="41"/>
  <c r="EO26" i="41"/>
  <c r="EM26" i="41"/>
  <c r="EK26" i="41"/>
  <c r="EJ26" i="41"/>
  <c r="EH26" i="41"/>
  <c r="EF26" i="41"/>
  <c r="EE26" i="41"/>
  <c r="EC26" i="41"/>
  <c r="EA26" i="41"/>
  <c r="DZ26" i="41"/>
  <c r="DW26" i="41"/>
  <c r="DV26" i="41"/>
  <c r="G23" i="44" s="1"/>
  <c r="DT26" i="41"/>
  <c r="DR26" i="41"/>
  <c r="DQ26" i="41"/>
  <c r="DO26" i="41"/>
  <c r="DM26" i="41"/>
  <c r="DL26" i="41"/>
  <c r="DJ26" i="41"/>
  <c r="DH26" i="41"/>
  <c r="DG26" i="41"/>
  <c r="DE26" i="41"/>
  <c r="DC26" i="41"/>
  <c r="DB26" i="41"/>
  <c r="CY26" i="41"/>
  <c r="CX26" i="41"/>
  <c r="F23" i="44" s="1"/>
  <c r="CV26" i="41"/>
  <c r="CU26" i="41"/>
  <c r="CS26" i="41"/>
  <c r="CR26" i="41"/>
  <c r="CP26" i="41"/>
  <c r="CN26" i="41"/>
  <c r="CM26" i="41"/>
  <c r="CK26" i="41"/>
  <c r="CI26" i="41"/>
  <c r="CH26" i="41"/>
  <c r="CF26" i="41"/>
  <c r="CD26" i="41"/>
  <c r="CC26" i="41"/>
  <c r="BZ26" i="41"/>
  <c r="BY26" i="41"/>
  <c r="E23" i="44" s="1"/>
  <c r="BW26" i="41"/>
  <c r="BU26" i="41"/>
  <c r="BT26" i="41"/>
  <c r="BR26" i="41"/>
  <c r="BP26" i="41"/>
  <c r="BO26" i="41"/>
  <c r="BM26" i="41"/>
  <c r="BK26" i="41"/>
  <c r="BJ26" i="41"/>
  <c r="BH26" i="41"/>
  <c r="BF26" i="41"/>
  <c r="BE26" i="41"/>
  <c r="BC26" i="41"/>
  <c r="BA26" i="41"/>
  <c r="AZ26" i="41"/>
  <c r="AW26" i="41"/>
  <c r="AV26" i="41"/>
  <c r="D23" i="44" s="1"/>
  <c r="AT26" i="41"/>
  <c r="AQ26" i="41"/>
  <c r="AO26" i="41"/>
  <c r="AL26" i="41"/>
  <c r="AJ26" i="41"/>
  <c r="AG26" i="41"/>
  <c r="AE26" i="41"/>
  <c r="V26" i="41"/>
  <c r="S26" i="41"/>
  <c r="Q26" i="41"/>
  <c r="N26" i="41"/>
  <c r="L26" i="41"/>
  <c r="I26" i="41"/>
  <c r="G26" i="41"/>
  <c r="D26" i="41"/>
  <c r="W26" i="41" s="1"/>
  <c r="KY25" i="41"/>
  <c r="KT25" i="41"/>
  <c r="KO25" i="41"/>
  <c r="KJ25" i="41"/>
  <c r="KE25" i="41"/>
  <c r="JZ25" i="41"/>
  <c r="JV25" i="41"/>
  <c r="JN25" i="41"/>
  <c r="JK25" i="41"/>
  <c r="JI25" i="41"/>
  <c r="JD25" i="41"/>
  <c r="JA25" i="41"/>
  <c r="IX25" i="41"/>
  <c r="IW25" i="41"/>
  <c r="IU25" i="41"/>
  <c r="IR25" i="41"/>
  <c r="IP25" i="41"/>
  <c r="IM25" i="41"/>
  <c r="IK25" i="41"/>
  <c r="IH25" i="41"/>
  <c r="IF25" i="41"/>
  <c r="IC25" i="41"/>
  <c r="HZ25" i="41"/>
  <c r="HY25" i="41"/>
  <c r="HW25" i="41"/>
  <c r="HT25" i="41"/>
  <c r="HR25" i="41"/>
  <c r="HO25" i="41"/>
  <c r="HM25" i="41"/>
  <c r="HJ25" i="41"/>
  <c r="HH25" i="41"/>
  <c r="HE25" i="41"/>
  <c r="HC25" i="41"/>
  <c r="GW25" i="41"/>
  <c r="GV25" i="41"/>
  <c r="GT25" i="41"/>
  <c r="GQ25" i="41"/>
  <c r="GO25" i="41"/>
  <c r="GL25" i="41"/>
  <c r="GJ25" i="41"/>
  <c r="GG25" i="41"/>
  <c r="GE25" i="41"/>
  <c r="GB25" i="41"/>
  <c r="FY25" i="41"/>
  <c r="FX25" i="41"/>
  <c r="FV25" i="41"/>
  <c r="FS25" i="41"/>
  <c r="FQ25" i="41"/>
  <c r="FN25" i="41"/>
  <c r="FL25" i="41"/>
  <c r="FI25" i="41"/>
  <c r="FG25" i="41"/>
  <c r="FD25" i="41"/>
  <c r="FA25" i="41"/>
  <c r="EZ25" i="41"/>
  <c r="EX25" i="41"/>
  <c r="EW25" i="41"/>
  <c r="EU25" i="41"/>
  <c r="ET25" i="41"/>
  <c r="ER25" i="41"/>
  <c r="EP25" i="41"/>
  <c r="EO25" i="41"/>
  <c r="EM25" i="41"/>
  <c r="EK25" i="41"/>
  <c r="EJ25" i="41"/>
  <c r="EH25" i="41"/>
  <c r="EF25" i="41"/>
  <c r="EE25" i="41"/>
  <c r="EC25" i="41"/>
  <c r="EA25" i="41"/>
  <c r="DZ25" i="41"/>
  <c r="DW25" i="41"/>
  <c r="DV25" i="41"/>
  <c r="DT25" i="41"/>
  <c r="DR25" i="41"/>
  <c r="DQ25" i="41"/>
  <c r="DO25" i="41"/>
  <c r="DM25" i="41"/>
  <c r="DL25" i="41"/>
  <c r="DJ25" i="41"/>
  <c r="DH25" i="41"/>
  <c r="DG25" i="41"/>
  <c r="DE25" i="41"/>
  <c r="DC25" i="41"/>
  <c r="DB25" i="41"/>
  <c r="CY25" i="41"/>
  <c r="CX25" i="41"/>
  <c r="CV25" i="41"/>
  <c r="CU25" i="41"/>
  <c r="CS25" i="41"/>
  <c r="CR25" i="41"/>
  <c r="CP25" i="41"/>
  <c r="CN25" i="41"/>
  <c r="CM25" i="41"/>
  <c r="CK25" i="41"/>
  <c r="CI25" i="41"/>
  <c r="CH25" i="41"/>
  <c r="CF25" i="41"/>
  <c r="CD25" i="41"/>
  <c r="CC25" i="41"/>
  <c r="BZ25" i="41"/>
  <c r="BY25" i="41"/>
  <c r="BW25" i="41"/>
  <c r="BU25" i="41"/>
  <c r="BT25" i="41"/>
  <c r="BR25" i="41"/>
  <c r="BP25" i="41"/>
  <c r="BO25" i="41"/>
  <c r="BM25" i="41"/>
  <c r="BK25" i="41"/>
  <c r="BJ25" i="41"/>
  <c r="BH25" i="41"/>
  <c r="BF25" i="41"/>
  <c r="BE25" i="41"/>
  <c r="BC25" i="41"/>
  <c r="BA25" i="41"/>
  <c r="AZ25" i="41"/>
  <c r="AW25" i="41"/>
  <c r="AV25" i="41"/>
  <c r="AT25" i="41"/>
  <c r="AQ25" i="41"/>
  <c r="AO25" i="41"/>
  <c r="AL25" i="41"/>
  <c r="AJ25" i="41"/>
  <c r="AG25" i="41"/>
  <c r="AE25" i="41"/>
  <c r="AB25" i="41"/>
  <c r="V25" i="41"/>
  <c r="S25" i="41"/>
  <c r="Q25" i="41"/>
  <c r="N25" i="41"/>
  <c r="L25" i="41"/>
  <c r="I25" i="41"/>
  <c r="G25" i="41"/>
  <c r="D25" i="41"/>
  <c r="W25" i="41" s="1"/>
  <c r="KY24" i="41"/>
  <c r="KT24" i="41"/>
  <c r="KO24" i="41"/>
  <c r="KJ24" i="41"/>
  <c r="KE24" i="41"/>
  <c r="JZ24" i="41"/>
  <c r="JV24" i="41"/>
  <c r="JN24" i="41"/>
  <c r="JK24" i="41"/>
  <c r="JI24" i="41"/>
  <c r="JF24" i="41"/>
  <c r="JD24" i="41"/>
  <c r="JA24" i="41"/>
  <c r="IX24" i="41"/>
  <c r="IW24" i="41"/>
  <c r="L21" i="44" s="1"/>
  <c r="IU24" i="41"/>
  <c r="IR24" i="41"/>
  <c r="IP24" i="41"/>
  <c r="IM24" i="41"/>
  <c r="IK24" i="41"/>
  <c r="IH24" i="41"/>
  <c r="IF24" i="41"/>
  <c r="IC24" i="41"/>
  <c r="HZ24" i="41"/>
  <c r="HY24" i="41"/>
  <c r="K21" i="44" s="1"/>
  <c r="HW24" i="41"/>
  <c r="HT24" i="41"/>
  <c r="HR24" i="41"/>
  <c r="HO24" i="41"/>
  <c r="HM24" i="41"/>
  <c r="HJ24" i="41"/>
  <c r="HH24" i="41"/>
  <c r="HE24" i="41"/>
  <c r="HC24" i="41"/>
  <c r="GW24" i="41"/>
  <c r="GV24" i="41"/>
  <c r="J21" i="44" s="1"/>
  <c r="GT24" i="41"/>
  <c r="GQ24" i="41"/>
  <c r="GO24" i="41"/>
  <c r="GL24" i="41"/>
  <c r="GJ24" i="41"/>
  <c r="GG24" i="41"/>
  <c r="GE24" i="41"/>
  <c r="GB24" i="41"/>
  <c r="FY24" i="41"/>
  <c r="FX24" i="41"/>
  <c r="I21" i="44" s="1"/>
  <c r="FV24" i="41"/>
  <c r="FS24" i="41"/>
  <c r="FQ24" i="41"/>
  <c r="FN24" i="41"/>
  <c r="FL24" i="41"/>
  <c r="FI24" i="41"/>
  <c r="FG24" i="41"/>
  <c r="FD24" i="41"/>
  <c r="FA24" i="41"/>
  <c r="EZ24" i="41"/>
  <c r="H21" i="44" s="1"/>
  <c r="EX24" i="41"/>
  <c r="EW24" i="41"/>
  <c r="EU24" i="41"/>
  <c r="ET24" i="41"/>
  <c r="ER24" i="41"/>
  <c r="EP24" i="41"/>
  <c r="EO24" i="41"/>
  <c r="EM24" i="41"/>
  <c r="EK24" i="41"/>
  <c r="EJ24" i="41"/>
  <c r="EH24" i="41"/>
  <c r="EF24" i="41"/>
  <c r="EE24" i="41"/>
  <c r="EC24" i="41"/>
  <c r="EA24" i="41"/>
  <c r="DZ24" i="41"/>
  <c r="DW24" i="41"/>
  <c r="DV24" i="41"/>
  <c r="G21" i="44" s="1"/>
  <c r="DT24" i="41"/>
  <c r="DR24" i="41"/>
  <c r="DQ24" i="41"/>
  <c r="DO24" i="41"/>
  <c r="DM24" i="41"/>
  <c r="DL24" i="41"/>
  <c r="DJ24" i="41"/>
  <c r="DH24" i="41"/>
  <c r="DG24" i="41"/>
  <c r="DE24" i="41"/>
  <c r="DC24" i="41"/>
  <c r="DB24" i="41"/>
  <c r="CY24" i="41"/>
  <c r="CX24" i="41"/>
  <c r="F21" i="44" s="1"/>
  <c r="CV24" i="41"/>
  <c r="CU24" i="41"/>
  <c r="CS24" i="41"/>
  <c r="CR24" i="41"/>
  <c r="CP24" i="41"/>
  <c r="CN24" i="41"/>
  <c r="CM24" i="41"/>
  <c r="CK24" i="41"/>
  <c r="CI24" i="41"/>
  <c r="CH24" i="41"/>
  <c r="CF24" i="41"/>
  <c r="CD24" i="41"/>
  <c r="CC24" i="41"/>
  <c r="BZ24" i="41"/>
  <c r="BY24" i="41"/>
  <c r="E21" i="44" s="1"/>
  <c r="BW24" i="41"/>
  <c r="BU24" i="41"/>
  <c r="BT24" i="41"/>
  <c r="BR24" i="41"/>
  <c r="BP24" i="41"/>
  <c r="BO24" i="41"/>
  <c r="BM24" i="41"/>
  <c r="BK24" i="41"/>
  <c r="BJ24" i="41"/>
  <c r="BH24" i="41"/>
  <c r="BF24" i="41"/>
  <c r="BE24" i="41"/>
  <c r="BC24" i="41"/>
  <c r="BA24" i="41"/>
  <c r="AZ24" i="41"/>
  <c r="AW24" i="41"/>
  <c r="AV24" i="41"/>
  <c r="D21" i="44" s="1"/>
  <c r="AT24" i="41"/>
  <c r="AQ24" i="41"/>
  <c r="AO24" i="41"/>
  <c r="AL24" i="41"/>
  <c r="AJ24" i="41"/>
  <c r="AG24" i="41"/>
  <c r="AE24" i="41"/>
  <c r="AB24" i="41"/>
  <c r="V24" i="41"/>
  <c r="S24" i="41"/>
  <c r="Q24" i="41"/>
  <c r="N24" i="41"/>
  <c r="L24" i="41"/>
  <c r="I24" i="41"/>
  <c r="G24" i="41"/>
  <c r="D24" i="41"/>
  <c r="W24" i="41" s="1"/>
  <c r="KY23" i="41"/>
  <c r="KT23" i="41"/>
  <c r="KO23" i="41"/>
  <c r="KJ23" i="41"/>
  <c r="KE23" i="41"/>
  <c r="JZ23" i="41"/>
  <c r="JV23" i="41"/>
  <c r="JN23" i="41"/>
  <c r="JK23" i="41"/>
  <c r="JI23" i="41"/>
  <c r="JF23" i="41"/>
  <c r="JD23" i="41"/>
  <c r="JA23" i="41"/>
  <c r="IX23" i="41"/>
  <c r="IW23" i="41"/>
  <c r="L20" i="44" s="1"/>
  <c r="IU23" i="41"/>
  <c r="IR23" i="41"/>
  <c r="IP23" i="41"/>
  <c r="IM23" i="41"/>
  <c r="IK23" i="41"/>
  <c r="IH23" i="41"/>
  <c r="IF23" i="41"/>
  <c r="IC23" i="41"/>
  <c r="HZ23" i="41"/>
  <c r="HY23" i="41"/>
  <c r="K20" i="44" s="1"/>
  <c r="HW23" i="41"/>
  <c r="HT23" i="41"/>
  <c r="HR23" i="41"/>
  <c r="HO23" i="41"/>
  <c r="HM23" i="41"/>
  <c r="HJ23" i="41"/>
  <c r="HH23" i="41"/>
  <c r="HE23" i="41"/>
  <c r="HC23" i="41"/>
  <c r="GW23" i="41"/>
  <c r="GV23" i="41"/>
  <c r="J20" i="44" s="1"/>
  <c r="GT23" i="41"/>
  <c r="GQ23" i="41"/>
  <c r="GO23" i="41"/>
  <c r="GL23" i="41"/>
  <c r="GJ23" i="41"/>
  <c r="GG23" i="41"/>
  <c r="GE23" i="41"/>
  <c r="GB23" i="41"/>
  <c r="FY23" i="41"/>
  <c r="FX23" i="41"/>
  <c r="I20" i="44" s="1"/>
  <c r="FV23" i="41"/>
  <c r="FS23" i="41"/>
  <c r="FQ23" i="41"/>
  <c r="FN23" i="41"/>
  <c r="FL23" i="41"/>
  <c r="FI23" i="41"/>
  <c r="FG23" i="41"/>
  <c r="FD23" i="41"/>
  <c r="FA23" i="41"/>
  <c r="EZ23" i="41"/>
  <c r="H20" i="44" s="1"/>
  <c r="EX23" i="41"/>
  <c r="EW23" i="41"/>
  <c r="EU23" i="41"/>
  <c r="ET23" i="41"/>
  <c r="ER23" i="41"/>
  <c r="EP23" i="41"/>
  <c r="EO23" i="41"/>
  <c r="EM23" i="41"/>
  <c r="EK23" i="41"/>
  <c r="EJ23" i="41"/>
  <c r="EH23" i="41"/>
  <c r="EF23" i="41"/>
  <c r="EE23" i="41"/>
  <c r="EC23" i="41"/>
  <c r="EA23" i="41"/>
  <c r="DZ23" i="41"/>
  <c r="DW23" i="41"/>
  <c r="DV23" i="41"/>
  <c r="G20" i="44" s="1"/>
  <c r="DT23" i="41"/>
  <c r="DR23" i="41"/>
  <c r="DQ23" i="41"/>
  <c r="DO23" i="41"/>
  <c r="DM23" i="41"/>
  <c r="DL23" i="41"/>
  <c r="DJ23" i="41"/>
  <c r="DH23" i="41"/>
  <c r="DG23" i="41"/>
  <c r="DE23" i="41"/>
  <c r="DC23" i="41"/>
  <c r="DB23" i="41"/>
  <c r="CY23" i="41"/>
  <c r="CX23" i="41"/>
  <c r="F20" i="44" s="1"/>
  <c r="CV23" i="41"/>
  <c r="CU23" i="41"/>
  <c r="CS23" i="41"/>
  <c r="CR23" i="41"/>
  <c r="CP23" i="41"/>
  <c r="CN23" i="41"/>
  <c r="CM23" i="41"/>
  <c r="CK23" i="41"/>
  <c r="CI23" i="41"/>
  <c r="CH23" i="41"/>
  <c r="CF23" i="41"/>
  <c r="CD23" i="41"/>
  <c r="CC23" i="41"/>
  <c r="BZ23" i="41"/>
  <c r="BY23" i="41"/>
  <c r="E20" i="44" s="1"/>
  <c r="BW23" i="41"/>
  <c r="BU23" i="41"/>
  <c r="BT23" i="41"/>
  <c r="BR23" i="41"/>
  <c r="BP23" i="41"/>
  <c r="BO23" i="41"/>
  <c r="BM23" i="41"/>
  <c r="BK23" i="41"/>
  <c r="BJ23" i="41"/>
  <c r="BH23" i="41"/>
  <c r="BF23" i="41"/>
  <c r="BE23" i="41"/>
  <c r="BC23" i="41"/>
  <c r="BA23" i="41"/>
  <c r="AZ23" i="41"/>
  <c r="AW23" i="41"/>
  <c r="AV23" i="41"/>
  <c r="D20" i="44" s="1"/>
  <c r="AT23" i="41"/>
  <c r="AQ23" i="41"/>
  <c r="AO23" i="41"/>
  <c r="AL23" i="41"/>
  <c r="AJ23" i="41"/>
  <c r="AG23" i="41"/>
  <c r="AE23" i="41"/>
  <c r="AB23" i="41"/>
  <c r="V23" i="41"/>
  <c r="S23" i="41"/>
  <c r="Q23" i="41"/>
  <c r="N23" i="41"/>
  <c r="L23" i="41"/>
  <c r="I23" i="41"/>
  <c r="G23" i="41"/>
  <c r="D23" i="41"/>
  <c r="W23" i="41" s="1"/>
  <c r="KY22" i="41"/>
  <c r="KT22" i="41"/>
  <c r="KO22" i="41"/>
  <c r="KJ22" i="41"/>
  <c r="KE22" i="41"/>
  <c r="JZ22" i="41"/>
  <c r="JV22" i="41"/>
  <c r="JN22" i="41"/>
  <c r="JK22" i="41"/>
  <c r="JI22" i="41"/>
  <c r="JF22" i="41"/>
  <c r="JD22" i="41"/>
  <c r="JA22" i="41"/>
  <c r="IX22" i="41"/>
  <c r="IW22" i="41"/>
  <c r="L19" i="44" s="1"/>
  <c r="IU22" i="41"/>
  <c r="IR22" i="41"/>
  <c r="IP22" i="41"/>
  <c r="IM22" i="41"/>
  <c r="IK22" i="41"/>
  <c r="IH22" i="41"/>
  <c r="IF22" i="41"/>
  <c r="IC22" i="41"/>
  <c r="HZ22" i="41"/>
  <c r="HY22" i="41"/>
  <c r="K19" i="44" s="1"/>
  <c r="HW22" i="41"/>
  <c r="HT22" i="41"/>
  <c r="HR22" i="41"/>
  <c r="HO22" i="41"/>
  <c r="HM22" i="41"/>
  <c r="HJ22" i="41"/>
  <c r="HH22" i="41"/>
  <c r="HE22" i="41"/>
  <c r="HC22" i="41"/>
  <c r="GW22" i="41"/>
  <c r="GV22" i="41"/>
  <c r="J19" i="44" s="1"/>
  <c r="GT22" i="41"/>
  <c r="GQ22" i="41"/>
  <c r="GO22" i="41"/>
  <c r="GL22" i="41"/>
  <c r="GJ22" i="41"/>
  <c r="GG22" i="41"/>
  <c r="GE22" i="41"/>
  <c r="GB22" i="41"/>
  <c r="FY22" i="41"/>
  <c r="FX22" i="41"/>
  <c r="I19" i="44" s="1"/>
  <c r="FV22" i="41"/>
  <c r="FS22" i="41"/>
  <c r="FQ22" i="41"/>
  <c r="FN22" i="41"/>
  <c r="FL22" i="41"/>
  <c r="FI22" i="41"/>
  <c r="FG22" i="41"/>
  <c r="FD22" i="41"/>
  <c r="FA22" i="41"/>
  <c r="EZ22" i="41"/>
  <c r="H19" i="44" s="1"/>
  <c r="EW22" i="41"/>
  <c r="EU22" i="41"/>
  <c r="ET22" i="41"/>
  <c r="ER22" i="41"/>
  <c r="EP22" i="41"/>
  <c r="EO22" i="41"/>
  <c r="EM22" i="41"/>
  <c r="EK22" i="41"/>
  <c r="EJ22" i="41"/>
  <c r="EH22" i="41"/>
  <c r="EF22" i="41"/>
  <c r="EE22" i="41"/>
  <c r="EC22" i="41"/>
  <c r="EA22" i="41"/>
  <c r="DZ22" i="41"/>
  <c r="DW22" i="41"/>
  <c r="DV22" i="41"/>
  <c r="G19" i="44" s="1"/>
  <c r="DT22" i="41"/>
  <c r="DR22" i="41"/>
  <c r="DQ22" i="41"/>
  <c r="DO22" i="41"/>
  <c r="DM22" i="41"/>
  <c r="DL22" i="41"/>
  <c r="DJ22" i="41"/>
  <c r="DH22" i="41"/>
  <c r="DG22" i="41"/>
  <c r="DE22" i="41"/>
  <c r="DC22" i="41"/>
  <c r="DB22" i="41"/>
  <c r="CY22" i="41"/>
  <c r="CX22" i="41"/>
  <c r="F19" i="44" s="1"/>
  <c r="CV22" i="41"/>
  <c r="CU22" i="41"/>
  <c r="CS22" i="41"/>
  <c r="CR22" i="41"/>
  <c r="CP22" i="41"/>
  <c r="CN22" i="41"/>
  <c r="CM22" i="41"/>
  <c r="CK22" i="41"/>
  <c r="CI22" i="41"/>
  <c r="CH22" i="41"/>
  <c r="CF22" i="41"/>
  <c r="CD22" i="41"/>
  <c r="CC22" i="41"/>
  <c r="BZ22" i="41"/>
  <c r="BY22" i="41"/>
  <c r="E19" i="44" s="1"/>
  <c r="BW22" i="41"/>
  <c r="BU22" i="41"/>
  <c r="BT22" i="41"/>
  <c r="BR22" i="41"/>
  <c r="BP22" i="41"/>
  <c r="BO22" i="41"/>
  <c r="BM22" i="41"/>
  <c r="BK22" i="41"/>
  <c r="BJ22" i="41"/>
  <c r="BH22" i="41"/>
  <c r="BF22" i="41"/>
  <c r="BE22" i="41"/>
  <c r="BC22" i="41"/>
  <c r="BA22" i="41"/>
  <c r="AZ22" i="41"/>
  <c r="AW22" i="41"/>
  <c r="AV22" i="41"/>
  <c r="D19" i="44" s="1"/>
  <c r="AT22" i="41"/>
  <c r="AQ22" i="41"/>
  <c r="AO22" i="41"/>
  <c r="AL22" i="41"/>
  <c r="AJ22" i="41"/>
  <c r="AG22" i="41"/>
  <c r="AE22" i="41"/>
  <c r="AB22" i="41"/>
  <c r="V22" i="41"/>
  <c r="S22" i="41"/>
  <c r="Q22" i="41"/>
  <c r="N22" i="41"/>
  <c r="L22" i="41"/>
  <c r="I22" i="41"/>
  <c r="G22" i="41"/>
  <c r="D22" i="41"/>
  <c r="W22" i="41" s="1"/>
  <c r="KY21" i="41"/>
  <c r="KT21" i="41"/>
  <c r="KO21" i="41"/>
  <c r="KJ21" i="41"/>
  <c r="KE21" i="41"/>
  <c r="JZ21" i="41"/>
  <c r="JV21" i="41"/>
  <c r="JN21" i="41"/>
  <c r="JK21" i="41"/>
  <c r="JI21" i="41"/>
  <c r="JF21" i="41"/>
  <c r="JD21" i="41"/>
  <c r="JA21" i="41"/>
  <c r="IX21" i="41"/>
  <c r="IW21" i="41"/>
  <c r="L18" i="44" s="1"/>
  <c r="IU21" i="41"/>
  <c r="IR21" i="41"/>
  <c r="IP21" i="41"/>
  <c r="IM21" i="41"/>
  <c r="IK21" i="41"/>
  <c r="IH21" i="41"/>
  <c r="IF21" i="41"/>
  <c r="IC21" i="41"/>
  <c r="HZ21" i="41"/>
  <c r="HY21" i="41"/>
  <c r="K18" i="44" s="1"/>
  <c r="HW21" i="41"/>
  <c r="HT21" i="41"/>
  <c r="HR21" i="41"/>
  <c r="HO21" i="41"/>
  <c r="HM21" i="41"/>
  <c r="HJ21" i="41"/>
  <c r="HH21" i="41"/>
  <c r="HE21" i="41"/>
  <c r="HC21" i="41"/>
  <c r="GW21" i="41"/>
  <c r="GV21" i="41"/>
  <c r="J18" i="44" s="1"/>
  <c r="GT21" i="41"/>
  <c r="GQ21" i="41"/>
  <c r="GO21" i="41"/>
  <c r="GL21" i="41"/>
  <c r="GJ21" i="41"/>
  <c r="GG21" i="41"/>
  <c r="GE21" i="41"/>
  <c r="GB21" i="41"/>
  <c r="FY21" i="41"/>
  <c r="FX21" i="41"/>
  <c r="I18" i="44" s="1"/>
  <c r="FV21" i="41"/>
  <c r="FS21" i="41"/>
  <c r="FQ21" i="41"/>
  <c r="FN21" i="41"/>
  <c r="FL21" i="41"/>
  <c r="FI21" i="41"/>
  <c r="FG21" i="41"/>
  <c r="FD21" i="41"/>
  <c r="FA21" i="41"/>
  <c r="EZ21" i="41"/>
  <c r="H18" i="44" s="1"/>
  <c r="EX21" i="41"/>
  <c r="EW21" i="41"/>
  <c r="EU21" i="41"/>
  <c r="ET21" i="41"/>
  <c r="ER21" i="41"/>
  <c r="EP21" i="41"/>
  <c r="EO21" i="41"/>
  <c r="EM21" i="41"/>
  <c r="EK21" i="41"/>
  <c r="EJ21" i="41"/>
  <c r="EH21" i="41"/>
  <c r="EF21" i="41"/>
  <c r="EE21" i="41"/>
  <c r="EC21" i="41"/>
  <c r="EA21" i="41"/>
  <c r="DZ21" i="41"/>
  <c r="DW21" i="41"/>
  <c r="DV21" i="41"/>
  <c r="G18" i="44" s="1"/>
  <c r="DT21" i="41"/>
  <c r="DR21" i="41"/>
  <c r="DQ21" i="41"/>
  <c r="DO21" i="41"/>
  <c r="DM21" i="41"/>
  <c r="DL21" i="41"/>
  <c r="DJ21" i="41"/>
  <c r="DH21" i="41"/>
  <c r="DG21" i="41"/>
  <c r="DE21" i="41"/>
  <c r="DC21" i="41"/>
  <c r="DB21" i="41"/>
  <c r="CY21" i="41"/>
  <c r="CX21" i="41"/>
  <c r="F18" i="44" s="1"/>
  <c r="CV21" i="41"/>
  <c r="CU21" i="41"/>
  <c r="CS21" i="41"/>
  <c r="CR21" i="41"/>
  <c r="CP21" i="41"/>
  <c r="CN21" i="41"/>
  <c r="CM21" i="41"/>
  <c r="CK21" i="41"/>
  <c r="CI21" i="41"/>
  <c r="CH21" i="41"/>
  <c r="CF21" i="41"/>
  <c r="CD21" i="41"/>
  <c r="CC21" i="41"/>
  <c r="BZ21" i="41"/>
  <c r="BY21" i="41"/>
  <c r="E18" i="44" s="1"/>
  <c r="BW21" i="41"/>
  <c r="BU21" i="41"/>
  <c r="BT21" i="41"/>
  <c r="BR21" i="41"/>
  <c r="BP21" i="41"/>
  <c r="BO21" i="41"/>
  <c r="BM21" i="41"/>
  <c r="BK21" i="41"/>
  <c r="BJ21" i="41"/>
  <c r="BH21" i="41"/>
  <c r="BF21" i="41"/>
  <c r="BE21" i="41"/>
  <c r="BC21" i="41"/>
  <c r="BA21" i="41"/>
  <c r="AZ21" i="41"/>
  <c r="AW21" i="41"/>
  <c r="AV21" i="41"/>
  <c r="D18" i="44" s="1"/>
  <c r="AT21" i="41"/>
  <c r="AQ21" i="41"/>
  <c r="AO21" i="41"/>
  <c r="AL21" i="41"/>
  <c r="AJ21" i="41"/>
  <c r="AG21" i="41"/>
  <c r="AE21" i="41"/>
  <c r="AB21" i="41"/>
  <c r="V21" i="41"/>
  <c r="S21" i="41"/>
  <c r="Q21" i="41"/>
  <c r="N21" i="41"/>
  <c r="L21" i="41"/>
  <c r="I21" i="41"/>
  <c r="G21" i="41"/>
  <c r="D21" i="41"/>
  <c r="W21" i="41" s="1"/>
  <c r="KY20" i="41"/>
  <c r="KT20" i="41"/>
  <c r="KO20" i="41"/>
  <c r="KJ20" i="41"/>
  <c r="KE20" i="41"/>
  <c r="JZ20" i="41"/>
  <c r="JV20" i="41"/>
  <c r="JN20" i="41"/>
  <c r="JK20" i="41"/>
  <c r="JI20" i="41"/>
  <c r="JF20" i="41"/>
  <c r="JD20" i="41"/>
  <c r="JA20" i="41"/>
  <c r="IX20" i="41"/>
  <c r="IW20" i="41"/>
  <c r="L17" i="44" s="1"/>
  <c r="IU20" i="41"/>
  <c r="IR20" i="41"/>
  <c r="IP20" i="41"/>
  <c r="IM20" i="41"/>
  <c r="IK20" i="41"/>
  <c r="IH20" i="41"/>
  <c r="IF20" i="41"/>
  <c r="IC20" i="41"/>
  <c r="HZ20" i="41"/>
  <c r="HY20" i="41"/>
  <c r="K17" i="44" s="1"/>
  <c r="HW20" i="41"/>
  <c r="HT20" i="41"/>
  <c r="HR20" i="41"/>
  <c r="HO20" i="41"/>
  <c r="HM20" i="41"/>
  <c r="HJ20" i="41"/>
  <c r="HH20" i="41"/>
  <c r="HE20" i="41"/>
  <c r="HC20" i="41"/>
  <c r="GW20" i="41"/>
  <c r="GV20" i="41"/>
  <c r="J17" i="44" s="1"/>
  <c r="GT20" i="41"/>
  <c r="GQ20" i="41"/>
  <c r="GO20" i="41"/>
  <c r="GL20" i="41"/>
  <c r="GJ20" i="41"/>
  <c r="GG20" i="41"/>
  <c r="GE20" i="41"/>
  <c r="GB20" i="41"/>
  <c r="FY20" i="41"/>
  <c r="FX20" i="41"/>
  <c r="I17" i="44" s="1"/>
  <c r="FV20" i="41"/>
  <c r="FS20" i="41"/>
  <c r="FQ20" i="41"/>
  <c r="FN20" i="41"/>
  <c r="FL20" i="41"/>
  <c r="FI20" i="41"/>
  <c r="FG20" i="41"/>
  <c r="FD20" i="41"/>
  <c r="FA20" i="41"/>
  <c r="EZ20" i="41"/>
  <c r="H17" i="44" s="1"/>
  <c r="EX20" i="41"/>
  <c r="EW20" i="41"/>
  <c r="EU20" i="41"/>
  <c r="ET20" i="41"/>
  <c r="ER20" i="41"/>
  <c r="EP20" i="41"/>
  <c r="EO20" i="41"/>
  <c r="EM20" i="41"/>
  <c r="EK20" i="41"/>
  <c r="EJ20" i="41"/>
  <c r="EH20" i="41"/>
  <c r="EF20" i="41"/>
  <c r="EE20" i="41"/>
  <c r="EC20" i="41"/>
  <c r="EA20" i="41"/>
  <c r="DZ20" i="41"/>
  <c r="DW20" i="41"/>
  <c r="DV20" i="41"/>
  <c r="G17" i="44" s="1"/>
  <c r="DT20" i="41"/>
  <c r="DR20" i="41"/>
  <c r="DQ20" i="41"/>
  <c r="DO20" i="41"/>
  <c r="DM20" i="41"/>
  <c r="DL20" i="41"/>
  <c r="DJ20" i="41"/>
  <c r="DH20" i="41"/>
  <c r="DG20" i="41"/>
  <c r="DE20" i="41"/>
  <c r="DC20" i="41"/>
  <c r="DB20" i="41"/>
  <c r="CY20" i="41"/>
  <c r="CX20" i="41"/>
  <c r="F17" i="44" s="1"/>
  <c r="CV20" i="41"/>
  <c r="CU20" i="41"/>
  <c r="CS20" i="41"/>
  <c r="CR20" i="41"/>
  <c r="CP20" i="41"/>
  <c r="CN20" i="41"/>
  <c r="CM20" i="41"/>
  <c r="CK20" i="41"/>
  <c r="CI20" i="41"/>
  <c r="CH20" i="41"/>
  <c r="CF20" i="41"/>
  <c r="CD20" i="41"/>
  <c r="CC20" i="41"/>
  <c r="BZ20" i="41"/>
  <c r="BY20" i="41"/>
  <c r="E17" i="44" s="1"/>
  <c r="BW20" i="41"/>
  <c r="BU20" i="41"/>
  <c r="BT20" i="41"/>
  <c r="BR20" i="41"/>
  <c r="BP20" i="41"/>
  <c r="BO20" i="41"/>
  <c r="BM20" i="41"/>
  <c r="BK20" i="41"/>
  <c r="BJ20" i="41"/>
  <c r="BH20" i="41"/>
  <c r="BF20" i="41"/>
  <c r="BE20" i="41"/>
  <c r="BC20" i="41"/>
  <c r="BA20" i="41"/>
  <c r="AZ20" i="41"/>
  <c r="AW20" i="41"/>
  <c r="AV20" i="41"/>
  <c r="D17" i="44" s="1"/>
  <c r="AT20" i="41"/>
  <c r="AQ20" i="41"/>
  <c r="AO20" i="41"/>
  <c r="AL20" i="41"/>
  <c r="AJ20" i="41"/>
  <c r="AG20" i="41"/>
  <c r="AE20" i="41"/>
  <c r="AB20" i="41"/>
  <c r="V20" i="41"/>
  <c r="S20" i="41"/>
  <c r="Q20" i="41"/>
  <c r="N20" i="41"/>
  <c r="L20" i="41"/>
  <c r="I20" i="41"/>
  <c r="G20" i="41"/>
  <c r="D20" i="41"/>
  <c r="W20" i="41" s="1"/>
  <c r="KY19" i="41"/>
  <c r="KT19" i="41"/>
  <c r="KO19" i="41"/>
  <c r="KJ19" i="41"/>
  <c r="KE19" i="41"/>
  <c r="JZ19" i="41"/>
  <c r="JV19" i="41"/>
  <c r="JN19" i="41"/>
  <c r="JK19" i="41"/>
  <c r="JI19" i="41"/>
  <c r="JF19" i="41"/>
  <c r="JD19" i="41"/>
  <c r="JA19" i="41"/>
  <c r="IX19" i="41"/>
  <c r="IW19" i="41"/>
  <c r="L16" i="44" s="1"/>
  <c r="IU19" i="41"/>
  <c r="IR19" i="41"/>
  <c r="IP19" i="41"/>
  <c r="IM19" i="41"/>
  <c r="IK19" i="41"/>
  <c r="IH19" i="41"/>
  <c r="IF19" i="41"/>
  <c r="IC19" i="41"/>
  <c r="HZ19" i="41"/>
  <c r="HY19" i="41"/>
  <c r="K16" i="44" s="1"/>
  <c r="HW19" i="41"/>
  <c r="HT19" i="41"/>
  <c r="HR19" i="41"/>
  <c r="HO19" i="41"/>
  <c r="HM19" i="41"/>
  <c r="HJ19" i="41"/>
  <c r="HH19" i="41"/>
  <c r="HE19" i="41"/>
  <c r="HC19" i="41"/>
  <c r="GW19" i="41"/>
  <c r="GV19" i="41"/>
  <c r="J16" i="44" s="1"/>
  <c r="GT19" i="41"/>
  <c r="GQ19" i="41"/>
  <c r="GO19" i="41"/>
  <c r="GL19" i="41"/>
  <c r="GJ19" i="41"/>
  <c r="GG19" i="41"/>
  <c r="GE19" i="41"/>
  <c r="GB19" i="41"/>
  <c r="FY19" i="41"/>
  <c r="FX19" i="41"/>
  <c r="I16" i="44" s="1"/>
  <c r="FV19" i="41"/>
  <c r="FS19" i="41"/>
  <c r="FQ19" i="41"/>
  <c r="FN19" i="41"/>
  <c r="FL19" i="41"/>
  <c r="FI19" i="41"/>
  <c r="FG19" i="41"/>
  <c r="FD19" i="41"/>
  <c r="FA19" i="41"/>
  <c r="EZ19" i="41"/>
  <c r="H16" i="44" s="1"/>
  <c r="EX19" i="41"/>
  <c r="EW19" i="41"/>
  <c r="EU19" i="41"/>
  <c r="ET19" i="41"/>
  <c r="ER19" i="41"/>
  <c r="EP19" i="41"/>
  <c r="EO19" i="41"/>
  <c r="EM19" i="41"/>
  <c r="EK19" i="41"/>
  <c r="EJ19" i="41"/>
  <c r="EH19" i="41"/>
  <c r="EF19" i="41"/>
  <c r="EE19" i="41"/>
  <c r="EC19" i="41"/>
  <c r="EA19" i="41"/>
  <c r="DZ19" i="41"/>
  <c r="DW19" i="41"/>
  <c r="DV19" i="41"/>
  <c r="G16" i="44" s="1"/>
  <c r="DT19" i="41"/>
  <c r="DR19" i="41"/>
  <c r="DQ19" i="41"/>
  <c r="DO19" i="41"/>
  <c r="DM19" i="41"/>
  <c r="DL19" i="41"/>
  <c r="DJ19" i="41"/>
  <c r="DH19" i="41"/>
  <c r="DG19" i="41"/>
  <c r="DE19" i="41"/>
  <c r="DC19" i="41"/>
  <c r="DB19" i="41"/>
  <c r="CY19" i="41"/>
  <c r="CX19" i="41"/>
  <c r="F16" i="44" s="1"/>
  <c r="CV19" i="41"/>
  <c r="CU19" i="41"/>
  <c r="CS19" i="41"/>
  <c r="CR19" i="41"/>
  <c r="CP19" i="41"/>
  <c r="CN19" i="41"/>
  <c r="CM19" i="41"/>
  <c r="CK19" i="41"/>
  <c r="CI19" i="41"/>
  <c r="CH19" i="41"/>
  <c r="CF19" i="41"/>
  <c r="CD19" i="41"/>
  <c r="CC19" i="41"/>
  <c r="BZ19" i="41"/>
  <c r="BY19" i="41"/>
  <c r="E16" i="44" s="1"/>
  <c r="BW19" i="41"/>
  <c r="BU19" i="41"/>
  <c r="BT19" i="41"/>
  <c r="BR19" i="41"/>
  <c r="BP19" i="41"/>
  <c r="BO19" i="41"/>
  <c r="BM19" i="41"/>
  <c r="BK19" i="41"/>
  <c r="BJ19" i="41"/>
  <c r="BH19" i="41"/>
  <c r="BF19" i="41"/>
  <c r="BE19" i="41"/>
  <c r="BC19" i="41"/>
  <c r="BA19" i="41"/>
  <c r="AZ19" i="41"/>
  <c r="AW19" i="41"/>
  <c r="AV19" i="41"/>
  <c r="D16" i="44" s="1"/>
  <c r="AT19" i="41"/>
  <c r="AQ19" i="41"/>
  <c r="AO19" i="41"/>
  <c r="AL19" i="41"/>
  <c r="AJ19" i="41"/>
  <c r="AG19" i="41"/>
  <c r="AE19" i="41"/>
  <c r="AB19" i="41"/>
  <c r="V19" i="41"/>
  <c r="S19" i="41"/>
  <c r="Q19" i="41"/>
  <c r="N19" i="41"/>
  <c r="L19" i="41"/>
  <c r="I19" i="41"/>
  <c r="G19" i="41"/>
  <c r="D19" i="41"/>
  <c r="W19" i="41" s="1"/>
  <c r="KY18" i="41"/>
  <c r="KT18" i="41"/>
  <c r="KO18" i="41"/>
  <c r="KJ18" i="41"/>
  <c r="KE18" i="41"/>
  <c r="JZ18" i="41"/>
  <c r="JV18" i="41"/>
  <c r="JN18" i="41"/>
  <c r="JK18" i="41"/>
  <c r="JI18" i="41"/>
  <c r="JF18" i="41"/>
  <c r="JD18" i="41"/>
  <c r="JA18" i="41"/>
  <c r="IX18" i="41"/>
  <c r="IW18" i="41"/>
  <c r="L15" i="44" s="1"/>
  <c r="IU18" i="41"/>
  <c r="IR18" i="41"/>
  <c r="IP18" i="41"/>
  <c r="IM18" i="41"/>
  <c r="IK18" i="41"/>
  <c r="IH18" i="41"/>
  <c r="IF18" i="41"/>
  <c r="IC18" i="41"/>
  <c r="HZ18" i="41"/>
  <c r="HY18" i="41"/>
  <c r="K15" i="44" s="1"/>
  <c r="HW18" i="41"/>
  <c r="HT18" i="41"/>
  <c r="HR18" i="41"/>
  <c r="HO18" i="41"/>
  <c r="HM18" i="41"/>
  <c r="HJ18" i="41"/>
  <c r="HH18" i="41"/>
  <c r="HE18" i="41"/>
  <c r="HC18" i="41"/>
  <c r="GW18" i="41"/>
  <c r="GV18" i="41"/>
  <c r="J15" i="44" s="1"/>
  <c r="GT18" i="41"/>
  <c r="GQ18" i="41"/>
  <c r="GO18" i="41"/>
  <c r="GL18" i="41"/>
  <c r="GJ18" i="41"/>
  <c r="GG18" i="41"/>
  <c r="GE18" i="41"/>
  <c r="GB18" i="41"/>
  <c r="FY18" i="41"/>
  <c r="FX18" i="41"/>
  <c r="I15" i="44" s="1"/>
  <c r="FV18" i="41"/>
  <c r="FS18" i="41"/>
  <c r="FQ18" i="41"/>
  <c r="FN18" i="41"/>
  <c r="FL18" i="41"/>
  <c r="FI18" i="41"/>
  <c r="FG18" i="41"/>
  <c r="FD18" i="41"/>
  <c r="FA18" i="41"/>
  <c r="EZ18" i="41"/>
  <c r="H15" i="44" s="1"/>
  <c r="EX18" i="41"/>
  <c r="EW18" i="41"/>
  <c r="EU18" i="41"/>
  <c r="ET18" i="41"/>
  <c r="ER18" i="41"/>
  <c r="EP18" i="41"/>
  <c r="EO18" i="41"/>
  <c r="EM18" i="41"/>
  <c r="EK18" i="41"/>
  <c r="EJ18" i="41"/>
  <c r="EH18" i="41"/>
  <c r="EF18" i="41"/>
  <c r="EE18" i="41"/>
  <c r="EC18" i="41"/>
  <c r="EA18" i="41"/>
  <c r="DZ18" i="41"/>
  <c r="DW18" i="41"/>
  <c r="DV18" i="41"/>
  <c r="G15" i="44" s="1"/>
  <c r="DT18" i="41"/>
  <c r="DR18" i="41"/>
  <c r="DQ18" i="41"/>
  <c r="DO18" i="41"/>
  <c r="DM18" i="41"/>
  <c r="DL18" i="41"/>
  <c r="DJ18" i="41"/>
  <c r="DH18" i="41"/>
  <c r="DG18" i="41"/>
  <c r="DE18" i="41"/>
  <c r="DC18" i="41"/>
  <c r="DB18" i="41"/>
  <c r="CY18" i="41"/>
  <c r="CX18" i="41"/>
  <c r="F15" i="44" s="1"/>
  <c r="CV18" i="41"/>
  <c r="CU18" i="41"/>
  <c r="CS18" i="41"/>
  <c r="CR18" i="41"/>
  <c r="CP18" i="41"/>
  <c r="CN18" i="41"/>
  <c r="CM18" i="41"/>
  <c r="CK18" i="41"/>
  <c r="CI18" i="41"/>
  <c r="CH18" i="41"/>
  <c r="CF18" i="41"/>
  <c r="CD18" i="41"/>
  <c r="CC18" i="41"/>
  <c r="BZ18" i="41"/>
  <c r="BY18" i="41"/>
  <c r="E15" i="44" s="1"/>
  <c r="BW18" i="41"/>
  <c r="BU18" i="41"/>
  <c r="BT18" i="41"/>
  <c r="BR18" i="41"/>
  <c r="BP18" i="41"/>
  <c r="BO18" i="41"/>
  <c r="BM18" i="41"/>
  <c r="BK18" i="41"/>
  <c r="BJ18" i="41"/>
  <c r="BH18" i="41"/>
  <c r="BF18" i="41"/>
  <c r="BE18" i="41"/>
  <c r="BC18" i="41"/>
  <c r="BA18" i="41"/>
  <c r="AZ18" i="41"/>
  <c r="AW18" i="41"/>
  <c r="AV18" i="41"/>
  <c r="D15" i="44" s="1"/>
  <c r="AT18" i="41"/>
  <c r="AQ18" i="41"/>
  <c r="AO18" i="41"/>
  <c r="AL18" i="41"/>
  <c r="AJ18" i="41"/>
  <c r="AG18" i="41"/>
  <c r="AE18" i="41"/>
  <c r="AB18" i="41"/>
  <c r="V18" i="41"/>
  <c r="S18" i="41"/>
  <c r="Q18" i="41"/>
  <c r="N18" i="41"/>
  <c r="L18" i="41"/>
  <c r="I18" i="41"/>
  <c r="G18" i="41"/>
  <c r="D18" i="41"/>
  <c r="W18" i="41" s="1"/>
  <c r="KY17" i="41"/>
  <c r="KT17" i="41"/>
  <c r="KO17" i="41"/>
  <c r="KJ17" i="41"/>
  <c r="KE17" i="41"/>
  <c r="JZ17" i="41"/>
  <c r="JV17" i="41"/>
  <c r="JN17" i="41"/>
  <c r="JK17" i="41"/>
  <c r="JI17" i="41"/>
  <c r="JF17" i="41"/>
  <c r="JD17" i="41"/>
  <c r="JA17" i="41"/>
  <c r="IX17" i="41"/>
  <c r="IW17" i="41"/>
  <c r="L14" i="44" s="1"/>
  <c r="IU17" i="41"/>
  <c r="IR17" i="41"/>
  <c r="IP17" i="41"/>
  <c r="IM17" i="41"/>
  <c r="IK17" i="41"/>
  <c r="IH17" i="41"/>
  <c r="IF17" i="41"/>
  <c r="IC17" i="41"/>
  <c r="HZ17" i="41"/>
  <c r="HY17" i="41"/>
  <c r="K14" i="44" s="1"/>
  <c r="HW17" i="41"/>
  <c r="HT17" i="41"/>
  <c r="HR17" i="41"/>
  <c r="HO17" i="41"/>
  <c r="HM17" i="41"/>
  <c r="HJ17" i="41"/>
  <c r="HH17" i="41"/>
  <c r="HE17" i="41"/>
  <c r="HC17" i="41"/>
  <c r="GW17" i="41"/>
  <c r="GV17" i="41"/>
  <c r="J14" i="44" s="1"/>
  <c r="GT17" i="41"/>
  <c r="GQ17" i="41"/>
  <c r="GO17" i="41"/>
  <c r="GL17" i="41"/>
  <c r="GJ17" i="41"/>
  <c r="GG17" i="41"/>
  <c r="GE17" i="41"/>
  <c r="GB17" i="41"/>
  <c r="FY17" i="41"/>
  <c r="FX17" i="41"/>
  <c r="I14" i="44" s="1"/>
  <c r="FV17" i="41"/>
  <c r="FS17" i="41"/>
  <c r="FQ17" i="41"/>
  <c r="FN17" i="41"/>
  <c r="FL17" i="41"/>
  <c r="FI17" i="41"/>
  <c r="FG17" i="41"/>
  <c r="FD17" i="41"/>
  <c r="FA17" i="41"/>
  <c r="EZ17" i="41"/>
  <c r="H14" i="44" s="1"/>
  <c r="EX17" i="41"/>
  <c r="EW17" i="41"/>
  <c r="EU17" i="41"/>
  <c r="ET17" i="41"/>
  <c r="ER17" i="41"/>
  <c r="EP17" i="41"/>
  <c r="EO17" i="41"/>
  <c r="EM17" i="41"/>
  <c r="EK17" i="41"/>
  <c r="EJ17" i="41"/>
  <c r="EH17" i="41"/>
  <c r="EF17" i="41"/>
  <c r="EE17" i="41"/>
  <c r="EC17" i="41"/>
  <c r="EA17" i="41"/>
  <c r="DZ17" i="41"/>
  <c r="DW17" i="41"/>
  <c r="DV17" i="41"/>
  <c r="G14" i="44" s="1"/>
  <c r="DT17" i="41"/>
  <c r="DR17" i="41"/>
  <c r="DQ17" i="41"/>
  <c r="DO17" i="41"/>
  <c r="DM17" i="41"/>
  <c r="DL17" i="41"/>
  <c r="DJ17" i="41"/>
  <c r="DH17" i="41"/>
  <c r="DG17" i="41"/>
  <c r="DE17" i="41"/>
  <c r="DC17" i="41"/>
  <c r="DB17" i="41"/>
  <c r="CY17" i="41"/>
  <c r="CX17" i="41"/>
  <c r="F14" i="44" s="1"/>
  <c r="CV17" i="41"/>
  <c r="CU17" i="41"/>
  <c r="CS17" i="41"/>
  <c r="CR17" i="41"/>
  <c r="CP17" i="41"/>
  <c r="CN17" i="41"/>
  <c r="CM17" i="41"/>
  <c r="CK17" i="41"/>
  <c r="CI17" i="41"/>
  <c r="CH17" i="41"/>
  <c r="CF17" i="41"/>
  <c r="CD17" i="41"/>
  <c r="CC17" i="41"/>
  <c r="BZ17" i="41"/>
  <c r="BY17" i="41"/>
  <c r="E14" i="44" s="1"/>
  <c r="BW17" i="41"/>
  <c r="BU17" i="41"/>
  <c r="BT17" i="41"/>
  <c r="BR17" i="41"/>
  <c r="BP17" i="41"/>
  <c r="BO17" i="41"/>
  <c r="BM17" i="41"/>
  <c r="BK17" i="41"/>
  <c r="BJ17" i="41"/>
  <c r="BH17" i="41"/>
  <c r="BF17" i="41"/>
  <c r="BE17" i="41"/>
  <c r="BC17" i="41"/>
  <c r="BA17" i="41"/>
  <c r="AZ17" i="41"/>
  <c r="AW17" i="41"/>
  <c r="AV17" i="41"/>
  <c r="D14" i="44" s="1"/>
  <c r="AT17" i="41"/>
  <c r="AQ17" i="41"/>
  <c r="AO17" i="41"/>
  <c r="AL17" i="41"/>
  <c r="AJ17" i="41"/>
  <c r="AG17" i="41"/>
  <c r="AE17" i="41"/>
  <c r="AB17" i="41"/>
  <c r="V17" i="41"/>
  <c r="S17" i="41"/>
  <c r="Q17" i="41"/>
  <c r="N17" i="41"/>
  <c r="L17" i="41"/>
  <c r="I17" i="41"/>
  <c r="G17" i="41"/>
  <c r="D17" i="41"/>
  <c r="W17" i="41" s="1"/>
  <c r="KY16" i="41"/>
  <c r="KT16" i="41"/>
  <c r="KO16" i="41"/>
  <c r="KJ16" i="41"/>
  <c r="KE16" i="41"/>
  <c r="JZ16" i="41"/>
  <c r="JV16" i="41"/>
  <c r="JN16" i="41"/>
  <c r="JK16" i="41"/>
  <c r="JI16" i="41"/>
  <c r="JF16" i="41"/>
  <c r="JD16" i="41"/>
  <c r="JA16" i="41"/>
  <c r="IX16" i="41"/>
  <c r="IW16" i="41"/>
  <c r="L13" i="44" s="1"/>
  <c r="IU16" i="41"/>
  <c r="IR16" i="41"/>
  <c r="IP16" i="41"/>
  <c r="IM16" i="41"/>
  <c r="IK16" i="41"/>
  <c r="IH16" i="41"/>
  <c r="IF16" i="41"/>
  <c r="IC16" i="41"/>
  <c r="HZ16" i="41"/>
  <c r="HY16" i="41"/>
  <c r="K13" i="44" s="1"/>
  <c r="HW16" i="41"/>
  <c r="HT16" i="41"/>
  <c r="HR16" i="41"/>
  <c r="HO16" i="41"/>
  <c r="HM16" i="41"/>
  <c r="HJ16" i="41"/>
  <c r="HH16" i="41"/>
  <c r="HE16" i="41"/>
  <c r="HC16" i="41"/>
  <c r="GW16" i="41"/>
  <c r="GV16" i="41"/>
  <c r="J13" i="44" s="1"/>
  <c r="GT16" i="41"/>
  <c r="GQ16" i="41"/>
  <c r="GO16" i="41"/>
  <c r="GL16" i="41"/>
  <c r="GJ16" i="41"/>
  <c r="GG16" i="41"/>
  <c r="GE16" i="41"/>
  <c r="GB16" i="41"/>
  <c r="FY16" i="41"/>
  <c r="FX16" i="41"/>
  <c r="I13" i="44" s="1"/>
  <c r="FV16" i="41"/>
  <c r="FS16" i="41"/>
  <c r="FQ16" i="41"/>
  <c r="FN16" i="41"/>
  <c r="FL16" i="41"/>
  <c r="FI16" i="41"/>
  <c r="FG16" i="41"/>
  <c r="FD16" i="41"/>
  <c r="FA16" i="41"/>
  <c r="EZ16" i="41"/>
  <c r="H13" i="44" s="1"/>
  <c r="EX16" i="41"/>
  <c r="EW16" i="41"/>
  <c r="EU16" i="41"/>
  <c r="ET16" i="41"/>
  <c r="ER16" i="41"/>
  <c r="EP16" i="41"/>
  <c r="EO16" i="41"/>
  <c r="EM16" i="41"/>
  <c r="EK16" i="41"/>
  <c r="EJ16" i="41"/>
  <c r="EH16" i="41"/>
  <c r="EF16" i="41"/>
  <c r="EE16" i="41"/>
  <c r="EC16" i="41"/>
  <c r="EA16" i="41"/>
  <c r="DZ16" i="41"/>
  <c r="DW16" i="41"/>
  <c r="DV16" i="41"/>
  <c r="G13" i="44" s="1"/>
  <c r="DT16" i="41"/>
  <c r="DR16" i="41"/>
  <c r="DQ16" i="41"/>
  <c r="DO16" i="41"/>
  <c r="DM16" i="41"/>
  <c r="DL16" i="41"/>
  <c r="DJ16" i="41"/>
  <c r="DH16" i="41"/>
  <c r="DG16" i="41"/>
  <c r="DE16" i="41"/>
  <c r="DC16" i="41"/>
  <c r="DB16" i="41"/>
  <c r="CY16" i="41"/>
  <c r="CX16" i="41"/>
  <c r="F13" i="44" s="1"/>
  <c r="CV16" i="41"/>
  <c r="CU16" i="41"/>
  <c r="CS16" i="41"/>
  <c r="CR16" i="41"/>
  <c r="CP16" i="41"/>
  <c r="CN16" i="41"/>
  <c r="CM16" i="41"/>
  <c r="CK16" i="41"/>
  <c r="CI16" i="41"/>
  <c r="CH16" i="41"/>
  <c r="CF16" i="41"/>
  <c r="CD16" i="41"/>
  <c r="CC16" i="41"/>
  <c r="BZ16" i="41"/>
  <c r="BY16" i="41"/>
  <c r="E13" i="44" s="1"/>
  <c r="BW16" i="41"/>
  <c r="BU16" i="41"/>
  <c r="BT16" i="41"/>
  <c r="BR16" i="41"/>
  <c r="BP16" i="41"/>
  <c r="BO16" i="41"/>
  <c r="BM16" i="41"/>
  <c r="BK16" i="41"/>
  <c r="BJ16" i="41"/>
  <c r="BH16" i="41"/>
  <c r="BF16" i="41"/>
  <c r="BE16" i="41"/>
  <c r="BC16" i="41"/>
  <c r="BA16" i="41"/>
  <c r="AZ16" i="41"/>
  <c r="AW16" i="41"/>
  <c r="AV16" i="41"/>
  <c r="D13" i="44" s="1"/>
  <c r="AT16" i="41"/>
  <c r="AQ16" i="41"/>
  <c r="AO16" i="41"/>
  <c r="AL16" i="41"/>
  <c r="AJ16" i="41"/>
  <c r="AG16" i="41"/>
  <c r="AE16" i="41"/>
  <c r="AB16" i="41"/>
  <c r="V16" i="41"/>
  <c r="S16" i="41"/>
  <c r="Q16" i="41"/>
  <c r="N16" i="41"/>
  <c r="L16" i="41"/>
  <c r="I16" i="41"/>
  <c r="G16" i="41"/>
  <c r="D16" i="41"/>
  <c r="W16" i="41" s="1"/>
  <c r="KY15" i="41"/>
  <c r="KT15" i="41"/>
  <c r="KO15" i="41"/>
  <c r="KJ15" i="41"/>
  <c r="KE15" i="41"/>
  <c r="JZ15" i="41"/>
  <c r="JV15" i="41"/>
  <c r="JN15" i="41"/>
  <c r="JK15" i="41"/>
  <c r="JI15" i="41"/>
  <c r="JF15" i="41"/>
  <c r="JD15" i="41"/>
  <c r="JA15" i="41"/>
  <c r="IX15" i="41"/>
  <c r="IW15" i="41"/>
  <c r="L12" i="44" s="1"/>
  <c r="IU15" i="41"/>
  <c r="IR15" i="41"/>
  <c r="IP15" i="41"/>
  <c r="IM15" i="41"/>
  <c r="IK15" i="41"/>
  <c r="IH15" i="41"/>
  <c r="IF15" i="41"/>
  <c r="IC15" i="41"/>
  <c r="HZ15" i="41"/>
  <c r="HY15" i="41"/>
  <c r="K12" i="44" s="1"/>
  <c r="HW15" i="41"/>
  <c r="HT15" i="41"/>
  <c r="HR15" i="41"/>
  <c r="HO15" i="41"/>
  <c r="HM15" i="41"/>
  <c r="HJ15" i="41"/>
  <c r="HH15" i="41"/>
  <c r="HE15" i="41"/>
  <c r="HC15" i="41"/>
  <c r="GW15" i="41"/>
  <c r="GV15" i="41"/>
  <c r="J12" i="44" s="1"/>
  <c r="GT15" i="41"/>
  <c r="GQ15" i="41"/>
  <c r="GO15" i="41"/>
  <c r="GL15" i="41"/>
  <c r="GJ15" i="41"/>
  <c r="GG15" i="41"/>
  <c r="GE15" i="41"/>
  <c r="GB15" i="41"/>
  <c r="FY15" i="41"/>
  <c r="FX15" i="41"/>
  <c r="I12" i="44" s="1"/>
  <c r="FV15" i="41"/>
  <c r="FS15" i="41"/>
  <c r="FQ15" i="41"/>
  <c r="FN15" i="41"/>
  <c r="FL15" i="41"/>
  <c r="FI15" i="41"/>
  <c r="FG15" i="41"/>
  <c r="FD15" i="41"/>
  <c r="FA15" i="41"/>
  <c r="EZ15" i="41"/>
  <c r="H12" i="44" s="1"/>
  <c r="EX15" i="41"/>
  <c r="EW15" i="41"/>
  <c r="EU15" i="41"/>
  <c r="ET15" i="41"/>
  <c r="ER15" i="41"/>
  <c r="EP15" i="41"/>
  <c r="EO15" i="41"/>
  <c r="EM15" i="41"/>
  <c r="EK15" i="41"/>
  <c r="EJ15" i="41"/>
  <c r="EH15" i="41"/>
  <c r="EF15" i="41"/>
  <c r="EE15" i="41"/>
  <c r="EC15" i="41"/>
  <c r="EA15" i="41"/>
  <c r="DZ15" i="41"/>
  <c r="DW15" i="41"/>
  <c r="DV15" i="41"/>
  <c r="G12" i="44" s="1"/>
  <c r="DT15" i="41"/>
  <c r="DR15" i="41"/>
  <c r="DQ15" i="41"/>
  <c r="DO15" i="41"/>
  <c r="DM15" i="41"/>
  <c r="DL15" i="41"/>
  <c r="DJ15" i="41"/>
  <c r="DH15" i="41"/>
  <c r="DG15" i="41"/>
  <c r="DE15" i="41"/>
  <c r="DC15" i="41"/>
  <c r="DB15" i="41"/>
  <c r="CY15" i="41"/>
  <c r="CX15" i="41"/>
  <c r="F12" i="44" s="1"/>
  <c r="CV15" i="41"/>
  <c r="CU15" i="41"/>
  <c r="CS15" i="41"/>
  <c r="CR15" i="41"/>
  <c r="CP15" i="41"/>
  <c r="CN15" i="41"/>
  <c r="CM15" i="41"/>
  <c r="CK15" i="41"/>
  <c r="CI15" i="41"/>
  <c r="CH15" i="41"/>
  <c r="CF15" i="41"/>
  <c r="CD15" i="41"/>
  <c r="CC15" i="41"/>
  <c r="BZ15" i="41"/>
  <c r="BY15" i="41"/>
  <c r="E12" i="44" s="1"/>
  <c r="BW15" i="41"/>
  <c r="BU15" i="41"/>
  <c r="BT15" i="41"/>
  <c r="BR15" i="41"/>
  <c r="BP15" i="41"/>
  <c r="BO15" i="41"/>
  <c r="BM15" i="41"/>
  <c r="BK15" i="41"/>
  <c r="BJ15" i="41"/>
  <c r="BH15" i="41"/>
  <c r="BF15" i="41"/>
  <c r="BE15" i="41"/>
  <c r="BC15" i="41"/>
  <c r="BA15" i="41"/>
  <c r="AZ15" i="41"/>
  <c r="AW15" i="41"/>
  <c r="AV15" i="41"/>
  <c r="D12" i="44" s="1"/>
  <c r="AT15" i="41"/>
  <c r="AQ15" i="41"/>
  <c r="AO15" i="41"/>
  <c r="AL15" i="41"/>
  <c r="AJ15" i="41"/>
  <c r="AG15" i="41"/>
  <c r="AE15" i="41"/>
  <c r="AB15" i="41"/>
  <c r="V15" i="41"/>
  <c r="S15" i="41"/>
  <c r="Q15" i="41"/>
  <c r="N15" i="41"/>
  <c r="L15" i="41"/>
  <c r="I15" i="41"/>
  <c r="G15" i="41"/>
  <c r="D15" i="41"/>
  <c r="W15" i="41" s="1"/>
  <c r="KY14" i="41"/>
  <c r="KT14" i="41"/>
  <c r="KO14" i="41"/>
  <c r="KJ14" i="41"/>
  <c r="KE14" i="41"/>
  <c r="JZ14" i="41"/>
  <c r="JV14" i="41"/>
  <c r="JN14" i="41"/>
  <c r="JK14" i="41"/>
  <c r="JI14" i="41"/>
  <c r="JF14" i="41"/>
  <c r="JD14" i="41"/>
  <c r="JA14" i="41"/>
  <c r="IX14" i="41"/>
  <c r="IW14" i="41"/>
  <c r="L11" i="44" s="1"/>
  <c r="IU14" i="41"/>
  <c r="IR14" i="41"/>
  <c r="IP14" i="41"/>
  <c r="IM14" i="41"/>
  <c r="IK14" i="41"/>
  <c r="IH14" i="41"/>
  <c r="IF14" i="41"/>
  <c r="IC14" i="41"/>
  <c r="HZ14" i="41"/>
  <c r="HY14" i="41"/>
  <c r="K11" i="44" s="1"/>
  <c r="HW14" i="41"/>
  <c r="HT14" i="41"/>
  <c r="HR14" i="41"/>
  <c r="HO14" i="41"/>
  <c r="HM14" i="41"/>
  <c r="HJ14" i="41"/>
  <c r="HH14" i="41"/>
  <c r="HE14" i="41"/>
  <c r="HC14" i="41"/>
  <c r="GW14" i="41"/>
  <c r="GV14" i="41"/>
  <c r="J11" i="44" s="1"/>
  <c r="GT14" i="41"/>
  <c r="GQ14" i="41"/>
  <c r="GO14" i="41"/>
  <c r="GL14" i="41"/>
  <c r="GJ14" i="41"/>
  <c r="GG14" i="41"/>
  <c r="GE14" i="41"/>
  <c r="GB14" i="41"/>
  <c r="FY14" i="41"/>
  <c r="FX14" i="41"/>
  <c r="I11" i="44" s="1"/>
  <c r="FV14" i="41"/>
  <c r="FS14" i="41"/>
  <c r="FQ14" i="41"/>
  <c r="FN14" i="41"/>
  <c r="FL14" i="41"/>
  <c r="FI14" i="41"/>
  <c r="FG14" i="41"/>
  <c r="FD14" i="41"/>
  <c r="FA14" i="41"/>
  <c r="EZ14" i="41"/>
  <c r="H11" i="44" s="1"/>
  <c r="EX14" i="41"/>
  <c r="EW14" i="41"/>
  <c r="EU14" i="41"/>
  <c r="ET14" i="41"/>
  <c r="ER14" i="41"/>
  <c r="EP14" i="41"/>
  <c r="EO14" i="41"/>
  <c r="EM14" i="41"/>
  <c r="EK14" i="41"/>
  <c r="EJ14" i="41"/>
  <c r="EH14" i="41"/>
  <c r="EF14" i="41"/>
  <c r="EE14" i="41"/>
  <c r="EC14" i="41"/>
  <c r="EA14" i="41"/>
  <c r="DZ14" i="41"/>
  <c r="DW14" i="41"/>
  <c r="DV14" i="41"/>
  <c r="G11" i="44" s="1"/>
  <c r="DT14" i="41"/>
  <c r="DR14" i="41"/>
  <c r="DQ14" i="41"/>
  <c r="DO14" i="41"/>
  <c r="DM14" i="41"/>
  <c r="DL14" i="41"/>
  <c r="DJ14" i="41"/>
  <c r="DH14" i="41"/>
  <c r="DG14" i="41"/>
  <c r="DE14" i="41"/>
  <c r="DC14" i="41"/>
  <c r="DB14" i="41"/>
  <c r="CY14" i="41"/>
  <c r="CX14" i="41"/>
  <c r="F11" i="44" s="1"/>
  <c r="CV14" i="41"/>
  <c r="CU14" i="41"/>
  <c r="CS14" i="41"/>
  <c r="CR14" i="41"/>
  <c r="CP14" i="41"/>
  <c r="CN14" i="41"/>
  <c r="CM14" i="41"/>
  <c r="CK14" i="41"/>
  <c r="CI14" i="41"/>
  <c r="CH14" i="41"/>
  <c r="CF14" i="41"/>
  <c r="CD14" i="41"/>
  <c r="CC14" i="41"/>
  <c r="BZ14" i="41"/>
  <c r="BY14" i="41"/>
  <c r="E11" i="44" s="1"/>
  <c r="BW14" i="41"/>
  <c r="BU14" i="41"/>
  <c r="BT14" i="41"/>
  <c r="BR14" i="41"/>
  <c r="BP14" i="41"/>
  <c r="BO14" i="41"/>
  <c r="BM14" i="41"/>
  <c r="BK14" i="41"/>
  <c r="BJ14" i="41"/>
  <c r="BH14" i="41"/>
  <c r="BF14" i="41"/>
  <c r="BE14" i="41"/>
  <c r="BC14" i="41"/>
  <c r="BA14" i="41"/>
  <c r="AZ14" i="41"/>
  <c r="AW14" i="41"/>
  <c r="AV14" i="41"/>
  <c r="D11" i="44" s="1"/>
  <c r="AT14" i="41"/>
  <c r="AQ14" i="41"/>
  <c r="AO14" i="41"/>
  <c r="AL14" i="41"/>
  <c r="AJ14" i="41"/>
  <c r="AG14" i="41"/>
  <c r="AE14" i="41"/>
  <c r="AB14" i="41"/>
  <c r="V14" i="41"/>
  <c r="S14" i="41"/>
  <c r="Q14" i="41"/>
  <c r="N14" i="41"/>
  <c r="L14" i="41"/>
  <c r="I14" i="41"/>
  <c r="G14" i="41"/>
  <c r="D14" i="41"/>
  <c r="W14" i="41" s="1"/>
  <c r="KY13" i="41"/>
  <c r="KT13" i="41"/>
  <c r="KO13" i="41"/>
  <c r="KJ13" i="41"/>
  <c r="KE13" i="41"/>
  <c r="JZ13" i="41"/>
  <c r="JV13" i="41"/>
  <c r="JN13" i="41"/>
  <c r="JK13" i="41"/>
  <c r="JI13" i="41"/>
  <c r="JF13" i="41"/>
  <c r="JD13" i="41"/>
  <c r="JA13" i="41"/>
  <c r="IX13" i="41"/>
  <c r="IW13" i="41"/>
  <c r="L10" i="44" s="1"/>
  <c r="IU13" i="41"/>
  <c r="IR13" i="41"/>
  <c r="IP13" i="41"/>
  <c r="IM13" i="41"/>
  <c r="IK13" i="41"/>
  <c r="IH13" i="41"/>
  <c r="IF13" i="41"/>
  <c r="IC13" i="41"/>
  <c r="HZ13" i="41"/>
  <c r="HY13" i="41"/>
  <c r="K10" i="44" s="1"/>
  <c r="HW13" i="41"/>
  <c r="HT13" i="41"/>
  <c r="HR13" i="41"/>
  <c r="HO13" i="41"/>
  <c r="HM13" i="41"/>
  <c r="HJ13" i="41"/>
  <c r="HH13" i="41"/>
  <c r="HE13" i="41"/>
  <c r="HC13" i="41"/>
  <c r="GW13" i="41"/>
  <c r="GV13" i="41"/>
  <c r="J10" i="44" s="1"/>
  <c r="GT13" i="41"/>
  <c r="GQ13" i="41"/>
  <c r="GO13" i="41"/>
  <c r="GL13" i="41"/>
  <c r="GJ13" i="41"/>
  <c r="GG13" i="41"/>
  <c r="GE13" i="41"/>
  <c r="GB13" i="41"/>
  <c r="FY13" i="41"/>
  <c r="FX13" i="41"/>
  <c r="I10" i="44" s="1"/>
  <c r="FV13" i="41"/>
  <c r="FS13" i="41"/>
  <c r="FQ13" i="41"/>
  <c r="FN13" i="41"/>
  <c r="FL13" i="41"/>
  <c r="FI13" i="41"/>
  <c r="FG13" i="41"/>
  <c r="FD13" i="41"/>
  <c r="FA13" i="41"/>
  <c r="EZ13" i="41"/>
  <c r="H10" i="44" s="1"/>
  <c r="EX13" i="41"/>
  <c r="EW13" i="41"/>
  <c r="EU13" i="41"/>
  <c r="ET13" i="41"/>
  <c r="ER13" i="41"/>
  <c r="EP13" i="41"/>
  <c r="EO13" i="41"/>
  <c r="EM13" i="41"/>
  <c r="EK13" i="41"/>
  <c r="EJ13" i="41"/>
  <c r="EH13" i="41"/>
  <c r="EF13" i="41"/>
  <c r="EE13" i="41"/>
  <c r="EC13" i="41"/>
  <c r="EA13" i="41"/>
  <c r="DZ13" i="41"/>
  <c r="DW13" i="41"/>
  <c r="DV13" i="41"/>
  <c r="G10" i="44" s="1"/>
  <c r="DT13" i="41"/>
  <c r="DR13" i="41"/>
  <c r="DQ13" i="41"/>
  <c r="DO13" i="41"/>
  <c r="DM13" i="41"/>
  <c r="DL13" i="41"/>
  <c r="DJ13" i="41"/>
  <c r="DH13" i="41"/>
  <c r="DG13" i="41"/>
  <c r="DE13" i="41"/>
  <c r="DC13" i="41"/>
  <c r="DB13" i="41"/>
  <c r="CY13" i="41"/>
  <c r="CX13" i="41"/>
  <c r="F10" i="44" s="1"/>
  <c r="CV13" i="41"/>
  <c r="CU13" i="41"/>
  <c r="CS13" i="41"/>
  <c r="CR13" i="41"/>
  <c r="CP13" i="41"/>
  <c r="CN13" i="41"/>
  <c r="CM13" i="41"/>
  <c r="CK13" i="41"/>
  <c r="CI13" i="41"/>
  <c r="CH13" i="41"/>
  <c r="CF13" i="41"/>
  <c r="CD13" i="41"/>
  <c r="CC13" i="41"/>
  <c r="BZ13" i="41"/>
  <c r="BY13" i="41"/>
  <c r="E10" i="44" s="1"/>
  <c r="BW13" i="41"/>
  <c r="BU13" i="41"/>
  <c r="BT13" i="41"/>
  <c r="BR13" i="41"/>
  <c r="BP13" i="41"/>
  <c r="BO13" i="41"/>
  <c r="BM13" i="41"/>
  <c r="BK13" i="41"/>
  <c r="BJ13" i="41"/>
  <c r="BH13" i="41"/>
  <c r="BF13" i="41"/>
  <c r="BE13" i="41"/>
  <c r="BC13" i="41"/>
  <c r="BA13" i="41"/>
  <c r="AZ13" i="41"/>
  <c r="AW13" i="41"/>
  <c r="AV13" i="41"/>
  <c r="D10" i="44" s="1"/>
  <c r="AT13" i="41"/>
  <c r="AQ13" i="41"/>
  <c r="AO13" i="41"/>
  <c r="AL13" i="41"/>
  <c r="AJ13" i="41"/>
  <c r="AG13" i="41"/>
  <c r="AE13" i="41"/>
  <c r="AB13" i="41"/>
  <c r="V13" i="41"/>
  <c r="S13" i="41"/>
  <c r="Q13" i="41"/>
  <c r="N13" i="41"/>
  <c r="L13" i="41"/>
  <c r="I13" i="41"/>
  <c r="G13" i="41"/>
  <c r="D13" i="41"/>
  <c r="W13" i="41" s="1"/>
  <c r="KY12" i="41"/>
  <c r="KT12" i="41"/>
  <c r="KO12" i="41"/>
  <c r="KJ12" i="41"/>
  <c r="KE12" i="41"/>
  <c r="JZ12" i="41"/>
  <c r="JV12" i="41"/>
  <c r="JN12" i="41"/>
  <c r="JK12" i="41"/>
  <c r="JI12" i="41"/>
  <c r="JF12" i="41"/>
  <c r="JD12" i="41"/>
  <c r="JA12" i="41"/>
  <c r="IX12" i="41"/>
  <c r="IW12" i="41"/>
  <c r="L9" i="44" s="1"/>
  <c r="IU12" i="41"/>
  <c r="IR12" i="41"/>
  <c r="IP12" i="41"/>
  <c r="IM12" i="41"/>
  <c r="IK12" i="41"/>
  <c r="IH12" i="41"/>
  <c r="IF12" i="41"/>
  <c r="IC12" i="41"/>
  <c r="HZ12" i="41"/>
  <c r="HY12" i="41"/>
  <c r="K9" i="44" s="1"/>
  <c r="HW12" i="41"/>
  <c r="HT12" i="41"/>
  <c r="HR12" i="41"/>
  <c r="HO12" i="41"/>
  <c r="HM12" i="41"/>
  <c r="HJ12" i="41"/>
  <c r="HH12" i="41"/>
  <c r="HE12" i="41"/>
  <c r="HC12" i="41"/>
  <c r="GW12" i="41"/>
  <c r="GV12" i="41"/>
  <c r="J9" i="44" s="1"/>
  <c r="GT12" i="41"/>
  <c r="GQ12" i="41"/>
  <c r="GO12" i="41"/>
  <c r="GL12" i="41"/>
  <c r="GJ12" i="41"/>
  <c r="GG12" i="41"/>
  <c r="GE12" i="41"/>
  <c r="GB12" i="41"/>
  <c r="FY12" i="41"/>
  <c r="FX12" i="41"/>
  <c r="I9" i="44" s="1"/>
  <c r="FV12" i="41"/>
  <c r="FS12" i="41"/>
  <c r="FQ12" i="41"/>
  <c r="FN12" i="41"/>
  <c r="FL12" i="41"/>
  <c r="FI12" i="41"/>
  <c r="FG12" i="41"/>
  <c r="FD12" i="41"/>
  <c r="FA12" i="41"/>
  <c r="EZ12" i="41"/>
  <c r="H9" i="44" s="1"/>
  <c r="EX12" i="41"/>
  <c r="EW12" i="41"/>
  <c r="EU12" i="41"/>
  <c r="ET12" i="41"/>
  <c r="ER12" i="41"/>
  <c r="EP12" i="41"/>
  <c r="EO12" i="41"/>
  <c r="EM12" i="41"/>
  <c r="EK12" i="41"/>
  <c r="EJ12" i="41"/>
  <c r="EH12" i="41"/>
  <c r="EF12" i="41"/>
  <c r="EE12" i="41"/>
  <c r="EC12" i="41"/>
  <c r="EA12" i="41"/>
  <c r="DZ12" i="41"/>
  <c r="DW12" i="41"/>
  <c r="DV12" i="41"/>
  <c r="G9" i="44" s="1"/>
  <c r="DT12" i="41"/>
  <c r="DR12" i="41"/>
  <c r="DQ12" i="41"/>
  <c r="DO12" i="41"/>
  <c r="DM12" i="41"/>
  <c r="DL12" i="41"/>
  <c r="DJ12" i="41"/>
  <c r="DH12" i="41"/>
  <c r="DG12" i="41"/>
  <c r="DE12" i="41"/>
  <c r="DC12" i="41"/>
  <c r="DB12" i="41"/>
  <c r="CY12" i="41"/>
  <c r="CX12" i="41"/>
  <c r="F9" i="44" s="1"/>
  <c r="CV12" i="41"/>
  <c r="CU12" i="41"/>
  <c r="CS12" i="41"/>
  <c r="CR12" i="41"/>
  <c r="CP12" i="41"/>
  <c r="CN12" i="41"/>
  <c r="CM12" i="41"/>
  <c r="CK12" i="41"/>
  <c r="CI12" i="41"/>
  <c r="CH12" i="41"/>
  <c r="CF12" i="41"/>
  <c r="CD12" i="41"/>
  <c r="CC12" i="41"/>
  <c r="BZ12" i="41"/>
  <c r="BY12" i="41"/>
  <c r="E9" i="44" s="1"/>
  <c r="BW12" i="41"/>
  <c r="BU12" i="41"/>
  <c r="BT12" i="41"/>
  <c r="BR12" i="41"/>
  <c r="BP12" i="41"/>
  <c r="BO12" i="41"/>
  <c r="BM12" i="41"/>
  <c r="BK12" i="41"/>
  <c r="BJ12" i="41"/>
  <c r="BH12" i="41"/>
  <c r="BF12" i="41"/>
  <c r="BE12" i="41"/>
  <c r="BC12" i="41"/>
  <c r="BA12" i="41"/>
  <c r="AZ12" i="41"/>
  <c r="AW12" i="41"/>
  <c r="AX12" i="41" s="1"/>
  <c r="AV12" i="41"/>
  <c r="D9" i="44" s="1"/>
  <c r="AT12" i="41"/>
  <c r="AQ12" i="41"/>
  <c r="AO12" i="41"/>
  <c r="AL12" i="41"/>
  <c r="AJ12" i="41"/>
  <c r="AG12" i="41"/>
  <c r="AE12" i="41"/>
  <c r="AB12" i="41"/>
  <c r="V12" i="41"/>
  <c r="S12" i="41"/>
  <c r="Q12" i="41"/>
  <c r="N12" i="41"/>
  <c r="L12" i="41"/>
  <c r="I12" i="41"/>
  <c r="G12" i="41"/>
  <c r="D12" i="41"/>
  <c r="W12" i="41" s="1"/>
  <c r="KY11" i="41"/>
  <c r="KT11" i="41"/>
  <c r="KO11" i="41"/>
  <c r="KJ11" i="41"/>
  <c r="KE11" i="41"/>
  <c r="JZ11" i="41"/>
  <c r="JV11" i="41"/>
  <c r="JN11" i="41"/>
  <c r="JK11" i="41"/>
  <c r="JI11" i="41"/>
  <c r="JF11" i="41"/>
  <c r="JD11" i="41"/>
  <c r="JA11" i="41"/>
  <c r="IX11" i="41"/>
  <c r="IW11" i="41"/>
  <c r="L8" i="44" s="1"/>
  <c r="IU11" i="41"/>
  <c r="IR11" i="41"/>
  <c r="IP11" i="41"/>
  <c r="IM11" i="41"/>
  <c r="IK11" i="41"/>
  <c r="IH11" i="41"/>
  <c r="IF11" i="41"/>
  <c r="IC11" i="41"/>
  <c r="HZ11" i="41"/>
  <c r="HY11" i="41"/>
  <c r="K8" i="44" s="1"/>
  <c r="HW11" i="41"/>
  <c r="HT11" i="41"/>
  <c r="HR11" i="41"/>
  <c r="HO11" i="41"/>
  <c r="HM11" i="41"/>
  <c r="HJ11" i="41"/>
  <c r="HH11" i="41"/>
  <c r="HE11" i="41"/>
  <c r="HC11" i="41"/>
  <c r="GW11" i="41"/>
  <c r="GV11" i="41"/>
  <c r="J8" i="44" s="1"/>
  <c r="GT11" i="41"/>
  <c r="GQ11" i="41"/>
  <c r="GO11" i="41"/>
  <c r="GL11" i="41"/>
  <c r="GJ11" i="41"/>
  <c r="GG11" i="41"/>
  <c r="GE11" i="41"/>
  <c r="GB11" i="41"/>
  <c r="FY11" i="41"/>
  <c r="FX11" i="41"/>
  <c r="I8" i="44" s="1"/>
  <c r="FV11" i="41"/>
  <c r="FS11" i="41"/>
  <c r="FQ11" i="41"/>
  <c r="FN11" i="41"/>
  <c r="FL11" i="41"/>
  <c r="FI11" i="41"/>
  <c r="FG11" i="41"/>
  <c r="FD11" i="41"/>
  <c r="FA11" i="41"/>
  <c r="EZ11" i="41"/>
  <c r="H8" i="44" s="1"/>
  <c r="EX11" i="41"/>
  <c r="EW11" i="41"/>
  <c r="EU11" i="41"/>
  <c r="ET11" i="41"/>
  <c r="ER11" i="41"/>
  <c r="EP11" i="41"/>
  <c r="EO11" i="41"/>
  <c r="EM11" i="41"/>
  <c r="EK11" i="41"/>
  <c r="EJ11" i="41"/>
  <c r="EH11" i="41"/>
  <c r="EF11" i="41"/>
  <c r="EE11" i="41"/>
  <c r="EC11" i="41"/>
  <c r="EA11" i="41"/>
  <c r="DZ11" i="41"/>
  <c r="DW11" i="41"/>
  <c r="DV11" i="41"/>
  <c r="G8" i="44" s="1"/>
  <c r="DT11" i="41"/>
  <c r="DR11" i="41"/>
  <c r="DQ11" i="41"/>
  <c r="DO11" i="41"/>
  <c r="DM11" i="41"/>
  <c r="DL11" i="41"/>
  <c r="DJ11" i="41"/>
  <c r="DH11" i="41"/>
  <c r="DG11" i="41"/>
  <c r="DE11" i="41"/>
  <c r="DC11" i="41"/>
  <c r="DB11" i="41"/>
  <c r="CY11" i="41"/>
  <c r="CX11" i="41"/>
  <c r="F8" i="44" s="1"/>
  <c r="CV11" i="41"/>
  <c r="CU11" i="41"/>
  <c r="CS11" i="41"/>
  <c r="CR11" i="41"/>
  <c r="CP11" i="41"/>
  <c r="CN11" i="41"/>
  <c r="CM11" i="41"/>
  <c r="CK11" i="41"/>
  <c r="CI11" i="41"/>
  <c r="CH11" i="41"/>
  <c r="CF11" i="41"/>
  <c r="CD11" i="41"/>
  <c r="CC11" i="41"/>
  <c r="BZ11" i="41"/>
  <c r="BY11" i="41"/>
  <c r="E8" i="44" s="1"/>
  <c r="BW11" i="41"/>
  <c r="BU11" i="41"/>
  <c r="BT11" i="41"/>
  <c r="BR11" i="41"/>
  <c r="BP11" i="41"/>
  <c r="BO11" i="41"/>
  <c r="BM11" i="41"/>
  <c r="BK11" i="41"/>
  <c r="BJ11" i="41"/>
  <c r="BH11" i="41"/>
  <c r="BF11" i="41"/>
  <c r="BE11" i="41"/>
  <c r="BC11" i="41"/>
  <c r="BA11" i="41"/>
  <c r="AZ11" i="41"/>
  <c r="AW11" i="41"/>
  <c r="AV11" i="41"/>
  <c r="D8" i="44" s="1"/>
  <c r="AT11" i="41"/>
  <c r="AQ11" i="41"/>
  <c r="AO11" i="41"/>
  <c r="AL11" i="41"/>
  <c r="AJ11" i="41"/>
  <c r="AG11" i="41"/>
  <c r="AE11" i="41"/>
  <c r="AB11" i="41"/>
  <c r="V11" i="41"/>
  <c r="S11" i="41"/>
  <c r="Q11" i="41"/>
  <c r="N11" i="41"/>
  <c r="L11" i="41"/>
  <c r="I11" i="41"/>
  <c r="G11" i="41"/>
  <c r="D11" i="41"/>
  <c r="W11" i="41" s="1"/>
  <c r="KY10" i="41"/>
  <c r="KT10" i="41"/>
  <c r="KO10" i="41"/>
  <c r="KJ10" i="41"/>
  <c r="KE10" i="41"/>
  <c r="JZ10" i="41"/>
  <c r="JV10" i="41"/>
  <c r="JN10" i="41"/>
  <c r="JK10" i="41"/>
  <c r="JI10" i="41"/>
  <c r="JF10" i="41"/>
  <c r="JD10" i="41"/>
  <c r="JA10" i="41"/>
  <c r="IX10" i="41"/>
  <c r="IW10" i="41"/>
  <c r="L7" i="44" s="1"/>
  <c r="IU10" i="41"/>
  <c r="IR10" i="41"/>
  <c r="IP10" i="41"/>
  <c r="IM10" i="41"/>
  <c r="IK10" i="41"/>
  <c r="IH10" i="41"/>
  <c r="IF10" i="41"/>
  <c r="IC10" i="41"/>
  <c r="HZ10" i="41"/>
  <c r="HY10" i="41"/>
  <c r="K7" i="44" s="1"/>
  <c r="HW10" i="41"/>
  <c r="HT10" i="41"/>
  <c r="HR10" i="41"/>
  <c r="HO10" i="41"/>
  <c r="HM10" i="41"/>
  <c r="HJ10" i="41"/>
  <c r="HH10" i="41"/>
  <c r="HE10" i="41"/>
  <c r="HC10" i="41"/>
  <c r="GW10" i="41"/>
  <c r="GV10" i="41"/>
  <c r="J7" i="44" s="1"/>
  <c r="GT10" i="41"/>
  <c r="GQ10" i="41"/>
  <c r="GO10" i="41"/>
  <c r="GL10" i="41"/>
  <c r="GJ10" i="41"/>
  <c r="GG10" i="41"/>
  <c r="GE10" i="41"/>
  <c r="GB10" i="41"/>
  <c r="FY10" i="41"/>
  <c r="FX10" i="41"/>
  <c r="I7" i="44" s="1"/>
  <c r="FV10" i="41"/>
  <c r="FS10" i="41"/>
  <c r="FQ10" i="41"/>
  <c r="FN10" i="41"/>
  <c r="FL10" i="41"/>
  <c r="FI10" i="41"/>
  <c r="FG10" i="41"/>
  <c r="FD10" i="41"/>
  <c r="FA10" i="41"/>
  <c r="EZ10" i="41"/>
  <c r="H7" i="44" s="1"/>
  <c r="EX10" i="41"/>
  <c r="EW10" i="41"/>
  <c r="EU10" i="41"/>
  <c r="ET10" i="41"/>
  <c r="ER10" i="41"/>
  <c r="EP10" i="41"/>
  <c r="EO10" i="41"/>
  <c r="EM10" i="41"/>
  <c r="EK10" i="41"/>
  <c r="EJ10" i="41"/>
  <c r="EH10" i="41"/>
  <c r="EF10" i="41"/>
  <c r="EE10" i="41"/>
  <c r="EC10" i="41"/>
  <c r="EA10" i="41"/>
  <c r="DZ10" i="41"/>
  <c r="DW10" i="41"/>
  <c r="DV10" i="41"/>
  <c r="G7" i="44" s="1"/>
  <c r="DT10" i="41"/>
  <c r="DR10" i="41"/>
  <c r="DQ10" i="41"/>
  <c r="DO10" i="41"/>
  <c r="DM10" i="41"/>
  <c r="DL10" i="41"/>
  <c r="DJ10" i="41"/>
  <c r="DH10" i="41"/>
  <c r="DG10" i="41"/>
  <c r="DE10" i="41"/>
  <c r="DC10" i="41"/>
  <c r="DB10" i="41"/>
  <c r="CY10" i="41"/>
  <c r="CX10" i="41"/>
  <c r="F7" i="44" s="1"/>
  <c r="CV10" i="41"/>
  <c r="CU10" i="41"/>
  <c r="CS10" i="41"/>
  <c r="CR10" i="41"/>
  <c r="CP10" i="41"/>
  <c r="CN10" i="41"/>
  <c r="CM10" i="41"/>
  <c r="CK10" i="41"/>
  <c r="CI10" i="41"/>
  <c r="CH10" i="41"/>
  <c r="CF10" i="41"/>
  <c r="CD10" i="41"/>
  <c r="CC10" i="41"/>
  <c r="BZ10" i="41"/>
  <c r="BY10" i="41"/>
  <c r="E7" i="44" s="1"/>
  <c r="BW10" i="41"/>
  <c r="BU10" i="41"/>
  <c r="BT10" i="41"/>
  <c r="BR10" i="41"/>
  <c r="BP10" i="41"/>
  <c r="BO10" i="41"/>
  <c r="BM10" i="41"/>
  <c r="BK10" i="41"/>
  <c r="BJ10" i="41"/>
  <c r="BH10" i="41"/>
  <c r="BF10" i="41"/>
  <c r="BE10" i="41"/>
  <c r="BC10" i="41"/>
  <c r="BA10" i="41"/>
  <c r="AZ10" i="41"/>
  <c r="AW10" i="41"/>
  <c r="AV10" i="41"/>
  <c r="D7" i="44" s="1"/>
  <c r="AT10" i="41"/>
  <c r="AQ10" i="41"/>
  <c r="AO10" i="41"/>
  <c r="AL10" i="41"/>
  <c r="AJ10" i="41"/>
  <c r="AG10" i="41"/>
  <c r="AE10" i="41"/>
  <c r="AB10" i="41"/>
  <c r="V10" i="41"/>
  <c r="S10" i="41"/>
  <c r="Q10" i="41"/>
  <c r="N10" i="41"/>
  <c r="L10" i="41"/>
  <c r="I10" i="41"/>
  <c r="G10" i="41"/>
  <c r="D10" i="41"/>
  <c r="W10" i="41" s="1"/>
  <c r="KY9" i="41"/>
  <c r="KT9" i="41"/>
  <c r="KO9" i="41"/>
  <c r="KJ9" i="41"/>
  <c r="KE9" i="41"/>
  <c r="JZ9" i="41"/>
  <c r="JV9" i="41"/>
  <c r="JN9" i="41"/>
  <c r="JK9" i="41"/>
  <c r="JI9" i="41"/>
  <c r="JF9" i="41"/>
  <c r="JD9" i="41"/>
  <c r="JA9" i="41"/>
  <c r="IX9" i="41"/>
  <c r="IW9" i="41"/>
  <c r="L6" i="44" s="1"/>
  <c r="IU9" i="41"/>
  <c r="IR9" i="41"/>
  <c r="IP9" i="41"/>
  <c r="IM9" i="41"/>
  <c r="IK9" i="41"/>
  <c r="IH9" i="41"/>
  <c r="IF9" i="41"/>
  <c r="IC9" i="41"/>
  <c r="HZ9" i="41"/>
  <c r="HY9" i="41"/>
  <c r="K6" i="44" s="1"/>
  <c r="HW9" i="41"/>
  <c r="HT9" i="41"/>
  <c r="HR9" i="41"/>
  <c r="HO9" i="41"/>
  <c r="HM9" i="41"/>
  <c r="HJ9" i="41"/>
  <c r="HH9" i="41"/>
  <c r="HE9" i="41"/>
  <c r="HC9" i="41"/>
  <c r="GW9" i="41"/>
  <c r="GV9" i="41"/>
  <c r="J6" i="44" s="1"/>
  <c r="GT9" i="41"/>
  <c r="GQ9" i="41"/>
  <c r="GO9" i="41"/>
  <c r="GL9" i="41"/>
  <c r="GJ9" i="41"/>
  <c r="GG9" i="41"/>
  <c r="GE9" i="41"/>
  <c r="GB9" i="41"/>
  <c r="FY9" i="41"/>
  <c r="FX9" i="41"/>
  <c r="I6" i="44" s="1"/>
  <c r="FV9" i="41"/>
  <c r="FS9" i="41"/>
  <c r="FQ9" i="41"/>
  <c r="FN9" i="41"/>
  <c r="FL9" i="41"/>
  <c r="FI9" i="41"/>
  <c r="FG9" i="41"/>
  <c r="FD9" i="41"/>
  <c r="FA9" i="41"/>
  <c r="EZ9" i="41"/>
  <c r="H6" i="44" s="1"/>
  <c r="EX9" i="41"/>
  <c r="EW9" i="41"/>
  <c r="EU9" i="41"/>
  <c r="ET9" i="41"/>
  <c r="ER9" i="41"/>
  <c r="EP9" i="41"/>
  <c r="EO9" i="41"/>
  <c r="EM9" i="41"/>
  <c r="EK9" i="41"/>
  <c r="EJ9" i="41"/>
  <c r="EH9" i="41"/>
  <c r="EF9" i="41"/>
  <c r="EE9" i="41"/>
  <c r="EC9" i="41"/>
  <c r="EA9" i="41"/>
  <c r="DZ9" i="41"/>
  <c r="DW9" i="41"/>
  <c r="DV9" i="41"/>
  <c r="G6" i="44" s="1"/>
  <c r="DT9" i="41"/>
  <c r="DR9" i="41"/>
  <c r="DQ9" i="41"/>
  <c r="DO9" i="41"/>
  <c r="DM9" i="41"/>
  <c r="DL9" i="41"/>
  <c r="DJ9" i="41"/>
  <c r="DH9" i="41"/>
  <c r="DG9" i="41"/>
  <c r="DE9" i="41"/>
  <c r="DC9" i="41"/>
  <c r="DB9" i="41"/>
  <c r="CY9" i="41"/>
  <c r="CX9" i="41"/>
  <c r="F6" i="44" s="1"/>
  <c r="CV9" i="41"/>
  <c r="CU9" i="41"/>
  <c r="CS9" i="41"/>
  <c r="CR9" i="41"/>
  <c r="CP9" i="41"/>
  <c r="CN9" i="41"/>
  <c r="CM9" i="41"/>
  <c r="CK9" i="41"/>
  <c r="CI9" i="41"/>
  <c r="CH9" i="41"/>
  <c r="CF9" i="41"/>
  <c r="CD9" i="41"/>
  <c r="CC9" i="41"/>
  <c r="BZ9" i="41"/>
  <c r="BY9" i="41"/>
  <c r="E6" i="44" s="1"/>
  <c r="BW9" i="41"/>
  <c r="BU9" i="41"/>
  <c r="BT9" i="41"/>
  <c r="BR9" i="41"/>
  <c r="BP9" i="41"/>
  <c r="BO9" i="41"/>
  <c r="BM9" i="41"/>
  <c r="BK9" i="41"/>
  <c r="BJ9" i="41"/>
  <c r="BH9" i="41"/>
  <c r="BF9" i="41"/>
  <c r="BE9" i="41"/>
  <c r="BC9" i="41"/>
  <c r="BA9" i="41"/>
  <c r="AZ9" i="41"/>
  <c r="AW9" i="41"/>
  <c r="AV9" i="41"/>
  <c r="D6" i="44" s="1"/>
  <c r="AT9" i="41"/>
  <c r="AQ9" i="41"/>
  <c r="AO9" i="41"/>
  <c r="AL9" i="41"/>
  <c r="AJ9" i="41"/>
  <c r="AG9" i="41"/>
  <c r="AE9" i="41"/>
  <c r="AB9" i="41"/>
  <c r="V9" i="41"/>
  <c r="S9" i="41"/>
  <c r="Q9" i="41"/>
  <c r="N9" i="41"/>
  <c r="L9" i="41"/>
  <c r="I9" i="41"/>
  <c r="G9" i="41"/>
  <c r="D9" i="41"/>
  <c r="W9" i="41" s="1"/>
  <c r="KY8" i="41"/>
  <c r="KT8" i="41"/>
  <c r="KO8" i="41"/>
  <c r="KJ8" i="41"/>
  <c r="KE8" i="41"/>
  <c r="JZ8" i="41"/>
  <c r="JV8" i="41"/>
  <c r="JN8" i="41"/>
  <c r="JK8" i="41"/>
  <c r="JI8" i="41"/>
  <c r="JF8" i="41"/>
  <c r="JD8" i="41"/>
  <c r="JA8" i="41"/>
  <c r="IX8" i="41"/>
  <c r="IW8" i="41"/>
  <c r="L5" i="44" s="1"/>
  <c r="IU8" i="41"/>
  <c r="IR8" i="41"/>
  <c r="IP8" i="41"/>
  <c r="IM8" i="41"/>
  <c r="IK8" i="41"/>
  <c r="IH8" i="41"/>
  <c r="IF8" i="41"/>
  <c r="IC8" i="41"/>
  <c r="HZ8" i="41"/>
  <c r="HY8" i="41"/>
  <c r="K5" i="44" s="1"/>
  <c r="HW8" i="41"/>
  <c r="HT8" i="41"/>
  <c r="HR8" i="41"/>
  <c r="HO8" i="41"/>
  <c r="HM8" i="41"/>
  <c r="HJ8" i="41"/>
  <c r="HH8" i="41"/>
  <c r="HE8" i="41"/>
  <c r="HC8" i="41"/>
  <c r="GW8" i="41"/>
  <c r="GV8" i="41"/>
  <c r="J5" i="44" s="1"/>
  <c r="GT8" i="41"/>
  <c r="GQ8" i="41"/>
  <c r="GO8" i="41"/>
  <c r="GL8" i="41"/>
  <c r="GJ8" i="41"/>
  <c r="GG8" i="41"/>
  <c r="GE8" i="41"/>
  <c r="GB8" i="41"/>
  <c r="FY8" i="41"/>
  <c r="FX8" i="41"/>
  <c r="I5" i="44" s="1"/>
  <c r="FV8" i="41"/>
  <c r="FS8" i="41"/>
  <c r="FQ8" i="41"/>
  <c r="FN8" i="41"/>
  <c r="FL8" i="41"/>
  <c r="FI8" i="41"/>
  <c r="FG8" i="41"/>
  <c r="FD8" i="41"/>
  <c r="FA8" i="41"/>
  <c r="EZ8" i="41"/>
  <c r="H5" i="44" s="1"/>
  <c r="EX8" i="41"/>
  <c r="EW8" i="41"/>
  <c r="EU8" i="41"/>
  <c r="ET8" i="41"/>
  <c r="ER8" i="41"/>
  <c r="EP8" i="41"/>
  <c r="EO8" i="41"/>
  <c r="EM8" i="41"/>
  <c r="EK8" i="41"/>
  <c r="EJ8" i="41"/>
  <c r="EH8" i="41"/>
  <c r="EF8" i="41"/>
  <c r="EE8" i="41"/>
  <c r="EC8" i="41"/>
  <c r="EA8" i="41"/>
  <c r="DZ8" i="41"/>
  <c r="DW8" i="41"/>
  <c r="DV8" i="41"/>
  <c r="G5" i="44" s="1"/>
  <c r="DT8" i="41"/>
  <c r="DR8" i="41"/>
  <c r="DQ8" i="41"/>
  <c r="DO8" i="41"/>
  <c r="DM8" i="41"/>
  <c r="DL8" i="41"/>
  <c r="DJ8" i="41"/>
  <c r="DH8" i="41"/>
  <c r="DG8" i="41"/>
  <c r="DE8" i="41"/>
  <c r="DC8" i="41"/>
  <c r="DB8" i="41"/>
  <c r="CY8" i="41"/>
  <c r="CX8" i="41"/>
  <c r="F5" i="44" s="1"/>
  <c r="CV8" i="41"/>
  <c r="CU8" i="41"/>
  <c r="CS8" i="41"/>
  <c r="CR8" i="41"/>
  <c r="CP8" i="41"/>
  <c r="CN8" i="41"/>
  <c r="CM8" i="41"/>
  <c r="CK8" i="41"/>
  <c r="CI8" i="41"/>
  <c r="CH8" i="41"/>
  <c r="CF8" i="41"/>
  <c r="CD8" i="41"/>
  <c r="CC8" i="41"/>
  <c r="BZ8" i="41"/>
  <c r="BY8" i="41"/>
  <c r="E5" i="44" s="1"/>
  <c r="BW8" i="41"/>
  <c r="BU8" i="41"/>
  <c r="BT8" i="41"/>
  <c r="BR8" i="41"/>
  <c r="BP8" i="41"/>
  <c r="BO8" i="41"/>
  <c r="BM8" i="41"/>
  <c r="BK8" i="41"/>
  <c r="BJ8" i="41"/>
  <c r="BH8" i="41"/>
  <c r="BF8" i="41"/>
  <c r="BE8" i="41"/>
  <c r="BC8" i="41"/>
  <c r="BA8" i="41"/>
  <c r="AZ8" i="41"/>
  <c r="AW8" i="41"/>
  <c r="AV8" i="41"/>
  <c r="D5" i="44" s="1"/>
  <c r="AT8" i="41"/>
  <c r="AQ8" i="41"/>
  <c r="AO8" i="41"/>
  <c r="AL8" i="41"/>
  <c r="AJ8" i="41"/>
  <c r="AG8" i="41"/>
  <c r="AE8" i="41"/>
  <c r="AB8" i="41"/>
  <c r="V8" i="41"/>
  <c r="S8" i="41"/>
  <c r="Q8" i="41"/>
  <c r="N8" i="41"/>
  <c r="L8" i="41"/>
  <c r="I8" i="41"/>
  <c r="G8" i="41"/>
  <c r="D8" i="41"/>
  <c r="W8" i="41" s="1"/>
  <c r="KY7" i="41"/>
  <c r="KT7" i="41"/>
  <c r="KO7" i="41"/>
  <c r="KJ7" i="41"/>
  <c r="KE7" i="41"/>
  <c r="JZ7" i="41"/>
  <c r="JV7" i="41"/>
  <c r="JN7" i="41"/>
  <c r="JK7" i="41"/>
  <c r="JI7" i="41"/>
  <c r="JF7" i="41"/>
  <c r="JD7" i="41"/>
  <c r="JA7" i="41"/>
  <c r="IX7" i="41"/>
  <c r="IW7" i="41"/>
  <c r="L4" i="44" s="1"/>
  <c r="IU7" i="41"/>
  <c r="IR7" i="41"/>
  <c r="IP7" i="41"/>
  <c r="IM7" i="41"/>
  <c r="IK7" i="41"/>
  <c r="IH7" i="41"/>
  <c r="IF7" i="41"/>
  <c r="IC7" i="41"/>
  <c r="HZ7" i="41"/>
  <c r="HY7" i="41"/>
  <c r="K4" i="44" s="1"/>
  <c r="HW7" i="41"/>
  <c r="HT7" i="41"/>
  <c r="HR7" i="41"/>
  <c r="HO7" i="41"/>
  <c r="HM7" i="41"/>
  <c r="HJ7" i="41"/>
  <c r="HH7" i="41"/>
  <c r="HE7" i="41"/>
  <c r="HC7" i="41"/>
  <c r="GW7" i="41"/>
  <c r="GV7" i="41"/>
  <c r="J4" i="44" s="1"/>
  <c r="GT7" i="41"/>
  <c r="GQ7" i="41"/>
  <c r="GO7" i="41"/>
  <c r="GL7" i="41"/>
  <c r="GJ7" i="41"/>
  <c r="GG7" i="41"/>
  <c r="GE7" i="41"/>
  <c r="GB7" i="41"/>
  <c r="FY7" i="41"/>
  <c r="FX7" i="41"/>
  <c r="I4" i="44" s="1"/>
  <c r="FV7" i="41"/>
  <c r="FS7" i="41"/>
  <c r="FQ7" i="41"/>
  <c r="FN7" i="41"/>
  <c r="FL7" i="41"/>
  <c r="FI7" i="41"/>
  <c r="FG7" i="41"/>
  <c r="FD7" i="41"/>
  <c r="FA7" i="41"/>
  <c r="EZ7" i="41"/>
  <c r="H4" i="44" s="1"/>
  <c r="EX7" i="41"/>
  <c r="EW7" i="41"/>
  <c r="EU7" i="41"/>
  <c r="ET7" i="41"/>
  <c r="ER7" i="41"/>
  <c r="EP7" i="41"/>
  <c r="EO7" i="41"/>
  <c r="EM7" i="41"/>
  <c r="EK7" i="41"/>
  <c r="EJ7" i="41"/>
  <c r="EH7" i="41"/>
  <c r="EF7" i="41"/>
  <c r="EE7" i="41"/>
  <c r="EC7" i="41"/>
  <c r="EA7" i="41"/>
  <c r="DZ7" i="41"/>
  <c r="DW7" i="41"/>
  <c r="DV7" i="41"/>
  <c r="G4" i="44" s="1"/>
  <c r="DT7" i="41"/>
  <c r="DR7" i="41"/>
  <c r="DQ7" i="41"/>
  <c r="DO7" i="41"/>
  <c r="DM7" i="41"/>
  <c r="DL7" i="41"/>
  <c r="DJ7" i="41"/>
  <c r="DH7" i="41"/>
  <c r="DG7" i="41"/>
  <c r="DE7" i="41"/>
  <c r="DC7" i="41"/>
  <c r="DB7" i="41"/>
  <c r="CY7" i="41"/>
  <c r="CX7" i="41"/>
  <c r="F4" i="44" s="1"/>
  <c r="CV7" i="41"/>
  <c r="CU7" i="41"/>
  <c r="CS7" i="41"/>
  <c r="CR7" i="41"/>
  <c r="CP7" i="41"/>
  <c r="CN7" i="41"/>
  <c r="CM7" i="41"/>
  <c r="CK7" i="41"/>
  <c r="CI7" i="41"/>
  <c r="CH7" i="41"/>
  <c r="CF7" i="41"/>
  <c r="CD7" i="41"/>
  <c r="CC7" i="41"/>
  <c r="BZ7" i="41"/>
  <c r="BY7" i="41"/>
  <c r="E4" i="44" s="1"/>
  <c r="BW7" i="41"/>
  <c r="BU7" i="41"/>
  <c r="BT7" i="41"/>
  <c r="BR7" i="41"/>
  <c r="BP7" i="41"/>
  <c r="BO7" i="41"/>
  <c r="BM7" i="41"/>
  <c r="BK7" i="41"/>
  <c r="BJ7" i="41"/>
  <c r="BH7" i="41"/>
  <c r="BF7" i="41"/>
  <c r="BE7" i="41"/>
  <c r="BC7" i="41"/>
  <c r="BA7" i="41"/>
  <c r="AZ7" i="41"/>
  <c r="AW7" i="41"/>
  <c r="AV7" i="41"/>
  <c r="D4" i="44" s="1"/>
  <c r="AT7" i="41"/>
  <c r="AQ7" i="41"/>
  <c r="AO7" i="41"/>
  <c r="AL7" i="41"/>
  <c r="AJ7" i="41"/>
  <c r="AG7" i="41"/>
  <c r="AE7" i="41"/>
  <c r="AB7" i="41"/>
  <c r="V7" i="41"/>
  <c r="S7" i="41"/>
  <c r="Q7" i="41"/>
  <c r="N7" i="41"/>
  <c r="L7" i="41"/>
  <c r="I7" i="41"/>
  <c r="G7" i="41"/>
  <c r="D7" i="41"/>
  <c r="W7" i="41" s="1"/>
  <c r="KY6" i="41"/>
  <c r="KT6" i="41"/>
  <c r="KO6" i="41"/>
  <c r="KJ6" i="41"/>
  <c r="KE6" i="41"/>
  <c r="JZ6" i="41"/>
  <c r="JV6" i="41"/>
  <c r="JU6" i="41"/>
  <c r="JS6" i="41"/>
  <c r="JP6" i="41"/>
  <c r="JN6" i="41"/>
  <c r="JK6" i="41"/>
  <c r="JI6" i="41"/>
  <c r="JF6" i="41"/>
  <c r="JD6" i="41"/>
  <c r="JA6" i="41"/>
  <c r="IX6" i="41"/>
  <c r="IW6" i="41"/>
  <c r="L3" i="44" s="1"/>
  <c r="IU6" i="41"/>
  <c r="IR6" i="41"/>
  <c r="IP6" i="41"/>
  <c r="IM6" i="41"/>
  <c r="IK6" i="41"/>
  <c r="IH6" i="41"/>
  <c r="IF6" i="41"/>
  <c r="IC6" i="41"/>
  <c r="HZ6" i="41"/>
  <c r="HY6" i="41"/>
  <c r="HW6" i="41"/>
  <c r="HT6" i="41"/>
  <c r="HR6" i="41"/>
  <c r="HO6" i="41"/>
  <c r="HM6" i="41"/>
  <c r="HJ6" i="41"/>
  <c r="HH6" i="41"/>
  <c r="HE6" i="41"/>
  <c r="HC6" i="41"/>
  <c r="GZ6" i="41"/>
  <c r="GW6" i="41"/>
  <c r="GV6" i="41"/>
  <c r="GT6" i="41"/>
  <c r="GQ6" i="41"/>
  <c r="GO6" i="41"/>
  <c r="GL6" i="41"/>
  <c r="GJ6" i="41"/>
  <c r="GG6" i="41"/>
  <c r="GE6" i="41"/>
  <c r="GB6" i="41"/>
  <c r="FY6" i="41"/>
  <c r="FX6" i="41"/>
  <c r="FV6" i="41"/>
  <c r="FS6" i="41"/>
  <c r="FQ6" i="41"/>
  <c r="FN6" i="41"/>
  <c r="FL6" i="41"/>
  <c r="FI6" i="41"/>
  <c r="FG6" i="41"/>
  <c r="FD6" i="41"/>
  <c r="FA6" i="41"/>
  <c r="EZ6" i="41"/>
  <c r="EX6" i="41"/>
  <c r="EX33" i="41" s="1"/>
  <c r="EW6" i="41"/>
  <c r="EU6" i="41"/>
  <c r="ET6" i="41"/>
  <c r="ER6" i="41"/>
  <c r="EP6" i="41"/>
  <c r="EO6" i="41"/>
  <c r="EM6" i="41"/>
  <c r="EK6" i="41"/>
  <c r="EJ6" i="41"/>
  <c r="EH6" i="41"/>
  <c r="EF6" i="41"/>
  <c r="EE6" i="41"/>
  <c r="EC6" i="41"/>
  <c r="EA6" i="41"/>
  <c r="DZ6" i="41"/>
  <c r="DW6" i="41"/>
  <c r="DV6" i="41"/>
  <c r="DT6" i="41"/>
  <c r="DR6" i="41"/>
  <c r="DQ6" i="41"/>
  <c r="DO6" i="41"/>
  <c r="DM6" i="41"/>
  <c r="DL6" i="41"/>
  <c r="DJ6" i="41"/>
  <c r="DH6" i="41"/>
  <c r="DG6" i="41"/>
  <c r="DE6" i="41"/>
  <c r="DC6" i="41"/>
  <c r="DB6" i="41"/>
  <c r="CY6" i="41"/>
  <c r="CX6" i="41"/>
  <c r="CV6" i="41"/>
  <c r="CV33" i="41" s="1"/>
  <c r="CU6" i="41"/>
  <c r="CS6" i="41"/>
  <c r="CR6" i="41"/>
  <c r="CP6" i="41"/>
  <c r="CN6" i="41"/>
  <c r="CM6" i="41"/>
  <c r="CK6" i="41"/>
  <c r="CI6" i="41"/>
  <c r="CH6" i="41"/>
  <c r="CF6" i="41"/>
  <c r="CD6" i="41"/>
  <c r="CC6" i="41"/>
  <c r="BZ6" i="41"/>
  <c r="BY6" i="41"/>
  <c r="BW6" i="41"/>
  <c r="BU6" i="41"/>
  <c r="BT6" i="41"/>
  <c r="BR6" i="41"/>
  <c r="BP6" i="41"/>
  <c r="BO6" i="41"/>
  <c r="BM6" i="41"/>
  <c r="BK6" i="41"/>
  <c r="BJ6" i="41"/>
  <c r="BH6" i="41"/>
  <c r="BF6" i="41"/>
  <c r="BE6" i="41"/>
  <c r="BC6" i="41"/>
  <c r="BA6" i="41"/>
  <c r="AZ6" i="41"/>
  <c r="AW6" i="41"/>
  <c r="AV6" i="41"/>
  <c r="AT6" i="41"/>
  <c r="AQ6" i="41"/>
  <c r="AO6" i="41"/>
  <c r="AL6" i="41"/>
  <c r="AJ6" i="41"/>
  <c r="AG6" i="41"/>
  <c r="AE6" i="41"/>
  <c r="AB6" i="41"/>
  <c r="V6" i="41"/>
  <c r="S6" i="41"/>
  <c r="Q6" i="41"/>
  <c r="N6" i="41"/>
  <c r="L6" i="41"/>
  <c r="I6" i="41"/>
  <c r="G6" i="41"/>
  <c r="D6" i="41"/>
  <c r="W6" i="41" s="1"/>
  <c r="VJ28" i="37"/>
  <c r="VI28" i="37"/>
  <c r="OK5" i="37"/>
  <c r="OL5" i="37"/>
  <c r="OM5" i="37"/>
  <c r="ON5" i="37"/>
  <c r="OO5" i="37"/>
  <c r="OP5" i="37"/>
  <c r="OQ5" i="37"/>
  <c r="OK6" i="37"/>
  <c r="OL6" i="37"/>
  <c r="OM6" i="37"/>
  <c r="ON6" i="37"/>
  <c r="OO6" i="37"/>
  <c r="OP6" i="37"/>
  <c r="OQ6" i="37"/>
  <c r="OK7" i="37"/>
  <c r="OL7" i="37"/>
  <c r="OM7" i="37"/>
  <c r="ON7" i="37"/>
  <c r="OO7" i="37"/>
  <c r="OP7" i="37"/>
  <c r="OQ7" i="37"/>
  <c r="OK8" i="37"/>
  <c r="OL8" i="37"/>
  <c r="OM8" i="37"/>
  <c r="ON8" i="37"/>
  <c r="OO8" i="37"/>
  <c r="OP8" i="37"/>
  <c r="OQ8" i="37"/>
  <c r="OK9" i="37"/>
  <c r="OL9" i="37"/>
  <c r="OM9" i="37"/>
  <c r="ON9" i="37"/>
  <c r="OO9" i="37"/>
  <c r="OP9" i="37"/>
  <c r="OQ9" i="37"/>
  <c r="OK10" i="37"/>
  <c r="OL10" i="37"/>
  <c r="OM10" i="37"/>
  <c r="ON10" i="37"/>
  <c r="OO10" i="37"/>
  <c r="OP10" i="37"/>
  <c r="OQ10" i="37"/>
  <c r="OK11" i="37"/>
  <c r="OL11" i="37"/>
  <c r="OM11" i="37"/>
  <c r="ON11" i="37"/>
  <c r="OO11" i="37"/>
  <c r="OP11" i="37"/>
  <c r="OQ11" i="37"/>
  <c r="OK12" i="37"/>
  <c r="OL12" i="37"/>
  <c r="OM12" i="37"/>
  <c r="ON12" i="37"/>
  <c r="OO12" i="37"/>
  <c r="OP12" i="37"/>
  <c r="OQ12" i="37"/>
  <c r="OK13" i="37"/>
  <c r="OL13" i="37"/>
  <c r="OM13" i="37"/>
  <c r="ON13" i="37"/>
  <c r="OO13" i="37"/>
  <c r="OP13" i="37"/>
  <c r="OQ13" i="37"/>
  <c r="OK14" i="37"/>
  <c r="OL14" i="37"/>
  <c r="OM14" i="37"/>
  <c r="ON14" i="37"/>
  <c r="OO14" i="37"/>
  <c r="OP14" i="37"/>
  <c r="OQ14" i="37"/>
  <c r="OK15" i="37"/>
  <c r="OL15" i="37"/>
  <c r="OM15" i="37"/>
  <c r="ON15" i="37"/>
  <c r="OO15" i="37"/>
  <c r="OP15" i="37"/>
  <c r="OQ15" i="37"/>
  <c r="OK16" i="37"/>
  <c r="OL16" i="37"/>
  <c r="OM16" i="37"/>
  <c r="ON16" i="37"/>
  <c r="OO16" i="37"/>
  <c r="OP16" i="37"/>
  <c r="OQ16" i="37"/>
  <c r="OK17" i="37"/>
  <c r="OL17" i="37"/>
  <c r="OM17" i="37"/>
  <c r="ON17" i="37"/>
  <c r="OO17" i="37"/>
  <c r="OP17" i="37"/>
  <c r="OQ17" i="37"/>
  <c r="OK18" i="37"/>
  <c r="OL18" i="37"/>
  <c r="OM18" i="37"/>
  <c r="ON18" i="37"/>
  <c r="OO18" i="37"/>
  <c r="OP18" i="37"/>
  <c r="OQ18" i="37"/>
  <c r="OK19" i="37"/>
  <c r="OL19" i="37"/>
  <c r="OM19" i="37"/>
  <c r="ON19" i="37"/>
  <c r="OO19" i="37"/>
  <c r="OP19" i="37"/>
  <c r="OQ19" i="37"/>
  <c r="OK20" i="37"/>
  <c r="OL20" i="37"/>
  <c r="OM20" i="37"/>
  <c r="ON20" i="37"/>
  <c r="OO20" i="37"/>
  <c r="OP20" i="37"/>
  <c r="OQ20" i="37"/>
  <c r="OK21" i="37"/>
  <c r="OL21" i="37"/>
  <c r="OM21" i="37"/>
  <c r="ON21" i="37"/>
  <c r="OO21" i="37"/>
  <c r="OP21" i="37"/>
  <c r="OQ21" i="37"/>
  <c r="OK22" i="37"/>
  <c r="OL22" i="37"/>
  <c r="OM22" i="37"/>
  <c r="ON22" i="37"/>
  <c r="OO22" i="37"/>
  <c r="OP22" i="37"/>
  <c r="OQ22" i="37"/>
  <c r="OK23" i="37"/>
  <c r="OL23" i="37"/>
  <c r="OM23" i="37"/>
  <c r="ON23" i="37"/>
  <c r="OO23" i="37"/>
  <c r="OP23" i="37"/>
  <c r="OQ23" i="37"/>
  <c r="OK24" i="37"/>
  <c r="OL24" i="37"/>
  <c r="OM24" i="37"/>
  <c r="ON24" i="37"/>
  <c r="OO24" i="37"/>
  <c r="OP24" i="37"/>
  <c r="OQ24" i="37"/>
  <c r="OK25" i="37"/>
  <c r="OL25" i="37"/>
  <c r="OM25" i="37"/>
  <c r="ON25" i="37"/>
  <c r="OO25" i="37"/>
  <c r="OP25" i="37"/>
  <c r="OQ25" i="37"/>
  <c r="OK26" i="37"/>
  <c r="OL26" i="37"/>
  <c r="OM26" i="37"/>
  <c r="ON26" i="37"/>
  <c r="OO26" i="37"/>
  <c r="OP26" i="37"/>
  <c r="OQ26" i="37"/>
  <c r="OK27" i="37"/>
  <c r="OL27" i="37"/>
  <c r="OM27" i="37"/>
  <c r="ON27" i="37"/>
  <c r="OO27" i="37"/>
  <c r="OP27" i="37"/>
  <c r="OQ27" i="37"/>
  <c r="OK28" i="37"/>
  <c r="OL28" i="37"/>
  <c r="OM28" i="37"/>
  <c r="ON28" i="37"/>
  <c r="OO28" i="37"/>
  <c r="OP28" i="37"/>
  <c r="OQ28" i="37"/>
  <c r="ON2" i="37"/>
  <c r="OO2" i="37"/>
  <c r="OP2" i="37"/>
  <c r="OQ2" i="37"/>
  <c r="ON3" i="37"/>
  <c r="OO3" i="37"/>
  <c r="OP3" i="37"/>
  <c r="OQ3" i="37"/>
  <c r="ON4" i="37"/>
  <c r="OO4" i="37"/>
  <c r="OP4" i="37"/>
  <c r="OQ4" i="37"/>
  <c r="OL2" i="37"/>
  <c r="OM2" i="37"/>
  <c r="OL3" i="37"/>
  <c r="OM3" i="37"/>
  <c r="OL4" i="37"/>
  <c r="OM4" i="37"/>
  <c r="OK3" i="37"/>
  <c r="OK4" i="37"/>
  <c r="OK2" i="37"/>
  <c r="ABW3" i="36"/>
  <c r="ABX3" i="36"/>
  <c r="ABY3" i="36"/>
  <c r="ABZ3" i="36"/>
  <c r="ACA3" i="36"/>
  <c r="ACB3" i="36"/>
  <c r="ACC3" i="36"/>
  <c r="ACD3" i="36"/>
  <c r="ACE3" i="36"/>
  <c r="ACF3" i="36"/>
  <c r="ACG3" i="36"/>
  <c r="ACH3" i="36"/>
  <c r="ACI3" i="36"/>
  <c r="ACJ3" i="36"/>
  <c r="ABW4" i="36"/>
  <c r="ABX4" i="36"/>
  <c r="ABY4" i="36"/>
  <c r="ABZ4" i="36"/>
  <c r="ACA4" i="36"/>
  <c r="ACB4" i="36"/>
  <c r="ACC4" i="36"/>
  <c r="ACD4" i="36"/>
  <c r="ACE4" i="36"/>
  <c r="ACF4" i="36"/>
  <c r="ACG4" i="36"/>
  <c r="ACH4" i="36"/>
  <c r="ACI4" i="36"/>
  <c r="ACJ4" i="36"/>
  <c r="ABW5" i="36"/>
  <c r="ABX5" i="36"/>
  <c r="ABY5" i="36"/>
  <c r="ABZ5" i="36"/>
  <c r="ACA5" i="36"/>
  <c r="ACB5" i="36"/>
  <c r="ACC5" i="36"/>
  <c r="ACD5" i="36"/>
  <c r="ACE5" i="36"/>
  <c r="ACF5" i="36"/>
  <c r="ACG5" i="36"/>
  <c r="ACH5" i="36"/>
  <c r="ACI5" i="36"/>
  <c r="ACJ5" i="36"/>
  <c r="ABW6" i="36"/>
  <c r="ABX6" i="36"/>
  <c r="ABY6" i="36"/>
  <c r="ABZ6" i="36"/>
  <c r="ACA6" i="36"/>
  <c r="ACB6" i="36"/>
  <c r="ACC6" i="36"/>
  <c r="ACD6" i="36"/>
  <c r="ACE6" i="36"/>
  <c r="ACF6" i="36"/>
  <c r="ACG6" i="36"/>
  <c r="ACH6" i="36"/>
  <c r="ACI6" i="36"/>
  <c r="ACJ6" i="36"/>
  <c r="ABW7" i="36"/>
  <c r="ABX7" i="36"/>
  <c r="ABY7" i="36"/>
  <c r="ABZ7" i="36"/>
  <c r="ACA7" i="36"/>
  <c r="ACB7" i="36"/>
  <c r="ACC7" i="36"/>
  <c r="ACD7" i="36"/>
  <c r="ACE7" i="36"/>
  <c r="ACF7" i="36"/>
  <c r="ACG7" i="36"/>
  <c r="ACH7" i="36"/>
  <c r="ACI7" i="36"/>
  <c r="ACJ7" i="36"/>
  <c r="ABW8" i="36"/>
  <c r="ABX8" i="36"/>
  <c r="ABY8" i="36"/>
  <c r="ABZ8" i="36"/>
  <c r="ACA8" i="36"/>
  <c r="ACB8" i="36"/>
  <c r="ACC8" i="36"/>
  <c r="ACD8" i="36"/>
  <c r="ACE8" i="36"/>
  <c r="ACF8" i="36"/>
  <c r="ACG8" i="36"/>
  <c r="ACH8" i="36"/>
  <c r="ACI8" i="36"/>
  <c r="ACJ8" i="36"/>
  <c r="ABW9" i="36"/>
  <c r="ABX9" i="36"/>
  <c r="ABY9" i="36"/>
  <c r="ABZ9" i="36"/>
  <c r="ACA9" i="36"/>
  <c r="ACB9" i="36"/>
  <c r="ACC9" i="36"/>
  <c r="ACD9" i="36"/>
  <c r="ACE9" i="36"/>
  <c r="ACF9" i="36"/>
  <c r="ACG9" i="36"/>
  <c r="ACH9" i="36"/>
  <c r="ACI9" i="36"/>
  <c r="ACJ9" i="36"/>
  <c r="ABW10" i="36"/>
  <c r="ABX10" i="36"/>
  <c r="ABY10" i="36"/>
  <c r="ABZ10" i="36"/>
  <c r="ACA10" i="36"/>
  <c r="ACB10" i="36"/>
  <c r="ACC10" i="36"/>
  <c r="ACD10" i="36"/>
  <c r="ACE10" i="36"/>
  <c r="ACF10" i="36"/>
  <c r="ACG10" i="36"/>
  <c r="ACH10" i="36"/>
  <c r="ACI10" i="36"/>
  <c r="ACJ10" i="36"/>
  <c r="ABW11" i="36"/>
  <c r="ABX11" i="36"/>
  <c r="ABY11" i="36"/>
  <c r="ABZ11" i="36"/>
  <c r="ACA11" i="36"/>
  <c r="ACB11" i="36"/>
  <c r="ACC11" i="36"/>
  <c r="ACD11" i="36"/>
  <c r="ACE11" i="36"/>
  <c r="ACF11" i="36"/>
  <c r="ACG11" i="36"/>
  <c r="ACH11" i="36"/>
  <c r="ACI11" i="36"/>
  <c r="ACJ11" i="36"/>
  <c r="ABW12" i="36"/>
  <c r="ABX12" i="36"/>
  <c r="ABY12" i="36"/>
  <c r="ABZ12" i="36"/>
  <c r="ACA12" i="36"/>
  <c r="ACB12" i="36"/>
  <c r="ACC12" i="36"/>
  <c r="ACD12" i="36"/>
  <c r="ACE12" i="36"/>
  <c r="ACF12" i="36"/>
  <c r="ACG12" i="36"/>
  <c r="ACH12" i="36"/>
  <c r="ACI12" i="36"/>
  <c r="ACJ12" i="36"/>
  <c r="ABW13" i="36"/>
  <c r="ABX13" i="36"/>
  <c r="ABY13" i="36"/>
  <c r="ABZ13" i="36"/>
  <c r="ACA13" i="36"/>
  <c r="ACB13" i="36"/>
  <c r="ACC13" i="36"/>
  <c r="ACD13" i="36"/>
  <c r="ACE13" i="36"/>
  <c r="ACF13" i="36"/>
  <c r="ACG13" i="36"/>
  <c r="ACH13" i="36"/>
  <c r="ACI13" i="36"/>
  <c r="ACJ13" i="36"/>
  <c r="ABW14" i="36"/>
  <c r="ABX14" i="36"/>
  <c r="ABY14" i="36"/>
  <c r="ABZ14" i="36"/>
  <c r="ACA14" i="36"/>
  <c r="ACB14" i="36"/>
  <c r="ACC14" i="36"/>
  <c r="ACD14" i="36"/>
  <c r="ACE14" i="36"/>
  <c r="ACF14" i="36"/>
  <c r="ACG14" i="36"/>
  <c r="ACH14" i="36"/>
  <c r="ACI14" i="36"/>
  <c r="ACJ14" i="36"/>
  <c r="ABW15" i="36"/>
  <c r="ABX15" i="36"/>
  <c r="ABY15" i="36"/>
  <c r="ABZ15" i="36"/>
  <c r="ACA15" i="36"/>
  <c r="ACB15" i="36"/>
  <c r="ACC15" i="36"/>
  <c r="ACD15" i="36"/>
  <c r="ACE15" i="36"/>
  <c r="ACF15" i="36"/>
  <c r="ACG15" i="36"/>
  <c r="ACH15" i="36"/>
  <c r="ACI15" i="36"/>
  <c r="ACJ15" i="36"/>
  <c r="ABW16" i="36"/>
  <c r="ABX16" i="36"/>
  <c r="ABY16" i="36"/>
  <c r="ABZ16" i="36"/>
  <c r="ACA16" i="36"/>
  <c r="ACB16" i="36"/>
  <c r="ACC16" i="36"/>
  <c r="ACD16" i="36"/>
  <c r="ACE16" i="36"/>
  <c r="ACF16" i="36"/>
  <c r="ACG16" i="36"/>
  <c r="ACH16" i="36"/>
  <c r="ACI16" i="36"/>
  <c r="ACJ16" i="36"/>
  <c r="ABW17" i="36"/>
  <c r="ABX17" i="36"/>
  <c r="ABY17" i="36"/>
  <c r="ABZ17" i="36"/>
  <c r="ACA17" i="36"/>
  <c r="ACB17" i="36"/>
  <c r="ACC17" i="36"/>
  <c r="ACD17" i="36"/>
  <c r="ACE17" i="36"/>
  <c r="ACF17" i="36"/>
  <c r="ACG17" i="36"/>
  <c r="ACH17" i="36"/>
  <c r="ACI17" i="36"/>
  <c r="ACJ17" i="36"/>
  <c r="ABW18" i="36"/>
  <c r="ABX18" i="36"/>
  <c r="ABY18" i="36"/>
  <c r="ABZ18" i="36"/>
  <c r="ACA18" i="36"/>
  <c r="ACB18" i="36"/>
  <c r="ACC18" i="36"/>
  <c r="ACD18" i="36"/>
  <c r="ACE18" i="36"/>
  <c r="ACF18" i="36"/>
  <c r="ACG18" i="36"/>
  <c r="ACH18" i="36"/>
  <c r="ACI18" i="36"/>
  <c r="ACJ18" i="36"/>
  <c r="ABW19" i="36"/>
  <c r="ABX19" i="36"/>
  <c r="ABY19" i="36"/>
  <c r="ABZ19" i="36"/>
  <c r="ACA19" i="36"/>
  <c r="ACB19" i="36"/>
  <c r="ACC19" i="36"/>
  <c r="ACD19" i="36"/>
  <c r="ACE19" i="36"/>
  <c r="ACF19" i="36"/>
  <c r="ACG19" i="36"/>
  <c r="ACH19" i="36"/>
  <c r="ACI19" i="36"/>
  <c r="ACJ19" i="36"/>
  <c r="ACE2" i="36"/>
  <c r="ACF2" i="36"/>
  <c r="ACG2" i="36"/>
  <c r="ACH2" i="36"/>
  <c r="ACI2" i="36"/>
  <c r="ACJ2" i="36"/>
  <c r="ABX2" i="36"/>
  <c r="ABY2" i="36"/>
  <c r="ABZ2" i="36"/>
  <c r="ACA2" i="36"/>
  <c r="ACB2" i="36"/>
  <c r="ACC2" i="36"/>
  <c r="ACD2" i="36"/>
  <c r="ABW2" i="36"/>
  <c r="ABW22" i="36"/>
  <c r="ABX22" i="36"/>
  <c r="ABY22" i="36"/>
  <c r="ABZ22" i="36"/>
  <c r="ACA22" i="36"/>
  <c r="ACB22" i="36"/>
  <c r="ACC22" i="36"/>
  <c r="ACD22" i="36"/>
  <c r="ACE22" i="36"/>
  <c r="ACF22" i="36"/>
  <c r="ACG22" i="36"/>
  <c r="ACH22" i="36"/>
  <c r="ACI22" i="36"/>
  <c r="ACJ22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BW24" i="36"/>
  <c r="ABX24" i="36"/>
  <c r="ABY24" i="36"/>
  <c r="ABZ24" i="36"/>
  <c r="ACA24" i="36"/>
  <c r="ACB24" i="36"/>
  <c r="ACC24" i="36"/>
  <c r="ACD24" i="36"/>
  <c r="ACE24" i="36"/>
  <c r="ACF24" i="36"/>
  <c r="ACG24" i="36"/>
  <c r="ACH24" i="36"/>
  <c r="ACI24" i="36"/>
  <c r="ACJ24" i="36"/>
  <c r="ABW25" i="36"/>
  <c r="ABX25" i="36"/>
  <c r="ABY25" i="36"/>
  <c r="ABZ25" i="36"/>
  <c r="ACA25" i="36"/>
  <c r="ACB25" i="36"/>
  <c r="ACC25" i="36"/>
  <c r="ACD25" i="36"/>
  <c r="ACE25" i="36"/>
  <c r="ACF25" i="36"/>
  <c r="ACG25" i="36"/>
  <c r="ACH25" i="36"/>
  <c r="ACI25" i="36"/>
  <c r="ACJ25" i="36"/>
  <c r="ABW26" i="36"/>
  <c r="ABX26" i="36"/>
  <c r="ABY26" i="36"/>
  <c r="ABZ26" i="36"/>
  <c r="ACA26" i="36"/>
  <c r="ACB26" i="36"/>
  <c r="ACC26" i="36"/>
  <c r="ACD26" i="36"/>
  <c r="ACE26" i="36"/>
  <c r="ACF26" i="36"/>
  <c r="ACG26" i="36"/>
  <c r="ACH26" i="36"/>
  <c r="ACI26" i="36"/>
  <c r="ACJ26" i="36"/>
  <c r="ABW27" i="36"/>
  <c r="ABX27" i="36"/>
  <c r="ABY27" i="36"/>
  <c r="ABZ27" i="36"/>
  <c r="ACA27" i="36"/>
  <c r="ACB27" i="36"/>
  <c r="ACC27" i="36"/>
  <c r="ACD27" i="36"/>
  <c r="ACE27" i="36"/>
  <c r="ACF27" i="36"/>
  <c r="ACG27" i="36"/>
  <c r="ACH27" i="36"/>
  <c r="ACI27" i="36"/>
  <c r="ACJ27" i="36"/>
  <c r="ABW28" i="36"/>
  <c r="ABX28" i="36"/>
  <c r="ABY28" i="36"/>
  <c r="ABZ28" i="36"/>
  <c r="ACA28" i="36"/>
  <c r="ACB28" i="36"/>
  <c r="ACC28" i="36"/>
  <c r="ACD28" i="36"/>
  <c r="ACE28" i="36"/>
  <c r="ACF28" i="36"/>
  <c r="ACG28" i="36"/>
  <c r="ACH28" i="36"/>
  <c r="ACI28" i="36"/>
  <c r="ACJ28" i="36"/>
  <c r="ACE20" i="36"/>
  <c r="ACF20" i="36"/>
  <c r="ACG20" i="36"/>
  <c r="ACH20" i="36"/>
  <c r="ACI20" i="36"/>
  <c r="ACJ20" i="36"/>
  <c r="ACE21" i="36"/>
  <c r="ACF21" i="36"/>
  <c r="ACG21" i="36"/>
  <c r="ACH21" i="36"/>
  <c r="ACI21" i="36"/>
  <c r="ACJ21" i="36"/>
  <c r="ACD21" i="36"/>
  <c r="ACD20" i="36"/>
  <c r="ABX20" i="36"/>
  <c r="ABY20" i="36"/>
  <c r="ABZ20" i="36"/>
  <c r="ACA20" i="36"/>
  <c r="ACB20" i="36"/>
  <c r="ACC20" i="36"/>
  <c r="ABX21" i="36"/>
  <c r="ABY21" i="36"/>
  <c r="ABZ21" i="36"/>
  <c r="ACA21" i="36"/>
  <c r="ACB21" i="36"/>
  <c r="ACC21" i="36"/>
  <c r="ABW21" i="36"/>
  <c r="ABW20" i="36"/>
  <c r="ABI22" i="36"/>
  <c r="ABJ22" i="36"/>
  <c r="ABK22" i="36"/>
  <c r="ABL22" i="36"/>
  <c r="ABM22" i="36"/>
  <c r="ABN22" i="36"/>
  <c r="ABO22" i="36"/>
  <c r="ABP22" i="36"/>
  <c r="ABQ22" i="36"/>
  <c r="ABR22" i="36"/>
  <c r="ABS22" i="36"/>
  <c r="ABT22" i="36"/>
  <c r="ABU22" i="36"/>
  <c r="ABV22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I24" i="36"/>
  <c r="ABJ24" i="36"/>
  <c r="ABK24" i="36"/>
  <c r="ABL24" i="36"/>
  <c r="ABM24" i="36"/>
  <c r="ABN24" i="36"/>
  <c r="ABO24" i="36"/>
  <c r="ABP24" i="36"/>
  <c r="ABQ24" i="36"/>
  <c r="ABR24" i="36"/>
  <c r="ABS24" i="36"/>
  <c r="ABT24" i="36"/>
  <c r="ABU24" i="36"/>
  <c r="ABV24" i="36"/>
  <c r="ABI25" i="36"/>
  <c r="ABJ25" i="36"/>
  <c r="ABK25" i="36"/>
  <c r="ABL25" i="36"/>
  <c r="ABM25" i="36"/>
  <c r="ABN25" i="36"/>
  <c r="ABO25" i="36"/>
  <c r="ABP25" i="36"/>
  <c r="ABQ25" i="36"/>
  <c r="ABR25" i="36"/>
  <c r="ABS25" i="36"/>
  <c r="ABT25" i="36"/>
  <c r="ABU25" i="36"/>
  <c r="ABV25" i="36"/>
  <c r="ABI26" i="36"/>
  <c r="ABJ26" i="36"/>
  <c r="ABK26" i="36"/>
  <c r="ABL26" i="36"/>
  <c r="ABM26" i="36"/>
  <c r="ABN26" i="36"/>
  <c r="ABO26" i="36"/>
  <c r="ABP26" i="36"/>
  <c r="ABQ26" i="36"/>
  <c r="ABR26" i="36"/>
  <c r="ABS26" i="36"/>
  <c r="ABT26" i="36"/>
  <c r="ABU26" i="36"/>
  <c r="ABV26" i="36"/>
  <c r="ABI27" i="36"/>
  <c r="ABJ27" i="36"/>
  <c r="ABK27" i="36"/>
  <c r="ABL27" i="36"/>
  <c r="ABM27" i="36"/>
  <c r="ABN27" i="36"/>
  <c r="ABO27" i="36"/>
  <c r="ABP27" i="36"/>
  <c r="ABQ27" i="36"/>
  <c r="ABR27" i="36"/>
  <c r="ABS27" i="36"/>
  <c r="ABT27" i="36"/>
  <c r="ABU27" i="36"/>
  <c r="ABV27" i="36"/>
  <c r="ABI28" i="36"/>
  <c r="ABJ28" i="36"/>
  <c r="ABK28" i="36"/>
  <c r="ABL28" i="36"/>
  <c r="ABM28" i="36"/>
  <c r="ABN28" i="36"/>
  <c r="ABO28" i="36"/>
  <c r="ABP28" i="36"/>
  <c r="ABQ28" i="36"/>
  <c r="ABR28" i="36"/>
  <c r="ABS28" i="36"/>
  <c r="ABT28" i="36"/>
  <c r="ABU28" i="36"/>
  <c r="ABV28" i="36"/>
  <c r="ABQ20" i="36"/>
  <c r="ABR20" i="36"/>
  <c r="ABS20" i="36"/>
  <c r="ABT20" i="36"/>
  <c r="ABU20" i="36"/>
  <c r="ABV20" i="36"/>
  <c r="ABQ21" i="36"/>
  <c r="ABR21" i="36"/>
  <c r="ABS21" i="36"/>
  <c r="ABT21" i="36"/>
  <c r="ABU21" i="36"/>
  <c r="ABV21" i="36"/>
  <c r="ABJ20" i="36"/>
  <c r="ABK20" i="36"/>
  <c r="ABL20" i="36"/>
  <c r="ABM20" i="36"/>
  <c r="ABN20" i="36"/>
  <c r="ABO20" i="36"/>
  <c r="ABJ21" i="36"/>
  <c r="ABK21" i="36"/>
  <c r="ABL21" i="36"/>
  <c r="ABM21" i="36"/>
  <c r="ABN21" i="36"/>
  <c r="ABO21" i="36"/>
  <c r="ABP3" i="36"/>
  <c r="ABQ3" i="36"/>
  <c r="ABR3" i="36"/>
  <c r="ABS3" i="36"/>
  <c r="ABT3" i="36"/>
  <c r="ABU3" i="36"/>
  <c r="ABV3" i="36"/>
  <c r="ABP4" i="36"/>
  <c r="ABQ4" i="36"/>
  <c r="ABR4" i="36"/>
  <c r="ABS4" i="36"/>
  <c r="ABT4" i="36"/>
  <c r="ABU4" i="36"/>
  <c r="ABV4" i="36"/>
  <c r="ABP5" i="36"/>
  <c r="ABQ5" i="36"/>
  <c r="ABR5" i="36"/>
  <c r="ABS5" i="36"/>
  <c r="ABT5" i="36"/>
  <c r="ABU5" i="36"/>
  <c r="ABV5" i="36"/>
  <c r="ABP6" i="36"/>
  <c r="ABQ6" i="36"/>
  <c r="ABR6" i="36"/>
  <c r="ABS6" i="36"/>
  <c r="ABT6" i="36"/>
  <c r="ABU6" i="36"/>
  <c r="ABV6" i="36"/>
  <c r="ABP7" i="36"/>
  <c r="ABQ7" i="36"/>
  <c r="ABR7" i="36"/>
  <c r="ABS7" i="36"/>
  <c r="ABT7" i="36"/>
  <c r="ABU7" i="36"/>
  <c r="ABV7" i="36"/>
  <c r="ABP8" i="36"/>
  <c r="ABQ8" i="36"/>
  <c r="ABR8" i="36"/>
  <c r="ABS8" i="36"/>
  <c r="ABT8" i="36"/>
  <c r="ABU8" i="36"/>
  <c r="ABV8" i="36"/>
  <c r="ABP9" i="36"/>
  <c r="ABQ9" i="36"/>
  <c r="ABR9" i="36"/>
  <c r="ABS9" i="36"/>
  <c r="ABT9" i="36"/>
  <c r="ABU9" i="36"/>
  <c r="ABV9" i="36"/>
  <c r="ABP10" i="36"/>
  <c r="ABQ10" i="36"/>
  <c r="ABR10" i="36"/>
  <c r="ABS10" i="36"/>
  <c r="ABT10" i="36"/>
  <c r="ABU10" i="36"/>
  <c r="ABV10" i="36"/>
  <c r="ABP11" i="36"/>
  <c r="ABQ11" i="36"/>
  <c r="ABR11" i="36"/>
  <c r="ABS11" i="36"/>
  <c r="ABT11" i="36"/>
  <c r="ABU11" i="36"/>
  <c r="ABV11" i="36"/>
  <c r="ABP12" i="36"/>
  <c r="ABQ12" i="36"/>
  <c r="ABR12" i="36"/>
  <c r="ABS12" i="36"/>
  <c r="ABT12" i="36"/>
  <c r="ABU12" i="36"/>
  <c r="ABV12" i="36"/>
  <c r="ABP13" i="36"/>
  <c r="ABQ13" i="36"/>
  <c r="ABR13" i="36"/>
  <c r="ABS13" i="36"/>
  <c r="ABT13" i="36"/>
  <c r="ABU13" i="36"/>
  <c r="ABV13" i="36"/>
  <c r="ABP14" i="36"/>
  <c r="ABQ14" i="36"/>
  <c r="ABR14" i="36"/>
  <c r="ABS14" i="36"/>
  <c r="ABT14" i="36"/>
  <c r="ABU14" i="36"/>
  <c r="ABV14" i="36"/>
  <c r="ABP15" i="36"/>
  <c r="ABQ15" i="36"/>
  <c r="ABR15" i="36"/>
  <c r="ABS15" i="36"/>
  <c r="ABT15" i="36"/>
  <c r="ABU15" i="36"/>
  <c r="ABV15" i="36"/>
  <c r="ABP16" i="36"/>
  <c r="ABQ16" i="36"/>
  <c r="ABR16" i="36"/>
  <c r="ABS16" i="36"/>
  <c r="ABT16" i="36"/>
  <c r="ABU16" i="36"/>
  <c r="ABV16" i="36"/>
  <c r="ABP17" i="36"/>
  <c r="ABQ17" i="36"/>
  <c r="ABR17" i="36"/>
  <c r="ABS17" i="36"/>
  <c r="ABT17" i="36"/>
  <c r="ABU17" i="36"/>
  <c r="ABV17" i="36"/>
  <c r="ABP18" i="36"/>
  <c r="ABQ18" i="36"/>
  <c r="ABR18" i="36"/>
  <c r="ABS18" i="36"/>
  <c r="ABT18" i="36"/>
  <c r="ABU18" i="36"/>
  <c r="ABV18" i="36"/>
  <c r="ABP19" i="36"/>
  <c r="ABQ19" i="36"/>
  <c r="ABR19" i="36"/>
  <c r="ABS19" i="36"/>
  <c r="ABT19" i="36"/>
  <c r="ABU19" i="36"/>
  <c r="ABV19" i="36"/>
  <c r="ABQ2" i="36"/>
  <c r="ABR2" i="36"/>
  <c r="ABS2" i="36"/>
  <c r="ABT2" i="36"/>
  <c r="ABU2" i="36"/>
  <c r="ABV2" i="36"/>
  <c r="ABI3" i="36"/>
  <c r="ABJ3" i="36"/>
  <c r="ABK3" i="36"/>
  <c r="ABL3" i="36"/>
  <c r="ABM3" i="36"/>
  <c r="ABN3" i="36"/>
  <c r="ABO3" i="36"/>
  <c r="ABI4" i="36"/>
  <c r="ABJ4" i="36"/>
  <c r="ABK4" i="36"/>
  <c r="ABL4" i="36"/>
  <c r="ABM4" i="36"/>
  <c r="ABN4" i="36"/>
  <c r="ABO4" i="36"/>
  <c r="ABI5" i="36"/>
  <c r="ABJ5" i="36"/>
  <c r="ABK5" i="36"/>
  <c r="ABL5" i="36"/>
  <c r="ABM5" i="36"/>
  <c r="ABN5" i="36"/>
  <c r="ABO5" i="36"/>
  <c r="ABI6" i="36"/>
  <c r="ABJ6" i="36"/>
  <c r="ABK6" i="36"/>
  <c r="ABL6" i="36"/>
  <c r="ABM6" i="36"/>
  <c r="ABN6" i="36"/>
  <c r="ABO6" i="36"/>
  <c r="ABI7" i="36"/>
  <c r="ABJ7" i="36"/>
  <c r="ABK7" i="36"/>
  <c r="ABL7" i="36"/>
  <c r="ABM7" i="36"/>
  <c r="ABN7" i="36"/>
  <c r="ABO7" i="36"/>
  <c r="ABI8" i="36"/>
  <c r="ABJ8" i="36"/>
  <c r="ABK8" i="36"/>
  <c r="ABL8" i="36"/>
  <c r="ABM8" i="36"/>
  <c r="ABN8" i="36"/>
  <c r="ABO8" i="36"/>
  <c r="ABI9" i="36"/>
  <c r="ABJ9" i="36"/>
  <c r="ABK9" i="36"/>
  <c r="ABL9" i="36"/>
  <c r="ABM9" i="36"/>
  <c r="ABN9" i="36"/>
  <c r="ABO9" i="36"/>
  <c r="ABI10" i="36"/>
  <c r="ABJ10" i="36"/>
  <c r="ABK10" i="36"/>
  <c r="ABL10" i="36"/>
  <c r="ABM10" i="36"/>
  <c r="ABN10" i="36"/>
  <c r="ABO10" i="36"/>
  <c r="ABI11" i="36"/>
  <c r="ABJ11" i="36"/>
  <c r="ABK11" i="36"/>
  <c r="ABL11" i="36"/>
  <c r="ABM11" i="36"/>
  <c r="ABN11" i="36"/>
  <c r="ABO11" i="36"/>
  <c r="ABI12" i="36"/>
  <c r="ABJ12" i="36"/>
  <c r="ABK12" i="36"/>
  <c r="ABL12" i="36"/>
  <c r="ABM12" i="36"/>
  <c r="ABN12" i="36"/>
  <c r="ABO12" i="36"/>
  <c r="ABI13" i="36"/>
  <c r="ABJ13" i="36"/>
  <c r="ABK13" i="36"/>
  <c r="ABL13" i="36"/>
  <c r="ABM13" i="36"/>
  <c r="ABN13" i="36"/>
  <c r="ABO13" i="36"/>
  <c r="ABI14" i="36"/>
  <c r="ABJ14" i="36"/>
  <c r="ABK14" i="36"/>
  <c r="ABL14" i="36"/>
  <c r="ABM14" i="36"/>
  <c r="ABN14" i="36"/>
  <c r="ABO14" i="36"/>
  <c r="ABI15" i="36"/>
  <c r="ABJ15" i="36"/>
  <c r="ABK15" i="36"/>
  <c r="ABL15" i="36"/>
  <c r="ABM15" i="36"/>
  <c r="ABN15" i="36"/>
  <c r="ABO15" i="36"/>
  <c r="ABI16" i="36"/>
  <c r="ABJ16" i="36"/>
  <c r="ABK16" i="36"/>
  <c r="ABL16" i="36"/>
  <c r="ABM16" i="36"/>
  <c r="ABN16" i="36"/>
  <c r="ABO16" i="36"/>
  <c r="ABI17" i="36"/>
  <c r="ABJ17" i="36"/>
  <c r="ABK17" i="36"/>
  <c r="ABL17" i="36"/>
  <c r="ABM17" i="36"/>
  <c r="ABN17" i="36"/>
  <c r="ABO17" i="36"/>
  <c r="ABI18" i="36"/>
  <c r="ABJ18" i="36"/>
  <c r="ABK18" i="36"/>
  <c r="ABL18" i="36"/>
  <c r="ABM18" i="36"/>
  <c r="ABN18" i="36"/>
  <c r="ABO18" i="36"/>
  <c r="ABI19" i="36"/>
  <c r="ABJ19" i="36"/>
  <c r="ABK19" i="36"/>
  <c r="ABL19" i="36"/>
  <c r="ABM19" i="36"/>
  <c r="ABN19" i="36"/>
  <c r="ABO19" i="36"/>
  <c r="ABJ2" i="36"/>
  <c r="ABK2" i="36"/>
  <c r="ABL2" i="36"/>
  <c r="ABM2" i="36"/>
  <c r="ABN2" i="36"/>
  <c r="ABO2" i="36"/>
  <c r="ABP21" i="36"/>
  <c r="ABP20" i="36"/>
  <c r="ABP2" i="36"/>
  <c r="ABI2" i="36"/>
  <c r="ABI21" i="36"/>
  <c r="ABI20" i="36"/>
  <c r="ABI64" i="36"/>
  <c r="ABJ64" i="36"/>
  <c r="ABK64" i="36"/>
  <c r="ABL64" i="36"/>
  <c r="ABM64" i="36"/>
  <c r="ABN64" i="36"/>
  <c r="ABO64" i="36"/>
  <c r="ABP64" i="36"/>
  <c r="ABQ64" i="36"/>
  <c r="ABR64" i="36"/>
  <c r="ABS64" i="36"/>
  <c r="ABT64" i="36"/>
  <c r="ABU64" i="36"/>
  <c r="ABV64" i="36"/>
  <c r="ABW64" i="36"/>
  <c r="ABX64" i="36"/>
  <c r="ABY64" i="36"/>
  <c r="ABZ64" i="36"/>
  <c r="ACA64" i="36"/>
  <c r="ACB64" i="36"/>
  <c r="ACC64" i="36"/>
  <c r="ACD64" i="36"/>
  <c r="ACE64" i="36"/>
  <c r="ACF64" i="36"/>
  <c r="ACG64" i="36"/>
  <c r="ACH64" i="36"/>
  <c r="ACI64" i="36"/>
  <c r="ACJ64" i="36"/>
  <c r="ABO65" i="36"/>
  <c r="ABV65" i="36"/>
  <c r="ACC65" i="36"/>
  <c r="ACJ65" i="36"/>
  <c r="OD21" i="37"/>
  <c r="OE21" i="37"/>
  <c r="OF21" i="37"/>
  <c r="OG21" i="37"/>
  <c r="OH21" i="37"/>
  <c r="OI21" i="37"/>
  <c r="OJ21" i="37"/>
  <c r="OD22" i="37"/>
  <c r="OE22" i="37"/>
  <c r="OF22" i="37"/>
  <c r="OG22" i="37"/>
  <c r="OH22" i="37"/>
  <c r="OI22" i="37"/>
  <c r="OJ22" i="37"/>
  <c r="OD23" i="37"/>
  <c r="OE23" i="37"/>
  <c r="OF23" i="37"/>
  <c r="OG23" i="37"/>
  <c r="OH23" i="37"/>
  <c r="OI23" i="37"/>
  <c r="OJ23" i="37"/>
  <c r="OD24" i="37"/>
  <c r="OE24" i="37"/>
  <c r="OF24" i="37"/>
  <c r="OG24" i="37"/>
  <c r="OH24" i="37"/>
  <c r="OI24" i="37"/>
  <c r="OJ24" i="37"/>
  <c r="OD25" i="37"/>
  <c r="OE25" i="37"/>
  <c r="OF25" i="37"/>
  <c r="OG25" i="37"/>
  <c r="OH25" i="37"/>
  <c r="OI25" i="37"/>
  <c r="OJ25" i="37"/>
  <c r="OD26" i="37"/>
  <c r="OE26" i="37"/>
  <c r="OF26" i="37"/>
  <c r="OG26" i="37"/>
  <c r="OH26" i="37"/>
  <c r="OI26" i="37"/>
  <c r="OJ26" i="37"/>
  <c r="OD27" i="37"/>
  <c r="OE27" i="37"/>
  <c r="OF27" i="37"/>
  <c r="OG27" i="37"/>
  <c r="OH27" i="37"/>
  <c r="OI27" i="37"/>
  <c r="OJ27" i="37"/>
  <c r="OD28" i="37"/>
  <c r="OE28" i="37"/>
  <c r="OF28" i="37"/>
  <c r="OG28" i="37"/>
  <c r="OH28" i="37"/>
  <c r="OI28" i="37"/>
  <c r="OJ28" i="37"/>
  <c r="NW21" i="37"/>
  <c r="NX21" i="37"/>
  <c r="NY21" i="37"/>
  <c r="NZ21" i="37"/>
  <c r="OA21" i="37"/>
  <c r="OB21" i="37"/>
  <c r="OC21" i="37"/>
  <c r="NW22" i="37"/>
  <c r="NX22" i="37"/>
  <c r="NY22" i="37"/>
  <c r="NZ22" i="37"/>
  <c r="OA22" i="37"/>
  <c r="OB22" i="37"/>
  <c r="OC22" i="37"/>
  <c r="NW23" i="37"/>
  <c r="NX23" i="37"/>
  <c r="NY23" i="37"/>
  <c r="NZ23" i="37"/>
  <c r="OA23" i="37"/>
  <c r="OB23" i="37"/>
  <c r="OC23" i="37"/>
  <c r="NW24" i="37"/>
  <c r="NX24" i="37"/>
  <c r="NY24" i="37"/>
  <c r="NZ24" i="37"/>
  <c r="OA24" i="37"/>
  <c r="OB24" i="37"/>
  <c r="OC24" i="37"/>
  <c r="NW25" i="37"/>
  <c r="NX25" i="37"/>
  <c r="NY25" i="37"/>
  <c r="NZ25" i="37"/>
  <c r="OA25" i="37"/>
  <c r="OB25" i="37"/>
  <c r="OC25" i="37"/>
  <c r="NW26" i="37"/>
  <c r="NX26" i="37"/>
  <c r="NY26" i="37"/>
  <c r="NZ26" i="37"/>
  <c r="OA26" i="37"/>
  <c r="OB26" i="37"/>
  <c r="OC26" i="37"/>
  <c r="NW27" i="37"/>
  <c r="NX27" i="37"/>
  <c r="NY27" i="37"/>
  <c r="NZ27" i="37"/>
  <c r="OA27" i="37"/>
  <c r="OB27" i="37"/>
  <c r="OC27" i="37"/>
  <c r="NW28" i="37"/>
  <c r="NX28" i="37"/>
  <c r="NY28" i="37"/>
  <c r="NZ28" i="37"/>
  <c r="OA28" i="37"/>
  <c r="OB28" i="37"/>
  <c r="OC28" i="37"/>
  <c r="NP21" i="37"/>
  <c r="NQ21" i="37"/>
  <c r="NR21" i="37"/>
  <c r="NS21" i="37"/>
  <c r="NT21" i="37"/>
  <c r="NU21" i="37"/>
  <c r="NV21" i="37"/>
  <c r="NP22" i="37"/>
  <c r="NQ22" i="37"/>
  <c r="NR22" i="37"/>
  <c r="NS22" i="37"/>
  <c r="NT22" i="37"/>
  <c r="NU22" i="37"/>
  <c r="NV22" i="37"/>
  <c r="NP23" i="37"/>
  <c r="NQ23" i="37"/>
  <c r="NR23" i="37"/>
  <c r="NS23" i="37"/>
  <c r="NT23" i="37"/>
  <c r="NU23" i="37"/>
  <c r="NV23" i="37"/>
  <c r="NP24" i="37"/>
  <c r="NQ24" i="37"/>
  <c r="NR24" i="37"/>
  <c r="NS24" i="37"/>
  <c r="NT24" i="37"/>
  <c r="NU24" i="37"/>
  <c r="NV24" i="37"/>
  <c r="NP25" i="37"/>
  <c r="NQ25" i="37"/>
  <c r="NR25" i="37"/>
  <c r="NS25" i="37"/>
  <c r="NT25" i="37"/>
  <c r="NU25" i="37"/>
  <c r="NV25" i="37"/>
  <c r="NP26" i="37"/>
  <c r="NQ26" i="37"/>
  <c r="NR26" i="37"/>
  <c r="NS26" i="37"/>
  <c r="NT26" i="37"/>
  <c r="NU26" i="37"/>
  <c r="NV26" i="37"/>
  <c r="NP27" i="37"/>
  <c r="NQ27" i="37"/>
  <c r="NR27" i="37"/>
  <c r="NS27" i="37"/>
  <c r="NT27" i="37"/>
  <c r="NU27" i="37"/>
  <c r="NV27" i="37"/>
  <c r="NP28" i="37"/>
  <c r="NQ28" i="37"/>
  <c r="NR28" i="37"/>
  <c r="NS28" i="37"/>
  <c r="NT28" i="37"/>
  <c r="NU28" i="37"/>
  <c r="NV28" i="37"/>
  <c r="NI21" i="37"/>
  <c r="NJ21" i="37"/>
  <c r="NK21" i="37"/>
  <c r="NL21" i="37"/>
  <c r="NM21" i="37"/>
  <c r="NN21" i="37"/>
  <c r="NO21" i="37"/>
  <c r="NI22" i="37"/>
  <c r="NJ22" i="37"/>
  <c r="NK22" i="37"/>
  <c r="NL22" i="37"/>
  <c r="NM22" i="37"/>
  <c r="NN22" i="37"/>
  <c r="NO22" i="37"/>
  <c r="NI23" i="37"/>
  <c r="NJ23" i="37"/>
  <c r="NK23" i="37"/>
  <c r="NL23" i="37"/>
  <c r="NM23" i="37"/>
  <c r="NN23" i="37"/>
  <c r="NO23" i="37"/>
  <c r="NI24" i="37"/>
  <c r="NJ24" i="37"/>
  <c r="NK24" i="37"/>
  <c r="NL24" i="37"/>
  <c r="NM24" i="37"/>
  <c r="NN24" i="37"/>
  <c r="NO24" i="37"/>
  <c r="NI25" i="37"/>
  <c r="NJ25" i="37"/>
  <c r="NK25" i="37"/>
  <c r="NL25" i="37"/>
  <c r="NM25" i="37"/>
  <c r="NN25" i="37"/>
  <c r="NO25" i="37"/>
  <c r="NI26" i="37"/>
  <c r="NJ26" i="37"/>
  <c r="NK26" i="37"/>
  <c r="NL26" i="37"/>
  <c r="NM26" i="37"/>
  <c r="NN26" i="37"/>
  <c r="NO26" i="37"/>
  <c r="NI27" i="37"/>
  <c r="NJ27" i="37"/>
  <c r="NK27" i="37"/>
  <c r="NL27" i="37"/>
  <c r="NM27" i="37"/>
  <c r="NN27" i="37"/>
  <c r="NO27" i="37"/>
  <c r="NI28" i="37"/>
  <c r="NJ28" i="37"/>
  <c r="NK28" i="37"/>
  <c r="NL28" i="37"/>
  <c r="NM28" i="37"/>
  <c r="NN28" i="37"/>
  <c r="NO28" i="37"/>
  <c r="NB21" i="37"/>
  <c r="NC21" i="37"/>
  <c r="ND21" i="37"/>
  <c r="NE21" i="37"/>
  <c r="NF21" i="37"/>
  <c r="NG21" i="37"/>
  <c r="NH21" i="37"/>
  <c r="NB22" i="37"/>
  <c r="NC22" i="37"/>
  <c r="ND22" i="37"/>
  <c r="NE22" i="37"/>
  <c r="NF22" i="37"/>
  <c r="NG22" i="37"/>
  <c r="NH22" i="37"/>
  <c r="NB23" i="37"/>
  <c r="NC23" i="37"/>
  <c r="ND23" i="37"/>
  <c r="NE23" i="37"/>
  <c r="NF23" i="37"/>
  <c r="NG23" i="37"/>
  <c r="NH23" i="37"/>
  <c r="NB24" i="37"/>
  <c r="NC24" i="37"/>
  <c r="ND24" i="37"/>
  <c r="NE24" i="37"/>
  <c r="NF24" i="37"/>
  <c r="NG24" i="37"/>
  <c r="NH24" i="37"/>
  <c r="NB25" i="37"/>
  <c r="NC25" i="37"/>
  <c r="ND25" i="37"/>
  <c r="NE25" i="37"/>
  <c r="NF25" i="37"/>
  <c r="NG25" i="37"/>
  <c r="NH25" i="37"/>
  <c r="NB26" i="37"/>
  <c r="NC26" i="37"/>
  <c r="ND26" i="37"/>
  <c r="NE26" i="37"/>
  <c r="NF26" i="37"/>
  <c r="NG26" i="37"/>
  <c r="NH26" i="37"/>
  <c r="NB27" i="37"/>
  <c r="NC27" i="37"/>
  <c r="ND27" i="37"/>
  <c r="NE27" i="37"/>
  <c r="NF27" i="37"/>
  <c r="NG27" i="37"/>
  <c r="NH27" i="37"/>
  <c r="NB28" i="37"/>
  <c r="NC28" i="37"/>
  <c r="ND28" i="37"/>
  <c r="NE28" i="37"/>
  <c r="NF28" i="37"/>
  <c r="NG28" i="37"/>
  <c r="NH28" i="37"/>
  <c r="OD2" i="37"/>
  <c r="OE2" i="37"/>
  <c r="OF2" i="37"/>
  <c r="OG2" i="37"/>
  <c r="OH2" i="37"/>
  <c r="OI2" i="37"/>
  <c r="OJ2" i="37"/>
  <c r="OD3" i="37"/>
  <c r="OE3" i="37"/>
  <c r="OF3" i="37"/>
  <c r="OG3" i="37"/>
  <c r="OH3" i="37"/>
  <c r="OI3" i="37"/>
  <c r="OJ3" i="37"/>
  <c r="OD4" i="37"/>
  <c r="OE4" i="37"/>
  <c r="OF4" i="37"/>
  <c r="OG4" i="37"/>
  <c r="OH4" i="37"/>
  <c r="OI4" i="37"/>
  <c r="OJ4" i="37"/>
  <c r="OD5" i="37"/>
  <c r="OE5" i="37"/>
  <c r="OF5" i="37"/>
  <c r="OG5" i="37"/>
  <c r="OH5" i="37"/>
  <c r="OI5" i="37"/>
  <c r="OJ5" i="37"/>
  <c r="OD6" i="37"/>
  <c r="OE6" i="37"/>
  <c r="OF6" i="37"/>
  <c r="OG6" i="37"/>
  <c r="OH6" i="37"/>
  <c r="OI6" i="37"/>
  <c r="OJ6" i="37"/>
  <c r="OD7" i="37"/>
  <c r="OE7" i="37"/>
  <c r="OF7" i="37"/>
  <c r="OG7" i="37"/>
  <c r="OH7" i="37"/>
  <c r="OI7" i="37"/>
  <c r="OJ7" i="37"/>
  <c r="OD8" i="37"/>
  <c r="OE8" i="37"/>
  <c r="OF8" i="37"/>
  <c r="OG8" i="37"/>
  <c r="OH8" i="37"/>
  <c r="OI8" i="37"/>
  <c r="OJ8" i="37"/>
  <c r="OD9" i="37"/>
  <c r="OE9" i="37"/>
  <c r="OF9" i="37"/>
  <c r="OG9" i="37"/>
  <c r="OH9" i="37"/>
  <c r="OI9" i="37"/>
  <c r="OJ9" i="37"/>
  <c r="OD10" i="37"/>
  <c r="OE10" i="37"/>
  <c r="OF10" i="37"/>
  <c r="OG10" i="37"/>
  <c r="OH10" i="37"/>
  <c r="OI10" i="37"/>
  <c r="OJ10" i="37"/>
  <c r="OD11" i="37"/>
  <c r="OE11" i="37"/>
  <c r="OF11" i="37"/>
  <c r="OG11" i="37"/>
  <c r="OH11" i="37"/>
  <c r="OI11" i="37"/>
  <c r="OJ11" i="37"/>
  <c r="OD12" i="37"/>
  <c r="OE12" i="37"/>
  <c r="OF12" i="37"/>
  <c r="OG12" i="37"/>
  <c r="OH12" i="37"/>
  <c r="OI12" i="37"/>
  <c r="OJ12" i="37"/>
  <c r="OD13" i="37"/>
  <c r="OE13" i="37"/>
  <c r="OF13" i="37"/>
  <c r="OG13" i="37"/>
  <c r="OH13" i="37"/>
  <c r="OI13" i="37"/>
  <c r="OJ13" i="37"/>
  <c r="OD14" i="37"/>
  <c r="OE14" i="37"/>
  <c r="OF14" i="37"/>
  <c r="OG14" i="37"/>
  <c r="OH14" i="37"/>
  <c r="OI14" i="37"/>
  <c r="OJ14" i="37"/>
  <c r="OD15" i="37"/>
  <c r="OE15" i="37"/>
  <c r="OF15" i="37"/>
  <c r="OG15" i="37"/>
  <c r="OH15" i="37"/>
  <c r="OI15" i="37"/>
  <c r="OJ15" i="37"/>
  <c r="OD16" i="37"/>
  <c r="OE16" i="37"/>
  <c r="OF16" i="37"/>
  <c r="OG16" i="37"/>
  <c r="OH16" i="37"/>
  <c r="OI16" i="37"/>
  <c r="OJ16" i="37"/>
  <c r="OD17" i="37"/>
  <c r="OE17" i="37"/>
  <c r="OF17" i="37"/>
  <c r="OG17" i="37"/>
  <c r="OH17" i="37"/>
  <c r="OI17" i="37"/>
  <c r="OJ17" i="37"/>
  <c r="OD18" i="37"/>
  <c r="OE18" i="37"/>
  <c r="OF18" i="37"/>
  <c r="OG18" i="37"/>
  <c r="OH18" i="37"/>
  <c r="OI18" i="37"/>
  <c r="OJ18" i="37"/>
  <c r="OD19" i="37"/>
  <c r="OE19" i="37"/>
  <c r="OF19" i="37"/>
  <c r="OG19" i="37"/>
  <c r="OH19" i="37"/>
  <c r="OI19" i="37"/>
  <c r="OJ19" i="37"/>
  <c r="OD20" i="37"/>
  <c r="OE20" i="37"/>
  <c r="OF20" i="37"/>
  <c r="OG20" i="37"/>
  <c r="OH20" i="37"/>
  <c r="OI20" i="37"/>
  <c r="OJ20" i="37"/>
  <c r="NW2" i="37"/>
  <c r="NX2" i="37"/>
  <c r="NY2" i="37"/>
  <c r="NZ2" i="37"/>
  <c r="OA2" i="37"/>
  <c r="OB2" i="37"/>
  <c r="OC2" i="37"/>
  <c r="NW3" i="37"/>
  <c r="NX3" i="37"/>
  <c r="NY3" i="37"/>
  <c r="NZ3" i="37"/>
  <c r="OA3" i="37"/>
  <c r="OB3" i="37"/>
  <c r="OC3" i="37"/>
  <c r="NW4" i="37"/>
  <c r="NX4" i="37"/>
  <c r="NY4" i="37"/>
  <c r="NZ4" i="37"/>
  <c r="OA4" i="37"/>
  <c r="OB4" i="37"/>
  <c r="OC4" i="37"/>
  <c r="NW5" i="37"/>
  <c r="NX5" i="37"/>
  <c r="NY5" i="37"/>
  <c r="NZ5" i="37"/>
  <c r="OA5" i="37"/>
  <c r="OB5" i="37"/>
  <c r="OC5" i="37"/>
  <c r="NW6" i="37"/>
  <c r="NX6" i="37"/>
  <c r="NY6" i="37"/>
  <c r="NZ6" i="37"/>
  <c r="OA6" i="37"/>
  <c r="OB6" i="37"/>
  <c r="OC6" i="37"/>
  <c r="NW7" i="37"/>
  <c r="NX7" i="37"/>
  <c r="NY7" i="37"/>
  <c r="NZ7" i="37"/>
  <c r="OA7" i="37"/>
  <c r="OB7" i="37"/>
  <c r="OC7" i="37"/>
  <c r="NW8" i="37"/>
  <c r="NX8" i="37"/>
  <c r="NY8" i="37"/>
  <c r="NZ8" i="37"/>
  <c r="OA8" i="37"/>
  <c r="OB8" i="37"/>
  <c r="OC8" i="37"/>
  <c r="NW9" i="37"/>
  <c r="NX9" i="37"/>
  <c r="NY9" i="37"/>
  <c r="NZ9" i="37"/>
  <c r="OA9" i="37"/>
  <c r="OB9" i="37"/>
  <c r="OC9" i="37"/>
  <c r="NW10" i="37"/>
  <c r="NX10" i="37"/>
  <c r="NY10" i="37"/>
  <c r="NZ10" i="37"/>
  <c r="OA10" i="37"/>
  <c r="OB10" i="37"/>
  <c r="OC10" i="37"/>
  <c r="NW11" i="37"/>
  <c r="NX11" i="37"/>
  <c r="NY11" i="37"/>
  <c r="NZ11" i="37"/>
  <c r="OA11" i="37"/>
  <c r="OB11" i="37"/>
  <c r="OC11" i="37"/>
  <c r="NW12" i="37"/>
  <c r="NX12" i="37"/>
  <c r="NY12" i="37"/>
  <c r="NZ12" i="37"/>
  <c r="OA12" i="37"/>
  <c r="OB12" i="37"/>
  <c r="OC12" i="37"/>
  <c r="NW13" i="37"/>
  <c r="NX13" i="37"/>
  <c r="NY13" i="37"/>
  <c r="NZ13" i="37"/>
  <c r="OA13" i="37"/>
  <c r="OB13" i="37"/>
  <c r="OC13" i="37"/>
  <c r="NW14" i="37"/>
  <c r="NX14" i="37"/>
  <c r="NY14" i="37"/>
  <c r="NZ14" i="37"/>
  <c r="OA14" i="37"/>
  <c r="OB14" i="37"/>
  <c r="OC14" i="37"/>
  <c r="NW15" i="37"/>
  <c r="NX15" i="37"/>
  <c r="NY15" i="37"/>
  <c r="NZ15" i="37"/>
  <c r="OA15" i="37"/>
  <c r="OB15" i="37"/>
  <c r="OC15" i="37"/>
  <c r="NW16" i="37"/>
  <c r="NX16" i="37"/>
  <c r="NY16" i="37"/>
  <c r="NZ16" i="37"/>
  <c r="OA16" i="37"/>
  <c r="OB16" i="37"/>
  <c r="OC16" i="37"/>
  <c r="NW17" i="37"/>
  <c r="NX17" i="37"/>
  <c r="NY17" i="37"/>
  <c r="NZ17" i="37"/>
  <c r="OA17" i="37"/>
  <c r="OB17" i="37"/>
  <c r="OC17" i="37"/>
  <c r="NW18" i="37"/>
  <c r="NX18" i="37"/>
  <c r="NY18" i="37"/>
  <c r="NZ18" i="37"/>
  <c r="OA18" i="37"/>
  <c r="OB18" i="37"/>
  <c r="OC18" i="37"/>
  <c r="NW19" i="37"/>
  <c r="NX19" i="37"/>
  <c r="NY19" i="37"/>
  <c r="NZ19" i="37"/>
  <c r="OA19" i="37"/>
  <c r="OB19" i="37"/>
  <c r="OC19" i="37"/>
  <c r="NW20" i="37"/>
  <c r="NX20" i="37"/>
  <c r="NY20" i="37"/>
  <c r="NZ20" i="37"/>
  <c r="OA20" i="37"/>
  <c r="OB20" i="37"/>
  <c r="OC20" i="37"/>
  <c r="NP2" i="37"/>
  <c r="NQ2" i="37"/>
  <c r="NR2" i="37"/>
  <c r="NS2" i="37"/>
  <c r="NT2" i="37"/>
  <c r="NU2" i="37"/>
  <c r="NV2" i="37"/>
  <c r="NP3" i="37"/>
  <c r="NQ3" i="37"/>
  <c r="NR3" i="37"/>
  <c r="NS3" i="37"/>
  <c r="NT3" i="37"/>
  <c r="NU3" i="37"/>
  <c r="NV3" i="37"/>
  <c r="NP4" i="37"/>
  <c r="NQ4" i="37"/>
  <c r="NR4" i="37"/>
  <c r="NS4" i="37"/>
  <c r="NT4" i="37"/>
  <c r="NU4" i="37"/>
  <c r="NV4" i="37"/>
  <c r="NP5" i="37"/>
  <c r="NQ5" i="37"/>
  <c r="NR5" i="37"/>
  <c r="NS5" i="37"/>
  <c r="NT5" i="37"/>
  <c r="NU5" i="37"/>
  <c r="NV5" i="37"/>
  <c r="NP6" i="37"/>
  <c r="NQ6" i="37"/>
  <c r="NR6" i="37"/>
  <c r="NS6" i="37"/>
  <c r="NT6" i="37"/>
  <c r="NU6" i="37"/>
  <c r="NV6" i="37"/>
  <c r="NP7" i="37"/>
  <c r="NQ7" i="37"/>
  <c r="NR7" i="37"/>
  <c r="NS7" i="37"/>
  <c r="NT7" i="37"/>
  <c r="NU7" i="37"/>
  <c r="NV7" i="37"/>
  <c r="NP8" i="37"/>
  <c r="NQ8" i="37"/>
  <c r="NR8" i="37"/>
  <c r="NS8" i="37"/>
  <c r="NT8" i="37"/>
  <c r="NU8" i="37"/>
  <c r="NV8" i="37"/>
  <c r="NP9" i="37"/>
  <c r="NQ9" i="37"/>
  <c r="NR9" i="37"/>
  <c r="NS9" i="37"/>
  <c r="NT9" i="37"/>
  <c r="NU9" i="37"/>
  <c r="NV9" i="37"/>
  <c r="NP10" i="37"/>
  <c r="NQ10" i="37"/>
  <c r="NR10" i="37"/>
  <c r="NS10" i="37"/>
  <c r="NT10" i="37"/>
  <c r="NU10" i="37"/>
  <c r="NV10" i="37"/>
  <c r="NP11" i="37"/>
  <c r="NQ11" i="37"/>
  <c r="NR11" i="37"/>
  <c r="NS11" i="37"/>
  <c r="NT11" i="37"/>
  <c r="NU11" i="37"/>
  <c r="NV11" i="37"/>
  <c r="NP12" i="37"/>
  <c r="NQ12" i="37"/>
  <c r="NR12" i="37"/>
  <c r="NS12" i="37"/>
  <c r="NT12" i="37"/>
  <c r="NU12" i="37"/>
  <c r="NV12" i="37"/>
  <c r="NP13" i="37"/>
  <c r="NQ13" i="37"/>
  <c r="NR13" i="37"/>
  <c r="NS13" i="37"/>
  <c r="NT13" i="37"/>
  <c r="NU13" i="37"/>
  <c r="NV13" i="37"/>
  <c r="NP14" i="37"/>
  <c r="NQ14" i="37"/>
  <c r="NR14" i="37"/>
  <c r="NS14" i="37"/>
  <c r="NT14" i="37"/>
  <c r="NU14" i="37"/>
  <c r="NV14" i="37"/>
  <c r="NP15" i="37"/>
  <c r="NQ15" i="37"/>
  <c r="NR15" i="37"/>
  <c r="NS15" i="37"/>
  <c r="NT15" i="37"/>
  <c r="NU15" i="37"/>
  <c r="NV15" i="37"/>
  <c r="NP16" i="37"/>
  <c r="NQ16" i="37"/>
  <c r="NR16" i="37"/>
  <c r="NS16" i="37"/>
  <c r="NT16" i="37"/>
  <c r="NU16" i="37"/>
  <c r="NV16" i="37"/>
  <c r="NP17" i="37"/>
  <c r="NQ17" i="37"/>
  <c r="NR17" i="37"/>
  <c r="NS17" i="37"/>
  <c r="NT17" i="37"/>
  <c r="NU17" i="37"/>
  <c r="NV17" i="37"/>
  <c r="NP18" i="37"/>
  <c r="NQ18" i="37"/>
  <c r="NR18" i="37"/>
  <c r="NS18" i="37"/>
  <c r="NT18" i="37"/>
  <c r="NU18" i="37"/>
  <c r="NV18" i="37"/>
  <c r="NP19" i="37"/>
  <c r="NQ19" i="37"/>
  <c r="NR19" i="37"/>
  <c r="NS19" i="37"/>
  <c r="NT19" i="37"/>
  <c r="NU19" i="37"/>
  <c r="NV19" i="37"/>
  <c r="NP20" i="37"/>
  <c r="NQ20" i="37"/>
  <c r="NR20" i="37"/>
  <c r="NS20" i="37"/>
  <c r="NT20" i="37"/>
  <c r="NU20" i="37"/>
  <c r="NV20" i="37"/>
  <c r="NI2" i="37"/>
  <c r="NJ2" i="37"/>
  <c r="NK2" i="37"/>
  <c r="NL2" i="37"/>
  <c r="NM2" i="37"/>
  <c r="NN2" i="37"/>
  <c r="NO2" i="37"/>
  <c r="NI3" i="37"/>
  <c r="NJ3" i="37"/>
  <c r="NK3" i="37"/>
  <c r="NL3" i="37"/>
  <c r="NM3" i="37"/>
  <c r="NN3" i="37"/>
  <c r="NO3" i="37"/>
  <c r="NI4" i="37"/>
  <c r="NJ4" i="37"/>
  <c r="NK4" i="37"/>
  <c r="NL4" i="37"/>
  <c r="NM4" i="37"/>
  <c r="NN4" i="37"/>
  <c r="NO4" i="37"/>
  <c r="NI5" i="37"/>
  <c r="NJ5" i="37"/>
  <c r="NK5" i="37"/>
  <c r="NL5" i="37"/>
  <c r="NM5" i="37"/>
  <c r="NN5" i="37"/>
  <c r="NO5" i="37"/>
  <c r="NI6" i="37"/>
  <c r="NJ6" i="37"/>
  <c r="NK6" i="37"/>
  <c r="NL6" i="37"/>
  <c r="NM6" i="37"/>
  <c r="NN6" i="37"/>
  <c r="NO6" i="37"/>
  <c r="NI7" i="37"/>
  <c r="NJ7" i="37"/>
  <c r="NK7" i="37"/>
  <c r="NL7" i="37"/>
  <c r="NM7" i="37"/>
  <c r="NN7" i="37"/>
  <c r="NO7" i="37"/>
  <c r="NI8" i="37"/>
  <c r="NJ8" i="37"/>
  <c r="NK8" i="37"/>
  <c r="NL8" i="37"/>
  <c r="NM8" i="37"/>
  <c r="NN8" i="37"/>
  <c r="NO8" i="37"/>
  <c r="NI9" i="37"/>
  <c r="NJ9" i="37"/>
  <c r="NK9" i="37"/>
  <c r="NL9" i="37"/>
  <c r="NM9" i="37"/>
  <c r="NN9" i="37"/>
  <c r="NO9" i="37"/>
  <c r="NI10" i="37"/>
  <c r="NJ10" i="37"/>
  <c r="NK10" i="37"/>
  <c r="NL10" i="37"/>
  <c r="NM10" i="37"/>
  <c r="NN10" i="37"/>
  <c r="NO10" i="37"/>
  <c r="NI11" i="37"/>
  <c r="NJ11" i="37"/>
  <c r="NK11" i="37"/>
  <c r="NL11" i="37"/>
  <c r="NM11" i="37"/>
  <c r="NN11" i="37"/>
  <c r="NO11" i="37"/>
  <c r="NI12" i="37"/>
  <c r="NJ12" i="37"/>
  <c r="NK12" i="37"/>
  <c r="NL12" i="37"/>
  <c r="NM12" i="37"/>
  <c r="NN12" i="37"/>
  <c r="NO12" i="37"/>
  <c r="NI13" i="37"/>
  <c r="NJ13" i="37"/>
  <c r="NK13" i="37"/>
  <c r="NL13" i="37"/>
  <c r="NM13" i="37"/>
  <c r="NN13" i="37"/>
  <c r="NO13" i="37"/>
  <c r="NI14" i="37"/>
  <c r="NJ14" i="37"/>
  <c r="NK14" i="37"/>
  <c r="NL14" i="37"/>
  <c r="NM14" i="37"/>
  <c r="NN14" i="37"/>
  <c r="NO14" i="37"/>
  <c r="NI15" i="37"/>
  <c r="NJ15" i="37"/>
  <c r="NK15" i="37"/>
  <c r="NL15" i="37"/>
  <c r="NM15" i="37"/>
  <c r="NN15" i="37"/>
  <c r="NO15" i="37"/>
  <c r="NI16" i="37"/>
  <c r="NJ16" i="37"/>
  <c r="NK16" i="37"/>
  <c r="NL16" i="37"/>
  <c r="NM16" i="37"/>
  <c r="NN16" i="37"/>
  <c r="NO16" i="37"/>
  <c r="NI17" i="37"/>
  <c r="NJ17" i="37"/>
  <c r="NK17" i="37"/>
  <c r="NL17" i="37"/>
  <c r="NM17" i="37"/>
  <c r="NN17" i="37"/>
  <c r="NO17" i="37"/>
  <c r="NI18" i="37"/>
  <c r="NJ18" i="37"/>
  <c r="NK18" i="37"/>
  <c r="NL18" i="37"/>
  <c r="NM18" i="37"/>
  <c r="NN18" i="37"/>
  <c r="NO18" i="37"/>
  <c r="NI19" i="37"/>
  <c r="NJ19" i="37"/>
  <c r="NK19" i="37"/>
  <c r="NL19" i="37"/>
  <c r="NM19" i="37"/>
  <c r="NN19" i="37"/>
  <c r="NO19" i="37"/>
  <c r="NI20" i="37"/>
  <c r="NJ20" i="37"/>
  <c r="NK20" i="37"/>
  <c r="NL20" i="37"/>
  <c r="NM20" i="37"/>
  <c r="NN20" i="37"/>
  <c r="NO20" i="37"/>
  <c r="NB2" i="37"/>
  <c r="NC2" i="37"/>
  <c r="ND2" i="37"/>
  <c r="NE2" i="37"/>
  <c r="NF2" i="37"/>
  <c r="NG2" i="37"/>
  <c r="NH2" i="37"/>
  <c r="NB3" i="37"/>
  <c r="NC3" i="37"/>
  <c r="ND3" i="37"/>
  <c r="NE3" i="37"/>
  <c r="NF3" i="37"/>
  <c r="NG3" i="37"/>
  <c r="NH3" i="37"/>
  <c r="NB4" i="37"/>
  <c r="NC4" i="37"/>
  <c r="ND4" i="37"/>
  <c r="NE4" i="37"/>
  <c r="NF4" i="37"/>
  <c r="NG4" i="37"/>
  <c r="NH4" i="37"/>
  <c r="NB5" i="37"/>
  <c r="NC5" i="37"/>
  <c r="ND5" i="37"/>
  <c r="NE5" i="37"/>
  <c r="NF5" i="37"/>
  <c r="NG5" i="37"/>
  <c r="NH5" i="37"/>
  <c r="NB6" i="37"/>
  <c r="NC6" i="37"/>
  <c r="ND6" i="37"/>
  <c r="NE6" i="37"/>
  <c r="NF6" i="37"/>
  <c r="NG6" i="37"/>
  <c r="NH6" i="37"/>
  <c r="NB7" i="37"/>
  <c r="NC7" i="37"/>
  <c r="ND7" i="37"/>
  <c r="NE7" i="37"/>
  <c r="NF7" i="37"/>
  <c r="NG7" i="37"/>
  <c r="NH7" i="37"/>
  <c r="NB8" i="37"/>
  <c r="NC8" i="37"/>
  <c r="ND8" i="37"/>
  <c r="NE8" i="37"/>
  <c r="NF8" i="37"/>
  <c r="NG8" i="37"/>
  <c r="NH8" i="37"/>
  <c r="NB9" i="37"/>
  <c r="NC9" i="37"/>
  <c r="ND9" i="37"/>
  <c r="NE9" i="37"/>
  <c r="NF9" i="37"/>
  <c r="NG9" i="37"/>
  <c r="NH9" i="37"/>
  <c r="NB10" i="37"/>
  <c r="NC10" i="37"/>
  <c r="ND10" i="37"/>
  <c r="NE10" i="37"/>
  <c r="NF10" i="37"/>
  <c r="NG10" i="37"/>
  <c r="NH10" i="37"/>
  <c r="NB11" i="37"/>
  <c r="NC11" i="37"/>
  <c r="ND11" i="37"/>
  <c r="NE11" i="37"/>
  <c r="NF11" i="37"/>
  <c r="NG11" i="37"/>
  <c r="NH11" i="37"/>
  <c r="NB12" i="37"/>
  <c r="NC12" i="37"/>
  <c r="ND12" i="37"/>
  <c r="NE12" i="37"/>
  <c r="NF12" i="37"/>
  <c r="NG12" i="37"/>
  <c r="NH12" i="37"/>
  <c r="NB13" i="37"/>
  <c r="NC13" i="37"/>
  <c r="ND13" i="37"/>
  <c r="NE13" i="37"/>
  <c r="NF13" i="37"/>
  <c r="NG13" i="37"/>
  <c r="NH13" i="37"/>
  <c r="NB14" i="37"/>
  <c r="NC14" i="37"/>
  <c r="ND14" i="37"/>
  <c r="NE14" i="37"/>
  <c r="NF14" i="37"/>
  <c r="NG14" i="37"/>
  <c r="NH14" i="37"/>
  <c r="NB15" i="37"/>
  <c r="NC15" i="37"/>
  <c r="ND15" i="37"/>
  <c r="NE15" i="37"/>
  <c r="NF15" i="37"/>
  <c r="NG15" i="37"/>
  <c r="NH15" i="37"/>
  <c r="NB16" i="37"/>
  <c r="NC16" i="37"/>
  <c r="ND16" i="37"/>
  <c r="NE16" i="37"/>
  <c r="NF16" i="37"/>
  <c r="NG16" i="37"/>
  <c r="NH16" i="37"/>
  <c r="NB17" i="37"/>
  <c r="NC17" i="37"/>
  <c r="ND17" i="37"/>
  <c r="NE17" i="37"/>
  <c r="NF17" i="37"/>
  <c r="NG17" i="37"/>
  <c r="NH17" i="37"/>
  <c r="NB18" i="37"/>
  <c r="NC18" i="37"/>
  <c r="ND18" i="37"/>
  <c r="NE18" i="37"/>
  <c r="NF18" i="37"/>
  <c r="NG18" i="37"/>
  <c r="NH18" i="37"/>
  <c r="NB19" i="37"/>
  <c r="NC19" i="37"/>
  <c r="ND19" i="37"/>
  <c r="NE19" i="37"/>
  <c r="NF19" i="37"/>
  <c r="NG19" i="37"/>
  <c r="NH19" i="37"/>
  <c r="NB20" i="37"/>
  <c r="NC20" i="37"/>
  <c r="ND20" i="37"/>
  <c r="NE20" i="37"/>
  <c r="NF20" i="37"/>
  <c r="NG20" i="37"/>
  <c r="NH20" i="37"/>
  <c r="JY31" i="29"/>
  <c r="MZ61" i="36"/>
  <c r="NA65" i="36"/>
  <c r="MS61" i="36"/>
  <c r="MT65" i="36"/>
  <c r="MX27" i="36"/>
  <c r="MW8" i="36"/>
  <c r="MN2" i="36"/>
  <c r="MO2" i="36"/>
  <c r="MP2" i="36"/>
  <c r="MQ2" i="36"/>
  <c r="MR2" i="36"/>
  <c r="MS2" i="36"/>
  <c r="MN24" i="36"/>
  <c r="D11" i="39"/>
  <c r="E11" i="39"/>
  <c r="F11" i="39"/>
  <c r="G11" i="39"/>
  <c r="H11" i="39"/>
  <c r="I11" i="39"/>
  <c r="J11" i="39"/>
  <c r="K11" i="39"/>
  <c r="L11" i="39"/>
  <c r="M11" i="39"/>
  <c r="N11" i="39"/>
  <c r="E8" i="39"/>
  <c r="F8" i="39"/>
  <c r="G8" i="39"/>
  <c r="H8" i="39"/>
  <c r="I8" i="39"/>
  <c r="J8" i="39"/>
  <c r="K8" i="39"/>
  <c r="L8" i="39"/>
  <c r="M8" i="39"/>
  <c r="N8" i="39"/>
  <c r="C4" i="39"/>
  <c r="C11" i="39" s="1"/>
  <c r="N6" i="39"/>
  <c r="M6" i="39"/>
  <c r="L6" i="39"/>
  <c r="K6" i="39"/>
  <c r="J6" i="39"/>
  <c r="I6" i="39"/>
  <c r="H6" i="39"/>
  <c r="G6" i="39"/>
  <c r="F6" i="39"/>
  <c r="E6" i="39"/>
  <c r="D5" i="39"/>
  <c r="C5" i="39"/>
  <c r="MG21" i="37"/>
  <c r="MH21" i="37"/>
  <c r="MI21" i="37"/>
  <c r="MJ21" i="37"/>
  <c r="MK21" i="37"/>
  <c r="ML21" i="37"/>
  <c r="MM21" i="37"/>
  <c r="MG22" i="37"/>
  <c r="MH22" i="37"/>
  <c r="MI22" i="37"/>
  <c r="MJ22" i="37"/>
  <c r="MK22" i="37"/>
  <c r="ML22" i="37"/>
  <c r="MM22" i="37"/>
  <c r="MG23" i="37"/>
  <c r="MH23" i="37"/>
  <c r="MI23" i="37"/>
  <c r="MJ23" i="37"/>
  <c r="MK23" i="37"/>
  <c r="ML23" i="37"/>
  <c r="MM23" i="37"/>
  <c r="MG24" i="37"/>
  <c r="MH24" i="37"/>
  <c r="MI24" i="37"/>
  <c r="MJ24" i="37"/>
  <c r="MK24" i="37"/>
  <c r="ML24" i="37"/>
  <c r="MM24" i="37"/>
  <c r="MG25" i="37"/>
  <c r="MH25" i="37"/>
  <c r="MI25" i="37"/>
  <c r="MJ25" i="37"/>
  <c r="MK25" i="37"/>
  <c r="ML25" i="37"/>
  <c r="MM25" i="37"/>
  <c r="MG26" i="37"/>
  <c r="MH26" i="37"/>
  <c r="MI26" i="37"/>
  <c r="MJ26" i="37"/>
  <c r="MK26" i="37"/>
  <c r="ML26" i="37"/>
  <c r="MM26" i="37"/>
  <c r="MG27" i="37"/>
  <c r="MH27" i="37"/>
  <c r="MI27" i="37"/>
  <c r="MJ27" i="37"/>
  <c r="MK27" i="37"/>
  <c r="ML27" i="37"/>
  <c r="MM27" i="37"/>
  <c r="MG28" i="37"/>
  <c r="MH28" i="37"/>
  <c r="MI28" i="37"/>
  <c r="MJ28" i="37"/>
  <c r="MK28" i="37"/>
  <c r="ML28" i="37"/>
  <c r="MM28" i="37"/>
  <c r="DW9" i="27"/>
  <c r="DX9" i="27"/>
  <c r="DY9" i="27"/>
  <c r="DZ9" i="27"/>
  <c r="DW10" i="27"/>
  <c r="DX10" i="27"/>
  <c r="DY10" i="27"/>
  <c r="DZ10" i="27"/>
  <c r="DW11" i="27"/>
  <c r="DX11" i="27"/>
  <c r="DY11" i="27"/>
  <c r="DZ11" i="27"/>
  <c r="DW12" i="27"/>
  <c r="DX12" i="27"/>
  <c r="DY12" i="27"/>
  <c r="DZ12" i="27"/>
  <c r="LC32" i="38"/>
  <c r="LC31" i="38"/>
  <c r="DT15" i="27"/>
  <c r="DS15" i="27"/>
  <c r="DR15" i="27"/>
  <c r="DQ15" i="27"/>
  <c r="DZ4" i="27"/>
  <c r="DY4" i="27"/>
  <c r="DX4" i="27"/>
  <c r="DW4" i="27"/>
  <c r="DV4" i="27"/>
  <c r="DT4" i="27"/>
  <c r="DS4" i="27"/>
  <c r="DR4" i="27"/>
  <c r="DQ4" i="27"/>
  <c r="DV1" i="27"/>
  <c r="DQ1" i="27"/>
  <c r="DL1" i="27"/>
  <c r="DF1" i="27"/>
  <c r="DA1" i="27"/>
  <c r="CV1" i="27"/>
  <c r="CP1" i="27"/>
  <c r="CK1" i="27"/>
  <c r="CF1" i="27"/>
  <c r="BZ1" i="27"/>
  <c r="BU1" i="27"/>
  <c r="BP1" i="27"/>
  <c r="AC6" i="38"/>
  <c r="LD31" i="38"/>
  <c r="LD32" i="38"/>
  <c r="LE32" i="38"/>
  <c r="KY7" i="38"/>
  <c r="KY8" i="38"/>
  <c r="KY9" i="38"/>
  <c r="KY10" i="38"/>
  <c r="KY11" i="38"/>
  <c r="KY12" i="38"/>
  <c r="KY13" i="38"/>
  <c r="KY14" i="38"/>
  <c r="KY15" i="38"/>
  <c r="KY16" i="38"/>
  <c r="KY17" i="38"/>
  <c r="KY18" i="38"/>
  <c r="KY19" i="38"/>
  <c r="KY20" i="38"/>
  <c r="KY21" i="38"/>
  <c r="KY22" i="38"/>
  <c r="KY23" i="38"/>
  <c r="KY24" i="38"/>
  <c r="KY25" i="38"/>
  <c r="KY26" i="38"/>
  <c r="KY27" i="38"/>
  <c r="KY28" i="38"/>
  <c r="KY29" i="38"/>
  <c r="KY30" i="38"/>
  <c r="KY31" i="38"/>
  <c r="KY32" i="38"/>
  <c r="KY6" i="38"/>
  <c r="KT7" i="38"/>
  <c r="KT8" i="38"/>
  <c r="KT9" i="38"/>
  <c r="KT10" i="38"/>
  <c r="KT11" i="38"/>
  <c r="KT12" i="38"/>
  <c r="KT13" i="38"/>
  <c r="KT14" i="38"/>
  <c r="KT15" i="38"/>
  <c r="KT16" i="38"/>
  <c r="KT17" i="38"/>
  <c r="KT18" i="38"/>
  <c r="KT19" i="38"/>
  <c r="KT20" i="38"/>
  <c r="KT21" i="38"/>
  <c r="KT22" i="38"/>
  <c r="KT23" i="38"/>
  <c r="KT24" i="38"/>
  <c r="KT25" i="38"/>
  <c r="KT26" i="38"/>
  <c r="KT27" i="38"/>
  <c r="KT28" i="38"/>
  <c r="KT29" i="38"/>
  <c r="KT30" i="38"/>
  <c r="KT31" i="38"/>
  <c r="KT32" i="38"/>
  <c r="KO7" i="38"/>
  <c r="KO8" i="38"/>
  <c r="KO9" i="38"/>
  <c r="KO10" i="38"/>
  <c r="KO11" i="38"/>
  <c r="KO12" i="38"/>
  <c r="KO13" i="38"/>
  <c r="KO14" i="38"/>
  <c r="KO15" i="38"/>
  <c r="KO16" i="38"/>
  <c r="KO17" i="38"/>
  <c r="KO18" i="38"/>
  <c r="KO19" i="38"/>
  <c r="KO20" i="38"/>
  <c r="KO21" i="38"/>
  <c r="KO22" i="38"/>
  <c r="KO23" i="38"/>
  <c r="KO24" i="38"/>
  <c r="KO25" i="38"/>
  <c r="KO26" i="38"/>
  <c r="KO27" i="38"/>
  <c r="KO28" i="38"/>
  <c r="KO29" i="38"/>
  <c r="KO30" i="38"/>
  <c r="KO31" i="38"/>
  <c r="KO32" i="38"/>
  <c r="KJ28" i="38"/>
  <c r="KJ29" i="38"/>
  <c r="KJ30" i="38"/>
  <c r="KJ31" i="38"/>
  <c r="KJ32" i="38"/>
  <c r="KJ7" i="38"/>
  <c r="KJ8" i="38"/>
  <c r="KJ9" i="38"/>
  <c r="KJ10" i="38"/>
  <c r="KJ11" i="38"/>
  <c r="KJ12" i="38"/>
  <c r="KJ13" i="38"/>
  <c r="KJ14" i="38"/>
  <c r="KJ15" i="38"/>
  <c r="KJ16" i="38"/>
  <c r="KJ17" i="38"/>
  <c r="KJ18" i="38"/>
  <c r="KJ19" i="38"/>
  <c r="KJ20" i="38"/>
  <c r="KJ21" i="38"/>
  <c r="KJ22" i="38"/>
  <c r="KJ23" i="38"/>
  <c r="KJ24" i="38"/>
  <c r="KJ25" i="38"/>
  <c r="KJ26" i="38"/>
  <c r="KJ27" i="38"/>
  <c r="KE7" i="38"/>
  <c r="KE8" i="38"/>
  <c r="KE9" i="38"/>
  <c r="KE10" i="38"/>
  <c r="KE11" i="38"/>
  <c r="KE12" i="38"/>
  <c r="KE13" i="38"/>
  <c r="KE14" i="38"/>
  <c r="KE15" i="38"/>
  <c r="KE16" i="38"/>
  <c r="KE17" i="38"/>
  <c r="KE18" i="38"/>
  <c r="KE19" i="38"/>
  <c r="KE20" i="38"/>
  <c r="KE21" i="38"/>
  <c r="KE22" i="38"/>
  <c r="KE23" i="38"/>
  <c r="KE24" i="38"/>
  <c r="KE25" i="38"/>
  <c r="KE26" i="38"/>
  <c r="KE27" i="38"/>
  <c r="KE28" i="38"/>
  <c r="KE29" i="38"/>
  <c r="KE30" i="38"/>
  <c r="KE31" i="38"/>
  <c r="KE32" i="38"/>
  <c r="KT6" i="38"/>
  <c r="KO6" i="38"/>
  <c r="KJ6" i="38"/>
  <c r="KE6" i="38"/>
  <c r="KZ33" i="38"/>
  <c r="KW33" i="38"/>
  <c r="KU33" i="38"/>
  <c r="KR33" i="38"/>
  <c r="KP33" i="38"/>
  <c r="KM33" i="38"/>
  <c r="KK33" i="38"/>
  <c r="KH33" i="38"/>
  <c r="KF33" i="38"/>
  <c r="KC33" i="38"/>
  <c r="KA32" i="38"/>
  <c r="KA31" i="38"/>
  <c r="JZ32" i="38"/>
  <c r="KB32" i="38" s="1"/>
  <c r="JW33" i="38"/>
  <c r="JR33" i="38"/>
  <c r="JO33" i="38"/>
  <c r="JM33" i="38"/>
  <c r="JJ33" i="38"/>
  <c r="JH33" i="38"/>
  <c r="JE33" i="38"/>
  <c r="JV7" i="38"/>
  <c r="JV8" i="38"/>
  <c r="JV9" i="38"/>
  <c r="JV10" i="38"/>
  <c r="JV11" i="38"/>
  <c r="JV12" i="38"/>
  <c r="JV13" i="38"/>
  <c r="JV14" i="38"/>
  <c r="JV15" i="38"/>
  <c r="JV16" i="38"/>
  <c r="JV17" i="38"/>
  <c r="JV18" i="38"/>
  <c r="JV19" i="38"/>
  <c r="JV20" i="38"/>
  <c r="JV21" i="38"/>
  <c r="JV22" i="38"/>
  <c r="JV23" i="38"/>
  <c r="JV24" i="38"/>
  <c r="JV25" i="38"/>
  <c r="JV26" i="38"/>
  <c r="JV27" i="38"/>
  <c r="JV28" i="38"/>
  <c r="JV29" i="38"/>
  <c r="JV30" i="38"/>
  <c r="JV31" i="38"/>
  <c r="JV32" i="38"/>
  <c r="JV6" i="38"/>
  <c r="JQ7" i="38"/>
  <c r="JQ8" i="38"/>
  <c r="JQ9" i="38"/>
  <c r="JQ10" i="38"/>
  <c r="JQ11" i="38"/>
  <c r="JQ12" i="38"/>
  <c r="JQ13" i="38"/>
  <c r="JQ14" i="38"/>
  <c r="JQ15" i="38"/>
  <c r="JQ16" i="38"/>
  <c r="JQ17" i="38"/>
  <c r="JQ18" i="38"/>
  <c r="JQ19" i="38"/>
  <c r="JQ20" i="38"/>
  <c r="JQ21" i="38"/>
  <c r="JQ22" i="38"/>
  <c r="JQ23" i="38"/>
  <c r="JQ24" i="38"/>
  <c r="JQ25" i="38"/>
  <c r="JQ26" i="38"/>
  <c r="JQ27" i="38"/>
  <c r="JQ28" i="38"/>
  <c r="JQ29" i="38"/>
  <c r="JQ30" i="38"/>
  <c r="JQ31" i="38"/>
  <c r="JQ32" i="38"/>
  <c r="JQ6" i="38"/>
  <c r="JL7" i="38"/>
  <c r="JL8" i="38"/>
  <c r="JL9" i="38"/>
  <c r="JL10" i="38"/>
  <c r="JL11" i="38"/>
  <c r="JL12" i="38"/>
  <c r="JL13" i="38"/>
  <c r="JL14" i="38"/>
  <c r="JL15" i="38"/>
  <c r="JL16" i="38"/>
  <c r="JL17" i="38"/>
  <c r="JL18" i="38"/>
  <c r="JL19" i="38"/>
  <c r="JL20" i="38"/>
  <c r="JL21" i="38"/>
  <c r="JL22" i="38"/>
  <c r="JL23" i="38"/>
  <c r="JL24" i="38"/>
  <c r="JL25" i="38"/>
  <c r="JL26" i="38"/>
  <c r="JL27" i="38"/>
  <c r="JL28" i="38"/>
  <c r="JL29" i="38"/>
  <c r="JL30" i="38"/>
  <c r="JL31" i="38"/>
  <c r="JL32" i="38"/>
  <c r="JG7" i="38"/>
  <c r="JG8" i="38"/>
  <c r="JG9" i="38"/>
  <c r="JG10" i="38"/>
  <c r="JG11" i="38"/>
  <c r="JG12" i="38"/>
  <c r="JG13" i="38"/>
  <c r="JG14" i="38"/>
  <c r="JG15" i="38"/>
  <c r="JG16" i="38"/>
  <c r="JG17" i="38"/>
  <c r="JG18" i="38"/>
  <c r="JG19" i="38"/>
  <c r="JG20" i="38"/>
  <c r="JG21" i="38"/>
  <c r="JG22" i="38"/>
  <c r="JG23" i="38"/>
  <c r="JG24" i="38"/>
  <c r="JG25" i="38"/>
  <c r="JG26" i="38"/>
  <c r="JG27" i="38"/>
  <c r="JG28" i="38"/>
  <c r="JG29" i="38"/>
  <c r="JG30" i="38"/>
  <c r="JG31" i="38"/>
  <c r="JG32" i="38"/>
  <c r="JL6" i="38"/>
  <c r="JG6" i="38"/>
  <c r="JB32" i="38"/>
  <c r="IY33" i="38"/>
  <c r="IT33" i="38"/>
  <c r="IV33" i="38"/>
  <c r="IQ33" i="38"/>
  <c r="IO33" i="38"/>
  <c r="IL33" i="38"/>
  <c r="IJ33" i="38"/>
  <c r="IG33" i="38"/>
  <c r="II7" i="38"/>
  <c r="II8" i="38"/>
  <c r="II9" i="38"/>
  <c r="II10" i="38"/>
  <c r="II11" i="38"/>
  <c r="II12" i="38"/>
  <c r="II13" i="38"/>
  <c r="II14" i="38"/>
  <c r="II15" i="38"/>
  <c r="II16" i="38"/>
  <c r="II17" i="38"/>
  <c r="II18" i="38"/>
  <c r="II19" i="38"/>
  <c r="II20" i="38"/>
  <c r="II21" i="38"/>
  <c r="II22" i="38"/>
  <c r="II23" i="38"/>
  <c r="II24" i="38"/>
  <c r="II25" i="38"/>
  <c r="II26" i="38"/>
  <c r="II27" i="38"/>
  <c r="II28" i="38"/>
  <c r="II29" i="38"/>
  <c r="II30" i="38"/>
  <c r="II31" i="38"/>
  <c r="II32" i="38"/>
  <c r="IN7" i="38"/>
  <c r="IN8" i="38"/>
  <c r="IN9" i="38"/>
  <c r="IN10" i="38"/>
  <c r="IN11" i="38"/>
  <c r="IN12" i="38"/>
  <c r="IN13" i="38"/>
  <c r="IN14" i="38"/>
  <c r="IN15" i="38"/>
  <c r="IN16" i="38"/>
  <c r="IN17" i="38"/>
  <c r="IN18" i="38"/>
  <c r="IN19" i="38"/>
  <c r="IN20" i="38"/>
  <c r="IN21" i="38"/>
  <c r="IN22" i="38"/>
  <c r="IN23" i="38"/>
  <c r="IN24" i="38"/>
  <c r="IN25" i="38"/>
  <c r="IN26" i="38"/>
  <c r="IN27" i="38"/>
  <c r="IN28" i="38"/>
  <c r="IN29" i="38"/>
  <c r="IN30" i="38"/>
  <c r="IN31" i="38"/>
  <c r="IN32" i="38"/>
  <c r="IS7" i="38"/>
  <c r="IS8" i="38"/>
  <c r="IS9" i="38"/>
  <c r="IS10" i="38"/>
  <c r="IS11" i="38"/>
  <c r="IS12" i="38"/>
  <c r="IS13" i="38"/>
  <c r="IS14" i="38"/>
  <c r="IS15" i="38"/>
  <c r="IS16" i="38"/>
  <c r="IS17" i="38"/>
  <c r="IS18" i="38"/>
  <c r="IS19" i="38"/>
  <c r="IS20" i="38"/>
  <c r="IS21" i="38"/>
  <c r="IS22" i="38"/>
  <c r="IS23" i="38"/>
  <c r="IS24" i="38"/>
  <c r="IS25" i="38"/>
  <c r="IS26" i="38"/>
  <c r="IS27" i="38"/>
  <c r="IS28" i="38"/>
  <c r="IS29" i="38"/>
  <c r="IS30" i="38"/>
  <c r="IS31" i="38"/>
  <c r="IS32" i="38"/>
  <c r="IX7" i="38"/>
  <c r="IX8" i="38"/>
  <c r="IX9" i="38"/>
  <c r="IX10" i="38"/>
  <c r="IX11" i="38"/>
  <c r="IX12" i="38"/>
  <c r="IX13" i="38"/>
  <c r="IX14" i="38"/>
  <c r="IX15" i="38"/>
  <c r="IX16" i="38"/>
  <c r="IX17" i="38"/>
  <c r="IX18" i="38"/>
  <c r="IX19" i="38"/>
  <c r="IX20" i="38"/>
  <c r="IX21" i="38"/>
  <c r="IX22" i="38"/>
  <c r="IX23" i="38"/>
  <c r="IX24" i="38"/>
  <c r="IX25" i="38"/>
  <c r="IX26" i="38"/>
  <c r="IX27" i="38"/>
  <c r="IX28" i="38"/>
  <c r="IX29" i="38"/>
  <c r="IX30" i="38"/>
  <c r="IX31" i="38"/>
  <c r="IX32" i="38"/>
  <c r="IX6" i="38"/>
  <c r="IS6" i="38"/>
  <c r="IN6" i="38"/>
  <c r="II6" i="38"/>
  <c r="HZ7" i="38"/>
  <c r="HZ8" i="38"/>
  <c r="HZ9" i="38"/>
  <c r="HZ10" i="38"/>
  <c r="HZ11" i="38"/>
  <c r="HZ12" i="38"/>
  <c r="HZ13" i="38"/>
  <c r="HZ14" i="38"/>
  <c r="HZ15" i="38"/>
  <c r="HZ16" i="38"/>
  <c r="HZ17" i="38"/>
  <c r="HZ18" i="38"/>
  <c r="HZ19" i="38"/>
  <c r="HZ20" i="38"/>
  <c r="HZ21" i="38"/>
  <c r="HZ22" i="38"/>
  <c r="HZ23" i="38"/>
  <c r="HZ24" i="38"/>
  <c r="HZ25" i="38"/>
  <c r="HZ26" i="38"/>
  <c r="HZ27" i="38"/>
  <c r="HZ28" i="38"/>
  <c r="HZ29" i="38"/>
  <c r="HZ30" i="38"/>
  <c r="HZ31" i="38"/>
  <c r="HZ32" i="38"/>
  <c r="HU7" i="38"/>
  <c r="HU8" i="38"/>
  <c r="HU9" i="38"/>
  <c r="HU10" i="38"/>
  <c r="HU11" i="38"/>
  <c r="HU12" i="38"/>
  <c r="HU13" i="38"/>
  <c r="HU14" i="38"/>
  <c r="HU15" i="38"/>
  <c r="HU16" i="38"/>
  <c r="HU17" i="38"/>
  <c r="HU18" i="38"/>
  <c r="HU19" i="38"/>
  <c r="HU20" i="38"/>
  <c r="HU21" i="38"/>
  <c r="HU22" i="38"/>
  <c r="HU23" i="38"/>
  <c r="HU24" i="38"/>
  <c r="HU25" i="38"/>
  <c r="HU26" i="38"/>
  <c r="HU27" i="38"/>
  <c r="HU28" i="38"/>
  <c r="HU29" i="38"/>
  <c r="HU30" i="38"/>
  <c r="HU31" i="38"/>
  <c r="HU32" i="38"/>
  <c r="HP7" i="38"/>
  <c r="HP8" i="38"/>
  <c r="HP9" i="38"/>
  <c r="HP10" i="38"/>
  <c r="HP11" i="38"/>
  <c r="HP12" i="38"/>
  <c r="HP13" i="38"/>
  <c r="HP14" i="38"/>
  <c r="HP15" i="38"/>
  <c r="HP16" i="38"/>
  <c r="HP17" i="38"/>
  <c r="HP18" i="38"/>
  <c r="HP19" i="38"/>
  <c r="HP20" i="38"/>
  <c r="HP21" i="38"/>
  <c r="HP22" i="38"/>
  <c r="HP23" i="38"/>
  <c r="HP24" i="38"/>
  <c r="HP25" i="38"/>
  <c r="HP26" i="38"/>
  <c r="HP27" i="38"/>
  <c r="HP28" i="38"/>
  <c r="HP29" i="38"/>
  <c r="HP30" i="38"/>
  <c r="HP31" i="38"/>
  <c r="HP32" i="38"/>
  <c r="HZ6" i="38"/>
  <c r="HU6" i="38"/>
  <c r="HP6" i="38"/>
  <c r="HK7" i="38"/>
  <c r="HK8" i="38"/>
  <c r="HK9" i="38"/>
  <c r="HK10" i="38"/>
  <c r="HK11" i="38"/>
  <c r="HK12" i="38"/>
  <c r="HK13" i="38"/>
  <c r="HK14" i="38"/>
  <c r="HK15" i="38"/>
  <c r="HK16" i="38"/>
  <c r="HK17" i="38"/>
  <c r="HK18" i="38"/>
  <c r="HK19" i="38"/>
  <c r="HK20" i="38"/>
  <c r="HK21" i="38"/>
  <c r="HK22" i="38"/>
  <c r="HK23" i="38"/>
  <c r="HK24" i="38"/>
  <c r="HK25" i="38"/>
  <c r="HK26" i="38"/>
  <c r="HK27" i="38"/>
  <c r="HK28" i="38"/>
  <c r="HK29" i="38"/>
  <c r="HK30" i="38"/>
  <c r="HK31" i="38"/>
  <c r="HK32" i="38"/>
  <c r="HF7" i="38"/>
  <c r="HF8" i="38"/>
  <c r="HF9" i="38"/>
  <c r="HF10" i="38"/>
  <c r="HF11" i="38"/>
  <c r="HF12" i="38"/>
  <c r="HF13" i="38"/>
  <c r="HF14" i="38"/>
  <c r="HF15" i="38"/>
  <c r="HF16" i="38"/>
  <c r="HF17" i="38"/>
  <c r="HF18" i="38"/>
  <c r="HF19" i="38"/>
  <c r="HF20" i="38"/>
  <c r="HF21" i="38"/>
  <c r="HF22" i="38"/>
  <c r="HF23" i="38"/>
  <c r="HF24" i="38"/>
  <c r="HF25" i="38"/>
  <c r="HF26" i="38"/>
  <c r="HF27" i="38"/>
  <c r="HF28" i="38"/>
  <c r="HF29" i="38"/>
  <c r="HF30" i="38"/>
  <c r="HF31" i="38"/>
  <c r="HF32" i="38"/>
  <c r="HK6" i="38"/>
  <c r="HF6" i="38"/>
  <c r="HY30" i="38"/>
  <c r="XU59" i="36" s="1"/>
  <c r="HY31" i="38"/>
  <c r="XU60" i="36" s="1"/>
  <c r="ID32" i="38"/>
  <c r="IE32" i="38"/>
  <c r="IA33" i="38"/>
  <c r="HX33" i="38"/>
  <c r="HV33" i="38"/>
  <c r="HS33" i="38"/>
  <c r="HQ33" i="38"/>
  <c r="HN33" i="38"/>
  <c r="HL33" i="38"/>
  <c r="HI33" i="38"/>
  <c r="HG33" i="38"/>
  <c r="HD33" i="38"/>
  <c r="HA32" i="38"/>
  <c r="HB32" i="38"/>
  <c r="HC32" i="38"/>
  <c r="GH7" i="38"/>
  <c r="GH8" i="38"/>
  <c r="GH9" i="38"/>
  <c r="GH10" i="38"/>
  <c r="GH11" i="38"/>
  <c r="GH12" i="38"/>
  <c r="GH13" i="38"/>
  <c r="GH14" i="38"/>
  <c r="GH15" i="38"/>
  <c r="GH16" i="38"/>
  <c r="GH17" i="38"/>
  <c r="GH18" i="38"/>
  <c r="GH19" i="38"/>
  <c r="GH20" i="38"/>
  <c r="GH21" i="38"/>
  <c r="GH22" i="38"/>
  <c r="GH23" i="38"/>
  <c r="GH24" i="38"/>
  <c r="GH25" i="38"/>
  <c r="GH26" i="38"/>
  <c r="GH27" i="38"/>
  <c r="GH28" i="38"/>
  <c r="GH29" i="38"/>
  <c r="GH30" i="38"/>
  <c r="GH31" i="38"/>
  <c r="GH32" i="38"/>
  <c r="GM7" i="38"/>
  <c r="GM8" i="38"/>
  <c r="GM9" i="38"/>
  <c r="GM10" i="38"/>
  <c r="GM11" i="38"/>
  <c r="GM12" i="38"/>
  <c r="GM13" i="38"/>
  <c r="GM14" i="38"/>
  <c r="GM15" i="38"/>
  <c r="GM16" i="38"/>
  <c r="GM17" i="38"/>
  <c r="GM18" i="38"/>
  <c r="GM19" i="38"/>
  <c r="GM20" i="38"/>
  <c r="GM21" i="38"/>
  <c r="GM22" i="38"/>
  <c r="GM23" i="38"/>
  <c r="GM24" i="38"/>
  <c r="GM25" i="38"/>
  <c r="GM26" i="38"/>
  <c r="GM27" i="38"/>
  <c r="GM28" i="38"/>
  <c r="GM29" i="38"/>
  <c r="GM30" i="38"/>
  <c r="GM31" i="38"/>
  <c r="GM32" i="38"/>
  <c r="GR7" i="38"/>
  <c r="GR8" i="38"/>
  <c r="GR9" i="38"/>
  <c r="GR10" i="38"/>
  <c r="GR11" i="38"/>
  <c r="GR12" i="38"/>
  <c r="GR13" i="38"/>
  <c r="GR14" i="38"/>
  <c r="GR15" i="38"/>
  <c r="GR16" i="38"/>
  <c r="GR17" i="38"/>
  <c r="GR18" i="38"/>
  <c r="GR19" i="38"/>
  <c r="GR20" i="38"/>
  <c r="GR21" i="38"/>
  <c r="GR22" i="38"/>
  <c r="GR23" i="38"/>
  <c r="GR24" i="38"/>
  <c r="GR25" i="38"/>
  <c r="GR26" i="38"/>
  <c r="GR27" i="38"/>
  <c r="GR28" i="38"/>
  <c r="GR29" i="38"/>
  <c r="GR30" i="38"/>
  <c r="GR31" i="38"/>
  <c r="GR32" i="38"/>
  <c r="GW7" i="38"/>
  <c r="GW8" i="38"/>
  <c r="GW9" i="38"/>
  <c r="GW10" i="38"/>
  <c r="GW11" i="38"/>
  <c r="GW12" i="38"/>
  <c r="GW13" i="38"/>
  <c r="GW14" i="38"/>
  <c r="GW15" i="38"/>
  <c r="GW16" i="38"/>
  <c r="GW17" i="38"/>
  <c r="GW18" i="38"/>
  <c r="GW19" i="38"/>
  <c r="GW20" i="38"/>
  <c r="GW21" i="38"/>
  <c r="GW22" i="38"/>
  <c r="GW23" i="38"/>
  <c r="GW24" i="38"/>
  <c r="GW25" i="38"/>
  <c r="GW26" i="38"/>
  <c r="GW27" i="38"/>
  <c r="GW28" i="38"/>
  <c r="GW29" i="38"/>
  <c r="GW30" i="38"/>
  <c r="GW31" i="38"/>
  <c r="GW32" i="38"/>
  <c r="GW6" i="38"/>
  <c r="GR6" i="38"/>
  <c r="GM6" i="38"/>
  <c r="GH6" i="38"/>
  <c r="GU33" i="38"/>
  <c r="GS33" i="38"/>
  <c r="GP33" i="38"/>
  <c r="GN33" i="38"/>
  <c r="GK33" i="38"/>
  <c r="GI33" i="38"/>
  <c r="GF33" i="38"/>
  <c r="GC32" i="38"/>
  <c r="FZ33" i="38"/>
  <c r="FW33" i="38"/>
  <c r="FU33" i="38"/>
  <c r="FR33" i="38"/>
  <c r="FP33" i="38"/>
  <c r="FM33" i="38"/>
  <c r="FK33" i="38"/>
  <c r="FH33" i="38"/>
  <c r="FF7" i="38"/>
  <c r="FF8" i="38"/>
  <c r="FF9" i="38"/>
  <c r="FF10" i="38"/>
  <c r="FF11" i="38"/>
  <c r="FF12" i="38"/>
  <c r="FF13" i="38"/>
  <c r="FF14" i="38"/>
  <c r="FF15" i="38"/>
  <c r="FF16" i="38"/>
  <c r="FF17" i="38"/>
  <c r="FF18" i="38"/>
  <c r="FF19" i="38"/>
  <c r="FF20" i="38"/>
  <c r="FF21" i="38"/>
  <c r="FF22" i="38"/>
  <c r="FF23" i="38"/>
  <c r="FF24" i="38"/>
  <c r="FF25" i="38"/>
  <c r="FF26" i="38"/>
  <c r="FF27" i="38"/>
  <c r="FF28" i="38"/>
  <c r="FF29" i="38"/>
  <c r="FF30" i="38"/>
  <c r="FF31" i="38"/>
  <c r="FF32" i="38"/>
  <c r="FF6" i="38"/>
  <c r="FF33" i="38" s="1"/>
  <c r="FC6" i="38"/>
  <c r="FT7" i="38"/>
  <c r="FT8" i="38"/>
  <c r="FT9" i="38"/>
  <c r="FT10" i="38"/>
  <c r="FT11" i="38"/>
  <c r="FT12" i="38"/>
  <c r="FT13" i="38"/>
  <c r="FT14" i="38"/>
  <c r="FT15" i="38"/>
  <c r="FT16" i="38"/>
  <c r="FT17" i="38"/>
  <c r="FT18" i="38"/>
  <c r="FT19" i="38"/>
  <c r="FT20" i="38"/>
  <c r="FT21" i="38"/>
  <c r="FT22" i="38"/>
  <c r="FT23" i="38"/>
  <c r="FT24" i="38"/>
  <c r="FT25" i="38"/>
  <c r="FT26" i="38"/>
  <c r="FT27" i="38"/>
  <c r="FT28" i="38"/>
  <c r="FT29" i="38"/>
  <c r="FT30" i="38"/>
  <c r="FT31" i="38"/>
  <c r="FT32" i="38"/>
  <c r="FO7" i="38"/>
  <c r="FO8" i="38"/>
  <c r="FO9" i="38"/>
  <c r="FO10" i="38"/>
  <c r="FO11" i="38"/>
  <c r="FO12" i="38"/>
  <c r="FO13" i="38"/>
  <c r="FO14" i="38"/>
  <c r="FO15" i="38"/>
  <c r="FO16" i="38"/>
  <c r="FO17" i="38"/>
  <c r="FO18" i="38"/>
  <c r="FO19" i="38"/>
  <c r="FO20" i="38"/>
  <c r="FO21" i="38"/>
  <c r="FO22" i="38"/>
  <c r="FO23" i="38"/>
  <c r="FO24" i="38"/>
  <c r="FO25" i="38"/>
  <c r="FO26" i="38"/>
  <c r="FO27" i="38"/>
  <c r="FO28" i="38"/>
  <c r="FO29" i="38"/>
  <c r="FO30" i="38"/>
  <c r="FO31" i="38"/>
  <c r="FO32" i="38"/>
  <c r="FJ7" i="38"/>
  <c r="FJ8" i="38"/>
  <c r="FJ9" i="38"/>
  <c r="FJ10" i="38"/>
  <c r="FJ11" i="38"/>
  <c r="FJ12" i="38"/>
  <c r="FJ13" i="38"/>
  <c r="FJ14" i="38"/>
  <c r="FJ15" i="38"/>
  <c r="FJ16" i="38"/>
  <c r="FJ17" i="38"/>
  <c r="FJ18" i="38"/>
  <c r="FJ19" i="38"/>
  <c r="FJ20" i="38"/>
  <c r="FJ21" i="38"/>
  <c r="FJ22" i="38"/>
  <c r="FJ23" i="38"/>
  <c r="FJ24" i="38"/>
  <c r="FJ25" i="38"/>
  <c r="FJ26" i="38"/>
  <c r="FJ27" i="38"/>
  <c r="FJ28" i="38"/>
  <c r="FJ29" i="38"/>
  <c r="FJ30" i="38"/>
  <c r="FJ31" i="38"/>
  <c r="FJ32" i="38"/>
  <c r="FY7" i="38"/>
  <c r="FY8" i="38"/>
  <c r="FY9" i="38"/>
  <c r="FY10" i="38"/>
  <c r="FY11" i="38"/>
  <c r="FY12" i="38"/>
  <c r="FY13" i="38"/>
  <c r="FY14" i="38"/>
  <c r="FY15" i="38"/>
  <c r="FY16" i="38"/>
  <c r="FY17" i="38"/>
  <c r="FY18" i="38"/>
  <c r="FY19" i="38"/>
  <c r="FY20" i="38"/>
  <c r="FY21" i="38"/>
  <c r="FY22" i="38"/>
  <c r="FY23" i="38"/>
  <c r="FY24" i="38"/>
  <c r="FY25" i="38"/>
  <c r="FY26" i="38"/>
  <c r="FY27" i="38"/>
  <c r="FY28" i="38"/>
  <c r="FY29" i="38"/>
  <c r="FY30" i="38"/>
  <c r="FY31" i="38"/>
  <c r="FY32" i="38"/>
  <c r="FY6" i="38"/>
  <c r="FT6" i="38"/>
  <c r="FO6" i="38"/>
  <c r="FJ6" i="38"/>
  <c r="EU7" i="38"/>
  <c r="EU8" i="38"/>
  <c r="EU9" i="38"/>
  <c r="EU10" i="38"/>
  <c r="EU11" i="38"/>
  <c r="EU12" i="38"/>
  <c r="EU13" i="38"/>
  <c r="EU14" i="38"/>
  <c r="EU15" i="38"/>
  <c r="EU16" i="38"/>
  <c r="EU17" i="38"/>
  <c r="EU18" i="38"/>
  <c r="EU19" i="38"/>
  <c r="EU20" i="38"/>
  <c r="EU21" i="38"/>
  <c r="EU22" i="38"/>
  <c r="EU23" i="38"/>
  <c r="EU24" i="38"/>
  <c r="EU25" i="38"/>
  <c r="EU26" i="38"/>
  <c r="EU27" i="38"/>
  <c r="EU28" i="38"/>
  <c r="EU29" i="38"/>
  <c r="EU30" i="38"/>
  <c r="EU31" i="38"/>
  <c r="EU32" i="38"/>
  <c r="EP7" i="38"/>
  <c r="EP8" i="38"/>
  <c r="EP9" i="38"/>
  <c r="EP10" i="38"/>
  <c r="EP11" i="38"/>
  <c r="EP12" i="38"/>
  <c r="EP13" i="38"/>
  <c r="EP14" i="38"/>
  <c r="EP15" i="38"/>
  <c r="EP16" i="38"/>
  <c r="EP17" i="38"/>
  <c r="EP18" i="38"/>
  <c r="EP19" i="38"/>
  <c r="EP20" i="38"/>
  <c r="EP21" i="38"/>
  <c r="EP22" i="38"/>
  <c r="EP23" i="38"/>
  <c r="EP24" i="38"/>
  <c r="EP25" i="38"/>
  <c r="EP26" i="38"/>
  <c r="EP27" i="38"/>
  <c r="EP28" i="38"/>
  <c r="EP29" i="38"/>
  <c r="EP30" i="38"/>
  <c r="EP31" i="38"/>
  <c r="EP32" i="38"/>
  <c r="EK7" i="38"/>
  <c r="EK8" i="38"/>
  <c r="EK9" i="38"/>
  <c r="EK10" i="38"/>
  <c r="EK11" i="38"/>
  <c r="EK12" i="38"/>
  <c r="EK13" i="38"/>
  <c r="EK14" i="38"/>
  <c r="EK15" i="38"/>
  <c r="EK16" i="38"/>
  <c r="EK17" i="38"/>
  <c r="EK18" i="38"/>
  <c r="EK19" i="38"/>
  <c r="EK20" i="38"/>
  <c r="EK21" i="38"/>
  <c r="EK22" i="38"/>
  <c r="EK23" i="38"/>
  <c r="EK24" i="38"/>
  <c r="EK25" i="38"/>
  <c r="EK26" i="38"/>
  <c r="EK27" i="38"/>
  <c r="EK28" i="38"/>
  <c r="EK29" i="38"/>
  <c r="EK30" i="38"/>
  <c r="EK31" i="38"/>
  <c r="EK32" i="38"/>
  <c r="EF7" i="38"/>
  <c r="EF8" i="38"/>
  <c r="EF9" i="38"/>
  <c r="EF10" i="38"/>
  <c r="EF11" i="38"/>
  <c r="EF12" i="38"/>
  <c r="EF13" i="38"/>
  <c r="EF14" i="38"/>
  <c r="EF15" i="38"/>
  <c r="EF16" i="38"/>
  <c r="EF17" i="38"/>
  <c r="EF18" i="38"/>
  <c r="EF19" i="38"/>
  <c r="EF20" i="38"/>
  <c r="EF21" i="38"/>
  <c r="EF22" i="38"/>
  <c r="EF23" i="38"/>
  <c r="EF24" i="38"/>
  <c r="EF25" i="38"/>
  <c r="EF26" i="38"/>
  <c r="EF27" i="38"/>
  <c r="EF28" i="38"/>
  <c r="EF29" i="38"/>
  <c r="EF30" i="38"/>
  <c r="EF31" i="38"/>
  <c r="EF32" i="38"/>
  <c r="EZ7" i="38"/>
  <c r="EZ8" i="38"/>
  <c r="EZ9" i="38"/>
  <c r="EZ10" i="38"/>
  <c r="EZ11" i="38"/>
  <c r="EZ12" i="38"/>
  <c r="EZ13" i="38"/>
  <c r="EZ14" i="38"/>
  <c r="EZ15" i="38"/>
  <c r="EZ16" i="38"/>
  <c r="EZ17" i="38"/>
  <c r="EZ18" i="38"/>
  <c r="EZ19" i="38"/>
  <c r="EZ20" i="38"/>
  <c r="EZ21" i="38"/>
  <c r="EZ22" i="38"/>
  <c r="EZ23" i="38"/>
  <c r="EZ24" i="38"/>
  <c r="EZ25" i="38"/>
  <c r="EZ26" i="38"/>
  <c r="EZ27" i="38"/>
  <c r="EZ28" i="38"/>
  <c r="EZ29" i="38"/>
  <c r="EZ30" i="38"/>
  <c r="EZ31" i="38"/>
  <c r="EZ32" i="38"/>
  <c r="EZ6" i="38"/>
  <c r="EU6" i="38"/>
  <c r="EP6" i="38"/>
  <c r="EK6" i="38"/>
  <c r="EF6" i="38"/>
  <c r="EX33" i="38"/>
  <c r="ES33" i="38"/>
  <c r="EN33" i="38"/>
  <c r="EI33" i="38"/>
  <c r="ED33" i="38"/>
  <c r="FE7" i="38"/>
  <c r="FE8" i="38"/>
  <c r="FE9" i="38"/>
  <c r="FE10" i="38"/>
  <c r="FE11" i="38"/>
  <c r="FE12" i="38"/>
  <c r="FE13" i="38"/>
  <c r="FE14" i="38"/>
  <c r="FE15" i="38"/>
  <c r="FE16" i="38"/>
  <c r="FE17" i="38"/>
  <c r="FE18" i="38"/>
  <c r="FE19" i="38"/>
  <c r="FE20" i="38"/>
  <c r="FE21" i="38"/>
  <c r="FE22" i="38"/>
  <c r="FE23" i="38"/>
  <c r="FE24" i="38"/>
  <c r="FE25" i="38"/>
  <c r="FE26" i="38"/>
  <c r="FE27" i="38"/>
  <c r="FE28" i="38"/>
  <c r="FE29" i="38"/>
  <c r="FE30" i="38"/>
  <c r="FE31" i="38"/>
  <c r="FE32" i="38"/>
  <c r="FE6" i="38"/>
  <c r="FE33" i="38" s="1"/>
  <c r="DW7" i="38"/>
  <c r="DW8" i="38"/>
  <c r="DW9" i="38"/>
  <c r="DW10" i="38"/>
  <c r="DW11" i="38"/>
  <c r="DW12" i="38"/>
  <c r="DW13" i="38"/>
  <c r="DW14" i="38"/>
  <c r="DW15" i="38"/>
  <c r="DW16" i="38"/>
  <c r="DW17" i="38"/>
  <c r="DW18" i="38"/>
  <c r="DW19" i="38"/>
  <c r="DW20" i="38"/>
  <c r="DW21" i="38"/>
  <c r="DW22" i="38"/>
  <c r="DW23" i="38"/>
  <c r="DW24" i="38"/>
  <c r="DW25" i="38"/>
  <c r="DW26" i="38"/>
  <c r="DW27" i="38"/>
  <c r="DW28" i="38"/>
  <c r="DW29" i="38"/>
  <c r="DW30" i="38"/>
  <c r="DW31" i="38"/>
  <c r="DW32" i="38"/>
  <c r="DR7" i="38"/>
  <c r="DR8" i="38"/>
  <c r="DR9" i="38"/>
  <c r="DR10" i="38"/>
  <c r="DR11" i="38"/>
  <c r="DR12" i="38"/>
  <c r="DR13" i="38"/>
  <c r="DR14" i="38"/>
  <c r="DR15" i="38"/>
  <c r="DR16" i="38"/>
  <c r="DR17" i="38"/>
  <c r="DR18" i="38"/>
  <c r="DR19" i="38"/>
  <c r="DR20" i="38"/>
  <c r="DR21" i="38"/>
  <c r="DR22" i="38"/>
  <c r="DR23" i="38"/>
  <c r="DR24" i="38"/>
  <c r="DR25" i="38"/>
  <c r="DR26" i="38"/>
  <c r="DR27" i="38"/>
  <c r="DR28" i="38"/>
  <c r="DR29" i="38"/>
  <c r="DR30" i="38"/>
  <c r="DR31" i="38"/>
  <c r="DR32" i="38"/>
  <c r="DM7" i="38"/>
  <c r="DM8" i="38"/>
  <c r="DM9" i="38"/>
  <c r="DM10" i="38"/>
  <c r="DM11" i="38"/>
  <c r="DM12" i="38"/>
  <c r="DM13" i="38"/>
  <c r="DM14" i="38"/>
  <c r="DM15" i="38"/>
  <c r="DM16" i="38"/>
  <c r="DM17" i="38"/>
  <c r="DM18" i="38"/>
  <c r="DM19" i="38"/>
  <c r="DM20" i="38"/>
  <c r="DM21" i="38"/>
  <c r="DM22" i="38"/>
  <c r="DM23" i="38"/>
  <c r="DM24" i="38"/>
  <c r="DM25" i="38"/>
  <c r="DM26" i="38"/>
  <c r="DM27" i="38"/>
  <c r="DM28" i="38"/>
  <c r="DM29" i="38"/>
  <c r="DM30" i="38"/>
  <c r="DM31" i="38"/>
  <c r="DM32" i="38"/>
  <c r="DW6" i="38"/>
  <c r="DR6" i="38"/>
  <c r="DM6" i="38"/>
  <c r="DU33" i="38"/>
  <c r="DP33" i="38"/>
  <c r="DK33" i="38"/>
  <c r="DF33" i="38"/>
  <c r="CV33" i="38"/>
  <c r="CQ33" i="38"/>
  <c r="CL33" i="38"/>
  <c r="CG33" i="38"/>
  <c r="BX33" i="38"/>
  <c r="BS33" i="38"/>
  <c r="BN33" i="38"/>
  <c r="BI33" i="38"/>
  <c r="BD33" i="38"/>
  <c r="DH7" i="38"/>
  <c r="DH8" i="38"/>
  <c r="DH9" i="38"/>
  <c r="DH10" i="38"/>
  <c r="DH11" i="38"/>
  <c r="DH12" i="38"/>
  <c r="DH13" i="38"/>
  <c r="DH14" i="38"/>
  <c r="DH15" i="38"/>
  <c r="DH16" i="38"/>
  <c r="DH17" i="38"/>
  <c r="DH18" i="38"/>
  <c r="DH19" i="38"/>
  <c r="DH20" i="38"/>
  <c r="DH21" i="38"/>
  <c r="DH22" i="38"/>
  <c r="DH23" i="38"/>
  <c r="DH24" i="38"/>
  <c r="DH25" i="38"/>
  <c r="DH26" i="38"/>
  <c r="DH27" i="38"/>
  <c r="DH28" i="38"/>
  <c r="DH29" i="38"/>
  <c r="DH30" i="38"/>
  <c r="DH31" i="38"/>
  <c r="DH32" i="38"/>
  <c r="DH6" i="38"/>
  <c r="CX7" i="38"/>
  <c r="CX8" i="38"/>
  <c r="CX9" i="38"/>
  <c r="CX10" i="38"/>
  <c r="CX11" i="38"/>
  <c r="CX12" i="38"/>
  <c r="CX13" i="38"/>
  <c r="CX14" i="38"/>
  <c r="CX15" i="38"/>
  <c r="CX16" i="38"/>
  <c r="CX17" i="38"/>
  <c r="CX18" i="38"/>
  <c r="CX19" i="38"/>
  <c r="CX20" i="38"/>
  <c r="CX21" i="38"/>
  <c r="CX22" i="38"/>
  <c r="CX23" i="38"/>
  <c r="CX24" i="38"/>
  <c r="CX25" i="38"/>
  <c r="CX26" i="38"/>
  <c r="CX27" i="38"/>
  <c r="CX28" i="38"/>
  <c r="CX29" i="38"/>
  <c r="CX30" i="38"/>
  <c r="CX31" i="38"/>
  <c r="CX32" i="38"/>
  <c r="CS7" i="38"/>
  <c r="CS8" i="38"/>
  <c r="CS9" i="38"/>
  <c r="CS10" i="38"/>
  <c r="CS11" i="38"/>
  <c r="CS12" i="38"/>
  <c r="CS13" i="38"/>
  <c r="CS14" i="38"/>
  <c r="CS15" i="38"/>
  <c r="CS16" i="38"/>
  <c r="CS17" i="38"/>
  <c r="CS18" i="38"/>
  <c r="CS19" i="38"/>
  <c r="CS20" i="38"/>
  <c r="CS21" i="38"/>
  <c r="CS22" i="38"/>
  <c r="CS23" i="38"/>
  <c r="CS24" i="38"/>
  <c r="CS25" i="38"/>
  <c r="CS26" i="38"/>
  <c r="CS27" i="38"/>
  <c r="CS28" i="38"/>
  <c r="CS29" i="38"/>
  <c r="CS30" i="38"/>
  <c r="CS31" i="38"/>
  <c r="CS32" i="38"/>
  <c r="CX6" i="38"/>
  <c r="CS6" i="38"/>
  <c r="CN7" i="38"/>
  <c r="CN8" i="38"/>
  <c r="CN9" i="38"/>
  <c r="CN10" i="38"/>
  <c r="CN11" i="38"/>
  <c r="CN12" i="38"/>
  <c r="CN13" i="38"/>
  <c r="CN14" i="38"/>
  <c r="CN15" i="38"/>
  <c r="CN16" i="38"/>
  <c r="CN17" i="38"/>
  <c r="CN18" i="38"/>
  <c r="CN19" i="38"/>
  <c r="CN20" i="38"/>
  <c r="CN21" i="38"/>
  <c r="CN22" i="38"/>
  <c r="CN23" i="38"/>
  <c r="CN24" i="38"/>
  <c r="CN25" i="38"/>
  <c r="CN26" i="38"/>
  <c r="CN27" i="38"/>
  <c r="CN28" i="38"/>
  <c r="CN29" i="38"/>
  <c r="CN30" i="38"/>
  <c r="CN31" i="38"/>
  <c r="CN32" i="38"/>
  <c r="CI7" i="38"/>
  <c r="CI8" i="38"/>
  <c r="CI9" i="38"/>
  <c r="CI10" i="38"/>
  <c r="CI11" i="38"/>
  <c r="CI12" i="38"/>
  <c r="CI13" i="38"/>
  <c r="CI14" i="38"/>
  <c r="CI15" i="38"/>
  <c r="CI16" i="38"/>
  <c r="CI17" i="38"/>
  <c r="CI18" i="38"/>
  <c r="CI19" i="38"/>
  <c r="CI20" i="38"/>
  <c r="CI21" i="38"/>
  <c r="CI22" i="38"/>
  <c r="CI23" i="38"/>
  <c r="CI24" i="38"/>
  <c r="CI25" i="38"/>
  <c r="CI26" i="38"/>
  <c r="CI27" i="38"/>
  <c r="CI28" i="38"/>
  <c r="CI29" i="38"/>
  <c r="CI30" i="38"/>
  <c r="CI31" i="38"/>
  <c r="CI32" i="38"/>
  <c r="CN6" i="38"/>
  <c r="CI6" i="38"/>
  <c r="BZ7" i="38"/>
  <c r="BZ8" i="38"/>
  <c r="BZ9" i="38"/>
  <c r="BZ10" i="38"/>
  <c r="BZ11" i="38"/>
  <c r="BZ12" i="38"/>
  <c r="BZ13" i="38"/>
  <c r="BZ14" i="38"/>
  <c r="BZ15" i="38"/>
  <c r="BZ16" i="38"/>
  <c r="BZ17" i="38"/>
  <c r="BZ18" i="38"/>
  <c r="BZ19" i="38"/>
  <c r="BZ20" i="38"/>
  <c r="BZ21" i="38"/>
  <c r="BZ22" i="38"/>
  <c r="BZ23" i="38"/>
  <c r="BZ24" i="38"/>
  <c r="BZ25" i="38"/>
  <c r="BZ26" i="38"/>
  <c r="BZ27" i="38"/>
  <c r="BZ28" i="38"/>
  <c r="BZ29" i="38"/>
  <c r="BZ30" i="38"/>
  <c r="BZ31" i="38"/>
  <c r="BZ32" i="38"/>
  <c r="BU7" i="38"/>
  <c r="BU8" i="38"/>
  <c r="BU9" i="38"/>
  <c r="BU10" i="38"/>
  <c r="BU11" i="38"/>
  <c r="BU12" i="38"/>
  <c r="BU13" i="38"/>
  <c r="BU14" i="38"/>
  <c r="BU15" i="38"/>
  <c r="BU16" i="38"/>
  <c r="BU17" i="38"/>
  <c r="BU18" i="38"/>
  <c r="BU19" i="38"/>
  <c r="BU20" i="38"/>
  <c r="BU21" i="38"/>
  <c r="BU22" i="38"/>
  <c r="BU23" i="38"/>
  <c r="BU24" i="38"/>
  <c r="BU25" i="38"/>
  <c r="BU26" i="38"/>
  <c r="BU27" i="38"/>
  <c r="BU28" i="38"/>
  <c r="BU29" i="38"/>
  <c r="BU30" i="38"/>
  <c r="BU31" i="38"/>
  <c r="BU32" i="38"/>
  <c r="BP7" i="38"/>
  <c r="BP8" i="38"/>
  <c r="BP9" i="38"/>
  <c r="BP10" i="38"/>
  <c r="BP11" i="38"/>
  <c r="BP12" i="38"/>
  <c r="BP13" i="38"/>
  <c r="BP14" i="38"/>
  <c r="BP15" i="38"/>
  <c r="BP16" i="38"/>
  <c r="BP17" i="38"/>
  <c r="BP18" i="38"/>
  <c r="BP19" i="38"/>
  <c r="BP20" i="38"/>
  <c r="BP21" i="38"/>
  <c r="BP22" i="38"/>
  <c r="BP23" i="38"/>
  <c r="BP24" i="38"/>
  <c r="BP25" i="38"/>
  <c r="BP26" i="38"/>
  <c r="BP27" i="38"/>
  <c r="BP28" i="38"/>
  <c r="BP29" i="38"/>
  <c r="BP30" i="38"/>
  <c r="BP31" i="38"/>
  <c r="BP32" i="38"/>
  <c r="BK7" i="38"/>
  <c r="BK8" i="38"/>
  <c r="BK9" i="38"/>
  <c r="BK10" i="38"/>
  <c r="BK11" i="38"/>
  <c r="BK12" i="38"/>
  <c r="BK13" i="38"/>
  <c r="BK14" i="38"/>
  <c r="BK15" i="38"/>
  <c r="BK16" i="38"/>
  <c r="BK17" i="38"/>
  <c r="BK18" i="38"/>
  <c r="BK19" i="38"/>
  <c r="BK20" i="38"/>
  <c r="BK21" i="38"/>
  <c r="BK22" i="38"/>
  <c r="BK23" i="38"/>
  <c r="BK24" i="38"/>
  <c r="BK25" i="38"/>
  <c r="BK26" i="38"/>
  <c r="BK27" i="38"/>
  <c r="BK28" i="38"/>
  <c r="BK29" i="38"/>
  <c r="BK30" i="38"/>
  <c r="BK31" i="38"/>
  <c r="BK32" i="38"/>
  <c r="BF7" i="38"/>
  <c r="BF8" i="38"/>
  <c r="BF9" i="38"/>
  <c r="BF10" i="38"/>
  <c r="BF11" i="38"/>
  <c r="BF12" i="38"/>
  <c r="BF13" i="38"/>
  <c r="BF14" i="38"/>
  <c r="BF15" i="38"/>
  <c r="BF16" i="38"/>
  <c r="BF17" i="38"/>
  <c r="BF18" i="38"/>
  <c r="BF19" i="38"/>
  <c r="BF20" i="38"/>
  <c r="BF21" i="38"/>
  <c r="BF22" i="38"/>
  <c r="BF23" i="38"/>
  <c r="BF24" i="38"/>
  <c r="BF25" i="38"/>
  <c r="BF26" i="38"/>
  <c r="BF27" i="38"/>
  <c r="BF28" i="38"/>
  <c r="BF29" i="38"/>
  <c r="BF30" i="38"/>
  <c r="BF31" i="38"/>
  <c r="BF32" i="38"/>
  <c r="BZ6" i="38"/>
  <c r="BU6" i="38"/>
  <c r="BP6" i="38"/>
  <c r="BK6" i="38"/>
  <c r="BF6" i="38"/>
  <c r="CE14" i="38"/>
  <c r="CE15" i="38"/>
  <c r="CE16" i="38"/>
  <c r="CE17" i="38"/>
  <c r="CE18" i="38"/>
  <c r="CE19" i="38"/>
  <c r="BB14" i="38"/>
  <c r="BB15" i="38"/>
  <c r="BB16" i="38"/>
  <c r="BB17" i="38"/>
  <c r="BB18" i="38"/>
  <c r="CE31" i="38"/>
  <c r="CE32" i="38"/>
  <c r="BB31" i="38"/>
  <c r="BB32" i="38"/>
  <c r="AD31" i="38"/>
  <c r="AD32" i="38"/>
  <c r="EA31" i="38"/>
  <c r="EB31" i="38"/>
  <c r="EC31" i="38"/>
  <c r="EA32" i="38"/>
  <c r="EB32" i="38"/>
  <c r="EC32" i="38"/>
  <c r="DC31" i="38"/>
  <c r="DD31" i="38"/>
  <c r="DE31" i="38"/>
  <c r="DC32" i="38"/>
  <c r="DD32" i="38"/>
  <c r="DE32" i="38"/>
  <c r="DA31" i="38"/>
  <c r="DA32" i="38"/>
  <c r="BA32" i="38"/>
  <c r="BC32" i="38" s="1"/>
  <c r="CD32" i="38"/>
  <c r="CF32" i="38" s="1"/>
  <c r="AV32" i="38"/>
  <c r="PL61" i="36" s="1"/>
  <c r="AQ32" i="38"/>
  <c r="PE61" i="36" s="1"/>
  <c r="AL32" i="38"/>
  <c r="OX61" i="36" s="1"/>
  <c r="AW7" i="38"/>
  <c r="AW8" i="38"/>
  <c r="AW9" i="38"/>
  <c r="AW10" i="38"/>
  <c r="AW11" i="38"/>
  <c r="AW12" i="38"/>
  <c r="AW13" i="38"/>
  <c r="AW14" i="38"/>
  <c r="AW15" i="38"/>
  <c r="AW16" i="38"/>
  <c r="AW17" i="38"/>
  <c r="AW18" i="38"/>
  <c r="AW19" i="38"/>
  <c r="AW20" i="38"/>
  <c r="AW21" i="38"/>
  <c r="AW22" i="38"/>
  <c r="AW23" i="38"/>
  <c r="AW24" i="38"/>
  <c r="AW25" i="38"/>
  <c r="AW26" i="38"/>
  <c r="AW27" i="38"/>
  <c r="AW28" i="38"/>
  <c r="AW29" i="38"/>
  <c r="AW30" i="38"/>
  <c r="AW31" i="38"/>
  <c r="AW32" i="38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26" i="38"/>
  <c r="AR27" i="38"/>
  <c r="AR28" i="38"/>
  <c r="AR29" i="38"/>
  <c r="AR30" i="38"/>
  <c r="AR31" i="38"/>
  <c r="AR32" i="38"/>
  <c r="AW6" i="38"/>
  <c r="AR6" i="38"/>
  <c r="AM7" i="38"/>
  <c r="AM8" i="38"/>
  <c r="AM9" i="38"/>
  <c r="AM10" i="38"/>
  <c r="AM11" i="38"/>
  <c r="AM12" i="38"/>
  <c r="AM13" i="38"/>
  <c r="AM14" i="38"/>
  <c r="AM15" i="38"/>
  <c r="AM16" i="38"/>
  <c r="AM17" i="38"/>
  <c r="AM18" i="38"/>
  <c r="AM19" i="38"/>
  <c r="AM20" i="38"/>
  <c r="AM21" i="38"/>
  <c r="AM22" i="38"/>
  <c r="AM23" i="38"/>
  <c r="AM24" i="38"/>
  <c r="AM25" i="38"/>
  <c r="AM26" i="38"/>
  <c r="AM27" i="38"/>
  <c r="AM28" i="38"/>
  <c r="AM29" i="38"/>
  <c r="AM30" i="38"/>
  <c r="AM31" i="38"/>
  <c r="AM32" i="38"/>
  <c r="AH7" i="38"/>
  <c r="AH8" i="38"/>
  <c r="AH9" i="38"/>
  <c r="AH10" i="38"/>
  <c r="AH11" i="38"/>
  <c r="AH12" i="38"/>
  <c r="AH13" i="38"/>
  <c r="AH14" i="38"/>
  <c r="AH15" i="38"/>
  <c r="AH16" i="38"/>
  <c r="AH17" i="38"/>
  <c r="AH18" i="38"/>
  <c r="AH19" i="38"/>
  <c r="AH20" i="38"/>
  <c r="AH21" i="38"/>
  <c r="AH22" i="38"/>
  <c r="AH23" i="38"/>
  <c r="AH24" i="38"/>
  <c r="AH25" i="38"/>
  <c r="AH26" i="38"/>
  <c r="AH27" i="38"/>
  <c r="AH28" i="38"/>
  <c r="AH29" i="38"/>
  <c r="AH30" i="38"/>
  <c r="AH31" i="38"/>
  <c r="AH32" i="38"/>
  <c r="AM6" i="38"/>
  <c r="AH6" i="38"/>
  <c r="Y7" i="38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T7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Y6" i="38"/>
  <c r="T6" i="38"/>
  <c r="O7" i="38"/>
  <c r="O8" i="38"/>
  <c r="O9" i="38"/>
  <c r="O10" i="38"/>
  <c r="O11" i="38"/>
  <c r="O12" i="38"/>
  <c r="O13" i="38"/>
  <c r="O14" i="38"/>
  <c r="O15" i="38"/>
  <c r="O16" i="38"/>
  <c r="O17" i="38"/>
  <c r="O18" i="38"/>
  <c r="O19" i="38"/>
  <c r="O20" i="38"/>
  <c r="O21" i="38"/>
  <c r="O22" i="38"/>
  <c r="O23" i="38"/>
  <c r="O24" i="38"/>
  <c r="O25" i="38"/>
  <c r="O26" i="38"/>
  <c r="O27" i="38"/>
  <c r="O28" i="38"/>
  <c r="O29" i="38"/>
  <c r="O30" i="38"/>
  <c r="O31" i="38"/>
  <c r="O32" i="38"/>
  <c r="O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6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D27" i="38" s="1"/>
  <c r="NH56" i="36" s="1"/>
  <c r="E28" i="38"/>
  <c r="E29" i="38"/>
  <c r="E30" i="38"/>
  <c r="E31" i="38"/>
  <c r="E32" i="38"/>
  <c r="E6" i="38"/>
  <c r="MU21" i="37"/>
  <c r="MV21" i="37"/>
  <c r="MW21" i="37"/>
  <c r="MX21" i="37"/>
  <c r="MY21" i="37"/>
  <c r="MZ21" i="37"/>
  <c r="NA21" i="37"/>
  <c r="MU22" i="37"/>
  <c r="MV22" i="37"/>
  <c r="MW22" i="37"/>
  <c r="MX22" i="37"/>
  <c r="MY22" i="37"/>
  <c r="MZ22" i="37"/>
  <c r="NA22" i="37"/>
  <c r="MU23" i="37"/>
  <c r="MV23" i="37"/>
  <c r="MW23" i="37"/>
  <c r="MX23" i="37"/>
  <c r="MY23" i="37"/>
  <c r="MZ23" i="37"/>
  <c r="NA23" i="37"/>
  <c r="MU24" i="37"/>
  <c r="MV24" i="37"/>
  <c r="MW24" i="37"/>
  <c r="MX24" i="37"/>
  <c r="MY24" i="37"/>
  <c r="MZ24" i="37"/>
  <c r="NA24" i="37"/>
  <c r="MU25" i="37"/>
  <c r="MV25" i="37"/>
  <c r="MW25" i="37"/>
  <c r="MX25" i="37"/>
  <c r="MY25" i="37"/>
  <c r="MZ25" i="37"/>
  <c r="NA25" i="37"/>
  <c r="MU26" i="37"/>
  <c r="MV26" i="37"/>
  <c r="MW26" i="37"/>
  <c r="MX26" i="37"/>
  <c r="MY26" i="37"/>
  <c r="MZ26" i="37"/>
  <c r="NA26" i="37"/>
  <c r="MU27" i="37"/>
  <c r="MV27" i="37"/>
  <c r="MW27" i="37"/>
  <c r="MX27" i="37"/>
  <c r="MY27" i="37"/>
  <c r="MZ27" i="37"/>
  <c r="NA27" i="37"/>
  <c r="MU28" i="37"/>
  <c r="MV28" i="37"/>
  <c r="MW28" i="37"/>
  <c r="MX28" i="37"/>
  <c r="MY28" i="37"/>
  <c r="MZ28" i="37"/>
  <c r="NA28" i="37"/>
  <c r="MN21" i="37"/>
  <c r="MO21" i="37"/>
  <c r="MP21" i="37"/>
  <c r="MQ21" i="37"/>
  <c r="MR21" i="37"/>
  <c r="MS21" i="37"/>
  <c r="MT21" i="37"/>
  <c r="MN22" i="37"/>
  <c r="MO22" i="37"/>
  <c r="MP22" i="37"/>
  <c r="MQ22" i="37"/>
  <c r="MR22" i="37"/>
  <c r="MS22" i="37"/>
  <c r="MT22" i="37"/>
  <c r="MN23" i="37"/>
  <c r="MO23" i="37"/>
  <c r="MP23" i="37"/>
  <c r="MQ23" i="37"/>
  <c r="MR23" i="37"/>
  <c r="MS23" i="37"/>
  <c r="MT23" i="37"/>
  <c r="MN24" i="37"/>
  <c r="MO24" i="37"/>
  <c r="MP24" i="37"/>
  <c r="MQ24" i="37"/>
  <c r="MR24" i="37"/>
  <c r="MS24" i="37"/>
  <c r="MT24" i="37"/>
  <c r="MN25" i="37"/>
  <c r="MO25" i="37"/>
  <c r="MP25" i="37"/>
  <c r="MQ25" i="37"/>
  <c r="MR25" i="37"/>
  <c r="MS25" i="37"/>
  <c r="MT25" i="37"/>
  <c r="MN26" i="37"/>
  <c r="MO26" i="37"/>
  <c r="MP26" i="37"/>
  <c r="MQ26" i="37"/>
  <c r="MR26" i="37"/>
  <c r="MS26" i="37"/>
  <c r="MT26" i="37"/>
  <c r="MN27" i="37"/>
  <c r="MO27" i="37"/>
  <c r="MP27" i="37"/>
  <c r="MQ27" i="37"/>
  <c r="MR27" i="37"/>
  <c r="MS27" i="37"/>
  <c r="MT27" i="37"/>
  <c r="MN28" i="37"/>
  <c r="MO28" i="37"/>
  <c r="MP28" i="37"/>
  <c r="MQ28" i="37"/>
  <c r="MR28" i="37"/>
  <c r="MS28" i="37"/>
  <c r="MT28" i="37"/>
  <c r="LZ21" i="37"/>
  <c r="MA21" i="37"/>
  <c r="MB21" i="37"/>
  <c r="MC21" i="37"/>
  <c r="MD21" i="37"/>
  <c r="ME21" i="37"/>
  <c r="MF21" i="37"/>
  <c r="LZ22" i="37"/>
  <c r="MA22" i="37"/>
  <c r="MB22" i="37"/>
  <c r="MC22" i="37"/>
  <c r="MD22" i="37"/>
  <c r="ME22" i="37"/>
  <c r="MF22" i="37"/>
  <c r="LZ23" i="37"/>
  <c r="MA23" i="37"/>
  <c r="MB23" i="37"/>
  <c r="MC23" i="37"/>
  <c r="MD23" i="37"/>
  <c r="ME23" i="37"/>
  <c r="MF23" i="37"/>
  <c r="LZ24" i="37"/>
  <c r="MA24" i="37"/>
  <c r="MB24" i="37"/>
  <c r="MC24" i="37"/>
  <c r="MD24" i="37"/>
  <c r="ME24" i="37"/>
  <c r="MF24" i="37"/>
  <c r="LZ25" i="37"/>
  <c r="MA25" i="37"/>
  <c r="MB25" i="37"/>
  <c r="MC25" i="37"/>
  <c r="MD25" i="37"/>
  <c r="ME25" i="37"/>
  <c r="MF25" i="37"/>
  <c r="LZ26" i="37"/>
  <c r="MA26" i="37"/>
  <c r="MB26" i="37"/>
  <c r="MC26" i="37"/>
  <c r="MD26" i="37"/>
  <c r="ME26" i="37"/>
  <c r="MF26" i="37"/>
  <c r="LZ27" i="37"/>
  <c r="MA27" i="37"/>
  <c r="MB27" i="37"/>
  <c r="MC27" i="37"/>
  <c r="MD27" i="37"/>
  <c r="ME27" i="37"/>
  <c r="MF27" i="37"/>
  <c r="LZ28" i="37"/>
  <c r="MA28" i="37"/>
  <c r="MB28" i="37"/>
  <c r="MC28" i="37"/>
  <c r="MD28" i="37"/>
  <c r="ME28" i="37"/>
  <c r="MF28" i="37"/>
  <c r="LS21" i="37"/>
  <c r="LT21" i="37"/>
  <c r="LU21" i="37"/>
  <c r="LV21" i="37"/>
  <c r="LW21" i="37"/>
  <c r="LX21" i="37"/>
  <c r="LY21" i="37"/>
  <c r="LS22" i="37"/>
  <c r="LT22" i="37"/>
  <c r="LU22" i="37"/>
  <c r="LV22" i="37"/>
  <c r="LW22" i="37"/>
  <c r="LX22" i="37"/>
  <c r="LY22" i="37"/>
  <c r="LS23" i="37"/>
  <c r="LT23" i="37"/>
  <c r="LU23" i="37"/>
  <c r="LV23" i="37"/>
  <c r="LW23" i="37"/>
  <c r="LX23" i="37"/>
  <c r="LY23" i="37"/>
  <c r="LS24" i="37"/>
  <c r="LT24" i="37"/>
  <c r="LU24" i="37"/>
  <c r="LV24" i="37"/>
  <c r="LW24" i="37"/>
  <c r="LX24" i="37"/>
  <c r="LY24" i="37"/>
  <c r="LS25" i="37"/>
  <c r="LT25" i="37"/>
  <c r="LU25" i="37"/>
  <c r="LV25" i="37"/>
  <c r="LW25" i="37"/>
  <c r="LX25" i="37"/>
  <c r="LY25" i="37"/>
  <c r="LS26" i="37"/>
  <c r="LT26" i="37"/>
  <c r="LU26" i="37"/>
  <c r="LV26" i="37"/>
  <c r="LW26" i="37"/>
  <c r="LX26" i="37"/>
  <c r="LY26" i="37"/>
  <c r="LS27" i="37"/>
  <c r="LT27" i="37"/>
  <c r="LU27" i="37"/>
  <c r="LV27" i="37"/>
  <c r="LW27" i="37"/>
  <c r="LX27" i="37"/>
  <c r="LY27" i="37"/>
  <c r="LS28" i="37"/>
  <c r="LT28" i="37"/>
  <c r="LU28" i="37"/>
  <c r="LV28" i="37"/>
  <c r="LW28" i="37"/>
  <c r="LX28" i="37"/>
  <c r="LY28" i="37"/>
  <c r="AC7" i="38"/>
  <c r="AD7" i="38"/>
  <c r="AC8" i="38"/>
  <c r="AD8" i="38"/>
  <c r="AC9" i="38"/>
  <c r="AD9" i="38"/>
  <c r="AC10" i="38"/>
  <c r="AD10" i="38"/>
  <c r="AC11" i="38"/>
  <c r="AD11" i="38"/>
  <c r="AC12" i="38"/>
  <c r="AD12" i="38"/>
  <c r="AC13" i="38"/>
  <c r="AD13" i="38"/>
  <c r="AC14" i="38"/>
  <c r="AD14" i="38"/>
  <c r="AC15" i="38"/>
  <c r="AD15" i="38"/>
  <c r="AC16" i="38"/>
  <c r="AD16" i="38"/>
  <c r="AC17" i="38"/>
  <c r="AD17" i="38"/>
  <c r="AC18" i="38"/>
  <c r="AD18" i="38"/>
  <c r="AC19" i="38"/>
  <c r="AD19" i="38"/>
  <c r="AC20" i="38"/>
  <c r="AD20" i="38"/>
  <c r="AC21" i="38"/>
  <c r="AD21" i="38"/>
  <c r="AC22" i="38"/>
  <c r="AD22" i="38"/>
  <c r="AC23" i="38"/>
  <c r="AD23" i="38"/>
  <c r="AC24" i="38"/>
  <c r="AD24" i="38"/>
  <c r="AC25" i="38"/>
  <c r="AD25" i="38"/>
  <c r="AC26" i="38"/>
  <c r="AD26" i="38"/>
  <c r="AC27" i="38"/>
  <c r="AD27" i="38"/>
  <c r="AC28" i="38"/>
  <c r="AD28" i="38"/>
  <c r="AC29" i="38"/>
  <c r="AD29" i="38"/>
  <c r="AC30" i="38"/>
  <c r="AD30" i="38"/>
  <c r="AC31" i="38"/>
  <c r="AC32" i="38"/>
  <c r="AD6" i="38"/>
  <c r="AD33" i="38" s="1"/>
  <c r="AC33" i="38"/>
  <c r="Z33" i="38"/>
  <c r="W33" i="38"/>
  <c r="AA30" i="38"/>
  <c r="X30" i="38"/>
  <c r="OJ59" i="36" s="1"/>
  <c r="AA29" i="38"/>
  <c r="X29" i="38"/>
  <c r="OJ58" i="36" s="1"/>
  <c r="AA28" i="38"/>
  <c r="X28" i="38"/>
  <c r="OJ57" i="36" s="1"/>
  <c r="AA27" i="38"/>
  <c r="X27" i="38"/>
  <c r="AA26" i="38"/>
  <c r="X26" i="38"/>
  <c r="OJ55" i="36" s="1"/>
  <c r="AA25" i="38"/>
  <c r="X25" i="38"/>
  <c r="OJ54" i="36" s="1"/>
  <c r="AA24" i="38"/>
  <c r="X24" i="38"/>
  <c r="OJ53" i="36" s="1"/>
  <c r="AA23" i="38"/>
  <c r="X23" i="38"/>
  <c r="OJ52" i="36" s="1"/>
  <c r="AA22" i="38"/>
  <c r="X22" i="38"/>
  <c r="OJ51" i="36" s="1"/>
  <c r="AA21" i="38"/>
  <c r="X21" i="38"/>
  <c r="OJ50" i="36" s="1"/>
  <c r="AA20" i="38"/>
  <c r="X20" i="38"/>
  <c r="OJ49" i="36" s="1"/>
  <c r="AA19" i="38"/>
  <c r="X19" i="38"/>
  <c r="OJ48" i="36" s="1"/>
  <c r="AA18" i="38"/>
  <c r="X18" i="38"/>
  <c r="OJ47" i="36" s="1"/>
  <c r="AA17" i="38"/>
  <c r="X17" i="38"/>
  <c r="OJ46" i="36" s="1"/>
  <c r="AA16" i="38"/>
  <c r="X16" i="38"/>
  <c r="OJ45" i="36" s="1"/>
  <c r="AA15" i="38"/>
  <c r="X15" i="38"/>
  <c r="OJ44" i="36" s="1"/>
  <c r="AA14" i="38"/>
  <c r="X14" i="38"/>
  <c r="OJ43" i="36" s="1"/>
  <c r="AA13" i="38"/>
  <c r="X13" i="38"/>
  <c r="OJ42" i="36" s="1"/>
  <c r="AA12" i="38"/>
  <c r="X12" i="38"/>
  <c r="OJ41" i="36" s="1"/>
  <c r="AA11" i="38"/>
  <c r="X11" i="38"/>
  <c r="OJ40" i="36" s="1"/>
  <c r="AA10" i="38"/>
  <c r="X10" i="38"/>
  <c r="OJ39" i="36" s="1"/>
  <c r="AA9" i="38"/>
  <c r="X9" i="38"/>
  <c r="OJ38" i="36" s="1"/>
  <c r="AA8" i="38"/>
  <c r="X8" i="38"/>
  <c r="OJ37" i="36" s="1"/>
  <c r="AA7" i="38"/>
  <c r="X7" i="38"/>
  <c r="OJ36" i="36" s="1"/>
  <c r="AA6" i="38"/>
  <c r="X6" i="38"/>
  <c r="OJ35" i="36" s="1"/>
  <c r="CD6" i="38"/>
  <c r="KQ67" i="37"/>
  <c r="AU33" i="38"/>
  <c r="AP33" i="38"/>
  <c r="AK33" i="38"/>
  <c r="AF33" i="38"/>
  <c r="H33" i="38"/>
  <c r="U33" i="38"/>
  <c r="R33" i="38"/>
  <c r="P33" i="38"/>
  <c r="M33" i="38"/>
  <c r="K33" i="38"/>
  <c r="G32" i="38"/>
  <c r="F33" i="38"/>
  <c r="C33" i="38"/>
  <c r="G31" i="38"/>
  <c r="D29" i="38"/>
  <c r="NH58" i="36" s="1"/>
  <c r="D30" i="38"/>
  <c r="NH59" i="36" s="1"/>
  <c r="D31" i="38"/>
  <c r="NH60" i="36" s="1"/>
  <c r="LG41" i="38"/>
  <c r="GX33" i="38"/>
  <c r="FA33" i="38"/>
  <c r="EV33" i="38"/>
  <c r="EQ33" i="38"/>
  <c r="EL33" i="38"/>
  <c r="EG33" i="38"/>
  <c r="DX33" i="38"/>
  <c r="DS33" i="38"/>
  <c r="DN33" i="38"/>
  <c r="DI33" i="38"/>
  <c r="CY33" i="38"/>
  <c r="CT33" i="38"/>
  <c r="CO33" i="38"/>
  <c r="CJ33" i="38"/>
  <c r="CA33" i="38"/>
  <c r="BV33" i="38"/>
  <c r="BQ33" i="38"/>
  <c r="BL33" i="38"/>
  <c r="BG33" i="38"/>
  <c r="JC32" i="38"/>
  <c r="JD32" i="38" s="1"/>
  <c r="LE31" i="38"/>
  <c r="KX31" i="38"/>
  <c r="ABH60" i="36" s="1"/>
  <c r="ABI60" i="36" s="1"/>
  <c r="KR31" i="41" s="1"/>
  <c r="KS31" i="38"/>
  <c r="ABA60" i="36" s="1"/>
  <c r="ABB60" i="36" s="1"/>
  <c r="KN31" i="41" s="1"/>
  <c r="KN31" i="38"/>
  <c r="AAT60" i="36" s="1"/>
  <c r="AAU60" i="36" s="1"/>
  <c r="KI31" i="41" s="1"/>
  <c r="KI31" i="38"/>
  <c r="AAM60" i="36" s="1"/>
  <c r="AAN60" i="36" s="1"/>
  <c r="KD31" i="41" s="1"/>
  <c r="KD31" i="38"/>
  <c r="AAF60" i="36" s="1"/>
  <c r="AAG60" i="36" s="1"/>
  <c r="JY31" i="41" s="1"/>
  <c r="JP31" i="38"/>
  <c r="ZR60" i="36" s="1"/>
  <c r="JK31" i="38"/>
  <c r="ZK60" i="36" s="1"/>
  <c r="JF31" i="38"/>
  <c r="ZD60" i="36" s="1"/>
  <c r="JC31" i="38"/>
  <c r="JB31" i="38"/>
  <c r="IW31" i="38"/>
  <c r="YW60" i="36" s="1"/>
  <c r="IR31" i="38"/>
  <c r="YP60" i="36" s="1"/>
  <c r="IM31" i="38"/>
  <c r="YI60" i="36" s="1"/>
  <c r="IH31" i="38"/>
  <c r="YB60" i="36" s="1"/>
  <c r="IE31" i="38"/>
  <c r="ID31" i="38"/>
  <c r="HT31" i="38"/>
  <c r="XN60" i="36" s="1"/>
  <c r="HO31" i="38"/>
  <c r="XG60" i="36" s="1"/>
  <c r="HJ31" i="38"/>
  <c r="WZ60" i="36" s="1"/>
  <c r="HE31" i="38"/>
  <c r="WS60" i="36" s="1"/>
  <c r="HB31" i="38"/>
  <c r="HA31" i="38"/>
  <c r="GV31" i="38"/>
  <c r="WL60" i="36" s="1"/>
  <c r="GQ31" i="38"/>
  <c r="WE60" i="36" s="1"/>
  <c r="GL31" i="38"/>
  <c r="VX60" i="36" s="1"/>
  <c r="GG31" i="38"/>
  <c r="VQ60" i="36" s="1"/>
  <c r="GD31" i="38"/>
  <c r="GC31" i="38"/>
  <c r="FX31" i="38"/>
  <c r="VJ60" i="36" s="1"/>
  <c r="FS31" i="38"/>
  <c r="VC60" i="36" s="1"/>
  <c r="FN31" i="38"/>
  <c r="UV60" i="36" s="1"/>
  <c r="FI31" i="38"/>
  <c r="UO60" i="36" s="1"/>
  <c r="CD31" i="38"/>
  <c r="CF31" i="38" s="1"/>
  <c r="BA31" i="38"/>
  <c r="BC31" i="38" s="1"/>
  <c r="LD30" i="38"/>
  <c r="LC30" i="38"/>
  <c r="LA30" i="38"/>
  <c r="KX30" i="38"/>
  <c r="ABH59" i="36" s="1"/>
  <c r="ABI59" i="36" s="1"/>
  <c r="KR30" i="41" s="1"/>
  <c r="KV30" i="38"/>
  <c r="KS30" i="38"/>
  <c r="ABA59" i="36" s="1"/>
  <c r="ABB59" i="36" s="1"/>
  <c r="KQ30" i="38"/>
  <c r="KN30" i="38"/>
  <c r="AAT59" i="36" s="1"/>
  <c r="AAU59" i="36" s="1"/>
  <c r="KL30" i="38"/>
  <c r="KI30" i="38"/>
  <c r="AAM59" i="36" s="1"/>
  <c r="AAN59" i="36" s="1"/>
  <c r="KG30" i="38"/>
  <c r="KD30" i="38"/>
  <c r="AAF59" i="36" s="1"/>
  <c r="AAG59" i="36" s="1"/>
  <c r="KA30" i="38"/>
  <c r="JS30" i="38"/>
  <c r="JP30" i="38"/>
  <c r="ZR59" i="36" s="1"/>
  <c r="JN30" i="38"/>
  <c r="JK30" i="38"/>
  <c r="ZK59" i="36" s="1"/>
  <c r="JI30" i="38"/>
  <c r="JF30" i="38"/>
  <c r="ZD59" i="36" s="1"/>
  <c r="JC30" i="38"/>
  <c r="JB30" i="38"/>
  <c r="IZ30" i="38"/>
  <c r="IW30" i="38"/>
  <c r="YW59" i="36" s="1"/>
  <c r="IU30" i="38"/>
  <c r="IR30" i="38"/>
  <c r="YP59" i="36" s="1"/>
  <c r="IP30" i="38"/>
  <c r="IM30" i="38"/>
  <c r="YI59" i="36" s="1"/>
  <c r="IK30" i="38"/>
  <c r="IH30" i="38"/>
  <c r="YB59" i="36" s="1"/>
  <c r="IE30" i="38"/>
  <c r="ID30" i="38"/>
  <c r="IB30" i="38"/>
  <c r="HW30" i="38"/>
  <c r="HT30" i="38"/>
  <c r="XN59" i="36" s="1"/>
  <c r="HR30" i="38"/>
  <c r="HO30" i="38"/>
  <c r="XG59" i="36" s="1"/>
  <c r="HM30" i="38"/>
  <c r="HJ30" i="38"/>
  <c r="WZ59" i="36" s="1"/>
  <c r="HH30" i="38"/>
  <c r="HE30" i="38"/>
  <c r="WS59" i="36" s="1"/>
  <c r="HB30" i="38"/>
  <c r="HA30" i="38"/>
  <c r="GY30" i="38"/>
  <c r="GV30" i="38"/>
  <c r="WL59" i="36" s="1"/>
  <c r="GT30" i="38"/>
  <c r="GQ30" i="38"/>
  <c r="WE59" i="36" s="1"/>
  <c r="GO30" i="38"/>
  <c r="GL30" i="38"/>
  <c r="VX59" i="36" s="1"/>
  <c r="GJ30" i="38"/>
  <c r="GG30" i="38"/>
  <c r="VQ59" i="36" s="1"/>
  <c r="GD30" i="38"/>
  <c r="GC30" i="38"/>
  <c r="GA30" i="38"/>
  <c r="FX30" i="38"/>
  <c r="VJ59" i="36" s="1"/>
  <c r="FV30" i="38"/>
  <c r="FS30" i="38"/>
  <c r="VC59" i="36" s="1"/>
  <c r="FQ30" i="38"/>
  <c r="FN30" i="38"/>
  <c r="UV59" i="36" s="1"/>
  <c r="FL30" i="38"/>
  <c r="FI30" i="38"/>
  <c r="UO59" i="36" s="1"/>
  <c r="FG30" i="38"/>
  <c r="FC30" i="38"/>
  <c r="FB30" i="38"/>
  <c r="EY30" i="38"/>
  <c r="UH59" i="36" s="1"/>
  <c r="EW30" i="38"/>
  <c r="ET30" i="38"/>
  <c r="UA59" i="36" s="1"/>
  <c r="ER30" i="38"/>
  <c r="EO30" i="38"/>
  <c r="TT59" i="36" s="1"/>
  <c r="EM30" i="38"/>
  <c r="EJ30" i="38"/>
  <c r="TM59" i="36" s="1"/>
  <c r="EH30" i="38"/>
  <c r="EE30" i="38"/>
  <c r="TF59" i="36" s="1"/>
  <c r="EB30" i="38"/>
  <c r="EA30" i="38"/>
  <c r="DY30" i="38"/>
  <c r="DV30" i="38"/>
  <c r="SY59" i="36" s="1"/>
  <c r="DT30" i="38"/>
  <c r="DQ30" i="38"/>
  <c r="SR59" i="36" s="1"/>
  <c r="DO30" i="38"/>
  <c r="DL30" i="38"/>
  <c r="SK59" i="36" s="1"/>
  <c r="DJ30" i="38"/>
  <c r="DG30" i="38"/>
  <c r="SD59" i="36" s="1"/>
  <c r="DD30" i="38"/>
  <c r="DC30" i="38"/>
  <c r="DA30" i="38"/>
  <c r="CZ30" i="38"/>
  <c r="CW30" i="38"/>
  <c r="RW59" i="36" s="1"/>
  <c r="CU30" i="38"/>
  <c r="CR30" i="38"/>
  <c r="RP59" i="36" s="1"/>
  <c r="CP30" i="38"/>
  <c r="CM30" i="38"/>
  <c r="RI59" i="36" s="1"/>
  <c r="CK30" i="38"/>
  <c r="CH30" i="38"/>
  <c r="RB59" i="36" s="1"/>
  <c r="CE30" i="38"/>
  <c r="CD30" i="38"/>
  <c r="CB30" i="38"/>
  <c r="BY30" i="38"/>
  <c r="QU59" i="36" s="1"/>
  <c r="BW30" i="38"/>
  <c r="BT30" i="38"/>
  <c r="QN59" i="36" s="1"/>
  <c r="BR30" i="38"/>
  <c r="BO30" i="38"/>
  <c r="QG59" i="36" s="1"/>
  <c r="BM30" i="38"/>
  <c r="BJ30" i="38"/>
  <c r="PZ59" i="36" s="1"/>
  <c r="BH30" i="38"/>
  <c r="BE30" i="38"/>
  <c r="PS59" i="36" s="1"/>
  <c r="BB30" i="38"/>
  <c r="BA30" i="38"/>
  <c r="AY30" i="38"/>
  <c r="AV30" i="38"/>
  <c r="PL59" i="36" s="1"/>
  <c r="AT30" i="38"/>
  <c r="AQ30" i="38"/>
  <c r="PE59" i="36" s="1"/>
  <c r="AO30" i="38"/>
  <c r="AL30" i="38"/>
  <c r="OX59" i="36" s="1"/>
  <c r="AJ30" i="38"/>
  <c r="AG30" i="38"/>
  <c r="OQ59" i="36" s="1"/>
  <c r="V30" i="38"/>
  <c r="S30" i="38"/>
  <c r="OC59" i="36" s="1"/>
  <c r="Q30" i="38"/>
  <c r="N30" i="38"/>
  <c r="NV59" i="36" s="1"/>
  <c r="L30" i="38"/>
  <c r="I30" i="38"/>
  <c r="G30" i="38"/>
  <c r="LD29" i="38"/>
  <c r="LC29" i="38"/>
  <c r="LA29" i="38"/>
  <c r="KX29" i="38"/>
  <c r="ABH58" i="36" s="1"/>
  <c r="ABI58" i="36" s="1"/>
  <c r="KR29" i="41" s="1"/>
  <c r="KV29" i="38"/>
  <c r="KS29" i="38"/>
  <c r="ABA58" i="36" s="1"/>
  <c r="ABB58" i="36" s="1"/>
  <c r="KQ29" i="38"/>
  <c r="KN29" i="38"/>
  <c r="AAT58" i="36" s="1"/>
  <c r="AAU58" i="36" s="1"/>
  <c r="KL29" i="38"/>
  <c r="KI29" i="38"/>
  <c r="AAM58" i="36" s="1"/>
  <c r="AAN58" i="36" s="1"/>
  <c r="KG29" i="38"/>
  <c r="KD29" i="38"/>
  <c r="AAF58" i="36" s="1"/>
  <c r="AAG58" i="36" s="1"/>
  <c r="KA29" i="38"/>
  <c r="JS29" i="38"/>
  <c r="JP29" i="38"/>
  <c r="ZR58" i="36" s="1"/>
  <c r="JN29" i="38"/>
  <c r="JK29" i="38"/>
  <c r="ZK58" i="36" s="1"/>
  <c r="JI29" i="38"/>
  <c r="JF29" i="38"/>
  <c r="ZD58" i="36" s="1"/>
  <c r="JC29" i="38"/>
  <c r="JB29" i="38"/>
  <c r="IZ29" i="38"/>
  <c r="IW29" i="38"/>
  <c r="YW58" i="36" s="1"/>
  <c r="IU29" i="38"/>
  <c r="IR29" i="38"/>
  <c r="YP58" i="36" s="1"/>
  <c r="IP29" i="38"/>
  <c r="IM29" i="38"/>
  <c r="YI58" i="36" s="1"/>
  <c r="IK29" i="38"/>
  <c r="IH29" i="38"/>
  <c r="YB58" i="36" s="1"/>
  <c r="IE29" i="38"/>
  <c r="ID29" i="38"/>
  <c r="IB29" i="38"/>
  <c r="HY29" i="38"/>
  <c r="XU58" i="36" s="1"/>
  <c r="HW29" i="38"/>
  <c r="HT29" i="38"/>
  <c r="XN58" i="36" s="1"/>
  <c r="HR29" i="38"/>
  <c r="HO29" i="38"/>
  <c r="XG58" i="36" s="1"/>
  <c r="HM29" i="38"/>
  <c r="HJ29" i="38"/>
  <c r="WZ58" i="36" s="1"/>
  <c r="HH29" i="38"/>
  <c r="HE29" i="38"/>
  <c r="WS58" i="36" s="1"/>
  <c r="HB29" i="38"/>
  <c r="HA29" i="38"/>
  <c r="GY29" i="38"/>
  <c r="GV29" i="38"/>
  <c r="WL58" i="36" s="1"/>
  <c r="GT29" i="38"/>
  <c r="GQ29" i="38"/>
  <c r="WE58" i="36" s="1"/>
  <c r="GO29" i="38"/>
  <c r="GL29" i="38"/>
  <c r="VX58" i="36" s="1"/>
  <c r="GJ29" i="38"/>
  <c r="GG29" i="38"/>
  <c r="VQ58" i="36" s="1"/>
  <c r="GD29" i="38"/>
  <c r="GC29" i="38"/>
  <c r="GA29" i="38"/>
  <c r="FX29" i="38"/>
  <c r="VJ58" i="36" s="1"/>
  <c r="FV29" i="38"/>
  <c r="FS29" i="38"/>
  <c r="VC58" i="36" s="1"/>
  <c r="FQ29" i="38"/>
  <c r="FN29" i="38"/>
  <c r="UV58" i="36" s="1"/>
  <c r="FL29" i="38"/>
  <c r="FI29" i="38"/>
  <c r="UO58" i="36" s="1"/>
  <c r="FG29" i="38"/>
  <c r="FC29" i="38"/>
  <c r="FB29" i="38"/>
  <c r="EY29" i="38"/>
  <c r="UH58" i="36" s="1"/>
  <c r="EW29" i="38"/>
  <c r="ET29" i="38"/>
  <c r="UA58" i="36" s="1"/>
  <c r="ER29" i="38"/>
  <c r="EO29" i="38"/>
  <c r="TT58" i="36" s="1"/>
  <c r="EM29" i="38"/>
  <c r="EJ29" i="38"/>
  <c r="TM58" i="36" s="1"/>
  <c r="EH29" i="38"/>
  <c r="EE29" i="38"/>
  <c r="TF58" i="36" s="1"/>
  <c r="EB29" i="38"/>
  <c r="EA29" i="38"/>
  <c r="DY29" i="38"/>
  <c r="DV29" i="38"/>
  <c r="SY58" i="36" s="1"/>
  <c r="DT29" i="38"/>
  <c r="DQ29" i="38"/>
  <c r="SR58" i="36" s="1"/>
  <c r="DO29" i="38"/>
  <c r="DL29" i="38"/>
  <c r="SK58" i="36" s="1"/>
  <c r="DJ29" i="38"/>
  <c r="DG29" i="38"/>
  <c r="SD58" i="36" s="1"/>
  <c r="DD29" i="38"/>
  <c r="DC29" i="38"/>
  <c r="DA29" i="38"/>
  <c r="CZ29" i="38"/>
  <c r="CW29" i="38"/>
  <c r="RW58" i="36" s="1"/>
  <c r="CU29" i="38"/>
  <c r="CR29" i="38"/>
  <c r="RP58" i="36" s="1"/>
  <c r="CP29" i="38"/>
  <c r="CM29" i="38"/>
  <c r="RI58" i="36" s="1"/>
  <c r="CK29" i="38"/>
  <c r="CH29" i="38"/>
  <c r="RB58" i="36" s="1"/>
  <c r="CE29" i="38"/>
  <c r="CD29" i="38"/>
  <c r="CB29" i="38"/>
  <c r="BY29" i="38"/>
  <c r="QU58" i="36" s="1"/>
  <c r="BW29" i="38"/>
  <c r="BT29" i="38"/>
  <c r="QN58" i="36" s="1"/>
  <c r="BR29" i="38"/>
  <c r="BO29" i="38"/>
  <c r="QG58" i="36" s="1"/>
  <c r="BM29" i="38"/>
  <c r="BJ29" i="38"/>
  <c r="PZ58" i="36" s="1"/>
  <c r="BH29" i="38"/>
  <c r="BE29" i="38"/>
  <c r="PS58" i="36" s="1"/>
  <c r="BB29" i="38"/>
  <c r="BA29" i="38"/>
  <c r="AY29" i="38"/>
  <c r="AV29" i="38"/>
  <c r="PL58" i="36" s="1"/>
  <c r="AT29" i="38"/>
  <c r="AQ29" i="38"/>
  <c r="PE58" i="36" s="1"/>
  <c r="AO29" i="38"/>
  <c r="AL29" i="38"/>
  <c r="OX58" i="36" s="1"/>
  <c r="AJ29" i="38"/>
  <c r="AG29" i="38"/>
  <c r="OQ58" i="36" s="1"/>
  <c r="V29" i="38"/>
  <c r="S29" i="38"/>
  <c r="OC58" i="36" s="1"/>
  <c r="Q29" i="38"/>
  <c r="N29" i="38"/>
  <c r="NV58" i="36" s="1"/>
  <c r="L29" i="38"/>
  <c r="I29" i="38"/>
  <c r="NO58" i="36" s="1"/>
  <c r="G29" i="38"/>
  <c r="LD28" i="38"/>
  <c r="LC28" i="38"/>
  <c r="LA28" i="38"/>
  <c r="KX28" i="38"/>
  <c r="ABH57" i="36" s="1"/>
  <c r="ABI57" i="36" s="1"/>
  <c r="KR28" i="41" s="1"/>
  <c r="KV28" i="38"/>
  <c r="KS28" i="38"/>
  <c r="ABA57" i="36" s="1"/>
  <c r="ABB57" i="36" s="1"/>
  <c r="KQ28" i="38"/>
  <c r="KN28" i="38"/>
  <c r="AAT57" i="36" s="1"/>
  <c r="AAU57" i="36" s="1"/>
  <c r="KL28" i="38"/>
  <c r="KI28" i="38"/>
  <c r="AAM57" i="36" s="1"/>
  <c r="AAN57" i="36" s="1"/>
  <c r="KG28" i="38"/>
  <c r="KD28" i="38"/>
  <c r="AAF57" i="36" s="1"/>
  <c r="AAG57" i="36" s="1"/>
  <c r="KA28" i="38"/>
  <c r="JS28" i="38"/>
  <c r="JP28" i="38"/>
  <c r="ZR57" i="36" s="1"/>
  <c r="JN28" i="38"/>
  <c r="JK28" i="38"/>
  <c r="ZK57" i="36" s="1"/>
  <c r="JI28" i="38"/>
  <c r="JF28" i="38"/>
  <c r="ZD57" i="36" s="1"/>
  <c r="JC28" i="38"/>
  <c r="JB28" i="38"/>
  <c r="IZ28" i="38"/>
  <c r="IW28" i="38"/>
  <c r="YW57" i="36" s="1"/>
  <c r="IU28" i="38"/>
  <c r="IR28" i="38"/>
  <c r="YP57" i="36" s="1"/>
  <c r="IP28" i="38"/>
  <c r="IM28" i="38"/>
  <c r="YI57" i="36" s="1"/>
  <c r="IK28" i="38"/>
  <c r="IH28" i="38"/>
  <c r="YB57" i="36" s="1"/>
  <c r="IE28" i="38"/>
  <c r="ID28" i="38"/>
  <c r="IB28" i="38"/>
  <c r="HY28" i="38"/>
  <c r="XU57" i="36" s="1"/>
  <c r="HW28" i="38"/>
  <c r="HT28" i="38"/>
  <c r="XN57" i="36" s="1"/>
  <c r="HR28" i="38"/>
  <c r="HO28" i="38"/>
  <c r="XG57" i="36" s="1"/>
  <c r="HM28" i="38"/>
  <c r="HJ28" i="38"/>
  <c r="WZ57" i="36" s="1"/>
  <c r="HH28" i="38"/>
  <c r="HE28" i="38"/>
  <c r="WS57" i="36" s="1"/>
  <c r="HB28" i="38"/>
  <c r="HA28" i="38"/>
  <c r="GY28" i="38"/>
  <c r="GV28" i="38"/>
  <c r="WL57" i="36" s="1"/>
  <c r="GT28" i="38"/>
  <c r="GQ28" i="38"/>
  <c r="WE57" i="36" s="1"/>
  <c r="GO28" i="38"/>
  <c r="GL28" i="38"/>
  <c r="VX57" i="36" s="1"/>
  <c r="GJ28" i="38"/>
  <c r="GG28" i="38"/>
  <c r="VQ57" i="36" s="1"/>
  <c r="GD28" i="38"/>
  <c r="GC28" i="38"/>
  <c r="GA28" i="38"/>
  <c r="FX28" i="38"/>
  <c r="VJ57" i="36" s="1"/>
  <c r="FV28" i="38"/>
  <c r="FS28" i="38"/>
  <c r="VC57" i="36" s="1"/>
  <c r="FQ28" i="38"/>
  <c r="FN28" i="38"/>
  <c r="UV57" i="36" s="1"/>
  <c r="FL28" i="38"/>
  <c r="FI28" i="38"/>
  <c r="UO57" i="36" s="1"/>
  <c r="FG28" i="38"/>
  <c r="FC28" i="38"/>
  <c r="FB28" i="38"/>
  <c r="EY28" i="38"/>
  <c r="UH57" i="36" s="1"/>
  <c r="EW28" i="38"/>
  <c r="ET28" i="38"/>
  <c r="UA57" i="36" s="1"/>
  <c r="ER28" i="38"/>
  <c r="EO28" i="38"/>
  <c r="TT57" i="36" s="1"/>
  <c r="EM28" i="38"/>
  <c r="EJ28" i="38"/>
  <c r="TM57" i="36" s="1"/>
  <c r="EH28" i="38"/>
  <c r="EE28" i="38"/>
  <c r="TF57" i="36" s="1"/>
  <c r="EB28" i="38"/>
  <c r="EA28" i="38"/>
  <c r="DY28" i="38"/>
  <c r="DV28" i="38"/>
  <c r="SY57" i="36" s="1"/>
  <c r="DT28" i="38"/>
  <c r="DQ28" i="38"/>
  <c r="SR57" i="36" s="1"/>
  <c r="DO28" i="38"/>
  <c r="DL28" i="38"/>
  <c r="SK57" i="36" s="1"/>
  <c r="DJ28" i="38"/>
  <c r="DG28" i="38"/>
  <c r="SD57" i="36" s="1"/>
  <c r="DD28" i="38"/>
  <c r="DC28" i="38"/>
  <c r="DA28" i="38"/>
  <c r="CZ28" i="38"/>
  <c r="CW28" i="38"/>
  <c r="RW57" i="36" s="1"/>
  <c r="CU28" i="38"/>
  <c r="CR28" i="38"/>
  <c r="RP57" i="36" s="1"/>
  <c r="CP28" i="38"/>
  <c r="CM28" i="38"/>
  <c r="RI57" i="36" s="1"/>
  <c r="CK28" i="38"/>
  <c r="CH28" i="38"/>
  <c r="RB57" i="36" s="1"/>
  <c r="CE28" i="38"/>
  <c r="CD28" i="38"/>
  <c r="CB28" i="38"/>
  <c r="BY28" i="38"/>
  <c r="QU57" i="36" s="1"/>
  <c r="BW28" i="38"/>
  <c r="BT28" i="38"/>
  <c r="QN57" i="36" s="1"/>
  <c r="BR28" i="38"/>
  <c r="BO28" i="38"/>
  <c r="QG57" i="36" s="1"/>
  <c r="BM28" i="38"/>
  <c r="BJ28" i="38"/>
  <c r="PZ57" i="36" s="1"/>
  <c r="BH28" i="38"/>
  <c r="BE28" i="38"/>
  <c r="PS57" i="36" s="1"/>
  <c r="BB28" i="38"/>
  <c r="BA28" i="38"/>
  <c r="AY28" i="38"/>
  <c r="AV28" i="38"/>
  <c r="PL57" i="36" s="1"/>
  <c r="AT28" i="38"/>
  <c r="AQ28" i="38"/>
  <c r="PE57" i="36" s="1"/>
  <c r="AO28" i="38"/>
  <c r="AL28" i="38"/>
  <c r="OX57" i="36" s="1"/>
  <c r="AJ28" i="38"/>
  <c r="AG28" i="38"/>
  <c r="OQ57" i="36" s="1"/>
  <c r="V28" i="38"/>
  <c r="S28" i="38"/>
  <c r="OC57" i="36" s="1"/>
  <c r="Q28" i="38"/>
  <c r="N28" i="38"/>
  <c r="NV57" i="36" s="1"/>
  <c r="L28" i="38"/>
  <c r="I28" i="38"/>
  <c r="NO57" i="36" s="1"/>
  <c r="G28" i="38"/>
  <c r="D28" i="38"/>
  <c r="NH57" i="36" s="1"/>
  <c r="LD27" i="38"/>
  <c r="LC27" i="38"/>
  <c r="LA27" i="38"/>
  <c r="KX27" i="38"/>
  <c r="KV27" i="38"/>
  <c r="KS27" i="38"/>
  <c r="KQ27" i="38"/>
  <c r="KN27" i="38"/>
  <c r="KL27" i="38"/>
  <c r="KI27" i="38"/>
  <c r="KG27" i="38"/>
  <c r="KD27" i="38"/>
  <c r="KA27" i="38"/>
  <c r="JS27" i="38"/>
  <c r="JP27" i="38"/>
  <c r="JN27" i="38"/>
  <c r="JK27" i="38"/>
  <c r="JI27" i="38"/>
  <c r="JF27" i="38"/>
  <c r="JC27" i="38"/>
  <c r="JB27" i="38"/>
  <c r="IZ27" i="38"/>
  <c r="IW27" i="38"/>
  <c r="IU27" i="38"/>
  <c r="IR27" i="38"/>
  <c r="IP27" i="38"/>
  <c r="IM27" i="38"/>
  <c r="IK27" i="38"/>
  <c r="IH27" i="38"/>
  <c r="IE27" i="38"/>
  <c r="ID27" i="38"/>
  <c r="IB27" i="38"/>
  <c r="HY27" i="38"/>
  <c r="HW27" i="38"/>
  <c r="HT27" i="38"/>
  <c r="HR27" i="38"/>
  <c r="HO27" i="38"/>
  <c r="HM27" i="38"/>
  <c r="HJ27" i="38"/>
  <c r="HH27" i="38"/>
  <c r="HE27" i="38"/>
  <c r="HB27" i="38"/>
  <c r="HA27" i="38"/>
  <c r="GY27" i="38"/>
  <c r="GV27" i="38"/>
  <c r="GT27" i="38"/>
  <c r="GQ27" i="38"/>
  <c r="GO27" i="38"/>
  <c r="GL27" i="38"/>
  <c r="GJ27" i="38"/>
  <c r="GG27" i="38"/>
  <c r="GD27" i="38"/>
  <c r="GC27" i="38"/>
  <c r="GA27" i="38"/>
  <c r="FX27" i="38"/>
  <c r="FV27" i="38"/>
  <c r="FS27" i="38"/>
  <c r="FQ27" i="38"/>
  <c r="FN27" i="38"/>
  <c r="FL27" i="38"/>
  <c r="FI27" i="38"/>
  <c r="FG27" i="38"/>
  <c r="FC27" i="38"/>
  <c r="FB27" i="38"/>
  <c r="EY27" i="38"/>
  <c r="EW27" i="38"/>
  <c r="ET27" i="38"/>
  <c r="ER27" i="38"/>
  <c r="EO27" i="38"/>
  <c r="EM27" i="38"/>
  <c r="EJ27" i="38"/>
  <c r="EH27" i="38"/>
  <c r="EE27" i="38"/>
  <c r="EB27" i="38"/>
  <c r="EA27" i="38"/>
  <c r="DY27" i="38"/>
  <c r="DV27" i="38"/>
  <c r="DT27" i="38"/>
  <c r="DQ27" i="38"/>
  <c r="DO27" i="38"/>
  <c r="DL27" i="38"/>
  <c r="DJ27" i="38"/>
  <c r="DG27" i="38"/>
  <c r="DD27" i="38"/>
  <c r="DC27" i="38"/>
  <c r="DA27" i="38"/>
  <c r="CZ27" i="38"/>
  <c r="CW27" i="38"/>
  <c r="CU27" i="38"/>
  <c r="CR27" i="38"/>
  <c r="CP27" i="38"/>
  <c r="CM27" i="38"/>
  <c r="CK27" i="38"/>
  <c r="CH27" i="38"/>
  <c r="CE27" i="38"/>
  <c r="CD27" i="38"/>
  <c r="CB27" i="38"/>
  <c r="BY27" i="38"/>
  <c r="BW27" i="38"/>
  <c r="BT27" i="38"/>
  <c r="BR27" i="38"/>
  <c r="BO27" i="38"/>
  <c r="BM27" i="38"/>
  <c r="BJ27" i="38"/>
  <c r="BH27" i="38"/>
  <c r="BE27" i="38"/>
  <c r="BB27" i="38"/>
  <c r="BA27" i="38"/>
  <c r="AY27" i="38"/>
  <c r="AV27" i="38"/>
  <c r="PL56" i="36" s="1"/>
  <c r="AT27" i="38"/>
  <c r="AQ27" i="38"/>
  <c r="PE56" i="36" s="1"/>
  <c r="AO27" i="38"/>
  <c r="AL27" i="38"/>
  <c r="OX56" i="36" s="1"/>
  <c r="AJ27" i="38"/>
  <c r="AG27" i="38"/>
  <c r="OQ56" i="36" s="1"/>
  <c r="V27" i="38"/>
  <c r="S27" i="38"/>
  <c r="Q27" i="38"/>
  <c r="N27" i="38"/>
  <c r="L27" i="38"/>
  <c r="I27" i="38"/>
  <c r="G27" i="38"/>
  <c r="LD26" i="38"/>
  <c r="LC26" i="38"/>
  <c r="LA26" i="38"/>
  <c r="KX26" i="38"/>
  <c r="ABH55" i="36" s="1"/>
  <c r="ABI55" i="36" s="1"/>
  <c r="KR26" i="41" s="1"/>
  <c r="KV26" i="38"/>
  <c r="KS26" i="38"/>
  <c r="ABA55" i="36" s="1"/>
  <c r="ABB55" i="36" s="1"/>
  <c r="KQ26" i="38"/>
  <c r="KN26" i="38"/>
  <c r="AAT55" i="36" s="1"/>
  <c r="AAU55" i="36" s="1"/>
  <c r="KL26" i="38"/>
  <c r="KI26" i="38"/>
  <c r="AAM55" i="36" s="1"/>
  <c r="AAN55" i="36" s="1"/>
  <c r="KG26" i="38"/>
  <c r="KD26" i="38"/>
  <c r="AAF55" i="36" s="1"/>
  <c r="AAG55" i="36" s="1"/>
  <c r="KA26" i="38"/>
  <c r="JS26" i="38"/>
  <c r="JP26" i="38"/>
  <c r="ZR55" i="36" s="1"/>
  <c r="JN26" i="38"/>
  <c r="JK26" i="38"/>
  <c r="ZK55" i="36" s="1"/>
  <c r="JI26" i="38"/>
  <c r="JF26" i="38"/>
  <c r="ZD55" i="36" s="1"/>
  <c r="JC26" i="38"/>
  <c r="JB26" i="38"/>
  <c r="IZ26" i="38"/>
  <c r="IW26" i="38"/>
  <c r="YW55" i="36" s="1"/>
  <c r="IU26" i="38"/>
  <c r="IR26" i="38"/>
  <c r="YP55" i="36" s="1"/>
  <c r="IP26" i="38"/>
  <c r="IM26" i="38"/>
  <c r="YI55" i="36" s="1"/>
  <c r="IK26" i="38"/>
  <c r="IH26" i="38"/>
  <c r="YB55" i="36" s="1"/>
  <c r="IE26" i="38"/>
  <c r="ID26" i="38"/>
  <c r="IB26" i="38"/>
  <c r="HY26" i="38"/>
  <c r="XU55" i="36" s="1"/>
  <c r="HW26" i="38"/>
  <c r="HT26" i="38"/>
  <c r="XN55" i="36" s="1"/>
  <c r="HR26" i="38"/>
  <c r="HO26" i="38"/>
  <c r="XG55" i="36" s="1"/>
  <c r="HM26" i="38"/>
  <c r="HJ26" i="38"/>
  <c r="WZ55" i="36" s="1"/>
  <c r="HH26" i="38"/>
  <c r="HE26" i="38"/>
  <c r="WS55" i="36" s="1"/>
  <c r="HB26" i="38"/>
  <c r="HA26" i="38"/>
  <c r="GY26" i="38"/>
  <c r="GV26" i="38"/>
  <c r="WL55" i="36" s="1"/>
  <c r="GT26" i="38"/>
  <c r="GQ26" i="38"/>
  <c r="WE55" i="36" s="1"/>
  <c r="GO26" i="38"/>
  <c r="GL26" i="38"/>
  <c r="VX55" i="36" s="1"/>
  <c r="GJ26" i="38"/>
  <c r="GG26" i="38"/>
  <c r="VQ55" i="36" s="1"/>
  <c r="GD26" i="38"/>
  <c r="GC26" i="38"/>
  <c r="GA26" i="38"/>
  <c r="FX26" i="38"/>
  <c r="VJ55" i="36" s="1"/>
  <c r="FV26" i="38"/>
  <c r="FS26" i="38"/>
  <c r="VC55" i="36" s="1"/>
  <c r="FQ26" i="38"/>
  <c r="FN26" i="38"/>
  <c r="UV55" i="36" s="1"/>
  <c r="FL26" i="38"/>
  <c r="FI26" i="38"/>
  <c r="UO55" i="36" s="1"/>
  <c r="FG26" i="38"/>
  <c r="FC26" i="38"/>
  <c r="FB26" i="38"/>
  <c r="EY26" i="38"/>
  <c r="UH55" i="36" s="1"/>
  <c r="EW26" i="38"/>
  <c r="ET26" i="38"/>
  <c r="UA55" i="36" s="1"/>
  <c r="ER26" i="38"/>
  <c r="EO26" i="38"/>
  <c r="TT55" i="36" s="1"/>
  <c r="EM26" i="38"/>
  <c r="EJ26" i="38"/>
  <c r="TM55" i="36" s="1"/>
  <c r="EH26" i="38"/>
  <c r="EE26" i="38"/>
  <c r="TF55" i="36" s="1"/>
  <c r="EB26" i="38"/>
  <c r="EA26" i="38"/>
  <c r="DY26" i="38"/>
  <c r="DV26" i="38"/>
  <c r="SY55" i="36" s="1"/>
  <c r="DT26" i="38"/>
  <c r="DQ26" i="38"/>
  <c r="SR55" i="36" s="1"/>
  <c r="DO26" i="38"/>
  <c r="DL26" i="38"/>
  <c r="SK55" i="36" s="1"/>
  <c r="DJ26" i="38"/>
  <c r="DG26" i="38"/>
  <c r="SD55" i="36" s="1"/>
  <c r="DD26" i="38"/>
  <c r="DC26" i="38"/>
  <c r="DA26" i="38"/>
  <c r="CZ26" i="38"/>
  <c r="CW26" i="38"/>
  <c r="RW55" i="36" s="1"/>
  <c r="CU26" i="38"/>
  <c r="CR26" i="38"/>
  <c r="RP55" i="36" s="1"/>
  <c r="CP26" i="38"/>
  <c r="CM26" i="38"/>
  <c r="RI55" i="36" s="1"/>
  <c r="CK26" i="38"/>
  <c r="CH26" i="38"/>
  <c r="RB55" i="36" s="1"/>
  <c r="CE26" i="38"/>
  <c r="CD26" i="38"/>
  <c r="CB26" i="38"/>
  <c r="BY26" i="38"/>
  <c r="QU55" i="36" s="1"/>
  <c r="BW26" i="38"/>
  <c r="BT26" i="38"/>
  <c r="QN55" i="36" s="1"/>
  <c r="BR26" i="38"/>
  <c r="BO26" i="38"/>
  <c r="QG55" i="36" s="1"/>
  <c r="BM26" i="38"/>
  <c r="BJ26" i="38"/>
  <c r="PZ55" i="36" s="1"/>
  <c r="BH26" i="38"/>
  <c r="BE26" i="38"/>
  <c r="PS55" i="36" s="1"/>
  <c r="BB26" i="38"/>
  <c r="BA26" i="38"/>
  <c r="AY26" i="38"/>
  <c r="AV26" i="38"/>
  <c r="PL55" i="36" s="1"/>
  <c r="AT26" i="38"/>
  <c r="AQ26" i="38"/>
  <c r="PE55" i="36" s="1"/>
  <c r="AO26" i="38"/>
  <c r="AL26" i="38"/>
  <c r="OX55" i="36" s="1"/>
  <c r="AJ26" i="38"/>
  <c r="AG26" i="38"/>
  <c r="OQ55" i="36" s="1"/>
  <c r="V26" i="38"/>
  <c r="S26" i="38"/>
  <c r="OC55" i="36" s="1"/>
  <c r="Q26" i="38"/>
  <c r="N26" i="38"/>
  <c r="NV55" i="36" s="1"/>
  <c r="L26" i="38"/>
  <c r="I26" i="38"/>
  <c r="NO55" i="36" s="1"/>
  <c r="G26" i="38"/>
  <c r="D26" i="38"/>
  <c r="NH55" i="36" s="1"/>
  <c r="LD25" i="38"/>
  <c r="LC25" i="38"/>
  <c r="LA25" i="38"/>
  <c r="KX25" i="38"/>
  <c r="ABH54" i="36" s="1"/>
  <c r="ABI54" i="36" s="1"/>
  <c r="KR25" i="41" s="1"/>
  <c r="KV25" i="38"/>
  <c r="KS25" i="38"/>
  <c r="ABA54" i="36" s="1"/>
  <c r="ABB54" i="36" s="1"/>
  <c r="KQ25" i="38"/>
  <c r="KN25" i="38"/>
  <c r="AAT54" i="36" s="1"/>
  <c r="AAU54" i="36" s="1"/>
  <c r="KL25" i="38"/>
  <c r="KI25" i="38"/>
  <c r="AAM54" i="36" s="1"/>
  <c r="AAN54" i="36" s="1"/>
  <c r="KG25" i="38"/>
  <c r="KD25" i="38"/>
  <c r="AAF54" i="36" s="1"/>
  <c r="AAG54" i="36" s="1"/>
  <c r="KA25" i="38"/>
  <c r="JS25" i="38"/>
  <c r="JP25" i="38"/>
  <c r="ZR54" i="36" s="1"/>
  <c r="JN25" i="38"/>
  <c r="JK25" i="38"/>
  <c r="ZK54" i="36" s="1"/>
  <c r="JI25" i="38"/>
  <c r="JF25" i="38"/>
  <c r="ZD54" i="36" s="1"/>
  <c r="JC25" i="38"/>
  <c r="JB25" i="38"/>
  <c r="IZ25" i="38"/>
  <c r="IW25" i="38"/>
  <c r="YW54" i="36" s="1"/>
  <c r="IU25" i="38"/>
  <c r="IR25" i="38"/>
  <c r="YP54" i="36" s="1"/>
  <c r="IP25" i="38"/>
  <c r="IM25" i="38"/>
  <c r="YI54" i="36" s="1"/>
  <c r="IK25" i="38"/>
  <c r="IH25" i="38"/>
  <c r="YB54" i="36" s="1"/>
  <c r="IE25" i="38"/>
  <c r="ID25" i="38"/>
  <c r="IB25" i="38"/>
  <c r="HY25" i="38"/>
  <c r="XU54" i="36" s="1"/>
  <c r="HW25" i="38"/>
  <c r="HT25" i="38"/>
  <c r="XN54" i="36" s="1"/>
  <c r="HR25" i="38"/>
  <c r="HO25" i="38"/>
  <c r="XG54" i="36" s="1"/>
  <c r="HM25" i="38"/>
  <c r="HJ25" i="38"/>
  <c r="WZ54" i="36" s="1"/>
  <c r="HH25" i="38"/>
  <c r="HE25" i="38"/>
  <c r="WS54" i="36" s="1"/>
  <c r="HB25" i="38"/>
  <c r="HA25" i="38"/>
  <c r="GY25" i="38"/>
  <c r="GV25" i="38"/>
  <c r="WL54" i="36" s="1"/>
  <c r="GT25" i="38"/>
  <c r="GQ25" i="38"/>
  <c r="WE54" i="36" s="1"/>
  <c r="GO25" i="38"/>
  <c r="GL25" i="38"/>
  <c r="VX54" i="36" s="1"/>
  <c r="GJ25" i="38"/>
  <c r="GG25" i="38"/>
  <c r="VQ54" i="36" s="1"/>
  <c r="GD25" i="38"/>
  <c r="GC25" i="38"/>
  <c r="GA25" i="38"/>
  <c r="FX25" i="38"/>
  <c r="VJ54" i="36" s="1"/>
  <c r="FV25" i="38"/>
  <c r="FS25" i="38"/>
  <c r="VC54" i="36" s="1"/>
  <c r="FQ25" i="38"/>
  <c r="FN25" i="38"/>
  <c r="UV54" i="36" s="1"/>
  <c r="FL25" i="38"/>
  <c r="FI25" i="38"/>
  <c r="UO54" i="36" s="1"/>
  <c r="FG25" i="38"/>
  <c r="FC25" i="38"/>
  <c r="FB25" i="38"/>
  <c r="EY25" i="38"/>
  <c r="UH54" i="36" s="1"/>
  <c r="EW25" i="38"/>
  <c r="ET25" i="38"/>
  <c r="UA54" i="36" s="1"/>
  <c r="ER25" i="38"/>
  <c r="EO25" i="38"/>
  <c r="TT54" i="36" s="1"/>
  <c r="EM25" i="38"/>
  <c r="EJ25" i="38"/>
  <c r="TM54" i="36" s="1"/>
  <c r="EH25" i="38"/>
  <c r="EE25" i="38"/>
  <c r="TF54" i="36" s="1"/>
  <c r="EB25" i="38"/>
  <c r="EA25" i="38"/>
  <c r="DY25" i="38"/>
  <c r="DV25" i="38"/>
  <c r="SY54" i="36" s="1"/>
  <c r="DT25" i="38"/>
  <c r="DQ25" i="38"/>
  <c r="SR54" i="36" s="1"/>
  <c r="DO25" i="38"/>
  <c r="DL25" i="38"/>
  <c r="SK54" i="36" s="1"/>
  <c r="DJ25" i="38"/>
  <c r="DG25" i="38"/>
  <c r="SD54" i="36" s="1"/>
  <c r="DD25" i="38"/>
  <c r="DC25" i="38"/>
  <c r="DA25" i="38"/>
  <c r="CZ25" i="38"/>
  <c r="CW25" i="38"/>
  <c r="RW54" i="36" s="1"/>
  <c r="CU25" i="38"/>
  <c r="CR25" i="38"/>
  <c r="RP54" i="36" s="1"/>
  <c r="CP25" i="38"/>
  <c r="CM25" i="38"/>
  <c r="CK25" i="38"/>
  <c r="CH25" i="38"/>
  <c r="RB54" i="36" s="1"/>
  <c r="CE25" i="38"/>
  <c r="CD25" i="38"/>
  <c r="CB25" i="38"/>
  <c r="BY25" i="38"/>
  <c r="QU54" i="36" s="1"/>
  <c r="BW25" i="38"/>
  <c r="BT25" i="38"/>
  <c r="QN54" i="36" s="1"/>
  <c r="BR25" i="38"/>
  <c r="BO25" i="38"/>
  <c r="QG54" i="36" s="1"/>
  <c r="BM25" i="38"/>
  <c r="BJ25" i="38"/>
  <c r="PZ54" i="36" s="1"/>
  <c r="BH25" i="38"/>
  <c r="BE25" i="38"/>
  <c r="PS54" i="36" s="1"/>
  <c r="BB25" i="38"/>
  <c r="BA25" i="38"/>
  <c r="AY25" i="38"/>
  <c r="AV25" i="38"/>
  <c r="PL54" i="36" s="1"/>
  <c r="AT25" i="38"/>
  <c r="AQ25" i="38"/>
  <c r="PE54" i="36" s="1"/>
  <c r="AO25" i="38"/>
  <c r="AL25" i="38"/>
  <c r="OX54" i="36" s="1"/>
  <c r="AJ25" i="38"/>
  <c r="AG25" i="38"/>
  <c r="OQ54" i="36" s="1"/>
  <c r="V25" i="38"/>
  <c r="S25" i="38"/>
  <c r="OC54" i="36" s="1"/>
  <c r="Q25" i="38"/>
  <c r="N25" i="38"/>
  <c r="NV54" i="36" s="1"/>
  <c r="L25" i="38"/>
  <c r="I25" i="38"/>
  <c r="NO54" i="36" s="1"/>
  <c r="G25" i="38"/>
  <c r="D25" i="38"/>
  <c r="D32" i="38" s="1"/>
  <c r="LD24" i="38"/>
  <c r="LC24" i="38"/>
  <c r="LA24" i="38"/>
  <c r="KX24" i="38"/>
  <c r="ABH53" i="36" s="1"/>
  <c r="ABI53" i="36" s="1"/>
  <c r="KR24" i="41" s="1"/>
  <c r="KV24" i="38"/>
  <c r="KS24" i="38"/>
  <c r="ABA53" i="36" s="1"/>
  <c r="ABB53" i="36" s="1"/>
  <c r="KQ24" i="38"/>
  <c r="KN24" i="38"/>
  <c r="AAT53" i="36" s="1"/>
  <c r="AAU53" i="36" s="1"/>
  <c r="KL24" i="38"/>
  <c r="KI24" i="38"/>
  <c r="AAM53" i="36" s="1"/>
  <c r="AAN53" i="36" s="1"/>
  <c r="KG24" i="38"/>
  <c r="KD24" i="38"/>
  <c r="AAF53" i="36" s="1"/>
  <c r="AAG53" i="36" s="1"/>
  <c r="KA24" i="38"/>
  <c r="JS24" i="38"/>
  <c r="JP24" i="38"/>
  <c r="ZR53" i="36" s="1"/>
  <c r="JN24" i="38"/>
  <c r="JK24" i="38"/>
  <c r="ZK53" i="36" s="1"/>
  <c r="JI24" i="38"/>
  <c r="JF24" i="38"/>
  <c r="ZD53" i="36" s="1"/>
  <c r="JC24" i="38"/>
  <c r="JB24" i="38"/>
  <c r="IZ24" i="38"/>
  <c r="IW24" i="38"/>
  <c r="YW53" i="36" s="1"/>
  <c r="IU24" i="38"/>
  <c r="IR24" i="38"/>
  <c r="YP53" i="36" s="1"/>
  <c r="IP24" i="38"/>
  <c r="IM24" i="38"/>
  <c r="YI53" i="36" s="1"/>
  <c r="IK24" i="38"/>
  <c r="IH24" i="38"/>
  <c r="YB53" i="36" s="1"/>
  <c r="IE24" i="38"/>
  <c r="ID24" i="38"/>
  <c r="IB24" i="38"/>
  <c r="HY24" i="38"/>
  <c r="XU53" i="36" s="1"/>
  <c r="HW24" i="38"/>
  <c r="HT24" i="38"/>
  <c r="XN53" i="36" s="1"/>
  <c r="HR24" i="38"/>
  <c r="HO24" i="38"/>
  <c r="XG53" i="36" s="1"/>
  <c r="HM24" i="38"/>
  <c r="HJ24" i="38"/>
  <c r="WZ53" i="36" s="1"/>
  <c r="HH24" i="38"/>
  <c r="HE24" i="38"/>
  <c r="WS53" i="36" s="1"/>
  <c r="HB24" i="38"/>
  <c r="HA24" i="38"/>
  <c r="GY24" i="38"/>
  <c r="GV24" i="38"/>
  <c r="WL53" i="36" s="1"/>
  <c r="GT24" i="38"/>
  <c r="GQ24" i="38"/>
  <c r="WE53" i="36" s="1"/>
  <c r="GO24" i="38"/>
  <c r="GL24" i="38"/>
  <c r="VX53" i="36" s="1"/>
  <c r="GJ24" i="38"/>
  <c r="GG24" i="38"/>
  <c r="VQ53" i="36" s="1"/>
  <c r="GD24" i="38"/>
  <c r="GC24" i="38"/>
  <c r="GA24" i="38"/>
  <c r="FX24" i="38"/>
  <c r="VJ53" i="36" s="1"/>
  <c r="FV24" i="38"/>
  <c r="FS24" i="38"/>
  <c r="VC53" i="36" s="1"/>
  <c r="FQ24" i="38"/>
  <c r="FN24" i="38"/>
  <c r="UV53" i="36" s="1"/>
  <c r="FL24" i="38"/>
  <c r="FI24" i="38"/>
  <c r="UO53" i="36" s="1"/>
  <c r="FG24" i="38"/>
  <c r="FC24" i="38"/>
  <c r="FB24" i="38"/>
  <c r="EY24" i="38"/>
  <c r="UH53" i="36" s="1"/>
  <c r="EW24" i="38"/>
  <c r="ET24" i="38"/>
  <c r="UA53" i="36" s="1"/>
  <c r="ER24" i="38"/>
  <c r="EO24" i="38"/>
  <c r="TT53" i="36" s="1"/>
  <c r="EM24" i="38"/>
  <c r="EJ24" i="38"/>
  <c r="TM53" i="36" s="1"/>
  <c r="EH24" i="38"/>
  <c r="EE24" i="38"/>
  <c r="TF53" i="36" s="1"/>
  <c r="EB24" i="38"/>
  <c r="EA24" i="38"/>
  <c r="DY24" i="38"/>
  <c r="DV24" i="38"/>
  <c r="SY53" i="36" s="1"/>
  <c r="DT24" i="38"/>
  <c r="DQ24" i="38"/>
  <c r="SR53" i="36" s="1"/>
  <c r="DO24" i="38"/>
  <c r="DL24" i="38"/>
  <c r="SK53" i="36" s="1"/>
  <c r="DJ24" i="38"/>
  <c r="DG24" i="38"/>
  <c r="SD53" i="36" s="1"/>
  <c r="DD24" i="38"/>
  <c r="DC24" i="38"/>
  <c r="DA24" i="38"/>
  <c r="CZ24" i="38"/>
  <c r="CW24" i="38"/>
  <c r="RW53" i="36" s="1"/>
  <c r="CU24" i="38"/>
  <c r="CR24" i="38"/>
  <c r="RP53" i="36" s="1"/>
  <c r="CP24" i="38"/>
  <c r="CM24" i="38"/>
  <c r="RI53" i="36" s="1"/>
  <c r="CK24" i="38"/>
  <c r="CH24" i="38"/>
  <c r="RB53" i="36" s="1"/>
  <c r="CE24" i="38"/>
  <c r="CD24" i="38"/>
  <c r="CB24" i="38"/>
  <c r="BY24" i="38"/>
  <c r="QU53" i="36" s="1"/>
  <c r="BW24" i="38"/>
  <c r="BT24" i="38"/>
  <c r="QN53" i="36" s="1"/>
  <c r="BR24" i="38"/>
  <c r="BO24" i="38"/>
  <c r="QG53" i="36" s="1"/>
  <c r="BM24" i="38"/>
  <c r="BJ24" i="38"/>
  <c r="PZ53" i="36" s="1"/>
  <c r="BH24" i="38"/>
  <c r="BE24" i="38"/>
  <c r="PS53" i="36" s="1"/>
  <c r="BB24" i="38"/>
  <c r="BA24" i="38"/>
  <c r="AY24" i="38"/>
  <c r="AV24" i="38"/>
  <c r="PL53" i="36" s="1"/>
  <c r="AT24" i="38"/>
  <c r="AQ24" i="38"/>
  <c r="PE53" i="36" s="1"/>
  <c r="AO24" i="38"/>
  <c r="AL24" i="38"/>
  <c r="OX53" i="36" s="1"/>
  <c r="AJ24" i="38"/>
  <c r="AG24" i="38"/>
  <c r="OQ53" i="36" s="1"/>
  <c r="V24" i="38"/>
  <c r="S24" i="38"/>
  <c r="OC53" i="36" s="1"/>
  <c r="Q24" i="38"/>
  <c r="N24" i="38"/>
  <c r="NV53" i="36" s="1"/>
  <c r="L24" i="38"/>
  <c r="I24" i="38"/>
  <c r="NO53" i="36" s="1"/>
  <c r="G24" i="38"/>
  <c r="D24" i="38"/>
  <c r="NH53" i="36" s="1"/>
  <c r="LD23" i="38"/>
  <c r="LC23" i="38"/>
  <c r="LA23" i="38"/>
  <c r="KX23" i="38"/>
  <c r="ABH52" i="36" s="1"/>
  <c r="ABI52" i="36" s="1"/>
  <c r="KR23" i="41" s="1"/>
  <c r="KV23" i="38"/>
  <c r="KS23" i="38"/>
  <c r="ABA52" i="36" s="1"/>
  <c r="ABB52" i="36" s="1"/>
  <c r="KQ23" i="38"/>
  <c r="KN23" i="38"/>
  <c r="AAT52" i="36" s="1"/>
  <c r="AAU52" i="36" s="1"/>
  <c r="KL23" i="38"/>
  <c r="KI23" i="38"/>
  <c r="AAM52" i="36" s="1"/>
  <c r="AAN52" i="36" s="1"/>
  <c r="KG23" i="38"/>
  <c r="KD23" i="38"/>
  <c r="AAF52" i="36" s="1"/>
  <c r="AAG52" i="36" s="1"/>
  <c r="KA23" i="38"/>
  <c r="JS23" i="38"/>
  <c r="JP23" i="38"/>
  <c r="ZR52" i="36" s="1"/>
  <c r="JN23" i="38"/>
  <c r="JK23" i="38"/>
  <c r="ZK52" i="36" s="1"/>
  <c r="JI23" i="38"/>
  <c r="JF23" i="38"/>
  <c r="ZD52" i="36" s="1"/>
  <c r="JC23" i="38"/>
  <c r="JB23" i="38"/>
  <c r="IZ23" i="38"/>
  <c r="IW23" i="38"/>
  <c r="YW52" i="36" s="1"/>
  <c r="IU23" i="38"/>
  <c r="IR23" i="38"/>
  <c r="YP52" i="36" s="1"/>
  <c r="IP23" i="38"/>
  <c r="IM23" i="38"/>
  <c r="YI52" i="36" s="1"/>
  <c r="IK23" i="38"/>
  <c r="IH23" i="38"/>
  <c r="YB52" i="36" s="1"/>
  <c r="IE23" i="38"/>
  <c r="ID23" i="38"/>
  <c r="IB23" i="38"/>
  <c r="HY23" i="38"/>
  <c r="XU52" i="36" s="1"/>
  <c r="HW23" i="38"/>
  <c r="HT23" i="38"/>
  <c r="XN52" i="36" s="1"/>
  <c r="HR23" i="38"/>
  <c r="HO23" i="38"/>
  <c r="XG52" i="36" s="1"/>
  <c r="HM23" i="38"/>
  <c r="HJ23" i="38"/>
  <c r="WZ52" i="36" s="1"/>
  <c r="HH23" i="38"/>
  <c r="HE23" i="38"/>
  <c r="WS52" i="36" s="1"/>
  <c r="HB23" i="38"/>
  <c r="HA23" i="38"/>
  <c r="GY23" i="38"/>
  <c r="GV23" i="38"/>
  <c r="WL52" i="36" s="1"/>
  <c r="GT23" i="38"/>
  <c r="GQ23" i="38"/>
  <c r="WE52" i="36" s="1"/>
  <c r="GO23" i="38"/>
  <c r="GL23" i="38"/>
  <c r="VX52" i="36" s="1"/>
  <c r="GJ23" i="38"/>
  <c r="GG23" i="38"/>
  <c r="VQ52" i="36" s="1"/>
  <c r="GD23" i="38"/>
  <c r="GC23" i="38"/>
  <c r="GA23" i="38"/>
  <c r="FX23" i="38"/>
  <c r="VJ52" i="36" s="1"/>
  <c r="FV23" i="38"/>
  <c r="FS23" i="38"/>
  <c r="VC52" i="36" s="1"/>
  <c r="FQ23" i="38"/>
  <c r="FN23" i="38"/>
  <c r="UV52" i="36" s="1"/>
  <c r="FL23" i="38"/>
  <c r="FI23" i="38"/>
  <c r="UO52" i="36" s="1"/>
  <c r="FG23" i="38"/>
  <c r="FC23" i="38"/>
  <c r="FB23" i="38"/>
  <c r="EY23" i="38"/>
  <c r="UH52" i="36" s="1"/>
  <c r="EW23" i="38"/>
  <c r="ET23" i="38"/>
  <c r="UA52" i="36" s="1"/>
  <c r="ER23" i="38"/>
  <c r="EO23" i="38"/>
  <c r="TT52" i="36" s="1"/>
  <c r="EM23" i="38"/>
  <c r="EJ23" i="38"/>
  <c r="TM52" i="36" s="1"/>
  <c r="EH23" i="38"/>
  <c r="EE23" i="38"/>
  <c r="TF52" i="36" s="1"/>
  <c r="EB23" i="38"/>
  <c r="EA23" i="38"/>
  <c r="DY23" i="38"/>
  <c r="DV23" i="38"/>
  <c r="SY52" i="36" s="1"/>
  <c r="DT23" i="38"/>
  <c r="DQ23" i="38"/>
  <c r="SR52" i="36" s="1"/>
  <c r="DO23" i="38"/>
  <c r="DL23" i="38"/>
  <c r="SK52" i="36" s="1"/>
  <c r="DJ23" i="38"/>
  <c r="DG23" i="38"/>
  <c r="SD52" i="36" s="1"/>
  <c r="DD23" i="38"/>
  <c r="DC23" i="38"/>
  <c r="DA23" i="38"/>
  <c r="CZ23" i="38"/>
  <c r="CW23" i="38"/>
  <c r="RW52" i="36" s="1"/>
  <c r="CU23" i="38"/>
  <c r="CR23" i="38"/>
  <c r="RP52" i="36" s="1"/>
  <c r="CP23" i="38"/>
  <c r="CM23" i="38"/>
  <c r="RI52" i="36" s="1"/>
  <c r="CK23" i="38"/>
  <c r="CH23" i="38"/>
  <c r="RB52" i="36" s="1"/>
  <c r="CE23" i="38"/>
  <c r="CD23" i="38"/>
  <c r="CB23" i="38"/>
  <c r="BY23" i="38"/>
  <c r="QU52" i="36" s="1"/>
  <c r="BW23" i="38"/>
  <c r="BT23" i="38"/>
  <c r="QN52" i="36" s="1"/>
  <c r="BR23" i="38"/>
  <c r="BO23" i="38"/>
  <c r="QG52" i="36" s="1"/>
  <c r="BM23" i="38"/>
  <c r="BJ23" i="38"/>
  <c r="PZ52" i="36" s="1"/>
  <c r="BH23" i="38"/>
  <c r="BE23" i="38"/>
  <c r="PS52" i="36" s="1"/>
  <c r="BB23" i="38"/>
  <c r="BA23" i="38"/>
  <c r="AY23" i="38"/>
  <c r="AV23" i="38"/>
  <c r="PL52" i="36" s="1"/>
  <c r="AT23" i="38"/>
  <c r="AQ23" i="38"/>
  <c r="PE52" i="36" s="1"/>
  <c r="AO23" i="38"/>
  <c r="AL23" i="38"/>
  <c r="OX52" i="36" s="1"/>
  <c r="AJ23" i="38"/>
  <c r="AG23" i="38"/>
  <c r="OQ52" i="36" s="1"/>
  <c r="V23" i="38"/>
  <c r="S23" i="38"/>
  <c r="OC52" i="36" s="1"/>
  <c r="Q23" i="38"/>
  <c r="N23" i="38"/>
  <c r="NV52" i="36" s="1"/>
  <c r="L23" i="38"/>
  <c r="I23" i="38"/>
  <c r="NO52" i="36" s="1"/>
  <c r="G23" i="38"/>
  <c r="D23" i="38"/>
  <c r="NH52" i="36" s="1"/>
  <c r="LD22" i="38"/>
  <c r="LC22" i="38"/>
  <c r="LA22" i="38"/>
  <c r="KX22" i="38"/>
  <c r="ABH51" i="36" s="1"/>
  <c r="ABI51" i="36" s="1"/>
  <c r="KR22" i="41" s="1"/>
  <c r="KV22" i="38"/>
  <c r="KS22" i="38"/>
  <c r="ABA51" i="36" s="1"/>
  <c r="ABB51" i="36" s="1"/>
  <c r="KQ22" i="38"/>
  <c r="KN22" i="38"/>
  <c r="AAT51" i="36" s="1"/>
  <c r="AAU51" i="36" s="1"/>
  <c r="KL22" i="38"/>
  <c r="KI22" i="38"/>
  <c r="AAM51" i="36" s="1"/>
  <c r="AAN51" i="36" s="1"/>
  <c r="KG22" i="38"/>
  <c r="KD22" i="38"/>
  <c r="AAF51" i="36" s="1"/>
  <c r="AAG51" i="36" s="1"/>
  <c r="KA22" i="38"/>
  <c r="JS22" i="38"/>
  <c r="JP22" i="38"/>
  <c r="ZR51" i="36" s="1"/>
  <c r="JN22" i="38"/>
  <c r="JK22" i="38"/>
  <c r="ZK51" i="36" s="1"/>
  <c r="JI22" i="38"/>
  <c r="JF22" i="38"/>
  <c r="ZD51" i="36" s="1"/>
  <c r="JC22" i="38"/>
  <c r="JB22" i="38"/>
  <c r="IZ22" i="38"/>
  <c r="IW22" i="38"/>
  <c r="YW51" i="36" s="1"/>
  <c r="IU22" i="38"/>
  <c r="IR22" i="38"/>
  <c r="YP51" i="36" s="1"/>
  <c r="IP22" i="38"/>
  <c r="IM22" i="38"/>
  <c r="YI51" i="36" s="1"/>
  <c r="IK22" i="38"/>
  <c r="IH22" i="38"/>
  <c r="YB51" i="36" s="1"/>
  <c r="IE22" i="38"/>
  <c r="ID22" i="38"/>
  <c r="IB22" i="38"/>
  <c r="HY22" i="38"/>
  <c r="XU51" i="36" s="1"/>
  <c r="HW22" i="38"/>
  <c r="HT22" i="38"/>
  <c r="XN51" i="36" s="1"/>
  <c r="HR22" i="38"/>
  <c r="HO22" i="38"/>
  <c r="XG51" i="36" s="1"/>
  <c r="HM22" i="38"/>
  <c r="HJ22" i="38"/>
  <c r="WZ51" i="36" s="1"/>
  <c r="HH22" i="38"/>
  <c r="HE22" i="38"/>
  <c r="WS51" i="36" s="1"/>
  <c r="HB22" i="38"/>
  <c r="HA22" i="38"/>
  <c r="GY22" i="38"/>
  <c r="GV22" i="38"/>
  <c r="WL51" i="36" s="1"/>
  <c r="GT22" i="38"/>
  <c r="GQ22" i="38"/>
  <c r="WE51" i="36" s="1"/>
  <c r="GO22" i="38"/>
  <c r="GL22" i="38"/>
  <c r="VX51" i="36" s="1"/>
  <c r="GJ22" i="38"/>
  <c r="GG22" i="38"/>
  <c r="VQ51" i="36" s="1"/>
  <c r="GD22" i="38"/>
  <c r="GC22" i="38"/>
  <c r="GA22" i="38"/>
  <c r="FX22" i="38"/>
  <c r="VJ51" i="36" s="1"/>
  <c r="FV22" i="38"/>
  <c r="FS22" i="38"/>
  <c r="VC51" i="36" s="1"/>
  <c r="FQ22" i="38"/>
  <c r="FN22" i="38"/>
  <c r="UV51" i="36" s="1"/>
  <c r="FL22" i="38"/>
  <c r="FI22" i="38"/>
  <c r="UO51" i="36" s="1"/>
  <c r="FG22" i="38"/>
  <c r="FC22" i="38"/>
  <c r="FB22" i="38"/>
  <c r="EY22" i="38"/>
  <c r="UH51" i="36" s="1"/>
  <c r="EW22" i="38"/>
  <c r="ET22" i="38"/>
  <c r="UA51" i="36" s="1"/>
  <c r="ER22" i="38"/>
  <c r="EO22" i="38"/>
  <c r="TT51" i="36" s="1"/>
  <c r="EM22" i="38"/>
  <c r="EJ22" i="38"/>
  <c r="TM51" i="36" s="1"/>
  <c r="EH22" i="38"/>
  <c r="EE22" i="38"/>
  <c r="TF51" i="36" s="1"/>
  <c r="EB22" i="38"/>
  <c r="EA22" i="38"/>
  <c r="DY22" i="38"/>
  <c r="DV22" i="38"/>
  <c r="SY51" i="36" s="1"/>
  <c r="DT22" i="38"/>
  <c r="DQ22" i="38"/>
  <c r="SR51" i="36" s="1"/>
  <c r="DO22" i="38"/>
  <c r="DL22" i="38"/>
  <c r="SK51" i="36" s="1"/>
  <c r="DJ22" i="38"/>
  <c r="DG22" i="38"/>
  <c r="SD51" i="36" s="1"/>
  <c r="DD22" i="38"/>
  <c r="DC22" i="38"/>
  <c r="DA22" i="38"/>
  <c r="CZ22" i="38"/>
  <c r="CW22" i="38"/>
  <c r="RW51" i="36" s="1"/>
  <c r="CU22" i="38"/>
  <c r="CR22" i="38"/>
  <c r="RP51" i="36" s="1"/>
  <c r="CP22" i="38"/>
  <c r="CM22" i="38"/>
  <c r="RI51" i="36" s="1"/>
  <c r="CK22" i="38"/>
  <c r="CH22" i="38"/>
  <c r="RB51" i="36" s="1"/>
  <c r="CE22" i="38"/>
  <c r="CD22" i="38"/>
  <c r="CB22" i="38"/>
  <c r="BY22" i="38"/>
  <c r="QU51" i="36" s="1"/>
  <c r="BW22" i="38"/>
  <c r="BT22" i="38"/>
  <c r="QN51" i="36" s="1"/>
  <c r="BR22" i="38"/>
  <c r="BO22" i="38"/>
  <c r="QG51" i="36" s="1"/>
  <c r="BM22" i="38"/>
  <c r="BJ22" i="38"/>
  <c r="PZ51" i="36" s="1"/>
  <c r="BH22" i="38"/>
  <c r="BE22" i="38"/>
  <c r="PS51" i="36" s="1"/>
  <c r="BB22" i="38"/>
  <c r="BA22" i="38"/>
  <c r="AY22" i="38"/>
  <c r="AV22" i="38"/>
  <c r="PL51" i="36" s="1"/>
  <c r="AT22" i="38"/>
  <c r="AQ22" i="38"/>
  <c r="PE51" i="36" s="1"/>
  <c r="AO22" i="38"/>
  <c r="AL22" i="38"/>
  <c r="OX51" i="36" s="1"/>
  <c r="AJ22" i="38"/>
  <c r="AG22" i="38"/>
  <c r="OQ51" i="36" s="1"/>
  <c r="V22" i="38"/>
  <c r="S22" i="38"/>
  <c r="OC51" i="36" s="1"/>
  <c r="Q22" i="38"/>
  <c r="N22" i="38"/>
  <c r="NV51" i="36" s="1"/>
  <c r="L22" i="38"/>
  <c r="I22" i="38"/>
  <c r="NO51" i="36" s="1"/>
  <c r="G22" i="38"/>
  <c r="D22" i="38"/>
  <c r="NH51" i="36" s="1"/>
  <c r="LD21" i="38"/>
  <c r="LC21" i="38"/>
  <c r="LA21" i="38"/>
  <c r="KX21" i="38"/>
  <c r="ABH50" i="36" s="1"/>
  <c r="ABI50" i="36" s="1"/>
  <c r="KR21" i="41" s="1"/>
  <c r="KV21" i="38"/>
  <c r="KS21" i="38"/>
  <c r="ABA50" i="36" s="1"/>
  <c r="ABB50" i="36" s="1"/>
  <c r="KQ21" i="38"/>
  <c r="KN21" i="38"/>
  <c r="AAT50" i="36" s="1"/>
  <c r="AAU50" i="36" s="1"/>
  <c r="KL21" i="38"/>
  <c r="KI21" i="38"/>
  <c r="AAM50" i="36" s="1"/>
  <c r="AAN50" i="36" s="1"/>
  <c r="KG21" i="38"/>
  <c r="KD21" i="38"/>
  <c r="AAF50" i="36" s="1"/>
  <c r="AAG50" i="36" s="1"/>
  <c r="KA21" i="38"/>
  <c r="JS21" i="38"/>
  <c r="JP21" i="38"/>
  <c r="ZR50" i="36" s="1"/>
  <c r="JN21" i="38"/>
  <c r="JK21" i="38"/>
  <c r="ZK50" i="36" s="1"/>
  <c r="JI21" i="38"/>
  <c r="JF21" i="38"/>
  <c r="ZD50" i="36" s="1"/>
  <c r="JC21" i="38"/>
  <c r="JB21" i="38"/>
  <c r="IZ21" i="38"/>
  <c r="IW21" i="38"/>
  <c r="YW50" i="36" s="1"/>
  <c r="IU21" i="38"/>
  <c r="IR21" i="38"/>
  <c r="YP50" i="36" s="1"/>
  <c r="IP21" i="38"/>
  <c r="IM21" i="38"/>
  <c r="YI50" i="36" s="1"/>
  <c r="IK21" i="38"/>
  <c r="IH21" i="38"/>
  <c r="YB50" i="36" s="1"/>
  <c r="IE21" i="38"/>
  <c r="ID21" i="38"/>
  <c r="IB21" i="38"/>
  <c r="HY21" i="38"/>
  <c r="XU50" i="36" s="1"/>
  <c r="HW21" i="38"/>
  <c r="HT21" i="38"/>
  <c r="XN50" i="36" s="1"/>
  <c r="HR21" i="38"/>
  <c r="HO21" i="38"/>
  <c r="XG50" i="36" s="1"/>
  <c r="HM21" i="38"/>
  <c r="HJ21" i="38"/>
  <c r="WZ50" i="36" s="1"/>
  <c r="HH21" i="38"/>
  <c r="HE21" i="38"/>
  <c r="WS50" i="36" s="1"/>
  <c r="HB21" i="38"/>
  <c r="HA21" i="38"/>
  <c r="GY21" i="38"/>
  <c r="GV21" i="38"/>
  <c r="WL50" i="36" s="1"/>
  <c r="GT21" i="38"/>
  <c r="GQ21" i="38"/>
  <c r="WE50" i="36" s="1"/>
  <c r="GO21" i="38"/>
  <c r="GL21" i="38"/>
  <c r="VX50" i="36" s="1"/>
  <c r="GJ21" i="38"/>
  <c r="GG21" i="38"/>
  <c r="VQ50" i="36" s="1"/>
  <c r="GD21" i="38"/>
  <c r="GC21" i="38"/>
  <c r="GA21" i="38"/>
  <c r="FX21" i="38"/>
  <c r="VJ50" i="36" s="1"/>
  <c r="FV21" i="38"/>
  <c r="FS21" i="38"/>
  <c r="VC50" i="36" s="1"/>
  <c r="FQ21" i="38"/>
  <c r="FN21" i="38"/>
  <c r="UV50" i="36" s="1"/>
  <c r="FL21" i="38"/>
  <c r="FI21" i="38"/>
  <c r="UO50" i="36" s="1"/>
  <c r="FG21" i="38"/>
  <c r="FC21" i="38"/>
  <c r="FB21" i="38"/>
  <c r="EY21" i="38"/>
  <c r="UH50" i="36" s="1"/>
  <c r="EW21" i="38"/>
  <c r="ET21" i="38"/>
  <c r="UA50" i="36" s="1"/>
  <c r="ER21" i="38"/>
  <c r="EO21" i="38"/>
  <c r="TT50" i="36" s="1"/>
  <c r="EM21" i="38"/>
  <c r="EJ21" i="38"/>
  <c r="TM50" i="36" s="1"/>
  <c r="EH21" i="38"/>
  <c r="EE21" i="38"/>
  <c r="TF50" i="36" s="1"/>
  <c r="EB21" i="38"/>
  <c r="EA21" i="38"/>
  <c r="DY21" i="38"/>
  <c r="DV21" i="38"/>
  <c r="SY50" i="36" s="1"/>
  <c r="DT21" i="38"/>
  <c r="DQ21" i="38"/>
  <c r="SR50" i="36" s="1"/>
  <c r="DO21" i="38"/>
  <c r="DL21" i="38"/>
  <c r="SK50" i="36" s="1"/>
  <c r="DJ21" i="38"/>
  <c r="DG21" i="38"/>
  <c r="SD50" i="36" s="1"/>
  <c r="DD21" i="38"/>
  <c r="DC21" i="38"/>
  <c r="DA21" i="38"/>
  <c r="CZ21" i="38"/>
  <c r="CW21" i="38"/>
  <c r="RW50" i="36" s="1"/>
  <c r="CU21" i="38"/>
  <c r="CR21" i="38"/>
  <c r="RP50" i="36" s="1"/>
  <c r="CP21" i="38"/>
  <c r="CM21" i="38"/>
  <c r="RI50" i="36" s="1"/>
  <c r="CK21" i="38"/>
  <c r="CH21" i="38"/>
  <c r="RB50" i="36" s="1"/>
  <c r="CE21" i="38"/>
  <c r="CD21" i="38"/>
  <c r="CB21" i="38"/>
  <c r="BY21" i="38"/>
  <c r="QU50" i="36" s="1"/>
  <c r="BW21" i="38"/>
  <c r="BT21" i="38"/>
  <c r="QN50" i="36" s="1"/>
  <c r="BR21" i="38"/>
  <c r="BO21" i="38"/>
  <c r="QG50" i="36" s="1"/>
  <c r="BM21" i="38"/>
  <c r="BJ21" i="38"/>
  <c r="PZ50" i="36" s="1"/>
  <c r="BH21" i="38"/>
  <c r="BE21" i="38"/>
  <c r="PS50" i="36" s="1"/>
  <c r="BB21" i="38"/>
  <c r="BA21" i="38"/>
  <c r="AY21" i="38"/>
  <c r="AV21" i="38"/>
  <c r="PL50" i="36" s="1"/>
  <c r="AT21" i="38"/>
  <c r="AQ21" i="38"/>
  <c r="PE50" i="36" s="1"/>
  <c r="AO21" i="38"/>
  <c r="AL21" i="38"/>
  <c r="OX50" i="36" s="1"/>
  <c r="AJ21" i="38"/>
  <c r="AG21" i="38"/>
  <c r="OQ50" i="36" s="1"/>
  <c r="V21" i="38"/>
  <c r="S21" i="38"/>
  <c r="OC50" i="36" s="1"/>
  <c r="Q21" i="38"/>
  <c r="N21" i="38"/>
  <c r="NV50" i="36" s="1"/>
  <c r="L21" i="38"/>
  <c r="I21" i="38"/>
  <c r="NO50" i="36" s="1"/>
  <c r="G21" i="38"/>
  <c r="D21" i="38"/>
  <c r="NH50" i="36" s="1"/>
  <c r="LD20" i="38"/>
  <c r="LC20" i="38"/>
  <c r="LA20" i="38"/>
  <c r="KX20" i="38"/>
  <c r="ABH49" i="36" s="1"/>
  <c r="ABI49" i="36" s="1"/>
  <c r="KR20" i="41" s="1"/>
  <c r="KV20" i="38"/>
  <c r="KS20" i="38"/>
  <c r="ABA49" i="36" s="1"/>
  <c r="ABB49" i="36" s="1"/>
  <c r="KQ20" i="38"/>
  <c r="KN20" i="38"/>
  <c r="AAT49" i="36" s="1"/>
  <c r="AAU49" i="36" s="1"/>
  <c r="KL20" i="38"/>
  <c r="KI20" i="38"/>
  <c r="AAM49" i="36" s="1"/>
  <c r="AAN49" i="36" s="1"/>
  <c r="KG20" i="38"/>
  <c r="KD20" i="38"/>
  <c r="AAF49" i="36" s="1"/>
  <c r="AAG49" i="36" s="1"/>
  <c r="KA20" i="38"/>
  <c r="JS20" i="38"/>
  <c r="JP20" i="38"/>
  <c r="ZR49" i="36" s="1"/>
  <c r="JN20" i="38"/>
  <c r="JK20" i="38"/>
  <c r="ZK49" i="36" s="1"/>
  <c r="JI20" i="38"/>
  <c r="JF20" i="38"/>
  <c r="ZD49" i="36" s="1"/>
  <c r="JC20" i="38"/>
  <c r="JB20" i="38"/>
  <c r="IZ20" i="38"/>
  <c r="IW20" i="38"/>
  <c r="YW49" i="36" s="1"/>
  <c r="IU20" i="38"/>
  <c r="IR20" i="38"/>
  <c r="YP49" i="36" s="1"/>
  <c r="IP20" i="38"/>
  <c r="IM20" i="38"/>
  <c r="YI49" i="36" s="1"/>
  <c r="IK20" i="38"/>
  <c r="IH20" i="38"/>
  <c r="YB49" i="36" s="1"/>
  <c r="IE20" i="38"/>
  <c r="ID20" i="38"/>
  <c r="IB20" i="38"/>
  <c r="HY20" i="38"/>
  <c r="XU49" i="36" s="1"/>
  <c r="HW20" i="38"/>
  <c r="HT20" i="38"/>
  <c r="XN49" i="36" s="1"/>
  <c r="HR20" i="38"/>
  <c r="HO20" i="38"/>
  <c r="XG49" i="36" s="1"/>
  <c r="HM20" i="38"/>
  <c r="HJ20" i="38"/>
  <c r="WZ49" i="36" s="1"/>
  <c r="HH20" i="38"/>
  <c r="HE20" i="38"/>
  <c r="WS49" i="36" s="1"/>
  <c r="HB20" i="38"/>
  <c r="HA20" i="38"/>
  <c r="GY20" i="38"/>
  <c r="GV20" i="38"/>
  <c r="WL49" i="36" s="1"/>
  <c r="GT20" i="38"/>
  <c r="GQ20" i="38"/>
  <c r="WE49" i="36" s="1"/>
  <c r="GO20" i="38"/>
  <c r="GL20" i="38"/>
  <c r="VX49" i="36" s="1"/>
  <c r="GJ20" i="38"/>
  <c r="GG20" i="38"/>
  <c r="VQ49" i="36" s="1"/>
  <c r="GD20" i="38"/>
  <c r="GC20" i="38"/>
  <c r="GA20" i="38"/>
  <c r="FX20" i="38"/>
  <c r="VJ49" i="36" s="1"/>
  <c r="FV20" i="38"/>
  <c r="FS20" i="38"/>
  <c r="VC49" i="36" s="1"/>
  <c r="FQ20" i="38"/>
  <c r="FN20" i="38"/>
  <c r="UV49" i="36" s="1"/>
  <c r="FL20" i="38"/>
  <c r="FI20" i="38"/>
  <c r="UO49" i="36" s="1"/>
  <c r="FG20" i="38"/>
  <c r="FC20" i="38"/>
  <c r="FB20" i="38"/>
  <c r="EY20" i="38"/>
  <c r="UH49" i="36" s="1"/>
  <c r="EW20" i="38"/>
  <c r="ET20" i="38"/>
  <c r="UA49" i="36" s="1"/>
  <c r="ER20" i="38"/>
  <c r="EO20" i="38"/>
  <c r="TT49" i="36" s="1"/>
  <c r="EM20" i="38"/>
  <c r="EJ20" i="38"/>
  <c r="TM49" i="36" s="1"/>
  <c r="EH20" i="38"/>
  <c r="EE20" i="38"/>
  <c r="TF49" i="36" s="1"/>
  <c r="EB20" i="38"/>
  <c r="EA20" i="38"/>
  <c r="DY20" i="38"/>
  <c r="DV20" i="38"/>
  <c r="SY49" i="36" s="1"/>
  <c r="DT20" i="38"/>
  <c r="DQ20" i="38"/>
  <c r="SR49" i="36" s="1"/>
  <c r="DO20" i="38"/>
  <c r="DL20" i="38"/>
  <c r="SK49" i="36" s="1"/>
  <c r="DJ20" i="38"/>
  <c r="DG20" i="38"/>
  <c r="SD49" i="36" s="1"/>
  <c r="DD20" i="38"/>
  <c r="DC20" i="38"/>
  <c r="DA20" i="38"/>
  <c r="CZ20" i="38"/>
  <c r="CW20" i="38"/>
  <c r="RW49" i="36" s="1"/>
  <c r="CU20" i="38"/>
  <c r="CR20" i="38"/>
  <c r="RP49" i="36" s="1"/>
  <c r="CP20" i="38"/>
  <c r="CM20" i="38"/>
  <c r="RI49" i="36" s="1"/>
  <c r="CK20" i="38"/>
  <c r="CH20" i="38"/>
  <c r="RB49" i="36" s="1"/>
  <c r="CE20" i="38"/>
  <c r="CD20" i="38"/>
  <c r="CB20" i="38"/>
  <c r="BY20" i="38"/>
  <c r="QU49" i="36" s="1"/>
  <c r="BW20" i="38"/>
  <c r="BT20" i="38"/>
  <c r="QN49" i="36" s="1"/>
  <c r="BR20" i="38"/>
  <c r="BO20" i="38"/>
  <c r="QG49" i="36" s="1"/>
  <c r="BM20" i="38"/>
  <c r="BJ20" i="38"/>
  <c r="PZ49" i="36" s="1"/>
  <c r="BH20" i="38"/>
  <c r="BE20" i="38"/>
  <c r="PS49" i="36" s="1"/>
  <c r="BB20" i="38"/>
  <c r="BA20" i="38"/>
  <c r="AY20" i="38"/>
  <c r="AV20" i="38"/>
  <c r="PL49" i="36" s="1"/>
  <c r="AT20" i="38"/>
  <c r="AQ20" i="38"/>
  <c r="PE49" i="36" s="1"/>
  <c r="AO20" i="38"/>
  <c r="AL20" i="38"/>
  <c r="OX49" i="36" s="1"/>
  <c r="AJ20" i="38"/>
  <c r="AG20" i="38"/>
  <c r="OQ49" i="36" s="1"/>
  <c r="V20" i="38"/>
  <c r="S20" i="38"/>
  <c r="OC49" i="36" s="1"/>
  <c r="Q20" i="38"/>
  <c r="N20" i="38"/>
  <c r="NV49" i="36" s="1"/>
  <c r="L20" i="38"/>
  <c r="I20" i="38"/>
  <c r="NO49" i="36" s="1"/>
  <c r="G20" i="38"/>
  <c r="D20" i="38"/>
  <c r="NH49" i="36" s="1"/>
  <c r="LD19" i="38"/>
  <c r="LC19" i="38"/>
  <c r="LA19" i="38"/>
  <c r="KX19" i="38"/>
  <c r="ABH48" i="36" s="1"/>
  <c r="ABI48" i="36" s="1"/>
  <c r="KR19" i="41" s="1"/>
  <c r="KV19" i="38"/>
  <c r="KS19" i="38"/>
  <c r="ABA48" i="36" s="1"/>
  <c r="ABB48" i="36" s="1"/>
  <c r="KQ19" i="38"/>
  <c r="KN19" i="38"/>
  <c r="AAT48" i="36" s="1"/>
  <c r="AAU48" i="36" s="1"/>
  <c r="KL19" i="38"/>
  <c r="KI19" i="38"/>
  <c r="AAM48" i="36" s="1"/>
  <c r="AAN48" i="36" s="1"/>
  <c r="KG19" i="38"/>
  <c r="KD19" i="38"/>
  <c r="AAF48" i="36" s="1"/>
  <c r="AAG48" i="36" s="1"/>
  <c r="KA19" i="38"/>
  <c r="JS19" i="38"/>
  <c r="JP19" i="38"/>
  <c r="ZR48" i="36" s="1"/>
  <c r="JN19" i="38"/>
  <c r="JK19" i="38"/>
  <c r="ZK48" i="36" s="1"/>
  <c r="JI19" i="38"/>
  <c r="JF19" i="38"/>
  <c r="ZD48" i="36" s="1"/>
  <c r="JC19" i="38"/>
  <c r="JB19" i="38"/>
  <c r="IZ19" i="38"/>
  <c r="IW19" i="38"/>
  <c r="YW48" i="36" s="1"/>
  <c r="IU19" i="38"/>
  <c r="IR19" i="38"/>
  <c r="YP48" i="36" s="1"/>
  <c r="IP19" i="38"/>
  <c r="IM19" i="38"/>
  <c r="YI48" i="36" s="1"/>
  <c r="IK19" i="38"/>
  <c r="IH19" i="38"/>
  <c r="YB48" i="36" s="1"/>
  <c r="IE19" i="38"/>
  <c r="ID19" i="38"/>
  <c r="IB19" i="38"/>
  <c r="HY19" i="38"/>
  <c r="XU48" i="36" s="1"/>
  <c r="HW19" i="38"/>
  <c r="HT19" i="38"/>
  <c r="XN48" i="36" s="1"/>
  <c r="HR19" i="38"/>
  <c r="HO19" i="38"/>
  <c r="XG48" i="36" s="1"/>
  <c r="HM19" i="38"/>
  <c r="HJ19" i="38"/>
  <c r="WZ48" i="36" s="1"/>
  <c r="HH19" i="38"/>
  <c r="HE19" i="38"/>
  <c r="WS48" i="36" s="1"/>
  <c r="HB19" i="38"/>
  <c r="HA19" i="38"/>
  <c r="GY19" i="38"/>
  <c r="GV19" i="38"/>
  <c r="WL48" i="36" s="1"/>
  <c r="GT19" i="38"/>
  <c r="GQ19" i="38"/>
  <c r="WE48" i="36" s="1"/>
  <c r="GO19" i="38"/>
  <c r="GL19" i="38"/>
  <c r="VX48" i="36" s="1"/>
  <c r="GJ19" i="38"/>
  <c r="GG19" i="38"/>
  <c r="VQ48" i="36" s="1"/>
  <c r="GD19" i="38"/>
  <c r="GC19" i="38"/>
  <c r="GA19" i="38"/>
  <c r="FX19" i="38"/>
  <c r="VJ48" i="36" s="1"/>
  <c r="FV19" i="38"/>
  <c r="FS19" i="38"/>
  <c r="VC48" i="36" s="1"/>
  <c r="FQ19" i="38"/>
  <c r="FN19" i="38"/>
  <c r="UV48" i="36" s="1"/>
  <c r="FL19" i="38"/>
  <c r="FI19" i="38"/>
  <c r="UO48" i="36" s="1"/>
  <c r="FG19" i="38"/>
  <c r="FC19" i="38"/>
  <c r="FB19" i="38"/>
  <c r="EY19" i="38"/>
  <c r="UH48" i="36" s="1"/>
  <c r="EW19" i="38"/>
  <c r="ET19" i="38"/>
  <c r="UA48" i="36" s="1"/>
  <c r="ER19" i="38"/>
  <c r="EO19" i="38"/>
  <c r="TT48" i="36" s="1"/>
  <c r="EM19" i="38"/>
  <c r="EJ19" i="38"/>
  <c r="TM48" i="36" s="1"/>
  <c r="EH19" i="38"/>
  <c r="EE19" i="38"/>
  <c r="TF48" i="36" s="1"/>
  <c r="EB19" i="38"/>
  <c r="EA19" i="38"/>
  <c r="DY19" i="38"/>
  <c r="DV19" i="38"/>
  <c r="SY48" i="36" s="1"/>
  <c r="DT19" i="38"/>
  <c r="DQ19" i="38"/>
  <c r="SR48" i="36" s="1"/>
  <c r="DO19" i="38"/>
  <c r="DL19" i="38"/>
  <c r="SK48" i="36" s="1"/>
  <c r="DJ19" i="38"/>
  <c r="DG19" i="38"/>
  <c r="SD48" i="36" s="1"/>
  <c r="DD19" i="38"/>
  <c r="DC19" i="38"/>
  <c r="DA19" i="38"/>
  <c r="CZ19" i="38"/>
  <c r="CW19" i="38"/>
  <c r="RW48" i="36" s="1"/>
  <c r="CU19" i="38"/>
  <c r="CR19" i="38"/>
  <c r="RP48" i="36" s="1"/>
  <c r="CP19" i="38"/>
  <c r="CM19" i="38"/>
  <c r="RI48" i="36" s="1"/>
  <c r="CK19" i="38"/>
  <c r="CH19" i="38"/>
  <c r="RB48" i="36" s="1"/>
  <c r="CD19" i="38"/>
  <c r="CB19" i="38"/>
  <c r="BY19" i="38"/>
  <c r="QU48" i="36" s="1"/>
  <c r="BW19" i="38"/>
  <c r="BT19" i="38"/>
  <c r="QN48" i="36" s="1"/>
  <c r="BR19" i="38"/>
  <c r="BO19" i="38"/>
  <c r="QG48" i="36" s="1"/>
  <c r="BM19" i="38"/>
  <c r="BJ19" i="38"/>
  <c r="PZ48" i="36" s="1"/>
  <c r="BH19" i="38"/>
  <c r="BE19" i="38"/>
  <c r="PS48" i="36" s="1"/>
  <c r="BB19" i="38"/>
  <c r="BA19" i="38"/>
  <c r="AY19" i="38"/>
  <c r="AV19" i="38"/>
  <c r="PL48" i="36" s="1"/>
  <c r="AT19" i="38"/>
  <c r="AQ19" i="38"/>
  <c r="PE48" i="36" s="1"/>
  <c r="AO19" i="38"/>
  <c r="AL19" i="38"/>
  <c r="OX48" i="36" s="1"/>
  <c r="AJ19" i="38"/>
  <c r="AG19" i="38"/>
  <c r="OQ48" i="36" s="1"/>
  <c r="V19" i="38"/>
  <c r="S19" i="38"/>
  <c r="OC48" i="36" s="1"/>
  <c r="Q19" i="38"/>
  <c r="N19" i="38"/>
  <c r="NV48" i="36" s="1"/>
  <c r="L19" i="38"/>
  <c r="I19" i="38"/>
  <c r="NO48" i="36" s="1"/>
  <c r="G19" i="38"/>
  <c r="D19" i="38"/>
  <c r="NH48" i="36" s="1"/>
  <c r="LD18" i="38"/>
  <c r="LC18" i="38"/>
  <c r="LA18" i="38"/>
  <c r="KX18" i="38"/>
  <c r="ABH47" i="36" s="1"/>
  <c r="ABI47" i="36" s="1"/>
  <c r="KR18" i="41" s="1"/>
  <c r="KV18" i="38"/>
  <c r="KS18" i="38"/>
  <c r="ABA47" i="36" s="1"/>
  <c r="ABB47" i="36" s="1"/>
  <c r="KQ18" i="38"/>
  <c r="KN18" i="38"/>
  <c r="AAT47" i="36" s="1"/>
  <c r="AAU47" i="36" s="1"/>
  <c r="KL18" i="38"/>
  <c r="KI18" i="38"/>
  <c r="AAM47" i="36" s="1"/>
  <c r="AAN47" i="36" s="1"/>
  <c r="KG18" i="38"/>
  <c r="KD18" i="38"/>
  <c r="AAF47" i="36" s="1"/>
  <c r="AAG47" i="36" s="1"/>
  <c r="KA18" i="38"/>
  <c r="JS18" i="38"/>
  <c r="JP18" i="38"/>
  <c r="ZR47" i="36" s="1"/>
  <c r="JN18" i="38"/>
  <c r="JK18" i="38"/>
  <c r="ZK47" i="36" s="1"/>
  <c r="JI18" i="38"/>
  <c r="JF18" i="38"/>
  <c r="ZD47" i="36" s="1"/>
  <c r="JC18" i="38"/>
  <c r="JB18" i="38"/>
  <c r="IZ18" i="38"/>
  <c r="IW18" i="38"/>
  <c r="YW47" i="36" s="1"/>
  <c r="IU18" i="38"/>
  <c r="IR18" i="38"/>
  <c r="YP47" i="36" s="1"/>
  <c r="IP18" i="38"/>
  <c r="IM18" i="38"/>
  <c r="YI47" i="36" s="1"/>
  <c r="IK18" i="38"/>
  <c r="IH18" i="38"/>
  <c r="YB47" i="36" s="1"/>
  <c r="IE18" i="38"/>
  <c r="ID18" i="38"/>
  <c r="IB18" i="38"/>
  <c r="HY18" i="38"/>
  <c r="XU47" i="36" s="1"/>
  <c r="HW18" i="38"/>
  <c r="HT18" i="38"/>
  <c r="XN47" i="36" s="1"/>
  <c r="HR18" i="38"/>
  <c r="HO18" i="38"/>
  <c r="XG47" i="36" s="1"/>
  <c r="HM18" i="38"/>
  <c r="HJ18" i="38"/>
  <c r="WZ47" i="36" s="1"/>
  <c r="HH18" i="38"/>
  <c r="HE18" i="38"/>
  <c r="WS47" i="36" s="1"/>
  <c r="HB18" i="38"/>
  <c r="HA18" i="38"/>
  <c r="GY18" i="38"/>
  <c r="GV18" i="38"/>
  <c r="WL47" i="36" s="1"/>
  <c r="GT18" i="38"/>
  <c r="GQ18" i="38"/>
  <c r="WE47" i="36" s="1"/>
  <c r="GO18" i="38"/>
  <c r="GL18" i="38"/>
  <c r="VX47" i="36" s="1"/>
  <c r="GJ18" i="38"/>
  <c r="GG18" i="38"/>
  <c r="VQ47" i="36" s="1"/>
  <c r="GD18" i="38"/>
  <c r="GC18" i="38"/>
  <c r="GA18" i="38"/>
  <c r="FX18" i="38"/>
  <c r="VJ47" i="36" s="1"/>
  <c r="FV18" i="38"/>
  <c r="FS18" i="38"/>
  <c r="VC47" i="36" s="1"/>
  <c r="FQ18" i="38"/>
  <c r="FN18" i="38"/>
  <c r="UV47" i="36" s="1"/>
  <c r="FL18" i="38"/>
  <c r="FI18" i="38"/>
  <c r="UO47" i="36" s="1"/>
  <c r="FG18" i="38"/>
  <c r="FC18" i="38"/>
  <c r="FB18" i="38"/>
  <c r="EY18" i="38"/>
  <c r="UH47" i="36" s="1"/>
  <c r="EW18" i="38"/>
  <c r="ET18" i="38"/>
  <c r="UA47" i="36" s="1"/>
  <c r="ER18" i="38"/>
  <c r="EO18" i="38"/>
  <c r="TT47" i="36" s="1"/>
  <c r="EM18" i="38"/>
  <c r="EJ18" i="38"/>
  <c r="TM47" i="36" s="1"/>
  <c r="EH18" i="38"/>
  <c r="EE18" i="38"/>
  <c r="TF47" i="36" s="1"/>
  <c r="EB18" i="38"/>
  <c r="EA18" i="38"/>
  <c r="DY18" i="38"/>
  <c r="DV18" i="38"/>
  <c r="SY47" i="36" s="1"/>
  <c r="DT18" i="38"/>
  <c r="DQ18" i="38"/>
  <c r="SR47" i="36" s="1"/>
  <c r="DO18" i="38"/>
  <c r="DL18" i="38"/>
  <c r="SK47" i="36" s="1"/>
  <c r="DJ18" i="38"/>
  <c r="DG18" i="38"/>
  <c r="SD47" i="36" s="1"/>
  <c r="DD18" i="38"/>
  <c r="DC18" i="38"/>
  <c r="DA18" i="38"/>
  <c r="CZ18" i="38"/>
  <c r="CW18" i="38"/>
  <c r="RW47" i="36" s="1"/>
  <c r="CU18" i="38"/>
  <c r="CR18" i="38"/>
  <c r="RP47" i="36" s="1"/>
  <c r="CP18" i="38"/>
  <c r="CM18" i="38"/>
  <c r="RI47" i="36" s="1"/>
  <c r="CK18" i="38"/>
  <c r="CH18" i="38"/>
  <c r="RB47" i="36" s="1"/>
  <c r="CD18" i="38"/>
  <c r="CB18" i="38"/>
  <c r="BY18" i="38"/>
  <c r="QU47" i="36" s="1"/>
  <c r="BW18" i="38"/>
  <c r="BT18" i="38"/>
  <c r="QN47" i="36" s="1"/>
  <c r="BR18" i="38"/>
  <c r="BO18" i="38"/>
  <c r="QG47" i="36" s="1"/>
  <c r="BM18" i="38"/>
  <c r="BJ18" i="38"/>
  <c r="PZ47" i="36" s="1"/>
  <c r="BH18" i="38"/>
  <c r="BE18" i="38"/>
  <c r="PS47" i="36" s="1"/>
  <c r="BA18" i="38"/>
  <c r="AY18" i="38"/>
  <c r="AV18" i="38"/>
  <c r="PL47" i="36" s="1"/>
  <c r="AT18" i="38"/>
  <c r="AQ18" i="38"/>
  <c r="PE47" i="36" s="1"/>
  <c r="AO18" i="38"/>
  <c r="AL18" i="38"/>
  <c r="OX47" i="36" s="1"/>
  <c r="AJ18" i="38"/>
  <c r="AG18" i="38"/>
  <c r="OQ47" i="36" s="1"/>
  <c r="V18" i="38"/>
  <c r="S18" i="38"/>
  <c r="OC47" i="36" s="1"/>
  <c r="Q18" i="38"/>
  <c r="N18" i="38"/>
  <c r="NV47" i="36" s="1"/>
  <c r="L18" i="38"/>
  <c r="I18" i="38"/>
  <c r="NO47" i="36" s="1"/>
  <c r="G18" i="38"/>
  <c r="D18" i="38"/>
  <c r="NH47" i="36" s="1"/>
  <c r="LD17" i="38"/>
  <c r="LC17" i="38"/>
  <c r="LA17" i="38"/>
  <c r="KX17" i="38"/>
  <c r="ABH46" i="36" s="1"/>
  <c r="ABI46" i="36" s="1"/>
  <c r="KR17" i="41" s="1"/>
  <c r="KV17" i="38"/>
  <c r="KS17" i="38"/>
  <c r="ABA46" i="36" s="1"/>
  <c r="ABB46" i="36" s="1"/>
  <c r="KQ17" i="38"/>
  <c r="KN17" i="38"/>
  <c r="AAT46" i="36" s="1"/>
  <c r="AAU46" i="36" s="1"/>
  <c r="KL17" i="38"/>
  <c r="KI17" i="38"/>
  <c r="AAM46" i="36" s="1"/>
  <c r="AAN46" i="36" s="1"/>
  <c r="KG17" i="38"/>
  <c r="KD17" i="38"/>
  <c r="AAF46" i="36" s="1"/>
  <c r="AAG46" i="36" s="1"/>
  <c r="KA17" i="38"/>
  <c r="JS17" i="38"/>
  <c r="JP17" i="38"/>
  <c r="ZR46" i="36" s="1"/>
  <c r="JN17" i="38"/>
  <c r="JK17" i="38"/>
  <c r="ZK46" i="36" s="1"/>
  <c r="JI17" i="38"/>
  <c r="JF17" i="38"/>
  <c r="ZD46" i="36" s="1"/>
  <c r="JC17" i="38"/>
  <c r="JB17" i="38"/>
  <c r="IZ17" i="38"/>
  <c r="IW17" i="38"/>
  <c r="YW46" i="36" s="1"/>
  <c r="IU17" i="38"/>
  <c r="IR17" i="38"/>
  <c r="YP46" i="36" s="1"/>
  <c r="IP17" i="38"/>
  <c r="IM17" i="38"/>
  <c r="YI46" i="36" s="1"/>
  <c r="IK17" i="38"/>
  <c r="IH17" i="38"/>
  <c r="YB46" i="36" s="1"/>
  <c r="IE17" i="38"/>
  <c r="ID17" i="38"/>
  <c r="IB17" i="38"/>
  <c r="HY17" i="38"/>
  <c r="XU46" i="36" s="1"/>
  <c r="HW17" i="38"/>
  <c r="HT17" i="38"/>
  <c r="XN46" i="36" s="1"/>
  <c r="HR17" i="38"/>
  <c r="HO17" i="38"/>
  <c r="XG46" i="36" s="1"/>
  <c r="HM17" i="38"/>
  <c r="HJ17" i="38"/>
  <c r="WZ46" i="36" s="1"/>
  <c r="HH17" i="38"/>
  <c r="HE17" i="38"/>
  <c r="WS46" i="36" s="1"/>
  <c r="HB17" i="38"/>
  <c r="HA17" i="38"/>
  <c r="GY17" i="38"/>
  <c r="GV17" i="38"/>
  <c r="WL46" i="36" s="1"/>
  <c r="GT17" i="38"/>
  <c r="GQ17" i="38"/>
  <c r="WE46" i="36" s="1"/>
  <c r="GO17" i="38"/>
  <c r="GL17" i="38"/>
  <c r="VX46" i="36" s="1"/>
  <c r="GJ17" i="38"/>
  <c r="GG17" i="38"/>
  <c r="VQ46" i="36" s="1"/>
  <c r="GD17" i="38"/>
  <c r="GC17" i="38"/>
  <c r="GA17" i="38"/>
  <c r="FX17" i="38"/>
  <c r="VJ46" i="36" s="1"/>
  <c r="FV17" i="38"/>
  <c r="FS17" i="38"/>
  <c r="VC46" i="36" s="1"/>
  <c r="FQ17" i="38"/>
  <c r="FN17" i="38"/>
  <c r="UV46" i="36" s="1"/>
  <c r="FL17" i="38"/>
  <c r="FI17" i="38"/>
  <c r="UO46" i="36" s="1"/>
  <c r="FG17" i="38"/>
  <c r="FC17" i="38"/>
  <c r="FB17" i="38"/>
  <c r="EY17" i="38"/>
  <c r="UH46" i="36" s="1"/>
  <c r="EW17" i="38"/>
  <c r="ET17" i="38"/>
  <c r="UA46" i="36" s="1"/>
  <c r="ER17" i="38"/>
  <c r="EO17" i="38"/>
  <c r="TT46" i="36" s="1"/>
  <c r="EM17" i="38"/>
  <c r="EJ17" i="38"/>
  <c r="TM46" i="36" s="1"/>
  <c r="EH17" i="38"/>
  <c r="EE17" i="38"/>
  <c r="TF46" i="36" s="1"/>
  <c r="EB17" i="38"/>
  <c r="EA17" i="38"/>
  <c r="DY17" i="38"/>
  <c r="DV17" i="38"/>
  <c r="SY46" i="36" s="1"/>
  <c r="DT17" i="38"/>
  <c r="DQ17" i="38"/>
  <c r="SR46" i="36" s="1"/>
  <c r="DO17" i="38"/>
  <c r="DL17" i="38"/>
  <c r="SK46" i="36" s="1"/>
  <c r="DJ17" i="38"/>
  <c r="DG17" i="38"/>
  <c r="SD46" i="36" s="1"/>
  <c r="DD17" i="38"/>
  <c r="DC17" i="38"/>
  <c r="DA17" i="38"/>
  <c r="CZ17" i="38"/>
  <c r="CW17" i="38"/>
  <c r="RW46" i="36" s="1"/>
  <c r="CU17" i="38"/>
  <c r="CR17" i="38"/>
  <c r="RP46" i="36" s="1"/>
  <c r="CP17" i="38"/>
  <c r="CM17" i="38"/>
  <c r="RI46" i="36" s="1"/>
  <c r="CK17" i="38"/>
  <c r="CH17" i="38"/>
  <c r="RB46" i="36" s="1"/>
  <c r="CD17" i="38"/>
  <c r="CB17" i="38"/>
  <c r="BY17" i="38"/>
  <c r="QU46" i="36" s="1"/>
  <c r="BW17" i="38"/>
  <c r="BT17" i="38"/>
  <c r="QN46" i="36" s="1"/>
  <c r="BR17" i="38"/>
  <c r="BO17" i="38"/>
  <c r="QG46" i="36" s="1"/>
  <c r="BM17" i="38"/>
  <c r="BJ17" i="38"/>
  <c r="PZ46" i="36" s="1"/>
  <c r="BH17" i="38"/>
  <c r="BE17" i="38"/>
  <c r="PS46" i="36" s="1"/>
  <c r="BA17" i="38"/>
  <c r="AY17" i="38"/>
  <c r="AV17" i="38"/>
  <c r="PL46" i="36" s="1"/>
  <c r="AT17" i="38"/>
  <c r="AQ17" i="38"/>
  <c r="PE46" i="36" s="1"/>
  <c r="AO17" i="38"/>
  <c r="AL17" i="38"/>
  <c r="OX46" i="36" s="1"/>
  <c r="AJ17" i="38"/>
  <c r="AG17" i="38"/>
  <c r="OQ46" i="36" s="1"/>
  <c r="V17" i="38"/>
  <c r="S17" i="38"/>
  <c r="OC46" i="36" s="1"/>
  <c r="Q17" i="38"/>
  <c r="N17" i="38"/>
  <c r="NV46" i="36" s="1"/>
  <c r="L17" i="38"/>
  <c r="I17" i="38"/>
  <c r="NO46" i="36" s="1"/>
  <c r="G17" i="38"/>
  <c r="D17" i="38"/>
  <c r="NH46" i="36" s="1"/>
  <c r="LD16" i="38"/>
  <c r="LC16" i="38"/>
  <c r="LA16" i="38"/>
  <c r="KX16" i="38"/>
  <c r="ABH45" i="36" s="1"/>
  <c r="ABI45" i="36" s="1"/>
  <c r="KR16" i="41" s="1"/>
  <c r="KV16" i="38"/>
  <c r="KS16" i="38"/>
  <c r="ABA45" i="36" s="1"/>
  <c r="ABB45" i="36" s="1"/>
  <c r="KQ16" i="38"/>
  <c r="KN16" i="38"/>
  <c r="AAT45" i="36" s="1"/>
  <c r="AAU45" i="36" s="1"/>
  <c r="KL16" i="38"/>
  <c r="KI16" i="38"/>
  <c r="AAM45" i="36" s="1"/>
  <c r="AAN45" i="36" s="1"/>
  <c r="KG16" i="38"/>
  <c r="KD16" i="38"/>
  <c r="AAF45" i="36" s="1"/>
  <c r="AAG45" i="36" s="1"/>
  <c r="KA16" i="38"/>
  <c r="JS16" i="38"/>
  <c r="JP16" i="38"/>
  <c r="ZR45" i="36" s="1"/>
  <c r="JN16" i="38"/>
  <c r="JK16" i="38"/>
  <c r="ZK45" i="36" s="1"/>
  <c r="JI16" i="38"/>
  <c r="JF16" i="38"/>
  <c r="ZD45" i="36" s="1"/>
  <c r="JC16" i="38"/>
  <c r="JB16" i="38"/>
  <c r="IZ16" i="38"/>
  <c r="IW16" i="38"/>
  <c r="YW45" i="36" s="1"/>
  <c r="IU16" i="38"/>
  <c r="IR16" i="38"/>
  <c r="YP45" i="36" s="1"/>
  <c r="IP16" i="38"/>
  <c r="IM16" i="38"/>
  <c r="YI45" i="36" s="1"/>
  <c r="IK16" i="38"/>
  <c r="IH16" i="38"/>
  <c r="YB45" i="36" s="1"/>
  <c r="IE16" i="38"/>
  <c r="ID16" i="38"/>
  <c r="IB16" i="38"/>
  <c r="HY16" i="38"/>
  <c r="XU45" i="36" s="1"/>
  <c r="HW16" i="38"/>
  <c r="HT16" i="38"/>
  <c r="XN45" i="36" s="1"/>
  <c r="HR16" i="38"/>
  <c r="HO16" i="38"/>
  <c r="XG45" i="36" s="1"/>
  <c r="HM16" i="38"/>
  <c r="HJ16" i="38"/>
  <c r="WZ45" i="36" s="1"/>
  <c r="HH16" i="38"/>
  <c r="HE16" i="38"/>
  <c r="WS45" i="36" s="1"/>
  <c r="HB16" i="38"/>
  <c r="HA16" i="38"/>
  <c r="GY16" i="38"/>
  <c r="GV16" i="38"/>
  <c r="WL45" i="36" s="1"/>
  <c r="GT16" i="38"/>
  <c r="GQ16" i="38"/>
  <c r="WE45" i="36" s="1"/>
  <c r="GO16" i="38"/>
  <c r="GL16" i="38"/>
  <c r="VX45" i="36" s="1"/>
  <c r="GJ16" i="38"/>
  <c r="GG16" i="38"/>
  <c r="VQ45" i="36" s="1"/>
  <c r="GD16" i="38"/>
  <c r="GC16" i="38"/>
  <c r="GA16" i="38"/>
  <c r="FX16" i="38"/>
  <c r="VJ45" i="36" s="1"/>
  <c r="FV16" i="38"/>
  <c r="FS16" i="38"/>
  <c r="VC45" i="36" s="1"/>
  <c r="FQ16" i="38"/>
  <c r="FN16" i="38"/>
  <c r="UV45" i="36" s="1"/>
  <c r="FL16" i="38"/>
  <c r="FI16" i="38"/>
  <c r="UO45" i="36" s="1"/>
  <c r="FG16" i="38"/>
  <c r="FC16" i="38"/>
  <c r="FB16" i="38"/>
  <c r="EY16" i="38"/>
  <c r="UH45" i="36" s="1"/>
  <c r="EW16" i="38"/>
  <c r="ET16" i="38"/>
  <c r="UA45" i="36" s="1"/>
  <c r="ER16" i="38"/>
  <c r="EO16" i="38"/>
  <c r="TT45" i="36" s="1"/>
  <c r="EM16" i="38"/>
  <c r="EJ16" i="38"/>
  <c r="TM45" i="36" s="1"/>
  <c r="EH16" i="38"/>
  <c r="EE16" i="38"/>
  <c r="TF45" i="36" s="1"/>
  <c r="EB16" i="38"/>
  <c r="EA16" i="38"/>
  <c r="DY16" i="38"/>
  <c r="DV16" i="38"/>
  <c r="SY45" i="36" s="1"/>
  <c r="DT16" i="38"/>
  <c r="DQ16" i="38"/>
  <c r="SR45" i="36" s="1"/>
  <c r="DO16" i="38"/>
  <c r="DL16" i="38"/>
  <c r="SK45" i="36" s="1"/>
  <c r="DJ16" i="38"/>
  <c r="DG16" i="38"/>
  <c r="SD45" i="36" s="1"/>
  <c r="DD16" i="38"/>
  <c r="DC16" i="38"/>
  <c r="DA16" i="38"/>
  <c r="CZ16" i="38"/>
  <c r="CW16" i="38"/>
  <c r="RW45" i="36" s="1"/>
  <c r="CU16" i="38"/>
  <c r="CR16" i="38"/>
  <c r="RP45" i="36" s="1"/>
  <c r="CP16" i="38"/>
  <c r="CM16" i="38"/>
  <c r="RI45" i="36" s="1"/>
  <c r="CK16" i="38"/>
  <c r="CH16" i="38"/>
  <c r="RB45" i="36" s="1"/>
  <c r="CD16" i="38"/>
  <c r="CF16" i="38" s="1"/>
  <c r="CB16" i="38"/>
  <c r="BY16" i="38"/>
  <c r="QU45" i="36" s="1"/>
  <c r="BW16" i="38"/>
  <c r="BT16" i="38"/>
  <c r="QN45" i="36" s="1"/>
  <c r="BR16" i="38"/>
  <c r="BO16" i="38"/>
  <c r="QG45" i="36" s="1"/>
  <c r="BM16" i="38"/>
  <c r="BJ16" i="38"/>
  <c r="PZ45" i="36" s="1"/>
  <c r="BH16" i="38"/>
  <c r="BE16" i="38"/>
  <c r="PS45" i="36" s="1"/>
  <c r="BA16" i="38"/>
  <c r="BC16" i="38" s="1"/>
  <c r="AY16" i="38"/>
  <c r="AV16" i="38"/>
  <c r="PL45" i="36" s="1"/>
  <c r="AT16" i="38"/>
  <c r="AQ16" i="38"/>
  <c r="PE45" i="36" s="1"/>
  <c r="AO16" i="38"/>
  <c r="AL16" i="38"/>
  <c r="OX45" i="36" s="1"/>
  <c r="AJ16" i="38"/>
  <c r="AG16" i="38"/>
  <c r="OQ45" i="36" s="1"/>
  <c r="V16" i="38"/>
  <c r="S16" i="38"/>
  <c r="OC45" i="36" s="1"/>
  <c r="Q16" i="38"/>
  <c r="N16" i="38"/>
  <c r="NV45" i="36" s="1"/>
  <c r="L16" i="38"/>
  <c r="I16" i="38"/>
  <c r="NO45" i="36" s="1"/>
  <c r="G16" i="38"/>
  <c r="D16" i="38"/>
  <c r="NH45" i="36" s="1"/>
  <c r="LD15" i="38"/>
  <c r="LC15" i="38"/>
  <c r="LA15" i="38"/>
  <c r="KX15" i="38"/>
  <c r="ABH44" i="36" s="1"/>
  <c r="ABI44" i="36" s="1"/>
  <c r="KR15" i="41" s="1"/>
  <c r="KV15" i="38"/>
  <c r="KS15" i="38"/>
  <c r="ABA44" i="36" s="1"/>
  <c r="ABB44" i="36" s="1"/>
  <c r="KQ15" i="38"/>
  <c r="KN15" i="38"/>
  <c r="AAT44" i="36" s="1"/>
  <c r="AAU44" i="36" s="1"/>
  <c r="KL15" i="38"/>
  <c r="KI15" i="38"/>
  <c r="AAM44" i="36" s="1"/>
  <c r="AAN44" i="36" s="1"/>
  <c r="KG15" i="38"/>
  <c r="KD15" i="38"/>
  <c r="AAF44" i="36" s="1"/>
  <c r="AAG44" i="36" s="1"/>
  <c r="KA15" i="38"/>
  <c r="JS15" i="38"/>
  <c r="JP15" i="38"/>
  <c r="ZR44" i="36" s="1"/>
  <c r="JN15" i="38"/>
  <c r="JK15" i="38"/>
  <c r="ZK44" i="36" s="1"/>
  <c r="JI15" i="38"/>
  <c r="JF15" i="38"/>
  <c r="ZD44" i="36" s="1"/>
  <c r="JC15" i="38"/>
  <c r="JB15" i="38"/>
  <c r="IZ15" i="38"/>
  <c r="IW15" i="38"/>
  <c r="YW44" i="36" s="1"/>
  <c r="IU15" i="38"/>
  <c r="IR15" i="38"/>
  <c r="YP44" i="36" s="1"/>
  <c r="IP15" i="38"/>
  <c r="IM15" i="38"/>
  <c r="YI44" i="36" s="1"/>
  <c r="IK15" i="38"/>
  <c r="IH15" i="38"/>
  <c r="YB44" i="36" s="1"/>
  <c r="IE15" i="38"/>
  <c r="ID15" i="38"/>
  <c r="IB15" i="38"/>
  <c r="HY15" i="38"/>
  <c r="XU44" i="36" s="1"/>
  <c r="HW15" i="38"/>
  <c r="HT15" i="38"/>
  <c r="XN44" i="36" s="1"/>
  <c r="HR15" i="38"/>
  <c r="HO15" i="38"/>
  <c r="XG44" i="36" s="1"/>
  <c r="HM15" i="38"/>
  <c r="HJ15" i="38"/>
  <c r="WZ44" i="36" s="1"/>
  <c r="HH15" i="38"/>
  <c r="HE15" i="38"/>
  <c r="WS44" i="36" s="1"/>
  <c r="HB15" i="38"/>
  <c r="HA15" i="38"/>
  <c r="GY15" i="38"/>
  <c r="GV15" i="38"/>
  <c r="WL44" i="36" s="1"/>
  <c r="GT15" i="38"/>
  <c r="GQ15" i="38"/>
  <c r="WE44" i="36" s="1"/>
  <c r="GO15" i="38"/>
  <c r="GL15" i="38"/>
  <c r="VX44" i="36" s="1"/>
  <c r="GJ15" i="38"/>
  <c r="GG15" i="38"/>
  <c r="VQ44" i="36" s="1"/>
  <c r="GD15" i="38"/>
  <c r="GC15" i="38"/>
  <c r="GA15" i="38"/>
  <c r="FX15" i="38"/>
  <c r="VJ44" i="36" s="1"/>
  <c r="FV15" i="38"/>
  <c r="FS15" i="38"/>
  <c r="VC44" i="36" s="1"/>
  <c r="FQ15" i="38"/>
  <c r="FN15" i="38"/>
  <c r="UV44" i="36" s="1"/>
  <c r="FL15" i="38"/>
  <c r="FI15" i="38"/>
  <c r="UO44" i="36" s="1"/>
  <c r="FG15" i="38"/>
  <c r="FC15" i="38"/>
  <c r="FB15" i="38"/>
  <c r="EY15" i="38"/>
  <c r="UH44" i="36" s="1"/>
  <c r="EW15" i="38"/>
  <c r="ET15" i="38"/>
  <c r="UA44" i="36" s="1"/>
  <c r="ER15" i="38"/>
  <c r="EO15" i="38"/>
  <c r="TT44" i="36" s="1"/>
  <c r="EM15" i="38"/>
  <c r="EJ15" i="38"/>
  <c r="TM44" i="36" s="1"/>
  <c r="EH15" i="38"/>
  <c r="EE15" i="38"/>
  <c r="TF44" i="36" s="1"/>
  <c r="EB15" i="38"/>
  <c r="EA15" i="38"/>
  <c r="DY15" i="38"/>
  <c r="DV15" i="38"/>
  <c r="SY44" i="36" s="1"/>
  <c r="DT15" i="38"/>
  <c r="DQ15" i="38"/>
  <c r="SR44" i="36" s="1"/>
  <c r="DO15" i="38"/>
  <c r="DL15" i="38"/>
  <c r="SK44" i="36" s="1"/>
  <c r="DJ15" i="38"/>
  <c r="DG15" i="38"/>
  <c r="SD44" i="36" s="1"/>
  <c r="DD15" i="38"/>
  <c r="DC15" i="38"/>
  <c r="DA15" i="38"/>
  <c r="CZ15" i="38"/>
  <c r="CW15" i="38"/>
  <c r="RW44" i="36" s="1"/>
  <c r="CU15" i="38"/>
  <c r="CR15" i="38"/>
  <c r="RP44" i="36" s="1"/>
  <c r="CP15" i="38"/>
  <c r="CM15" i="38"/>
  <c r="RI44" i="36" s="1"/>
  <c r="CK15" i="38"/>
  <c r="CH15" i="38"/>
  <c r="RB44" i="36" s="1"/>
  <c r="CD15" i="38"/>
  <c r="CB15" i="38"/>
  <c r="BY15" i="38"/>
  <c r="QU44" i="36" s="1"/>
  <c r="BW15" i="38"/>
  <c r="BT15" i="38"/>
  <c r="QN44" i="36" s="1"/>
  <c r="BR15" i="38"/>
  <c r="BO15" i="38"/>
  <c r="QG44" i="36" s="1"/>
  <c r="BM15" i="38"/>
  <c r="BJ15" i="38"/>
  <c r="PZ44" i="36" s="1"/>
  <c r="BH15" i="38"/>
  <c r="BE15" i="38"/>
  <c r="PS44" i="36" s="1"/>
  <c r="BA15" i="38"/>
  <c r="AY15" i="38"/>
  <c r="AV15" i="38"/>
  <c r="PL44" i="36" s="1"/>
  <c r="AT15" i="38"/>
  <c r="AQ15" i="38"/>
  <c r="PE44" i="36" s="1"/>
  <c r="AO15" i="38"/>
  <c r="AL15" i="38"/>
  <c r="OX44" i="36" s="1"/>
  <c r="AJ15" i="38"/>
  <c r="AG15" i="38"/>
  <c r="OQ44" i="36" s="1"/>
  <c r="V15" i="38"/>
  <c r="S15" i="38"/>
  <c r="OC44" i="36" s="1"/>
  <c r="Q15" i="38"/>
  <c r="N15" i="38"/>
  <c r="NV44" i="36" s="1"/>
  <c r="L15" i="38"/>
  <c r="I15" i="38"/>
  <c r="NO44" i="36" s="1"/>
  <c r="G15" i="38"/>
  <c r="D15" i="38"/>
  <c r="NH44" i="36" s="1"/>
  <c r="LD14" i="38"/>
  <c r="LC14" i="38"/>
  <c r="LA14" i="38"/>
  <c r="KX14" i="38"/>
  <c r="ABH43" i="36" s="1"/>
  <c r="ABI43" i="36" s="1"/>
  <c r="KR14" i="41" s="1"/>
  <c r="KV14" i="38"/>
  <c r="KS14" i="38"/>
  <c r="ABA43" i="36" s="1"/>
  <c r="ABB43" i="36" s="1"/>
  <c r="KQ14" i="38"/>
  <c r="KN14" i="38"/>
  <c r="AAT43" i="36" s="1"/>
  <c r="AAU43" i="36" s="1"/>
  <c r="KL14" i="38"/>
  <c r="KI14" i="38"/>
  <c r="AAM43" i="36" s="1"/>
  <c r="AAN43" i="36" s="1"/>
  <c r="KG14" i="38"/>
  <c r="KD14" i="38"/>
  <c r="AAF43" i="36" s="1"/>
  <c r="AAG43" i="36" s="1"/>
  <c r="KA14" i="38"/>
  <c r="JS14" i="38"/>
  <c r="JP14" i="38"/>
  <c r="ZR43" i="36" s="1"/>
  <c r="JN14" i="38"/>
  <c r="JK14" i="38"/>
  <c r="ZK43" i="36" s="1"/>
  <c r="JI14" i="38"/>
  <c r="JF14" i="38"/>
  <c r="ZD43" i="36" s="1"/>
  <c r="JC14" i="38"/>
  <c r="JB14" i="38"/>
  <c r="IZ14" i="38"/>
  <c r="IW14" i="38"/>
  <c r="YW43" i="36" s="1"/>
  <c r="IU14" i="38"/>
  <c r="IR14" i="38"/>
  <c r="YP43" i="36" s="1"/>
  <c r="IP14" i="38"/>
  <c r="IM14" i="38"/>
  <c r="YI43" i="36" s="1"/>
  <c r="IK14" i="38"/>
  <c r="IH14" i="38"/>
  <c r="YB43" i="36" s="1"/>
  <c r="IE14" i="38"/>
  <c r="ID14" i="38"/>
  <c r="IB14" i="38"/>
  <c r="HY14" i="38"/>
  <c r="XU43" i="36" s="1"/>
  <c r="HW14" i="38"/>
  <c r="HT14" i="38"/>
  <c r="XN43" i="36" s="1"/>
  <c r="HR14" i="38"/>
  <c r="HO14" i="38"/>
  <c r="XG43" i="36" s="1"/>
  <c r="HM14" i="38"/>
  <c r="HJ14" i="38"/>
  <c r="WZ43" i="36" s="1"/>
  <c r="HH14" i="38"/>
  <c r="HE14" i="38"/>
  <c r="WS43" i="36" s="1"/>
  <c r="HB14" i="38"/>
  <c r="HA14" i="38"/>
  <c r="GY14" i="38"/>
  <c r="GV14" i="38"/>
  <c r="WL43" i="36" s="1"/>
  <c r="GT14" i="38"/>
  <c r="GQ14" i="38"/>
  <c r="WE43" i="36" s="1"/>
  <c r="GO14" i="38"/>
  <c r="GL14" i="38"/>
  <c r="VX43" i="36" s="1"/>
  <c r="GJ14" i="38"/>
  <c r="GG14" i="38"/>
  <c r="VQ43" i="36" s="1"/>
  <c r="GD14" i="38"/>
  <c r="GC14" i="38"/>
  <c r="GA14" i="38"/>
  <c r="FX14" i="38"/>
  <c r="VJ43" i="36" s="1"/>
  <c r="FV14" i="38"/>
  <c r="FS14" i="38"/>
  <c r="VC43" i="36" s="1"/>
  <c r="FQ14" i="38"/>
  <c r="FN14" i="38"/>
  <c r="UV43" i="36" s="1"/>
  <c r="FL14" i="38"/>
  <c r="FI14" i="38"/>
  <c r="UO43" i="36" s="1"/>
  <c r="FG14" i="38"/>
  <c r="FC14" i="38"/>
  <c r="FB14" i="38"/>
  <c r="EY14" i="38"/>
  <c r="UH43" i="36" s="1"/>
  <c r="EW14" i="38"/>
  <c r="ET14" i="38"/>
  <c r="UA43" i="36" s="1"/>
  <c r="ER14" i="38"/>
  <c r="EO14" i="38"/>
  <c r="TT43" i="36" s="1"/>
  <c r="EM14" i="38"/>
  <c r="EJ14" i="38"/>
  <c r="TM43" i="36" s="1"/>
  <c r="EH14" i="38"/>
  <c r="EE14" i="38"/>
  <c r="TF43" i="36" s="1"/>
  <c r="EB14" i="38"/>
  <c r="EA14" i="38"/>
  <c r="DY14" i="38"/>
  <c r="DV14" i="38"/>
  <c r="SY43" i="36" s="1"/>
  <c r="DT14" i="38"/>
  <c r="DQ14" i="38"/>
  <c r="SR43" i="36" s="1"/>
  <c r="DO14" i="38"/>
  <c r="DL14" i="38"/>
  <c r="SK43" i="36" s="1"/>
  <c r="DJ14" i="38"/>
  <c r="DG14" i="38"/>
  <c r="SD43" i="36" s="1"/>
  <c r="DD14" i="38"/>
  <c r="DC14" i="38"/>
  <c r="DA14" i="38"/>
  <c r="CZ14" i="38"/>
  <c r="CW14" i="38"/>
  <c r="RW43" i="36" s="1"/>
  <c r="CU14" i="38"/>
  <c r="CR14" i="38"/>
  <c r="RP43" i="36" s="1"/>
  <c r="CP14" i="38"/>
  <c r="CM14" i="38"/>
  <c r="RI43" i="36" s="1"/>
  <c r="CK14" i="38"/>
  <c r="CH14" i="38"/>
  <c r="RB43" i="36" s="1"/>
  <c r="CD14" i="38"/>
  <c r="CB14" i="38"/>
  <c r="BY14" i="38"/>
  <c r="QU43" i="36" s="1"/>
  <c r="BW14" i="38"/>
  <c r="BT14" i="38"/>
  <c r="QN43" i="36" s="1"/>
  <c r="BR14" i="38"/>
  <c r="BO14" i="38"/>
  <c r="QG43" i="36" s="1"/>
  <c r="BM14" i="38"/>
  <c r="BJ14" i="38"/>
  <c r="PZ43" i="36" s="1"/>
  <c r="BH14" i="38"/>
  <c r="BE14" i="38"/>
  <c r="PS43" i="36" s="1"/>
  <c r="BA14" i="38"/>
  <c r="AY14" i="38"/>
  <c r="AV14" i="38"/>
  <c r="PL43" i="36" s="1"/>
  <c r="AT14" i="38"/>
  <c r="AQ14" i="38"/>
  <c r="PE43" i="36" s="1"/>
  <c r="AO14" i="38"/>
  <c r="AL14" i="38"/>
  <c r="OX43" i="36" s="1"/>
  <c r="AJ14" i="38"/>
  <c r="AG14" i="38"/>
  <c r="OQ43" i="36" s="1"/>
  <c r="V14" i="38"/>
  <c r="S14" i="38"/>
  <c r="OC43" i="36" s="1"/>
  <c r="Q14" i="38"/>
  <c r="N14" i="38"/>
  <c r="NV43" i="36" s="1"/>
  <c r="L14" i="38"/>
  <c r="I14" i="38"/>
  <c r="NO43" i="36" s="1"/>
  <c r="G14" i="38"/>
  <c r="D14" i="38"/>
  <c r="NH43" i="36" s="1"/>
  <c r="LD13" i="38"/>
  <c r="LC13" i="38"/>
  <c r="LA13" i="38"/>
  <c r="KX13" i="38"/>
  <c r="ABH42" i="36" s="1"/>
  <c r="ABI42" i="36" s="1"/>
  <c r="KR13" i="41" s="1"/>
  <c r="KV13" i="38"/>
  <c r="KS13" i="38"/>
  <c r="ABA42" i="36" s="1"/>
  <c r="ABB42" i="36" s="1"/>
  <c r="KQ13" i="38"/>
  <c r="KN13" i="38"/>
  <c r="AAT42" i="36" s="1"/>
  <c r="AAU42" i="36" s="1"/>
  <c r="KL13" i="38"/>
  <c r="KI13" i="38"/>
  <c r="AAM42" i="36" s="1"/>
  <c r="AAN42" i="36" s="1"/>
  <c r="KG13" i="38"/>
  <c r="KD13" i="38"/>
  <c r="AAF42" i="36" s="1"/>
  <c r="AAG42" i="36" s="1"/>
  <c r="KA13" i="38"/>
  <c r="JS13" i="38"/>
  <c r="JP13" i="38"/>
  <c r="ZR42" i="36" s="1"/>
  <c r="JN13" i="38"/>
  <c r="JK13" i="38"/>
  <c r="ZK42" i="36" s="1"/>
  <c r="JI13" i="38"/>
  <c r="JF13" i="38"/>
  <c r="ZD42" i="36" s="1"/>
  <c r="JC13" i="38"/>
  <c r="JB13" i="38"/>
  <c r="IZ13" i="38"/>
  <c r="IW13" i="38"/>
  <c r="YW42" i="36" s="1"/>
  <c r="IU13" i="38"/>
  <c r="IR13" i="38"/>
  <c r="YP42" i="36" s="1"/>
  <c r="IP13" i="38"/>
  <c r="IM13" i="38"/>
  <c r="YI42" i="36" s="1"/>
  <c r="IK13" i="38"/>
  <c r="IH13" i="38"/>
  <c r="YB42" i="36" s="1"/>
  <c r="IE13" i="38"/>
  <c r="ID13" i="38"/>
  <c r="IB13" i="38"/>
  <c r="HY13" i="38"/>
  <c r="XU42" i="36" s="1"/>
  <c r="HW13" i="38"/>
  <c r="HT13" i="38"/>
  <c r="XN42" i="36" s="1"/>
  <c r="HR13" i="38"/>
  <c r="HO13" i="38"/>
  <c r="XG42" i="36" s="1"/>
  <c r="HM13" i="38"/>
  <c r="HJ13" i="38"/>
  <c r="WZ42" i="36" s="1"/>
  <c r="HH13" i="38"/>
  <c r="HE13" i="38"/>
  <c r="WS42" i="36" s="1"/>
  <c r="HB13" i="38"/>
  <c r="HA13" i="38"/>
  <c r="GY13" i="38"/>
  <c r="GV13" i="38"/>
  <c r="WL42" i="36" s="1"/>
  <c r="GT13" i="38"/>
  <c r="GQ13" i="38"/>
  <c r="WE42" i="36" s="1"/>
  <c r="GO13" i="38"/>
  <c r="GL13" i="38"/>
  <c r="VX42" i="36" s="1"/>
  <c r="GJ13" i="38"/>
  <c r="GG13" i="38"/>
  <c r="VQ42" i="36" s="1"/>
  <c r="GD13" i="38"/>
  <c r="GC13" i="38"/>
  <c r="GA13" i="38"/>
  <c r="FX13" i="38"/>
  <c r="VJ42" i="36" s="1"/>
  <c r="FV13" i="38"/>
  <c r="FS13" i="38"/>
  <c r="VC42" i="36" s="1"/>
  <c r="FQ13" i="38"/>
  <c r="FN13" i="38"/>
  <c r="UV42" i="36" s="1"/>
  <c r="FL13" i="38"/>
  <c r="FI13" i="38"/>
  <c r="UO42" i="36" s="1"/>
  <c r="FG13" i="38"/>
  <c r="FC13" i="38"/>
  <c r="FB13" i="38"/>
  <c r="EY13" i="38"/>
  <c r="UH42" i="36" s="1"/>
  <c r="EW13" i="38"/>
  <c r="ET13" i="38"/>
  <c r="UA42" i="36" s="1"/>
  <c r="ER13" i="38"/>
  <c r="EO13" i="38"/>
  <c r="TT42" i="36" s="1"/>
  <c r="EM13" i="38"/>
  <c r="EJ13" i="38"/>
  <c r="TM42" i="36" s="1"/>
  <c r="EH13" i="38"/>
  <c r="EE13" i="38"/>
  <c r="TF42" i="36" s="1"/>
  <c r="EB13" i="38"/>
  <c r="EA13" i="38"/>
  <c r="DY13" i="38"/>
  <c r="DV13" i="38"/>
  <c r="SY42" i="36" s="1"/>
  <c r="DT13" i="38"/>
  <c r="DQ13" i="38"/>
  <c r="SR42" i="36" s="1"/>
  <c r="DO13" i="38"/>
  <c r="DL13" i="38"/>
  <c r="SK42" i="36" s="1"/>
  <c r="DJ13" i="38"/>
  <c r="DG13" i="38"/>
  <c r="SD42" i="36" s="1"/>
  <c r="DD13" i="38"/>
  <c r="DC13" i="38"/>
  <c r="DA13" i="38"/>
  <c r="CZ13" i="38"/>
  <c r="CW13" i="38"/>
  <c r="RW42" i="36" s="1"/>
  <c r="CU13" i="38"/>
  <c r="CR13" i="38"/>
  <c r="RP42" i="36" s="1"/>
  <c r="CP13" i="38"/>
  <c r="CM13" i="38"/>
  <c r="RI42" i="36" s="1"/>
  <c r="CK13" i="38"/>
  <c r="CH13" i="38"/>
  <c r="RB42" i="36" s="1"/>
  <c r="CE13" i="38"/>
  <c r="CD13" i="38"/>
  <c r="CB13" i="38"/>
  <c r="BY13" i="38"/>
  <c r="QU42" i="36" s="1"/>
  <c r="BW13" i="38"/>
  <c r="BT13" i="38"/>
  <c r="QN42" i="36" s="1"/>
  <c r="BR13" i="38"/>
  <c r="BO13" i="38"/>
  <c r="QG42" i="36" s="1"/>
  <c r="BM13" i="38"/>
  <c r="BJ13" i="38"/>
  <c r="PZ42" i="36" s="1"/>
  <c r="BH13" i="38"/>
  <c r="BE13" i="38"/>
  <c r="PS42" i="36" s="1"/>
  <c r="BB13" i="38"/>
  <c r="BA13" i="38"/>
  <c r="AY13" i="38"/>
  <c r="AV13" i="38"/>
  <c r="PL42" i="36" s="1"/>
  <c r="AT13" i="38"/>
  <c r="AQ13" i="38"/>
  <c r="PE42" i="36" s="1"/>
  <c r="AO13" i="38"/>
  <c r="AL13" i="38"/>
  <c r="OX42" i="36" s="1"/>
  <c r="AJ13" i="38"/>
  <c r="AG13" i="38"/>
  <c r="OQ42" i="36" s="1"/>
  <c r="V13" i="38"/>
  <c r="S13" i="38"/>
  <c r="OC42" i="36" s="1"/>
  <c r="Q13" i="38"/>
  <c r="N13" i="38"/>
  <c r="NV42" i="36" s="1"/>
  <c r="L13" i="38"/>
  <c r="I13" i="38"/>
  <c r="NO42" i="36" s="1"/>
  <c r="G13" i="38"/>
  <c r="D13" i="38"/>
  <c r="NH42" i="36" s="1"/>
  <c r="LD12" i="38"/>
  <c r="LC12" i="38"/>
  <c r="LA12" i="38"/>
  <c r="KX12" i="38"/>
  <c r="ABH41" i="36" s="1"/>
  <c r="ABI41" i="36" s="1"/>
  <c r="KR12" i="41" s="1"/>
  <c r="KV12" i="38"/>
  <c r="KS12" i="38"/>
  <c r="ABA41" i="36" s="1"/>
  <c r="ABB41" i="36" s="1"/>
  <c r="KQ12" i="38"/>
  <c r="KN12" i="38"/>
  <c r="AAT41" i="36" s="1"/>
  <c r="AAU41" i="36" s="1"/>
  <c r="KL12" i="38"/>
  <c r="KI12" i="38"/>
  <c r="AAM41" i="36" s="1"/>
  <c r="AAN41" i="36" s="1"/>
  <c r="KG12" i="38"/>
  <c r="KD12" i="38"/>
  <c r="AAF41" i="36" s="1"/>
  <c r="AAG41" i="36" s="1"/>
  <c r="KA12" i="38"/>
  <c r="JS12" i="38"/>
  <c r="JP12" i="38"/>
  <c r="ZR41" i="36" s="1"/>
  <c r="JN12" i="38"/>
  <c r="JK12" i="38"/>
  <c r="ZK41" i="36" s="1"/>
  <c r="JI12" i="38"/>
  <c r="JF12" i="38"/>
  <c r="ZD41" i="36" s="1"/>
  <c r="JC12" i="38"/>
  <c r="JB12" i="38"/>
  <c r="IZ12" i="38"/>
  <c r="IW12" i="38"/>
  <c r="YW41" i="36" s="1"/>
  <c r="IU12" i="38"/>
  <c r="IR12" i="38"/>
  <c r="YP41" i="36" s="1"/>
  <c r="IP12" i="38"/>
  <c r="IM12" i="38"/>
  <c r="YI41" i="36" s="1"/>
  <c r="IK12" i="38"/>
  <c r="IH12" i="38"/>
  <c r="YB41" i="36" s="1"/>
  <c r="IE12" i="38"/>
  <c r="ID12" i="38"/>
  <c r="IB12" i="38"/>
  <c r="HY12" i="38"/>
  <c r="XU41" i="36" s="1"/>
  <c r="HW12" i="38"/>
  <c r="HT12" i="38"/>
  <c r="XN41" i="36" s="1"/>
  <c r="HR12" i="38"/>
  <c r="HO12" i="38"/>
  <c r="XG41" i="36" s="1"/>
  <c r="HM12" i="38"/>
  <c r="HJ12" i="38"/>
  <c r="WZ41" i="36" s="1"/>
  <c r="HH12" i="38"/>
  <c r="HE12" i="38"/>
  <c r="WS41" i="36" s="1"/>
  <c r="HB12" i="38"/>
  <c r="HA12" i="38"/>
  <c r="GY12" i="38"/>
  <c r="GV12" i="38"/>
  <c r="WL41" i="36" s="1"/>
  <c r="GT12" i="38"/>
  <c r="GQ12" i="38"/>
  <c r="WE41" i="36" s="1"/>
  <c r="GO12" i="38"/>
  <c r="GL12" i="38"/>
  <c r="VX41" i="36" s="1"/>
  <c r="GJ12" i="38"/>
  <c r="GG12" i="38"/>
  <c r="VQ41" i="36" s="1"/>
  <c r="GD12" i="38"/>
  <c r="GC12" i="38"/>
  <c r="GA12" i="38"/>
  <c r="FX12" i="38"/>
  <c r="VJ41" i="36" s="1"/>
  <c r="FV12" i="38"/>
  <c r="FS12" i="38"/>
  <c r="VC41" i="36" s="1"/>
  <c r="FQ12" i="38"/>
  <c r="FN12" i="38"/>
  <c r="UV41" i="36" s="1"/>
  <c r="FL12" i="38"/>
  <c r="FI12" i="38"/>
  <c r="UO41" i="36" s="1"/>
  <c r="FG12" i="38"/>
  <c r="FC12" i="38"/>
  <c r="FB12" i="38"/>
  <c r="EY12" i="38"/>
  <c r="UH41" i="36" s="1"/>
  <c r="EW12" i="38"/>
  <c r="ET12" i="38"/>
  <c r="UA41" i="36" s="1"/>
  <c r="ER12" i="38"/>
  <c r="EO12" i="38"/>
  <c r="TT41" i="36" s="1"/>
  <c r="EM12" i="38"/>
  <c r="EJ12" i="38"/>
  <c r="TM41" i="36" s="1"/>
  <c r="EH12" i="38"/>
  <c r="EE12" i="38"/>
  <c r="TF41" i="36" s="1"/>
  <c r="EB12" i="38"/>
  <c r="EA12" i="38"/>
  <c r="DY12" i="38"/>
  <c r="DV12" i="38"/>
  <c r="SY41" i="36" s="1"/>
  <c r="DT12" i="38"/>
  <c r="DQ12" i="38"/>
  <c r="SR41" i="36" s="1"/>
  <c r="DO12" i="38"/>
  <c r="DL12" i="38"/>
  <c r="SK41" i="36" s="1"/>
  <c r="DJ12" i="38"/>
  <c r="DG12" i="38"/>
  <c r="SD41" i="36" s="1"/>
  <c r="DD12" i="38"/>
  <c r="DC12" i="38"/>
  <c r="DA12" i="38"/>
  <c r="CZ12" i="38"/>
  <c r="CW12" i="38"/>
  <c r="RW41" i="36" s="1"/>
  <c r="CU12" i="38"/>
  <c r="CR12" i="38"/>
  <c r="RP41" i="36" s="1"/>
  <c r="CP12" i="38"/>
  <c r="CM12" i="38"/>
  <c r="RI41" i="36" s="1"/>
  <c r="CK12" i="38"/>
  <c r="CH12" i="38"/>
  <c r="RB41" i="36" s="1"/>
  <c r="CE12" i="38"/>
  <c r="CD12" i="38"/>
  <c r="CB12" i="38"/>
  <c r="BY12" i="38"/>
  <c r="QU41" i="36" s="1"/>
  <c r="BW12" i="38"/>
  <c r="BT12" i="38"/>
  <c r="QN41" i="36" s="1"/>
  <c r="BR12" i="38"/>
  <c r="BO12" i="38"/>
  <c r="QG41" i="36" s="1"/>
  <c r="BM12" i="38"/>
  <c r="BJ12" i="38"/>
  <c r="PZ41" i="36" s="1"/>
  <c r="BH12" i="38"/>
  <c r="BE12" i="38"/>
  <c r="PS41" i="36" s="1"/>
  <c r="BB12" i="38"/>
  <c r="BC12" i="38" s="1"/>
  <c r="BA12" i="38"/>
  <c r="AY12" i="38"/>
  <c r="AV12" i="38"/>
  <c r="PL41" i="36" s="1"/>
  <c r="AT12" i="38"/>
  <c r="AQ12" i="38"/>
  <c r="PE41" i="36" s="1"/>
  <c r="AO12" i="38"/>
  <c r="AL12" i="38"/>
  <c r="OX41" i="36" s="1"/>
  <c r="AJ12" i="38"/>
  <c r="AG12" i="38"/>
  <c r="OQ41" i="36" s="1"/>
  <c r="V12" i="38"/>
  <c r="S12" i="38"/>
  <c r="OC41" i="36" s="1"/>
  <c r="Q12" i="38"/>
  <c r="N12" i="38"/>
  <c r="NV41" i="36" s="1"/>
  <c r="L12" i="38"/>
  <c r="I12" i="38"/>
  <c r="NO41" i="36" s="1"/>
  <c r="G12" i="38"/>
  <c r="D12" i="38"/>
  <c r="NH41" i="36" s="1"/>
  <c r="LD11" i="38"/>
  <c r="LC11" i="38"/>
  <c r="LA11" i="38"/>
  <c r="KX11" i="38"/>
  <c r="ABH40" i="36" s="1"/>
  <c r="ABI40" i="36" s="1"/>
  <c r="KR11" i="41" s="1"/>
  <c r="KV11" i="38"/>
  <c r="KS11" i="38"/>
  <c r="ABA40" i="36" s="1"/>
  <c r="ABB40" i="36" s="1"/>
  <c r="KQ11" i="38"/>
  <c r="KN11" i="38"/>
  <c r="AAT40" i="36" s="1"/>
  <c r="AAU40" i="36" s="1"/>
  <c r="KL11" i="38"/>
  <c r="KI11" i="38"/>
  <c r="AAM40" i="36" s="1"/>
  <c r="AAN40" i="36" s="1"/>
  <c r="KG11" i="38"/>
  <c r="KD11" i="38"/>
  <c r="AAF40" i="36" s="1"/>
  <c r="AAG40" i="36" s="1"/>
  <c r="KA11" i="38"/>
  <c r="JS11" i="38"/>
  <c r="JP11" i="38"/>
  <c r="ZR40" i="36" s="1"/>
  <c r="JN11" i="38"/>
  <c r="JK11" i="38"/>
  <c r="ZK40" i="36" s="1"/>
  <c r="JI11" i="38"/>
  <c r="JF11" i="38"/>
  <c r="ZD40" i="36" s="1"/>
  <c r="JC11" i="38"/>
  <c r="JB11" i="38"/>
  <c r="IZ11" i="38"/>
  <c r="IW11" i="38"/>
  <c r="YW40" i="36" s="1"/>
  <c r="IU11" i="38"/>
  <c r="IR11" i="38"/>
  <c r="YP40" i="36" s="1"/>
  <c r="IP11" i="38"/>
  <c r="IM11" i="38"/>
  <c r="YI40" i="36" s="1"/>
  <c r="IK11" i="38"/>
  <c r="IH11" i="38"/>
  <c r="YB40" i="36" s="1"/>
  <c r="IE11" i="38"/>
  <c r="ID11" i="38"/>
  <c r="IB11" i="38"/>
  <c r="HY11" i="38"/>
  <c r="XU40" i="36" s="1"/>
  <c r="HW11" i="38"/>
  <c r="HT11" i="38"/>
  <c r="XN40" i="36" s="1"/>
  <c r="HR11" i="38"/>
  <c r="HO11" i="38"/>
  <c r="XG40" i="36" s="1"/>
  <c r="HM11" i="38"/>
  <c r="HJ11" i="38"/>
  <c r="WZ40" i="36" s="1"/>
  <c r="HH11" i="38"/>
  <c r="HE11" i="38"/>
  <c r="WS40" i="36" s="1"/>
  <c r="HB11" i="38"/>
  <c r="HA11" i="38"/>
  <c r="GY11" i="38"/>
  <c r="GV11" i="38"/>
  <c r="WL40" i="36" s="1"/>
  <c r="GT11" i="38"/>
  <c r="GQ11" i="38"/>
  <c r="WE40" i="36" s="1"/>
  <c r="GO11" i="38"/>
  <c r="GL11" i="38"/>
  <c r="VX40" i="36" s="1"/>
  <c r="GJ11" i="38"/>
  <c r="GG11" i="38"/>
  <c r="VQ40" i="36" s="1"/>
  <c r="GD11" i="38"/>
  <c r="GC11" i="38"/>
  <c r="GA11" i="38"/>
  <c r="FX11" i="38"/>
  <c r="VJ40" i="36" s="1"/>
  <c r="FV11" i="38"/>
  <c r="FS11" i="38"/>
  <c r="VC40" i="36" s="1"/>
  <c r="FQ11" i="38"/>
  <c r="FN11" i="38"/>
  <c r="UV40" i="36" s="1"/>
  <c r="FL11" i="38"/>
  <c r="FI11" i="38"/>
  <c r="UO40" i="36" s="1"/>
  <c r="FG11" i="38"/>
  <c r="FC11" i="38"/>
  <c r="FB11" i="38"/>
  <c r="EY11" i="38"/>
  <c r="UH40" i="36" s="1"/>
  <c r="EW11" i="38"/>
  <c r="ET11" i="38"/>
  <c r="UA40" i="36" s="1"/>
  <c r="ER11" i="38"/>
  <c r="EO11" i="38"/>
  <c r="TT40" i="36" s="1"/>
  <c r="EM11" i="38"/>
  <c r="EJ11" i="38"/>
  <c r="TM40" i="36" s="1"/>
  <c r="EH11" i="38"/>
  <c r="EE11" i="38"/>
  <c r="TF40" i="36" s="1"/>
  <c r="EB11" i="38"/>
  <c r="EA11" i="38"/>
  <c r="DY11" i="38"/>
  <c r="DV11" i="38"/>
  <c r="SY40" i="36" s="1"/>
  <c r="DT11" i="38"/>
  <c r="DQ11" i="38"/>
  <c r="SR40" i="36" s="1"/>
  <c r="DO11" i="38"/>
  <c r="DL11" i="38"/>
  <c r="SK40" i="36" s="1"/>
  <c r="DJ11" i="38"/>
  <c r="DG11" i="38"/>
  <c r="SD40" i="36" s="1"/>
  <c r="DD11" i="38"/>
  <c r="DC11" i="38"/>
  <c r="DA11" i="38"/>
  <c r="CZ11" i="38"/>
  <c r="CW11" i="38"/>
  <c r="RW40" i="36" s="1"/>
  <c r="CU11" i="38"/>
  <c r="CR11" i="38"/>
  <c r="RP40" i="36" s="1"/>
  <c r="CP11" i="38"/>
  <c r="CM11" i="38"/>
  <c r="RI40" i="36" s="1"/>
  <c r="CK11" i="38"/>
  <c r="CH11" i="38"/>
  <c r="RB40" i="36" s="1"/>
  <c r="CE11" i="38"/>
  <c r="CD11" i="38"/>
  <c r="CB11" i="38"/>
  <c r="BY11" i="38"/>
  <c r="QU40" i="36" s="1"/>
  <c r="BW11" i="38"/>
  <c r="BT11" i="38"/>
  <c r="QN40" i="36" s="1"/>
  <c r="BR11" i="38"/>
  <c r="BO11" i="38"/>
  <c r="QG40" i="36" s="1"/>
  <c r="BM11" i="38"/>
  <c r="BJ11" i="38"/>
  <c r="PZ40" i="36" s="1"/>
  <c r="BH11" i="38"/>
  <c r="BE11" i="38"/>
  <c r="PS40" i="36" s="1"/>
  <c r="BB11" i="38"/>
  <c r="BA11" i="38"/>
  <c r="AY11" i="38"/>
  <c r="AV11" i="38"/>
  <c r="PL40" i="36" s="1"/>
  <c r="AT11" i="38"/>
  <c r="AQ11" i="38"/>
  <c r="PE40" i="36" s="1"/>
  <c r="AO11" i="38"/>
  <c r="AL11" i="38"/>
  <c r="OX40" i="36" s="1"/>
  <c r="AJ11" i="38"/>
  <c r="AG11" i="38"/>
  <c r="OQ40" i="36" s="1"/>
  <c r="V11" i="38"/>
  <c r="S11" i="38"/>
  <c r="OC40" i="36" s="1"/>
  <c r="Q11" i="38"/>
  <c r="N11" i="38"/>
  <c r="NV40" i="36" s="1"/>
  <c r="L11" i="38"/>
  <c r="I11" i="38"/>
  <c r="NO40" i="36" s="1"/>
  <c r="G11" i="38"/>
  <c r="D11" i="38"/>
  <c r="NH40" i="36" s="1"/>
  <c r="LD10" i="38"/>
  <c r="LC10" i="38"/>
  <c r="LA10" i="38"/>
  <c r="KX10" i="38"/>
  <c r="ABH39" i="36" s="1"/>
  <c r="ABI39" i="36" s="1"/>
  <c r="KR10" i="41" s="1"/>
  <c r="KV10" i="38"/>
  <c r="KS10" i="38"/>
  <c r="ABA39" i="36" s="1"/>
  <c r="ABB39" i="36" s="1"/>
  <c r="KQ10" i="38"/>
  <c r="KN10" i="38"/>
  <c r="AAT39" i="36" s="1"/>
  <c r="AAU39" i="36" s="1"/>
  <c r="KL10" i="38"/>
  <c r="KI10" i="38"/>
  <c r="AAM39" i="36" s="1"/>
  <c r="AAN39" i="36" s="1"/>
  <c r="KG10" i="38"/>
  <c r="KD10" i="38"/>
  <c r="AAF39" i="36" s="1"/>
  <c r="AAG39" i="36" s="1"/>
  <c r="KA10" i="38"/>
  <c r="JS10" i="38"/>
  <c r="JP10" i="38"/>
  <c r="ZR39" i="36" s="1"/>
  <c r="JN10" i="38"/>
  <c r="JK10" i="38"/>
  <c r="ZK39" i="36" s="1"/>
  <c r="JI10" i="38"/>
  <c r="JF10" i="38"/>
  <c r="ZD39" i="36" s="1"/>
  <c r="JC10" i="38"/>
  <c r="JB10" i="38"/>
  <c r="IZ10" i="38"/>
  <c r="IW10" i="38"/>
  <c r="YW39" i="36" s="1"/>
  <c r="IU10" i="38"/>
  <c r="IR10" i="38"/>
  <c r="YP39" i="36" s="1"/>
  <c r="IP10" i="38"/>
  <c r="IM10" i="38"/>
  <c r="YI39" i="36" s="1"/>
  <c r="IK10" i="38"/>
  <c r="IH10" i="38"/>
  <c r="YB39" i="36" s="1"/>
  <c r="IE10" i="38"/>
  <c r="ID10" i="38"/>
  <c r="IB10" i="38"/>
  <c r="HY10" i="38"/>
  <c r="XU39" i="36" s="1"/>
  <c r="HW10" i="38"/>
  <c r="HT10" i="38"/>
  <c r="XN39" i="36" s="1"/>
  <c r="HR10" i="38"/>
  <c r="HO10" i="38"/>
  <c r="XG39" i="36" s="1"/>
  <c r="HM10" i="38"/>
  <c r="HJ10" i="38"/>
  <c r="WZ39" i="36" s="1"/>
  <c r="HH10" i="38"/>
  <c r="HE10" i="38"/>
  <c r="WS39" i="36" s="1"/>
  <c r="HB10" i="38"/>
  <c r="HA10" i="38"/>
  <c r="GY10" i="38"/>
  <c r="GV10" i="38"/>
  <c r="WL39" i="36" s="1"/>
  <c r="GT10" i="38"/>
  <c r="GQ10" i="38"/>
  <c r="WE39" i="36" s="1"/>
  <c r="GO10" i="38"/>
  <c r="GL10" i="38"/>
  <c r="VX39" i="36" s="1"/>
  <c r="GJ10" i="38"/>
  <c r="GG10" i="38"/>
  <c r="VQ39" i="36" s="1"/>
  <c r="GD10" i="38"/>
  <c r="GC10" i="38"/>
  <c r="GA10" i="38"/>
  <c r="FX10" i="38"/>
  <c r="VJ39" i="36" s="1"/>
  <c r="FV10" i="38"/>
  <c r="FS10" i="38"/>
  <c r="VC39" i="36" s="1"/>
  <c r="FQ10" i="38"/>
  <c r="FN10" i="38"/>
  <c r="UV39" i="36" s="1"/>
  <c r="FL10" i="38"/>
  <c r="FI10" i="38"/>
  <c r="UO39" i="36" s="1"/>
  <c r="FG10" i="38"/>
  <c r="FC10" i="38"/>
  <c r="FB10" i="38"/>
  <c r="EY10" i="38"/>
  <c r="UH39" i="36" s="1"/>
  <c r="EW10" i="38"/>
  <c r="ET10" i="38"/>
  <c r="UA39" i="36" s="1"/>
  <c r="ER10" i="38"/>
  <c r="EO10" i="38"/>
  <c r="TT39" i="36" s="1"/>
  <c r="EM10" i="38"/>
  <c r="EJ10" i="38"/>
  <c r="TM39" i="36" s="1"/>
  <c r="EH10" i="38"/>
  <c r="EE10" i="38"/>
  <c r="TF39" i="36" s="1"/>
  <c r="EB10" i="38"/>
  <c r="EA10" i="38"/>
  <c r="DY10" i="38"/>
  <c r="DV10" i="38"/>
  <c r="SY39" i="36" s="1"/>
  <c r="DT10" i="38"/>
  <c r="DQ10" i="38"/>
  <c r="SR39" i="36" s="1"/>
  <c r="DO10" i="38"/>
  <c r="DL10" i="38"/>
  <c r="SK39" i="36" s="1"/>
  <c r="DJ10" i="38"/>
  <c r="DG10" i="38"/>
  <c r="SD39" i="36" s="1"/>
  <c r="DD10" i="38"/>
  <c r="DC10" i="38"/>
  <c r="DA10" i="38"/>
  <c r="CZ10" i="38"/>
  <c r="CW10" i="38"/>
  <c r="RW39" i="36" s="1"/>
  <c r="CU10" i="38"/>
  <c r="CR10" i="38"/>
  <c r="RP39" i="36" s="1"/>
  <c r="CP10" i="38"/>
  <c r="CM10" i="38"/>
  <c r="RI39" i="36" s="1"/>
  <c r="CK10" i="38"/>
  <c r="CH10" i="38"/>
  <c r="RB39" i="36" s="1"/>
  <c r="CE10" i="38"/>
  <c r="CD10" i="38"/>
  <c r="CB10" i="38"/>
  <c r="BY10" i="38"/>
  <c r="QU39" i="36" s="1"/>
  <c r="BW10" i="38"/>
  <c r="BT10" i="38"/>
  <c r="QN39" i="36" s="1"/>
  <c r="BR10" i="38"/>
  <c r="BO10" i="38"/>
  <c r="QG39" i="36" s="1"/>
  <c r="BM10" i="38"/>
  <c r="BJ10" i="38"/>
  <c r="PZ39" i="36" s="1"/>
  <c r="BH10" i="38"/>
  <c r="BE10" i="38"/>
  <c r="PS39" i="36" s="1"/>
  <c r="BB10" i="38"/>
  <c r="BA10" i="38"/>
  <c r="AY10" i="38"/>
  <c r="AV10" i="38"/>
  <c r="PL39" i="36" s="1"/>
  <c r="AT10" i="38"/>
  <c r="AQ10" i="38"/>
  <c r="PE39" i="36" s="1"/>
  <c r="AO10" i="38"/>
  <c r="AL10" i="38"/>
  <c r="OX39" i="36" s="1"/>
  <c r="AJ10" i="38"/>
  <c r="AG10" i="38"/>
  <c r="OQ39" i="36" s="1"/>
  <c r="V10" i="38"/>
  <c r="S10" i="38"/>
  <c r="OC39" i="36" s="1"/>
  <c r="Q10" i="38"/>
  <c r="N10" i="38"/>
  <c r="NV39" i="36" s="1"/>
  <c r="L10" i="38"/>
  <c r="I10" i="38"/>
  <c r="NO39" i="36" s="1"/>
  <c r="G10" i="38"/>
  <c r="D10" i="38"/>
  <c r="NH39" i="36" s="1"/>
  <c r="LD9" i="38"/>
  <c r="LC9" i="38"/>
  <c r="LA9" i="38"/>
  <c r="KX9" i="38"/>
  <c r="ABH38" i="36" s="1"/>
  <c r="ABI38" i="36" s="1"/>
  <c r="KR9" i="41" s="1"/>
  <c r="KV9" i="38"/>
  <c r="KS9" i="38"/>
  <c r="ABA38" i="36" s="1"/>
  <c r="ABB38" i="36" s="1"/>
  <c r="KQ9" i="38"/>
  <c r="KN9" i="38"/>
  <c r="AAT38" i="36" s="1"/>
  <c r="AAU38" i="36" s="1"/>
  <c r="KL9" i="38"/>
  <c r="KI9" i="38"/>
  <c r="AAM38" i="36" s="1"/>
  <c r="AAN38" i="36" s="1"/>
  <c r="KG9" i="38"/>
  <c r="KD9" i="38"/>
  <c r="AAF38" i="36" s="1"/>
  <c r="AAG38" i="36" s="1"/>
  <c r="KA9" i="38"/>
  <c r="JS9" i="38"/>
  <c r="JP9" i="38"/>
  <c r="ZR38" i="36" s="1"/>
  <c r="JN9" i="38"/>
  <c r="JK9" i="38"/>
  <c r="ZK38" i="36" s="1"/>
  <c r="JI9" i="38"/>
  <c r="JF9" i="38"/>
  <c r="ZD38" i="36" s="1"/>
  <c r="JC9" i="38"/>
  <c r="JB9" i="38"/>
  <c r="IZ9" i="38"/>
  <c r="IW9" i="38"/>
  <c r="YW38" i="36" s="1"/>
  <c r="IU9" i="38"/>
  <c r="IR9" i="38"/>
  <c r="YP38" i="36" s="1"/>
  <c r="IP9" i="38"/>
  <c r="IM9" i="38"/>
  <c r="YI38" i="36" s="1"/>
  <c r="IK9" i="38"/>
  <c r="IH9" i="38"/>
  <c r="YB38" i="36" s="1"/>
  <c r="IE9" i="38"/>
  <c r="ID9" i="38"/>
  <c r="IB9" i="38"/>
  <c r="HY9" i="38"/>
  <c r="XU38" i="36" s="1"/>
  <c r="HW9" i="38"/>
  <c r="HT9" i="38"/>
  <c r="XN38" i="36" s="1"/>
  <c r="HR9" i="38"/>
  <c r="HO9" i="38"/>
  <c r="XG38" i="36" s="1"/>
  <c r="HM9" i="38"/>
  <c r="HJ9" i="38"/>
  <c r="WZ38" i="36" s="1"/>
  <c r="HH9" i="38"/>
  <c r="HE9" i="38"/>
  <c r="WS38" i="36" s="1"/>
  <c r="HB9" i="38"/>
  <c r="HA9" i="38"/>
  <c r="GY9" i="38"/>
  <c r="GV9" i="38"/>
  <c r="WL38" i="36" s="1"/>
  <c r="GT9" i="38"/>
  <c r="GQ9" i="38"/>
  <c r="WE38" i="36" s="1"/>
  <c r="GO9" i="38"/>
  <c r="GL9" i="38"/>
  <c r="VX38" i="36" s="1"/>
  <c r="GJ9" i="38"/>
  <c r="GG9" i="38"/>
  <c r="VQ38" i="36" s="1"/>
  <c r="GD9" i="38"/>
  <c r="GC9" i="38"/>
  <c r="GA9" i="38"/>
  <c r="FX9" i="38"/>
  <c r="VJ38" i="36" s="1"/>
  <c r="FV9" i="38"/>
  <c r="FS9" i="38"/>
  <c r="VC38" i="36" s="1"/>
  <c r="FQ9" i="38"/>
  <c r="FN9" i="38"/>
  <c r="UV38" i="36" s="1"/>
  <c r="FL9" i="38"/>
  <c r="FI9" i="38"/>
  <c r="UO38" i="36" s="1"/>
  <c r="FG9" i="38"/>
  <c r="FC9" i="38"/>
  <c r="FB9" i="38"/>
  <c r="EY9" i="38"/>
  <c r="UH38" i="36" s="1"/>
  <c r="EW9" i="38"/>
  <c r="ET9" i="38"/>
  <c r="UA38" i="36" s="1"/>
  <c r="ER9" i="38"/>
  <c r="EO9" i="38"/>
  <c r="TT38" i="36" s="1"/>
  <c r="EM9" i="38"/>
  <c r="EJ9" i="38"/>
  <c r="TM38" i="36" s="1"/>
  <c r="EH9" i="38"/>
  <c r="EE9" i="38"/>
  <c r="TF38" i="36" s="1"/>
  <c r="EB9" i="38"/>
  <c r="EA9" i="38"/>
  <c r="DY9" i="38"/>
  <c r="DV9" i="38"/>
  <c r="SY38" i="36" s="1"/>
  <c r="DT9" i="38"/>
  <c r="DQ9" i="38"/>
  <c r="SR38" i="36" s="1"/>
  <c r="DO9" i="38"/>
  <c r="DL9" i="38"/>
  <c r="SK38" i="36" s="1"/>
  <c r="DJ9" i="38"/>
  <c r="DG9" i="38"/>
  <c r="SD38" i="36" s="1"/>
  <c r="DD9" i="38"/>
  <c r="DC9" i="38"/>
  <c r="DA9" i="38"/>
  <c r="CZ9" i="38"/>
  <c r="CW9" i="38"/>
  <c r="RW38" i="36" s="1"/>
  <c r="CU9" i="38"/>
  <c r="CR9" i="38"/>
  <c r="RP38" i="36" s="1"/>
  <c r="CP9" i="38"/>
  <c r="CM9" i="38"/>
  <c r="RI38" i="36" s="1"/>
  <c r="CK9" i="38"/>
  <c r="CH9" i="38"/>
  <c r="RB38" i="36" s="1"/>
  <c r="CE9" i="38"/>
  <c r="CD9" i="38"/>
  <c r="CB9" i="38"/>
  <c r="BY9" i="38"/>
  <c r="QU38" i="36" s="1"/>
  <c r="BW9" i="38"/>
  <c r="BT9" i="38"/>
  <c r="QN38" i="36" s="1"/>
  <c r="BR9" i="38"/>
  <c r="BO9" i="38"/>
  <c r="QG38" i="36" s="1"/>
  <c r="BM9" i="38"/>
  <c r="BJ9" i="38"/>
  <c r="PZ38" i="36" s="1"/>
  <c r="BH9" i="38"/>
  <c r="BE9" i="38"/>
  <c r="PS38" i="36" s="1"/>
  <c r="BB9" i="38"/>
  <c r="BA9" i="38"/>
  <c r="AY9" i="38"/>
  <c r="AV9" i="38"/>
  <c r="PL38" i="36" s="1"/>
  <c r="AT9" i="38"/>
  <c r="AQ9" i="38"/>
  <c r="PE38" i="36" s="1"/>
  <c r="AO9" i="38"/>
  <c r="AL9" i="38"/>
  <c r="OX38" i="36" s="1"/>
  <c r="AJ9" i="38"/>
  <c r="AG9" i="38"/>
  <c r="OQ38" i="36" s="1"/>
  <c r="V9" i="38"/>
  <c r="S9" i="38"/>
  <c r="OC38" i="36" s="1"/>
  <c r="Q9" i="38"/>
  <c r="N9" i="38"/>
  <c r="NV38" i="36" s="1"/>
  <c r="L9" i="38"/>
  <c r="I9" i="38"/>
  <c r="NO38" i="36" s="1"/>
  <c r="G9" i="38"/>
  <c r="D9" i="38"/>
  <c r="NH38" i="36" s="1"/>
  <c r="LD8" i="38"/>
  <c r="LC8" i="38"/>
  <c r="LA8" i="38"/>
  <c r="KX8" i="38"/>
  <c r="ABH37" i="36" s="1"/>
  <c r="ABI37" i="36" s="1"/>
  <c r="KR8" i="41" s="1"/>
  <c r="KV8" i="38"/>
  <c r="KS8" i="38"/>
  <c r="ABA37" i="36" s="1"/>
  <c r="ABB37" i="36" s="1"/>
  <c r="KQ8" i="38"/>
  <c r="KN8" i="38"/>
  <c r="AAT37" i="36" s="1"/>
  <c r="AAU37" i="36" s="1"/>
  <c r="KL8" i="38"/>
  <c r="KI8" i="38"/>
  <c r="AAM37" i="36" s="1"/>
  <c r="AAN37" i="36" s="1"/>
  <c r="KG8" i="38"/>
  <c r="KD8" i="38"/>
  <c r="AAF37" i="36" s="1"/>
  <c r="AAG37" i="36" s="1"/>
  <c r="KA8" i="38"/>
  <c r="JS8" i="38"/>
  <c r="JP8" i="38"/>
  <c r="ZR37" i="36" s="1"/>
  <c r="JN8" i="38"/>
  <c r="JK8" i="38"/>
  <c r="ZK37" i="36" s="1"/>
  <c r="JI8" i="38"/>
  <c r="JF8" i="38"/>
  <c r="ZD37" i="36" s="1"/>
  <c r="JC8" i="38"/>
  <c r="JB8" i="38"/>
  <c r="IZ8" i="38"/>
  <c r="IW8" i="38"/>
  <c r="YW37" i="36" s="1"/>
  <c r="IU8" i="38"/>
  <c r="IR8" i="38"/>
  <c r="YP37" i="36" s="1"/>
  <c r="IP8" i="38"/>
  <c r="IM8" i="38"/>
  <c r="YI37" i="36" s="1"/>
  <c r="IK8" i="38"/>
  <c r="IH8" i="38"/>
  <c r="YB37" i="36" s="1"/>
  <c r="IE8" i="38"/>
  <c r="ID8" i="38"/>
  <c r="IB8" i="38"/>
  <c r="HY8" i="38"/>
  <c r="XU37" i="36" s="1"/>
  <c r="HW8" i="38"/>
  <c r="HT8" i="38"/>
  <c r="XN37" i="36" s="1"/>
  <c r="HR8" i="38"/>
  <c r="HO8" i="38"/>
  <c r="XG37" i="36" s="1"/>
  <c r="HM8" i="38"/>
  <c r="HJ8" i="38"/>
  <c r="WZ37" i="36" s="1"/>
  <c r="HH8" i="38"/>
  <c r="HE8" i="38"/>
  <c r="WS37" i="36" s="1"/>
  <c r="HB8" i="38"/>
  <c r="HA8" i="38"/>
  <c r="GY8" i="38"/>
  <c r="GV8" i="38"/>
  <c r="WL37" i="36" s="1"/>
  <c r="GT8" i="38"/>
  <c r="GQ8" i="38"/>
  <c r="WE37" i="36" s="1"/>
  <c r="GO8" i="38"/>
  <c r="GL8" i="38"/>
  <c r="VX37" i="36" s="1"/>
  <c r="GJ8" i="38"/>
  <c r="GG8" i="38"/>
  <c r="VQ37" i="36" s="1"/>
  <c r="GD8" i="38"/>
  <c r="GC8" i="38"/>
  <c r="GA8" i="38"/>
  <c r="FX8" i="38"/>
  <c r="VJ37" i="36" s="1"/>
  <c r="FV8" i="38"/>
  <c r="FS8" i="38"/>
  <c r="VC37" i="36" s="1"/>
  <c r="FQ8" i="38"/>
  <c r="FN8" i="38"/>
  <c r="UV37" i="36" s="1"/>
  <c r="FL8" i="38"/>
  <c r="FI8" i="38"/>
  <c r="UO37" i="36" s="1"/>
  <c r="FG8" i="38"/>
  <c r="FC8" i="38"/>
  <c r="FB8" i="38"/>
  <c r="EY8" i="38"/>
  <c r="UH37" i="36" s="1"/>
  <c r="EW8" i="38"/>
  <c r="ET8" i="38"/>
  <c r="UA37" i="36" s="1"/>
  <c r="ER8" i="38"/>
  <c r="EO8" i="38"/>
  <c r="TT37" i="36" s="1"/>
  <c r="EM8" i="38"/>
  <c r="EJ8" i="38"/>
  <c r="TM37" i="36" s="1"/>
  <c r="EH8" i="38"/>
  <c r="EE8" i="38"/>
  <c r="TF37" i="36" s="1"/>
  <c r="EB8" i="38"/>
  <c r="EA8" i="38"/>
  <c r="DY8" i="38"/>
  <c r="DV8" i="38"/>
  <c r="SY37" i="36" s="1"/>
  <c r="DT8" i="38"/>
  <c r="DQ8" i="38"/>
  <c r="SR37" i="36" s="1"/>
  <c r="DO8" i="38"/>
  <c r="DL8" i="38"/>
  <c r="SK37" i="36" s="1"/>
  <c r="DJ8" i="38"/>
  <c r="DG8" i="38"/>
  <c r="SD37" i="36" s="1"/>
  <c r="DD8" i="38"/>
  <c r="DC8" i="38"/>
  <c r="DA8" i="38"/>
  <c r="CZ8" i="38"/>
  <c r="CW8" i="38"/>
  <c r="RW37" i="36" s="1"/>
  <c r="CU8" i="38"/>
  <c r="CR8" i="38"/>
  <c r="RP37" i="36" s="1"/>
  <c r="CP8" i="38"/>
  <c r="CM8" i="38"/>
  <c r="RI37" i="36" s="1"/>
  <c r="CK8" i="38"/>
  <c r="CH8" i="38"/>
  <c r="RB37" i="36" s="1"/>
  <c r="CE8" i="38"/>
  <c r="CD8" i="38"/>
  <c r="CB8" i="38"/>
  <c r="BY8" i="38"/>
  <c r="QU37" i="36" s="1"/>
  <c r="BW8" i="38"/>
  <c r="BT8" i="38"/>
  <c r="QN37" i="36" s="1"/>
  <c r="BR8" i="38"/>
  <c r="BO8" i="38"/>
  <c r="QG37" i="36" s="1"/>
  <c r="BM8" i="38"/>
  <c r="BJ8" i="38"/>
  <c r="PZ37" i="36" s="1"/>
  <c r="BH8" i="38"/>
  <c r="BE8" i="38"/>
  <c r="PS37" i="36" s="1"/>
  <c r="BB8" i="38"/>
  <c r="BA8" i="38"/>
  <c r="AY8" i="38"/>
  <c r="AV8" i="38"/>
  <c r="PL37" i="36" s="1"/>
  <c r="AT8" i="38"/>
  <c r="AQ8" i="38"/>
  <c r="PE37" i="36" s="1"/>
  <c r="AO8" i="38"/>
  <c r="AL8" i="38"/>
  <c r="OX37" i="36" s="1"/>
  <c r="AJ8" i="38"/>
  <c r="AG8" i="38"/>
  <c r="OQ37" i="36" s="1"/>
  <c r="V8" i="38"/>
  <c r="S8" i="38"/>
  <c r="OC37" i="36" s="1"/>
  <c r="Q8" i="38"/>
  <c r="N8" i="38"/>
  <c r="NV37" i="36" s="1"/>
  <c r="L8" i="38"/>
  <c r="I8" i="38"/>
  <c r="NO37" i="36" s="1"/>
  <c r="G8" i="38"/>
  <c r="D8" i="38"/>
  <c r="NH37" i="36" s="1"/>
  <c r="LD7" i="38"/>
  <c r="LC7" i="38"/>
  <c r="LA7" i="38"/>
  <c r="KX7" i="38"/>
  <c r="ABH36" i="36" s="1"/>
  <c r="ABI36" i="36" s="1"/>
  <c r="KR7" i="41" s="1"/>
  <c r="KV7" i="38"/>
  <c r="KS7" i="38"/>
  <c r="ABA36" i="36" s="1"/>
  <c r="ABB36" i="36" s="1"/>
  <c r="KQ7" i="38"/>
  <c r="KN7" i="38"/>
  <c r="AAT36" i="36" s="1"/>
  <c r="AAU36" i="36" s="1"/>
  <c r="KL7" i="38"/>
  <c r="KI7" i="38"/>
  <c r="AAM36" i="36" s="1"/>
  <c r="AAN36" i="36" s="1"/>
  <c r="KG7" i="38"/>
  <c r="KD7" i="38"/>
  <c r="AAF36" i="36" s="1"/>
  <c r="AAG36" i="36" s="1"/>
  <c r="KA7" i="38"/>
  <c r="JS7" i="38"/>
  <c r="JP7" i="38"/>
  <c r="ZR36" i="36" s="1"/>
  <c r="JN7" i="38"/>
  <c r="JK7" i="38"/>
  <c r="ZK36" i="36" s="1"/>
  <c r="JI7" i="38"/>
  <c r="JF7" i="38"/>
  <c r="ZD36" i="36" s="1"/>
  <c r="JC7" i="38"/>
  <c r="JB7" i="38"/>
  <c r="IZ7" i="38"/>
  <c r="IW7" i="38"/>
  <c r="YW36" i="36" s="1"/>
  <c r="IU7" i="38"/>
  <c r="IR7" i="38"/>
  <c r="YP36" i="36" s="1"/>
  <c r="IP7" i="38"/>
  <c r="IM7" i="38"/>
  <c r="YI36" i="36" s="1"/>
  <c r="IK7" i="38"/>
  <c r="IH7" i="38"/>
  <c r="YB36" i="36" s="1"/>
  <c r="IE7" i="38"/>
  <c r="ID7" i="38"/>
  <c r="IB7" i="38"/>
  <c r="HY7" i="38"/>
  <c r="XU36" i="36" s="1"/>
  <c r="HW7" i="38"/>
  <c r="HT7" i="38"/>
  <c r="XN36" i="36" s="1"/>
  <c r="HR7" i="38"/>
  <c r="HO7" i="38"/>
  <c r="XG36" i="36" s="1"/>
  <c r="HM7" i="38"/>
  <c r="HJ7" i="38"/>
  <c r="WZ36" i="36" s="1"/>
  <c r="HH7" i="38"/>
  <c r="HE7" i="38"/>
  <c r="WS36" i="36" s="1"/>
  <c r="HB7" i="38"/>
  <c r="HA7" i="38"/>
  <c r="GY7" i="38"/>
  <c r="GV7" i="38"/>
  <c r="WL36" i="36" s="1"/>
  <c r="GT7" i="38"/>
  <c r="GQ7" i="38"/>
  <c r="WE36" i="36" s="1"/>
  <c r="GO7" i="38"/>
  <c r="GL7" i="38"/>
  <c r="VX36" i="36" s="1"/>
  <c r="GJ7" i="38"/>
  <c r="GG7" i="38"/>
  <c r="VQ36" i="36" s="1"/>
  <c r="GD7" i="38"/>
  <c r="GC7" i="38"/>
  <c r="GA7" i="38"/>
  <c r="FX7" i="38"/>
  <c r="VJ36" i="36" s="1"/>
  <c r="FV7" i="38"/>
  <c r="FS7" i="38"/>
  <c r="VC36" i="36" s="1"/>
  <c r="FQ7" i="38"/>
  <c r="FN7" i="38"/>
  <c r="UV36" i="36" s="1"/>
  <c r="FL7" i="38"/>
  <c r="FI7" i="38"/>
  <c r="UO36" i="36" s="1"/>
  <c r="FG7" i="38"/>
  <c r="FC7" i="38"/>
  <c r="FB7" i="38"/>
  <c r="EY7" i="38"/>
  <c r="UH36" i="36" s="1"/>
  <c r="EW7" i="38"/>
  <c r="ET7" i="38"/>
  <c r="UA36" i="36" s="1"/>
  <c r="ER7" i="38"/>
  <c r="EO7" i="38"/>
  <c r="TT36" i="36" s="1"/>
  <c r="EM7" i="38"/>
  <c r="EJ7" i="38"/>
  <c r="TM36" i="36" s="1"/>
  <c r="EH7" i="38"/>
  <c r="EE7" i="38"/>
  <c r="TF36" i="36" s="1"/>
  <c r="EB7" i="38"/>
  <c r="EA7" i="38"/>
  <c r="DY7" i="38"/>
  <c r="DV7" i="38"/>
  <c r="SY36" i="36" s="1"/>
  <c r="DT7" i="38"/>
  <c r="DQ7" i="38"/>
  <c r="SR36" i="36" s="1"/>
  <c r="DO7" i="38"/>
  <c r="DL7" i="38"/>
  <c r="SK36" i="36" s="1"/>
  <c r="DJ7" i="38"/>
  <c r="DG7" i="38"/>
  <c r="SD36" i="36" s="1"/>
  <c r="DD7" i="38"/>
  <c r="DC7" i="38"/>
  <c r="DA7" i="38"/>
  <c r="CZ7" i="38"/>
  <c r="CW7" i="38"/>
  <c r="RW36" i="36" s="1"/>
  <c r="CU7" i="38"/>
  <c r="CR7" i="38"/>
  <c r="RP36" i="36" s="1"/>
  <c r="CP7" i="38"/>
  <c r="CM7" i="38"/>
  <c r="RI36" i="36" s="1"/>
  <c r="CK7" i="38"/>
  <c r="CH7" i="38"/>
  <c r="RB36" i="36" s="1"/>
  <c r="CE7" i="38"/>
  <c r="CD7" i="38"/>
  <c r="CB7" i="38"/>
  <c r="BY7" i="38"/>
  <c r="QU36" i="36" s="1"/>
  <c r="BW7" i="38"/>
  <c r="BT7" i="38"/>
  <c r="QN36" i="36" s="1"/>
  <c r="BR7" i="38"/>
  <c r="BO7" i="38"/>
  <c r="QG36" i="36" s="1"/>
  <c r="BM7" i="38"/>
  <c r="BJ7" i="38"/>
  <c r="PZ36" i="36" s="1"/>
  <c r="BH7" i="38"/>
  <c r="BE7" i="38"/>
  <c r="PS36" i="36" s="1"/>
  <c r="BB7" i="38"/>
  <c r="BA7" i="38"/>
  <c r="AY7" i="38"/>
  <c r="AV7" i="38"/>
  <c r="PL36" i="36" s="1"/>
  <c r="AT7" i="38"/>
  <c r="AQ7" i="38"/>
  <c r="PE36" i="36" s="1"/>
  <c r="AO7" i="38"/>
  <c r="AL7" i="38"/>
  <c r="OX36" i="36" s="1"/>
  <c r="AJ7" i="38"/>
  <c r="AG7" i="38"/>
  <c r="OQ36" i="36" s="1"/>
  <c r="V7" i="38"/>
  <c r="S7" i="38"/>
  <c r="OC36" i="36" s="1"/>
  <c r="Q7" i="38"/>
  <c r="N7" i="38"/>
  <c r="NV36" i="36" s="1"/>
  <c r="L7" i="38"/>
  <c r="I7" i="38"/>
  <c r="NO36" i="36" s="1"/>
  <c r="G7" i="38"/>
  <c r="D7" i="38"/>
  <c r="NH36" i="36" s="1"/>
  <c r="LD6" i="38"/>
  <c r="LD33" i="38" s="1"/>
  <c r="LC6" i="38"/>
  <c r="LC33" i="38" s="1"/>
  <c r="LA6" i="38"/>
  <c r="KX6" i="38"/>
  <c r="KV6" i="38"/>
  <c r="KS6" i="38"/>
  <c r="KQ6" i="38"/>
  <c r="KN6" i="38"/>
  <c r="KL6" i="38"/>
  <c r="KI6" i="38"/>
  <c r="KG6" i="38"/>
  <c r="KD6" i="38"/>
  <c r="KA6" i="38"/>
  <c r="KA33" i="38" s="1"/>
  <c r="JS6" i="38"/>
  <c r="JP6" i="38"/>
  <c r="JN6" i="38"/>
  <c r="JK6" i="38"/>
  <c r="JI6" i="38"/>
  <c r="JF6" i="38"/>
  <c r="JC6" i="38"/>
  <c r="JC33" i="38" s="1"/>
  <c r="JB6" i="38"/>
  <c r="JB33" i="38" s="1"/>
  <c r="IZ6" i="38"/>
  <c r="IW6" i="38"/>
  <c r="IU6" i="38"/>
  <c r="IR6" i="38"/>
  <c r="IP6" i="38"/>
  <c r="IM6" i="38"/>
  <c r="IK6" i="38"/>
  <c r="IH6" i="38"/>
  <c r="IE6" i="38"/>
  <c r="IE33" i="38" s="1"/>
  <c r="ID6" i="38"/>
  <c r="ID33" i="38" s="1"/>
  <c r="IB6" i="38"/>
  <c r="HY6" i="38"/>
  <c r="HW6" i="38"/>
  <c r="HT6" i="38"/>
  <c r="HR6" i="38"/>
  <c r="HO6" i="38"/>
  <c r="HM6" i="38"/>
  <c r="HJ6" i="38"/>
  <c r="HH6" i="38"/>
  <c r="HE6" i="38"/>
  <c r="HB6" i="38"/>
  <c r="HB33" i="38" s="1"/>
  <c r="HA6" i="38"/>
  <c r="HA33" i="38" s="1"/>
  <c r="GY6" i="38"/>
  <c r="GV6" i="38"/>
  <c r="GT6" i="38"/>
  <c r="GQ6" i="38"/>
  <c r="GO6" i="38"/>
  <c r="GL6" i="38"/>
  <c r="GJ6" i="38"/>
  <c r="GG6" i="38"/>
  <c r="GD6" i="38"/>
  <c r="GD33" i="38" s="1"/>
  <c r="GC6" i="38"/>
  <c r="GC33" i="38" s="1"/>
  <c r="GA6" i="38"/>
  <c r="FX6" i="38"/>
  <c r="FV6" i="38"/>
  <c r="FS6" i="38"/>
  <c r="FQ6" i="38"/>
  <c r="FN6" i="38"/>
  <c r="FL6" i="38"/>
  <c r="FI6" i="38"/>
  <c r="FC33" i="38"/>
  <c r="FB6" i="38"/>
  <c r="EY6" i="38"/>
  <c r="UH35" i="36" s="1"/>
  <c r="EW6" i="38"/>
  <c r="ET6" i="38"/>
  <c r="UA35" i="36" s="1"/>
  <c r="ER6" i="38"/>
  <c r="EO6" i="38"/>
  <c r="TT35" i="36" s="1"/>
  <c r="EM6" i="38"/>
  <c r="EJ6" i="38"/>
  <c r="TM35" i="36" s="1"/>
  <c r="EH6" i="38"/>
  <c r="EE6" i="38"/>
  <c r="TF35" i="36" s="1"/>
  <c r="EB6" i="38"/>
  <c r="EB33" i="38" s="1"/>
  <c r="EA6" i="38"/>
  <c r="EA33" i="38" s="1"/>
  <c r="DY6" i="38"/>
  <c r="DV6" i="38"/>
  <c r="SY35" i="36" s="1"/>
  <c r="DT6" i="38"/>
  <c r="DQ6" i="38"/>
  <c r="SR35" i="36" s="1"/>
  <c r="DO6" i="38"/>
  <c r="DL6" i="38"/>
  <c r="SK35" i="36" s="1"/>
  <c r="DJ6" i="38"/>
  <c r="DG6" i="38"/>
  <c r="SD35" i="36" s="1"/>
  <c r="DD6" i="38"/>
  <c r="DD33" i="38" s="1"/>
  <c r="DC6" i="38"/>
  <c r="DC33" i="38" s="1"/>
  <c r="DA6" i="38"/>
  <c r="DA33" i="38" s="1"/>
  <c r="CZ6" i="38"/>
  <c r="CW6" i="38"/>
  <c r="RW35" i="36" s="1"/>
  <c r="CU6" i="38"/>
  <c r="CR6" i="38"/>
  <c r="RP35" i="36" s="1"/>
  <c r="CP6" i="38"/>
  <c r="CM6" i="38"/>
  <c r="RI35" i="36" s="1"/>
  <c r="CK6" i="38"/>
  <c r="CH6" i="38"/>
  <c r="RB35" i="36" s="1"/>
  <c r="CE6" i="38"/>
  <c r="CE33" i="38" s="1"/>
  <c r="CB6" i="38"/>
  <c r="BY6" i="38"/>
  <c r="QU35" i="36" s="1"/>
  <c r="BW6" i="38"/>
  <c r="BT6" i="38"/>
  <c r="QN35" i="36" s="1"/>
  <c r="BR6" i="38"/>
  <c r="BO6" i="38"/>
  <c r="QG35" i="36" s="1"/>
  <c r="BM6" i="38"/>
  <c r="BJ6" i="38"/>
  <c r="PZ35" i="36" s="1"/>
  <c r="BH6" i="38"/>
  <c r="BE6" i="38"/>
  <c r="PS35" i="36" s="1"/>
  <c r="BB6" i="38"/>
  <c r="BB33" i="38" s="1"/>
  <c r="BA6" i="38"/>
  <c r="BA33" i="38" s="1"/>
  <c r="AY6" i="38"/>
  <c r="AV6" i="38"/>
  <c r="PL35" i="36" s="1"/>
  <c r="AT6" i="38"/>
  <c r="AQ6" i="38"/>
  <c r="PE35" i="36" s="1"/>
  <c r="AO6" i="38"/>
  <c r="AL6" i="38"/>
  <c r="OX35" i="36" s="1"/>
  <c r="AJ6" i="38"/>
  <c r="AG6" i="38"/>
  <c r="OQ35" i="36" s="1"/>
  <c r="V6" i="38"/>
  <c r="S6" i="38"/>
  <c r="OC35" i="36" s="1"/>
  <c r="Q6" i="38"/>
  <c r="N6" i="38"/>
  <c r="NV35" i="36" s="1"/>
  <c r="L6" i="38"/>
  <c r="I6" i="38"/>
  <c r="G6" i="38"/>
  <c r="D6" i="38"/>
  <c r="NH35" i="36" s="1"/>
  <c r="NH35" i="37" s="1"/>
  <c r="KV68" i="37"/>
  <c r="MU2" i="37"/>
  <c r="MV2" i="37"/>
  <c r="MW2" i="37"/>
  <c r="MX2" i="37"/>
  <c r="MY2" i="37"/>
  <c r="MZ2" i="37"/>
  <c r="NA2" i="37"/>
  <c r="MU3" i="37"/>
  <c r="MV3" i="37"/>
  <c r="MW3" i="37"/>
  <c r="MX3" i="37"/>
  <c r="MY3" i="37"/>
  <c r="MZ3" i="37"/>
  <c r="NA3" i="37"/>
  <c r="MU4" i="37"/>
  <c r="MV4" i="37"/>
  <c r="MW4" i="37"/>
  <c r="MX4" i="37"/>
  <c r="MY4" i="37"/>
  <c r="MZ4" i="37"/>
  <c r="NA4" i="37"/>
  <c r="MU5" i="37"/>
  <c r="MV5" i="37"/>
  <c r="MW5" i="37"/>
  <c r="MX5" i="37"/>
  <c r="MY5" i="37"/>
  <c r="MZ5" i="37"/>
  <c r="NA5" i="37"/>
  <c r="MU6" i="37"/>
  <c r="MV6" i="37"/>
  <c r="MW6" i="37"/>
  <c r="MX6" i="37"/>
  <c r="MY6" i="37"/>
  <c r="MZ6" i="37"/>
  <c r="NA6" i="37"/>
  <c r="MU7" i="37"/>
  <c r="MV7" i="37"/>
  <c r="MW7" i="37"/>
  <c r="MX7" i="37"/>
  <c r="MY7" i="37"/>
  <c r="MZ7" i="37"/>
  <c r="NA7" i="37"/>
  <c r="MU8" i="37"/>
  <c r="MV8" i="37"/>
  <c r="MW8" i="37"/>
  <c r="MX8" i="37"/>
  <c r="MY8" i="37"/>
  <c r="MZ8" i="37"/>
  <c r="NA8" i="37"/>
  <c r="MU9" i="37"/>
  <c r="MV9" i="37"/>
  <c r="MW9" i="37"/>
  <c r="MX9" i="37"/>
  <c r="MY9" i="37"/>
  <c r="MZ9" i="37"/>
  <c r="NA9" i="37"/>
  <c r="MU10" i="37"/>
  <c r="MV10" i="37"/>
  <c r="MW10" i="37"/>
  <c r="MX10" i="37"/>
  <c r="MY10" i="37"/>
  <c r="MZ10" i="37"/>
  <c r="NA10" i="37"/>
  <c r="MU11" i="37"/>
  <c r="MV11" i="37"/>
  <c r="MW11" i="37"/>
  <c r="MX11" i="37"/>
  <c r="MY11" i="37"/>
  <c r="MZ11" i="37"/>
  <c r="NA11" i="37"/>
  <c r="MU12" i="37"/>
  <c r="MV12" i="37"/>
  <c r="MW12" i="37"/>
  <c r="MX12" i="37"/>
  <c r="MY12" i="37"/>
  <c r="MZ12" i="37"/>
  <c r="NA12" i="37"/>
  <c r="MU13" i="37"/>
  <c r="MV13" i="37"/>
  <c r="MW13" i="37"/>
  <c r="MX13" i="37"/>
  <c r="MY13" i="37"/>
  <c r="MZ13" i="37"/>
  <c r="NA13" i="37"/>
  <c r="MU14" i="37"/>
  <c r="MV14" i="37"/>
  <c r="MW14" i="37"/>
  <c r="MX14" i="37"/>
  <c r="MY14" i="37"/>
  <c r="MZ14" i="37"/>
  <c r="NA14" i="37"/>
  <c r="MU15" i="37"/>
  <c r="MV15" i="37"/>
  <c r="MW15" i="37"/>
  <c r="MX15" i="37"/>
  <c r="MY15" i="37"/>
  <c r="MZ15" i="37"/>
  <c r="NA15" i="37"/>
  <c r="MU16" i="37"/>
  <c r="MV16" i="37"/>
  <c r="MW16" i="37"/>
  <c r="MX16" i="37"/>
  <c r="MY16" i="37"/>
  <c r="MZ16" i="37"/>
  <c r="NA16" i="37"/>
  <c r="MU17" i="37"/>
  <c r="MV17" i="37"/>
  <c r="MW17" i="37"/>
  <c r="MX17" i="37"/>
  <c r="MY17" i="37"/>
  <c r="MZ17" i="37"/>
  <c r="NA17" i="37"/>
  <c r="MU18" i="37"/>
  <c r="MV18" i="37"/>
  <c r="MW18" i="37"/>
  <c r="MX18" i="37"/>
  <c r="MY18" i="37"/>
  <c r="MZ18" i="37"/>
  <c r="NA18" i="37"/>
  <c r="MU19" i="37"/>
  <c r="MV19" i="37"/>
  <c r="MW19" i="37"/>
  <c r="MX19" i="37"/>
  <c r="MY19" i="37"/>
  <c r="MZ19" i="37"/>
  <c r="NA19" i="37"/>
  <c r="MU20" i="37"/>
  <c r="MV20" i="37"/>
  <c r="MW20" i="37"/>
  <c r="MX20" i="37"/>
  <c r="MY20" i="37"/>
  <c r="MZ20" i="37"/>
  <c r="NA20" i="37"/>
  <c r="MN2" i="37"/>
  <c r="MO2" i="37"/>
  <c r="MP2" i="37"/>
  <c r="MQ2" i="37"/>
  <c r="MR2" i="37"/>
  <c r="MS2" i="37"/>
  <c r="MT2" i="37"/>
  <c r="MN3" i="37"/>
  <c r="MO3" i="37"/>
  <c r="MP3" i="37"/>
  <c r="MQ3" i="37"/>
  <c r="MR3" i="37"/>
  <c r="MS3" i="37"/>
  <c r="MT3" i="37"/>
  <c r="MN4" i="37"/>
  <c r="MO4" i="37"/>
  <c r="MP4" i="37"/>
  <c r="MQ4" i="37"/>
  <c r="MR4" i="37"/>
  <c r="MS4" i="37"/>
  <c r="MT4" i="37"/>
  <c r="MN5" i="37"/>
  <c r="MO5" i="37"/>
  <c r="MP5" i="37"/>
  <c r="MQ5" i="37"/>
  <c r="MR5" i="37"/>
  <c r="MS5" i="37"/>
  <c r="MT5" i="37"/>
  <c r="MN6" i="37"/>
  <c r="MO6" i="37"/>
  <c r="MP6" i="37"/>
  <c r="MQ6" i="37"/>
  <c r="MR6" i="37"/>
  <c r="MS6" i="37"/>
  <c r="MT6" i="37"/>
  <c r="MN7" i="37"/>
  <c r="MO7" i="37"/>
  <c r="MP7" i="37"/>
  <c r="MQ7" i="37"/>
  <c r="MR7" i="37"/>
  <c r="MS7" i="37"/>
  <c r="MT7" i="37"/>
  <c r="MN8" i="37"/>
  <c r="MO8" i="37"/>
  <c r="MP8" i="37"/>
  <c r="MQ8" i="37"/>
  <c r="MR8" i="37"/>
  <c r="MS8" i="37"/>
  <c r="MT8" i="37"/>
  <c r="MN9" i="37"/>
  <c r="MO9" i="37"/>
  <c r="MP9" i="37"/>
  <c r="MQ9" i="37"/>
  <c r="MR9" i="37"/>
  <c r="MS9" i="37"/>
  <c r="MT9" i="37"/>
  <c r="MN10" i="37"/>
  <c r="MO10" i="37"/>
  <c r="MP10" i="37"/>
  <c r="MQ10" i="37"/>
  <c r="MR10" i="37"/>
  <c r="MS10" i="37"/>
  <c r="MT10" i="37"/>
  <c r="MN11" i="37"/>
  <c r="MO11" i="37"/>
  <c r="MP11" i="37"/>
  <c r="MQ11" i="37"/>
  <c r="MR11" i="37"/>
  <c r="MS11" i="37"/>
  <c r="MT11" i="37"/>
  <c r="MN12" i="37"/>
  <c r="MO12" i="37"/>
  <c r="MP12" i="37"/>
  <c r="MQ12" i="37"/>
  <c r="MR12" i="37"/>
  <c r="MS12" i="37"/>
  <c r="MT12" i="37"/>
  <c r="MN13" i="37"/>
  <c r="MO13" i="37"/>
  <c r="MP13" i="37"/>
  <c r="MQ13" i="37"/>
  <c r="MR13" i="37"/>
  <c r="MS13" i="37"/>
  <c r="MT13" i="37"/>
  <c r="MN14" i="37"/>
  <c r="MO14" i="37"/>
  <c r="MP14" i="37"/>
  <c r="MQ14" i="37"/>
  <c r="MR14" i="37"/>
  <c r="MS14" i="37"/>
  <c r="MT14" i="37"/>
  <c r="MN15" i="37"/>
  <c r="MO15" i="37"/>
  <c r="MP15" i="37"/>
  <c r="MQ15" i="37"/>
  <c r="MR15" i="37"/>
  <c r="MS15" i="37"/>
  <c r="MT15" i="37"/>
  <c r="MN16" i="37"/>
  <c r="MO16" i="37"/>
  <c r="MP16" i="37"/>
  <c r="MQ16" i="37"/>
  <c r="MR16" i="37"/>
  <c r="MS16" i="37"/>
  <c r="MT16" i="37"/>
  <c r="MN17" i="37"/>
  <c r="MO17" i="37"/>
  <c r="MP17" i="37"/>
  <c r="MQ17" i="37"/>
  <c r="MR17" i="37"/>
  <c r="MS17" i="37"/>
  <c r="MT17" i="37"/>
  <c r="MN18" i="37"/>
  <c r="MO18" i="37"/>
  <c r="MP18" i="37"/>
  <c r="MQ18" i="37"/>
  <c r="MR18" i="37"/>
  <c r="MS18" i="37"/>
  <c r="MT18" i="37"/>
  <c r="MN19" i="37"/>
  <c r="MO19" i="37"/>
  <c r="MP19" i="37"/>
  <c r="MQ19" i="37"/>
  <c r="MR19" i="37"/>
  <c r="MS19" i="37"/>
  <c r="MT19" i="37"/>
  <c r="MN20" i="37"/>
  <c r="MO20" i="37"/>
  <c r="MP20" i="37"/>
  <c r="MQ20" i="37"/>
  <c r="MR20" i="37"/>
  <c r="MS20" i="37"/>
  <c r="MT20" i="37"/>
  <c r="MG2" i="37"/>
  <c r="MH2" i="37"/>
  <c r="MI2" i="37"/>
  <c r="MJ2" i="37"/>
  <c r="MK2" i="37"/>
  <c r="ML2" i="37"/>
  <c r="MM2" i="37"/>
  <c r="MG3" i="37"/>
  <c r="MH3" i="37"/>
  <c r="MI3" i="37"/>
  <c r="MJ3" i="37"/>
  <c r="MK3" i="37"/>
  <c r="ML3" i="37"/>
  <c r="MM3" i="37"/>
  <c r="MG4" i="37"/>
  <c r="MH4" i="37"/>
  <c r="MI4" i="37"/>
  <c r="MJ4" i="37"/>
  <c r="MK4" i="37"/>
  <c r="ML4" i="37"/>
  <c r="MM4" i="37"/>
  <c r="MG5" i="37"/>
  <c r="MH5" i="37"/>
  <c r="MI5" i="37"/>
  <c r="MJ5" i="37"/>
  <c r="MK5" i="37"/>
  <c r="ML5" i="37"/>
  <c r="MM5" i="37"/>
  <c r="MG6" i="37"/>
  <c r="MH6" i="37"/>
  <c r="MI6" i="37"/>
  <c r="MJ6" i="37"/>
  <c r="MK6" i="37"/>
  <c r="ML6" i="37"/>
  <c r="MM6" i="37"/>
  <c r="MG7" i="37"/>
  <c r="MH7" i="37"/>
  <c r="MI7" i="37"/>
  <c r="MJ7" i="37"/>
  <c r="MK7" i="37"/>
  <c r="ML7" i="37"/>
  <c r="MM7" i="37"/>
  <c r="MG8" i="37"/>
  <c r="MH8" i="37"/>
  <c r="MI8" i="37"/>
  <c r="MJ8" i="37"/>
  <c r="MK8" i="37"/>
  <c r="ML8" i="37"/>
  <c r="MM8" i="37"/>
  <c r="MG9" i="37"/>
  <c r="MH9" i="37"/>
  <c r="MI9" i="37"/>
  <c r="MJ9" i="37"/>
  <c r="MK9" i="37"/>
  <c r="ML9" i="37"/>
  <c r="MM9" i="37"/>
  <c r="MG10" i="37"/>
  <c r="MH10" i="37"/>
  <c r="MI10" i="37"/>
  <c r="MJ10" i="37"/>
  <c r="MK10" i="37"/>
  <c r="ML10" i="37"/>
  <c r="MM10" i="37"/>
  <c r="MG11" i="37"/>
  <c r="MH11" i="37"/>
  <c r="MI11" i="37"/>
  <c r="MJ11" i="37"/>
  <c r="MK11" i="37"/>
  <c r="ML11" i="37"/>
  <c r="MM11" i="37"/>
  <c r="MG12" i="37"/>
  <c r="MH12" i="37"/>
  <c r="MI12" i="37"/>
  <c r="MJ12" i="37"/>
  <c r="MK12" i="37"/>
  <c r="ML12" i="37"/>
  <c r="MM12" i="37"/>
  <c r="MG13" i="37"/>
  <c r="MH13" i="37"/>
  <c r="MI13" i="37"/>
  <c r="MJ13" i="37"/>
  <c r="MK13" i="37"/>
  <c r="ML13" i="37"/>
  <c r="MM13" i="37"/>
  <c r="MG14" i="37"/>
  <c r="MH14" i="37"/>
  <c r="MI14" i="37"/>
  <c r="MJ14" i="37"/>
  <c r="MK14" i="37"/>
  <c r="ML14" i="37"/>
  <c r="MM14" i="37"/>
  <c r="MG15" i="37"/>
  <c r="MH15" i="37"/>
  <c r="MI15" i="37"/>
  <c r="MJ15" i="37"/>
  <c r="MK15" i="37"/>
  <c r="ML15" i="37"/>
  <c r="MM15" i="37"/>
  <c r="MG16" i="37"/>
  <c r="MH16" i="37"/>
  <c r="MI16" i="37"/>
  <c r="MJ16" i="37"/>
  <c r="MK16" i="37"/>
  <c r="ML16" i="37"/>
  <c r="MM16" i="37"/>
  <c r="MG17" i="37"/>
  <c r="MH17" i="37"/>
  <c r="MI17" i="37"/>
  <c r="MJ17" i="37"/>
  <c r="MK17" i="37"/>
  <c r="ML17" i="37"/>
  <c r="MM17" i="37"/>
  <c r="MG18" i="37"/>
  <c r="MH18" i="37"/>
  <c r="MI18" i="37"/>
  <c r="MJ18" i="37"/>
  <c r="MK18" i="37"/>
  <c r="ML18" i="37"/>
  <c r="MM18" i="37"/>
  <c r="MG19" i="37"/>
  <c r="MH19" i="37"/>
  <c r="MI19" i="37"/>
  <c r="MJ19" i="37"/>
  <c r="MK19" i="37"/>
  <c r="ML19" i="37"/>
  <c r="MM19" i="37"/>
  <c r="MG20" i="37"/>
  <c r="MH20" i="37"/>
  <c r="MI20" i="37"/>
  <c r="MJ20" i="37"/>
  <c r="MK20" i="37"/>
  <c r="ML20" i="37"/>
  <c r="MM20" i="37"/>
  <c r="LZ2" i="37"/>
  <c r="MA2" i="37"/>
  <c r="MB2" i="37"/>
  <c r="MC2" i="37"/>
  <c r="MD2" i="37"/>
  <c r="ME2" i="37"/>
  <c r="MF2" i="37"/>
  <c r="LZ3" i="37"/>
  <c r="MA3" i="37"/>
  <c r="MB3" i="37"/>
  <c r="MC3" i="37"/>
  <c r="MD3" i="37"/>
  <c r="ME3" i="37"/>
  <c r="MF3" i="37"/>
  <c r="LZ4" i="37"/>
  <c r="MA4" i="37"/>
  <c r="MB4" i="37"/>
  <c r="MC4" i="37"/>
  <c r="MD4" i="37"/>
  <c r="ME4" i="37"/>
  <c r="MF4" i="37"/>
  <c r="LZ5" i="37"/>
  <c r="MA5" i="37"/>
  <c r="MB5" i="37"/>
  <c r="MC5" i="37"/>
  <c r="MD5" i="37"/>
  <c r="ME5" i="37"/>
  <c r="MF5" i="37"/>
  <c r="LZ6" i="37"/>
  <c r="MA6" i="37"/>
  <c r="MB6" i="37"/>
  <c r="MC6" i="37"/>
  <c r="MD6" i="37"/>
  <c r="ME6" i="37"/>
  <c r="MF6" i="37"/>
  <c r="LZ7" i="37"/>
  <c r="MA7" i="37"/>
  <c r="MB7" i="37"/>
  <c r="MC7" i="37"/>
  <c r="MD7" i="37"/>
  <c r="ME7" i="37"/>
  <c r="MF7" i="37"/>
  <c r="LZ8" i="37"/>
  <c r="MA8" i="37"/>
  <c r="MB8" i="37"/>
  <c r="MC8" i="37"/>
  <c r="MD8" i="37"/>
  <c r="ME8" i="37"/>
  <c r="MF8" i="37"/>
  <c r="LZ9" i="37"/>
  <c r="MA9" i="37"/>
  <c r="MB9" i="37"/>
  <c r="MC9" i="37"/>
  <c r="MD9" i="37"/>
  <c r="ME9" i="37"/>
  <c r="MF9" i="37"/>
  <c r="LZ10" i="37"/>
  <c r="MA10" i="37"/>
  <c r="MB10" i="37"/>
  <c r="MC10" i="37"/>
  <c r="MD10" i="37"/>
  <c r="ME10" i="37"/>
  <c r="MF10" i="37"/>
  <c r="LZ11" i="37"/>
  <c r="MA11" i="37"/>
  <c r="MB11" i="37"/>
  <c r="MC11" i="37"/>
  <c r="MD11" i="37"/>
  <c r="ME11" i="37"/>
  <c r="MF11" i="37"/>
  <c r="LZ12" i="37"/>
  <c r="MA12" i="37"/>
  <c r="MB12" i="37"/>
  <c r="MC12" i="37"/>
  <c r="MD12" i="37"/>
  <c r="ME12" i="37"/>
  <c r="MF12" i="37"/>
  <c r="LZ13" i="37"/>
  <c r="MA13" i="37"/>
  <c r="MB13" i="37"/>
  <c r="MC13" i="37"/>
  <c r="MD13" i="37"/>
  <c r="ME13" i="37"/>
  <c r="MF13" i="37"/>
  <c r="LZ14" i="37"/>
  <c r="MA14" i="37"/>
  <c r="MB14" i="37"/>
  <c r="MC14" i="37"/>
  <c r="MD14" i="37"/>
  <c r="ME14" i="37"/>
  <c r="MF14" i="37"/>
  <c r="LZ15" i="37"/>
  <c r="MA15" i="37"/>
  <c r="MB15" i="37"/>
  <c r="MC15" i="37"/>
  <c r="MD15" i="37"/>
  <c r="ME15" i="37"/>
  <c r="MF15" i="37"/>
  <c r="LZ16" i="37"/>
  <c r="MA16" i="37"/>
  <c r="MB16" i="37"/>
  <c r="MC16" i="37"/>
  <c r="MD16" i="37"/>
  <c r="ME16" i="37"/>
  <c r="MF16" i="37"/>
  <c r="LZ17" i="37"/>
  <c r="MA17" i="37"/>
  <c r="MB17" i="37"/>
  <c r="MC17" i="37"/>
  <c r="MD17" i="37"/>
  <c r="ME17" i="37"/>
  <c r="MF17" i="37"/>
  <c r="LZ18" i="37"/>
  <c r="MA18" i="37"/>
  <c r="MB18" i="37"/>
  <c r="MC18" i="37"/>
  <c r="MD18" i="37"/>
  <c r="ME18" i="37"/>
  <c r="MF18" i="37"/>
  <c r="LZ19" i="37"/>
  <c r="MA19" i="37"/>
  <c r="MB19" i="37"/>
  <c r="MC19" i="37"/>
  <c r="MD19" i="37"/>
  <c r="ME19" i="37"/>
  <c r="MF19" i="37"/>
  <c r="LZ20" i="37"/>
  <c r="MA20" i="37"/>
  <c r="MB20" i="37"/>
  <c r="MC20" i="37"/>
  <c r="MD20" i="37"/>
  <c r="ME20" i="37"/>
  <c r="MF20" i="37"/>
  <c r="LS2" i="37"/>
  <c r="LT2" i="37"/>
  <c r="LU2" i="37"/>
  <c r="LV2" i="37"/>
  <c r="LW2" i="37"/>
  <c r="LX2" i="37"/>
  <c r="LY2" i="37"/>
  <c r="LS3" i="37"/>
  <c r="LT3" i="37"/>
  <c r="LU3" i="37"/>
  <c r="LV3" i="37"/>
  <c r="LW3" i="37"/>
  <c r="LX3" i="37"/>
  <c r="LY3" i="37"/>
  <c r="LS4" i="37"/>
  <c r="LT4" i="37"/>
  <c r="LU4" i="37"/>
  <c r="LV4" i="37"/>
  <c r="LW4" i="37"/>
  <c r="LX4" i="37"/>
  <c r="LY4" i="37"/>
  <c r="LS5" i="37"/>
  <c r="LT5" i="37"/>
  <c r="LU5" i="37"/>
  <c r="LV5" i="37"/>
  <c r="LW5" i="37"/>
  <c r="LX5" i="37"/>
  <c r="LY5" i="37"/>
  <c r="LS6" i="37"/>
  <c r="LT6" i="37"/>
  <c r="LU6" i="37"/>
  <c r="LV6" i="37"/>
  <c r="LW6" i="37"/>
  <c r="LX6" i="37"/>
  <c r="LY6" i="37"/>
  <c r="LS7" i="37"/>
  <c r="LT7" i="37"/>
  <c r="LU7" i="37"/>
  <c r="LV7" i="37"/>
  <c r="LW7" i="37"/>
  <c r="LX7" i="37"/>
  <c r="LY7" i="37"/>
  <c r="LS8" i="37"/>
  <c r="LT8" i="37"/>
  <c r="LU8" i="37"/>
  <c r="LV8" i="37"/>
  <c r="LW8" i="37"/>
  <c r="LX8" i="37"/>
  <c r="LY8" i="37"/>
  <c r="LS9" i="37"/>
  <c r="LT9" i="37"/>
  <c r="LU9" i="37"/>
  <c r="LV9" i="37"/>
  <c r="LW9" i="37"/>
  <c r="LX9" i="37"/>
  <c r="LY9" i="37"/>
  <c r="LS10" i="37"/>
  <c r="LT10" i="37"/>
  <c r="LU10" i="37"/>
  <c r="LV10" i="37"/>
  <c r="LW10" i="37"/>
  <c r="LX10" i="37"/>
  <c r="LY10" i="37"/>
  <c r="LS11" i="37"/>
  <c r="LT11" i="37"/>
  <c r="LU11" i="37"/>
  <c r="LV11" i="37"/>
  <c r="LW11" i="37"/>
  <c r="LX11" i="37"/>
  <c r="LY11" i="37"/>
  <c r="LS12" i="37"/>
  <c r="LT12" i="37"/>
  <c r="LU12" i="37"/>
  <c r="LV12" i="37"/>
  <c r="LW12" i="37"/>
  <c r="LX12" i="37"/>
  <c r="LY12" i="37"/>
  <c r="LS13" i="37"/>
  <c r="LT13" i="37"/>
  <c r="LU13" i="37"/>
  <c r="LV13" i="37"/>
  <c r="LW13" i="37"/>
  <c r="LX13" i="37"/>
  <c r="LY13" i="37"/>
  <c r="LS14" i="37"/>
  <c r="LT14" i="37"/>
  <c r="LU14" i="37"/>
  <c r="LV14" i="37"/>
  <c r="LW14" i="37"/>
  <c r="LX14" i="37"/>
  <c r="LY14" i="37"/>
  <c r="LS15" i="37"/>
  <c r="LT15" i="37"/>
  <c r="LU15" i="37"/>
  <c r="LV15" i="37"/>
  <c r="LW15" i="37"/>
  <c r="LX15" i="37"/>
  <c r="LY15" i="37"/>
  <c r="LS16" i="37"/>
  <c r="LT16" i="37"/>
  <c r="LU16" i="37"/>
  <c r="LV16" i="37"/>
  <c r="LW16" i="37"/>
  <c r="LX16" i="37"/>
  <c r="LY16" i="37"/>
  <c r="LS17" i="37"/>
  <c r="LT17" i="37"/>
  <c r="LU17" i="37"/>
  <c r="LV17" i="37"/>
  <c r="LW17" i="37"/>
  <c r="LX17" i="37"/>
  <c r="LY17" i="37"/>
  <c r="LS18" i="37"/>
  <c r="LT18" i="37"/>
  <c r="LU18" i="37"/>
  <c r="LV18" i="37"/>
  <c r="LW18" i="37"/>
  <c r="LX18" i="37"/>
  <c r="LY18" i="37"/>
  <c r="LS19" i="37"/>
  <c r="LT19" i="37"/>
  <c r="LU19" i="37"/>
  <c r="LV19" i="37"/>
  <c r="LW19" i="37"/>
  <c r="LX19" i="37"/>
  <c r="LY19" i="37"/>
  <c r="LS20" i="37"/>
  <c r="LT20" i="37"/>
  <c r="LU20" i="37"/>
  <c r="LV20" i="37"/>
  <c r="LW20" i="37"/>
  <c r="LX20" i="37"/>
  <c r="LY20" i="37"/>
  <c r="LL21" i="37"/>
  <c r="LM21" i="37"/>
  <c r="LN21" i="37"/>
  <c r="LO21" i="37"/>
  <c r="LP21" i="37"/>
  <c r="LQ21" i="37"/>
  <c r="LR21" i="37"/>
  <c r="LL22" i="37"/>
  <c r="LM22" i="37"/>
  <c r="LN22" i="37"/>
  <c r="LO22" i="37"/>
  <c r="LP22" i="37"/>
  <c r="LQ22" i="37"/>
  <c r="LR22" i="37"/>
  <c r="LL23" i="37"/>
  <c r="LM23" i="37"/>
  <c r="LN23" i="37"/>
  <c r="LO23" i="37"/>
  <c r="LP23" i="37"/>
  <c r="LQ23" i="37"/>
  <c r="LR23" i="37"/>
  <c r="LL24" i="37"/>
  <c r="LM24" i="37"/>
  <c r="LN24" i="37"/>
  <c r="LO24" i="37"/>
  <c r="LP24" i="37"/>
  <c r="LQ24" i="37"/>
  <c r="LR24" i="37"/>
  <c r="LL25" i="37"/>
  <c r="LM25" i="37"/>
  <c r="LN25" i="37"/>
  <c r="LO25" i="37"/>
  <c r="LP25" i="37"/>
  <c r="LQ25" i="37"/>
  <c r="LR25" i="37"/>
  <c r="LL26" i="37"/>
  <c r="LM26" i="37"/>
  <c r="LN26" i="37"/>
  <c r="LO26" i="37"/>
  <c r="LP26" i="37"/>
  <c r="LQ26" i="37"/>
  <c r="LR26" i="37"/>
  <c r="LL27" i="37"/>
  <c r="LM27" i="37"/>
  <c r="LN27" i="37"/>
  <c r="LO27" i="37"/>
  <c r="LP27" i="37"/>
  <c r="LQ27" i="37"/>
  <c r="LR27" i="37"/>
  <c r="LL28" i="37"/>
  <c r="LM28" i="37"/>
  <c r="LN28" i="37"/>
  <c r="LO28" i="37"/>
  <c r="LP28" i="37"/>
  <c r="LQ28" i="37"/>
  <c r="LR28" i="37"/>
  <c r="LE21" i="37"/>
  <c r="LF21" i="37"/>
  <c r="LG21" i="37"/>
  <c r="LH21" i="37"/>
  <c r="LI21" i="37"/>
  <c r="LJ21" i="37"/>
  <c r="LK21" i="37"/>
  <c r="LE22" i="37"/>
  <c r="LF22" i="37"/>
  <c r="LG22" i="37"/>
  <c r="LH22" i="37"/>
  <c r="LI22" i="37"/>
  <c r="LJ22" i="37"/>
  <c r="LK22" i="37"/>
  <c r="LE23" i="37"/>
  <c r="LF23" i="37"/>
  <c r="LG23" i="37"/>
  <c r="LH23" i="37"/>
  <c r="LI23" i="37"/>
  <c r="LJ23" i="37"/>
  <c r="LK23" i="37"/>
  <c r="LE24" i="37"/>
  <c r="LF24" i="37"/>
  <c r="LG24" i="37"/>
  <c r="LH24" i="37"/>
  <c r="LI24" i="37"/>
  <c r="LJ24" i="37"/>
  <c r="LK24" i="37"/>
  <c r="LE25" i="37"/>
  <c r="LF25" i="37"/>
  <c r="LG25" i="37"/>
  <c r="LH25" i="37"/>
  <c r="LI25" i="37"/>
  <c r="LJ25" i="37"/>
  <c r="LK25" i="37"/>
  <c r="LE26" i="37"/>
  <c r="LF26" i="37"/>
  <c r="LG26" i="37"/>
  <c r="LH26" i="37"/>
  <c r="LI26" i="37"/>
  <c r="LJ26" i="37"/>
  <c r="LK26" i="37"/>
  <c r="LE27" i="37"/>
  <c r="LF27" i="37"/>
  <c r="LG27" i="37"/>
  <c r="LH27" i="37"/>
  <c r="LI27" i="37"/>
  <c r="LJ27" i="37"/>
  <c r="LK27" i="37"/>
  <c r="LE28" i="37"/>
  <c r="LF28" i="37"/>
  <c r="LG28" i="37"/>
  <c r="LH28" i="37"/>
  <c r="LI28" i="37"/>
  <c r="LJ28" i="37"/>
  <c r="LK28" i="37"/>
  <c r="KX21" i="37"/>
  <c r="KY21" i="37"/>
  <c r="KZ21" i="37"/>
  <c r="LA21" i="37"/>
  <c r="LB21" i="37"/>
  <c r="LC21" i="37"/>
  <c r="LD21" i="37"/>
  <c r="KX22" i="37"/>
  <c r="KY22" i="37"/>
  <c r="KZ22" i="37"/>
  <c r="LA22" i="37"/>
  <c r="LB22" i="37"/>
  <c r="LC22" i="37"/>
  <c r="LD22" i="37"/>
  <c r="KX23" i="37"/>
  <c r="KY23" i="37"/>
  <c r="KZ23" i="37"/>
  <c r="LA23" i="37"/>
  <c r="LB23" i="37"/>
  <c r="LC23" i="37"/>
  <c r="LD23" i="37"/>
  <c r="KX24" i="37"/>
  <c r="KY24" i="37"/>
  <c r="KZ24" i="37"/>
  <c r="LA24" i="37"/>
  <c r="LB24" i="37"/>
  <c r="LC24" i="37"/>
  <c r="LD24" i="37"/>
  <c r="KX25" i="37"/>
  <c r="KY25" i="37"/>
  <c r="KZ25" i="37"/>
  <c r="LA25" i="37"/>
  <c r="LB25" i="37"/>
  <c r="LC25" i="37"/>
  <c r="LD25" i="37"/>
  <c r="KX26" i="37"/>
  <c r="KY26" i="37"/>
  <c r="KZ26" i="37"/>
  <c r="LA26" i="37"/>
  <c r="LB26" i="37"/>
  <c r="LC26" i="37"/>
  <c r="LD26" i="37"/>
  <c r="KX27" i="37"/>
  <c r="KY27" i="37"/>
  <c r="KZ27" i="37"/>
  <c r="LA27" i="37"/>
  <c r="LB27" i="37"/>
  <c r="LC27" i="37"/>
  <c r="LD27" i="37"/>
  <c r="KX28" i="37"/>
  <c r="KY28" i="37"/>
  <c r="KZ28" i="37"/>
  <c r="LA28" i="37"/>
  <c r="LB28" i="37"/>
  <c r="LC28" i="37"/>
  <c r="LD28" i="37"/>
  <c r="LL2" i="37"/>
  <c r="LM2" i="37"/>
  <c r="LN2" i="37"/>
  <c r="LO2" i="37"/>
  <c r="LP2" i="37"/>
  <c r="LQ2" i="37"/>
  <c r="LR2" i="37"/>
  <c r="LL3" i="37"/>
  <c r="LM3" i="37"/>
  <c r="LN3" i="37"/>
  <c r="LO3" i="37"/>
  <c r="LP3" i="37"/>
  <c r="LQ3" i="37"/>
  <c r="LR3" i="37"/>
  <c r="LL4" i="37"/>
  <c r="LM4" i="37"/>
  <c r="LN4" i="37"/>
  <c r="LO4" i="37"/>
  <c r="LP4" i="37"/>
  <c r="LQ4" i="37"/>
  <c r="LR4" i="37"/>
  <c r="LL5" i="37"/>
  <c r="LM5" i="37"/>
  <c r="LN5" i="37"/>
  <c r="LO5" i="37"/>
  <c r="LP5" i="37"/>
  <c r="LQ5" i="37"/>
  <c r="LR5" i="37"/>
  <c r="LL6" i="37"/>
  <c r="LM6" i="37"/>
  <c r="LN6" i="37"/>
  <c r="LO6" i="37"/>
  <c r="LP6" i="37"/>
  <c r="LQ6" i="37"/>
  <c r="LR6" i="37"/>
  <c r="LL7" i="37"/>
  <c r="LM7" i="37"/>
  <c r="LN7" i="37"/>
  <c r="LO7" i="37"/>
  <c r="LP7" i="37"/>
  <c r="LQ7" i="37"/>
  <c r="LR7" i="37"/>
  <c r="LL8" i="37"/>
  <c r="LM8" i="37"/>
  <c r="LN8" i="37"/>
  <c r="LO8" i="37"/>
  <c r="LP8" i="37"/>
  <c r="LQ8" i="37"/>
  <c r="LR8" i="37"/>
  <c r="LL9" i="37"/>
  <c r="LM9" i="37"/>
  <c r="LN9" i="37"/>
  <c r="LO9" i="37"/>
  <c r="LP9" i="37"/>
  <c r="LQ9" i="37"/>
  <c r="LR9" i="37"/>
  <c r="LL10" i="37"/>
  <c r="LM10" i="37"/>
  <c r="LN10" i="37"/>
  <c r="LO10" i="37"/>
  <c r="LP10" i="37"/>
  <c r="LQ10" i="37"/>
  <c r="LR10" i="37"/>
  <c r="LL11" i="37"/>
  <c r="LM11" i="37"/>
  <c r="LN11" i="37"/>
  <c r="LO11" i="37"/>
  <c r="LP11" i="37"/>
  <c r="LQ11" i="37"/>
  <c r="LR11" i="37"/>
  <c r="LL12" i="37"/>
  <c r="LM12" i="37"/>
  <c r="LN12" i="37"/>
  <c r="LO12" i="37"/>
  <c r="LP12" i="37"/>
  <c r="LQ12" i="37"/>
  <c r="LR12" i="37"/>
  <c r="LL13" i="37"/>
  <c r="LM13" i="37"/>
  <c r="LN13" i="37"/>
  <c r="LO13" i="37"/>
  <c r="LP13" i="37"/>
  <c r="LQ13" i="37"/>
  <c r="LR13" i="37"/>
  <c r="LL14" i="37"/>
  <c r="LM14" i="37"/>
  <c r="LN14" i="37"/>
  <c r="LO14" i="37"/>
  <c r="LP14" i="37"/>
  <c r="LQ14" i="37"/>
  <c r="LR14" i="37"/>
  <c r="LL15" i="37"/>
  <c r="LM15" i="37"/>
  <c r="LN15" i="37"/>
  <c r="LO15" i="37"/>
  <c r="LP15" i="37"/>
  <c r="LQ15" i="37"/>
  <c r="LR15" i="37"/>
  <c r="LL16" i="37"/>
  <c r="LM16" i="37"/>
  <c r="LN16" i="37"/>
  <c r="LO16" i="37"/>
  <c r="LP16" i="37"/>
  <c r="LQ16" i="37"/>
  <c r="LR16" i="37"/>
  <c r="LL17" i="37"/>
  <c r="LM17" i="37"/>
  <c r="LN17" i="37"/>
  <c r="LO17" i="37"/>
  <c r="LP17" i="37"/>
  <c r="LQ17" i="37"/>
  <c r="LR17" i="37"/>
  <c r="LL18" i="37"/>
  <c r="LM18" i="37"/>
  <c r="LN18" i="37"/>
  <c r="LO18" i="37"/>
  <c r="LP18" i="37"/>
  <c r="LQ18" i="37"/>
  <c r="LR18" i="37"/>
  <c r="LL19" i="37"/>
  <c r="LM19" i="37"/>
  <c r="LN19" i="37"/>
  <c r="LO19" i="37"/>
  <c r="LP19" i="37"/>
  <c r="LQ19" i="37"/>
  <c r="LR19" i="37"/>
  <c r="LL20" i="37"/>
  <c r="LM20" i="37"/>
  <c r="LN20" i="37"/>
  <c r="LO20" i="37"/>
  <c r="LP20" i="37"/>
  <c r="LQ20" i="37"/>
  <c r="LR20" i="37"/>
  <c r="LE2" i="37"/>
  <c r="LF2" i="37"/>
  <c r="LG2" i="37"/>
  <c r="LH2" i="37"/>
  <c r="LI2" i="37"/>
  <c r="LJ2" i="37"/>
  <c r="LK2" i="37"/>
  <c r="LE3" i="37"/>
  <c r="LF3" i="37"/>
  <c r="LG3" i="37"/>
  <c r="LH3" i="37"/>
  <c r="LI3" i="37"/>
  <c r="LJ3" i="37"/>
  <c r="LK3" i="37"/>
  <c r="LE4" i="37"/>
  <c r="LF4" i="37"/>
  <c r="LG4" i="37"/>
  <c r="LH4" i="37"/>
  <c r="LI4" i="37"/>
  <c r="LJ4" i="37"/>
  <c r="LK4" i="37"/>
  <c r="LE5" i="37"/>
  <c r="LF5" i="37"/>
  <c r="LG5" i="37"/>
  <c r="LH5" i="37"/>
  <c r="LI5" i="37"/>
  <c r="LJ5" i="37"/>
  <c r="LK5" i="37"/>
  <c r="LE6" i="37"/>
  <c r="LF6" i="37"/>
  <c r="LG6" i="37"/>
  <c r="LH6" i="37"/>
  <c r="LI6" i="37"/>
  <c r="LJ6" i="37"/>
  <c r="LK6" i="37"/>
  <c r="LE7" i="37"/>
  <c r="LF7" i="37"/>
  <c r="LG7" i="37"/>
  <c r="LH7" i="37"/>
  <c r="LI7" i="37"/>
  <c r="LJ7" i="37"/>
  <c r="LK7" i="37"/>
  <c r="LE8" i="37"/>
  <c r="LF8" i="37"/>
  <c r="LG8" i="37"/>
  <c r="LH8" i="37"/>
  <c r="LI8" i="37"/>
  <c r="LJ8" i="37"/>
  <c r="LK8" i="37"/>
  <c r="LE9" i="37"/>
  <c r="LF9" i="37"/>
  <c r="LG9" i="37"/>
  <c r="LH9" i="37"/>
  <c r="LI9" i="37"/>
  <c r="LJ9" i="37"/>
  <c r="LK9" i="37"/>
  <c r="LE10" i="37"/>
  <c r="LF10" i="37"/>
  <c r="LG10" i="37"/>
  <c r="LH10" i="37"/>
  <c r="LI10" i="37"/>
  <c r="LJ10" i="37"/>
  <c r="LK10" i="37"/>
  <c r="LE11" i="37"/>
  <c r="LF11" i="37"/>
  <c r="LG11" i="37"/>
  <c r="LH11" i="37"/>
  <c r="LI11" i="37"/>
  <c r="LJ11" i="37"/>
  <c r="LK11" i="37"/>
  <c r="LE12" i="37"/>
  <c r="LF12" i="37"/>
  <c r="LG12" i="37"/>
  <c r="LH12" i="37"/>
  <c r="LI12" i="37"/>
  <c r="LJ12" i="37"/>
  <c r="LK12" i="37"/>
  <c r="LE13" i="37"/>
  <c r="LF13" i="37"/>
  <c r="LG13" i="37"/>
  <c r="LH13" i="37"/>
  <c r="LI13" i="37"/>
  <c r="LJ13" i="37"/>
  <c r="LK13" i="37"/>
  <c r="LE14" i="37"/>
  <c r="LF14" i="37"/>
  <c r="LG14" i="37"/>
  <c r="LH14" i="37"/>
  <c r="LI14" i="37"/>
  <c r="LJ14" i="37"/>
  <c r="LK14" i="37"/>
  <c r="LE15" i="37"/>
  <c r="LF15" i="37"/>
  <c r="LG15" i="37"/>
  <c r="LH15" i="37"/>
  <c r="LI15" i="37"/>
  <c r="LJ15" i="37"/>
  <c r="LK15" i="37"/>
  <c r="LE16" i="37"/>
  <c r="LF16" i="37"/>
  <c r="LG16" i="37"/>
  <c r="LH16" i="37"/>
  <c r="LI16" i="37"/>
  <c r="LJ16" i="37"/>
  <c r="LK16" i="37"/>
  <c r="LE17" i="37"/>
  <c r="LF17" i="37"/>
  <c r="LG17" i="37"/>
  <c r="LH17" i="37"/>
  <c r="LI17" i="37"/>
  <c r="LJ17" i="37"/>
  <c r="LK17" i="37"/>
  <c r="LE18" i="37"/>
  <c r="LF18" i="37"/>
  <c r="LG18" i="37"/>
  <c r="LH18" i="37"/>
  <c r="LI18" i="37"/>
  <c r="LJ18" i="37"/>
  <c r="LK18" i="37"/>
  <c r="LE19" i="37"/>
  <c r="LF19" i="37"/>
  <c r="LG19" i="37"/>
  <c r="LH19" i="37"/>
  <c r="LI19" i="37"/>
  <c r="LJ19" i="37"/>
  <c r="LK19" i="37"/>
  <c r="LE20" i="37"/>
  <c r="LF20" i="37"/>
  <c r="LG20" i="37"/>
  <c r="LH20" i="37"/>
  <c r="LI20" i="37"/>
  <c r="LJ20" i="37"/>
  <c r="LK20" i="37"/>
  <c r="KX2" i="37"/>
  <c r="KY2" i="37"/>
  <c r="KZ2" i="37"/>
  <c r="LA2" i="37"/>
  <c r="LB2" i="37"/>
  <c r="LC2" i="37"/>
  <c r="LD2" i="37"/>
  <c r="KX3" i="37"/>
  <c r="KY3" i="37"/>
  <c r="KZ3" i="37"/>
  <c r="LA3" i="37"/>
  <c r="LB3" i="37"/>
  <c r="LC3" i="37"/>
  <c r="LD3" i="37"/>
  <c r="KX4" i="37"/>
  <c r="KY4" i="37"/>
  <c r="KZ4" i="37"/>
  <c r="LA4" i="37"/>
  <c r="LB4" i="37"/>
  <c r="LC4" i="37"/>
  <c r="LD4" i="37"/>
  <c r="KX5" i="37"/>
  <c r="KY5" i="37"/>
  <c r="KZ5" i="37"/>
  <c r="LA5" i="37"/>
  <c r="LB5" i="37"/>
  <c r="LC5" i="37"/>
  <c r="LD5" i="37"/>
  <c r="KX6" i="37"/>
  <c r="KY6" i="37"/>
  <c r="KZ6" i="37"/>
  <c r="LA6" i="37"/>
  <c r="LB6" i="37"/>
  <c r="LC6" i="37"/>
  <c r="LD6" i="37"/>
  <c r="KX7" i="37"/>
  <c r="KY7" i="37"/>
  <c r="KZ7" i="37"/>
  <c r="LA7" i="37"/>
  <c r="LB7" i="37"/>
  <c r="LC7" i="37"/>
  <c r="LD7" i="37"/>
  <c r="KX8" i="37"/>
  <c r="KY8" i="37"/>
  <c r="KZ8" i="37"/>
  <c r="LA8" i="37"/>
  <c r="LB8" i="37"/>
  <c r="LC8" i="37"/>
  <c r="LD8" i="37"/>
  <c r="KX9" i="37"/>
  <c r="KY9" i="37"/>
  <c r="KZ9" i="37"/>
  <c r="LA9" i="37"/>
  <c r="LB9" i="37"/>
  <c r="LC9" i="37"/>
  <c r="LD9" i="37"/>
  <c r="KX10" i="37"/>
  <c r="KY10" i="37"/>
  <c r="KZ10" i="37"/>
  <c r="LA10" i="37"/>
  <c r="LB10" i="37"/>
  <c r="LC10" i="37"/>
  <c r="LD10" i="37"/>
  <c r="KX11" i="37"/>
  <c r="KY11" i="37"/>
  <c r="KZ11" i="37"/>
  <c r="LA11" i="37"/>
  <c r="LB11" i="37"/>
  <c r="LC11" i="37"/>
  <c r="LD11" i="37"/>
  <c r="KX12" i="37"/>
  <c r="KY12" i="37"/>
  <c r="KZ12" i="37"/>
  <c r="LA12" i="37"/>
  <c r="LB12" i="37"/>
  <c r="LC12" i="37"/>
  <c r="LD12" i="37"/>
  <c r="KX13" i="37"/>
  <c r="KY13" i="37"/>
  <c r="KZ13" i="37"/>
  <c r="LA13" i="37"/>
  <c r="LB13" i="37"/>
  <c r="LC13" i="37"/>
  <c r="LD13" i="37"/>
  <c r="KX14" i="37"/>
  <c r="KY14" i="37"/>
  <c r="KZ14" i="37"/>
  <c r="LA14" i="37"/>
  <c r="LB14" i="37"/>
  <c r="LC14" i="37"/>
  <c r="LD14" i="37"/>
  <c r="KX15" i="37"/>
  <c r="KY15" i="37"/>
  <c r="KZ15" i="37"/>
  <c r="LA15" i="37"/>
  <c r="LB15" i="37"/>
  <c r="LC15" i="37"/>
  <c r="LD15" i="37"/>
  <c r="KX16" i="37"/>
  <c r="KY16" i="37"/>
  <c r="KZ16" i="37"/>
  <c r="LA16" i="37"/>
  <c r="LB16" i="37"/>
  <c r="LC16" i="37"/>
  <c r="LD16" i="37"/>
  <c r="KX17" i="37"/>
  <c r="KY17" i="37"/>
  <c r="KZ17" i="37"/>
  <c r="LA17" i="37"/>
  <c r="LB17" i="37"/>
  <c r="LC17" i="37"/>
  <c r="LD17" i="37"/>
  <c r="KX18" i="37"/>
  <c r="KY18" i="37"/>
  <c r="KZ18" i="37"/>
  <c r="LA18" i="37"/>
  <c r="LB18" i="37"/>
  <c r="LC18" i="37"/>
  <c r="LD18" i="37"/>
  <c r="KX19" i="37"/>
  <c r="KY19" i="37"/>
  <c r="KZ19" i="37"/>
  <c r="LA19" i="37"/>
  <c r="LB19" i="37"/>
  <c r="LC19" i="37"/>
  <c r="LD19" i="37"/>
  <c r="KX20" i="37"/>
  <c r="KY20" i="37"/>
  <c r="KZ20" i="37"/>
  <c r="LA20" i="37"/>
  <c r="LB20" i="37"/>
  <c r="LC20" i="37"/>
  <c r="LD20" i="37"/>
  <c r="KQ2" i="37"/>
  <c r="KR2" i="37"/>
  <c r="KS2" i="37"/>
  <c r="KT2" i="37"/>
  <c r="KU2" i="37"/>
  <c r="KV2" i="37"/>
  <c r="KW2" i="37"/>
  <c r="KQ3" i="37"/>
  <c r="KR3" i="37"/>
  <c r="KS3" i="37"/>
  <c r="KT3" i="37"/>
  <c r="KU3" i="37"/>
  <c r="KV3" i="37"/>
  <c r="KW3" i="37"/>
  <c r="KQ4" i="37"/>
  <c r="KR4" i="37"/>
  <c r="KS4" i="37"/>
  <c r="KT4" i="37"/>
  <c r="KU4" i="37"/>
  <c r="KV4" i="37"/>
  <c r="KW4" i="37"/>
  <c r="KQ5" i="37"/>
  <c r="KR5" i="37"/>
  <c r="KS5" i="37"/>
  <c r="KT5" i="37"/>
  <c r="KU5" i="37"/>
  <c r="KV5" i="37"/>
  <c r="KW5" i="37"/>
  <c r="KQ6" i="37"/>
  <c r="KR6" i="37"/>
  <c r="KS6" i="37"/>
  <c r="KT6" i="37"/>
  <c r="KU6" i="37"/>
  <c r="KV6" i="37"/>
  <c r="KW6" i="37"/>
  <c r="KQ7" i="37"/>
  <c r="KR7" i="37"/>
  <c r="KS7" i="37"/>
  <c r="KT7" i="37"/>
  <c r="KU7" i="37"/>
  <c r="KV7" i="37"/>
  <c r="KW7" i="37"/>
  <c r="KQ8" i="37"/>
  <c r="KR8" i="37"/>
  <c r="KS8" i="37"/>
  <c r="KT8" i="37"/>
  <c r="KU8" i="37"/>
  <c r="KV8" i="37"/>
  <c r="KW8" i="37"/>
  <c r="KQ9" i="37"/>
  <c r="KR9" i="37"/>
  <c r="KS9" i="37"/>
  <c r="KT9" i="37"/>
  <c r="KU9" i="37"/>
  <c r="KV9" i="37"/>
  <c r="KW9" i="37"/>
  <c r="KQ10" i="37"/>
  <c r="KR10" i="37"/>
  <c r="KS10" i="37"/>
  <c r="KT10" i="37"/>
  <c r="KU10" i="37"/>
  <c r="KV10" i="37"/>
  <c r="KW10" i="37"/>
  <c r="KQ11" i="37"/>
  <c r="KR11" i="37"/>
  <c r="KS11" i="37"/>
  <c r="KT11" i="37"/>
  <c r="KU11" i="37"/>
  <c r="KV11" i="37"/>
  <c r="KW11" i="37"/>
  <c r="KQ12" i="37"/>
  <c r="KR12" i="37"/>
  <c r="KS12" i="37"/>
  <c r="KT12" i="37"/>
  <c r="KU12" i="37"/>
  <c r="KV12" i="37"/>
  <c r="KW12" i="37"/>
  <c r="KQ13" i="37"/>
  <c r="KR13" i="37"/>
  <c r="KS13" i="37"/>
  <c r="KT13" i="37"/>
  <c r="KU13" i="37"/>
  <c r="KV13" i="37"/>
  <c r="KW13" i="37"/>
  <c r="KQ14" i="37"/>
  <c r="KR14" i="37"/>
  <c r="KS14" i="37"/>
  <c r="KT14" i="37"/>
  <c r="KU14" i="37"/>
  <c r="KV14" i="37"/>
  <c r="KW14" i="37"/>
  <c r="KQ15" i="37"/>
  <c r="KR15" i="37"/>
  <c r="KS15" i="37"/>
  <c r="KT15" i="37"/>
  <c r="KU15" i="37"/>
  <c r="KV15" i="37"/>
  <c r="KW15" i="37"/>
  <c r="KQ16" i="37"/>
  <c r="KR16" i="37"/>
  <c r="KS16" i="37"/>
  <c r="KT16" i="37"/>
  <c r="KU16" i="37"/>
  <c r="KV16" i="37"/>
  <c r="KW16" i="37"/>
  <c r="KQ17" i="37"/>
  <c r="KR17" i="37"/>
  <c r="KS17" i="37"/>
  <c r="KT17" i="37"/>
  <c r="KU17" i="37"/>
  <c r="KV17" i="37"/>
  <c r="KW17" i="37"/>
  <c r="KQ18" i="37"/>
  <c r="KR18" i="37"/>
  <c r="KS18" i="37"/>
  <c r="KT18" i="37"/>
  <c r="KU18" i="37"/>
  <c r="KV18" i="37"/>
  <c r="KW18" i="37"/>
  <c r="KQ19" i="37"/>
  <c r="KR19" i="37"/>
  <c r="KS19" i="37"/>
  <c r="KT19" i="37"/>
  <c r="KU19" i="37"/>
  <c r="KV19" i="37"/>
  <c r="KW19" i="37"/>
  <c r="KQ20" i="37"/>
  <c r="KR20" i="37"/>
  <c r="KS20" i="37"/>
  <c r="KT20" i="37"/>
  <c r="KU20" i="37"/>
  <c r="KV20" i="37"/>
  <c r="KW20" i="37"/>
  <c r="KQ21" i="37"/>
  <c r="KR21" i="37"/>
  <c r="KS21" i="37"/>
  <c r="KT21" i="37"/>
  <c r="KU21" i="37"/>
  <c r="KV21" i="37"/>
  <c r="KW21" i="37"/>
  <c r="KQ22" i="37"/>
  <c r="KR22" i="37"/>
  <c r="KS22" i="37"/>
  <c r="KT22" i="37"/>
  <c r="KU22" i="37"/>
  <c r="KV22" i="37"/>
  <c r="KW22" i="37"/>
  <c r="KQ23" i="37"/>
  <c r="KR23" i="37"/>
  <c r="KS23" i="37"/>
  <c r="KT23" i="37"/>
  <c r="KU23" i="37"/>
  <c r="KV23" i="37"/>
  <c r="KW23" i="37"/>
  <c r="KQ24" i="37"/>
  <c r="KR24" i="37"/>
  <c r="KS24" i="37"/>
  <c r="KT24" i="37"/>
  <c r="KU24" i="37"/>
  <c r="KV24" i="37"/>
  <c r="KW24" i="37"/>
  <c r="KQ25" i="37"/>
  <c r="KR25" i="37"/>
  <c r="KS25" i="37"/>
  <c r="KT25" i="37"/>
  <c r="KU25" i="37"/>
  <c r="KV25" i="37"/>
  <c r="KW25" i="37"/>
  <c r="KQ26" i="37"/>
  <c r="KR26" i="37"/>
  <c r="KS26" i="37"/>
  <c r="KT26" i="37"/>
  <c r="KU26" i="37"/>
  <c r="KV26" i="37"/>
  <c r="KW26" i="37"/>
  <c r="KQ27" i="37"/>
  <c r="KR27" i="37"/>
  <c r="KS27" i="37"/>
  <c r="KT27" i="37"/>
  <c r="KU27" i="37"/>
  <c r="KV27" i="37"/>
  <c r="KW27" i="37"/>
  <c r="KQ28" i="37"/>
  <c r="KR28" i="37"/>
  <c r="KS28" i="37"/>
  <c r="KT28" i="37"/>
  <c r="KU28" i="37"/>
  <c r="KV28" i="37"/>
  <c r="KW28" i="37"/>
  <c r="KA24" i="37"/>
  <c r="IC31" i="29"/>
  <c r="IX32" i="29"/>
  <c r="IY32" i="29"/>
  <c r="KJ2" i="37"/>
  <c r="KK2" i="37"/>
  <c r="KL2" i="37"/>
  <c r="KM2" i="37"/>
  <c r="KN2" i="37"/>
  <c r="KO2" i="37"/>
  <c r="KP2" i="37"/>
  <c r="KJ3" i="37"/>
  <c r="KK3" i="37"/>
  <c r="KL3" i="37"/>
  <c r="KM3" i="37"/>
  <c r="KN3" i="37"/>
  <c r="KO3" i="37"/>
  <c r="KP3" i="37"/>
  <c r="KJ4" i="37"/>
  <c r="KK4" i="37"/>
  <c r="KL4" i="37"/>
  <c r="KM4" i="37"/>
  <c r="KN4" i="37"/>
  <c r="KO4" i="37"/>
  <c r="KP4" i="37"/>
  <c r="KJ5" i="37"/>
  <c r="KK5" i="37"/>
  <c r="KL5" i="37"/>
  <c r="KM5" i="37"/>
  <c r="KN5" i="37"/>
  <c r="KO5" i="37"/>
  <c r="KP5" i="37"/>
  <c r="KJ6" i="37"/>
  <c r="KK6" i="37"/>
  <c r="KL6" i="37"/>
  <c r="KM6" i="37"/>
  <c r="KN6" i="37"/>
  <c r="KO6" i="37"/>
  <c r="KP6" i="37"/>
  <c r="KJ7" i="37"/>
  <c r="KK7" i="37"/>
  <c r="KL7" i="37"/>
  <c r="KM7" i="37"/>
  <c r="KN7" i="37"/>
  <c r="KO7" i="37"/>
  <c r="KP7" i="37"/>
  <c r="KJ8" i="37"/>
  <c r="KK8" i="37"/>
  <c r="KL8" i="37"/>
  <c r="KM8" i="37"/>
  <c r="KN8" i="37"/>
  <c r="KO8" i="37"/>
  <c r="KP8" i="37"/>
  <c r="KJ9" i="37"/>
  <c r="KK9" i="37"/>
  <c r="KL9" i="37"/>
  <c r="KM9" i="37"/>
  <c r="KN9" i="37"/>
  <c r="KO9" i="37"/>
  <c r="KP9" i="37"/>
  <c r="KJ10" i="37"/>
  <c r="KK10" i="37"/>
  <c r="KL10" i="37"/>
  <c r="KM10" i="37"/>
  <c r="KN10" i="37"/>
  <c r="KO10" i="37"/>
  <c r="KP10" i="37"/>
  <c r="KJ11" i="37"/>
  <c r="KK11" i="37"/>
  <c r="KL11" i="37"/>
  <c r="KM11" i="37"/>
  <c r="KN11" i="37"/>
  <c r="KO11" i="37"/>
  <c r="KP11" i="37"/>
  <c r="KJ12" i="37"/>
  <c r="KK12" i="37"/>
  <c r="KL12" i="37"/>
  <c r="KM12" i="37"/>
  <c r="KN12" i="37"/>
  <c r="KO12" i="37"/>
  <c r="KP12" i="37"/>
  <c r="KJ13" i="37"/>
  <c r="KK13" i="37"/>
  <c r="KL13" i="37"/>
  <c r="KM13" i="37"/>
  <c r="KN13" i="37"/>
  <c r="KO13" i="37"/>
  <c r="KP13" i="37"/>
  <c r="KJ14" i="37"/>
  <c r="KK14" i="37"/>
  <c r="KL14" i="37"/>
  <c r="KM14" i="37"/>
  <c r="KN14" i="37"/>
  <c r="KO14" i="37"/>
  <c r="KP14" i="37"/>
  <c r="KJ15" i="37"/>
  <c r="KK15" i="37"/>
  <c r="KL15" i="37"/>
  <c r="KM15" i="37"/>
  <c r="KN15" i="37"/>
  <c r="KO15" i="37"/>
  <c r="KP15" i="37"/>
  <c r="KJ16" i="37"/>
  <c r="KK16" i="37"/>
  <c r="KL16" i="37"/>
  <c r="KM16" i="37"/>
  <c r="KN16" i="37"/>
  <c r="KO16" i="37"/>
  <c r="KP16" i="37"/>
  <c r="KJ17" i="37"/>
  <c r="KK17" i="37"/>
  <c r="KL17" i="37"/>
  <c r="KM17" i="37"/>
  <c r="KN17" i="37"/>
  <c r="KO17" i="37"/>
  <c r="KP17" i="37"/>
  <c r="KJ18" i="37"/>
  <c r="KK18" i="37"/>
  <c r="KL18" i="37"/>
  <c r="KM18" i="37"/>
  <c r="KN18" i="37"/>
  <c r="KO18" i="37"/>
  <c r="KP18" i="37"/>
  <c r="KJ19" i="37"/>
  <c r="KK19" i="37"/>
  <c r="KL19" i="37"/>
  <c r="KM19" i="37"/>
  <c r="KN19" i="37"/>
  <c r="KO19" i="37"/>
  <c r="KP19" i="37"/>
  <c r="KJ20" i="37"/>
  <c r="KK20" i="37"/>
  <c r="KL20" i="37"/>
  <c r="KM20" i="37"/>
  <c r="KN20" i="37"/>
  <c r="KO20" i="37"/>
  <c r="KP20" i="37"/>
  <c r="KC2" i="37"/>
  <c r="KD2" i="37"/>
  <c r="KE2" i="37"/>
  <c r="KF2" i="37"/>
  <c r="KG2" i="37"/>
  <c r="KH2" i="37"/>
  <c r="KI2" i="37"/>
  <c r="KC3" i="37"/>
  <c r="KD3" i="37"/>
  <c r="KE3" i="37"/>
  <c r="KF3" i="37"/>
  <c r="KG3" i="37"/>
  <c r="KH3" i="37"/>
  <c r="KI3" i="37"/>
  <c r="KC4" i="37"/>
  <c r="KD4" i="37"/>
  <c r="KE4" i="37"/>
  <c r="KF4" i="37"/>
  <c r="KG4" i="37"/>
  <c r="KH4" i="37"/>
  <c r="KI4" i="37"/>
  <c r="KC5" i="37"/>
  <c r="KD5" i="37"/>
  <c r="KE5" i="37"/>
  <c r="KF5" i="37"/>
  <c r="KG5" i="37"/>
  <c r="KH5" i="37"/>
  <c r="KI5" i="37"/>
  <c r="KC6" i="37"/>
  <c r="KD6" i="37"/>
  <c r="KE6" i="37"/>
  <c r="KF6" i="37"/>
  <c r="KG6" i="37"/>
  <c r="KH6" i="37"/>
  <c r="KI6" i="37"/>
  <c r="KC7" i="37"/>
  <c r="KD7" i="37"/>
  <c r="KE7" i="37"/>
  <c r="KF7" i="37"/>
  <c r="KG7" i="37"/>
  <c r="KH7" i="37"/>
  <c r="KI7" i="37"/>
  <c r="KC8" i="37"/>
  <c r="KD8" i="37"/>
  <c r="KE8" i="37"/>
  <c r="KF8" i="37"/>
  <c r="KG8" i="37"/>
  <c r="KH8" i="37"/>
  <c r="KI8" i="37"/>
  <c r="KC9" i="37"/>
  <c r="KD9" i="37"/>
  <c r="KE9" i="37"/>
  <c r="KF9" i="37"/>
  <c r="KG9" i="37"/>
  <c r="KH9" i="37"/>
  <c r="KI9" i="37"/>
  <c r="KC10" i="37"/>
  <c r="KD10" i="37"/>
  <c r="KE10" i="37"/>
  <c r="KF10" i="37"/>
  <c r="KG10" i="37"/>
  <c r="KH10" i="37"/>
  <c r="KI10" i="37"/>
  <c r="KC11" i="37"/>
  <c r="KD11" i="37"/>
  <c r="KE11" i="37"/>
  <c r="KF11" i="37"/>
  <c r="KG11" i="37"/>
  <c r="KH11" i="37"/>
  <c r="KI11" i="37"/>
  <c r="KC12" i="37"/>
  <c r="KD12" i="37"/>
  <c r="KE12" i="37"/>
  <c r="KF12" i="37"/>
  <c r="KG12" i="37"/>
  <c r="KH12" i="37"/>
  <c r="KI12" i="37"/>
  <c r="KC13" i="37"/>
  <c r="KD13" i="37"/>
  <c r="KE13" i="37"/>
  <c r="KF13" i="37"/>
  <c r="KG13" i="37"/>
  <c r="KH13" i="37"/>
  <c r="KI13" i="37"/>
  <c r="KC14" i="37"/>
  <c r="KD14" i="37"/>
  <c r="KE14" i="37"/>
  <c r="KF14" i="37"/>
  <c r="KG14" i="37"/>
  <c r="KH14" i="37"/>
  <c r="KI14" i="37"/>
  <c r="KC15" i="37"/>
  <c r="KD15" i="37"/>
  <c r="KE15" i="37"/>
  <c r="KF15" i="37"/>
  <c r="KG15" i="37"/>
  <c r="KH15" i="37"/>
  <c r="KI15" i="37"/>
  <c r="KC16" i="37"/>
  <c r="KD16" i="37"/>
  <c r="KE16" i="37"/>
  <c r="KF16" i="37"/>
  <c r="KG16" i="37"/>
  <c r="KH16" i="37"/>
  <c r="KI16" i="37"/>
  <c r="KC17" i="37"/>
  <c r="KD17" i="37"/>
  <c r="KE17" i="37"/>
  <c r="KF17" i="37"/>
  <c r="KG17" i="37"/>
  <c r="KH17" i="37"/>
  <c r="KI17" i="37"/>
  <c r="KC18" i="37"/>
  <c r="KD18" i="37"/>
  <c r="KE18" i="37"/>
  <c r="KF18" i="37"/>
  <c r="KG18" i="37"/>
  <c r="KH18" i="37"/>
  <c r="KI18" i="37"/>
  <c r="KC19" i="37"/>
  <c r="KD19" i="37"/>
  <c r="KE19" i="37"/>
  <c r="KF19" i="37"/>
  <c r="KG19" i="37"/>
  <c r="KH19" i="37"/>
  <c r="KI19" i="37"/>
  <c r="KC20" i="37"/>
  <c r="KD20" i="37"/>
  <c r="KE20" i="37"/>
  <c r="KF20" i="37"/>
  <c r="KG20" i="37"/>
  <c r="KH20" i="37"/>
  <c r="KI20" i="37"/>
  <c r="JV2" i="37"/>
  <c r="JW2" i="37"/>
  <c r="JX2" i="37"/>
  <c r="JY2" i="37"/>
  <c r="JZ2" i="37"/>
  <c r="KA2" i="37"/>
  <c r="KB2" i="37"/>
  <c r="JV3" i="37"/>
  <c r="JW3" i="37"/>
  <c r="JX3" i="37"/>
  <c r="JY3" i="37"/>
  <c r="JZ3" i="37"/>
  <c r="KA3" i="37"/>
  <c r="KB3" i="37"/>
  <c r="JV4" i="37"/>
  <c r="JW4" i="37"/>
  <c r="JX4" i="37"/>
  <c r="JY4" i="37"/>
  <c r="JZ4" i="37"/>
  <c r="KA4" i="37"/>
  <c r="KB4" i="37"/>
  <c r="JV5" i="37"/>
  <c r="JW5" i="37"/>
  <c r="JX5" i="37"/>
  <c r="JY5" i="37"/>
  <c r="JZ5" i="37"/>
  <c r="KA5" i="37"/>
  <c r="KB5" i="37"/>
  <c r="JV6" i="37"/>
  <c r="JW6" i="37"/>
  <c r="JX6" i="37"/>
  <c r="JY6" i="37"/>
  <c r="JZ6" i="37"/>
  <c r="KA6" i="37"/>
  <c r="KB6" i="37"/>
  <c r="JV7" i="37"/>
  <c r="JW7" i="37"/>
  <c r="JX7" i="37"/>
  <c r="JY7" i="37"/>
  <c r="JZ7" i="37"/>
  <c r="KA7" i="37"/>
  <c r="KB7" i="37"/>
  <c r="JV8" i="37"/>
  <c r="JW8" i="37"/>
  <c r="JX8" i="37"/>
  <c r="JY8" i="37"/>
  <c r="JZ8" i="37"/>
  <c r="KA8" i="37"/>
  <c r="KB8" i="37"/>
  <c r="JV9" i="37"/>
  <c r="JW9" i="37"/>
  <c r="JX9" i="37"/>
  <c r="JY9" i="37"/>
  <c r="JZ9" i="37"/>
  <c r="KA9" i="37"/>
  <c r="KB9" i="37"/>
  <c r="JV10" i="37"/>
  <c r="JW10" i="37"/>
  <c r="JX10" i="37"/>
  <c r="JY10" i="37"/>
  <c r="JZ10" i="37"/>
  <c r="KA10" i="37"/>
  <c r="KB10" i="37"/>
  <c r="JV11" i="37"/>
  <c r="JW11" i="37"/>
  <c r="JX11" i="37"/>
  <c r="JY11" i="37"/>
  <c r="JZ11" i="37"/>
  <c r="KA11" i="37"/>
  <c r="KB11" i="37"/>
  <c r="JV12" i="37"/>
  <c r="JW12" i="37"/>
  <c r="JX12" i="37"/>
  <c r="JY12" i="37"/>
  <c r="JZ12" i="37"/>
  <c r="KA12" i="37"/>
  <c r="KB12" i="37"/>
  <c r="JV13" i="37"/>
  <c r="JW13" i="37"/>
  <c r="JX13" i="37"/>
  <c r="JY13" i="37"/>
  <c r="JZ13" i="37"/>
  <c r="KA13" i="37"/>
  <c r="KB13" i="37"/>
  <c r="JV14" i="37"/>
  <c r="JW14" i="37"/>
  <c r="JX14" i="37"/>
  <c r="JY14" i="37"/>
  <c r="JZ14" i="37"/>
  <c r="KA14" i="37"/>
  <c r="KB14" i="37"/>
  <c r="JV15" i="37"/>
  <c r="JW15" i="37"/>
  <c r="JX15" i="37"/>
  <c r="JY15" i="37"/>
  <c r="JZ15" i="37"/>
  <c r="KA15" i="37"/>
  <c r="KB15" i="37"/>
  <c r="JV16" i="37"/>
  <c r="JW16" i="37"/>
  <c r="JX16" i="37"/>
  <c r="JY16" i="37"/>
  <c r="JZ16" i="37"/>
  <c r="KA16" i="37"/>
  <c r="KB16" i="37"/>
  <c r="JV17" i="37"/>
  <c r="JW17" i="37"/>
  <c r="JX17" i="37"/>
  <c r="JY17" i="37"/>
  <c r="JZ17" i="37"/>
  <c r="KA17" i="37"/>
  <c r="KB17" i="37"/>
  <c r="JV18" i="37"/>
  <c r="JW18" i="37"/>
  <c r="JX18" i="37"/>
  <c r="JY18" i="37"/>
  <c r="JZ18" i="37"/>
  <c r="KA18" i="37"/>
  <c r="KB18" i="37"/>
  <c r="JV19" i="37"/>
  <c r="JW19" i="37"/>
  <c r="JX19" i="37"/>
  <c r="JY19" i="37"/>
  <c r="JZ19" i="37"/>
  <c r="KA19" i="37"/>
  <c r="KB19" i="37"/>
  <c r="JV20" i="37"/>
  <c r="JW20" i="37"/>
  <c r="JX20" i="37"/>
  <c r="JY20" i="37"/>
  <c r="JZ20" i="37"/>
  <c r="KA20" i="37"/>
  <c r="KB20" i="37"/>
  <c r="JO2" i="37"/>
  <c r="JP2" i="37"/>
  <c r="JQ2" i="37"/>
  <c r="JR2" i="37"/>
  <c r="JS2" i="37"/>
  <c r="JT2" i="37"/>
  <c r="JU2" i="37"/>
  <c r="JO3" i="37"/>
  <c r="JP3" i="37"/>
  <c r="JQ3" i="37"/>
  <c r="JR3" i="37"/>
  <c r="JS3" i="37"/>
  <c r="JT3" i="37"/>
  <c r="JU3" i="37"/>
  <c r="JO4" i="37"/>
  <c r="JP4" i="37"/>
  <c r="JQ4" i="37"/>
  <c r="JR4" i="37"/>
  <c r="JS4" i="37"/>
  <c r="JT4" i="37"/>
  <c r="JU4" i="37"/>
  <c r="JO5" i="37"/>
  <c r="JP5" i="37"/>
  <c r="JQ5" i="37"/>
  <c r="JR5" i="37"/>
  <c r="JS5" i="37"/>
  <c r="JT5" i="37"/>
  <c r="JU5" i="37"/>
  <c r="JO6" i="37"/>
  <c r="JP6" i="37"/>
  <c r="JQ6" i="37"/>
  <c r="JR6" i="37"/>
  <c r="JS6" i="37"/>
  <c r="JT6" i="37"/>
  <c r="JU6" i="37"/>
  <c r="JO7" i="37"/>
  <c r="JP7" i="37"/>
  <c r="JQ7" i="37"/>
  <c r="JR7" i="37"/>
  <c r="JS7" i="37"/>
  <c r="JT7" i="37"/>
  <c r="JU7" i="37"/>
  <c r="JO8" i="37"/>
  <c r="JP8" i="37"/>
  <c r="JQ8" i="37"/>
  <c r="JR8" i="37"/>
  <c r="JS8" i="37"/>
  <c r="JT8" i="37"/>
  <c r="JU8" i="37"/>
  <c r="JO9" i="37"/>
  <c r="JP9" i="37"/>
  <c r="JQ9" i="37"/>
  <c r="JR9" i="37"/>
  <c r="JS9" i="37"/>
  <c r="JT9" i="37"/>
  <c r="JU9" i="37"/>
  <c r="JO10" i="37"/>
  <c r="JP10" i="37"/>
  <c r="JQ10" i="37"/>
  <c r="JR10" i="37"/>
  <c r="JS10" i="37"/>
  <c r="JT10" i="37"/>
  <c r="JU10" i="37"/>
  <c r="JO11" i="37"/>
  <c r="JP11" i="37"/>
  <c r="JQ11" i="37"/>
  <c r="JR11" i="37"/>
  <c r="JS11" i="37"/>
  <c r="JT11" i="37"/>
  <c r="JU11" i="37"/>
  <c r="JO12" i="37"/>
  <c r="JP12" i="37"/>
  <c r="JQ12" i="37"/>
  <c r="JR12" i="37"/>
  <c r="JS12" i="37"/>
  <c r="JT12" i="37"/>
  <c r="JU12" i="37"/>
  <c r="JO13" i="37"/>
  <c r="JP13" i="37"/>
  <c r="JQ13" i="37"/>
  <c r="JR13" i="37"/>
  <c r="JS13" i="37"/>
  <c r="JT13" i="37"/>
  <c r="JU13" i="37"/>
  <c r="JO14" i="37"/>
  <c r="JP14" i="37"/>
  <c r="JQ14" i="37"/>
  <c r="JR14" i="37"/>
  <c r="JS14" i="37"/>
  <c r="JT14" i="37"/>
  <c r="JU14" i="37"/>
  <c r="JO15" i="37"/>
  <c r="JP15" i="37"/>
  <c r="JQ15" i="37"/>
  <c r="JR15" i="37"/>
  <c r="JS15" i="37"/>
  <c r="JT15" i="37"/>
  <c r="JU15" i="37"/>
  <c r="JO16" i="37"/>
  <c r="JP16" i="37"/>
  <c r="JQ16" i="37"/>
  <c r="JR16" i="37"/>
  <c r="JS16" i="37"/>
  <c r="JT16" i="37"/>
  <c r="JU16" i="37"/>
  <c r="JO17" i="37"/>
  <c r="JP17" i="37"/>
  <c r="JQ17" i="37"/>
  <c r="JR17" i="37"/>
  <c r="JS17" i="37"/>
  <c r="JT17" i="37"/>
  <c r="JU17" i="37"/>
  <c r="JO18" i="37"/>
  <c r="JP18" i="37"/>
  <c r="JQ18" i="37"/>
  <c r="JR18" i="37"/>
  <c r="JS18" i="37"/>
  <c r="JT18" i="37"/>
  <c r="JU18" i="37"/>
  <c r="JO19" i="37"/>
  <c r="JP19" i="37"/>
  <c r="JQ19" i="37"/>
  <c r="JR19" i="37"/>
  <c r="JS19" i="37"/>
  <c r="JT19" i="37"/>
  <c r="JU19" i="37"/>
  <c r="JO20" i="37"/>
  <c r="JP20" i="37"/>
  <c r="JQ20" i="37"/>
  <c r="JR20" i="37"/>
  <c r="JS20" i="37"/>
  <c r="JT20" i="37"/>
  <c r="JU20" i="37"/>
  <c r="KJ21" i="37"/>
  <c r="KK21" i="37"/>
  <c r="KL21" i="37"/>
  <c r="KM21" i="37"/>
  <c r="KN21" i="37"/>
  <c r="KO21" i="37"/>
  <c r="KP21" i="37"/>
  <c r="KJ22" i="37"/>
  <c r="KK22" i="37"/>
  <c r="KL22" i="37"/>
  <c r="KM22" i="37"/>
  <c r="KN22" i="37"/>
  <c r="KO22" i="37"/>
  <c r="KP22" i="37"/>
  <c r="KJ23" i="37"/>
  <c r="KK23" i="37"/>
  <c r="KL23" i="37"/>
  <c r="KM23" i="37"/>
  <c r="KN23" i="37"/>
  <c r="KO23" i="37"/>
  <c r="KP23" i="37"/>
  <c r="KJ24" i="37"/>
  <c r="KK24" i="37"/>
  <c r="KL24" i="37"/>
  <c r="KM24" i="37"/>
  <c r="KN24" i="37"/>
  <c r="KO24" i="37"/>
  <c r="KP24" i="37"/>
  <c r="KJ25" i="37"/>
  <c r="KK25" i="37"/>
  <c r="KL25" i="37"/>
  <c r="KM25" i="37"/>
  <c r="KN25" i="37"/>
  <c r="KO25" i="37"/>
  <c r="KP25" i="37"/>
  <c r="KJ26" i="37"/>
  <c r="KK26" i="37"/>
  <c r="KL26" i="37"/>
  <c r="KM26" i="37"/>
  <c r="KN26" i="37"/>
  <c r="KO26" i="37"/>
  <c r="KP26" i="37"/>
  <c r="KJ27" i="37"/>
  <c r="KK27" i="37"/>
  <c r="KL27" i="37"/>
  <c r="KM27" i="37"/>
  <c r="KN27" i="37"/>
  <c r="KO27" i="37"/>
  <c r="KP27" i="37"/>
  <c r="KJ28" i="37"/>
  <c r="KK28" i="37"/>
  <c r="KL28" i="37"/>
  <c r="KM28" i="37"/>
  <c r="KN28" i="37"/>
  <c r="KO28" i="37"/>
  <c r="KP28" i="37"/>
  <c r="KC21" i="37"/>
  <c r="KD21" i="37"/>
  <c r="KE21" i="37"/>
  <c r="KF21" i="37"/>
  <c r="KG21" i="37"/>
  <c r="KH21" i="37"/>
  <c r="KI21" i="37"/>
  <c r="KC22" i="37"/>
  <c r="KD22" i="37"/>
  <c r="KE22" i="37"/>
  <c r="KF22" i="37"/>
  <c r="KG22" i="37"/>
  <c r="KH22" i="37"/>
  <c r="KI22" i="37"/>
  <c r="KC23" i="37"/>
  <c r="KD23" i="37"/>
  <c r="KE23" i="37"/>
  <c r="KF23" i="37"/>
  <c r="KG23" i="37"/>
  <c r="KH23" i="37"/>
  <c r="KI23" i="37"/>
  <c r="KC24" i="37"/>
  <c r="KD24" i="37"/>
  <c r="KE24" i="37"/>
  <c r="KF24" i="37"/>
  <c r="KG24" i="37"/>
  <c r="KH24" i="37"/>
  <c r="KI24" i="37"/>
  <c r="KC25" i="37"/>
  <c r="KD25" i="37"/>
  <c r="KE25" i="37"/>
  <c r="KF25" i="37"/>
  <c r="KG25" i="37"/>
  <c r="KH25" i="37"/>
  <c r="KI25" i="37"/>
  <c r="KC26" i="37"/>
  <c r="KD26" i="37"/>
  <c r="KE26" i="37"/>
  <c r="KF26" i="37"/>
  <c r="KG26" i="37"/>
  <c r="KH26" i="37"/>
  <c r="KI26" i="37"/>
  <c r="KC27" i="37"/>
  <c r="KD27" i="37"/>
  <c r="KE27" i="37"/>
  <c r="KF27" i="37"/>
  <c r="KG27" i="37"/>
  <c r="KH27" i="37"/>
  <c r="KI27" i="37"/>
  <c r="KC28" i="37"/>
  <c r="KD28" i="37"/>
  <c r="KE28" i="37"/>
  <c r="KF28" i="37"/>
  <c r="KG28" i="37"/>
  <c r="KH28" i="37"/>
  <c r="KI28" i="37"/>
  <c r="JV21" i="37"/>
  <c r="JW21" i="37"/>
  <c r="JX21" i="37"/>
  <c r="JY21" i="37"/>
  <c r="JZ21" i="37"/>
  <c r="KA21" i="37"/>
  <c r="KB21" i="37"/>
  <c r="JV22" i="37"/>
  <c r="JW22" i="37"/>
  <c r="JX22" i="37"/>
  <c r="JY22" i="37"/>
  <c r="JZ22" i="37"/>
  <c r="KA22" i="37"/>
  <c r="KB22" i="37"/>
  <c r="JV23" i="37"/>
  <c r="JW23" i="37"/>
  <c r="JX23" i="37"/>
  <c r="JY23" i="37"/>
  <c r="JZ23" i="37"/>
  <c r="KA23" i="37"/>
  <c r="KB23" i="37"/>
  <c r="JV24" i="37"/>
  <c r="JW24" i="37"/>
  <c r="JX24" i="37"/>
  <c r="JY24" i="37"/>
  <c r="JZ24" i="37"/>
  <c r="KB24" i="37"/>
  <c r="JV25" i="37"/>
  <c r="JW25" i="37"/>
  <c r="JX25" i="37"/>
  <c r="JY25" i="37"/>
  <c r="JZ25" i="37"/>
  <c r="KA25" i="37"/>
  <c r="KB25" i="37"/>
  <c r="JV26" i="37"/>
  <c r="JW26" i="37"/>
  <c r="JX26" i="37"/>
  <c r="JY26" i="37"/>
  <c r="JZ26" i="37"/>
  <c r="KA26" i="37"/>
  <c r="KB26" i="37"/>
  <c r="JV27" i="37"/>
  <c r="JW27" i="37"/>
  <c r="JX27" i="37"/>
  <c r="JY27" i="37"/>
  <c r="JZ27" i="37"/>
  <c r="KA27" i="37"/>
  <c r="KB27" i="37"/>
  <c r="JV28" i="37"/>
  <c r="JW28" i="37"/>
  <c r="JX28" i="37"/>
  <c r="JY28" i="37"/>
  <c r="JZ28" i="37"/>
  <c r="KA28" i="37"/>
  <c r="KB28" i="37"/>
  <c r="JO21" i="37"/>
  <c r="JP21" i="37"/>
  <c r="JQ21" i="37"/>
  <c r="JR21" i="37"/>
  <c r="JS21" i="37"/>
  <c r="JT21" i="37"/>
  <c r="JU21" i="37"/>
  <c r="JO22" i="37"/>
  <c r="JP22" i="37"/>
  <c r="JQ22" i="37"/>
  <c r="JR22" i="37"/>
  <c r="JS22" i="37"/>
  <c r="JT22" i="37"/>
  <c r="JU22" i="37"/>
  <c r="JO23" i="37"/>
  <c r="JP23" i="37"/>
  <c r="JQ23" i="37"/>
  <c r="JR23" i="37"/>
  <c r="JS23" i="37"/>
  <c r="JT23" i="37"/>
  <c r="JU23" i="37"/>
  <c r="JO24" i="37"/>
  <c r="JP24" i="37"/>
  <c r="JQ24" i="37"/>
  <c r="JR24" i="37"/>
  <c r="JS24" i="37"/>
  <c r="JT24" i="37"/>
  <c r="JU24" i="37"/>
  <c r="JO25" i="37"/>
  <c r="JP25" i="37"/>
  <c r="JQ25" i="37"/>
  <c r="JR25" i="37"/>
  <c r="JS25" i="37"/>
  <c r="JT25" i="37"/>
  <c r="JU25" i="37"/>
  <c r="JO26" i="37"/>
  <c r="JP26" i="37"/>
  <c r="JQ26" i="37"/>
  <c r="JR26" i="37"/>
  <c r="JS26" i="37"/>
  <c r="JT26" i="37"/>
  <c r="JU26" i="37"/>
  <c r="JO27" i="37"/>
  <c r="JP27" i="37"/>
  <c r="JQ27" i="37"/>
  <c r="JR27" i="37"/>
  <c r="JS27" i="37"/>
  <c r="JT27" i="37"/>
  <c r="JU27" i="37"/>
  <c r="JO28" i="37"/>
  <c r="JP28" i="37"/>
  <c r="JQ28" i="37"/>
  <c r="JR28" i="37"/>
  <c r="JS28" i="37"/>
  <c r="JT28" i="37"/>
  <c r="JU28" i="37"/>
  <c r="IH2" i="37"/>
  <c r="IH10" i="37"/>
  <c r="IF22" i="37"/>
  <c r="JH21" i="37"/>
  <c r="JI21" i="37"/>
  <c r="JJ21" i="37"/>
  <c r="JK21" i="37"/>
  <c r="JL21" i="37"/>
  <c r="JM21" i="37"/>
  <c r="JN21" i="37"/>
  <c r="JH22" i="37"/>
  <c r="JI22" i="37"/>
  <c r="JJ22" i="37"/>
  <c r="JK22" i="37"/>
  <c r="JL22" i="37"/>
  <c r="JM22" i="37"/>
  <c r="JN22" i="37"/>
  <c r="JH23" i="37"/>
  <c r="JI23" i="37"/>
  <c r="JJ23" i="37"/>
  <c r="JK23" i="37"/>
  <c r="JL23" i="37"/>
  <c r="JM23" i="37"/>
  <c r="JN23" i="37"/>
  <c r="JH24" i="37"/>
  <c r="JI24" i="37"/>
  <c r="JJ24" i="37"/>
  <c r="JK24" i="37"/>
  <c r="JL24" i="37"/>
  <c r="JM24" i="37"/>
  <c r="JN24" i="37"/>
  <c r="JH25" i="37"/>
  <c r="JI25" i="37"/>
  <c r="JJ25" i="37"/>
  <c r="JK25" i="37"/>
  <c r="JL25" i="37"/>
  <c r="JM25" i="37"/>
  <c r="JN25" i="37"/>
  <c r="JH26" i="37"/>
  <c r="JI26" i="37"/>
  <c r="JJ26" i="37"/>
  <c r="JK26" i="37"/>
  <c r="JL26" i="37"/>
  <c r="JM26" i="37"/>
  <c r="JN26" i="37"/>
  <c r="JH27" i="37"/>
  <c r="JI27" i="37"/>
  <c r="JJ27" i="37"/>
  <c r="JK27" i="37"/>
  <c r="JL27" i="37"/>
  <c r="JM27" i="37"/>
  <c r="JN27" i="37"/>
  <c r="JA21" i="37"/>
  <c r="JB21" i="37"/>
  <c r="JC21" i="37"/>
  <c r="JD21" i="37"/>
  <c r="JE21" i="37"/>
  <c r="JF21" i="37"/>
  <c r="JG21" i="37"/>
  <c r="JA22" i="37"/>
  <c r="JB22" i="37"/>
  <c r="JC22" i="37"/>
  <c r="JD22" i="37"/>
  <c r="JE22" i="37"/>
  <c r="JF22" i="37"/>
  <c r="JG22" i="37"/>
  <c r="JA23" i="37"/>
  <c r="JB23" i="37"/>
  <c r="JC23" i="37"/>
  <c r="JD23" i="37"/>
  <c r="JE23" i="37"/>
  <c r="JF23" i="37"/>
  <c r="JG23" i="37"/>
  <c r="JA24" i="37"/>
  <c r="JB24" i="37"/>
  <c r="JC24" i="37"/>
  <c r="JD24" i="37"/>
  <c r="JE24" i="37"/>
  <c r="JF24" i="37"/>
  <c r="JG24" i="37"/>
  <c r="JA25" i="37"/>
  <c r="JB25" i="37"/>
  <c r="JC25" i="37"/>
  <c r="JD25" i="37"/>
  <c r="JE25" i="37"/>
  <c r="JF25" i="37"/>
  <c r="JG25" i="37"/>
  <c r="JA26" i="37"/>
  <c r="JB26" i="37"/>
  <c r="JC26" i="37"/>
  <c r="JD26" i="37"/>
  <c r="JE26" i="37"/>
  <c r="JF26" i="37"/>
  <c r="JG26" i="37"/>
  <c r="JA27" i="37"/>
  <c r="JB27" i="37"/>
  <c r="JC27" i="37"/>
  <c r="JD27" i="37"/>
  <c r="JE27" i="37"/>
  <c r="JF27" i="37"/>
  <c r="JG27" i="37"/>
  <c r="IT21" i="37"/>
  <c r="IU21" i="37"/>
  <c r="IV21" i="37"/>
  <c r="IW21" i="37"/>
  <c r="IX21" i="37"/>
  <c r="IY21" i="37"/>
  <c r="IZ21" i="37"/>
  <c r="IT22" i="37"/>
  <c r="IU22" i="37"/>
  <c r="IV22" i="37"/>
  <c r="IW22" i="37"/>
  <c r="IX22" i="37"/>
  <c r="IY22" i="37"/>
  <c r="IZ22" i="37"/>
  <c r="IT23" i="37"/>
  <c r="IU23" i="37"/>
  <c r="IV23" i="37"/>
  <c r="IW23" i="37"/>
  <c r="IX23" i="37"/>
  <c r="IY23" i="37"/>
  <c r="IZ23" i="37"/>
  <c r="IT24" i="37"/>
  <c r="IU24" i="37"/>
  <c r="IV24" i="37"/>
  <c r="IW24" i="37"/>
  <c r="IX24" i="37"/>
  <c r="IY24" i="37"/>
  <c r="IZ24" i="37"/>
  <c r="IT25" i="37"/>
  <c r="IU25" i="37"/>
  <c r="IV25" i="37"/>
  <c r="IW25" i="37"/>
  <c r="IX25" i="37"/>
  <c r="IY25" i="37"/>
  <c r="IZ25" i="37"/>
  <c r="IT26" i="37"/>
  <c r="IU26" i="37"/>
  <c r="IV26" i="37"/>
  <c r="IW26" i="37"/>
  <c r="IX26" i="37"/>
  <c r="IY26" i="37"/>
  <c r="IZ26" i="37"/>
  <c r="IT27" i="37"/>
  <c r="IU27" i="37"/>
  <c r="IV27" i="37"/>
  <c r="IW27" i="37"/>
  <c r="IX27" i="37"/>
  <c r="IY27" i="37"/>
  <c r="IZ27" i="37"/>
  <c r="IM21" i="37"/>
  <c r="IN21" i="37"/>
  <c r="IO21" i="37"/>
  <c r="IP21" i="37"/>
  <c r="IQ21" i="37"/>
  <c r="IR21" i="37"/>
  <c r="IS21" i="37"/>
  <c r="IM22" i="37"/>
  <c r="IN22" i="37"/>
  <c r="IO22" i="37"/>
  <c r="IP22" i="37"/>
  <c r="IQ22" i="37"/>
  <c r="IR22" i="37"/>
  <c r="IS22" i="37"/>
  <c r="IM23" i="37"/>
  <c r="IN23" i="37"/>
  <c r="IO23" i="37"/>
  <c r="IP23" i="37"/>
  <c r="IQ23" i="37"/>
  <c r="IR23" i="37"/>
  <c r="IS23" i="37"/>
  <c r="IM24" i="37"/>
  <c r="IN24" i="37"/>
  <c r="IO24" i="37"/>
  <c r="IP24" i="37"/>
  <c r="IQ24" i="37"/>
  <c r="IR24" i="37"/>
  <c r="IS24" i="37"/>
  <c r="IM25" i="37"/>
  <c r="IN25" i="37"/>
  <c r="IO25" i="37"/>
  <c r="IP25" i="37"/>
  <c r="IQ25" i="37"/>
  <c r="IR25" i="37"/>
  <c r="IS25" i="37"/>
  <c r="IM26" i="37"/>
  <c r="IN26" i="37"/>
  <c r="IO26" i="37"/>
  <c r="IP26" i="37"/>
  <c r="IQ26" i="37"/>
  <c r="IR26" i="37"/>
  <c r="IS26" i="37"/>
  <c r="IM27" i="37"/>
  <c r="IN27" i="37"/>
  <c r="IO27" i="37"/>
  <c r="IP27" i="37"/>
  <c r="IQ27" i="37"/>
  <c r="IR27" i="37"/>
  <c r="IS27" i="37"/>
  <c r="IF21" i="37"/>
  <c r="IG21" i="37"/>
  <c r="IH21" i="37"/>
  <c r="II21" i="37"/>
  <c r="IJ21" i="37"/>
  <c r="IK21" i="37"/>
  <c r="IL21" i="37"/>
  <c r="IG22" i="37"/>
  <c r="IH22" i="37"/>
  <c r="II22" i="37"/>
  <c r="IJ22" i="37"/>
  <c r="IK22" i="37"/>
  <c r="IL22" i="37"/>
  <c r="IF23" i="37"/>
  <c r="IG23" i="37"/>
  <c r="IH23" i="37"/>
  <c r="II23" i="37"/>
  <c r="IJ23" i="37"/>
  <c r="IK23" i="37"/>
  <c r="IL23" i="37"/>
  <c r="IF24" i="37"/>
  <c r="IG24" i="37"/>
  <c r="IH24" i="37"/>
  <c r="II24" i="37"/>
  <c r="IJ24" i="37"/>
  <c r="IK24" i="37"/>
  <c r="IL24" i="37"/>
  <c r="IF25" i="37"/>
  <c r="IG25" i="37"/>
  <c r="IH25" i="37"/>
  <c r="II25" i="37"/>
  <c r="IJ25" i="37"/>
  <c r="IK25" i="37"/>
  <c r="IL25" i="37"/>
  <c r="IF26" i="37"/>
  <c r="IG26" i="37"/>
  <c r="IH26" i="37"/>
  <c r="II26" i="37"/>
  <c r="IJ26" i="37"/>
  <c r="IK26" i="37"/>
  <c r="IL26" i="37"/>
  <c r="IF27" i="37"/>
  <c r="IG27" i="37"/>
  <c r="IH27" i="37"/>
  <c r="II27" i="37"/>
  <c r="IJ27" i="37"/>
  <c r="IK27" i="37"/>
  <c r="IL27" i="37"/>
  <c r="JH2" i="37"/>
  <c r="JI2" i="37"/>
  <c r="JJ2" i="37"/>
  <c r="JK2" i="37"/>
  <c r="JL2" i="37"/>
  <c r="JM2" i="37"/>
  <c r="JN2" i="37"/>
  <c r="JH3" i="37"/>
  <c r="JI3" i="37"/>
  <c r="JJ3" i="37"/>
  <c r="JK3" i="37"/>
  <c r="JL3" i="37"/>
  <c r="JM3" i="37"/>
  <c r="JN3" i="37"/>
  <c r="JH4" i="37"/>
  <c r="JI4" i="37"/>
  <c r="JJ4" i="37"/>
  <c r="JK4" i="37"/>
  <c r="JL4" i="37"/>
  <c r="JM4" i="37"/>
  <c r="JN4" i="37"/>
  <c r="JH5" i="37"/>
  <c r="JI5" i="37"/>
  <c r="JJ5" i="37"/>
  <c r="JK5" i="37"/>
  <c r="JL5" i="37"/>
  <c r="JM5" i="37"/>
  <c r="JN5" i="37"/>
  <c r="JH6" i="37"/>
  <c r="JI6" i="37"/>
  <c r="JJ6" i="37"/>
  <c r="JK6" i="37"/>
  <c r="JL6" i="37"/>
  <c r="JM6" i="37"/>
  <c r="JN6" i="37"/>
  <c r="JH7" i="37"/>
  <c r="JI7" i="37"/>
  <c r="JJ7" i="37"/>
  <c r="JK7" i="37"/>
  <c r="JL7" i="37"/>
  <c r="JM7" i="37"/>
  <c r="JN7" i="37"/>
  <c r="JH8" i="37"/>
  <c r="JI8" i="37"/>
  <c r="JJ8" i="37"/>
  <c r="JK8" i="37"/>
  <c r="JL8" i="37"/>
  <c r="JM8" i="37"/>
  <c r="JN8" i="37"/>
  <c r="JH9" i="37"/>
  <c r="JI9" i="37"/>
  <c r="JJ9" i="37"/>
  <c r="JK9" i="37"/>
  <c r="JL9" i="37"/>
  <c r="JM9" i="37"/>
  <c r="JN9" i="37"/>
  <c r="JH10" i="37"/>
  <c r="JI10" i="37"/>
  <c r="JJ10" i="37"/>
  <c r="JK10" i="37"/>
  <c r="JL10" i="37"/>
  <c r="JM10" i="37"/>
  <c r="JN10" i="37"/>
  <c r="JH11" i="37"/>
  <c r="JI11" i="37"/>
  <c r="JJ11" i="37"/>
  <c r="JK11" i="37"/>
  <c r="JL11" i="37"/>
  <c r="JM11" i="37"/>
  <c r="JN11" i="37"/>
  <c r="JH12" i="37"/>
  <c r="JI12" i="37"/>
  <c r="JJ12" i="37"/>
  <c r="JK12" i="37"/>
  <c r="JL12" i="37"/>
  <c r="JM12" i="37"/>
  <c r="JN12" i="37"/>
  <c r="JH13" i="37"/>
  <c r="JI13" i="37"/>
  <c r="JJ13" i="37"/>
  <c r="JK13" i="37"/>
  <c r="JL13" i="37"/>
  <c r="JM13" i="37"/>
  <c r="JN13" i="37"/>
  <c r="JH14" i="37"/>
  <c r="JI14" i="37"/>
  <c r="JJ14" i="37"/>
  <c r="JK14" i="37"/>
  <c r="JL14" i="37"/>
  <c r="JM14" i="37"/>
  <c r="JN14" i="37"/>
  <c r="JH15" i="37"/>
  <c r="JI15" i="37"/>
  <c r="JJ15" i="37"/>
  <c r="JK15" i="37"/>
  <c r="JL15" i="37"/>
  <c r="JM15" i="37"/>
  <c r="JN15" i="37"/>
  <c r="JH16" i="37"/>
  <c r="JI16" i="37"/>
  <c r="JJ16" i="37"/>
  <c r="JK16" i="37"/>
  <c r="JL16" i="37"/>
  <c r="JM16" i="37"/>
  <c r="JN16" i="37"/>
  <c r="JH17" i="37"/>
  <c r="JI17" i="37"/>
  <c r="JJ17" i="37"/>
  <c r="JK17" i="37"/>
  <c r="JL17" i="37"/>
  <c r="JM17" i="37"/>
  <c r="JN17" i="37"/>
  <c r="JH18" i="37"/>
  <c r="JI18" i="37"/>
  <c r="JJ18" i="37"/>
  <c r="JK18" i="37"/>
  <c r="JL18" i="37"/>
  <c r="JM18" i="37"/>
  <c r="JN18" i="37"/>
  <c r="JH19" i="37"/>
  <c r="JI19" i="37"/>
  <c r="JJ19" i="37"/>
  <c r="JK19" i="37"/>
  <c r="JL19" i="37"/>
  <c r="JM19" i="37"/>
  <c r="JN19" i="37"/>
  <c r="JH20" i="37"/>
  <c r="JI20" i="37"/>
  <c r="JJ20" i="37"/>
  <c r="JK20" i="37"/>
  <c r="JL20" i="37"/>
  <c r="JM20" i="37"/>
  <c r="JN20" i="37"/>
  <c r="JA2" i="37"/>
  <c r="JB2" i="37"/>
  <c r="JC2" i="37"/>
  <c r="JD2" i="37"/>
  <c r="JE2" i="37"/>
  <c r="JF2" i="37"/>
  <c r="JG2" i="37"/>
  <c r="JA3" i="37"/>
  <c r="JB3" i="37"/>
  <c r="JC3" i="37"/>
  <c r="JD3" i="37"/>
  <c r="JE3" i="37"/>
  <c r="JF3" i="37"/>
  <c r="JG3" i="37"/>
  <c r="JA4" i="37"/>
  <c r="JB4" i="37"/>
  <c r="JC4" i="37"/>
  <c r="JD4" i="37"/>
  <c r="JE4" i="37"/>
  <c r="JF4" i="37"/>
  <c r="JG4" i="37"/>
  <c r="JA5" i="37"/>
  <c r="JB5" i="37"/>
  <c r="JC5" i="37"/>
  <c r="JD5" i="37"/>
  <c r="JE5" i="37"/>
  <c r="JF5" i="37"/>
  <c r="JG5" i="37"/>
  <c r="JA6" i="37"/>
  <c r="JB6" i="37"/>
  <c r="JC6" i="37"/>
  <c r="JD6" i="37"/>
  <c r="JE6" i="37"/>
  <c r="JF6" i="37"/>
  <c r="JG6" i="37"/>
  <c r="JA7" i="37"/>
  <c r="JB7" i="37"/>
  <c r="JC7" i="37"/>
  <c r="JD7" i="37"/>
  <c r="JE7" i="37"/>
  <c r="JF7" i="37"/>
  <c r="JG7" i="37"/>
  <c r="JA8" i="37"/>
  <c r="JB8" i="37"/>
  <c r="JC8" i="37"/>
  <c r="JD8" i="37"/>
  <c r="JE8" i="37"/>
  <c r="JF8" i="37"/>
  <c r="JG8" i="37"/>
  <c r="JA9" i="37"/>
  <c r="JB9" i="37"/>
  <c r="JC9" i="37"/>
  <c r="JD9" i="37"/>
  <c r="JE9" i="37"/>
  <c r="JF9" i="37"/>
  <c r="JG9" i="37"/>
  <c r="JA10" i="37"/>
  <c r="JB10" i="37"/>
  <c r="JC10" i="37"/>
  <c r="JD10" i="37"/>
  <c r="JE10" i="37"/>
  <c r="JF10" i="37"/>
  <c r="JG10" i="37"/>
  <c r="JA11" i="37"/>
  <c r="JB11" i="37"/>
  <c r="JC11" i="37"/>
  <c r="JD11" i="37"/>
  <c r="JE11" i="37"/>
  <c r="JF11" i="37"/>
  <c r="JG11" i="37"/>
  <c r="JA12" i="37"/>
  <c r="JB12" i="37"/>
  <c r="JC12" i="37"/>
  <c r="JD12" i="37"/>
  <c r="JE12" i="37"/>
  <c r="JF12" i="37"/>
  <c r="JG12" i="37"/>
  <c r="JA13" i="37"/>
  <c r="JB13" i="37"/>
  <c r="JC13" i="37"/>
  <c r="JD13" i="37"/>
  <c r="JE13" i="37"/>
  <c r="JF13" i="37"/>
  <c r="JG13" i="37"/>
  <c r="JA14" i="37"/>
  <c r="JB14" i="37"/>
  <c r="JC14" i="37"/>
  <c r="JD14" i="37"/>
  <c r="JE14" i="37"/>
  <c r="JF14" i="37"/>
  <c r="JG14" i="37"/>
  <c r="JA15" i="37"/>
  <c r="JB15" i="37"/>
  <c r="JC15" i="37"/>
  <c r="JD15" i="37"/>
  <c r="JE15" i="37"/>
  <c r="JF15" i="37"/>
  <c r="JG15" i="37"/>
  <c r="JA16" i="37"/>
  <c r="JB16" i="37"/>
  <c r="JC16" i="37"/>
  <c r="JD16" i="37"/>
  <c r="JE16" i="37"/>
  <c r="JF16" i="37"/>
  <c r="JG16" i="37"/>
  <c r="JA17" i="37"/>
  <c r="JB17" i="37"/>
  <c r="JC17" i="37"/>
  <c r="JD17" i="37"/>
  <c r="JE17" i="37"/>
  <c r="JF17" i="37"/>
  <c r="JG17" i="37"/>
  <c r="JA18" i="37"/>
  <c r="JB18" i="37"/>
  <c r="JC18" i="37"/>
  <c r="JD18" i="37"/>
  <c r="JE18" i="37"/>
  <c r="JF18" i="37"/>
  <c r="JG18" i="37"/>
  <c r="JA19" i="37"/>
  <c r="JB19" i="37"/>
  <c r="JC19" i="37"/>
  <c r="JD19" i="37"/>
  <c r="JE19" i="37"/>
  <c r="JF19" i="37"/>
  <c r="JG19" i="37"/>
  <c r="JA20" i="37"/>
  <c r="JB20" i="37"/>
  <c r="JC20" i="37"/>
  <c r="JD20" i="37"/>
  <c r="JE20" i="37"/>
  <c r="JF20" i="37"/>
  <c r="JG20" i="37"/>
  <c r="IT2" i="37"/>
  <c r="IU2" i="37"/>
  <c r="IV2" i="37"/>
  <c r="IW2" i="37"/>
  <c r="IX2" i="37"/>
  <c r="IY2" i="37"/>
  <c r="IZ2" i="37"/>
  <c r="IT3" i="37"/>
  <c r="IU3" i="37"/>
  <c r="IV3" i="37"/>
  <c r="IW3" i="37"/>
  <c r="IX3" i="37"/>
  <c r="IY3" i="37"/>
  <c r="IZ3" i="37"/>
  <c r="IT4" i="37"/>
  <c r="IU4" i="37"/>
  <c r="IV4" i="37"/>
  <c r="IW4" i="37"/>
  <c r="IX4" i="37"/>
  <c r="IY4" i="37"/>
  <c r="IZ4" i="37"/>
  <c r="IT5" i="37"/>
  <c r="IU5" i="37"/>
  <c r="IV5" i="37"/>
  <c r="IW5" i="37"/>
  <c r="IX5" i="37"/>
  <c r="IY5" i="37"/>
  <c r="IZ5" i="37"/>
  <c r="IT6" i="37"/>
  <c r="IU6" i="37"/>
  <c r="IV6" i="37"/>
  <c r="IW6" i="37"/>
  <c r="IX6" i="37"/>
  <c r="IY6" i="37"/>
  <c r="IZ6" i="37"/>
  <c r="IT7" i="37"/>
  <c r="IU7" i="37"/>
  <c r="IV7" i="37"/>
  <c r="IW7" i="37"/>
  <c r="IX7" i="37"/>
  <c r="IY7" i="37"/>
  <c r="IZ7" i="37"/>
  <c r="IT8" i="37"/>
  <c r="IU8" i="37"/>
  <c r="IV8" i="37"/>
  <c r="IW8" i="37"/>
  <c r="IX8" i="37"/>
  <c r="IY8" i="37"/>
  <c r="IZ8" i="37"/>
  <c r="IT9" i="37"/>
  <c r="IU9" i="37"/>
  <c r="IV9" i="37"/>
  <c r="IW9" i="37"/>
  <c r="IX9" i="37"/>
  <c r="IY9" i="37"/>
  <c r="IZ9" i="37"/>
  <c r="IT10" i="37"/>
  <c r="IU10" i="37"/>
  <c r="IV10" i="37"/>
  <c r="IW10" i="37"/>
  <c r="IX10" i="37"/>
  <c r="IY10" i="37"/>
  <c r="IZ10" i="37"/>
  <c r="IT11" i="37"/>
  <c r="IU11" i="37"/>
  <c r="IV11" i="37"/>
  <c r="IW11" i="37"/>
  <c r="IX11" i="37"/>
  <c r="IY11" i="37"/>
  <c r="IZ11" i="37"/>
  <c r="IT12" i="37"/>
  <c r="IU12" i="37"/>
  <c r="IV12" i="37"/>
  <c r="IW12" i="37"/>
  <c r="IX12" i="37"/>
  <c r="IY12" i="37"/>
  <c r="IZ12" i="37"/>
  <c r="IT13" i="37"/>
  <c r="IU13" i="37"/>
  <c r="IV13" i="37"/>
  <c r="IW13" i="37"/>
  <c r="IX13" i="37"/>
  <c r="IY13" i="37"/>
  <c r="IZ13" i="37"/>
  <c r="IT14" i="37"/>
  <c r="IU14" i="37"/>
  <c r="IV14" i="37"/>
  <c r="IW14" i="37"/>
  <c r="IX14" i="37"/>
  <c r="IY14" i="37"/>
  <c r="IZ14" i="37"/>
  <c r="IT15" i="37"/>
  <c r="IU15" i="37"/>
  <c r="IV15" i="37"/>
  <c r="IW15" i="37"/>
  <c r="IX15" i="37"/>
  <c r="IY15" i="37"/>
  <c r="IZ15" i="37"/>
  <c r="IT16" i="37"/>
  <c r="IU16" i="37"/>
  <c r="IV16" i="37"/>
  <c r="IW16" i="37"/>
  <c r="IX16" i="37"/>
  <c r="IY16" i="37"/>
  <c r="IZ16" i="37"/>
  <c r="IT17" i="37"/>
  <c r="IU17" i="37"/>
  <c r="IV17" i="37"/>
  <c r="IW17" i="37"/>
  <c r="IX17" i="37"/>
  <c r="IY17" i="37"/>
  <c r="IZ17" i="37"/>
  <c r="IT18" i="37"/>
  <c r="IU18" i="37"/>
  <c r="IV18" i="37"/>
  <c r="IW18" i="37"/>
  <c r="IX18" i="37"/>
  <c r="IY18" i="37"/>
  <c r="IZ18" i="37"/>
  <c r="IT19" i="37"/>
  <c r="IU19" i="37"/>
  <c r="IV19" i="37"/>
  <c r="IW19" i="37"/>
  <c r="IX19" i="37"/>
  <c r="IY19" i="37"/>
  <c r="IZ19" i="37"/>
  <c r="IT20" i="37"/>
  <c r="IU20" i="37"/>
  <c r="IV20" i="37"/>
  <c r="IW20" i="37"/>
  <c r="IX20" i="37"/>
  <c r="IY20" i="37"/>
  <c r="IZ20" i="37"/>
  <c r="IM2" i="37"/>
  <c r="IN2" i="37"/>
  <c r="IO2" i="37"/>
  <c r="IP2" i="37"/>
  <c r="IQ2" i="37"/>
  <c r="IR2" i="37"/>
  <c r="IS2" i="37"/>
  <c r="IM3" i="37"/>
  <c r="IN3" i="37"/>
  <c r="IO3" i="37"/>
  <c r="IP3" i="37"/>
  <c r="IQ3" i="37"/>
  <c r="IR3" i="37"/>
  <c r="IS3" i="37"/>
  <c r="IM4" i="37"/>
  <c r="IN4" i="37"/>
  <c r="IO4" i="37"/>
  <c r="IP4" i="37"/>
  <c r="IQ4" i="37"/>
  <c r="IR4" i="37"/>
  <c r="IS4" i="37"/>
  <c r="IM5" i="37"/>
  <c r="IN5" i="37"/>
  <c r="IO5" i="37"/>
  <c r="IP5" i="37"/>
  <c r="IQ5" i="37"/>
  <c r="IR5" i="37"/>
  <c r="IS5" i="37"/>
  <c r="IM6" i="37"/>
  <c r="IN6" i="37"/>
  <c r="IO6" i="37"/>
  <c r="IP6" i="37"/>
  <c r="IQ6" i="37"/>
  <c r="IR6" i="37"/>
  <c r="IS6" i="37"/>
  <c r="IM7" i="37"/>
  <c r="IN7" i="37"/>
  <c r="IO7" i="37"/>
  <c r="IP7" i="37"/>
  <c r="IQ7" i="37"/>
  <c r="IR7" i="37"/>
  <c r="IS7" i="37"/>
  <c r="IM8" i="37"/>
  <c r="IN8" i="37"/>
  <c r="IO8" i="37"/>
  <c r="IP8" i="37"/>
  <c r="IQ8" i="37"/>
  <c r="IR8" i="37"/>
  <c r="IS8" i="37"/>
  <c r="IM9" i="37"/>
  <c r="IN9" i="37"/>
  <c r="IO9" i="37"/>
  <c r="IP9" i="37"/>
  <c r="IQ9" i="37"/>
  <c r="IR9" i="37"/>
  <c r="IS9" i="37"/>
  <c r="IM10" i="37"/>
  <c r="IN10" i="37"/>
  <c r="IO10" i="37"/>
  <c r="IP10" i="37"/>
  <c r="IQ10" i="37"/>
  <c r="IR10" i="37"/>
  <c r="IS10" i="37"/>
  <c r="IM11" i="37"/>
  <c r="IN11" i="37"/>
  <c r="IO11" i="37"/>
  <c r="IP11" i="37"/>
  <c r="IQ11" i="37"/>
  <c r="IR11" i="37"/>
  <c r="IS11" i="37"/>
  <c r="IM12" i="37"/>
  <c r="IN12" i="37"/>
  <c r="IO12" i="37"/>
  <c r="IP12" i="37"/>
  <c r="IQ12" i="37"/>
  <c r="IR12" i="37"/>
  <c r="IS12" i="37"/>
  <c r="IM13" i="37"/>
  <c r="IN13" i="37"/>
  <c r="IO13" i="37"/>
  <c r="IP13" i="37"/>
  <c r="IQ13" i="37"/>
  <c r="IR13" i="37"/>
  <c r="IS13" i="37"/>
  <c r="IM14" i="37"/>
  <c r="IN14" i="37"/>
  <c r="IO14" i="37"/>
  <c r="IP14" i="37"/>
  <c r="IQ14" i="37"/>
  <c r="IR14" i="37"/>
  <c r="IS14" i="37"/>
  <c r="IM15" i="37"/>
  <c r="IN15" i="37"/>
  <c r="IO15" i="37"/>
  <c r="IP15" i="37"/>
  <c r="IQ15" i="37"/>
  <c r="IR15" i="37"/>
  <c r="IS15" i="37"/>
  <c r="IM16" i="37"/>
  <c r="IN16" i="37"/>
  <c r="IO16" i="37"/>
  <c r="IP16" i="37"/>
  <c r="IQ16" i="37"/>
  <c r="IR16" i="37"/>
  <c r="IS16" i="37"/>
  <c r="IM17" i="37"/>
  <c r="IN17" i="37"/>
  <c r="IO17" i="37"/>
  <c r="IP17" i="37"/>
  <c r="IQ17" i="37"/>
  <c r="IR17" i="37"/>
  <c r="IS17" i="37"/>
  <c r="IM18" i="37"/>
  <c r="IN18" i="37"/>
  <c r="IO18" i="37"/>
  <c r="IP18" i="37"/>
  <c r="IQ18" i="37"/>
  <c r="IR18" i="37"/>
  <c r="IS18" i="37"/>
  <c r="IM19" i="37"/>
  <c r="IN19" i="37"/>
  <c r="IO19" i="37"/>
  <c r="IP19" i="37"/>
  <c r="IQ19" i="37"/>
  <c r="IR19" i="37"/>
  <c r="IS19" i="37"/>
  <c r="IM20" i="37"/>
  <c r="IN20" i="37"/>
  <c r="IO20" i="37"/>
  <c r="IP20" i="37"/>
  <c r="IQ20" i="37"/>
  <c r="IR20" i="37"/>
  <c r="IS20" i="37"/>
  <c r="IF2" i="37"/>
  <c r="IG2" i="37"/>
  <c r="II2" i="37"/>
  <c r="IJ2" i="37"/>
  <c r="IK2" i="37"/>
  <c r="IL2" i="37"/>
  <c r="IF3" i="37"/>
  <c r="IG3" i="37"/>
  <c r="IH3" i="37"/>
  <c r="II3" i="37"/>
  <c r="IJ3" i="37"/>
  <c r="IK3" i="37"/>
  <c r="IL3" i="37"/>
  <c r="IF4" i="37"/>
  <c r="IG4" i="37"/>
  <c r="IH4" i="37"/>
  <c r="II4" i="37"/>
  <c r="IJ4" i="37"/>
  <c r="IK4" i="37"/>
  <c r="IL4" i="37"/>
  <c r="IF5" i="37"/>
  <c r="IG5" i="37"/>
  <c r="IH5" i="37"/>
  <c r="II5" i="37"/>
  <c r="IJ5" i="37"/>
  <c r="IK5" i="37"/>
  <c r="IL5" i="37"/>
  <c r="IF6" i="37"/>
  <c r="IG6" i="37"/>
  <c r="IH6" i="37"/>
  <c r="II6" i="37"/>
  <c r="IJ6" i="37"/>
  <c r="IK6" i="37"/>
  <c r="IL6" i="37"/>
  <c r="IF7" i="37"/>
  <c r="IG7" i="37"/>
  <c r="IH7" i="37"/>
  <c r="II7" i="37"/>
  <c r="IJ7" i="37"/>
  <c r="IK7" i="37"/>
  <c r="IL7" i="37"/>
  <c r="IF8" i="37"/>
  <c r="IG8" i="37"/>
  <c r="IH8" i="37"/>
  <c r="II8" i="37"/>
  <c r="IJ8" i="37"/>
  <c r="IK8" i="37"/>
  <c r="IL8" i="37"/>
  <c r="IF9" i="37"/>
  <c r="IG9" i="37"/>
  <c r="IH9" i="37"/>
  <c r="II9" i="37"/>
  <c r="IJ9" i="37"/>
  <c r="IK9" i="37"/>
  <c r="IL9" i="37"/>
  <c r="IF10" i="37"/>
  <c r="IG10" i="37"/>
  <c r="II10" i="37"/>
  <c r="IJ10" i="37"/>
  <c r="IK10" i="37"/>
  <c r="IL10" i="37"/>
  <c r="IF11" i="37"/>
  <c r="IG11" i="37"/>
  <c r="IH11" i="37"/>
  <c r="II11" i="37"/>
  <c r="IJ11" i="37"/>
  <c r="IK11" i="37"/>
  <c r="IL11" i="37"/>
  <c r="IF12" i="37"/>
  <c r="IG12" i="37"/>
  <c r="IH12" i="37"/>
  <c r="II12" i="37"/>
  <c r="IJ12" i="37"/>
  <c r="IK12" i="37"/>
  <c r="IL12" i="37"/>
  <c r="IF13" i="37"/>
  <c r="IG13" i="37"/>
  <c r="IH13" i="37"/>
  <c r="II13" i="37"/>
  <c r="IJ13" i="37"/>
  <c r="IK13" i="37"/>
  <c r="IL13" i="37"/>
  <c r="IF14" i="37"/>
  <c r="IG14" i="37"/>
  <c r="IH14" i="37"/>
  <c r="II14" i="37"/>
  <c r="IJ14" i="37"/>
  <c r="IK14" i="37"/>
  <c r="IL14" i="37"/>
  <c r="IF15" i="37"/>
  <c r="IG15" i="37"/>
  <c r="IH15" i="37"/>
  <c r="II15" i="37"/>
  <c r="IJ15" i="37"/>
  <c r="IK15" i="37"/>
  <c r="IL15" i="37"/>
  <c r="IF16" i="37"/>
  <c r="IG16" i="37"/>
  <c r="IH16" i="37"/>
  <c r="II16" i="37"/>
  <c r="IJ16" i="37"/>
  <c r="IK16" i="37"/>
  <c r="IL16" i="37"/>
  <c r="IF17" i="37"/>
  <c r="IG17" i="37"/>
  <c r="IH17" i="37"/>
  <c r="II17" i="37"/>
  <c r="IJ17" i="37"/>
  <c r="IK17" i="37"/>
  <c r="IL17" i="37"/>
  <c r="IF18" i="37"/>
  <c r="IG18" i="37"/>
  <c r="IH18" i="37"/>
  <c r="II18" i="37"/>
  <c r="IJ18" i="37"/>
  <c r="IK18" i="37"/>
  <c r="IL18" i="37"/>
  <c r="IF19" i="37"/>
  <c r="IG19" i="37"/>
  <c r="IH19" i="37"/>
  <c r="II19" i="37"/>
  <c r="IJ19" i="37"/>
  <c r="IK19" i="37"/>
  <c r="IL19" i="37"/>
  <c r="IF20" i="37"/>
  <c r="IG20" i="37"/>
  <c r="IH20" i="37"/>
  <c r="II20" i="37"/>
  <c r="IJ20" i="37"/>
  <c r="IK20" i="37"/>
  <c r="IL20" i="37"/>
  <c r="HY21" i="37"/>
  <c r="HZ21" i="37"/>
  <c r="IA21" i="37"/>
  <c r="IB21" i="37"/>
  <c r="IC21" i="37"/>
  <c r="ID21" i="37"/>
  <c r="IE21" i="37"/>
  <c r="HY22" i="37"/>
  <c r="HZ22" i="37"/>
  <c r="IA22" i="37"/>
  <c r="IB22" i="37"/>
  <c r="IC22" i="37"/>
  <c r="ID22" i="37"/>
  <c r="IE22" i="37"/>
  <c r="HY23" i="37"/>
  <c r="HZ23" i="37"/>
  <c r="IA23" i="37"/>
  <c r="IB23" i="37"/>
  <c r="IC23" i="37"/>
  <c r="ID23" i="37"/>
  <c r="IE23" i="37"/>
  <c r="HY24" i="37"/>
  <c r="HZ24" i="37"/>
  <c r="IA24" i="37"/>
  <c r="IB24" i="37"/>
  <c r="IC24" i="37"/>
  <c r="ID24" i="37"/>
  <c r="IE24" i="37"/>
  <c r="HY25" i="37"/>
  <c r="HZ25" i="37"/>
  <c r="IA25" i="37"/>
  <c r="IB25" i="37"/>
  <c r="IC25" i="37"/>
  <c r="ID25" i="37"/>
  <c r="IE25" i="37"/>
  <c r="HY26" i="37"/>
  <c r="HZ26" i="37"/>
  <c r="IA26" i="37"/>
  <c r="IB26" i="37"/>
  <c r="IC26" i="37"/>
  <c r="ID26" i="37"/>
  <c r="IE26" i="37"/>
  <c r="HY27" i="37"/>
  <c r="HZ27" i="37"/>
  <c r="IA27" i="37"/>
  <c r="IB27" i="37"/>
  <c r="IC27" i="37"/>
  <c r="ID27" i="37"/>
  <c r="IE27" i="37"/>
  <c r="HR21" i="37"/>
  <c r="HS21" i="37"/>
  <c r="HT21" i="37"/>
  <c r="HU21" i="37"/>
  <c r="HV21" i="37"/>
  <c r="HW21" i="37"/>
  <c r="HX21" i="37"/>
  <c r="HR22" i="37"/>
  <c r="HS22" i="37"/>
  <c r="HT22" i="37"/>
  <c r="HU22" i="37"/>
  <c r="HV22" i="37"/>
  <c r="HW22" i="37"/>
  <c r="HX22" i="37"/>
  <c r="HR23" i="37"/>
  <c r="HS23" i="37"/>
  <c r="HT23" i="37"/>
  <c r="HU23" i="37"/>
  <c r="HV23" i="37"/>
  <c r="HW23" i="37"/>
  <c r="HX23" i="37"/>
  <c r="HR24" i="37"/>
  <c r="HS24" i="37"/>
  <c r="HT24" i="37"/>
  <c r="HU24" i="37"/>
  <c r="HV24" i="37"/>
  <c r="HW24" i="37"/>
  <c r="HX24" i="37"/>
  <c r="HR25" i="37"/>
  <c r="HS25" i="37"/>
  <c r="HT25" i="37"/>
  <c r="HU25" i="37"/>
  <c r="HV25" i="37"/>
  <c r="HW25" i="37"/>
  <c r="HX25" i="37"/>
  <c r="HR26" i="37"/>
  <c r="HS26" i="37"/>
  <c r="HT26" i="37"/>
  <c r="HU26" i="37"/>
  <c r="HV26" i="37"/>
  <c r="HW26" i="37"/>
  <c r="HX26" i="37"/>
  <c r="HR27" i="37"/>
  <c r="HS27" i="37"/>
  <c r="HT27" i="37"/>
  <c r="HU27" i="37"/>
  <c r="HV27" i="37"/>
  <c r="HW27" i="37"/>
  <c r="HX27" i="37"/>
  <c r="HK21" i="37"/>
  <c r="HL21" i="37"/>
  <c r="HM21" i="37"/>
  <c r="HN21" i="37"/>
  <c r="HO21" i="37"/>
  <c r="HP21" i="37"/>
  <c r="HQ21" i="37"/>
  <c r="HK22" i="37"/>
  <c r="HL22" i="37"/>
  <c r="HM22" i="37"/>
  <c r="HN22" i="37"/>
  <c r="HO22" i="37"/>
  <c r="HP22" i="37"/>
  <c r="HQ22" i="37"/>
  <c r="HK23" i="37"/>
  <c r="HL23" i="37"/>
  <c r="HM23" i="37"/>
  <c r="HN23" i="37"/>
  <c r="HO23" i="37"/>
  <c r="HP23" i="37"/>
  <c r="HQ23" i="37"/>
  <c r="HK24" i="37"/>
  <c r="HL24" i="37"/>
  <c r="HM24" i="37"/>
  <c r="HN24" i="37"/>
  <c r="HO24" i="37"/>
  <c r="HP24" i="37"/>
  <c r="HQ24" i="37"/>
  <c r="HK25" i="37"/>
  <c r="HL25" i="37"/>
  <c r="HM25" i="37"/>
  <c r="HN25" i="37"/>
  <c r="HO25" i="37"/>
  <c r="HP25" i="37"/>
  <c r="HQ25" i="37"/>
  <c r="HK26" i="37"/>
  <c r="HL26" i="37"/>
  <c r="HM26" i="37"/>
  <c r="HN26" i="37"/>
  <c r="HO26" i="37"/>
  <c r="HP26" i="37"/>
  <c r="HQ26" i="37"/>
  <c r="HK27" i="37"/>
  <c r="HL27" i="37"/>
  <c r="HM27" i="37"/>
  <c r="HN27" i="37"/>
  <c r="HO27" i="37"/>
  <c r="HP27" i="37"/>
  <c r="HQ27" i="37"/>
  <c r="HR2" i="37"/>
  <c r="HS2" i="37"/>
  <c r="HT2" i="37"/>
  <c r="HU2" i="37"/>
  <c r="HV2" i="37"/>
  <c r="HW2" i="37"/>
  <c r="HX2" i="37"/>
  <c r="HR3" i="37"/>
  <c r="HS3" i="37"/>
  <c r="HT3" i="37"/>
  <c r="HU3" i="37"/>
  <c r="HV3" i="37"/>
  <c r="HW3" i="37"/>
  <c r="HX3" i="37"/>
  <c r="HR4" i="37"/>
  <c r="HS4" i="37"/>
  <c r="HT4" i="37"/>
  <c r="HU4" i="37"/>
  <c r="HV4" i="37"/>
  <c r="HW4" i="37"/>
  <c r="HX4" i="37"/>
  <c r="HR5" i="37"/>
  <c r="HS5" i="37"/>
  <c r="HT5" i="37"/>
  <c r="HU5" i="37"/>
  <c r="HV5" i="37"/>
  <c r="HW5" i="37"/>
  <c r="HX5" i="37"/>
  <c r="HR6" i="37"/>
  <c r="HS6" i="37"/>
  <c r="HT6" i="37"/>
  <c r="HU6" i="37"/>
  <c r="HV6" i="37"/>
  <c r="HW6" i="37"/>
  <c r="HX6" i="37"/>
  <c r="HR7" i="37"/>
  <c r="HS7" i="37"/>
  <c r="HT7" i="37"/>
  <c r="HU7" i="37"/>
  <c r="HV7" i="37"/>
  <c r="HW7" i="37"/>
  <c r="HX7" i="37"/>
  <c r="HR8" i="37"/>
  <c r="HS8" i="37"/>
  <c r="HT8" i="37"/>
  <c r="HU8" i="37"/>
  <c r="HV8" i="37"/>
  <c r="HW8" i="37"/>
  <c r="HX8" i="37"/>
  <c r="HR9" i="37"/>
  <c r="HS9" i="37"/>
  <c r="HT9" i="37"/>
  <c r="HU9" i="37"/>
  <c r="HV9" i="37"/>
  <c r="HW9" i="37"/>
  <c r="HX9" i="37"/>
  <c r="HR10" i="37"/>
  <c r="HS10" i="37"/>
  <c r="HT10" i="37"/>
  <c r="HU10" i="37"/>
  <c r="HV10" i="37"/>
  <c r="HW10" i="37"/>
  <c r="HX10" i="37"/>
  <c r="HR11" i="37"/>
  <c r="HS11" i="37"/>
  <c r="HT11" i="37"/>
  <c r="HU11" i="37"/>
  <c r="HV11" i="37"/>
  <c r="HW11" i="37"/>
  <c r="HX11" i="37"/>
  <c r="HR12" i="37"/>
  <c r="HS12" i="37"/>
  <c r="HT12" i="37"/>
  <c r="HU12" i="37"/>
  <c r="HV12" i="37"/>
  <c r="HW12" i="37"/>
  <c r="HX12" i="37"/>
  <c r="HR13" i="37"/>
  <c r="HS13" i="37"/>
  <c r="HT13" i="37"/>
  <c r="HU13" i="37"/>
  <c r="HV13" i="37"/>
  <c r="HW13" i="37"/>
  <c r="HX13" i="37"/>
  <c r="HR14" i="37"/>
  <c r="HS14" i="37"/>
  <c r="HT14" i="37"/>
  <c r="HU14" i="37"/>
  <c r="HV14" i="37"/>
  <c r="HW14" i="37"/>
  <c r="HX14" i="37"/>
  <c r="HR15" i="37"/>
  <c r="HS15" i="37"/>
  <c r="HT15" i="37"/>
  <c r="HU15" i="37"/>
  <c r="HV15" i="37"/>
  <c r="HW15" i="37"/>
  <c r="HX15" i="37"/>
  <c r="HR16" i="37"/>
  <c r="HS16" i="37"/>
  <c r="HT16" i="37"/>
  <c r="HU16" i="37"/>
  <c r="HV16" i="37"/>
  <c r="HW16" i="37"/>
  <c r="HX16" i="37"/>
  <c r="HR17" i="37"/>
  <c r="HS17" i="37"/>
  <c r="HT17" i="37"/>
  <c r="HU17" i="37"/>
  <c r="HV17" i="37"/>
  <c r="HW17" i="37"/>
  <c r="HX17" i="37"/>
  <c r="HR18" i="37"/>
  <c r="HS18" i="37"/>
  <c r="HT18" i="37"/>
  <c r="HU18" i="37"/>
  <c r="HV18" i="37"/>
  <c r="HW18" i="37"/>
  <c r="HX18" i="37"/>
  <c r="HR19" i="37"/>
  <c r="HS19" i="37"/>
  <c r="HT19" i="37"/>
  <c r="HU19" i="37"/>
  <c r="HV19" i="37"/>
  <c r="HW19" i="37"/>
  <c r="HX19" i="37"/>
  <c r="HR20" i="37"/>
  <c r="HS20" i="37"/>
  <c r="HT20" i="37"/>
  <c r="HU20" i="37"/>
  <c r="HV20" i="37"/>
  <c r="HW20" i="37"/>
  <c r="HX20" i="37"/>
  <c r="HK2" i="37"/>
  <c r="HL2" i="37"/>
  <c r="HM2" i="37"/>
  <c r="HN2" i="37"/>
  <c r="HO2" i="37"/>
  <c r="HP2" i="37"/>
  <c r="HQ2" i="37"/>
  <c r="HK3" i="37"/>
  <c r="HL3" i="37"/>
  <c r="HM3" i="37"/>
  <c r="HN3" i="37"/>
  <c r="HO3" i="37"/>
  <c r="HP3" i="37"/>
  <c r="HQ3" i="37"/>
  <c r="HK4" i="37"/>
  <c r="HL4" i="37"/>
  <c r="HM4" i="37"/>
  <c r="HN4" i="37"/>
  <c r="HO4" i="37"/>
  <c r="HP4" i="37"/>
  <c r="HQ4" i="37"/>
  <c r="HK5" i="37"/>
  <c r="HL5" i="37"/>
  <c r="HM5" i="37"/>
  <c r="HN5" i="37"/>
  <c r="HO5" i="37"/>
  <c r="HP5" i="37"/>
  <c r="HQ5" i="37"/>
  <c r="HK6" i="37"/>
  <c r="HL6" i="37"/>
  <c r="HM6" i="37"/>
  <c r="HN6" i="37"/>
  <c r="HO6" i="37"/>
  <c r="HP6" i="37"/>
  <c r="HQ6" i="37"/>
  <c r="HK7" i="37"/>
  <c r="HL7" i="37"/>
  <c r="HM7" i="37"/>
  <c r="HN7" i="37"/>
  <c r="HO7" i="37"/>
  <c r="HP7" i="37"/>
  <c r="HQ7" i="37"/>
  <c r="HK8" i="37"/>
  <c r="HL8" i="37"/>
  <c r="HM8" i="37"/>
  <c r="HN8" i="37"/>
  <c r="HO8" i="37"/>
  <c r="HP8" i="37"/>
  <c r="HQ8" i="37"/>
  <c r="HK9" i="37"/>
  <c r="HL9" i="37"/>
  <c r="HM9" i="37"/>
  <c r="HN9" i="37"/>
  <c r="HO9" i="37"/>
  <c r="HP9" i="37"/>
  <c r="HQ9" i="37"/>
  <c r="HK10" i="37"/>
  <c r="HL10" i="37"/>
  <c r="HM10" i="37"/>
  <c r="HN10" i="37"/>
  <c r="HO10" i="37"/>
  <c r="HP10" i="37"/>
  <c r="HQ10" i="37"/>
  <c r="HK11" i="37"/>
  <c r="HL11" i="37"/>
  <c r="HM11" i="37"/>
  <c r="HN11" i="37"/>
  <c r="HO11" i="37"/>
  <c r="HP11" i="37"/>
  <c r="HQ11" i="37"/>
  <c r="HK12" i="37"/>
  <c r="HL12" i="37"/>
  <c r="HM12" i="37"/>
  <c r="HN12" i="37"/>
  <c r="HO12" i="37"/>
  <c r="HP12" i="37"/>
  <c r="HQ12" i="37"/>
  <c r="HK13" i="37"/>
  <c r="HL13" i="37"/>
  <c r="HM13" i="37"/>
  <c r="HN13" i="37"/>
  <c r="HO13" i="37"/>
  <c r="HP13" i="37"/>
  <c r="HQ13" i="37"/>
  <c r="HK14" i="37"/>
  <c r="HL14" i="37"/>
  <c r="HM14" i="37"/>
  <c r="HN14" i="37"/>
  <c r="HO14" i="37"/>
  <c r="HP14" i="37"/>
  <c r="HQ14" i="37"/>
  <c r="HK15" i="37"/>
  <c r="HL15" i="37"/>
  <c r="HM15" i="37"/>
  <c r="HN15" i="37"/>
  <c r="HO15" i="37"/>
  <c r="HP15" i="37"/>
  <c r="HQ15" i="37"/>
  <c r="HK16" i="37"/>
  <c r="HL16" i="37"/>
  <c r="HM16" i="37"/>
  <c r="HN16" i="37"/>
  <c r="HO16" i="37"/>
  <c r="HP16" i="37"/>
  <c r="HQ16" i="37"/>
  <c r="HK17" i="37"/>
  <c r="HL17" i="37"/>
  <c r="HM17" i="37"/>
  <c r="HN17" i="37"/>
  <c r="HO17" i="37"/>
  <c r="HP17" i="37"/>
  <c r="HQ17" i="37"/>
  <c r="HK18" i="37"/>
  <c r="HL18" i="37"/>
  <c r="HM18" i="37"/>
  <c r="HN18" i="37"/>
  <c r="HO18" i="37"/>
  <c r="HP18" i="37"/>
  <c r="HQ18" i="37"/>
  <c r="HK19" i="37"/>
  <c r="HL19" i="37"/>
  <c r="HM19" i="37"/>
  <c r="HN19" i="37"/>
  <c r="HO19" i="37"/>
  <c r="HP19" i="37"/>
  <c r="HQ19" i="37"/>
  <c r="HK20" i="37"/>
  <c r="HL20" i="37"/>
  <c r="HM20" i="37"/>
  <c r="HN20" i="37"/>
  <c r="HO20" i="37"/>
  <c r="HP20" i="37"/>
  <c r="HQ20" i="37"/>
  <c r="HY2" i="37"/>
  <c r="HZ2" i="37"/>
  <c r="IA2" i="37"/>
  <c r="IB2" i="37"/>
  <c r="IC2" i="37"/>
  <c r="ID2" i="37"/>
  <c r="IE2" i="37"/>
  <c r="HY3" i="37"/>
  <c r="HZ3" i="37"/>
  <c r="IA3" i="37"/>
  <c r="IB3" i="37"/>
  <c r="IC3" i="37"/>
  <c r="ID3" i="37"/>
  <c r="IE3" i="37"/>
  <c r="HY4" i="37"/>
  <c r="HZ4" i="37"/>
  <c r="IA4" i="37"/>
  <c r="IB4" i="37"/>
  <c r="IC4" i="37"/>
  <c r="ID4" i="37"/>
  <c r="IE4" i="37"/>
  <c r="HY5" i="37"/>
  <c r="HZ5" i="37"/>
  <c r="IA5" i="37"/>
  <c r="IB5" i="37"/>
  <c r="IC5" i="37"/>
  <c r="ID5" i="37"/>
  <c r="IE5" i="37"/>
  <c r="HY6" i="37"/>
  <c r="HZ6" i="37"/>
  <c r="IA6" i="37"/>
  <c r="IB6" i="37"/>
  <c r="IC6" i="37"/>
  <c r="ID6" i="37"/>
  <c r="IE6" i="37"/>
  <c r="HY7" i="37"/>
  <c r="HZ7" i="37"/>
  <c r="IA7" i="37"/>
  <c r="IB7" i="37"/>
  <c r="IC7" i="37"/>
  <c r="ID7" i="37"/>
  <c r="IE7" i="37"/>
  <c r="HY8" i="37"/>
  <c r="HZ8" i="37"/>
  <c r="IA8" i="37"/>
  <c r="IB8" i="37"/>
  <c r="IC8" i="37"/>
  <c r="ID8" i="37"/>
  <c r="IE8" i="37"/>
  <c r="HY9" i="37"/>
  <c r="HZ9" i="37"/>
  <c r="IA9" i="37"/>
  <c r="IB9" i="37"/>
  <c r="IC9" i="37"/>
  <c r="ID9" i="37"/>
  <c r="IE9" i="37"/>
  <c r="HY10" i="37"/>
  <c r="HZ10" i="37"/>
  <c r="IA10" i="37"/>
  <c r="IB10" i="37"/>
  <c r="IC10" i="37"/>
  <c r="ID10" i="37"/>
  <c r="IE10" i="37"/>
  <c r="HY11" i="37"/>
  <c r="HZ11" i="37"/>
  <c r="IA11" i="37"/>
  <c r="IB11" i="37"/>
  <c r="IC11" i="37"/>
  <c r="ID11" i="37"/>
  <c r="IE11" i="37"/>
  <c r="HY12" i="37"/>
  <c r="HZ12" i="37"/>
  <c r="IA12" i="37"/>
  <c r="IB12" i="37"/>
  <c r="IC12" i="37"/>
  <c r="ID12" i="37"/>
  <c r="IE12" i="37"/>
  <c r="HY13" i="37"/>
  <c r="HZ13" i="37"/>
  <c r="IA13" i="37"/>
  <c r="IB13" i="37"/>
  <c r="IC13" i="37"/>
  <c r="ID13" i="37"/>
  <c r="IE13" i="37"/>
  <c r="HY14" i="37"/>
  <c r="HZ14" i="37"/>
  <c r="IA14" i="37"/>
  <c r="IB14" i="37"/>
  <c r="IC14" i="37"/>
  <c r="ID14" i="37"/>
  <c r="IE14" i="37"/>
  <c r="HY15" i="37"/>
  <c r="HZ15" i="37"/>
  <c r="IA15" i="37"/>
  <c r="IB15" i="37"/>
  <c r="IC15" i="37"/>
  <c r="ID15" i="37"/>
  <c r="IE15" i="37"/>
  <c r="HY16" i="37"/>
  <c r="HZ16" i="37"/>
  <c r="IA16" i="37"/>
  <c r="IB16" i="37"/>
  <c r="IC16" i="37"/>
  <c r="ID16" i="37"/>
  <c r="IE16" i="37"/>
  <c r="HY17" i="37"/>
  <c r="HZ17" i="37"/>
  <c r="IA17" i="37"/>
  <c r="IB17" i="37"/>
  <c r="IC17" i="37"/>
  <c r="ID17" i="37"/>
  <c r="IE17" i="37"/>
  <c r="HY18" i="37"/>
  <c r="HZ18" i="37"/>
  <c r="IA18" i="37"/>
  <c r="IB18" i="37"/>
  <c r="IC18" i="37"/>
  <c r="ID18" i="37"/>
  <c r="IE18" i="37"/>
  <c r="HY19" i="37"/>
  <c r="HZ19" i="37"/>
  <c r="IA19" i="37"/>
  <c r="IB19" i="37"/>
  <c r="IC19" i="37"/>
  <c r="ID19" i="37"/>
  <c r="IE19" i="37"/>
  <c r="HY20" i="37"/>
  <c r="HZ20" i="37"/>
  <c r="IA20" i="37"/>
  <c r="IB20" i="37"/>
  <c r="IC20" i="37"/>
  <c r="ID20" i="37"/>
  <c r="IE20" i="37"/>
  <c r="HD2" i="37"/>
  <c r="HE2" i="37"/>
  <c r="HF2" i="37"/>
  <c r="HG2" i="37"/>
  <c r="HH2" i="37"/>
  <c r="HI2" i="37"/>
  <c r="HJ2" i="37"/>
  <c r="HD3" i="37"/>
  <c r="HE3" i="37"/>
  <c r="HF3" i="37"/>
  <c r="HG3" i="37"/>
  <c r="HH3" i="37"/>
  <c r="HI3" i="37"/>
  <c r="HJ3" i="37"/>
  <c r="HD4" i="37"/>
  <c r="HE4" i="37"/>
  <c r="HF4" i="37"/>
  <c r="HG4" i="37"/>
  <c r="HH4" i="37"/>
  <c r="HI4" i="37"/>
  <c r="HJ4" i="37"/>
  <c r="HD5" i="37"/>
  <c r="HE5" i="37"/>
  <c r="HF5" i="37"/>
  <c r="HG5" i="37"/>
  <c r="HH5" i="37"/>
  <c r="HI5" i="37"/>
  <c r="HJ5" i="37"/>
  <c r="HD6" i="37"/>
  <c r="HE6" i="37"/>
  <c r="HF6" i="37"/>
  <c r="HG6" i="37"/>
  <c r="HH6" i="37"/>
  <c r="HI6" i="37"/>
  <c r="HJ6" i="37"/>
  <c r="HD7" i="37"/>
  <c r="HE7" i="37"/>
  <c r="HF7" i="37"/>
  <c r="HG7" i="37"/>
  <c r="HH7" i="37"/>
  <c r="HI7" i="37"/>
  <c r="HJ7" i="37"/>
  <c r="HD8" i="37"/>
  <c r="HE8" i="37"/>
  <c r="HF8" i="37"/>
  <c r="HG8" i="37"/>
  <c r="HH8" i="37"/>
  <c r="HI8" i="37"/>
  <c r="HJ8" i="37"/>
  <c r="HD9" i="37"/>
  <c r="HE9" i="37"/>
  <c r="HF9" i="37"/>
  <c r="HG9" i="37"/>
  <c r="HH9" i="37"/>
  <c r="HI9" i="37"/>
  <c r="HJ9" i="37"/>
  <c r="HD10" i="37"/>
  <c r="HE10" i="37"/>
  <c r="HF10" i="37"/>
  <c r="HG10" i="37"/>
  <c r="HH10" i="37"/>
  <c r="HI10" i="37"/>
  <c r="HJ10" i="37"/>
  <c r="HD11" i="37"/>
  <c r="HE11" i="37"/>
  <c r="HF11" i="37"/>
  <c r="HG11" i="37"/>
  <c r="HH11" i="37"/>
  <c r="HI11" i="37"/>
  <c r="HJ11" i="37"/>
  <c r="HD12" i="37"/>
  <c r="HE12" i="37"/>
  <c r="HF12" i="37"/>
  <c r="HG12" i="37"/>
  <c r="HH12" i="37"/>
  <c r="HI12" i="37"/>
  <c r="HJ12" i="37"/>
  <c r="HD13" i="37"/>
  <c r="HE13" i="37"/>
  <c r="HF13" i="37"/>
  <c r="HG13" i="37"/>
  <c r="HH13" i="37"/>
  <c r="HI13" i="37"/>
  <c r="HJ13" i="37"/>
  <c r="HD14" i="37"/>
  <c r="HE14" i="37"/>
  <c r="HF14" i="37"/>
  <c r="HG14" i="37"/>
  <c r="HH14" i="37"/>
  <c r="HI14" i="37"/>
  <c r="HJ14" i="37"/>
  <c r="HD15" i="37"/>
  <c r="HE15" i="37"/>
  <c r="HF15" i="37"/>
  <c r="HG15" i="37"/>
  <c r="HH15" i="37"/>
  <c r="HI15" i="37"/>
  <c r="HJ15" i="37"/>
  <c r="HD16" i="37"/>
  <c r="HE16" i="37"/>
  <c r="HF16" i="37"/>
  <c r="HG16" i="37"/>
  <c r="HH16" i="37"/>
  <c r="HI16" i="37"/>
  <c r="HJ16" i="37"/>
  <c r="HD17" i="37"/>
  <c r="HE17" i="37"/>
  <c r="HF17" i="37"/>
  <c r="HG17" i="37"/>
  <c r="HH17" i="37"/>
  <c r="HI17" i="37"/>
  <c r="HJ17" i="37"/>
  <c r="HD18" i="37"/>
  <c r="HE18" i="37"/>
  <c r="HF18" i="37"/>
  <c r="HG18" i="37"/>
  <c r="HH18" i="37"/>
  <c r="HI18" i="37"/>
  <c r="HJ18" i="37"/>
  <c r="HD19" i="37"/>
  <c r="HE19" i="37"/>
  <c r="HF19" i="37"/>
  <c r="HG19" i="37"/>
  <c r="HH19" i="37"/>
  <c r="HI19" i="37"/>
  <c r="HJ19" i="37"/>
  <c r="HD20" i="37"/>
  <c r="HE20" i="37"/>
  <c r="HF20" i="37"/>
  <c r="HG20" i="37"/>
  <c r="HH20" i="37"/>
  <c r="HI20" i="37"/>
  <c r="HJ20" i="37"/>
  <c r="HD21" i="37"/>
  <c r="HE21" i="37"/>
  <c r="HF21" i="37"/>
  <c r="HG21" i="37"/>
  <c r="HH21" i="37"/>
  <c r="HI21" i="37"/>
  <c r="HJ21" i="37"/>
  <c r="HD22" i="37"/>
  <c r="HE22" i="37"/>
  <c r="HF22" i="37"/>
  <c r="HG22" i="37"/>
  <c r="HH22" i="37"/>
  <c r="HI22" i="37"/>
  <c r="HJ22" i="37"/>
  <c r="HD23" i="37"/>
  <c r="HE23" i="37"/>
  <c r="HF23" i="37"/>
  <c r="HG23" i="37"/>
  <c r="HH23" i="37"/>
  <c r="HI23" i="37"/>
  <c r="HJ23" i="37"/>
  <c r="HD24" i="37"/>
  <c r="HE24" i="37"/>
  <c r="HF24" i="37"/>
  <c r="HG24" i="37"/>
  <c r="HH24" i="37"/>
  <c r="HI24" i="37"/>
  <c r="HJ24" i="37"/>
  <c r="HD25" i="37"/>
  <c r="HE25" i="37"/>
  <c r="HF25" i="37"/>
  <c r="HG25" i="37"/>
  <c r="HH25" i="37"/>
  <c r="HI25" i="37"/>
  <c r="HJ25" i="37"/>
  <c r="HD26" i="37"/>
  <c r="HE26" i="37"/>
  <c r="HF26" i="37"/>
  <c r="HG26" i="37"/>
  <c r="HH26" i="37"/>
  <c r="HI26" i="37"/>
  <c r="HJ26" i="37"/>
  <c r="HD27" i="37"/>
  <c r="HE27" i="37"/>
  <c r="HF27" i="37"/>
  <c r="HG27" i="37"/>
  <c r="HH27" i="37"/>
  <c r="HI27" i="37"/>
  <c r="HJ27" i="37"/>
  <c r="GW2" i="37"/>
  <c r="GX2" i="37"/>
  <c r="GY2" i="37"/>
  <c r="GZ2" i="37"/>
  <c r="HA2" i="37"/>
  <c r="HB2" i="37"/>
  <c r="HC2" i="37"/>
  <c r="GW3" i="37"/>
  <c r="GX3" i="37"/>
  <c r="GY3" i="37"/>
  <c r="GZ3" i="37"/>
  <c r="HA3" i="37"/>
  <c r="HB3" i="37"/>
  <c r="HC3" i="37"/>
  <c r="GW4" i="37"/>
  <c r="GX4" i="37"/>
  <c r="GY4" i="37"/>
  <c r="GZ4" i="37"/>
  <c r="HA4" i="37"/>
  <c r="HB4" i="37"/>
  <c r="HC4" i="37"/>
  <c r="GW5" i="37"/>
  <c r="GX5" i="37"/>
  <c r="GY5" i="37"/>
  <c r="GZ5" i="37"/>
  <c r="HA5" i="37"/>
  <c r="HB5" i="37"/>
  <c r="HC5" i="37"/>
  <c r="GW6" i="37"/>
  <c r="GX6" i="37"/>
  <c r="GY6" i="37"/>
  <c r="GZ6" i="37"/>
  <c r="HA6" i="37"/>
  <c r="HB6" i="37"/>
  <c r="HC6" i="37"/>
  <c r="GW7" i="37"/>
  <c r="GX7" i="37"/>
  <c r="GY7" i="37"/>
  <c r="GZ7" i="37"/>
  <c r="HA7" i="37"/>
  <c r="HB7" i="37"/>
  <c r="HC7" i="37"/>
  <c r="GW8" i="37"/>
  <c r="GX8" i="37"/>
  <c r="GY8" i="37"/>
  <c r="GZ8" i="37"/>
  <c r="HA8" i="37"/>
  <c r="HB8" i="37"/>
  <c r="HC8" i="37"/>
  <c r="GW9" i="37"/>
  <c r="GX9" i="37"/>
  <c r="GY9" i="37"/>
  <c r="GZ9" i="37"/>
  <c r="HA9" i="37"/>
  <c r="HB9" i="37"/>
  <c r="HC9" i="37"/>
  <c r="GW10" i="37"/>
  <c r="GX10" i="37"/>
  <c r="GY10" i="37"/>
  <c r="GZ10" i="37"/>
  <c r="HA10" i="37"/>
  <c r="HB10" i="37"/>
  <c r="HC10" i="37"/>
  <c r="GW11" i="37"/>
  <c r="GX11" i="37"/>
  <c r="GY11" i="37"/>
  <c r="GZ11" i="37"/>
  <c r="HA11" i="37"/>
  <c r="HB11" i="37"/>
  <c r="HC11" i="37"/>
  <c r="GW12" i="37"/>
  <c r="GX12" i="37"/>
  <c r="GY12" i="37"/>
  <c r="GZ12" i="37"/>
  <c r="HA12" i="37"/>
  <c r="HB12" i="37"/>
  <c r="HC12" i="37"/>
  <c r="GW13" i="37"/>
  <c r="GX13" i="37"/>
  <c r="GY13" i="37"/>
  <c r="GZ13" i="37"/>
  <c r="HA13" i="37"/>
  <c r="HB13" i="37"/>
  <c r="HC13" i="37"/>
  <c r="GW14" i="37"/>
  <c r="GX14" i="37"/>
  <c r="GY14" i="37"/>
  <c r="GZ14" i="37"/>
  <c r="HA14" i="37"/>
  <c r="HB14" i="37"/>
  <c r="HC14" i="37"/>
  <c r="GW15" i="37"/>
  <c r="GX15" i="37"/>
  <c r="GY15" i="37"/>
  <c r="GZ15" i="37"/>
  <c r="HA15" i="37"/>
  <c r="HB15" i="37"/>
  <c r="HC15" i="37"/>
  <c r="GW16" i="37"/>
  <c r="GX16" i="37"/>
  <c r="GY16" i="37"/>
  <c r="GZ16" i="37"/>
  <c r="HA16" i="37"/>
  <c r="HB16" i="37"/>
  <c r="HC16" i="37"/>
  <c r="GW17" i="37"/>
  <c r="GX17" i="37"/>
  <c r="GY17" i="37"/>
  <c r="GZ17" i="37"/>
  <c r="HA17" i="37"/>
  <c r="HB17" i="37"/>
  <c r="HC17" i="37"/>
  <c r="GW18" i="37"/>
  <c r="GX18" i="37"/>
  <c r="GY18" i="37"/>
  <c r="GZ18" i="37"/>
  <c r="HA18" i="37"/>
  <c r="HB18" i="37"/>
  <c r="HC18" i="37"/>
  <c r="GW19" i="37"/>
  <c r="GX19" i="37"/>
  <c r="GY19" i="37"/>
  <c r="GZ19" i="37"/>
  <c r="HA19" i="37"/>
  <c r="HB19" i="37"/>
  <c r="HC19" i="37"/>
  <c r="GW20" i="37"/>
  <c r="GX20" i="37"/>
  <c r="GY20" i="37"/>
  <c r="GZ20" i="37"/>
  <c r="HA20" i="37"/>
  <c r="HB20" i="37"/>
  <c r="HC20" i="37"/>
  <c r="GP2" i="37"/>
  <c r="GQ2" i="37"/>
  <c r="GR2" i="37"/>
  <c r="GS2" i="37"/>
  <c r="GT2" i="37"/>
  <c r="GU2" i="37"/>
  <c r="GV2" i="37"/>
  <c r="GP3" i="37"/>
  <c r="GQ3" i="37"/>
  <c r="GR3" i="37"/>
  <c r="GS3" i="37"/>
  <c r="GT3" i="37"/>
  <c r="GU3" i="37"/>
  <c r="GV3" i="37"/>
  <c r="GP4" i="37"/>
  <c r="GQ4" i="37"/>
  <c r="GR4" i="37"/>
  <c r="GS4" i="37"/>
  <c r="GT4" i="37"/>
  <c r="GU4" i="37"/>
  <c r="GV4" i="37"/>
  <c r="GP5" i="37"/>
  <c r="GQ5" i="37"/>
  <c r="GR5" i="37"/>
  <c r="GS5" i="37"/>
  <c r="GT5" i="37"/>
  <c r="GU5" i="37"/>
  <c r="GV5" i="37"/>
  <c r="GP6" i="37"/>
  <c r="GQ6" i="37"/>
  <c r="GR6" i="37"/>
  <c r="GS6" i="37"/>
  <c r="GT6" i="37"/>
  <c r="GU6" i="37"/>
  <c r="GV6" i="37"/>
  <c r="GP7" i="37"/>
  <c r="GQ7" i="37"/>
  <c r="GR7" i="37"/>
  <c r="GS7" i="37"/>
  <c r="GT7" i="37"/>
  <c r="GU7" i="37"/>
  <c r="GV7" i="37"/>
  <c r="GP8" i="37"/>
  <c r="GQ8" i="37"/>
  <c r="GR8" i="37"/>
  <c r="GS8" i="37"/>
  <c r="GT8" i="37"/>
  <c r="GU8" i="37"/>
  <c r="GV8" i="37"/>
  <c r="GP9" i="37"/>
  <c r="GQ9" i="37"/>
  <c r="GR9" i="37"/>
  <c r="GS9" i="37"/>
  <c r="GT9" i="37"/>
  <c r="GU9" i="37"/>
  <c r="GV9" i="37"/>
  <c r="GP10" i="37"/>
  <c r="GQ10" i="37"/>
  <c r="GR10" i="37"/>
  <c r="GS10" i="37"/>
  <c r="GT10" i="37"/>
  <c r="GU10" i="37"/>
  <c r="GV10" i="37"/>
  <c r="GP11" i="37"/>
  <c r="GQ11" i="37"/>
  <c r="GR11" i="37"/>
  <c r="GS11" i="37"/>
  <c r="GT11" i="37"/>
  <c r="GU11" i="37"/>
  <c r="GV11" i="37"/>
  <c r="GP12" i="37"/>
  <c r="GQ12" i="37"/>
  <c r="GR12" i="37"/>
  <c r="GS12" i="37"/>
  <c r="GT12" i="37"/>
  <c r="GU12" i="37"/>
  <c r="GV12" i="37"/>
  <c r="GP13" i="37"/>
  <c r="GQ13" i="37"/>
  <c r="GR13" i="37"/>
  <c r="GS13" i="37"/>
  <c r="GT13" i="37"/>
  <c r="GU13" i="37"/>
  <c r="GV13" i="37"/>
  <c r="GP14" i="37"/>
  <c r="GQ14" i="37"/>
  <c r="GR14" i="37"/>
  <c r="GS14" i="37"/>
  <c r="GT14" i="37"/>
  <c r="GU14" i="37"/>
  <c r="GV14" i="37"/>
  <c r="GP15" i="37"/>
  <c r="GQ15" i="37"/>
  <c r="GR15" i="37"/>
  <c r="GS15" i="37"/>
  <c r="GT15" i="37"/>
  <c r="GU15" i="37"/>
  <c r="GV15" i="37"/>
  <c r="GP16" i="37"/>
  <c r="GQ16" i="37"/>
  <c r="GR16" i="37"/>
  <c r="GS16" i="37"/>
  <c r="GT16" i="37"/>
  <c r="GU16" i="37"/>
  <c r="GV16" i="37"/>
  <c r="GP17" i="37"/>
  <c r="GQ17" i="37"/>
  <c r="GR17" i="37"/>
  <c r="GS17" i="37"/>
  <c r="GT17" i="37"/>
  <c r="GU17" i="37"/>
  <c r="GV17" i="37"/>
  <c r="GP18" i="37"/>
  <c r="GQ18" i="37"/>
  <c r="GR18" i="37"/>
  <c r="GS18" i="37"/>
  <c r="GT18" i="37"/>
  <c r="GU18" i="37"/>
  <c r="GV18" i="37"/>
  <c r="GP19" i="37"/>
  <c r="GQ19" i="37"/>
  <c r="GR19" i="37"/>
  <c r="GS19" i="37"/>
  <c r="GT19" i="37"/>
  <c r="GU19" i="37"/>
  <c r="GV19" i="37"/>
  <c r="GP20" i="37"/>
  <c r="GQ20" i="37"/>
  <c r="GR20" i="37"/>
  <c r="GS20" i="37"/>
  <c r="GT20" i="37"/>
  <c r="GU20" i="37"/>
  <c r="GV20" i="37"/>
  <c r="GI2" i="37"/>
  <c r="GJ2" i="37"/>
  <c r="GK2" i="37"/>
  <c r="GL2" i="37"/>
  <c r="GM2" i="37"/>
  <c r="GN2" i="37"/>
  <c r="GO2" i="37"/>
  <c r="GI3" i="37"/>
  <c r="GJ3" i="37"/>
  <c r="GK3" i="37"/>
  <c r="GL3" i="37"/>
  <c r="GM3" i="37"/>
  <c r="GN3" i="37"/>
  <c r="GO3" i="37"/>
  <c r="GI4" i="37"/>
  <c r="GJ4" i="37"/>
  <c r="GK4" i="37"/>
  <c r="GL4" i="37"/>
  <c r="GM4" i="37"/>
  <c r="GN4" i="37"/>
  <c r="GO4" i="37"/>
  <c r="GI5" i="37"/>
  <c r="GJ5" i="37"/>
  <c r="GK5" i="37"/>
  <c r="GL5" i="37"/>
  <c r="GM5" i="37"/>
  <c r="GN5" i="37"/>
  <c r="GO5" i="37"/>
  <c r="GI6" i="37"/>
  <c r="GJ6" i="37"/>
  <c r="GK6" i="37"/>
  <c r="GL6" i="37"/>
  <c r="GM6" i="37"/>
  <c r="GN6" i="37"/>
  <c r="GO6" i="37"/>
  <c r="GI7" i="37"/>
  <c r="GJ7" i="37"/>
  <c r="GK7" i="37"/>
  <c r="GL7" i="37"/>
  <c r="GM7" i="37"/>
  <c r="GN7" i="37"/>
  <c r="GO7" i="37"/>
  <c r="GI8" i="37"/>
  <c r="GJ8" i="37"/>
  <c r="GK8" i="37"/>
  <c r="GL8" i="37"/>
  <c r="GM8" i="37"/>
  <c r="GN8" i="37"/>
  <c r="GO8" i="37"/>
  <c r="GI9" i="37"/>
  <c r="GJ9" i="37"/>
  <c r="GK9" i="37"/>
  <c r="GL9" i="37"/>
  <c r="GM9" i="37"/>
  <c r="GN9" i="37"/>
  <c r="GO9" i="37"/>
  <c r="GI10" i="37"/>
  <c r="GJ10" i="37"/>
  <c r="GK10" i="37"/>
  <c r="GL10" i="37"/>
  <c r="GM10" i="37"/>
  <c r="GN10" i="37"/>
  <c r="GO10" i="37"/>
  <c r="GI11" i="37"/>
  <c r="GJ11" i="37"/>
  <c r="GK11" i="37"/>
  <c r="GL11" i="37"/>
  <c r="GM11" i="37"/>
  <c r="GN11" i="37"/>
  <c r="GO11" i="37"/>
  <c r="GI12" i="37"/>
  <c r="GJ12" i="37"/>
  <c r="GK12" i="37"/>
  <c r="GL12" i="37"/>
  <c r="GM12" i="37"/>
  <c r="GN12" i="37"/>
  <c r="GO12" i="37"/>
  <c r="GI13" i="37"/>
  <c r="GJ13" i="37"/>
  <c r="GK13" i="37"/>
  <c r="GL13" i="37"/>
  <c r="GM13" i="37"/>
  <c r="GN13" i="37"/>
  <c r="GO13" i="37"/>
  <c r="GI14" i="37"/>
  <c r="GJ14" i="37"/>
  <c r="GK14" i="37"/>
  <c r="GL14" i="37"/>
  <c r="GM14" i="37"/>
  <c r="GN14" i="37"/>
  <c r="GO14" i="37"/>
  <c r="GI15" i="37"/>
  <c r="GJ15" i="37"/>
  <c r="GK15" i="37"/>
  <c r="GL15" i="37"/>
  <c r="GM15" i="37"/>
  <c r="GN15" i="37"/>
  <c r="GO15" i="37"/>
  <c r="GI16" i="37"/>
  <c r="GJ16" i="37"/>
  <c r="GK16" i="37"/>
  <c r="GL16" i="37"/>
  <c r="GM16" i="37"/>
  <c r="GN16" i="37"/>
  <c r="GO16" i="37"/>
  <c r="GI17" i="37"/>
  <c r="GJ17" i="37"/>
  <c r="GK17" i="37"/>
  <c r="GL17" i="37"/>
  <c r="GM17" i="37"/>
  <c r="GN17" i="37"/>
  <c r="GO17" i="37"/>
  <c r="GI18" i="37"/>
  <c r="GJ18" i="37"/>
  <c r="GK18" i="37"/>
  <c r="GL18" i="37"/>
  <c r="GM18" i="37"/>
  <c r="GN18" i="37"/>
  <c r="GO18" i="37"/>
  <c r="GI19" i="37"/>
  <c r="GJ19" i="37"/>
  <c r="GK19" i="37"/>
  <c r="GL19" i="37"/>
  <c r="GM19" i="37"/>
  <c r="GN19" i="37"/>
  <c r="GO19" i="37"/>
  <c r="GI20" i="37"/>
  <c r="GJ20" i="37"/>
  <c r="GK20" i="37"/>
  <c r="GL20" i="37"/>
  <c r="GM20" i="37"/>
  <c r="GN20" i="37"/>
  <c r="GO20" i="37"/>
  <c r="GB2" i="37"/>
  <c r="GC2" i="37"/>
  <c r="GD2" i="37"/>
  <c r="GE2" i="37"/>
  <c r="GF2" i="37"/>
  <c r="GG2" i="37"/>
  <c r="GH2" i="37"/>
  <c r="GB3" i="37"/>
  <c r="GC3" i="37"/>
  <c r="GD3" i="37"/>
  <c r="GE3" i="37"/>
  <c r="GF3" i="37"/>
  <c r="GG3" i="37"/>
  <c r="GH3" i="37"/>
  <c r="GB4" i="37"/>
  <c r="GC4" i="37"/>
  <c r="GD4" i="37"/>
  <c r="GE4" i="37"/>
  <c r="GF4" i="37"/>
  <c r="GG4" i="37"/>
  <c r="GH4" i="37"/>
  <c r="GB5" i="37"/>
  <c r="GC5" i="37"/>
  <c r="GD5" i="37"/>
  <c r="GE5" i="37"/>
  <c r="GF5" i="37"/>
  <c r="GG5" i="37"/>
  <c r="GH5" i="37"/>
  <c r="GB6" i="37"/>
  <c r="GC6" i="37"/>
  <c r="GD6" i="37"/>
  <c r="GE6" i="37"/>
  <c r="GF6" i="37"/>
  <c r="GG6" i="37"/>
  <c r="GH6" i="37"/>
  <c r="GB7" i="37"/>
  <c r="GC7" i="37"/>
  <c r="GD7" i="37"/>
  <c r="GE7" i="37"/>
  <c r="GF7" i="37"/>
  <c r="GG7" i="37"/>
  <c r="GH7" i="37"/>
  <c r="GB8" i="37"/>
  <c r="GC8" i="37"/>
  <c r="GD8" i="37"/>
  <c r="GE8" i="37"/>
  <c r="GF8" i="37"/>
  <c r="GG8" i="37"/>
  <c r="GH8" i="37"/>
  <c r="GB9" i="37"/>
  <c r="GC9" i="37"/>
  <c r="GD9" i="37"/>
  <c r="GE9" i="37"/>
  <c r="GF9" i="37"/>
  <c r="GG9" i="37"/>
  <c r="GH9" i="37"/>
  <c r="GB10" i="37"/>
  <c r="GC10" i="37"/>
  <c r="GD10" i="37"/>
  <c r="GE10" i="37"/>
  <c r="GF10" i="37"/>
  <c r="GG10" i="37"/>
  <c r="GH10" i="37"/>
  <c r="GB11" i="37"/>
  <c r="GC11" i="37"/>
  <c r="GD11" i="37"/>
  <c r="GE11" i="37"/>
  <c r="GF11" i="37"/>
  <c r="GG11" i="37"/>
  <c r="GH11" i="37"/>
  <c r="GB12" i="37"/>
  <c r="GC12" i="37"/>
  <c r="GD12" i="37"/>
  <c r="GE12" i="37"/>
  <c r="GF12" i="37"/>
  <c r="GG12" i="37"/>
  <c r="GH12" i="37"/>
  <c r="GB13" i="37"/>
  <c r="GC13" i="37"/>
  <c r="GD13" i="37"/>
  <c r="GE13" i="37"/>
  <c r="GF13" i="37"/>
  <c r="GG13" i="37"/>
  <c r="GH13" i="37"/>
  <c r="GB14" i="37"/>
  <c r="GC14" i="37"/>
  <c r="GD14" i="37"/>
  <c r="GE14" i="37"/>
  <c r="GF14" i="37"/>
  <c r="GG14" i="37"/>
  <c r="GH14" i="37"/>
  <c r="GB15" i="37"/>
  <c r="GC15" i="37"/>
  <c r="GD15" i="37"/>
  <c r="GE15" i="37"/>
  <c r="GF15" i="37"/>
  <c r="GG15" i="37"/>
  <c r="GH15" i="37"/>
  <c r="GB16" i="37"/>
  <c r="GC16" i="37"/>
  <c r="GD16" i="37"/>
  <c r="GE16" i="37"/>
  <c r="GF16" i="37"/>
  <c r="GG16" i="37"/>
  <c r="GH16" i="37"/>
  <c r="GB17" i="37"/>
  <c r="GC17" i="37"/>
  <c r="GD17" i="37"/>
  <c r="GE17" i="37"/>
  <c r="GF17" i="37"/>
  <c r="GG17" i="37"/>
  <c r="GH17" i="37"/>
  <c r="GB18" i="37"/>
  <c r="GC18" i="37"/>
  <c r="GD18" i="37"/>
  <c r="GE18" i="37"/>
  <c r="GF18" i="37"/>
  <c r="GG18" i="37"/>
  <c r="GH18" i="37"/>
  <c r="GB19" i="37"/>
  <c r="GC19" i="37"/>
  <c r="GD19" i="37"/>
  <c r="GE19" i="37"/>
  <c r="GF19" i="37"/>
  <c r="GG19" i="37"/>
  <c r="GH19" i="37"/>
  <c r="GB20" i="37"/>
  <c r="GC20" i="37"/>
  <c r="GD20" i="37"/>
  <c r="GE20" i="37"/>
  <c r="GF20" i="37"/>
  <c r="GG20" i="37"/>
  <c r="GH20" i="37"/>
  <c r="GW21" i="37"/>
  <c r="GX21" i="37"/>
  <c r="GY21" i="37"/>
  <c r="GZ21" i="37"/>
  <c r="HA21" i="37"/>
  <c r="HB21" i="37"/>
  <c r="HC21" i="37"/>
  <c r="GW22" i="37"/>
  <c r="GX22" i="37"/>
  <c r="GY22" i="37"/>
  <c r="GZ22" i="37"/>
  <c r="HA22" i="37"/>
  <c r="HB22" i="37"/>
  <c r="HC22" i="37"/>
  <c r="GW23" i="37"/>
  <c r="GX23" i="37"/>
  <c r="GY23" i="37"/>
  <c r="GZ23" i="37"/>
  <c r="HA23" i="37"/>
  <c r="HB23" i="37"/>
  <c r="HC23" i="37"/>
  <c r="GW24" i="37"/>
  <c r="GX24" i="37"/>
  <c r="GY24" i="37"/>
  <c r="GZ24" i="37"/>
  <c r="HA24" i="37"/>
  <c r="HB24" i="37"/>
  <c r="HC24" i="37"/>
  <c r="GW25" i="37"/>
  <c r="GX25" i="37"/>
  <c r="GY25" i="37"/>
  <c r="GZ25" i="37"/>
  <c r="HA25" i="37"/>
  <c r="HB25" i="37"/>
  <c r="HC25" i="37"/>
  <c r="GW26" i="37"/>
  <c r="GX26" i="37"/>
  <c r="GY26" i="37"/>
  <c r="GZ26" i="37"/>
  <c r="HA26" i="37"/>
  <c r="HB26" i="37"/>
  <c r="HC26" i="37"/>
  <c r="GW27" i="37"/>
  <c r="GX27" i="37"/>
  <c r="GY27" i="37"/>
  <c r="GZ27" i="37"/>
  <c r="HA27" i="37"/>
  <c r="HB27" i="37"/>
  <c r="HC27" i="37"/>
  <c r="GP21" i="37"/>
  <c r="GQ21" i="37"/>
  <c r="GR21" i="37"/>
  <c r="GS21" i="37"/>
  <c r="GT21" i="37"/>
  <c r="GU21" i="37"/>
  <c r="GV21" i="37"/>
  <c r="GP22" i="37"/>
  <c r="GQ22" i="37"/>
  <c r="GR22" i="37"/>
  <c r="GS22" i="37"/>
  <c r="GT22" i="37"/>
  <c r="GU22" i="37"/>
  <c r="GV22" i="37"/>
  <c r="GP23" i="37"/>
  <c r="GQ23" i="37"/>
  <c r="GR23" i="37"/>
  <c r="GS23" i="37"/>
  <c r="GT23" i="37"/>
  <c r="GU23" i="37"/>
  <c r="GV23" i="37"/>
  <c r="GP24" i="37"/>
  <c r="GQ24" i="37"/>
  <c r="GR24" i="37"/>
  <c r="GS24" i="37"/>
  <c r="GT24" i="37"/>
  <c r="GU24" i="37"/>
  <c r="GV24" i="37"/>
  <c r="GP25" i="37"/>
  <c r="GQ25" i="37"/>
  <c r="GR25" i="37"/>
  <c r="GS25" i="37"/>
  <c r="GT25" i="37"/>
  <c r="GU25" i="37"/>
  <c r="GV25" i="37"/>
  <c r="GP26" i="37"/>
  <c r="GQ26" i="37"/>
  <c r="GR26" i="37"/>
  <c r="GS26" i="37"/>
  <c r="GT26" i="37"/>
  <c r="GU26" i="37"/>
  <c r="GV26" i="37"/>
  <c r="GP27" i="37"/>
  <c r="GQ27" i="37"/>
  <c r="GR27" i="37"/>
  <c r="GS27" i="37"/>
  <c r="GT27" i="37"/>
  <c r="GU27" i="37"/>
  <c r="GV27" i="37"/>
  <c r="GI21" i="37"/>
  <c r="GJ21" i="37"/>
  <c r="GK21" i="37"/>
  <c r="GL21" i="37"/>
  <c r="GM21" i="37"/>
  <c r="GN21" i="37"/>
  <c r="GO21" i="37"/>
  <c r="GI22" i="37"/>
  <c r="GJ22" i="37"/>
  <c r="GK22" i="37"/>
  <c r="GL22" i="37"/>
  <c r="GM22" i="37"/>
  <c r="GN22" i="37"/>
  <c r="GO22" i="37"/>
  <c r="GI23" i="37"/>
  <c r="GJ23" i="37"/>
  <c r="GK23" i="37"/>
  <c r="GL23" i="37"/>
  <c r="GM23" i="37"/>
  <c r="GN23" i="37"/>
  <c r="GO23" i="37"/>
  <c r="GI24" i="37"/>
  <c r="GJ24" i="37"/>
  <c r="GK24" i="37"/>
  <c r="GL24" i="37"/>
  <c r="GM24" i="37"/>
  <c r="GN24" i="37"/>
  <c r="GO24" i="37"/>
  <c r="GI25" i="37"/>
  <c r="GJ25" i="37"/>
  <c r="GK25" i="37"/>
  <c r="GL25" i="37"/>
  <c r="GM25" i="37"/>
  <c r="GN25" i="37"/>
  <c r="GO25" i="37"/>
  <c r="GI26" i="37"/>
  <c r="GJ26" i="37"/>
  <c r="GK26" i="37"/>
  <c r="GL26" i="37"/>
  <c r="GM26" i="37"/>
  <c r="GN26" i="37"/>
  <c r="GO26" i="37"/>
  <c r="GI27" i="37"/>
  <c r="GJ27" i="37"/>
  <c r="GK27" i="37"/>
  <c r="GL27" i="37"/>
  <c r="GM27" i="37"/>
  <c r="GN27" i="37"/>
  <c r="GO27" i="37"/>
  <c r="GB21" i="37"/>
  <c r="GC21" i="37"/>
  <c r="GD21" i="37"/>
  <c r="GE21" i="37"/>
  <c r="GF21" i="37"/>
  <c r="GG21" i="37"/>
  <c r="GH21" i="37"/>
  <c r="GB22" i="37"/>
  <c r="GC22" i="37"/>
  <c r="GD22" i="37"/>
  <c r="GE22" i="37"/>
  <c r="GF22" i="37"/>
  <c r="GG22" i="37"/>
  <c r="GH22" i="37"/>
  <c r="GB23" i="37"/>
  <c r="GC23" i="37"/>
  <c r="GD23" i="37"/>
  <c r="GE23" i="37"/>
  <c r="GF23" i="37"/>
  <c r="GG23" i="37"/>
  <c r="GH23" i="37"/>
  <c r="GB24" i="37"/>
  <c r="GC24" i="37"/>
  <c r="GD24" i="37"/>
  <c r="GE24" i="37"/>
  <c r="GF24" i="37"/>
  <c r="GG24" i="37"/>
  <c r="GH24" i="37"/>
  <c r="GB25" i="37"/>
  <c r="GC25" i="37"/>
  <c r="GD25" i="37"/>
  <c r="GE25" i="37"/>
  <c r="GF25" i="37"/>
  <c r="GG25" i="37"/>
  <c r="GH25" i="37"/>
  <c r="GB26" i="37"/>
  <c r="GC26" i="37"/>
  <c r="GD26" i="37"/>
  <c r="GE26" i="37"/>
  <c r="GF26" i="37"/>
  <c r="GG26" i="37"/>
  <c r="GH26" i="37"/>
  <c r="GB27" i="37"/>
  <c r="GC27" i="37"/>
  <c r="GD27" i="37"/>
  <c r="GE27" i="37"/>
  <c r="GF27" i="37"/>
  <c r="GG27" i="37"/>
  <c r="GH27" i="37"/>
  <c r="FU21" i="37"/>
  <c r="FV21" i="37"/>
  <c r="FW21" i="37"/>
  <c r="FX21" i="37"/>
  <c r="FY21" i="37"/>
  <c r="FZ21" i="37"/>
  <c r="GA21" i="37"/>
  <c r="FU22" i="37"/>
  <c r="FV22" i="37"/>
  <c r="FW22" i="37"/>
  <c r="FX22" i="37"/>
  <c r="FY22" i="37"/>
  <c r="FZ22" i="37"/>
  <c r="GA22" i="37"/>
  <c r="FU23" i="37"/>
  <c r="FV23" i="37"/>
  <c r="FW23" i="37"/>
  <c r="FX23" i="37"/>
  <c r="FY23" i="37"/>
  <c r="FZ23" i="37"/>
  <c r="GA23" i="37"/>
  <c r="FU24" i="37"/>
  <c r="FV24" i="37"/>
  <c r="FW24" i="37"/>
  <c r="FX24" i="37"/>
  <c r="FY24" i="37"/>
  <c r="FZ24" i="37"/>
  <c r="GA24" i="37"/>
  <c r="FU25" i="37"/>
  <c r="FV25" i="37"/>
  <c r="FW25" i="37"/>
  <c r="FX25" i="37"/>
  <c r="FY25" i="37"/>
  <c r="FZ25" i="37"/>
  <c r="GA25" i="37"/>
  <c r="FU26" i="37"/>
  <c r="FV26" i="37"/>
  <c r="FW26" i="37"/>
  <c r="FX26" i="37"/>
  <c r="FY26" i="37"/>
  <c r="FZ26" i="37"/>
  <c r="GA26" i="37"/>
  <c r="FU27" i="37"/>
  <c r="FV27" i="37"/>
  <c r="FW27" i="37"/>
  <c r="FX27" i="37"/>
  <c r="FY27" i="37"/>
  <c r="FZ27" i="37"/>
  <c r="GA27" i="37"/>
  <c r="FN21" i="37"/>
  <c r="FO21" i="37"/>
  <c r="FP21" i="37"/>
  <c r="FQ21" i="37"/>
  <c r="FR21" i="37"/>
  <c r="FS21" i="37"/>
  <c r="FT21" i="37"/>
  <c r="FN22" i="37"/>
  <c r="FO22" i="37"/>
  <c r="FP22" i="37"/>
  <c r="FQ22" i="37"/>
  <c r="FR22" i="37"/>
  <c r="FS22" i="37"/>
  <c r="FT22" i="37"/>
  <c r="FN23" i="37"/>
  <c r="FO23" i="37"/>
  <c r="FP23" i="37"/>
  <c r="FQ23" i="37"/>
  <c r="FR23" i="37"/>
  <c r="FS23" i="37"/>
  <c r="FT23" i="37"/>
  <c r="FN24" i="37"/>
  <c r="FO24" i="37"/>
  <c r="FP24" i="37"/>
  <c r="FQ24" i="37"/>
  <c r="FR24" i="37"/>
  <c r="FS24" i="37"/>
  <c r="FT24" i="37"/>
  <c r="FN25" i="37"/>
  <c r="FO25" i="37"/>
  <c r="FP25" i="37"/>
  <c r="FQ25" i="37"/>
  <c r="FR25" i="37"/>
  <c r="FS25" i="37"/>
  <c r="FT25" i="37"/>
  <c r="FN26" i="37"/>
  <c r="FO26" i="37"/>
  <c r="FP26" i="37"/>
  <c r="FQ26" i="37"/>
  <c r="FR26" i="37"/>
  <c r="FS26" i="37"/>
  <c r="FT26" i="37"/>
  <c r="FN27" i="37"/>
  <c r="FO27" i="37"/>
  <c r="FP27" i="37"/>
  <c r="FQ27" i="37"/>
  <c r="FR27" i="37"/>
  <c r="FS27" i="37"/>
  <c r="FT27" i="37"/>
  <c r="FG21" i="37"/>
  <c r="FH21" i="37"/>
  <c r="FI21" i="37"/>
  <c r="FJ21" i="37"/>
  <c r="FK21" i="37"/>
  <c r="FL21" i="37"/>
  <c r="FM21" i="37"/>
  <c r="FG22" i="37"/>
  <c r="FH22" i="37"/>
  <c r="FI22" i="37"/>
  <c r="FJ22" i="37"/>
  <c r="FK22" i="37"/>
  <c r="FL22" i="37"/>
  <c r="FM22" i="37"/>
  <c r="FG23" i="37"/>
  <c r="FH23" i="37"/>
  <c r="FI23" i="37"/>
  <c r="FJ23" i="37"/>
  <c r="FK23" i="37"/>
  <c r="FL23" i="37"/>
  <c r="FM23" i="37"/>
  <c r="FG24" i="37"/>
  <c r="FH24" i="37"/>
  <c r="FI24" i="37"/>
  <c r="FJ24" i="37"/>
  <c r="FK24" i="37"/>
  <c r="FL24" i="37"/>
  <c r="FM24" i="37"/>
  <c r="FG25" i="37"/>
  <c r="FH25" i="37"/>
  <c r="FI25" i="37"/>
  <c r="FJ25" i="37"/>
  <c r="FK25" i="37"/>
  <c r="FL25" i="37"/>
  <c r="FM25" i="37"/>
  <c r="FG26" i="37"/>
  <c r="FH26" i="37"/>
  <c r="FI26" i="37"/>
  <c r="FJ26" i="37"/>
  <c r="FK26" i="37"/>
  <c r="FL26" i="37"/>
  <c r="FM26" i="37"/>
  <c r="FG27" i="37"/>
  <c r="FH27" i="37"/>
  <c r="FI27" i="37"/>
  <c r="FJ27" i="37"/>
  <c r="FK27" i="37"/>
  <c r="FL27" i="37"/>
  <c r="FM27" i="37"/>
  <c r="EZ21" i="37"/>
  <c r="FA21" i="37"/>
  <c r="FB21" i="37"/>
  <c r="FC21" i="37"/>
  <c r="FD21" i="37"/>
  <c r="FE21" i="37"/>
  <c r="FF21" i="37"/>
  <c r="EZ22" i="37"/>
  <c r="FA22" i="37"/>
  <c r="FB22" i="37"/>
  <c r="FC22" i="37"/>
  <c r="FD22" i="37"/>
  <c r="FE22" i="37"/>
  <c r="FF22" i="37"/>
  <c r="EZ23" i="37"/>
  <c r="FA23" i="37"/>
  <c r="FB23" i="37"/>
  <c r="FC23" i="37"/>
  <c r="FD23" i="37"/>
  <c r="FE23" i="37"/>
  <c r="FF23" i="37"/>
  <c r="EZ24" i="37"/>
  <c r="FA24" i="37"/>
  <c r="FB24" i="37"/>
  <c r="FC24" i="37"/>
  <c r="FD24" i="37"/>
  <c r="FE24" i="37"/>
  <c r="FF24" i="37"/>
  <c r="EZ25" i="37"/>
  <c r="FA25" i="37"/>
  <c r="FB25" i="37"/>
  <c r="FC25" i="37"/>
  <c r="FD25" i="37"/>
  <c r="FE25" i="37"/>
  <c r="FF25" i="37"/>
  <c r="EZ26" i="37"/>
  <c r="FA26" i="37"/>
  <c r="FB26" i="37"/>
  <c r="FC26" i="37"/>
  <c r="FD26" i="37"/>
  <c r="FE26" i="37"/>
  <c r="FF26" i="37"/>
  <c r="EZ27" i="37"/>
  <c r="FA27" i="37"/>
  <c r="FB27" i="37"/>
  <c r="FC27" i="37"/>
  <c r="FD27" i="37"/>
  <c r="FE27" i="37"/>
  <c r="FF27" i="37"/>
  <c r="ES21" i="37"/>
  <c r="ET21" i="37"/>
  <c r="EU21" i="37"/>
  <c r="EV21" i="37"/>
  <c r="EW21" i="37"/>
  <c r="EX21" i="37"/>
  <c r="EY21" i="37"/>
  <c r="ES22" i="37"/>
  <c r="ET22" i="37"/>
  <c r="EU22" i="37"/>
  <c r="EV22" i="37"/>
  <c r="EW22" i="37"/>
  <c r="EX22" i="37"/>
  <c r="EY22" i="37"/>
  <c r="ES23" i="37"/>
  <c r="ET23" i="37"/>
  <c r="EU23" i="37"/>
  <c r="EV23" i="37"/>
  <c r="EW23" i="37"/>
  <c r="EX23" i="37"/>
  <c r="EY23" i="37"/>
  <c r="ES24" i="37"/>
  <c r="ET24" i="37"/>
  <c r="EU24" i="37"/>
  <c r="EV24" i="37"/>
  <c r="EW24" i="37"/>
  <c r="EX24" i="37"/>
  <c r="EY24" i="37"/>
  <c r="ES25" i="37"/>
  <c r="ET25" i="37"/>
  <c r="EU25" i="37"/>
  <c r="EV25" i="37"/>
  <c r="EW25" i="37"/>
  <c r="EX25" i="37"/>
  <c r="EY25" i="37"/>
  <c r="ES26" i="37"/>
  <c r="ET26" i="37"/>
  <c r="EU26" i="37"/>
  <c r="EV26" i="37"/>
  <c r="EW26" i="37"/>
  <c r="EX26" i="37"/>
  <c r="EY26" i="37"/>
  <c r="ES27" i="37"/>
  <c r="ET27" i="37"/>
  <c r="EU27" i="37"/>
  <c r="EV27" i="37"/>
  <c r="EW27" i="37"/>
  <c r="EX27" i="37"/>
  <c r="EY27" i="37"/>
  <c r="FU2" i="37"/>
  <c r="FV2" i="37"/>
  <c r="FW2" i="37"/>
  <c r="FX2" i="37"/>
  <c r="FY2" i="37"/>
  <c r="FZ2" i="37"/>
  <c r="GA2" i="37"/>
  <c r="FU3" i="37"/>
  <c r="FV3" i="37"/>
  <c r="FW3" i="37"/>
  <c r="FX3" i="37"/>
  <c r="FY3" i="37"/>
  <c r="FZ3" i="37"/>
  <c r="GA3" i="37"/>
  <c r="FU4" i="37"/>
  <c r="FV4" i="37"/>
  <c r="FW4" i="37"/>
  <c r="FX4" i="37"/>
  <c r="FY4" i="37"/>
  <c r="FZ4" i="37"/>
  <c r="GA4" i="37"/>
  <c r="FU5" i="37"/>
  <c r="FV5" i="37"/>
  <c r="FW5" i="37"/>
  <c r="FX5" i="37"/>
  <c r="FY5" i="37"/>
  <c r="FZ5" i="37"/>
  <c r="GA5" i="37"/>
  <c r="FU6" i="37"/>
  <c r="FV6" i="37"/>
  <c r="FW6" i="37"/>
  <c r="FX6" i="37"/>
  <c r="FY6" i="37"/>
  <c r="FZ6" i="37"/>
  <c r="GA6" i="37"/>
  <c r="FU7" i="37"/>
  <c r="FV7" i="37"/>
  <c r="FW7" i="37"/>
  <c r="FX7" i="37"/>
  <c r="FY7" i="37"/>
  <c r="FZ7" i="37"/>
  <c r="GA7" i="37"/>
  <c r="FU8" i="37"/>
  <c r="FV8" i="37"/>
  <c r="FW8" i="37"/>
  <c r="FX8" i="37"/>
  <c r="FY8" i="37"/>
  <c r="FZ8" i="37"/>
  <c r="GA8" i="37"/>
  <c r="FU9" i="37"/>
  <c r="FV9" i="37"/>
  <c r="FW9" i="37"/>
  <c r="FX9" i="37"/>
  <c r="FY9" i="37"/>
  <c r="FZ9" i="37"/>
  <c r="GA9" i="37"/>
  <c r="FU10" i="37"/>
  <c r="FV10" i="37"/>
  <c r="FW10" i="37"/>
  <c r="FX10" i="37"/>
  <c r="FY10" i="37"/>
  <c r="FZ10" i="37"/>
  <c r="GA10" i="37"/>
  <c r="FU11" i="37"/>
  <c r="FV11" i="37"/>
  <c r="FW11" i="37"/>
  <c r="FX11" i="37"/>
  <c r="FY11" i="37"/>
  <c r="FZ11" i="37"/>
  <c r="GA11" i="37"/>
  <c r="FU12" i="37"/>
  <c r="FV12" i="37"/>
  <c r="FW12" i="37"/>
  <c r="FX12" i="37"/>
  <c r="FY12" i="37"/>
  <c r="FZ12" i="37"/>
  <c r="GA12" i="37"/>
  <c r="FU13" i="37"/>
  <c r="FV13" i="37"/>
  <c r="FW13" i="37"/>
  <c r="FX13" i="37"/>
  <c r="FY13" i="37"/>
  <c r="FZ13" i="37"/>
  <c r="GA13" i="37"/>
  <c r="FU14" i="37"/>
  <c r="FV14" i="37"/>
  <c r="FW14" i="37"/>
  <c r="FX14" i="37"/>
  <c r="FY14" i="37"/>
  <c r="FZ14" i="37"/>
  <c r="GA14" i="37"/>
  <c r="FU15" i="37"/>
  <c r="FV15" i="37"/>
  <c r="FW15" i="37"/>
  <c r="FX15" i="37"/>
  <c r="FY15" i="37"/>
  <c r="FZ15" i="37"/>
  <c r="GA15" i="37"/>
  <c r="FU16" i="37"/>
  <c r="FV16" i="37"/>
  <c r="FW16" i="37"/>
  <c r="FX16" i="37"/>
  <c r="FY16" i="37"/>
  <c r="FZ16" i="37"/>
  <c r="GA16" i="37"/>
  <c r="FU17" i="37"/>
  <c r="FV17" i="37"/>
  <c r="FW17" i="37"/>
  <c r="FX17" i="37"/>
  <c r="FY17" i="37"/>
  <c r="FZ17" i="37"/>
  <c r="GA17" i="37"/>
  <c r="FU18" i="37"/>
  <c r="FV18" i="37"/>
  <c r="FW18" i="37"/>
  <c r="FX18" i="37"/>
  <c r="FY18" i="37"/>
  <c r="FZ18" i="37"/>
  <c r="GA18" i="37"/>
  <c r="FU19" i="37"/>
  <c r="FV19" i="37"/>
  <c r="FW19" i="37"/>
  <c r="FX19" i="37"/>
  <c r="FY19" i="37"/>
  <c r="FZ19" i="37"/>
  <c r="GA19" i="37"/>
  <c r="FU20" i="37"/>
  <c r="FV20" i="37"/>
  <c r="FW20" i="37"/>
  <c r="FX20" i="37"/>
  <c r="FY20" i="37"/>
  <c r="FZ20" i="37"/>
  <c r="GA20" i="37"/>
  <c r="FN2" i="37"/>
  <c r="FO2" i="37"/>
  <c r="FP2" i="37"/>
  <c r="FQ2" i="37"/>
  <c r="FR2" i="37"/>
  <c r="FS2" i="37"/>
  <c r="FT2" i="37"/>
  <c r="FN3" i="37"/>
  <c r="FO3" i="37"/>
  <c r="FP3" i="37"/>
  <c r="FQ3" i="37"/>
  <c r="FR3" i="37"/>
  <c r="FS3" i="37"/>
  <c r="FT3" i="37"/>
  <c r="FN4" i="37"/>
  <c r="FO4" i="37"/>
  <c r="FP4" i="37"/>
  <c r="FQ4" i="37"/>
  <c r="FR4" i="37"/>
  <c r="FS4" i="37"/>
  <c r="FT4" i="37"/>
  <c r="FN5" i="37"/>
  <c r="FO5" i="37"/>
  <c r="FP5" i="37"/>
  <c r="FQ5" i="37"/>
  <c r="FR5" i="37"/>
  <c r="FS5" i="37"/>
  <c r="FT5" i="37"/>
  <c r="FN6" i="37"/>
  <c r="FO6" i="37"/>
  <c r="FP6" i="37"/>
  <c r="FQ6" i="37"/>
  <c r="FR6" i="37"/>
  <c r="FS6" i="37"/>
  <c r="FT6" i="37"/>
  <c r="FN7" i="37"/>
  <c r="FO7" i="37"/>
  <c r="FP7" i="37"/>
  <c r="FQ7" i="37"/>
  <c r="FR7" i="37"/>
  <c r="FS7" i="37"/>
  <c r="FT7" i="37"/>
  <c r="FN8" i="37"/>
  <c r="FO8" i="37"/>
  <c r="FP8" i="37"/>
  <c r="FQ8" i="37"/>
  <c r="FR8" i="37"/>
  <c r="FS8" i="37"/>
  <c r="FT8" i="37"/>
  <c r="FN9" i="37"/>
  <c r="FO9" i="37"/>
  <c r="FP9" i="37"/>
  <c r="FQ9" i="37"/>
  <c r="FR9" i="37"/>
  <c r="FS9" i="37"/>
  <c r="FT9" i="37"/>
  <c r="FN10" i="37"/>
  <c r="FO10" i="37"/>
  <c r="FP10" i="37"/>
  <c r="FQ10" i="37"/>
  <c r="FR10" i="37"/>
  <c r="FS10" i="37"/>
  <c r="FT10" i="37"/>
  <c r="FN11" i="37"/>
  <c r="FO11" i="37"/>
  <c r="FP11" i="37"/>
  <c r="FQ11" i="37"/>
  <c r="FR11" i="37"/>
  <c r="FS11" i="37"/>
  <c r="FT11" i="37"/>
  <c r="FN12" i="37"/>
  <c r="FO12" i="37"/>
  <c r="FP12" i="37"/>
  <c r="FQ12" i="37"/>
  <c r="FR12" i="37"/>
  <c r="FS12" i="37"/>
  <c r="FT12" i="37"/>
  <c r="FN13" i="37"/>
  <c r="FO13" i="37"/>
  <c r="FP13" i="37"/>
  <c r="FQ13" i="37"/>
  <c r="FR13" i="37"/>
  <c r="FS13" i="37"/>
  <c r="FT13" i="37"/>
  <c r="FN14" i="37"/>
  <c r="FO14" i="37"/>
  <c r="FP14" i="37"/>
  <c r="FQ14" i="37"/>
  <c r="FR14" i="37"/>
  <c r="FS14" i="37"/>
  <c r="FT14" i="37"/>
  <c r="FN15" i="37"/>
  <c r="FO15" i="37"/>
  <c r="FP15" i="37"/>
  <c r="FQ15" i="37"/>
  <c r="FR15" i="37"/>
  <c r="FS15" i="37"/>
  <c r="FT15" i="37"/>
  <c r="FN16" i="37"/>
  <c r="FO16" i="37"/>
  <c r="FP16" i="37"/>
  <c r="FQ16" i="37"/>
  <c r="FR16" i="37"/>
  <c r="FS16" i="37"/>
  <c r="FT16" i="37"/>
  <c r="FN17" i="37"/>
  <c r="FO17" i="37"/>
  <c r="FP17" i="37"/>
  <c r="FQ17" i="37"/>
  <c r="FR17" i="37"/>
  <c r="FS17" i="37"/>
  <c r="FT17" i="37"/>
  <c r="FN18" i="37"/>
  <c r="FO18" i="37"/>
  <c r="FP18" i="37"/>
  <c r="FQ18" i="37"/>
  <c r="FR18" i="37"/>
  <c r="FS18" i="37"/>
  <c r="FT18" i="37"/>
  <c r="FN19" i="37"/>
  <c r="FO19" i="37"/>
  <c r="FP19" i="37"/>
  <c r="FQ19" i="37"/>
  <c r="FR19" i="37"/>
  <c r="FS19" i="37"/>
  <c r="FT19" i="37"/>
  <c r="FN20" i="37"/>
  <c r="FO20" i="37"/>
  <c r="FP20" i="37"/>
  <c r="FQ20" i="37"/>
  <c r="FR20" i="37"/>
  <c r="FS20" i="37"/>
  <c r="FT20" i="37"/>
  <c r="FG2" i="37"/>
  <c r="FH2" i="37"/>
  <c r="FI2" i="37"/>
  <c r="FJ2" i="37"/>
  <c r="FK2" i="37"/>
  <c r="FL2" i="37"/>
  <c r="FM2" i="37"/>
  <c r="FG3" i="37"/>
  <c r="FH3" i="37"/>
  <c r="FI3" i="37"/>
  <c r="FJ3" i="37"/>
  <c r="FK3" i="37"/>
  <c r="FL3" i="37"/>
  <c r="FM3" i="37"/>
  <c r="FG4" i="37"/>
  <c r="FH4" i="37"/>
  <c r="FI4" i="37"/>
  <c r="FJ4" i="37"/>
  <c r="FK4" i="37"/>
  <c r="FL4" i="37"/>
  <c r="FM4" i="37"/>
  <c r="FG5" i="37"/>
  <c r="FH5" i="37"/>
  <c r="FI5" i="37"/>
  <c r="FJ5" i="37"/>
  <c r="FK5" i="37"/>
  <c r="FL5" i="37"/>
  <c r="FM5" i="37"/>
  <c r="FG6" i="37"/>
  <c r="FH6" i="37"/>
  <c r="FI6" i="37"/>
  <c r="FJ6" i="37"/>
  <c r="FK6" i="37"/>
  <c r="FL6" i="37"/>
  <c r="FM6" i="37"/>
  <c r="FG7" i="37"/>
  <c r="FH7" i="37"/>
  <c r="FI7" i="37"/>
  <c r="FJ7" i="37"/>
  <c r="FK7" i="37"/>
  <c r="FL7" i="37"/>
  <c r="FM7" i="37"/>
  <c r="FG8" i="37"/>
  <c r="FH8" i="37"/>
  <c r="FI8" i="37"/>
  <c r="FJ8" i="37"/>
  <c r="FK8" i="37"/>
  <c r="FL8" i="37"/>
  <c r="FM8" i="37"/>
  <c r="FG9" i="37"/>
  <c r="FH9" i="37"/>
  <c r="FI9" i="37"/>
  <c r="FJ9" i="37"/>
  <c r="FK9" i="37"/>
  <c r="FL9" i="37"/>
  <c r="FM9" i="37"/>
  <c r="FG10" i="37"/>
  <c r="FH10" i="37"/>
  <c r="FI10" i="37"/>
  <c r="FJ10" i="37"/>
  <c r="FK10" i="37"/>
  <c r="FL10" i="37"/>
  <c r="FM10" i="37"/>
  <c r="FG11" i="37"/>
  <c r="FH11" i="37"/>
  <c r="FI11" i="37"/>
  <c r="FJ11" i="37"/>
  <c r="FK11" i="37"/>
  <c r="FL11" i="37"/>
  <c r="FM11" i="37"/>
  <c r="FG12" i="37"/>
  <c r="FH12" i="37"/>
  <c r="FI12" i="37"/>
  <c r="FJ12" i="37"/>
  <c r="FK12" i="37"/>
  <c r="FL12" i="37"/>
  <c r="FM12" i="37"/>
  <c r="FG13" i="37"/>
  <c r="FH13" i="37"/>
  <c r="FI13" i="37"/>
  <c r="FJ13" i="37"/>
  <c r="FK13" i="37"/>
  <c r="FL13" i="37"/>
  <c r="FM13" i="37"/>
  <c r="FG14" i="37"/>
  <c r="FH14" i="37"/>
  <c r="FI14" i="37"/>
  <c r="FJ14" i="37"/>
  <c r="FK14" i="37"/>
  <c r="FL14" i="37"/>
  <c r="FM14" i="37"/>
  <c r="FG15" i="37"/>
  <c r="FH15" i="37"/>
  <c r="FI15" i="37"/>
  <c r="FJ15" i="37"/>
  <c r="FK15" i="37"/>
  <c r="FL15" i="37"/>
  <c r="FM15" i="37"/>
  <c r="FG16" i="37"/>
  <c r="FH16" i="37"/>
  <c r="FI16" i="37"/>
  <c r="FJ16" i="37"/>
  <c r="FK16" i="37"/>
  <c r="FL16" i="37"/>
  <c r="FM16" i="37"/>
  <c r="FG17" i="37"/>
  <c r="FH17" i="37"/>
  <c r="FI17" i="37"/>
  <c r="FJ17" i="37"/>
  <c r="FK17" i="37"/>
  <c r="FL17" i="37"/>
  <c r="FM17" i="37"/>
  <c r="FG18" i="37"/>
  <c r="FH18" i="37"/>
  <c r="FI18" i="37"/>
  <c r="FJ18" i="37"/>
  <c r="FK18" i="37"/>
  <c r="FL18" i="37"/>
  <c r="FM18" i="37"/>
  <c r="FG19" i="37"/>
  <c r="FH19" i="37"/>
  <c r="FI19" i="37"/>
  <c r="FJ19" i="37"/>
  <c r="FK19" i="37"/>
  <c r="FL19" i="37"/>
  <c r="FM19" i="37"/>
  <c r="FG20" i="37"/>
  <c r="FH20" i="37"/>
  <c r="FI20" i="37"/>
  <c r="FJ20" i="37"/>
  <c r="FK20" i="37"/>
  <c r="FL20" i="37"/>
  <c r="FM20" i="37"/>
  <c r="EZ2" i="37"/>
  <c r="FA2" i="37"/>
  <c r="FB2" i="37"/>
  <c r="FC2" i="37"/>
  <c r="FD2" i="37"/>
  <c r="FE2" i="37"/>
  <c r="FF2" i="37"/>
  <c r="EZ3" i="37"/>
  <c r="FA3" i="37"/>
  <c r="FB3" i="37"/>
  <c r="FC3" i="37"/>
  <c r="FD3" i="37"/>
  <c r="FE3" i="37"/>
  <c r="FF3" i="37"/>
  <c r="EZ4" i="37"/>
  <c r="FA4" i="37"/>
  <c r="FB4" i="37"/>
  <c r="FC4" i="37"/>
  <c r="FD4" i="37"/>
  <c r="FE4" i="37"/>
  <c r="FF4" i="37"/>
  <c r="EZ5" i="37"/>
  <c r="FA5" i="37"/>
  <c r="FB5" i="37"/>
  <c r="FC5" i="37"/>
  <c r="FD5" i="37"/>
  <c r="FE5" i="37"/>
  <c r="FF5" i="37"/>
  <c r="EZ6" i="37"/>
  <c r="FA6" i="37"/>
  <c r="FB6" i="37"/>
  <c r="FC6" i="37"/>
  <c r="FD6" i="37"/>
  <c r="FE6" i="37"/>
  <c r="FF6" i="37"/>
  <c r="EZ7" i="37"/>
  <c r="FA7" i="37"/>
  <c r="FB7" i="37"/>
  <c r="FC7" i="37"/>
  <c r="FD7" i="37"/>
  <c r="FE7" i="37"/>
  <c r="FF7" i="37"/>
  <c r="EZ8" i="37"/>
  <c r="FA8" i="37"/>
  <c r="FB8" i="37"/>
  <c r="FC8" i="37"/>
  <c r="FD8" i="37"/>
  <c r="FE8" i="37"/>
  <c r="FF8" i="37"/>
  <c r="EZ9" i="37"/>
  <c r="FA9" i="37"/>
  <c r="FB9" i="37"/>
  <c r="FC9" i="37"/>
  <c r="FD9" i="37"/>
  <c r="FE9" i="37"/>
  <c r="FF9" i="37"/>
  <c r="EZ10" i="37"/>
  <c r="FA10" i="37"/>
  <c r="FB10" i="37"/>
  <c r="FC10" i="37"/>
  <c r="FD10" i="37"/>
  <c r="FE10" i="37"/>
  <c r="FF10" i="37"/>
  <c r="EZ11" i="37"/>
  <c r="FA11" i="37"/>
  <c r="FB11" i="37"/>
  <c r="FC11" i="37"/>
  <c r="FD11" i="37"/>
  <c r="FE11" i="37"/>
  <c r="FF11" i="37"/>
  <c r="EZ12" i="37"/>
  <c r="FA12" i="37"/>
  <c r="FB12" i="37"/>
  <c r="FC12" i="37"/>
  <c r="FD12" i="37"/>
  <c r="FE12" i="37"/>
  <c r="FF12" i="37"/>
  <c r="EZ13" i="37"/>
  <c r="FA13" i="37"/>
  <c r="FB13" i="37"/>
  <c r="FC13" i="37"/>
  <c r="FD13" i="37"/>
  <c r="FE13" i="37"/>
  <c r="FF13" i="37"/>
  <c r="EZ14" i="37"/>
  <c r="FA14" i="37"/>
  <c r="FB14" i="37"/>
  <c r="FC14" i="37"/>
  <c r="FD14" i="37"/>
  <c r="FE14" i="37"/>
  <c r="FF14" i="37"/>
  <c r="EZ15" i="37"/>
  <c r="FA15" i="37"/>
  <c r="FB15" i="37"/>
  <c r="FC15" i="37"/>
  <c r="FD15" i="37"/>
  <c r="FE15" i="37"/>
  <c r="FF15" i="37"/>
  <c r="EZ16" i="37"/>
  <c r="FA16" i="37"/>
  <c r="FB16" i="37"/>
  <c r="FC16" i="37"/>
  <c r="FD16" i="37"/>
  <c r="FE16" i="37"/>
  <c r="FF16" i="37"/>
  <c r="EZ17" i="37"/>
  <c r="FA17" i="37"/>
  <c r="FB17" i="37"/>
  <c r="FC17" i="37"/>
  <c r="FD17" i="37"/>
  <c r="FE17" i="37"/>
  <c r="FF17" i="37"/>
  <c r="EZ18" i="37"/>
  <c r="FA18" i="37"/>
  <c r="FB18" i="37"/>
  <c r="FC18" i="37"/>
  <c r="FD18" i="37"/>
  <c r="FE18" i="37"/>
  <c r="FF18" i="37"/>
  <c r="EZ19" i="37"/>
  <c r="FA19" i="37"/>
  <c r="FB19" i="37"/>
  <c r="FC19" i="37"/>
  <c r="FD19" i="37"/>
  <c r="FE19" i="37"/>
  <c r="FF19" i="37"/>
  <c r="EZ20" i="37"/>
  <c r="FA20" i="37"/>
  <c r="FB20" i="37"/>
  <c r="FC20" i="37"/>
  <c r="FD20" i="37"/>
  <c r="FE20" i="37"/>
  <c r="FF20" i="37"/>
  <c r="EY2" i="37"/>
  <c r="EY3" i="37"/>
  <c r="EY4" i="37"/>
  <c r="EY5" i="37"/>
  <c r="EY6" i="37"/>
  <c r="EY7" i="37"/>
  <c r="EY8" i="37"/>
  <c r="EY9" i="37"/>
  <c r="EY10" i="37"/>
  <c r="EY11" i="37"/>
  <c r="EY12" i="37"/>
  <c r="EY13" i="37"/>
  <c r="EY14" i="37"/>
  <c r="EY15" i="37"/>
  <c r="EY16" i="37"/>
  <c r="EY17" i="37"/>
  <c r="EY18" i="37"/>
  <c r="EY19" i="37"/>
  <c r="EY20" i="37"/>
  <c r="EX2" i="37"/>
  <c r="EX3" i="37"/>
  <c r="EX4" i="37"/>
  <c r="EX5" i="37"/>
  <c r="EX6" i="37"/>
  <c r="EX7" i="37"/>
  <c r="EX8" i="37"/>
  <c r="EX9" i="37"/>
  <c r="EX10" i="37"/>
  <c r="EX11" i="37"/>
  <c r="EX12" i="37"/>
  <c r="EX13" i="37"/>
  <c r="EX14" i="37"/>
  <c r="EX15" i="37"/>
  <c r="EX16" i="37"/>
  <c r="EX17" i="37"/>
  <c r="EX18" i="37"/>
  <c r="EX19" i="37"/>
  <c r="EX20" i="37"/>
  <c r="EW2" i="37"/>
  <c r="EW3" i="37"/>
  <c r="EW4" i="37"/>
  <c r="EW5" i="37"/>
  <c r="EW6" i="37"/>
  <c r="EW7" i="37"/>
  <c r="EW8" i="37"/>
  <c r="EW9" i="37"/>
  <c r="EW10" i="37"/>
  <c r="EW11" i="37"/>
  <c r="EW12" i="37"/>
  <c r="EW13" i="37"/>
  <c r="EW14" i="37"/>
  <c r="EW15" i="37"/>
  <c r="EW16" i="37"/>
  <c r="EW17" i="37"/>
  <c r="EW18" i="37"/>
  <c r="EW19" i="37"/>
  <c r="EW20" i="37"/>
  <c r="EV2" i="37"/>
  <c r="EV3" i="37"/>
  <c r="EV4" i="37"/>
  <c r="EV5" i="37"/>
  <c r="EV6" i="37"/>
  <c r="EV7" i="37"/>
  <c r="EV8" i="37"/>
  <c r="EV9" i="37"/>
  <c r="EV10" i="37"/>
  <c r="EV11" i="37"/>
  <c r="EV12" i="37"/>
  <c r="EV13" i="37"/>
  <c r="EV14" i="37"/>
  <c r="EV15" i="37"/>
  <c r="EV16" i="37"/>
  <c r="EV17" i="37"/>
  <c r="EV18" i="37"/>
  <c r="EV19" i="37"/>
  <c r="EV20" i="37"/>
  <c r="EU2" i="37"/>
  <c r="EU3" i="37"/>
  <c r="EU4" i="37"/>
  <c r="EU5" i="37"/>
  <c r="EU6" i="37"/>
  <c r="EU7" i="37"/>
  <c r="EU8" i="37"/>
  <c r="EU9" i="37"/>
  <c r="EU10" i="37"/>
  <c r="EU11" i="37"/>
  <c r="EU12" i="37"/>
  <c r="EU13" i="37"/>
  <c r="EU14" i="37"/>
  <c r="EU15" i="37"/>
  <c r="EU16" i="37"/>
  <c r="EU17" i="37"/>
  <c r="EU18" i="37"/>
  <c r="EU19" i="37"/>
  <c r="EU20" i="37"/>
  <c r="ET2" i="37"/>
  <c r="ET3" i="37"/>
  <c r="ET4" i="37"/>
  <c r="ET5" i="37"/>
  <c r="ET6" i="37"/>
  <c r="ET7" i="37"/>
  <c r="ET8" i="37"/>
  <c r="ET9" i="37"/>
  <c r="ET10" i="37"/>
  <c r="ET11" i="37"/>
  <c r="ET12" i="37"/>
  <c r="ET13" i="37"/>
  <c r="ET14" i="37"/>
  <c r="ET15" i="37"/>
  <c r="ET16" i="37"/>
  <c r="ET17" i="37"/>
  <c r="ET18" i="37"/>
  <c r="ET19" i="37"/>
  <c r="ET20" i="37"/>
  <c r="ES2" i="37"/>
  <c r="ES3" i="37"/>
  <c r="ES4" i="37"/>
  <c r="ES5" i="37"/>
  <c r="ES6" i="37"/>
  <c r="ES7" i="37"/>
  <c r="ES8" i="37"/>
  <c r="ES9" i="37"/>
  <c r="ES10" i="37"/>
  <c r="ES11" i="37"/>
  <c r="ES12" i="37"/>
  <c r="ES13" i="37"/>
  <c r="ES14" i="37"/>
  <c r="ES15" i="37"/>
  <c r="ES16" i="37"/>
  <c r="ES17" i="37"/>
  <c r="ES18" i="37"/>
  <c r="ES19" i="37"/>
  <c r="ES20" i="37"/>
  <c r="EL21" i="37"/>
  <c r="EM21" i="37"/>
  <c r="EN21" i="37"/>
  <c r="EO21" i="37"/>
  <c r="EP21" i="37"/>
  <c r="EQ21" i="37"/>
  <c r="ER21" i="37"/>
  <c r="EL22" i="37"/>
  <c r="EM22" i="37"/>
  <c r="EN22" i="37"/>
  <c r="EO22" i="37"/>
  <c r="EP22" i="37"/>
  <c r="EQ22" i="37"/>
  <c r="ER22" i="37"/>
  <c r="EL23" i="37"/>
  <c r="EM23" i="37"/>
  <c r="EN23" i="37"/>
  <c r="EO23" i="37"/>
  <c r="EP23" i="37"/>
  <c r="EQ23" i="37"/>
  <c r="ER23" i="37"/>
  <c r="EL24" i="37"/>
  <c r="EM24" i="37"/>
  <c r="EN24" i="37"/>
  <c r="EO24" i="37"/>
  <c r="EP24" i="37"/>
  <c r="EQ24" i="37"/>
  <c r="ER24" i="37"/>
  <c r="EL25" i="37"/>
  <c r="EM25" i="37"/>
  <c r="EN25" i="37"/>
  <c r="EO25" i="37"/>
  <c r="EP25" i="37"/>
  <c r="EQ25" i="37"/>
  <c r="ER25" i="37"/>
  <c r="EL26" i="37"/>
  <c r="EM26" i="37"/>
  <c r="EN26" i="37"/>
  <c r="EO26" i="37"/>
  <c r="EP26" i="37"/>
  <c r="EQ26" i="37"/>
  <c r="ER26" i="37"/>
  <c r="EL27" i="37"/>
  <c r="EM27" i="37"/>
  <c r="EN27" i="37"/>
  <c r="EO27" i="37"/>
  <c r="EP27" i="37"/>
  <c r="EQ27" i="37"/>
  <c r="ER27" i="37"/>
  <c r="EE21" i="37"/>
  <c r="EF21" i="37"/>
  <c r="EG21" i="37"/>
  <c r="EH21" i="37"/>
  <c r="EI21" i="37"/>
  <c r="EJ21" i="37"/>
  <c r="EK21" i="37"/>
  <c r="EE22" i="37"/>
  <c r="EF22" i="37"/>
  <c r="EG22" i="37"/>
  <c r="EH22" i="37"/>
  <c r="EI22" i="37"/>
  <c r="EJ22" i="37"/>
  <c r="EK22" i="37"/>
  <c r="EE23" i="37"/>
  <c r="EF23" i="37"/>
  <c r="EG23" i="37"/>
  <c r="EH23" i="37"/>
  <c r="EI23" i="37"/>
  <c r="EJ23" i="37"/>
  <c r="EK23" i="37"/>
  <c r="EE24" i="37"/>
  <c r="EF24" i="37"/>
  <c r="EG24" i="37"/>
  <c r="EH24" i="37"/>
  <c r="EI24" i="37"/>
  <c r="EJ24" i="37"/>
  <c r="EK24" i="37"/>
  <c r="EE25" i="37"/>
  <c r="EF25" i="37"/>
  <c r="EG25" i="37"/>
  <c r="EH25" i="37"/>
  <c r="EI25" i="37"/>
  <c r="EJ25" i="37"/>
  <c r="EK25" i="37"/>
  <c r="EE26" i="37"/>
  <c r="EF26" i="37"/>
  <c r="EG26" i="37"/>
  <c r="EH26" i="37"/>
  <c r="EI26" i="37"/>
  <c r="EJ26" i="37"/>
  <c r="EK26" i="37"/>
  <c r="EE27" i="37"/>
  <c r="EF27" i="37"/>
  <c r="EG27" i="37"/>
  <c r="EH27" i="37"/>
  <c r="EI27" i="37"/>
  <c r="EJ27" i="37"/>
  <c r="EK27" i="37"/>
  <c r="DX21" i="37"/>
  <c r="DY21" i="37"/>
  <c r="DZ21" i="37"/>
  <c r="EA21" i="37"/>
  <c r="EB21" i="37"/>
  <c r="EC21" i="37"/>
  <c r="ED21" i="37"/>
  <c r="DX22" i="37"/>
  <c r="DY22" i="37"/>
  <c r="DZ22" i="37"/>
  <c r="EA22" i="37"/>
  <c r="EB22" i="37"/>
  <c r="EC22" i="37"/>
  <c r="ED22" i="37"/>
  <c r="DX23" i="37"/>
  <c r="DY23" i="37"/>
  <c r="DZ23" i="37"/>
  <c r="EA23" i="37"/>
  <c r="EB23" i="37"/>
  <c r="EC23" i="37"/>
  <c r="ED23" i="37"/>
  <c r="DX24" i="37"/>
  <c r="DY24" i="37"/>
  <c r="DZ24" i="37"/>
  <c r="EA24" i="37"/>
  <c r="EB24" i="37"/>
  <c r="EC24" i="37"/>
  <c r="ED24" i="37"/>
  <c r="DX25" i="37"/>
  <c r="DY25" i="37"/>
  <c r="DZ25" i="37"/>
  <c r="EA25" i="37"/>
  <c r="EB25" i="37"/>
  <c r="EC25" i="37"/>
  <c r="ED25" i="37"/>
  <c r="DX26" i="37"/>
  <c r="DY26" i="37"/>
  <c r="DZ26" i="37"/>
  <c r="EA26" i="37"/>
  <c r="EB26" i="37"/>
  <c r="EC26" i="37"/>
  <c r="ED26" i="37"/>
  <c r="DX27" i="37"/>
  <c r="DY27" i="37"/>
  <c r="DZ27" i="37"/>
  <c r="EA27" i="37"/>
  <c r="EB27" i="37"/>
  <c r="EC27" i="37"/>
  <c r="ED27" i="37"/>
  <c r="DQ21" i="37"/>
  <c r="DR21" i="37"/>
  <c r="DS21" i="37"/>
  <c r="DT21" i="37"/>
  <c r="DU21" i="37"/>
  <c r="DV21" i="37"/>
  <c r="DW21" i="37"/>
  <c r="DQ22" i="37"/>
  <c r="DR22" i="37"/>
  <c r="DS22" i="37"/>
  <c r="DT22" i="37"/>
  <c r="DU22" i="37"/>
  <c r="DV22" i="37"/>
  <c r="DW22" i="37"/>
  <c r="DQ23" i="37"/>
  <c r="DR23" i="37"/>
  <c r="DS23" i="37"/>
  <c r="DT23" i="37"/>
  <c r="DU23" i="37"/>
  <c r="DV23" i="37"/>
  <c r="DW23" i="37"/>
  <c r="DQ24" i="37"/>
  <c r="DR24" i="37"/>
  <c r="DS24" i="37"/>
  <c r="DT24" i="37"/>
  <c r="DU24" i="37"/>
  <c r="DV24" i="37"/>
  <c r="DW24" i="37"/>
  <c r="DQ25" i="37"/>
  <c r="DR25" i="37"/>
  <c r="DS25" i="37"/>
  <c r="DT25" i="37"/>
  <c r="DU25" i="37"/>
  <c r="DV25" i="37"/>
  <c r="DW25" i="37"/>
  <c r="DQ26" i="37"/>
  <c r="DR26" i="37"/>
  <c r="DS26" i="37"/>
  <c r="DT26" i="37"/>
  <c r="DU26" i="37"/>
  <c r="DV26" i="37"/>
  <c r="DW26" i="37"/>
  <c r="DQ27" i="37"/>
  <c r="DR27" i="37"/>
  <c r="DS27" i="37"/>
  <c r="DT27" i="37"/>
  <c r="DU27" i="37"/>
  <c r="DV27" i="37"/>
  <c r="DW27" i="37"/>
  <c r="EL2" i="37"/>
  <c r="EM2" i="37"/>
  <c r="EN2" i="37"/>
  <c r="EO2" i="37"/>
  <c r="EP2" i="37"/>
  <c r="EQ2" i="37"/>
  <c r="ER2" i="37"/>
  <c r="EL3" i="37"/>
  <c r="EM3" i="37"/>
  <c r="EN3" i="37"/>
  <c r="EO3" i="37"/>
  <c r="EP3" i="37"/>
  <c r="EQ3" i="37"/>
  <c r="ER3" i="37"/>
  <c r="EL4" i="37"/>
  <c r="EM4" i="37"/>
  <c r="EN4" i="37"/>
  <c r="EO4" i="37"/>
  <c r="EP4" i="37"/>
  <c r="EQ4" i="37"/>
  <c r="ER4" i="37"/>
  <c r="EL5" i="37"/>
  <c r="EM5" i="37"/>
  <c r="EN5" i="37"/>
  <c r="EO5" i="37"/>
  <c r="EP5" i="37"/>
  <c r="EQ5" i="37"/>
  <c r="ER5" i="37"/>
  <c r="EL6" i="37"/>
  <c r="EM6" i="37"/>
  <c r="EN6" i="37"/>
  <c r="EO6" i="37"/>
  <c r="EP6" i="37"/>
  <c r="EQ6" i="37"/>
  <c r="ER6" i="37"/>
  <c r="EL7" i="37"/>
  <c r="EM7" i="37"/>
  <c r="EN7" i="37"/>
  <c r="EO7" i="37"/>
  <c r="EP7" i="37"/>
  <c r="EQ7" i="37"/>
  <c r="ER7" i="37"/>
  <c r="EL8" i="37"/>
  <c r="EM8" i="37"/>
  <c r="EN8" i="37"/>
  <c r="EO8" i="37"/>
  <c r="EP8" i="37"/>
  <c r="EQ8" i="37"/>
  <c r="ER8" i="37"/>
  <c r="EL9" i="37"/>
  <c r="EM9" i="37"/>
  <c r="EN9" i="37"/>
  <c r="EO9" i="37"/>
  <c r="EP9" i="37"/>
  <c r="EQ9" i="37"/>
  <c r="ER9" i="37"/>
  <c r="EL10" i="37"/>
  <c r="EM10" i="37"/>
  <c r="EN10" i="37"/>
  <c r="EO10" i="37"/>
  <c r="EP10" i="37"/>
  <c r="EQ10" i="37"/>
  <c r="ER10" i="37"/>
  <c r="EL11" i="37"/>
  <c r="EM11" i="37"/>
  <c r="EN11" i="37"/>
  <c r="EO11" i="37"/>
  <c r="EP11" i="37"/>
  <c r="EQ11" i="37"/>
  <c r="ER11" i="37"/>
  <c r="EL12" i="37"/>
  <c r="EM12" i="37"/>
  <c r="EN12" i="37"/>
  <c r="EO12" i="37"/>
  <c r="EP12" i="37"/>
  <c r="EQ12" i="37"/>
  <c r="ER12" i="37"/>
  <c r="EL13" i="37"/>
  <c r="EM13" i="37"/>
  <c r="EN13" i="37"/>
  <c r="EO13" i="37"/>
  <c r="EP13" i="37"/>
  <c r="EQ13" i="37"/>
  <c r="ER13" i="37"/>
  <c r="EL14" i="37"/>
  <c r="EM14" i="37"/>
  <c r="EN14" i="37"/>
  <c r="EO14" i="37"/>
  <c r="EP14" i="37"/>
  <c r="EQ14" i="37"/>
  <c r="ER14" i="37"/>
  <c r="EL15" i="37"/>
  <c r="EM15" i="37"/>
  <c r="EN15" i="37"/>
  <c r="EO15" i="37"/>
  <c r="EP15" i="37"/>
  <c r="EQ15" i="37"/>
  <c r="ER15" i="37"/>
  <c r="EL16" i="37"/>
  <c r="EM16" i="37"/>
  <c r="EN16" i="37"/>
  <c r="EO16" i="37"/>
  <c r="EP16" i="37"/>
  <c r="EQ16" i="37"/>
  <c r="ER16" i="37"/>
  <c r="EL17" i="37"/>
  <c r="EM17" i="37"/>
  <c r="EN17" i="37"/>
  <c r="EO17" i="37"/>
  <c r="EP17" i="37"/>
  <c r="EQ17" i="37"/>
  <c r="ER17" i="37"/>
  <c r="EL18" i="37"/>
  <c r="EM18" i="37"/>
  <c r="EN18" i="37"/>
  <c r="EO18" i="37"/>
  <c r="EP18" i="37"/>
  <c r="EQ18" i="37"/>
  <c r="ER18" i="37"/>
  <c r="EL19" i="37"/>
  <c r="EM19" i="37"/>
  <c r="EN19" i="37"/>
  <c r="EO19" i="37"/>
  <c r="EP19" i="37"/>
  <c r="EQ19" i="37"/>
  <c r="ER19" i="37"/>
  <c r="EL20" i="37"/>
  <c r="EM20" i="37"/>
  <c r="EN20" i="37"/>
  <c r="EO20" i="37"/>
  <c r="EP20" i="37"/>
  <c r="EQ20" i="37"/>
  <c r="ER20" i="37"/>
  <c r="EE2" i="37"/>
  <c r="EF2" i="37"/>
  <c r="EG2" i="37"/>
  <c r="EH2" i="37"/>
  <c r="EI2" i="37"/>
  <c r="EJ2" i="37"/>
  <c r="EK2" i="37"/>
  <c r="EE3" i="37"/>
  <c r="EF3" i="37"/>
  <c r="EG3" i="37"/>
  <c r="EH3" i="37"/>
  <c r="EI3" i="37"/>
  <c r="EJ3" i="37"/>
  <c r="EK3" i="37"/>
  <c r="EE4" i="37"/>
  <c r="EF4" i="37"/>
  <c r="EG4" i="37"/>
  <c r="EH4" i="37"/>
  <c r="EI4" i="37"/>
  <c r="EJ4" i="37"/>
  <c r="EK4" i="37"/>
  <c r="EE5" i="37"/>
  <c r="EF5" i="37"/>
  <c r="EG5" i="37"/>
  <c r="EH5" i="37"/>
  <c r="EI5" i="37"/>
  <c r="EJ5" i="37"/>
  <c r="EK5" i="37"/>
  <c r="EE6" i="37"/>
  <c r="EF6" i="37"/>
  <c r="EG6" i="37"/>
  <c r="EH6" i="37"/>
  <c r="EI6" i="37"/>
  <c r="EJ6" i="37"/>
  <c r="EK6" i="37"/>
  <c r="EE7" i="37"/>
  <c r="EF7" i="37"/>
  <c r="EG7" i="37"/>
  <c r="EH7" i="37"/>
  <c r="EI7" i="37"/>
  <c r="EJ7" i="37"/>
  <c r="EK7" i="37"/>
  <c r="EE8" i="37"/>
  <c r="EF8" i="37"/>
  <c r="EG8" i="37"/>
  <c r="EH8" i="37"/>
  <c r="EI8" i="37"/>
  <c r="EJ8" i="37"/>
  <c r="EK8" i="37"/>
  <c r="EE9" i="37"/>
  <c r="EF9" i="37"/>
  <c r="EG9" i="37"/>
  <c r="EH9" i="37"/>
  <c r="EI9" i="37"/>
  <c r="EJ9" i="37"/>
  <c r="EK9" i="37"/>
  <c r="EE10" i="37"/>
  <c r="EF10" i="37"/>
  <c r="EG10" i="37"/>
  <c r="EH10" i="37"/>
  <c r="EI10" i="37"/>
  <c r="EJ10" i="37"/>
  <c r="EK10" i="37"/>
  <c r="EE11" i="37"/>
  <c r="EF11" i="37"/>
  <c r="EG11" i="37"/>
  <c r="EH11" i="37"/>
  <c r="EI11" i="37"/>
  <c r="EJ11" i="37"/>
  <c r="EK11" i="37"/>
  <c r="EE12" i="37"/>
  <c r="EF12" i="37"/>
  <c r="EG12" i="37"/>
  <c r="EH12" i="37"/>
  <c r="EI12" i="37"/>
  <c r="EJ12" i="37"/>
  <c r="EK12" i="37"/>
  <c r="EE13" i="37"/>
  <c r="EF13" i="37"/>
  <c r="EG13" i="37"/>
  <c r="EH13" i="37"/>
  <c r="EI13" i="37"/>
  <c r="EJ13" i="37"/>
  <c r="EK13" i="37"/>
  <c r="EE14" i="37"/>
  <c r="EF14" i="37"/>
  <c r="EG14" i="37"/>
  <c r="EH14" i="37"/>
  <c r="EI14" i="37"/>
  <c r="EJ14" i="37"/>
  <c r="EK14" i="37"/>
  <c r="EE15" i="37"/>
  <c r="EF15" i="37"/>
  <c r="EG15" i="37"/>
  <c r="EH15" i="37"/>
  <c r="EI15" i="37"/>
  <c r="EJ15" i="37"/>
  <c r="EK15" i="37"/>
  <c r="EE16" i="37"/>
  <c r="EF16" i="37"/>
  <c r="EG16" i="37"/>
  <c r="EH16" i="37"/>
  <c r="EI16" i="37"/>
  <c r="EJ16" i="37"/>
  <c r="EK16" i="37"/>
  <c r="EE17" i="37"/>
  <c r="EF17" i="37"/>
  <c r="EG17" i="37"/>
  <c r="EH17" i="37"/>
  <c r="EI17" i="37"/>
  <c r="EJ17" i="37"/>
  <c r="EK17" i="37"/>
  <c r="EE18" i="37"/>
  <c r="EF18" i="37"/>
  <c r="EG18" i="37"/>
  <c r="EH18" i="37"/>
  <c r="EI18" i="37"/>
  <c r="EJ18" i="37"/>
  <c r="EK18" i="37"/>
  <c r="EE19" i="37"/>
  <c r="EF19" i="37"/>
  <c r="EG19" i="37"/>
  <c r="EH19" i="37"/>
  <c r="EI19" i="37"/>
  <c r="EJ19" i="37"/>
  <c r="EK19" i="37"/>
  <c r="EE20" i="37"/>
  <c r="EF20" i="37"/>
  <c r="EG20" i="37"/>
  <c r="EH20" i="37"/>
  <c r="EI20" i="37"/>
  <c r="EJ20" i="37"/>
  <c r="EK20" i="37"/>
  <c r="DX2" i="37"/>
  <c r="DY2" i="37"/>
  <c r="DZ2" i="37"/>
  <c r="EA2" i="37"/>
  <c r="EB2" i="37"/>
  <c r="EC2" i="37"/>
  <c r="ED2" i="37"/>
  <c r="DX3" i="37"/>
  <c r="DY3" i="37"/>
  <c r="DZ3" i="37"/>
  <c r="EA3" i="37"/>
  <c r="EB3" i="37"/>
  <c r="EC3" i="37"/>
  <c r="ED3" i="37"/>
  <c r="DX4" i="37"/>
  <c r="DY4" i="37"/>
  <c r="DZ4" i="37"/>
  <c r="EA4" i="37"/>
  <c r="EB4" i="37"/>
  <c r="EC4" i="37"/>
  <c r="ED4" i="37"/>
  <c r="DX5" i="37"/>
  <c r="DY5" i="37"/>
  <c r="DZ5" i="37"/>
  <c r="EA5" i="37"/>
  <c r="EB5" i="37"/>
  <c r="EC5" i="37"/>
  <c r="ED5" i="37"/>
  <c r="DX6" i="37"/>
  <c r="DY6" i="37"/>
  <c r="DZ6" i="37"/>
  <c r="EA6" i="37"/>
  <c r="EB6" i="37"/>
  <c r="EC6" i="37"/>
  <c r="ED6" i="37"/>
  <c r="DX7" i="37"/>
  <c r="DY7" i="37"/>
  <c r="DZ7" i="37"/>
  <c r="EA7" i="37"/>
  <c r="EB7" i="37"/>
  <c r="EC7" i="37"/>
  <c r="ED7" i="37"/>
  <c r="DX8" i="37"/>
  <c r="DY8" i="37"/>
  <c r="DZ8" i="37"/>
  <c r="EA8" i="37"/>
  <c r="EB8" i="37"/>
  <c r="EC8" i="37"/>
  <c r="ED8" i="37"/>
  <c r="DX9" i="37"/>
  <c r="DY9" i="37"/>
  <c r="DZ9" i="37"/>
  <c r="EA9" i="37"/>
  <c r="EB9" i="37"/>
  <c r="EC9" i="37"/>
  <c r="ED9" i="37"/>
  <c r="DX10" i="37"/>
  <c r="DY10" i="37"/>
  <c r="DZ10" i="37"/>
  <c r="EA10" i="37"/>
  <c r="EB10" i="37"/>
  <c r="EC10" i="37"/>
  <c r="ED10" i="37"/>
  <c r="DX11" i="37"/>
  <c r="DY11" i="37"/>
  <c r="DZ11" i="37"/>
  <c r="EA11" i="37"/>
  <c r="EB11" i="37"/>
  <c r="EC11" i="37"/>
  <c r="ED11" i="37"/>
  <c r="DX12" i="37"/>
  <c r="DY12" i="37"/>
  <c r="DZ12" i="37"/>
  <c r="EA12" i="37"/>
  <c r="EB12" i="37"/>
  <c r="EC12" i="37"/>
  <c r="ED12" i="37"/>
  <c r="DX13" i="37"/>
  <c r="DY13" i="37"/>
  <c r="DZ13" i="37"/>
  <c r="EA13" i="37"/>
  <c r="EB13" i="37"/>
  <c r="EC13" i="37"/>
  <c r="ED13" i="37"/>
  <c r="DX14" i="37"/>
  <c r="DY14" i="37"/>
  <c r="DZ14" i="37"/>
  <c r="EA14" i="37"/>
  <c r="EB14" i="37"/>
  <c r="EC14" i="37"/>
  <c r="ED14" i="37"/>
  <c r="DX15" i="37"/>
  <c r="DY15" i="37"/>
  <c r="DZ15" i="37"/>
  <c r="EA15" i="37"/>
  <c r="EB15" i="37"/>
  <c r="EC15" i="37"/>
  <c r="ED15" i="37"/>
  <c r="DX16" i="37"/>
  <c r="DY16" i="37"/>
  <c r="DZ16" i="37"/>
  <c r="EA16" i="37"/>
  <c r="EB16" i="37"/>
  <c r="EC16" i="37"/>
  <c r="ED16" i="37"/>
  <c r="DX17" i="37"/>
  <c r="DY17" i="37"/>
  <c r="DZ17" i="37"/>
  <c r="EA17" i="37"/>
  <c r="EB17" i="37"/>
  <c r="EC17" i="37"/>
  <c r="ED17" i="37"/>
  <c r="DX18" i="37"/>
  <c r="DY18" i="37"/>
  <c r="DZ18" i="37"/>
  <c r="EA18" i="37"/>
  <c r="EB18" i="37"/>
  <c r="EC18" i="37"/>
  <c r="ED18" i="37"/>
  <c r="DX19" i="37"/>
  <c r="DY19" i="37"/>
  <c r="DZ19" i="37"/>
  <c r="EA19" i="37"/>
  <c r="EB19" i="37"/>
  <c r="EC19" i="37"/>
  <c r="ED19" i="37"/>
  <c r="DX20" i="37"/>
  <c r="DY20" i="37"/>
  <c r="DZ20" i="37"/>
  <c r="EA20" i="37"/>
  <c r="EB20" i="37"/>
  <c r="EC20" i="37"/>
  <c r="ED20" i="37"/>
  <c r="DQ2" i="37"/>
  <c r="DR2" i="37"/>
  <c r="DS2" i="37"/>
  <c r="DT2" i="37"/>
  <c r="DU2" i="37"/>
  <c r="DV2" i="37"/>
  <c r="DW2" i="37"/>
  <c r="DQ3" i="37"/>
  <c r="DR3" i="37"/>
  <c r="DS3" i="37"/>
  <c r="DT3" i="37"/>
  <c r="DU3" i="37"/>
  <c r="DV3" i="37"/>
  <c r="DW3" i="37"/>
  <c r="DQ4" i="37"/>
  <c r="DR4" i="37"/>
  <c r="DS4" i="37"/>
  <c r="DT4" i="37"/>
  <c r="DU4" i="37"/>
  <c r="DV4" i="37"/>
  <c r="DW4" i="37"/>
  <c r="DQ5" i="37"/>
  <c r="DR5" i="37"/>
  <c r="DS5" i="37"/>
  <c r="DT5" i="37"/>
  <c r="DU5" i="37"/>
  <c r="DV5" i="37"/>
  <c r="DW5" i="37"/>
  <c r="DQ6" i="37"/>
  <c r="DR6" i="37"/>
  <c r="DS6" i="37"/>
  <c r="DT6" i="37"/>
  <c r="DU6" i="37"/>
  <c r="DV6" i="37"/>
  <c r="DW6" i="37"/>
  <c r="DQ7" i="37"/>
  <c r="DR7" i="37"/>
  <c r="DS7" i="37"/>
  <c r="DT7" i="37"/>
  <c r="DU7" i="37"/>
  <c r="DV7" i="37"/>
  <c r="DW7" i="37"/>
  <c r="DQ8" i="37"/>
  <c r="DR8" i="37"/>
  <c r="DS8" i="37"/>
  <c r="DT8" i="37"/>
  <c r="DU8" i="37"/>
  <c r="DV8" i="37"/>
  <c r="DW8" i="37"/>
  <c r="DQ9" i="37"/>
  <c r="DR9" i="37"/>
  <c r="DS9" i="37"/>
  <c r="DT9" i="37"/>
  <c r="DU9" i="37"/>
  <c r="DV9" i="37"/>
  <c r="DW9" i="37"/>
  <c r="DQ10" i="37"/>
  <c r="DR10" i="37"/>
  <c r="DS10" i="37"/>
  <c r="DT10" i="37"/>
  <c r="DU10" i="37"/>
  <c r="DV10" i="37"/>
  <c r="DW10" i="37"/>
  <c r="DQ11" i="37"/>
  <c r="DR11" i="37"/>
  <c r="DS11" i="37"/>
  <c r="DT11" i="37"/>
  <c r="DU11" i="37"/>
  <c r="DV11" i="37"/>
  <c r="DW11" i="37"/>
  <c r="DQ12" i="37"/>
  <c r="DR12" i="37"/>
  <c r="DS12" i="37"/>
  <c r="DT12" i="37"/>
  <c r="DU12" i="37"/>
  <c r="DV12" i="37"/>
  <c r="DW12" i="37"/>
  <c r="DQ13" i="37"/>
  <c r="DR13" i="37"/>
  <c r="DS13" i="37"/>
  <c r="DT13" i="37"/>
  <c r="DU13" i="37"/>
  <c r="DV13" i="37"/>
  <c r="DW13" i="37"/>
  <c r="DQ14" i="37"/>
  <c r="DR14" i="37"/>
  <c r="DS14" i="37"/>
  <c r="DT14" i="37"/>
  <c r="DU14" i="37"/>
  <c r="DV14" i="37"/>
  <c r="DW14" i="37"/>
  <c r="DQ15" i="37"/>
  <c r="DR15" i="37"/>
  <c r="DS15" i="37"/>
  <c r="DT15" i="37"/>
  <c r="DU15" i="37"/>
  <c r="DV15" i="37"/>
  <c r="DW15" i="37"/>
  <c r="DQ16" i="37"/>
  <c r="DR16" i="37"/>
  <c r="DS16" i="37"/>
  <c r="DT16" i="37"/>
  <c r="DU16" i="37"/>
  <c r="DV16" i="37"/>
  <c r="DW16" i="37"/>
  <c r="DQ17" i="37"/>
  <c r="DR17" i="37"/>
  <c r="DS17" i="37"/>
  <c r="DT17" i="37"/>
  <c r="DU17" i="37"/>
  <c r="DV17" i="37"/>
  <c r="DW17" i="37"/>
  <c r="DQ18" i="37"/>
  <c r="DR18" i="37"/>
  <c r="DS18" i="37"/>
  <c r="DT18" i="37"/>
  <c r="DU18" i="37"/>
  <c r="DV18" i="37"/>
  <c r="DW18" i="37"/>
  <c r="DQ19" i="37"/>
  <c r="DR19" i="37"/>
  <c r="DS19" i="37"/>
  <c r="DT19" i="37"/>
  <c r="DU19" i="37"/>
  <c r="DV19" i="37"/>
  <c r="DW19" i="37"/>
  <c r="DQ20" i="37"/>
  <c r="DR20" i="37"/>
  <c r="DS20" i="37"/>
  <c r="DT20" i="37"/>
  <c r="DU20" i="37"/>
  <c r="DV20" i="37"/>
  <c r="DW20" i="37"/>
  <c r="DC21" i="37"/>
  <c r="DD21" i="37"/>
  <c r="DE21" i="37"/>
  <c r="DF21" i="37"/>
  <c r="DG21" i="37"/>
  <c r="DH21" i="37"/>
  <c r="DJ21" i="37"/>
  <c r="DK21" i="37"/>
  <c r="DL21" i="37"/>
  <c r="DM21" i="37"/>
  <c r="DN21" i="37"/>
  <c r="DO21" i="37"/>
  <c r="DP21" i="37"/>
  <c r="DJ22" i="37"/>
  <c r="DK22" i="37"/>
  <c r="DL22" i="37"/>
  <c r="DM22" i="37"/>
  <c r="DN22" i="37"/>
  <c r="DO22" i="37"/>
  <c r="DP22" i="37"/>
  <c r="DJ23" i="37"/>
  <c r="DK23" i="37"/>
  <c r="DL23" i="37"/>
  <c r="DM23" i="37"/>
  <c r="DN23" i="37"/>
  <c r="DO23" i="37"/>
  <c r="DP23" i="37"/>
  <c r="DJ24" i="37"/>
  <c r="DK24" i="37"/>
  <c r="DL24" i="37"/>
  <c r="DM24" i="37"/>
  <c r="DN24" i="37"/>
  <c r="DO24" i="37"/>
  <c r="DP24" i="37"/>
  <c r="DJ25" i="37"/>
  <c r="DK25" i="37"/>
  <c r="DL25" i="37"/>
  <c r="DM25" i="37"/>
  <c r="DN25" i="37"/>
  <c r="DO25" i="37"/>
  <c r="DP25" i="37"/>
  <c r="DJ26" i="37"/>
  <c r="DK26" i="37"/>
  <c r="DL26" i="37"/>
  <c r="DM26" i="37"/>
  <c r="DN26" i="37"/>
  <c r="DO26" i="37"/>
  <c r="DP26" i="37"/>
  <c r="DJ27" i="37"/>
  <c r="DK27" i="37"/>
  <c r="DL27" i="37"/>
  <c r="DM27" i="37"/>
  <c r="DN27" i="37"/>
  <c r="DO27" i="37"/>
  <c r="DP27" i="37"/>
  <c r="DI21" i="37"/>
  <c r="DC22" i="37"/>
  <c r="DD22" i="37"/>
  <c r="DE22" i="37"/>
  <c r="DF22" i="37"/>
  <c r="DG22" i="37"/>
  <c r="DH22" i="37"/>
  <c r="DI22" i="37"/>
  <c r="DC23" i="37"/>
  <c r="DD23" i="37"/>
  <c r="DE23" i="37"/>
  <c r="DF23" i="37"/>
  <c r="DG23" i="37"/>
  <c r="DH23" i="37"/>
  <c r="DI23" i="37"/>
  <c r="DC24" i="37"/>
  <c r="DD24" i="37"/>
  <c r="DE24" i="37"/>
  <c r="DF24" i="37"/>
  <c r="DG24" i="37"/>
  <c r="DH24" i="37"/>
  <c r="DI24" i="37"/>
  <c r="DC25" i="37"/>
  <c r="DD25" i="37"/>
  <c r="DE25" i="37"/>
  <c r="DF25" i="37"/>
  <c r="DG25" i="37"/>
  <c r="DH25" i="37"/>
  <c r="DI25" i="37"/>
  <c r="DC26" i="37"/>
  <c r="DD26" i="37"/>
  <c r="DE26" i="37"/>
  <c r="DF26" i="37"/>
  <c r="DG26" i="37"/>
  <c r="DH26" i="37"/>
  <c r="DI26" i="37"/>
  <c r="DC27" i="37"/>
  <c r="DD27" i="37"/>
  <c r="DE27" i="37"/>
  <c r="DF27" i="37"/>
  <c r="DG27" i="37"/>
  <c r="DH27" i="37"/>
  <c r="DI27" i="37"/>
  <c r="CV21" i="37"/>
  <c r="CW21" i="37"/>
  <c r="CX21" i="37"/>
  <c r="CY21" i="37"/>
  <c r="CZ21" i="37"/>
  <c r="DA21" i="37"/>
  <c r="DB21" i="37"/>
  <c r="CV22" i="37"/>
  <c r="CW22" i="37"/>
  <c r="CX22" i="37"/>
  <c r="CY22" i="37"/>
  <c r="CZ22" i="37"/>
  <c r="DA22" i="37"/>
  <c r="DB22" i="37"/>
  <c r="CV23" i="37"/>
  <c r="CW23" i="37"/>
  <c r="CX23" i="37"/>
  <c r="CY23" i="37"/>
  <c r="CZ23" i="37"/>
  <c r="DA23" i="37"/>
  <c r="DB23" i="37"/>
  <c r="CV24" i="37"/>
  <c r="CW24" i="37"/>
  <c r="CX24" i="37"/>
  <c r="CY24" i="37"/>
  <c r="CZ24" i="37"/>
  <c r="DA24" i="37"/>
  <c r="DB24" i="37"/>
  <c r="CV25" i="37"/>
  <c r="CW25" i="37"/>
  <c r="CX25" i="37"/>
  <c r="CY25" i="37"/>
  <c r="CZ25" i="37"/>
  <c r="DA25" i="37"/>
  <c r="DB25" i="37"/>
  <c r="CV26" i="37"/>
  <c r="CW26" i="37"/>
  <c r="CX26" i="37"/>
  <c r="CY26" i="37"/>
  <c r="CZ26" i="37"/>
  <c r="DA26" i="37"/>
  <c r="DB26" i="37"/>
  <c r="CV27" i="37"/>
  <c r="CW27" i="37"/>
  <c r="CX27" i="37"/>
  <c r="CY27" i="37"/>
  <c r="CZ27" i="37"/>
  <c r="DA27" i="37"/>
  <c r="DB27" i="37"/>
  <c r="CO21" i="37"/>
  <c r="CP21" i="37"/>
  <c r="CQ21" i="37"/>
  <c r="CR21" i="37"/>
  <c r="CS21" i="37"/>
  <c r="CT21" i="37"/>
  <c r="CU21" i="37"/>
  <c r="CO22" i="37"/>
  <c r="CP22" i="37"/>
  <c r="CQ22" i="37"/>
  <c r="CR22" i="37"/>
  <c r="CS22" i="37"/>
  <c r="CT22" i="37"/>
  <c r="CU22" i="37"/>
  <c r="CO23" i="37"/>
  <c r="CP23" i="37"/>
  <c r="CQ23" i="37"/>
  <c r="CR23" i="37"/>
  <c r="CS23" i="37"/>
  <c r="CT23" i="37"/>
  <c r="CU23" i="37"/>
  <c r="CO24" i="37"/>
  <c r="CP24" i="37"/>
  <c r="CQ24" i="37"/>
  <c r="CR24" i="37"/>
  <c r="CS24" i="37"/>
  <c r="CT24" i="37"/>
  <c r="CU24" i="37"/>
  <c r="CO25" i="37"/>
  <c r="CP25" i="37"/>
  <c r="CQ25" i="37"/>
  <c r="CR25" i="37"/>
  <c r="CS25" i="37"/>
  <c r="CT25" i="37"/>
  <c r="CU25" i="37"/>
  <c r="CO26" i="37"/>
  <c r="CP26" i="37"/>
  <c r="CQ26" i="37"/>
  <c r="CR26" i="37"/>
  <c r="CS26" i="37"/>
  <c r="CT26" i="37"/>
  <c r="CU26" i="37"/>
  <c r="CO27" i="37"/>
  <c r="CP27" i="37"/>
  <c r="CQ27" i="37"/>
  <c r="CR27" i="37"/>
  <c r="CS27" i="37"/>
  <c r="CT27" i="37"/>
  <c r="CU27" i="37"/>
  <c r="DJ2" i="37"/>
  <c r="DK2" i="37"/>
  <c r="DL2" i="37"/>
  <c r="DM2" i="37"/>
  <c r="DN2" i="37"/>
  <c r="DO2" i="37"/>
  <c r="DP2" i="37"/>
  <c r="DJ3" i="37"/>
  <c r="DK3" i="37"/>
  <c r="DL3" i="37"/>
  <c r="DM3" i="37"/>
  <c r="DN3" i="37"/>
  <c r="DO3" i="37"/>
  <c r="DP3" i="37"/>
  <c r="DJ4" i="37"/>
  <c r="DK4" i="37"/>
  <c r="DL4" i="37"/>
  <c r="DM4" i="37"/>
  <c r="DN4" i="37"/>
  <c r="DO4" i="37"/>
  <c r="DP4" i="37"/>
  <c r="DJ5" i="37"/>
  <c r="DK5" i="37"/>
  <c r="DL5" i="37"/>
  <c r="DM5" i="37"/>
  <c r="DN5" i="37"/>
  <c r="DO5" i="37"/>
  <c r="DP5" i="37"/>
  <c r="DJ6" i="37"/>
  <c r="DK6" i="37"/>
  <c r="DL6" i="37"/>
  <c r="DM6" i="37"/>
  <c r="DN6" i="37"/>
  <c r="DO6" i="37"/>
  <c r="DP6" i="37"/>
  <c r="DJ7" i="37"/>
  <c r="DK7" i="37"/>
  <c r="DL7" i="37"/>
  <c r="DM7" i="37"/>
  <c r="DN7" i="37"/>
  <c r="DO7" i="37"/>
  <c r="DP7" i="37"/>
  <c r="DJ8" i="37"/>
  <c r="DK8" i="37"/>
  <c r="DL8" i="37"/>
  <c r="DM8" i="37"/>
  <c r="DN8" i="37"/>
  <c r="DO8" i="37"/>
  <c r="DP8" i="37"/>
  <c r="DJ9" i="37"/>
  <c r="DK9" i="37"/>
  <c r="DL9" i="37"/>
  <c r="DM9" i="37"/>
  <c r="DN9" i="37"/>
  <c r="DO9" i="37"/>
  <c r="DP9" i="37"/>
  <c r="DJ10" i="37"/>
  <c r="DK10" i="37"/>
  <c r="DL10" i="37"/>
  <c r="DM10" i="37"/>
  <c r="DN10" i="37"/>
  <c r="DO10" i="37"/>
  <c r="DP10" i="37"/>
  <c r="DJ11" i="37"/>
  <c r="DK11" i="37"/>
  <c r="DL11" i="37"/>
  <c r="DM11" i="37"/>
  <c r="DN11" i="37"/>
  <c r="DO11" i="37"/>
  <c r="DP11" i="37"/>
  <c r="DJ12" i="37"/>
  <c r="DK12" i="37"/>
  <c r="DL12" i="37"/>
  <c r="DM12" i="37"/>
  <c r="DN12" i="37"/>
  <c r="DO12" i="37"/>
  <c r="DP12" i="37"/>
  <c r="DJ13" i="37"/>
  <c r="DK13" i="37"/>
  <c r="DL13" i="37"/>
  <c r="DM13" i="37"/>
  <c r="DN13" i="37"/>
  <c r="DO13" i="37"/>
  <c r="DP13" i="37"/>
  <c r="DJ14" i="37"/>
  <c r="DK14" i="37"/>
  <c r="DL14" i="37"/>
  <c r="DM14" i="37"/>
  <c r="DN14" i="37"/>
  <c r="DO14" i="37"/>
  <c r="DP14" i="37"/>
  <c r="DJ15" i="37"/>
  <c r="DK15" i="37"/>
  <c r="DL15" i="37"/>
  <c r="DM15" i="37"/>
  <c r="DN15" i="37"/>
  <c r="DO15" i="37"/>
  <c r="DP15" i="37"/>
  <c r="DJ16" i="37"/>
  <c r="DK16" i="37"/>
  <c r="DL16" i="37"/>
  <c r="DM16" i="37"/>
  <c r="DN16" i="37"/>
  <c r="DO16" i="37"/>
  <c r="DP16" i="37"/>
  <c r="DJ17" i="37"/>
  <c r="DK17" i="37"/>
  <c r="DL17" i="37"/>
  <c r="DM17" i="37"/>
  <c r="DN17" i="37"/>
  <c r="DO17" i="37"/>
  <c r="DP17" i="37"/>
  <c r="DJ18" i="37"/>
  <c r="DK18" i="37"/>
  <c r="DL18" i="37"/>
  <c r="DM18" i="37"/>
  <c r="DN18" i="37"/>
  <c r="DO18" i="37"/>
  <c r="DP18" i="37"/>
  <c r="DJ19" i="37"/>
  <c r="DK19" i="37"/>
  <c r="DL19" i="37"/>
  <c r="DM19" i="37"/>
  <c r="DN19" i="37"/>
  <c r="DO19" i="37"/>
  <c r="DP19" i="37"/>
  <c r="DJ20" i="37"/>
  <c r="DK20" i="37"/>
  <c r="DL20" i="37"/>
  <c r="DM20" i="37"/>
  <c r="DN20" i="37"/>
  <c r="DO20" i="37"/>
  <c r="DP20" i="37"/>
  <c r="DC2" i="37"/>
  <c r="DD2" i="37"/>
  <c r="DE2" i="37"/>
  <c r="DF2" i="37"/>
  <c r="DG2" i="37"/>
  <c r="DH2" i="37"/>
  <c r="DI2" i="37"/>
  <c r="DC3" i="37"/>
  <c r="DD3" i="37"/>
  <c r="DE3" i="37"/>
  <c r="DF3" i="37"/>
  <c r="DG3" i="37"/>
  <c r="DH3" i="37"/>
  <c r="DI3" i="37"/>
  <c r="DC4" i="37"/>
  <c r="DD4" i="37"/>
  <c r="DE4" i="37"/>
  <c r="DF4" i="37"/>
  <c r="DG4" i="37"/>
  <c r="DH4" i="37"/>
  <c r="DI4" i="37"/>
  <c r="DC5" i="37"/>
  <c r="DD5" i="37"/>
  <c r="DE5" i="37"/>
  <c r="DF5" i="37"/>
  <c r="DG5" i="37"/>
  <c r="DH5" i="37"/>
  <c r="DI5" i="37"/>
  <c r="DC6" i="37"/>
  <c r="DD6" i="37"/>
  <c r="DE6" i="37"/>
  <c r="DF6" i="37"/>
  <c r="DG6" i="37"/>
  <c r="DH6" i="37"/>
  <c r="DI6" i="37"/>
  <c r="DC7" i="37"/>
  <c r="DD7" i="37"/>
  <c r="DE7" i="37"/>
  <c r="DF7" i="37"/>
  <c r="DG7" i="37"/>
  <c r="DH7" i="37"/>
  <c r="DI7" i="37"/>
  <c r="DC8" i="37"/>
  <c r="DD8" i="37"/>
  <c r="DE8" i="37"/>
  <c r="DF8" i="37"/>
  <c r="DG8" i="37"/>
  <c r="DH8" i="37"/>
  <c r="DI8" i="37"/>
  <c r="DC9" i="37"/>
  <c r="DD9" i="37"/>
  <c r="DE9" i="37"/>
  <c r="DF9" i="37"/>
  <c r="DG9" i="37"/>
  <c r="DH9" i="37"/>
  <c r="DI9" i="37"/>
  <c r="DC10" i="37"/>
  <c r="DD10" i="37"/>
  <c r="DE10" i="37"/>
  <c r="DF10" i="37"/>
  <c r="DG10" i="37"/>
  <c r="DH10" i="37"/>
  <c r="DI10" i="37"/>
  <c r="DC11" i="37"/>
  <c r="DD11" i="37"/>
  <c r="DE11" i="37"/>
  <c r="DF11" i="37"/>
  <c r="DG11" i="37"/>
  <c r="DH11" i="37"/>
  <c r="DI11" i="37"/>
  <c r="DC12" i="37"/>
  <c r="DD12" i="37"/>
  <c r="DE12" i="37"/>
  <c r="DF12" i="37"/>
  <c r="DG12" i="37"/>
  <c r="DH12" i="37"/>
  <c r="DI12" i="37"/>
  <c r="DC13" i="37"/>
  <c r="DD13" i="37"/>
  <c r="DE13" i="37"/>
  <c r="DF13" i="37"/>
  <c r="DG13" i="37"/>
  <c r="DH13" i="37"/>
  <c r="DI13" i="37"/>
  <c r="DC14" i="37"/>
  <c r="DD14" i="37"/>
  <c r="DE14" i="37"/>
  <c r="DF14" i="37"/>
  <c r="DG14" i="37"/>
  <c r="DH14" i="37"/>
  <c r="DI14" i="37"/>
  <c r="DC15" i="37"/>
  <c r="DD15" i="37"/>
  <c r="DE15" i="37"/>
  <c r="DF15" i="37"/>
  <c r="DG15" i="37"/>
  <c r="DH15" i="37"/>
  <c r="DI15" i="37"/>
  <c r="DC16" i="37"/>
  <c r="DD16" i="37"/>
  <c r="DE16" i="37"/>
  <c r="DF16" i="37"/>
  <c r="DG16" i="37"/>
  <c r="DH16" i="37"/>
  <c r="DI16" i="37"/>
  <c r="DC17" i="37"/>
  <c r="DD17" i="37"/>
  <c r="DE17" i="37"/>
  <c r="DF17" i="37"/>
  <c r="DG17" i="37"/>
  <c r="DH17" i="37"/>
  <c r="DI17" i="37"/>
  <c r="DC18" i="37"/>
  <c r="DD18" i="37"/>
  <c r="DE18" i="37"/>
  <c r="DF18" i="37"/>
  <c r="DG18" i="37"/>
  <c r="DH18" i="37"/>
  <c r="DI18" i="37"/>
  <c r="DC19" i="37"/>
  <c r="DD19" i="37"/>
  <c r="DE19" i="37"/>
  <c r="DF19" i="37"/>
  <c r="DG19" i="37"/>
  <c r="DH19" i="37"/>
  <c r="DI19" i="37"/>
  <c r="DC20" i="37"/>
  <c r="DD20" i="37"/>
  <c r="DE20" i="37"/>
  <c r="DF20" i="37"/>
  <c r="DG20" i="37"/>
  <c r="DH20" i="37"/>
  <c r="DI20" i="37"/>
  <c r="CV2" i="37"/>
  <c r="CW2" i="37"/>
  <c r="CX2" i="37"/>
  <c r="CY2" i="37"/>
  <c r="CZ2" i="37"/>
  <c r="DA2" i="37"/>
  <c r="DB2" i="37"/>
  <c r="CV3" i="37"/>
  <c r="CW3" i="37"/>
  <c r="CX3" i="37"/>
  <c r="CY3" i="37"/>
  <c r="CZ3" i="37"/>
  <c r="DA3" i="37"/>
  <c r="DB3" i="37"/>
  <c r="CV4" i="37"/>
  <c r="CW4" i="37"/>
  <c r="CX4" i="37"/>
  <c r="CY4" i="37"/>
  <c r="CZ4" i="37"/>
  <c r="DA4" i="37"/>
  <c r="DB4" i="37"/>
  <c r="CV5" i="37"/>
  <c r="CW5" i="37"/>
  <c r="CX5" i="37"/>
  <c r="CY5" i="37"/>
  <c r="CZ5" i="37"/>
  <c r="DA5" i="37"/>
  <c r="DB5" i="37"/>
  <c r="CV6" i="37"/>
  <c r="CW6" i="37"/>
  <c r="CX6" i="37"/>
  <c r="CY6" i="37"/>
  <c r="CZ6" i="37"/>
  <c r="DA6" i="37"/>
  <c r="DB6" i="37"/>
  <c r="CV7" i="37"/>
  <c r="CW7" i="37"/>
  <c r="CX7" i="37"/>
  <c r="CY7" i="37"/>
  <c r="CZ7" i="37"/>
  <c r="DA7" i="37"/>
  <c r="DB7" i="37"/>
  <c r="CV8" i="37"/>
  <c r="CW8" i="37"/>
  <c r="CX8" i="37"/>
  <c r="CY8" i="37"/>
  <c r="CZ8" i="37"/>
  <c r="DA8" i="37"/>
  <c r="DB8" i="37"/>
  <c r="CV9" i="37"/>
  <c r="CW9" i="37"/>
  <c r="CX9" i="37"/>
  <c r="CY9" i="37"/>
  <c r="CZ9" i="37"/>
  <c r="DA9" i="37"/>
  <c r="DB9" i="37"/>
  <c r="CV10" i="37"/>
  <c r="CW10" i="37"/>
  <c r="CX10" i="37"/>
  <c r="CY10" i="37"/>
  <c r="CZ10" i="37"/>
  <c r="DA10" i="37"/>
  <c r="DB10" i="37"/>
  <c r="CV11" i="37"/>
  <c r="CW11" i="37"/>
  <c r="CX11" i="37"/>
  <c r="CY11" i="37"/>
  <c r="CZ11" i="37"/>
  <c r="DA11" i="37"/>
  <c r="DB11" i="37"/>
  <c r="CV12" i="37"/>
  <c r="CW12" i="37"/>
  <c r="CX12" i="37"/>
  <c r="CY12" i="37"/>
  <c r="CZ12" i="37"/>
  <c r="DA12" i="37"/>
  <c r="DB12" i="37"/>
  <c r="CV13" i="37"/>
  <c r="CW13" i="37"/>
  <c r="CX13" i="37"/>
  <c r="CY13" i="37"/>
  <c r="CZ13" i="37"/>
  <c r="DA13" i="37"/>
  <c r="DB13" i="37"/>
  <c r="CV14" i="37"/>
  <c r="CW14" i="37"/>
  <c r="CX14" i="37"/>
  <c r="CY14" i="37"/>
  <c r="CZ14" i="37"/>
  <c r="DA14" i="37"/>
  <c r="DB14" i="37"/>
  <c r="CV15" i="37"/>
  <c r="CW15" i="37"/>
  <c r="CX15" i="37"/>
  <c r="CY15" i="37"/>
  <c r="CZ15" i="37"/>
  <c r="DA15" i="37"/>
  <c r="DB15" i="37"/>
  <c r="CV16" i="37"/>
  <c r="CW16" i="37"/>
  <c r="CX16" i="37"/>
  <c r="CY16" i="37"/>
  <c r="CZ16" i="37"/>
  <c r="DA16" i="37"/>
  <c r="DB16" i="37"/>
  <c r="CV17" i="37"/>
  <c r="CW17" i="37"/>
  <c r="CX17" i="37"/>
  <c r="CY17" i="37"/>
  <c r="CZ17" i="37"/>
  <c r="DA17" i="37"/>
  <c r="DB17" i="37"/>
  <c r="CV18" i="37"/>
  <c r="CW18" i="37"/>
  <c r="CX18" i="37"/>
  <c r="CY18" i="37"/>
  <c r="CZ18" i="37"/>
  <c r="DA18" i="37"/>
  <c r="DB18" i="37"/>
  <c r="CV19" i="37"/>
  <c r="CW19" i="37"/>
  <c r="CX19" i="37"/>
  <c r="CY19" i="37"/>
  <c r="CZ19" i="37"/>
  <c r="DA19" i="37"/>
  <c r="DB19" i="37"/>
  <c r="CV20" i="37"/>
  <c r="CW20" i="37"/>
  <c r="CX20" i="37"/>
  <c r="CY20" i="37"/>
  <c r="CZ20" i="37"/>
  <c r="DA20" i="37"/>
  <c r="DB20" i="37"/>
  <c r="CO2" i="37"/>
  <c r="CP2" i="37"/>
  <c r="CQ2" i="37"/>
  <c r="CR2" i="37"/>
  <c r="CS2" i="37"/>
  <c r="CT2" i="37"/>
  <c r="CU2" i="37"/>
  <c r="CO3" i="37"/>
  <c r="CP3" i="37"/>
  <c r="CQ3" i="37"/>
  <c r="CR3" i="37"/>
  <c r="CS3" i="37"/>
  <c r="CT3" i="37"/>
  <c r="CU3" i="37"/>
  <c r="CO4" i="37"/>
  <c r="CP4" i="37"/>
  <c r="CQ4" i="37"/>
  <c r="CR4" i="37"/>
  <c r="CS4" i="37"/>
  <c r="CT4" i="37"/>
  <c r="CU4" i="37"/>
  <c r="CO5" i="37"/>
  <c r="CP5" i="37"/>
  <c r="CQ5" i="37"/>
  <c r="CR5" i="37"/>
  <c r="CS5" i="37"/>
  <c r="CT5" i="37"/>
  <c r="CU5" i="37"/>
  <c r="CO6" i="37"/>
  <c r="CP6" i="37"/>
  <c r="CQ6" i="37"/>
  <c r="CR6" i="37"/>
  <c r="CS6" i="37"/>
  <c r="CT6" i="37"/>
  <c r="CU6" i="37"/>
  <c r="CO7" i="37"/>
  <c r="CP7" i="37"/>
  <c r="CQ7" i="37"/>
  <c r="CR7" i="37"/>
  <c r="CS7" i="37"/>
  <c r="CT7" i="37"/>
  <c r="CU7" i="37"/>
  <c r="CO8" i="37"/>
  <c r="CP8" i="37"/>
  <c r="CQ8" i="37"/>
  <c r="CR8" i="37"/>
  <c r="CS8" i="37"/>
  <c r="CT8" i="37"/>
  <c r="CU8" i="37"/>
  <c r="CO9" i="37"/>
  <c r="CP9" i="37"/>
  <c r="CQ9" i="37"/>
  <c r="CR9" i="37"/>
  <c r="CS9" i="37"/>
  <c r="CT9" i="37"/>
  <c r="CU9" i="37"/>
  <c r="CO10" i="37"/>
  <c r="CP10" i="37"/>
  <c r="CQ10" i="37"/>
  <c r="CR10" i="37"/>
  <c r="CS10" i="37"/>
  <c r="CT10" i="37"/>
  <c r="CU10" i="37"/>
  <c r="CO11" i="37"/>
  <c r="CP11" i="37"/>
  <c r="CQ11" i="37"/>
  <c r="CR11" i="37"/>
  <c r="CS11" i="37"/>
  <c r="CT11" i="37"/>
  <c r="CU11" i="37"/>
  <c r="CO12" i="37"/>
  <c r="CP12" i="37"/>
  <c r="CQ12" i="37"/>
  <c r="CR12" i="37"/>
  <c r="CS12" i="37"/>
  <c r="CT12" i="37"/>
  <c r="CU12" i="37"/>
  <c r="CO13" i="37"/>
  <c r="CP13" i="37"/>
  <c r="CQ13" i="37"/>
  <c r="CR13" i="37"/>
  <c r="CS13" i="37"/>
  <c r="CT13" i="37"/>
  <c r="CU13" i="37"/>
  <c r="CO14" i="37"/>
  <c r="CP14" i="37"/>
  <c r="CQ14" i="37"/>
  <c r="CR14" i="37"/>
  <c r="CS14" i="37"/>
  <c r="CT14" i="37"/>
  <c r="CU14" i="37"/>
  <c r="CO15" i="37"/>
  <c r="CP15" i="37"/>
  <c r="CQ15" i="37"/>
  <c r="CR15" i="37"/>
  <c r="CS15" i="37"/>
  <c r="CT15" i="37"/>
  <c r="CU15" i="37"/>
  <c r="CO16" i="37"/>
  <c r="CP16" i="37"/>
  <c r="CQ16" i="37"/>
  <c r="CR16" i="37"/>
  <c r="CS16" i="37"/>
  <c r="CT16" i="37"/>
  <c r="CU16" i="37"/>
  <c r="CO17" i="37"/>
  <c r="CP17" i="37"/>
  <c r="CQ17" i="37"/>
  <c r="CR17" i="37"/>
  <c r="CS17" i="37"/>
  <c r="CT17" i="37"/>
  <c r="CU17" i="37"/>
  <c r="CO18" i="37"/>
  <c r="CP18" i="37"/>
  <c r="CQ18" i="37"/>
  <c r="CR18" i="37"/>
  <c r="CS18" i="37"/>
  <c r="CT18" i="37"/>
  <c r="CU18" i="37"/>
  <c r="CO19" i="37"/>
  <c r="CP19" i="37"/>
  <c r="CQ19" i="37"/>
  <c r="CR19" i="37"/>
  <c r="CS19" i="37"/>
  <c r="CT19" i="37"/>
  <c r="CU19" i="37"/>
  <c r="CO20" i="37"/>
  <c r="CP20" i="37"/>
  <c r="CQ20" i="37"/>
  <c r="CR20" i="37"/>
  <c r="CS20" i="37"/>
  <c r="CT20" i="37"/>
  <c r="CU20" i="37"/>
  <c r="CH2" i="37"/>
  <c r="CI2" i="37"/>
  <c r="CJ2" i="37"/>
  <c r="CK2" i="37"/>
  <c r="CL2" i="37"/>
  <c r="CM2" i="37"/>
  <c r="CN2" i="37"/>
  <c r="CH3" i="37"/>
  <c r="CI3" i="37"/>
  <c r="CJ3" i="37"/>
  <c r="CK3" i="37"/>
  <c r="CL3" i="37"/>
  <c r="CM3" i="37"/>
  <c r="CN3" i="37"/>
  <c r="CH4" i="37"/>
  <c r="CI4" i="37"/>
  <c r="CJ4" i="37"/>
  <c r="CK4" i="37"/>
  <c r="CL4" i="37"/>
  <c r="CM4" i="37"/>
  <c r="CN4" i="37"/>
  <c r="CH5" i="37"/>
  <c r="CI5" i="37"/>
  <c r="CJ5" i="37"/>
  <c r="CK5" i="37"/>
  <c r="CL5" i="37"/>
  <c r="CM5" i="37"/>
  <c r="CN5" i="37"/>
  <c r="CH6" i="37"/>
  <c r="CI6" i="37"/>
  <c r="CJ6" i="37"/>
  <c r="CK6" i="37"/>
  <c r="CL6" i="37"/>
  <c r="CM6" i="37"/>
  <c r="CN6" i="37"/>
  <c r="CH7" i="37"/>
  <c r="CI7" i="37"/>
  <c r="CJ7" i="37"/>
  <c r="CK7" i="37"/>
  <c r="CL7" i="37"/>
  <c r="CM7" i="37"/>
  <c r="CN7" i="37"/>
  <c r="CH8" i="37"/>
  <c r="CI8" i="37"/>
  <c r="CJ8" i="37"/>
  <c r="CK8" i="37"/>
  <c r="CL8" i="37"/>
  <c r="CM8" i="37"/>
  <c r="CN8" i="37"/>
  <c r="CH9" i="37"/>
  <c r="CI9" i="37"/>
  <c r="CJ9" i="37"/>
  <c r="CK9" i="37"/>
  <c r="CL9" i="37"/>
  <c r="CM9" i="37"/>
  <c r="CN9" i="37"/>
  <c r="CH10" i="37"/>
  <c r="CI10" i="37"/>
  <c r="CJ10" i="37"/>
  <c r="CK10" i="37"/>
  <c r="CL10" i="37"/>
  <c r="CM10" i="37"/>
  <c r="CN10" i="37"/>
  <c r="CH11" i="37"/>
  <c r="CI11" i="37"/>
  <c r="CJ11" i="37"/>
  <c r="CK11" i="37"/>
  <c r="CL11" i="37"/>
  <c r="CM11" i="37"/>
  <c r="CN11" i="37"/>
  <c r="CH12" i="37"/>
  <c r="CI12" i="37"/>
  <c r="CJ12" i="37"/>
  <c r="CK12" i="37"/>
  <c r="CL12" i="37"/>
  <c r="CM12" i="37"/>
  <c r="CN12" i="37"/>
  <c r="CH13" i="37"/>
  <c r="CI13" i="37"/>
  <c r="CJ13" i="37"/>
  <c r="CK13" i="37"/>
  <c r="CL13" i="37"/>
  <c r="CM13" i="37"/>
  <c r="CN13" i="37"/>
  <c r="CH14" i="37"/>
  <c r="CI14" i="37"/>
  <c r="CJ14" i="37"/>
  <c r="CK14" i="37"/>
  <c r="CL14" i="37"/>
  <c r="CM14" i="37"/>
  <c r="CN14" i="37"/>
  <c r="CH15" i="37"/>
  <c r="CI15" i="37"/>
  <c r="CJ15" i="37"/>
  <c r="CK15" i="37"/>
  <c r="CL15" i="37"/>
  <c r="CM15" i="37"/>
  <c r="CN15" i="37"/>
  <c r="CH16" i="37"/>
  <c r="CI16" i="37"/>
  <c r="CJ16" i="37"/>
  <c r="CK16" i="37"/>
  <c r="CL16" i="37"/>
  <c r="CM16" i="37"/>
  <c r="CN16" i="37"/>
  <c r="CH17" i="37"/>
  <c r="CI17" i="37"/>
  <c r="CJ17" i="37"/>
  <c r="CK17" i="37"/>
  <c r="CL17" i="37"/>
  <c r="CM17" i="37"/>
  <c r="CN17" i="37"/>
  <c r="CH18" i="37"/>
  <c r="CI18" i="37"/>
  <c r="CJ18" i="37"/>
  <c r="CK18" i="37"/>
  <c r="CL18" i="37"/>
  <c r="CM18" i="37"/>
  <c r="CN18" i="37"/>
  <c r="CH19" i="37"/>
  <c r="CI19" i="37"/>
  <c r="CJ19" i="37"/>
  <c r="CK19" i="37"/>
  <c r="CL19" i="37"/>
  <c r="CM19" i="37"/>
  <c r="CN19" i="37"/>
  <c r="CH20" i="37"/>
  <c r="CI20" i="37"/>
  <c r="CJ20" i="37"/>
  <c r="CK20" i="37"/>
  <c r="CL20" i="37"/>
  <c r="CM20" i="37"/>
  <c r="CN20" i="37"/>
  <c r="CA2" i="37"/>
  <c r="CB2" i="37"/>
  <c r="CC2" i="37"/>
  <c r="CD2" i="37"/>
  <c r="CE2" i="37"/>
  <c r="CF2" i="37"/>
  <c r="CG2" i="37"/>
  <c r="CA3" i="37"/>
  <c r="CB3" i="37"/>
  <c r="CC3" i="37"/>
  <c r="CD3" i="37"/>
  <c r="CE3" i="37"/>
  <c r="CF3" i="37"/>
  <c r="CG3" i="37"/>
  <c r="CA4" i="37"/>
  <c r="CB4" i="37"/>
  <c r="CC4" i="37"/>
  <c r="CD4" i="37"/>
  <c r="CE4" i="37"/>
  <c r="CF4" i="37"/>
  <c r="CG4" i="37"/>
  <c r="CA5" i="37"/>
  <c r="CB5" i="37"/>
  <c r="CC5" i="37"/>
  <c r="CD5" i="37"/>
  <c r="CE5" i="37"/>
  <c r="CF5" i="37"/>
  <c r="CG5" i="37"/>
  <c r="CA6" i="37"/>
  <c r="CB6" i="37"/>
  <c r="CC6" i="37"/>
  <c r="CD6" i="37"/>
  <c r="CE6" i="37"/>
  <c r="CF6" i="37"/>
  <c r="CG6" i="37"/>
  <c r="CA7" i="37"/>
  <c r="CB7" i="37"/>
  <c r="CC7" i="37"/>
  <c r="CD7" i="37"/>
  <c r="CE7" i="37"/>
  <c r="CF7" i="37"/>
  <c r="CG7" i="37"/>
  <c r="CA8" i="37"/>
  <c r="CB8" i="37"/>
  <c r="CC8" i="37"/>
  <c r="CD8" i="37"/>
  <c r="CE8" i="37"/>
  <c r="CF8" i="37"/>
  <c r="CG8" i="37"/>
  <c r="CA9" i="37"/>
  <c r="CB9" i="37"/>
  <c r="CC9" i="37"/>
  <c r="CD9" i="37"/>
  <c r="CE9" i="37"/>
  <c r="CF9" i="37"/>
  <c r="CG9" i="37"/>
  <c r="CA10" i="37"/>
  <c r="CB10" i="37"/>
  <c r="CC10" i="37"/>
  <c r="CD10" i="37"/>
  <c r="CE10" i="37"/>
  <c r="CF10" i="37"/>
  <c r="CG10" i="37"/>
  <c r="CA11" i="37"/>
  <c r="CB11" i="37"/>
  <c r="CC11" i="37"/>
  <c r="CD11" i="37"/>
  <c r="CE11" i="37"/>
  <c r="CF11" i="37"/>
  <c r="CG11" i="37"/>
  <c r="CA12" i="37"/>
  <c r="CB12" i="37"/>
  <c r="CC12" i="37"/>
  <c r="CD12" i="37"/>
  <c r="CE12" i="37"/>
  <c r="CF12" i="37"/>
  <c r="CG12" i="37"/>
  <c r="CA13" i="37"/>
  <c r="CB13" i="37"/>
  <c r="CC13" i="37"/>
  <c r="CD13" i="37"/>
  <c r="CE13" i="37"/>
  <c r="CF13" i="37"/>
  <c r="CG13" i="37"/>
  <c r="CA14" i="37"/>
  <c r="CB14" i="37"/>
  <c r="CC14" i="37"/>
  <c r="CD14" i="37"/>
  <c r="CE14" i="37"/>
  <c r="CF14" i="37"/>
  <c r="CG14" i="37"/>
  <c r="CA15" i="37"/>
  <c r="CB15" i="37"/>
  <c r="CC15" i="37"/>
  <c r="CD15" i="37"/>
  <c r="CE15" i="37"/>
  <c r="CF15" i="37"/>
  <c r="CG15" i="37"/>
  <c r="CA16" i="37"/>
  <c r="CB16" i="37"/>
  <c r="CC16" i="37"/>
  <c r="CD16" i="37"/>
  <c r="CE16" i="37"/>
  <c r="CF16" i="37"/>
  <c r="CG16" i="37"/>
  <c r="CA17" i="37"/>
  <c r="CB17" i="37"/>
  <c r="CC17" i="37"/>
  <c r="CD17" i="37"/>
  <c r="CE17" i="37"/>
  <c r="CF17" i="37"/>
  <c r="CG17" i="37"/>
  <c r="CA18" i="37"/>
  <c r="CB18" i="37"/>
  <c r="CC18" i="37"/>
  <c r="CD18" i="37"/>
  <c r="CE18" i="37"/>
  <c r="CF18" i="37"/>
  <c r="CG18" i="37"/>
  <c r="CA19" i="37"/>
  <c r="CB19" i="37"/>
  <c r="CC19" i="37"/>
  <c r="CD19" i="37"/>
  <c r="CE19" i="37"/>
  <c r="CF19" i="37"/>
  <c r="CG19" i="37"/>
  <c r="CA20" i="37"/>
  <c r="CB20" i="37"/>
  <c r="CC20" i="37"/>
  <c r="CD20" i="37"/>
  <c r="CE20" i="37"/>
  <c r="CF20" i="37"/>
  <c r="CG20" i="37"/>
  <c r="BT2" i="37"/>
  <c r="BU2" i="37"/>
  <c r="BV2" i="37"/>
  <c r="BW2" i="37"/>
  <c r="BX2" i="37"/>
  <c r="BY2" i="37"/>
  <c r="BZ2" i="37"/>
  <c r="BT3" i="37"/>
  <c r="BU3" i="37"/>
  <c r="BV3" i="37"/>
  <c r="BW3" i="37"/>
  <c r="BX3" i="37"/>
  <c r="BY3" i="37"/>
  <c r="BZ3" i="37"/>
  <c r="BT4" i="37"/>
  <c r="BU4" i="37"/>
  <c r="BV4" i="37"/>
  <c r="BW4" i="37"/>
  <c r="BX4" i="37"/>
  <c r="BY4" i="37"/>
  <c r="BZ4" i="37"/>
  <c r="BT5" i="37"/>
  <c r="BU5" i="37"/>
  <c r="BV5" i="37"/>
  <c r="BW5" i="37"/>
  <c r="BX5" i="37"/>
  <c r="BY5" i="37"/>
  <c r="BZ5" i="37"/>
  <c r="BT6" i="37"/>
  <c r="BU6" i="37"/>
  <c r="BV6" i="37"/>
  <c r="BW6" i="37"/>
  <c r="BX6" i="37"/>
  <c r="BY6" i="37"/>
  <c r="BZ6" i="37"/>
  <c r="BT7" i="37"/>
  <c r="BU7" i="37"/>
  <c r="BV7" i="37"/>
  <c r="BW7" i="37"/>
  <c r="BX7" i="37"/>
  <c r="BY7" i="37"/>
  <c r="BZ7" i="37"/>
  <c r="BT8" i="37"/>
  <c r="BU8" i="37"/>
  <c r="BV8" i="37"/>
  <c r="BW8" i="37"/>
  <c r="BX8" i="37"/>
  <c r="BY8" i="37"/>
  <c r="BZ8" i="37"/>
  <c r="BT9" i="37"/>
  <c r="BU9" i="37"/>
  <c r="BV9" i="37"/>
  <c r="BW9" i="37"/>
  <c r="BX9" i="37"/>
  <c r="BY9" i="37"/>
  <c r="BZ9" i="37"/>
  <c r="BT10" i="37"/>
  <c r="BU10" i="37"/>
  <c r="BV10" i="37"/>
  <c r="BW10" i="37"/>
  <c r="BX10" i="37"/>
  <c r="BY10" i="37"/>
  <c r="BZ10" i="37"/>
  <c r="BT11" i="37"/>
  <c r="BU11" i="37"/>
  <c r="BV11" i="37"/>
  <c r="BW11" i="37"/>
  <c r="BX11" i="37"/>
  <c r="BY11" i="37"/>
  <c r="BZ11" i="37"/>
  <c r="BT12" i="37"/>
  <c r="BU12" i="37"/>
  <c r="BV12" i="37"/>
  <c r="BW12" i="37"/>
  <c r="BX12" i="37"/>
  <c r="BY12" i="37"/>
  <c r="BZ12" i="37"/>
  <c r="BT13" i="37"/>
  <c r="BU13" i="37"/>
  <c r="BV13" i="37"/>
  <c r="BW13" i="37"/>
  <c r="BX13" i="37"/>
  <c r="BY13" i="37"/>
  <c r="BZ13" i="37"/>
  <c r="BT14" i="37"/>
  <c r="BU14" i="37"/>
  <c r="BV14" i="37"/>
  <c r="BW14" i="37"/>
  <c r="BX14" i="37"/>
  <c r="BY14" i="37"/>
  <c r="BZ14" i="37"/>
  <c r="BT15" i="37"/>
  <c r="BU15" i="37"/>
  <c r="BV15" i="37"/>
  <c r="BW15" i="37"/>
  <c r="BX15" i="37"/>
  <c r="BY15" i="37"/>
  <c r="BZ15" i="37"/>
  <c r="BT16" i="37"/>
  <c r="BU16" i="37"/>
  <c r="BV16" i="37"/>
  <c r="BW16" i="37"/>
  <c r="BX16" i="37"/>
  <c r="BY16" i="37"/>
  <c r="BZ16" i="37"/>
  <c r="BT17" i="37"/>
  <c r="BU17" i="37"/>
  <c r="BV17" i="37"/>
  <c r="BW17" i="37"/>
  <c r="BX17" i="37"/>
  <c r="BY17" i="37"/>
  <c r="BZ17" i="37"/>
  <c r="BT18" i="37"/>
  <c r="BU18" i="37"/>
  <c r="BV18" i="37"/>
  <c r="BW18" i="37"/>
  <c r="BX18" i="37"/>
  <c r="BY18" i="37"/>
  <c r="BZ18" i="37"/>
  <c r="BT19" i="37"/>
  <c r="BU19" i="37"/>
  <c r="BV19" i="37"/>
  <c r="BW19" i="37"/>
  <c r="BX19" i="37"/>
  <c r="BY19" i="37"/>
  <c r="BZ19" i="37"/>
  <c r="BT20" i="37"/>
  <c r="BU20" i="37"/>
  <c r="BV20" i="37"/>
  <c r="BW20" i="37"/>
  <c r="BX20" i="37"/>
  <c r="BY20" i="37"/>
  <c r="BZ20" i="37"/>
  <c r="BM2" i="37"/>
  <c r="BN2" i="37"/>
  <c r="BO2" i="37"/>
  <c r="BP2" i="37"/>
  <c r="BQ2" i="37"/>
  <c r="BR2" i="37"/>
  <c r="BS2" i="37"/>
  <c r="BM3" i="37"/>
  <c r="BN3" i="37"/>
  <c r="BO3" i="37"/>
  <c r="BP3" i="37"/>
  <c r="BQ3" i="37"/>
  <c r="BR3" i="37"/>
  <c r="BS3" i="37"/>
  <c r="BM4" i="37"/>
  <c r="BN4" i="37"/>
  <c r="BO4" i="37"/>
  <c r="BP4" i="37"/>
  <c r="BQ4" i="37"/>
  <c r="BR4" i="37"/>
  <c r="BS4" i="37"/>
  <c r="BM5" i="37"/>
  <c r="BN5" i="37"/>
  <c r="BO5" i="37"/>
  <c r="BP5" i="37"/>
  <c r="BQ5" i="37"/>
  <c r="BR5" i="37"/>
  <c r="BS5" i="37"/>
  <c r="BM6" i="37"/>
  <c r="BN6" i="37"/>
  <c r="BO6" i="37"/>
  <c r="BP6" i="37"/>
  <c r="BQ6" i="37"/>
  <c r="BR6" i="37"/>
  <c r="BS6" i="37"/>
  <c r="BM7" i="37"/>
  <c r="BN7" i="37"/>
  <c r="BO7" i="37"/>
  <c r="BP7" i="37"/>
  <c r="BQ7" i="37"/>
  <c r="BR7" i="37"/>
  <c r="BS7" i="37"/>
  <c r="BM8" i="37"/>
  <c r="BN8" i="37"/>
  <c r="BO8" i="37"/>
  <c r="BP8" i="37"/>
  <c r="BQ8" i="37"/>
  <c r="BR8" i="37"/>
  <c r="BS8" i="37"/>
  <c r="BM9" i="37"/>
  <c r="BN9" i="37"/>
  <c r="BO9" i="37"/>
  <c r="BP9" i="37"/>
  <c r="BQ9" i="37"/>
  <c r="BR9" i="37"/>
  <c r="BS9" i="37"/>
  <c r="BM10" i="37"/>
  <c r="BN10" i="37"/>
  <c r="BO10" i="37"/>
  <c r="BP10" i="37"/>
  <c r="BQ10" i="37"/>
  <c r="BR10" i="37"/>
  <c r="BS10" i="37"/>
  <c r="BM11" i="37"/>
  <c r="BN11" i="37"/>
  <c r="BO11" i="37"/>
  <c r="BP11" i="37"/>
  <c r="BQ11" i="37"/>
  <c r="BR11" i="37"/>
  <c r="BS11" i="37"/>
  <c r="BM12" i="37"/>
  <c r="BN12" i="37"/>
  <c r="BO12" i="37"/>
  <c r="BP12" i="37"/>
  <c r="BQ12" i="37"/>
  <c r="BR12" i="37"/>
  <c r="BS12" i="37"/>
  <c r="BM13" i="37"/>
  <c r="BN13" i="37"/>
  <c r="BO13" i="37"/>
  <c r="BP13" i="37"/>
  <c r="BQ13" i="37"/>
  <c r="BR13" i="37"/>
  <c r="BS13" i="37"/>
  <c r="BM14" i="37"/>
  <c r="BN14" i="37"/>
  <c r="BO14" i="37"/>
  <c r="BP14" i="37"/>
  <c r="BQ14" i="37"/>
  <c r="BR14" i="37"/>
  <c r="BS14" i="37"/>
  <c r="BM15" i="37"/>
  <c r="BN15" i="37"/>
  <c r="BO15" i="37"/>
  <c r="BP15" i="37"/>
  <c r="BQ15" i="37"/>
  <c r="BR15" i="37"/>
  <c r="BS15" i="37"/>
  <c r="BM16" i="37"/>
  <c r="BN16" i="37"/>
  <c r="BO16" i="37"/>
  <c r="BP16" i="37"/>
  <c r="BQ16" i="37"/>
  <c r="BR16" i="37"/>
  <c r="BS16" i="37"/>
  <c r="BM17" i="37"/>
  <c r="BN17" i="37"/>
  <c r="BO17" i="37"/>
  <c r="BP17" i="37"/>
  <c r="BQ17" i="37"/>
  <c r="BR17" i="37"/>
  <c r="BS17" i="37"/>
  <c r="BM18" i="37"/>
  <c r="BN18" i="37"/>
  <c r="BO18" i="37"/>
  <c r="BP18" i="37"/>
  <c r="BQ18" i="37"/>
  <c r="BR18" i="37"/>
  <c r="BS18" i="37"/>
  <c r="BM19" i="37"/>
  <c r="BN19" i="37"/>
  <c r="BO19" i="37"/>
  <c r="BP19" i="37"/>
  <c r="BQ19" i="37"/>
  <c r="BR19" i="37"/>
  <c r="BS19" i="37"/>
  <c r="BM20" i="37"/>
  <c r="BN20" i="37"/>
  <c r="BO20" i="37"/>
  <c r="BP20" i="37"/>
  <c r="BQ20" i="37"/>
  <c r="BR20" i="37"/>
  <c r="BS20" i="37"/>
  <c r="BF2" i="37"/>
  <c r="BG2" i="37"/>
  <c r="BH2" i="37"/>
  <c r="BI2" i="37"/>
  <c r="BJ2" i="37"/>
  <c r="BK2" i="37"/>
  <c r="BL2" i="37"/>
  <c r="BF3" i="37"/>
  <c r="BG3" i="37"/>
  <c r="BH3" i="37"/>
  <c r="BI3" i="37"/>
  <c r="BJ3" i="37"/>
  <c r="BK3" i="37"/>
  <c r="BL3" i="37"/>
  <c r="BF4" i="37"/>
  <c r="BG4" i="37"/>
  <c r="BH4" i="37"/>
  <c r="BI4" i="37"/>
  <c r="BJ4" i="37"/>
  <c r="BK4" i="37"/>
  <c r="BL4" i="37"/>
  <c r="BF5" i="37"/>
  <c r="BG5" i="37"/>
  <c r="BH5" i="37"/>
  <c r="BI5" i="37"/>
  <c r="BJ5" i="37"/>
  <c r="BK5" i="37"/>
  <c r="BL5" i="37"/>
  <c r="BF6" i="37"/>
  <c r="BG6" i="37"/>
  <c r="BH6" i="37"/>
  <c r="BI6" i="37"/>
  <c r="BJ6" i="37"/>
  <c r="BK6" i="37"/>
  <c r="BL6" i="37"/>
  <c r="BF7" i="37"/>
  <c r="BG7" i="37"/>
  <c r="BH7" i="37"/>
  <c r="BI7" i="37"/>
  <c r="BJ7" i="37"/>
  <c r="BK7" i="37"/>
  <c r="BL7" i="37"/>
  <c r="BF8" i="37"/>
  <c r="BG8" i="37"/>
  <c r="BH8" i="37"/>
  <c r="BI8" i="37"/>
  <c r="BJ8" i="37"/>
  <c r="BK8" i="37"/>
  <c r="BL8" i="37"/>
  <c r="BF9" i="37"/>
  <c r="BG9" i="37"/>
  <c r="BH9" i="37"/>
  <c r="BI9" i="37"/>
  <c r="BJ9" i="37"/>
  <c r="BK9" i="37"/>
  <c r="BL9" i="37"/>
  <c r="BF10" i="37"/>
  <c r="BG10" i="37"/>
  <c r="BH10" i="37"/>
  <c r="BI10" i="37"/>
  <c r="BJ10" i="37"/>
  <c r="BK10" i="37"/>
  <c r="BL10" i="37"/>
  <c r="BF11" i="37"/>
  <c r="BG11" i="37"/>
  <c r="BH11" i="37"/>
  <c r="BI11" i="37"/>
  <c r="BJ11" i="37"/>
  <c r="BK11" i="37"/>
  <c r="BL11" i="37"/>
  <c r="BF12" i="37"/>
  <c r="BG12" i="37"/>
  <c r="BH12" i="37"/>
  <c r="BI12" i="37"/>
  <c r="BJ12" i="37"/>
  <c r="BK12" i="37"/>
  <c r="BL12" i="37"/>
  <c r="BF13" i="37"/>
  <c r="BG13" i="37"/>
  <c r="BH13" i="37"/>
  <c r="BI13" i="37"/>
  <c r="BJ13" i="37"/>
  <c r="BK13" i="37"/>
  <c r="BL13" i="37"/>
  <c r="BF14" i="37"/>
  <c r="BG14" i="37"/>
  <c r="BH14" i="37"/>
  <c r="BI14" i="37"/>
  <c r="BJ14" i="37"/>
  <c r="BK14" i="37"/>
  <c r="BL14" i="37"/>
  <c r="BF15" i="37"/>
  <c r="BG15" i="37"/>
  <c r="BH15" i="37"/>
  <c r="BI15" i="37"/>
  <c r="BJ15" i="37"/>
  <c r="BK15" i="37"/>
  <c r="BL15" i="37"/>
  <c r="BF16" i="37"/>
  <c r="BG16" i="37"/>
  <c r="BH16" i="37"/>
  <c r="BI16" i="37"/>
  <c r="BJ16" i="37"/>
  <c r="BK16" i="37"/>
  <c r="BL16" i="37"/>
  <c r="BF17" i="37"/>
  <c r="BG17" i="37"/>
  <c r="BH17" i="37"/>
  <c r="BI17" i="37"/>
  <c r="BJ17" i="37"/>
  <c r="BK17" i="37"/>
  <c r="BL17" i="37"/>
  <c r="BF18" i="37"/>
  <c r="BG18" i="37"/>
  <c r="BH18" i="37"/>
  <c r="BI18" i="37"/>
  <c r="BJ18" i="37"/>
  <c r="BK18" i="37"/>
  <c r="BL18" i="37"/>
  <c r="BF19" i="37"/>
  <c r="BG19" i="37"/>
  <c r="BH19" i="37"/>
  <c r="BI19" i="37"/>
  <c r="BJ19" i="37"/>
  <c r="BK19" i="37"/>
  <c r="BL19" i="37"/>
  <c r="BF20" i="37"/>
  <c r="BG20" i="37"/>
  <c r="BH20" i="37"/>
  <c r="BI20" i="37"/>
  <c r="BJ20" i="37"/>
  <c r="BK20" i="37"/>
  <c r="BL20" i="37"/>
  <c r="AY2" i="37"/>
  <c r="AZ2" i="37"/>
  <c r="BA2" i="37"/>
  <c r="BB2" i="37"/>
  <c r="BC2" i="37"/>
  <c r="BD2" i="37"/>
  <c r="BE2" i="37"/>
  <c r="AY3" i="37"/>
  <c r="AZ3" i="37"/>
  <c r="BA3" i="37"/>
  <c r="BB3" i="37"/>
  <c r="BC3" i="37"/>
  <c r="BD3" i="37"/>
  <c r="BE3" i="37"/>
  <c r="AY4" i="37"/>
  <c r="AZ4" i="37"/>
  <c r="BA4" i="37"/>
  <c r="BB4" i="37"/>
  <c r="BC4" i="37"/>
  <c r="BD4" i="37"/>
  <c r="BE4" i="37"/>
  <c r="AY5" i="37"/>
  <c r="AZ5" i="37"/>
  <c r="BA5" i="37"/>
  <c r="BB5" i="37"/>
  <c r="BC5" i="37"/>
  <c r="BD5" i="37"/>
  <c r="BE5" i="37"/>
  <c r="AY6" i="37"/>
  <c r="AZ6" i="37"/>
  <c r="BA6" i="37"/>
  <c r="BB6" i="37"/>
  <c r="BC6" i="37"/>
  <c r="BD6" i="37"/>
  <c r="BE6" i="37"/>
  <c r="AY7" i="37"/>
  <c r="AZ7" i="37"/>
  <c r="BA7" i="37"/>
  <c r="BB7" i="37"/>
  <c r="BC7" i="37"/>
  <c r="BD7" i="37"/>
  <c r="BE7" i="37"/>
  <c r="AY8" i="37"/>
  <c r="AZ8" i="37"/>
  <c r="BA8" i="37"/>
  <c r="BB8" i="37"/>
  <c r="BC8" i="37"/>
  <c r="BD8" i="37"/>
  <c r="BE8" i="37"/>
  <c r="AY9" i="37"/>
  <c r="AZ9" i="37"/>
  <c r="BA9" i="37"/>
  <c r="BB9" i="37"/>
  <c r="BC9" i="37"/>
  <c r="BD9" i="37"/>
  <c r="BE9" i="37"/>
  <c r="AY10" i="37"/>
  <c r="AZ10" i="37"/>
  <c r="BA10" i="37"/>
  <c r="BB10" i="37"/>
  <c r="BC10" i="37"/>
  <c r="BD10" i="37"/>
  <c r="BE10" i="37"/>
  <c r="AY11" i="37"/>
  <c r="AZ11" i="37"/>
  <c r="BA11" i="37"/>
  <c r="BB11" i="37"/>
  <c r="BC11" i="37"/>
  <c r="BD11" i="37"/>
  <c r="BE11" i="37"/>
  <c r="AY12" i="37"/>
  <c r="AZ12" i="37"/>
  <c r="BA12" i="37"/>
  <c r="BB12" i="37"/>
  <c r="BC12" i="37"/>
  <c r="BD12" i="37"/>
  <c r="BE12" i="37"/>
  <c r="AY13" i="37"/>
  <c r="AZ13" i="37"/>
  <c r="BA13" i="37"/>
  <c r="BB13" i="37"/>
  <c r="BC13" i="37"/>
  <c r="BD13" i="37"/>
  <c r="BE13" i="37"/>
  <c r="AY14" i="37"/>
  <c r="AZ14" i="37"/>
  <c r="BA14" i="37"/>
  <c r="BB14" i="37"/>
  <c r="BC14" i="37"/>
  <c r="BD14" i="37"/>
  <c r="BE14" i="37"/>
  <c r="AY15" i="37"/>
  <c r="AZ15" i="37"/>
  <c r="BA15" i="37"/>
  <c r="BB15" i="37"/>
  <c r="BC15" i="37"/>
  <c r="BD15" i="37"/>
  <c r="BE15" i="37"/>
  <c r="AY16" i="37"/>
  <c r="AZ16" i="37"/>
  <c r="BA16" i="37"/>
  <c r="BB16" i="37"/>
  <c r="BC16" i="37"/>
  <c r="BD16" i="37"/>
  <c r="BE16" i="37"/>
  <c r="AY17" i="37"/>
  <c r="AZ17" i="37"/>
  <c r="BA17" i="37"/>
  <c r="BB17" i="37"/>
  <c r="BC17" i="37"/>
  <c r="BD17" i="37"/>
  <c r="BE17" i="37"/>
  <c r="AY18" i="37"/>
  <c r="AZ18" i="37"/>
  <c r="BA18" i="37"/>
  <c r="BB18" i="37"/>
  <c r="BC18" i="37"/>
  <c r="BD18" i="37"/>
  <c r="BE18" i="37"/>
  <c r="AY19" i="37"/>
  <c r="AZ19" i="37"/>
  <c r="BA19" i="37"/>
  <c r="BB19" i="37"/>
  <c r="BC19" i="37"/>
  <c r="BD19" i="37"/>
  <c r="BE19" i="37"/>
  <c r="AY20" i="37"/>
  <c r="AZ20" i="37"/>
  <c r="BA20" i="37"/>
  <c r="BB20" i="37"/>
  <c r="BC20" i="37"/>
  <c r="BD20" i="37"/>
  <c r="BE20" i="37"/>
  <c r="AR2" i="37"/>
  <c r="AS2" i="37"/>
  <c r="AT2" i="37"/>
  <c r="AU2" i="37"/>
  <c r="AV2" i="37"/>
  <c r="AW2" i="37"/>
  <c r="AX2" i="37"/>
  <c r="AR3" i="37"/>
  <c r="AS3" i="37"/>
  <c r="AT3" i="37"/>
  <c r="AU3" i="37"/>
  <c r="AV3" i="37"/>
  <c r="AW3" i="37"/>
  <c r="AX3" i="37"/>
  <c r="AR4" i="37"/>
  <c r="AS4" i="37"/>
  <c r="AT4" i="37"/>
  <c r="AU4" i="37"/>
  <c r="AV4" i="37"/>
  <c r="AW4" i="37"/>
  <c r="AX4" i="37"/>
  <c r="AR5" i="37"/>
  <c r="AS5" i="37"/>
  <c r="AT5" i="37"/>
  <c r="AU5" i="37"/>
  <c r="AV5" i="37"/>
  <c r="AW5" i="37"/>
  <c r="AX5" i="37"/>
  <c r="AR6" i="37"/>
  <c r="AS6" i="37"/>
  <c r="AT6" i="37"/>
  <c r="AU6" i="37"/>
  <c r="AV6" i="37"/>
  <c r="AW6" i="37"/>
  <c r="AX6" i="37"/>
  <c r="AR7" i="37"/>
  <c r="AS7" i="37"/>
  <c r="AT7" i="37"/>
  <c r="AU7" i="37"/>
  <c r="AV7" i="37"/>
  <c r="AW7" i="37"/>
  <c r="AX7" i="37"/>
  <c r="AR8" i="37"/>
  <c r="AS8" i="37"/>
  <c r="AT8" i="37"/>
  <c r="AU8" i="37"/>
  <c r="AV8" i="37"/>
  <c r="AW8" i="37"/>
  <c r="AX8" i="37"/>
  <c r="AR9" i="37"/>
  <c r="AS9" i="37"/>
  <c r="AT9" i="37"/>
  <c r="AU9" i="37"/>
  <c r="AV9" i="37"/>
  <c r="AW9" i="37"/>
  <c r="AX9" i="37"/>
  <c r="AR10" i="37"/>
  <c r="AS10" i="37"/>
  <c r="AT10" i="37"/>
  <c r="AU10" i="37"/>
  <c r="AV10" i="37"/>
  <c r="AW10" i="37"/>
  <c r="AX10" i="37"/>
  <c r="AR11" i="37"/>
  <c r="AS11" i="37"/>
  <c r="AT11" i="37"/>
  <c r="AU11" i="37"/>
  <c r="AV11" i="37"/>
  <c r="AW11" i="37"/>
  <c r="AX11" i="37"/>
  <c r="AR12" i="37"/>
  <c r="AS12" i="37"/>
  <c r="AT12" i="37"/>
  <c r="AU12" i="37"/>
  <c r="AV12" i="37"/>
  <c r="AW12" i="37"/>
  <c r="AX12" i="37"/>
  <c r="AR13" i="37"/>
  <c r="AS13" i="37"/>
  <c r="AT13" i="37"/>
  <c r="AU13" i="37"/>
  <c r="AV13" i="37"/>
  <c r="AW13" i="37"/>
  <c r="AX13" i="37"/>
  <c r="AR14" i="37"/>
  <c r="AS14" i="37"/>
  <c r="AT14" i="37"/>
  <c r="AU14" i="37"/>
  <c r="AV14" i="37"/>
  <c r="AW14" i="37"/>
  <c r="AX14" i="37"/>
  <c r="AR15" i="37"/>
  <c r="AS15" i="37"/>
  <c r="AT15" i="37"/>
  <c r="AU15" i="37"/>
  <c r="AV15" i="37"/>
  <c r="AW15" i="37"/>
  <c r="AX15" i="37"/>
  <c r="AR16" i="37"/>
  <c r="AS16" i="37"/>
  <c r="AT16" i="37"/>
  <c r="AU16" i="37"/>
  <c r="AV16" i="37"/>
  <c r="AW16" i="37"/>
  <c r="AX16" i="37"/>
  <c r="AR17" i="37"/>
  <c r="AS17" i="37"/>
  <c r="AT17" i="37"/>
  <c r="AU17" i="37"/>
  <c r="AV17" i="37"/>
  <c r="AW17" i="37"/>
  <c r="AX17" i="37"/>
  <c r="AR18" i="37"/>
  <c r="AS18" i="37"/>
  <c r="AT18" i="37"/>
  <c r="AU18" i="37"/>
  <c r="AV18" i="37"/>
  <c r="AW18" i="37"/>
  <c r="AX18" i="37"/>
  <c r="AR19" i="37"/>
  <c r="AS19" i="37"/>
  <c r="AT19" i="37"/>
  <c r="AU19" i="37"/>
  <c r="AV19" i="37"/>
  <c r="AW19" i="37"/>
  <c r="AX19" i="37"/>
  <c r="AR20" i="37"/>
  <c r="AS20" i="37"/>
  <c r="AT20" i="37"/>
  <c r="AU20" i="37"/>
  <c r="AV20" i="37"/>
  <c r="AW20" i="37"/>
  <c r="AX20" i="37"/>
  <c r="AS33" i="29"/>
  <c r="AN33" i="29"/>
  <c r="AI33" i="29"/>
  <c r="AD33" i="29"/>
  <c r="CH21" i="37"/>
  <c r="CI21" i="37"/>
  <c r="CJ21" i="37"/>
  <c r="CK21" i="37"/>
  <c r="CL21" i="37"/>
  <c r="CM21" i="37"/>
  <c r="CN21" i="37"/>
  <c r="CH22" i="37"/>
  <c r="CI22" i="37"/>
  <c r="CJ22" i="37"/>
  <c r="CK22" i="37"/>
  <c r="CL22" i="37"/>
  <c r="CM22" i="37"/>
  <c r="CN22" i="37"/>
  <c r="CH23" i="37"/>
  <c r="CI23" i="37"/>
  <c r="CJ23" i="37"/>
  <c r="CK23" i="37"/>
  <c r="CL23" i="37"/>
  <c r="CM23" i="37"/>
  <c r="CN23" i="37"/>
  <c r="CH24" i="37"/>
  <c r="CI24" i="37"/>
  <c r="CJ24" i="37"/>
  <c r="CK24" i="37"/>
  <c r="CL24" i="37"/>
  <c r="CM24" i="37"/>
  <c r="CN24" i="37"/>
  <c r="CH25" i="37"/>
  <c r="CI25" i="37"/>
  <c r="CJ25" i="37"/>
  <c r="CK25" i="37"/>
  <c r="CL25" i="37"/>
  <c r="CM25" i="37"/>
  <c r="CN25" i="37"/>
  <c r="CH26" i="37"/>
  <c r="CI26" i="37"/>
  <c r="CJ26" i="37"/>
  <c r="CK26" i="37"/>
  <c r="CL26" i="37"/>
  <c r="CM26" i="37"/>
  <c r="CN26" i="37"/>
  <c r="CH27" i="37"/>
  <c r="CI27" i="37"/>
  <c r="CJ27" i="37"/>
  <c r="CK27" i="37"/>
  <c r="CL27" i="37"/>
  <c r="CM27" i="37"/>
  <c r="CN27" i="37"/>
  <c r="CA21" i="37"/>
  <c r="CB21" i="37"/>
  <c r="CC21" i="37"/>
  <c r="CD21" i="37"/>
  <c r="CE21" i="37"/>
  <c r="CF21" i="37"/>
  <c r="CG21" i="37"/>
  <c r="CA22" i="37"/>
  <c r="CB22" i="37"/>
  <c r="CC22" i="37"/>
  <c r="CD22" i="37"/>
  <c r="CE22" i="37"/>
  <c r="CF22" i="37"/>
  <c r="CG22" i="37"/>
  <c r="CA23" i="37"/>
  <c r="CB23" i="37"/>
  <c r="CC23" i="37"/>
  <c r="CD23" i="37"/>
  <c r="CE23" i="37"/>
  <c r="CF23" i="37"/>
  <c r="CG23" i="37"/>
  <c r="CA24" i="37"/>
  <c r="CB24" i="37"/>
  <c r="CC24" i="37"/>
  <c r="CD24" i="37"/>
  <c r="CE24" i="37"/>
  <c r="CF24" i="37"/>
  <c r="CG24" i="37"/>
  <c r="CA25" i="37"/>
  <c r="CB25" i="37"/>
  <c r="CC25" i="37"/>
  <c r="CD25" i="37"/>
  <c r="CE25" i="37"/>
  <c r="CF25" i="37"/>
  <c r="CG25" i="37"/>
  <c r="CA26" i="37"/>
  <c r="CB26" i="37"/>
  <c r="CC26" i="37"/>
  <c r="CD26" i="37"/>
  <c r="CE26" i="37"/>
  <c r="CF26" i="37"/>
  <c r="CG26" i="37"/>
  <c r="CA27" i="37"/>
  <c r="CB27" i="37"/>
  <c r="CC27" i="37"/>
  <c r="CD27" i="37"/>
  <c r="CE27" i="37"/>
  <c r="CF27" i="37"/>
  <c r="CG27" i="37"/>
  <c r="BT21" i="37"/>
  <c r="BU21" i="37"/>
  <c r="BV21" i="37"/>
  <c r="BW21" i="37"/>
  <c r="BX21" i="37"/>
  <c r="BY21" i="37"/>
  <c r="BZ21" i="37"/>
  <c r="BT22" i="37"/>
  <c r="BU22" i="37"/>
  <c r="BV22" i="37"/>
  <c r="BW22" i="37"/>
  <c r="BX22" i="37"/>
  <c r="BY22" i="37"/>
  <c r="BZ22" i="37"/>
  <c r="BT23" i="37"/>
  <c r="BU23" i="37"/>
  <c r="BV23" i="37"/>
  <c r="BW23" i="37"/>
  <c r="BX23" i="37"/>
  <c r="BY23" i="37"/>
  <c r="BZ23" i="37"/>
  <c r="BT24" i="37"/>
  <c r="BU24" i="37"/>
  <c r="BV24" i="37"/>
  <c r="BW24" i="37"/>
  <c r="BX24" i="37"/>
  <c r="BY24" i="37"/>
  <c r="BZ24" i="37"/>
  <c r="BT25" i="37"/>
  <c r="BU25" i="37"/>
  <c r="BV25" i="37"/>
  <c r="BW25" i="37"/>
  <c r="BX25" i="37"/>
  <c r="BY25" i="37"/>
  <c r="BZ25" i="37"/>
  <c r="BT26" i="37"/>
  <c r="BU26" i="37"/>
  <c r="BV26" i="37"/>
  <c r="BW26" i="37"/>
  <c r="BX26" i="37"/>
  <c r="BY26" i="37"/>
  <c r="BZ26" i="37"/>
  <c r="BT27" i="37"/>
  <c r="BU27" i="37"/>
  <c r="BV27" i="37"/>
  <c r="BW27" i="37"/>
  <c r="BX27" i="37"/>
  <c r="BY27" i="37"/>
  <c r="BZ27" i="37"/>
  <c r="BM21" i="37"/>
  <c r="BN21" i="37"/>
  <c r="BO21" i="37"/>
  <c r="BP21" i="37"/>
  <c r="BQ21" i="37"/>
  <c r="BR21" i="37"/>
  <c r="BS21" i="37"/>
  <c r="BM22" i="37"/>
  <c r="BN22" i="37"/>
  <c r="BO22" i="37"/>
  <c r="BP22" i="37"/>
  <c r="BQ22" i="37"/>
  <c r="BR22" i="37"/>
  <c r="BS22" i="37"/>
  <c r="BM23" i="37"/>
  <c r="BN23" i="37"/>
  <c r="BO23" i="37"/>
  <c r="BP23" i="37"/>
  <c r="BQ23" i="37"/>
  <c r="BR23" i="37"/>
  <c r="BS23" i="37"/>
  <c r="BM24" i="37"/>
  <c r="BN24" i="37"/>
  <c r="BO24" i="37"/>
  <c r="BP24" i="37"/>
  <c r="BQ24" i="37"/>
  <c r="BR24" i="37"/>
  <c r="BS24" i="37"/>
  <c r="BM25" i="37"/>
  <c r="BN25" i="37"/>
  <c r="BO25" i="37"/>
  <c r="BP25" i="37"/>
  <c r="BQ25" i="37"/>
  <c r="BR25" i="37"/>
  <c r="BS25" i="37"/>
  <c r="BM26" i="37"/>
  <c r="BN26" i="37"/>
  <c r="BO26" i="37"/>
  <c r="BP26" i="37"/>
  <c r="BQ26" i="37"/>
  <c r="BR26" i="37"/>
  <c r="BS26" i="37"/>
  <c r="BM27" i="37"/>
  <c r="BN27" i="37"/>
  <c r="BO27" i="37"/>
  <c r="BP27" i="37"/>
  <c r="BQ27" i="37"/>
  <c r="BR27" i="37"/>
  <c r="BS27" i="37"/>
  <c r="BF21" i="37"/>
  <c r="BG21" i="37"/>
  <c r="BH21" i="37"/>
  <c r="BI21" i="37"/>
  <c r="BJ21" i="37"/>
  <c r="BK21" i="37"/>
  <c r="BL21" i="37"/>
  <c r="BF22" i="37"/>
  <c r="BG22" i="37"/>
  <c r="BH22" i="37"/>
  <c r="BI22" i="37"/>
  <c r="BJ22" i="37"/>
  <c r="BK22" i="37"/>
  <c r="BL22" i="37"/>
  <c r="BF23" i="37"/>
  <c r="BG23" i="37"/>
  <c r="BH23" i="37"/>
  <c r="BI23" i="37"/>
  <c r="BJ23" i="37"/>
  <c r="BK23" i="37"/>
  <c r="BL23" i="37"/>
  <c r="BF24" i="37"/>
  <c r="BG24" i="37"/>
  <c r="BH24" i="37"/>
  <c r="BI24" i="37"/>
  <c r="BJ24" i="37"/>
  <c r="BK24" i="37"/>
  <c r="BL24" i="37"/>
  <c r="BF25" i="37"/>
  <c r="BG25" i="37"/>
  <c r="BH25" i="37"/>
  <c r="BI25" i="37"/>
  <c r="BJ25" i="37"/>
  <c r="BK25" i="37"/>
  <c r="BL25" i="37"/>
  <c r="BF26" i="37"/>
  <c r="BG26" i="37"/>
  <c r="BH26" i="37"/>
  <c r="BI26" i="37"/>
  <c r="BJ26" i="37"/>
  <c r="BK26" i="37"/>
  <c r="BL26" i="37"/>
  <c r="BF27" i="37"/>
  <c r="BG27" i="37"/>
  <c r="BH27" i="37"/>
  <c r="BI27" i="37"/>
  <c r="BJ27" i="37"/>
  <c r="BK27" i="37"/>
  <c r="BL27" i="37"/>
  <c r="AY21" i="37"/>
  <c r="AZ21" i="37"/>
  <c r="BA21" i="37"/>
  <c r="BB21" i="37"/>
  <c r="BC21" i="37"/>
  <c r="BD21" i="37"/>
  <c r="BE21" i="37"/>
  <c r="AY22" i="37"/>
  <c r="AZ22" i="37"/>
  <c r="BA22" i="37"/>
  <c r="BB22" i="37"/>
  <c r="BC22" i="37"/>
  <c r="BD22" i="37"/>
  <c r="BE22" i="37"/>
  <c r="AY23" i="37"/>
  <c r="AZ23" i="37"/>
  <c r="BA23" i="37"/>
  <c r="BB23" i="37"/>
  <c r="BC23" i="37"/>
  <c r="BD23" i="37"/>
  <c r="BE23" i="37"/>
  <c r="AY24" i="37"/>
  <c r="AZ24" i="37"/>
  <c r="BA24" i="37"/>
  <c r="BB24" i="37"/>
  <c r="BC24" i="37"/>
  <c r="BD24" i="37"/>
  <c r="BE24" i="37"/>
  <c r="AY25" i="37"/>
  <c r="AZ25" i="37"/>
  <c r="BA25" i="37"/>
  <c r="BB25" i="37"/>
  <c r="BC25" i="37"/>
  <c r="BD25" i="37"/>
  <c r="BE25" i="37"/>
  <c r="AY26" i="37"/>
  <c r="AZ26" i="37"/>
  <c r="BA26" i="37"/>
  <c r="BB26" i="37"/>
  <c r="BC26" i="37"/>
  <c r="BD26" i="37"/>
  <c r="BE26" i="37"/>
  <c r="AY27" i="37"/>
  <c r="AZ27" i="37"/>
  <c r="BA27" i="37"/>
  <c r="BB27" i="37"/>
  <c r="BC27" i="37"/>
  <c r="BD27" i="37"/>
  <c r="BE27" i="37"/>
  <c r="AX54" i="37"/>
  <c r="AR21" i="37"/>
  <c r="AS21" i="37"/>
  <c r="AT21" i="37"/>
  <c r="AU21" i="37"/>
  <c r="AV21" i="37"/>
  <c r="AW21" i="37"/>
  <c r="AX21" i="37"/>
  <c r="AR22" i="37"/>
  <c r="AS22" i="37"/>
  <c r="AT22" i="37"/>
  <c r="AU22" i="37"/>
  <c r="AV22" i="37"/>
  <c r="AW22" i="37"/>
  <c r="AX22" i="37"/>
  <c r="AR23" i="37"/>
  <c r="AS23" i="37"/>
  <c r="AT23" i="37"/>
  <c r="AU23" i="37"/>
  <c r="AV23" i="37"/>
  <c r="AW23" i="37"/>
  <c r="AX23" i="37"/>
  <c r="AR24" i="37"/>
  <c r="AS24" i="37"/>
  <c r="AT24" i="37"/>
  <c r="AU24" i="37"/>
  <c r="AV24" i="37"/>
  <c r="AW24" i="37"/>
  <c r="AX24" i="37"/>
  <c r="AR25" i="37"/>
  <c r="AS25" i="37"/>
  <c r="AT25" i="37"/>
  <c r="AU25" i="37"/>
  <c r="AV25" i="37"/>
  <c r="AW25" i="37"/>
  <c r="AX25" i="37"/>
  <c r="AR26" i="37"/>
  <c r="AS26" i="37"/>
  <c r="AT26" i="37"/>
  <c r="AU26" i="37"/>
  <c r="AV26" i="37"/>
  <c r="AW26" i="37"/>
  <c r="AX26" i="37"/>
  <c r="AR27" i="37"/>
  <c r="AS27" i="37"/>
  <c r="AT27" i="37"/>
  <c r="AU27" i="37"/>
  <c r="AV27" i="37"/>
  <c r="AW27" i="37"/>
  <c r="AX27" i="37"/>
  <c r="AN21" i="37"/>
  <c r="AO21" i="37"/>
  <c r="AP21" i="37"/>
  <c r="AQ21" i="37"/>
  <c r="AN22" i="37"/>
  <c r="AO22" i="37"/>
  <c r="AP22" i="37"/>
  <c r="AQ22" i="37"/>
  <c r="AN23" i="37"/>
  <c r="AO23" i="37"/>
  <c r="AP23" i="37"/>
  <c r="AQ23" i="37"/>
  <c r="AN24" i="37"/>
  <c r="AO24" i="37"/>
  <c r="AP24" i="37"/>
  <c r="AQ24" i="37"/>
  <c r="AN25" i="37"/>
  <c r="AO25" i="37"/>
  <c r="AP25" i="37"/>
  <c r="AQ25" i="37"/>
  <c r="AN26" i="37"/>
  <c r="AO26" i="37"/>
  <c r="AP26" i="37"/>
  <c r="AQ26" i="37"/>
  <c r="AN27" i="37"/>
  <c r="AO27" i="37"/>
  <c r="AP27" i="37"/>
  <c r="AQ27" i="37"/>
  <c r="CN54" i="37"/>
  <c r="CN55" i="37"/>
  <c r="CN56" i="37"/>
  <c r="CN57" i="37"/>
  <c r="CN58" i="37"/>
  <c r="CN59" i="37"/>
  <c r="CN60" i="37"/>
  <c r="CN35" i="37"/>
  <c r="CN36" i="37"/>
  <c r="CN37" i="37"/>
  <c r="CN38" i="37"/>
  <c r="CN39" i="37"/>
  <c r="CN40" i="37"/>
  <c r="CN41" i="37"/>
  <c r="CN42" i="37"/>
  <c r="CN43" i="37"/>
  <c r="CN44" i="37"/>
  <c r="CN45" i="37"/>
  <c r="CN46" i="37"/>
  <c r="CN47" i="37"/>
  <c r="CN48" i="37"/>
  <c r="CN49" i="37"/>
  <c r="CN50" i="37"/>
  <c r="CN51" i="37"/>
  <c r="CN52" i="37"/>
  <c r="CN53" i="37"/>
  <c r="CG54" i="37"/>
  <c r="CG55" i="37"/>
  <c r="CG56" i="37"/>
  <c r="CG57" i="37"/>
  <c r="CG58" i="37"/>
  <c r="CG59" i="37"/>
  <c r="CG60" i="37"/>
  <c r="CG35" i="37"/>
  <c r="CG36" i="37"/>
  <c r="CG37" i="37"/>
  <c r="CG38" i="37"/>
  <c r="CG39" i="37"/>
  <c r="CG40" i="37"/>
  <c r="CG41" i="37"/>
  <c r="CG42" i="37"/>
  <c r="CG43" i="37"/>
  <c r="CG44" i="37"/>
  <c r="CG45" i="37"/>
  <c r="CG46" i="37"/>
  <c r="CG47" i="37"/>
  <c r="CG48" i="37"/>
  <c r="CG49" i="37"/>
  <c r="CG50" i="37"/>
  <c r="CG51" i="37"/>
  <c r="CG52" i="37"/>
  <c r="CG53" i="37"/>
  <c r="BZ54" i="37"/>
  <c r="BZ55" i="37"/>
  <c r="BZ56" i="37"/>
  <c r="BZ57" i="37"/>
  <c r="BZ58" i="37"/>
  <c r="BZ59" i="37"/>
  <c r="BZ60" i="37"/>
  <c r="BZ35" i="37"/>
  <c r="BZ36" i="37"/>
  <c r="BZ37" i="37"/>
  <c r="BZ38" i="37"/>
  <c r="BZ39" i="37"/>
  <c r="BZ40" i="37"/>
  <c r="BZ41" i="37"/>
  <c r="BZ42" i="37"/>
  <c r="BZ43" i="37"/>
  <c r="BZ44" i="37"/>
  <c r="BZ45" i="37"/>
  <c r="BZ46" i="37"/>
  <c r="BZ47" i="37"/>
  <c r="BZ48" i="37"/>
  <c r="BZ49" i="37"/>
  <c r="BZ50" i="37"/>
  <c r="BZ51" i="37"/>
  <c r="BZ52" i="37"/>
  <c r="BZ53" i="37"/>
  <c r="BS54" i="37"/>
  <c r="BS55" i="37"/>
  <c r="BS56" i="37"/>
  <c r="BS57" i="37"/>
  <c r="BS58" i="37"/>
  <c r="BS59" i="37"/>
  <c r="BS60" i="37"/>
  <c r="BS35" i="37"/>
  <c r="BS36" i="37"/>
  <c r="BS37" i="37"/>
  <c r="BS38" i="37"/>
  <c r="BS39" i="37"/>
  <c r="BS40" i="37"/>
  <c r="BS41" i="37"/>
  <c r="BS42" i="37"/>
  <c r="BS43" i="37"/>
  <c r="BS44" i="37"/>
  <c r="BS45" i="37"/>
  <c r="BS46" i="37"/>
  <c r="BS47" i="37"/>
  <c r="BS48" i="37"/>
  <c r="BS49" i="37"/>
  <c r="BS50" i="37"/>
  <c r="BS51" i="37"/>
  <c r="BS52" i="37"/>
  <c r="BS53" i="37"/>
  <c r="BL54" i="37"/>
  <c r="BL55" i="37"/>
  <c r="BL56" i="37"/>
  <c r="BL57" i="37"/>
  <c r="BL58" i="37"/>
  <c r="BL59" i="37"/>
  <c r="BL60" i="37"/>
  <c r="BL35" i="37"/>
  <c r="BL36" i="37"/>
  <c r="BL37" i="37"/>
  <c r="BL38" i="37"/>
  <c r="BL39" i="37"/>
  <c r="BL40" i="37"/>
  <c r="BL41" i="37"/>
  <c r="BL42" i="37"/>
  <c r="BL43" i="37"/>
  <c r="BL44" i="37"/>
  <c r="BL45" i="37"/>
  <c r="BL46" i="37"/>
  <c r="BL47" i="37"/>
  <c r="BL48" i="37"/>
  <c r="BL49" i="37"/>
  <c r="BL50" i="37"/>
  <c r="BL51" i="37"/>
  <c r="BL52" i="37"/>
  <c r="BL53" i="37"/>
  <c r="BE54" i="37"/>
  <c r="BE55" i="37"/>
  <c r="BE56" i="37"/>
  <c r="BE57" i="37"/>
  <c r="BE58" i="37"/>
  <c r="BE59" i="37"/>
  <c r="BE60" i="37"/>
  <c r="BE35" i="37"/>
  <c r="BE36" i="37"/>
  <c r="BE37" i="37"/>
  <c r="BE38" i="37"/>
  <c r="BE39" i="37"/>
  <c r="BE40" i="37"/>
  <c r="BE41" i="37"/>
  <c r="BE42" i="37"/>
  <c r="BE43" i="37"/>
  <c r="BE44" i="37"/>
  <c r="BE45" i="37"/>
  <c r="BE46" i="37"/>
  <c r="BE47" i="37"/>
  <c r="BE48" i="37"/>
  <c r="BE49" i="37"/>
  <c r="BE50" i="37"/>
  <c r="BE51" i="37"/>
  <c r="BE52" i="37"/>
  <c r="BE53" i="37"/>
  <c r="AX55" i="37"/>
  <c r="AX56" i="37"/>
  <c r="AX57" i="37"/>
  <c r="AX58" i="37"/>
  <c r="AX59" i="37"/>
  <c r="AX60" i="37"/>
  <c r="AX35" i="37"/>
  <c r="AX36" i="37"/>
  <c r="AX37" i="37"/>
  <c r="AX38" i="37"/>
  <c r="AX39" i="37"/>
  <c r="AX40" i="37"/>
  <c r="AX41" i="37"/>
  <c r="AX42" i="37"/>
  <c r="AX43" i="37"/>
  <c r="AX44" i="37"/>
  <c r="AX45" i="37"/>
  <c r="AX46" i="37"/>
  <c r="AX47" i="37"/>
  <c r="AX48" i="37"/>
  <c r="AX49" i="37"/>
  <c r="AX50" i="37"/>
  <c r="AX51" i="37"/>
  <c r="AX52" i="37"/>
  <c r="AX53" i="37"/>
  <c r="X31" i="29"/>
  <c r="OD29" i="37"/>
  <c r="OE29" i="37"/>
  <c r="OF29" i="37"/>
  <c r="OG29" i="37"/>
  <c r="OH29" i="37"/>
  <c r="OI29" i="37"/>
  <c r="OJ29" i="37"/>
  <c r="OD31" i="37"/>
  <c r="OE31" i="37"/>
  <c r="OF31" i="37"/>
  <c r="OG31" i="37"/>
  <c r="OH31" i="37"/>
  <c r="OI31" i="37"/>
  <c r="OJ31" i="37"/>
  <c r="OJ36" i="37"/>
  <c r="OJ37" i="37"/>
  <c r="OJ38" i="37"/>
  <c r="OJ39" i="37"/>
  <c r="OJ40" i="37"/>
  <c r="OJ41" i="37"/>
  <c r="OJ42" i="37"/>
  <c r="OJ43" i="37"/>
  <c r="OJ44" i="37"/>
  <c r="OJ45" i="37"/>
  <c r="OJ46" i="37"/>
  <c r="OJ47" i="37"/>
  <c r="OJ48" i="37"/>
  <c r="OJ49" i="37"/>
  <c r="OJ50" i="37"/>
  <c r="OJ51" i="37"/>
  <c r="OJ52" i="37"/>
  <c r="OJ53" i="37"/>
  <c r="OJ54" i="37"/>
  <c r="OJ55" i="37"/>
  <c r="OJ57" i="37"/>
  <c r="OJ58" i="37"/>
  <c r="OJ59" i="37"/>
  <c r="OJ35" i="37"/>
  <c r="OC36" i="37"/>
  <c r="OC37" i="37"/>
  <c r="OC38" i="37"/>
  <c r="OC39" i="37"/>
  <c r="OC40" i="37"/>
  <c r="OC41" i="37"/>
  <c r="OC42" i="37"/>
  <c r="OC43" i="37"/>
  <c r="OC44" i="37"/>
  <c r="OC45" i="37"/>
  <c r="OC46" i="37"/>
  <c r="OC47" i="37"/>
  <c r="OC48" i="37"/>
  <c r="OC49" i="37"/>
  <c r="OC50" i="37"/>
  <c r="OC51" i="37"/>
  <c r="OC52" i="37"/>
  <c r="OC53" i="37"/>
  <c r="OC54" i="37"/>
  <c r="OC55" i="37"/>
  <c r="OC57" i="37"/>
  <c r="OC58" i="37"/>
  <c r="OC59" i="37"/>
  <c r="OC35" i="37"/>
  <c r="NV36" i="37"/>
  <c r="NV37" i="37"/>
  <c r="NV38" i="37"/>
  <c r="NV39" i="37"/>
  <c r="NV40" i="37"/>
  <c r="NV41" i="37"/>
  <c r="NV42" i="37"/>
  <c r="NV43" i="37"/>
  <c r="NV44" i="37"/>
  <c r="NV45" i="37"/>
  <c r="NV46" i="37"/>
  <c r="NV47" i="37"/>
  <c r="NV48" i="37"/>
  <c r="NV49" i="37"/>
  <c r="NV50" i="37"/>
  <c r="NV51" i="37"/>
  <c r="NV52" i="37"/>
  <c r="NV53" i="37"/>
  <c r="NV54" i="37"/>
  <c r="NV55" i="37"/>
  <c r="NV57" i="37"/>
  <c r="NV58" i="37"/>
  <c r="NV59" i="37"/>
  <c r="NV35" i="37"/>
  <c r="OE2" i="36"/>
  <c r="OF2" i="36"/>
  <c r="OG2" i="36"/>
  <c r="OH2" i="36"/>
  <c r="OI2" i="36"/>
  <c r="OJ2" i="36"/>
  <c r="OE3" i="36"/>
  <c r="OF3" i="36"/>
  <c r="OG3" i="36"/>
  <c r="OH3" i="36"/>
  <c r="OI3" i="36"/>
  <c r="OJ3" i="36"/>
  <c r="OE4" i="36"/>
  <c r="OF4" i="36"/>
  <c r="OG4" i="36"/>
  <c r="OH4" i="36"/>
  <c r="OI4" i="36"/>
  <c r="OJ4" i="36"/>
  <c r="OE5" i="36"/>
  <c r="OF5" i="36"/>
  <c r="OG5" i="36"/>
  <c r="OH5" i="36"/>
  <c r="OI5" i="36"/>
  <c r="OJ5" i="36"/>
  <c r="OE6" i="36"/>
  <c r="OF6" i="36"/>
  <c r="OG6" i="36"/>
  <c r="OH6" i="36"/>
  <c r="OI6" i="36"/>
  <c r="OJ6" i="36"/>
  <c r="OE7" i="36"/>
  <c r="OF7" i="36"/>
  <c r="OG7" i="36"/>
  <c r="OH7" i="36"/>
  <c r="OI7" i="36"/>
  <c r="OJ7" i="36"/>
  <c r="OE8" i="36"/>
  <c r="OF8" i="36"/>
  <c r="OG8" i="36"/>
  <c r="OH8" i="36"/>
  <c r="OI8" i="36"/>
  <c r="OJ8" i="36"/>
  <c r="OE9" i="36"/>
  <c r="OF9" i="36"/>
  <c r="OG9" i="36"/>
  <c r="OH9" i="36"/>
  <c r="OI9" i="36"/>
  <c r="OJ9" i="36"/>
  <c r="OE10" i="36"/>
  <c r="OF10" i="36"/>
  <c r="OG10" i="36"/>
  <c r="OH10" i="36"/>
  <c r="OI10" i="36"/>
  <c r="OJ10" i="36"/>
  <c r="OE11" i="36"/>
  <c r="OF11" i="36"/>
  <c r="OG11" i="36"/>
  <c r="OH11" i="36"/>
  <c r="OI11" i="36"/>
  <c r="OJ11" i="36"/>
  <c r="OE12" i="36"/>
  <c r="OF12" i="36"/>
  <c r="OG12" i="36"/>
  <c r="OH12" i="36"/>
  <c r="OI12" i="36"/>
  <c r="OJ12" i="36"/>
  <c r="OE13" i="36"/>
  <c r="OF13" i="36"/>
  <c r="OG13" i="36"/>
  <c r="OH13" i="36"/>
  <c r="OI13" i="36"/>
  <c r="OJ13" i="36"/>
  <c r="OE14" i="36"/>
  <c r="OF14" i="36"/>
  <c r="OG14" i="36"/>
  <c r="OH14" i="36"/>
  <c r="OI14" i="36"/>
  <c r="OJ14" i="36"/>
  <c r="OE15" i="36"/>
  <c r="OF15" i="36"/>
  <c r="OG15" i="36"/>
  <c r="OH15" i="36"/>
  <c r="OI15" i="36"/>
  <c r="OJ15" i="36"/>
  <c r="OE16" i="36"/>
  <c r="OF16" i="36"/>
  <c r="OG16" i="36"/>
  <c r="OH16" i="36"/>
  <c r="OI16" i="36"/>
  <c r="OJ16" i="36"/>
  <c r="OE17" i="36"/>
  <c r="OF17" i="36"/>
  <c r="OG17" i="36"/>
  <c r="OH17" i="36"/>
  <c r="OI17" i="36"/>
  <c r="OJ17" i="36"/>
  <c r="OE18" i="36"/>
  <c r="OF18" i="36"/>
  <c r="OG18" i="36"/>
  <c r="OH18" i="36"/>
  <c r="OI18" i="36"/>
  <c r="OJ18" i="36"/>
  <c r="OE19" i="36"/>
  <c r="OF19" i="36"/>
  <c r="OG19" i="36"/>
  <c r="OH19" i="36"/>
  <c r="OI19" i="36"/>
  <c r="OJ19" i="36"/>
  <c r="OE20" i="36"/>
  <c r="OF20" i="36"/>
  <c r="OG20" i="36"/>
  <c r="OH20" i="36"/>
  <c r="OI20" i="36"/>
  <c r="OJ20" i="36"/>
  <c r="OE21" i="36"/>
  <c r="OE28" i="36" s="1"/>
  <c r="OF21" i="36"/>
  <c r="OF28" i="36" s="1"/>
  <c r="OG21" i="36"/>
  <c r="OG28" i="36" s="1"/>
  <c r="OH21" i="36"/>
  <c r="OH28" i="36" s="1"/>
  <c r="OI21" i="36"/>
  <c r="OI28" i="36" s="1"/>
  <c r="OJ21" i="36"/>
  <c r="OJ28" i="36" s="1"/>
  <c r="OE22" i="36"/>
  <c r="OF22" i="36"/>
  <c r="OG22" i="36"/>
  <c r="OH22" i="36"/>
  <c r="OI22" i="36"/>
  <c r="OJ22" i="36"/>
  <c r="OE24" i="36"/>
  <c r="OF24" i="36"/>
  <c r="OG24" i="36"/>
  <c r="OH24" i="36"/>
  <c r="OI24" i="36"/>
  <c r="OJ24" i="36"/>
  <c r="OE25" i="36"/>
  <c r="OF25" i="36"/>
  <c r="OG25" i="36"/>
  <c r="OH25" i="36"/>
  <c r="OI25" i="36"/>
  <c r="OJ25" i="36"/>
  <c r="OE26" i="36"/>
  <c r="OF26" i="36"/>
  <c r="OG26" i="36"/>
  <c r="OH26" i="36"/>
  <c r="OI26" i="36"/>
  <c r="OJ26" i="36"/>
  <c r="OD26" i="36"/>
  <c r="OD25" i="36"/>
  <c r="OD24" i="36"/>
  <c r="OD22" i="36"/>
  <c r="OD21" i="36"/>
  <c r="OD28" i="36" s="1"/>
  <c r="OD20" i="36"/>
  <c r="OD19" i="36"/>
  <c r="OD18" i="36"/>
  <c r="OD17" i="36"/>
  <c r="OD16" i="36"/>
  <c r="OD15" i="36"/>
  <c r="OD14" i="36"/>
  <c r="OD13" i="36"/>
  <c r="OD12" i="36"/>
  <c r="OD11" i="36"/>
  <c r="OD10" i="36"/>
  <c r="OD9" i="36"/>
  <c r="OD8" i="36"/>
  <c r="OD7" i="36"/>
  <c r="OD6" i="36"/>
  <c r="OD5" i="36"/>
  <c r="OD4" i="36"/>
  <c r="OD3" i="36"/>
  <c r="OD2" i="36"/>
  <c r="NO58" i="37"/>
  <c r="NO57" i="37"/>
  <c r="NO55" i="37"/>
  <c r="NO54" i="37"/>
  <c r="NO53" i="37"/>
  <c r="NO52" i="37"/>
  <c r="NO51" i="37"/>
  <c r="NO50" i="37"/>
  <c r="NO49" i="37"/>
  <c r="NO48" i="37"/>
  <c r="NO47" i="37"/>
  <c r="NO46" i="37"/>
  <c r="NO45" i="37"/>
  <c r="NO44" i="37"/>
  <c r="NO43" i="37"/>
  <c r="NO42" i="37"/>
  <c r="NO41" i="37"/>
  <c r="NO40" i="37"/>
  <c r="NO39" i="37"/>
  <c r="NO38" i="37"/>
  <c r="NO37" i="37"/>
  <c r="NO36" i="37"/>
  <c r="NH52" i="37"/>
  <c r="NH60" i="37"/>
  <c r="NH59" i="37"/>
  <c r="NH58" i="37"/>
  <c r="NH57" i="37"/>
  <c r="NH56" i="37"/>
  <c r="NH55" i="37"/>
  <c r="NH53" i="37"/>
  <c r="NH51" i="37"/>
  <c r="NH50" i="37"/>
  <c r="NH49" i="37"/>
  <c r="NH48" i="37"/>
  <c r="NH47" i="37"/>
  <c r="NH46" i="37"/>
  <c r="NH45" i="37"/>
  <c r="NH44" i="37"/>
  <c r="NH43" i="37"/>
  <c r="NH42" i="37"/>
  <c r="NH41" i="37"/>
  <c r="NH40" i="37"/>
  <c r="NH39" i="37"/>
  <c r="NH38" i="37"/>
  <c r="NH37" i="37"/>
  <c r="NH36" i="37"/>
  <c r="LB41" i="29"/>
  <c r="X7" i="29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6" i="29"/>
  <c r="G6" i="29"/>
  <c r="KX6" i="29"/>
  <c r="KX7" i="29"/>
  <c r="KX8" i="29"/>
  <c r="KX9" i="29"/>
  <c r="KX10" i="29"/>
  <c r="KX11" i="29"/>
  <c r="KX12" i="29"/>
  <c r="KX13" i="29"/>
  <c r="KX14" i="29"/>
  <c r="KX15" i="29"/>
  <c r="KX16" i="29"/>
  <c r="KX17" i="29"/>
  <c r="KX18" i="29"/>
  <c r="KX19" i="29"/>
  <c r="KX20" i="29"/>
  <c r="KX21" i="29"/>
  <c r="KX22" i="29"/>
  <c r="KX23" i="29"/>
  <c r="KX24" i="29"/>
  <c r="KX25" i="29"/>
  <c r="KX32" i="29" s="1"/>
  <c r="LA32" i="29" s="1"/>
  <c r="KX26" i="29"/>
  <c r="KX27" i="29"/>
  <c r="KX28" i="29"/>
  <c r="KX29" i="29"/>
  <c r="KX30" i="29"/>
  <c r="KX31" i="29"/>
  <c r="JP31" i="29"/>
  <c r="JK31" i="29"/>
  <c r="JF31" i="29"/>
  <c r="JA31" i="29"/>
  <c r="IR31" i="29"/>
  <c r="IM31" i="29"/>
  <c r="IH31" i="29"/>
  <c r="HT31" i="29"/>
  <c r="HO31" i="29"/>
  <c r="HJ31" i="29"/>
  <c r="HE31" i="29"/>
  <c r="GZ31" i="29"/>
  <c r="GQ31" i="29"/>
  <c r="GL31" i="29"/>
  <c r="GG31" i="29"/>
  <c r="GB31" i="29"/>
  <c r="FS31" i="29"/>
  <c r="FN31" i="29"/>
  <c r="FI31" i="29"/>
  <c r="FD31" i="29"/>
  <c r="KS31" i="29"/>
  <c r="KN31" i="29"/>
  <c r="KI31" i="29"/>
  <c r="KD31" i="29"/>
  <c r="IW6" i="29"/>
  <c r="AW33" i="29"/>
  <c r="JU7" i="29"/>
  <c r="JU8" i="29"/>
  <c r="JU9" i="29"/>
  <c r="JU10" i="29"/>
  <c r="JU11" i="29"/>
  <c r="JU12" i="29"/>
  <c r="JU13" i="29"/>
  <c r="JU14" i="29"/>
  <c r="JU15" i="29"/>
  <c r="JU16" i="29"/>
  <c r="JU17" i="29"/>
  <c r="JU18" i="29"/>
  <c r="JU19" i="29"/>
  <c r="JU20" i="29"/>
  <c r="JU21" i="29"/>
  <c r="JU22" i="29"/>
  <c r="JU23" i="29"/>
  <c r="JU24" i="29"/>
  <c r="JU25" i="29"/>
  <c r="JU26" i="29"/>
  <c r="JU27" i="29"/>
  <c r="JU28" i="29"/>
  <c r="JU29" i="29"/>
  <c r="JU30" i="29"/>
  <c r="JU31" i="29"/>
  <c r="JU6" i="29"/>
  <c r="JU33" i="29" s="1"/>
  <c r="IW7" i="29"/>
  <c r="IW8" i="29"/>
  <c r="IW9" i="29"/>
  <c r="IW10" i="29"/>
  <c r="IW11" i="29"/>
  <c r="IW12" i="29"/>
  <c r="IW13" i="29"/>
  <c r="IW14" i="29"/>
  <c r="IW15" i="29"/>
  <c r="IW16" i="29"/>
  <c r="IW17" i="29"/>
  <c r="IW18" i="29"/>
  <c r="IW19" i="29"/>
  <c r="IW20" i="29"/>
  <c r="IW21" i="29"/>
  <c r="IW22" i="29"/>
  <c r="IW23" i="29"/>
  <c r="IW24" i="29"/>
  <c r="IW25" i="29"/>
  <c r="IW26" i="29"/>
  <c r="IW27" i="29"/>
  <c r="IW28" i="29"/>
  <c r="IW29" i="29"/>
  <c r="IW30" i="29"/>
  <c r="IW31" i="29"/>
  <c r="IW33" i="29" s="1"/>
  <c r="JV31" i="29"/>
  <c r="JW31" i="29"/>
  <c r="IX31" i="29"/>
  <c r="IY31" i="29"/>
  <c r="HZ31" i="29"/>
  <c r="AW6" i="29"/>
  <c r="HY7" i="29"/>
  <c r="HY8" i="29"/>
  <c r="HY9" i="29"/>
  <c r="HY10" i="29"/>
  <c r="HY11" i="29"/>
  <c r="HY12" i="29"/>
  <c r="HY13" i="29"/>
  <c r="HY14" i="29"/>
  <c r="HY15" i="29"/>
  <c r="HY16" i="29"/>
  <c r="HY17" i="29"/>
  <c r="HY18" i="29"/>
  <c r="HY19" i="29"/>
  <c r="HY20" i="29"/>
  <c r="HY21" i="29"/>
  <c r="HY22" i="29"/>
  <c r="HY23" i="29"/>
  <c r="HY24" i="29"/>
  <c r="HY25" i="29"/>
  <c r="HY26" i="29"/>
  <c r="HY27" i="29"/>
  <c r="HY28" i="29"/>
  <c r="HY29" i="29"/>
  <c r="HY30" i="29"/>
  <c r="HY31" i="29"/>
  <c r="IA31" i="29" s="1"/>
  <c r="HY6" i="29"/>
  <c r="A13" i="27"/>
  <c r="BY7" i="29"/>
  <c r="BY8" i="29"/>
  <c r="BY9" i="29"/>
  <c r="BY10" i="29"/>
  <c r="BY11" i="29"/>
  <c r="BY12" i="29"/>
  <c r="BY13" i="29"/>
  <c r="BY14" i="29"/>
  <c r="BY15" i="29"/>
  <c r="BY16" i="29"/>
  <c r="BY17" i="29"/>
  <c r="BY18" i="29"/>
  <c r="BY19" i="29"/>
  <c r="BY20" i="29"/>
  <c r="BY21" i="29"/>
  <c r="BY22" i="29"/>
  <c r="BY23" i="29"/>
  <c r="BY24" i="29"/>
  <c r="BY25" i="29"/>
  <c r="BY26" i="29"/>
  <c r="BY27" i="29"/>
  <c r="BY28" i="29"/>
  <c r="BY29" i="29"/>
  <c r="BY30" i="29"/>
  <c r="BY31" i="29"/>
  <c r="BY6" i="29"/>
  <c r="ET24" i="29"/>
  <c r="EO24" i="29"/>
  <c r="DV31" i="29"/>
  <c r="CX31" i="29"/>
  <c r="AV31" i="29"/>
  <c r="GW7" i="29"/>
  <c r="GW8" i="29"/>
  <c r="GW9" i="29"/>
  <c r="GW10" i="29"/>
  <c r="GW11" i="29"/>
  <c r="GW12" i="29"/>
  <c r="GW13" i="29"/>
  <c r="GW14" i="29"/>
  <c r="GW15" i="29"/>
  <c r="GW16" i="29"/>
  <c r="GW17" i="29"/>
  <c r="GW18" i="29"/>
  <c r="GW19" i="29"/>
  <c r="GW20" i="29"/>
  <c r="GW21" i="29"/>
  <c r="GW22" i="29"/>
  <c r="GW23" i="29"/>
  <c r="GW24" i="29"/>
  <c r="GW25" i="29"/>
  <c r="GW26" i="29"/>
  <c r="GW27" i="29"/>
  <c r="GW28" i="29"/>
  <c r="GW29" i="29"/>
  <c r="GW30" i="29"/>
  <c r="GW31" i="29"/>
  <c r="GW6" i="29"/>
  <c r="FY7" i="29"/>
  <c r="FY8" i="29"/>
  <c r="FY9" i="29"/>
  <c r="FY10" i="29"/>
  <c r="FY11" i="29"/>
  <c r="FY12" i="29"/>
  <c r="FY13" i="29"/>
  <c r="FY14" i="29"/>
  <c r="FY15" i="29"/>
  <c r="FY16" i="29"/>
  <c r="FY17" i="29"/>
  <c r="FY18" i="29"/>
  <c r="FY19" i="29"/>
  <c r="FY20" i="29"/>
  <c r="FY21" i="29"/>
  <c r="FY22" i="29"/>
  <c r="FY23" i="29"/>
  <c r="FY24" i="29"/>
  <c r="FY25" i="29"/>
  <c r="FY26" i="29"/>
  <c r="FY27" i="29"/>
  <c r="FY28" i="29"/>
  <c r="FY29" i="29"/>
  <c r="FY30" i="29"/>
  <c r="FY31" i="29"/>
  <c r="FY6" i="29"/>
  <c r="DW7" i="29"/>
  <c r="DW8" i="29"/>
  <c r="DW9" i="29"/>
  <c r="DW10" i="29"/>
  <c r="DW11" i="29"/>
  <c r="DW12" i="29"/>
  <c r="DW13" i="29"/>
  <c r="DW14" i="29"/>
  <c r="DW15" i="29"/>
  <c r="DW16" i="29"/>
  <c r="DW17" i="29"/>
  <c r="DW18" i="29"/>
  <c r="DW19" i="29"/>
  <c r="DW20" i="29"/>
  <c r="DW21" i="29"/>
  <c r="DW22" i="29"/>
  <c r="DW23" i="29"/>
  <c r="DW24" i="29"/>
  <c r="DW25" i="29"/>
  <c r="DW26" i="29"/>
  <c r="DW27" i="29"/>
  <c r="DW28" i="29"/>
  <c r="DW29" i="29"/>
  <c r="DW30" i="29"/>
  <c r="DW31" i="29"/>
  <c r="DW6" i="29"/>
  <c r="BZ31" i="29"/>
  <c r="AW31" i="29"/>
  <c r="Y31" i="29"/>
  <c r="CY31" i="29"/>
  <c r="CY7" i="29"/>
  <c r="CY8" i="29"/>
  <c r="CY9" i="29"/>
  <c r="CY10" i="29"/>
  <c r="CY11" i="29"/>
  <c r="CY12" i="29"/>
  <c r="CY13" i="29"/>
  <c r="CY14" i="29"/>
  <c r="CY15" i="29"/>
  <c r="CY16" i="29"/>
  <c r="CY17" i="29"/>
  <c r="CY18" i="29"/>
  <c r="CY19" i="29"/>
  <c r="CY20" i="29"/>
  <c r="CY21" i="29"/>
  <c r="CY22" i="29"/>
  <c r="CY23" i="29"/>
  <c r="CY24" i="29"/>
  <c r="CY25" i="29"/>
  <c r="CY26" i="29"/>
  <c r="CY27" i="29"/>
  <c r="CY28" i="29"/>
  <c r="CY29" i="29"/>
  <c r="CY30" i="29"/>
  <c r="CY6" i="29"/>
  <c r="AW12" i="29"/>
  <c r="AW13" i="29"/>
  <c r="AW14" i="29"/>
  <c r="AE6" i="29"/>
  <c r="D22" i="44" l="1"/>
  <c r="AV35" i="41"/>
  <c r="E22" i="44"/>
  <c r="BY35" i="41"/>
  <c r="F22" i="44"/>
  <c r="CX35" i="41"/>
  <c r="G22" i="44"/>
  <c r="DV35" i="41"/>
  <c r="H22" i="44"/>
  <c r="EZ35" i="41"/>
  <c r="I22" i="44"/>
  <c r="FX35" i="41"/>
  <c r="J22" i="44"/>
  <c r="GV35" i="41"/>
  <c r="K22" i="44"/>
  <c r="HY35" i="41"/>
  <c r="L22" i="44"/>
  <c r="L32" i="44" s="1"/>
  <c r="IW35" i="41"/>
  <c r="X35" i="41"/>
  <c r="C22" i="44"/>
  <c r="C32" i="44" s="1"/>
  <c r="AV33" i="41"/>
  <c r="D3" i="44"/>
  <c r="D32" i="44" s="1"/>
  <c r="BY33" i="41"/>
  <c r="E3" i="44"/>
  <c r="E32" i="44" s="1"/>
  <c r="CX33" i="41"/>
  <c r="F3" i="44"/>
  <c r="F32" i="44" s="1"/>
  <c r="DV33" i="41"/>
  <c r="G3" i="44"/>
  <c r="G32" i="44" s="1"/>
  <c r="EZ33" i="41"/>
  <c r="H3" i="44"/>
  <c r="H32" i="44" s="1"/>
  <c r="FX33" i="41"/>
  <c r="I3" i="44"/>
  <c r="I32" i="44" s="1"/>
  <c r="GV33" i="41"/>
  <c r="J3" i="44"/>
  <c r="J32" i="44" s="1"/>
  <c r="HY33" i="41"/>
  <c r="K3" i="44"/>
  <c r="K32" i="44" s="1"/>
  <c r="DB27" i="41"/>
  <c r="KB7" i="41"/>
  <c r="JY7" i="41"/>
  <c r="KG7" i="41"/>
  <c r="KD7" i="41"/>
  <c r="KL7" i="41"/>
  <c r="KI7" i="41"/>
  <c r="KQ7" i="41"/>
  <c r="KN7" i="41"/>
  <c r="KX7" i="41"/>
  <c r="N4" i="44" s="1"/>
  <c r="KV7" i="41"/>
  <c r="KS7" i="41"/>
  <c r="KB8" i="41"/>
  <c r="JY8" i="41"/>
  <c r="KG8" i="41"/>
  <c r="KD8" i="41"/>
  <c r="KL8" i="41"/>
  <c r="KI8" i="41"/>
  <c r="KQ8" i="41"/>
  <c r="KN8" i="41"/>
  <c r="KX8" i="41"/>
  <c r="N5" i="44" s="1"/>
  <c r="KV8" i="41"/>
  <c r="KS8" i="41"/>
  <c r="KB9" i="41"/>
  <c r="JY9" i="41"/>
  <c r="KG9" i="41"/>
  <c r="KD9" i="41"/>
  <c r="KL9" i="41"/>
  <c r="KI9" i="41"/>
  <c r="KQ9" i="41"/>
  <c r="KN9" i="41"/>
  <c r="KX9" i="41"/>
  <c r="N6" i="44" s="1"/>
  <c r="KV9" i="41"/>
  <c r="KS9" i="41"/>
  <c r="KB10" i="41"/>
  <c r="JY10" i="41"/>
  <c r="KG10" i="41"/>
  <c r="KD10" i="41"/>
  <c r="KL10" i="41"/>
  <c r="KI10" i="41"/>
  <c r="KQ10" i="41"/>
  <c r="KN10" i="41"/>
  <c r="KX10" i="41"/>
  <c r="N7" i="44" s="1"/>
  <c r="KV10" i="41"/>
  <c r="KS10" i="41"/>
  <c r="KB11" i="41"/>
  <c r="JY11" i="41"/>
  <c r="KG11" i="41"/>
  <c r="KD11" i="41"/>
  <c r="KL11" i="41"/>
  <c r="KI11" i="41"/>
  <c r="KQ11" i="41"/>
  <c r="KN11" i="41"/>
  <c r="KX11" i="41"/>
  <c r="N8" i="44" s="1"/>
  <c r="KV11" i="41"/>
  <c r="KS11" i="41"/>
  <c r="KB12" i="41"/>
  <c r="JY12" i="41"/>
  <c r="KG12" i="41"/>
  <c r="KD12" i="41"/>
  <c r="KL12" i="41"/>
  <c r="KI12" i="41"/>
  <c r="KQ12" i="41"/>
  <c r="KN12" i="41"/>
  <c r="KX12" i="41"/>
  <c r="N9" i="44" s="1"/>
  <c r="KV12" i="41"/>
  <c r="KS12" i="41"/>
  <c r="KB13" i="41"/>
  <c r="JY13" i="41"/>
  <c r="KG13" i="41"/>
  <c r="KD13" i="41"/>
  <c r="KL13" i="41"/>
  <c r="KI13" i="41"/>
  <c r="KQ13" i="41"/>
  <c r="KN13" i="41"/>
  <c r="KX13" i="41"/>
  <c r="N10" i="44" s="1"/>
  <c r="KV13" i="41"/>
  <c r="KS13" i="41"/>
  <c r="KB14" i="41"/>
  <c r="JY14" i="41"/>
  <c r="KG14" i="41"/>
  <c r="KD14" i="41"/>
  <c r="KL14" i="41"/>
  <c r="KI14" i="41"/>
  <c r="KQ14" i="41"/>
  <c r="KN14" i="41"/>
  <c r="KX14" i="41"/>
  <c r="N11" i="44" s="1"/>
  <c r="KV14" i="41"/>
  <c r="KS14" i="41"/>
  <c r="KB15" i="41"/>
  <c r="JY15" i="41"/>
  <c r="KG15" i="41"/>
  <c r="KD15" i="41"/>
  <c r="KL15" i="41"/>
  <c r="KI15" i="41"/>
  <c r="KQ15" i="41"/>
  <c r="KN15" i="41"/>
  <c r="KX15" i="41"/>
  <c r="N12" i="44" s="1"/>
  <c r="KV15" i="41"/>
  <c r="KS15" i="41"/>
  <c r="KB16" i="41"/>
  <c r="JY16" i="41"/>
  <c r="KG16" i="41"/>
  <c r="KD16" i="41"/>
  <c r="KL16" i="41"/>
  <c r="KI16" i="41"/>
  <c r="KQ16" i="41"/>
  <c r="KN16" i="41"/>
  <c r="KX16" i="41"/>
  <c r="N13" i="44" s="1"/>
  <c r="KV16" i="41"/>
  <c r="KS16" i="41"/>
  <c r="KB17" i="41"/>
  <c r="JY17" i="41"/>
  <c r="KG17" i="41"/>
  <c r="KD17" i="41"/>
  <c r="KL17" i="41"/>
  <c r="KI17" i="41"/>
  <c r="KQ17" i="41"/>
  <c r="KN17" i="41"/>
  <c r="KX17" i="41"/>
  <c r="N14" i="44" s="1"/>
  <c r="KV17" i="41"/>
  <c r="KS17" i="41"/>
  <c r="KB18" i="41"/>
  <c r="JY18" i="41"/>
  <c r="KG18" i="41"/>
  <c r="KD18" i="41"/>
  <c r="KL18" i="41"/>
  <c r="KI18" i="41"/>
  <c r="KQ18" i="41"/>
  <c r="KN18" i="41"/>
  <c r="KX18" i="41"/>
  <c r="N15" i="44" s="1"/>
  <c r="KV18" i="41"/>
  <c r="KS18" i="41"/>
  <c r="KB19" i="41"/>
  <c r="JY19" i="41"/>
  <c r="KG19" i="41"/>
  <c r="KD19" i="41"/>
  <c r="KL19" i="41"/>
  <c r="KI19" i="41"/>
  <c r="KQ19" i="41"/>
  <c r="KN19" i="41"/>
  <c r="KX19" i="41"/>
  <c r="N16" i="44" s="1"/>
  <c r="KV19" i="41"/>
  <c r="KS19" i="41"/>
  <c r="KB20" i="41"/>
  <c r="JY20" i="41"/>
  <c r="KG20" i="41"/>
  <c r="KD20" i="41"/>
  <c r="KL20" i="41"/>
  <c r="KI20" i="41"/>
  <c r="KQ20" i="41"/>
  <c r="KN20" i="41"/>
  <c r="KX20" i="41"/>
  <c r="N17" i="44" s="1"/>
  <c r="KV20" i="41"/>
  <c r="KS20" i="41"/>
  <c r="KB21" i="41"/>
  <c r="JY21" i="41"/>
  <c r="KG21" i="41"/>
  <c r="KD21" i="41"/>
  <c r="KL21" i="41"/>
  <c r="KI21" i="41"/>
  <c r="KQ21" i="41"/>
  <c r="KN21" i="41"/>
  <c r="KX21" i="41"/>
  <c r="N18" i="44" s="1"/>
  <c r="KV21" i="41"/>
  <c r="KS21" i="41"/>
  <c r="KB22" i="41"/>
  <c r="JY22" i="41"/>
  <c r="KG22" i="41"/>
  <c r="KD22" i="41"/>
  <c r="KL22" i="41"/>
  <c r="KI22" i="41"/>
  <c r="KQ22" i="41"/>
  <c r="KN22" i="41"/>
  <c r="KX22" i="41"/>
  <c r="N19" i="44" s="1"/>
  <c r="KV22" i="41"/>
  <c r="KS22" i="41"/>
  <c r="KB23" i="41"/>
  <c r="JY23" i="41"/>
  <c r="KG23" i="41"/>
  <c r="KD23" i="41"/>
  <c r="KL23" i="41"/>
  <c r="KI23" i="41"/>
  <c r="KQ23" i="41"/>
  <c r="KN23" i="41"/>
  <c r="KX23" i="41"/>
  <c r="N20" i="44" s="1"/>
  <c r="KV23" i="41"/>
  <c r="KS23" i="41"/>
  <c r="KB24" i="41"/>
  <c r="JY24" i="41"/>
  <c r="KG24" i="41"/>
  <c r="KD24" i="41"/>
  <c r="KL24" i="41"/>
  <c r="KI24" i="41"/>
  <c r="KQ24" i="41"/>
  <c r="KN24" i="41"/>
  <c r="KX24" i="41"/>
  <c r="N21" i="44" s="1"/>
  <c r="KV24" i="41"/>
  <c r="KS24" i="41"/>
  <c r="KB25" i="41"/>
  <c r="JY25" i="41"/>
  <c r="KD25" i="41"/>
  <c r="KG25" i="41"/>
  <c r="KI25" i="41"/>
  <c r="KL25" i="41"/>
  <c r="KN25" i="41"/>
  <c r="KQ25" i="41"/>
  <c r="KS25" i="41"/>
  <c r="KX25" i="41"/>
  <c r="KV25" i="41"/>
  <c r="JY26" i="41"/>
  <c r="KB26" i="41"/>
  <c r="KD26" i="41"/>
  <c r="KG26" i="41"/>
  <c r="KI26" i="41"/>
  <c r="KL26" i="41"/>
  <c r="KN26" i="41"/>
  <c r="KQ26" i="41"/>
  <c r="KS26" i="41"/>
  <c r="KX26" i="41"/>
  <c r="N23" i="44" s="1"/>
  <c r="KV26" i="41"/>
  <c r="JY28" i="41"/>
  <c r="KB28" i="41"/>
  <c r="KD28" i="41"/>
  <c r="KG28" i="41"/>
  <c r="KI28" i="41"/>
  <c r="KL28" i="41"/>
  <c r="KN28" i="41"/>
  <c r="KQ28" i="41"/>
  <c r="KS28" i="41"/>
  <c r="KX28" i="41"/>
  <c r="N25" i="44" s="1"/>
  <c r="KV28" i="41"/>
  <c r="JY29" i="41"/>
  <c r="KB29" i="41"/>
  <c r="KD29" i="41"/>
  <c r="KG29" i="41"/>
  <c r="KI29" i="41"/>
  <c r="KL29" i="41"/>
  <c r="KN29" i="41"/>
  <c r="KQ29" i="41"/>
  <c r="KS29" i="41"/>
  <c r="KX29" i="41"/>
  <c r="N26" i="44" s="1"/>
  <c r="KV29" i="41"/>
  <c r="JY30" i="41"/>
  <c r="KB30" i="41"/>
  <c r="KD30" i="41"/>
  <c r="KG30" i="41"/>
  <c r="KI30" i="41"/>
  <c r="KL30" i="41"/>
  <c r="KN30" i="41"/>
  <c r="KQ30" i="41"/>
  <c r="KS30" i="41"/>
  <c r="KX30" i="41"/>
  <c r="N27" i="44" s="1"/>
  <c r="KV30" i="41"/>
  <c r="KS31" i="41"/>
  <c r="KX31" i="41"/>
  <c r="N28" i="44" s="1"/>
  <c r="M3" i="44"/>
  <c r="C126" i="44"/>
  <c r="C81" i="44"/>
  <c r="C36" i="44"/>
  <c r="D126" i="44"/>
  <c r="D81" i="44"/>
  <c r="E126" i="44"/>
  <c r="E81" i="44"/>
  <c r="F126" i="44"/>
  <c r="F81" i="44"/>
  <c r="G126" i="44"/>
  <c r="G81" i="44"/>
  <c r="H126" i="44"/>
  <c r="H81" i="44"/>
  <c r="I126" i="44"/>
  <c r="I81" i="44"/>
  <c r="J126" i="44"/>
  <c r="J81" i="44"/>
  <c r="K126" i="44"/>
  <c r="K81" i="44"/>
  <c r="L126" i="44"/>
  <c r="L81" i="44"/>
  <c r="M126" i="44"/>
  <c r="M81" i="44"/>
  <c r="L62" i="44"/>
  <c r="L152" i="44"/>
  <c r="L107" i="44"/>
  <c r="K62" i="44"/>
  <c r="K152" i="44"/>
  <c r="K107" i="44"/>
  <c r="J62" i="44"/>
  <c r="J152" i="44"/>
  <c r="J107" i="44"/>
  <c r="I62" i="44"/>
  <c r="I152" i="44"/>
  <c r="I107" i="44"/>
  <c r="H62" i="44"/>
  <c r="H152" i="44"/>
  <c r="H107" i="44"/>
  <c r="G62" i="44"/>
  <c r="G152" i="44"/>
  <c r="G107" i="44"/>
  <c r="F62" i="44"/>
  <c r="F152" i="44"/>
  <c r="F107" i="44"/>
  <c r="E62" i="44"/>
  <c r="E152" i="44"/>
  <c r="E107" i="44"/>
  <c r="D62" i="44"/>
  <c r="D152" i="44"/>
  <c r="D107" i="44"/>
  <c r="C62" i="44"/>
  <c r="C152" i="44"/>
  <c r="C107" i="44"/>
  <c r="N61" i="44"/>
  <c r="N151" i="44"/>
  <c r="N106" i="44"/>
  <c r="L61" i="44"/>
  <c r="L151" i="44"/>
  <c r="L106" i="44"/>
  <c r="K61" i="44"/>
  <c r="K151" i="44"/>
  <c r="K106" i="44"/>
  <c r="J61" i="44"/>
  <c r="J151" i="44"/>
  <c r="J106" i="44"/>
  <c r="I61" i="44"/>
  <c r="I151" i="44"/>
  <c r="I106" i="44"/>
  <c r="H61" i="44"/>
  <c r="H151" i="44"/>
  <c r="H106" i="44"/>
  <c r="G61" i="44"/>
  <c r="G151" i="44"/>
  <c r="G106" i="44"/>
  <c r="F61" i="44"/>
  <c r="F151" i="44"/>
  <c r="F106" i="44"/>
  <c r="E61" i="44"/>
  <c r="E151" i="44"/>
  <c r="E106" i="44"/>
  <c r="D61" i="44"/>
  <c r="D151" i="44"/>
  <c r="D106" i="44"/>
  <c r="C61" i="44"/>
  <c r="C151" i="44"/>
  <c r="C106" i="44"/>
  <c r="N60" i="44"/>
  <c r="N150" i="44"/>
  <c r="N105" i="44"/>
  <c r="L60" i="44"/>
  <c r="L150" i="44"/>
  <c r="L105" i="44"/>
  <c r="K60" i="44"/>
  <c r="K150" i="44"/>
  <c r="K105" i="44"/>
  <c r="J60" i="44"/>
  <c r="J150" i="44"/>
  <c r="J105" i="44"/>
  <c r="I60" i="44"/>
  <c r="I150" i="44"/>
  <c r="I105" i="44"/>
  <c r="H60" i="44"/>
  <c r="H150" i="44"/>
  <c r="H105" i="44"/>
  <c r="G60" i="44"/>
  <c r="G150" i="44"/>
  <c r="G105" i="44"/>
  <c r="F60" i="44"/>
  <c r="F150" i="44"/>
  <c r="F105" i="44"/>
  <c r="E60" i="44"/>
  <c r="E150" i="44"/>
  <c r="E105" i="44"/>
  <c r="D60" i="44"/>
  <c r="D150" i="44"/>
  <c r="D105" i="44"/>
  <c r="C60" i="44"/>
  <c r="C150" i="44"/>
  <c r="C105" i="44"/>
  <c r="N59" i="44"/>
  <c r="N149" i="44"/>
  <c r="N104" i="44"/>
  <c r="L59" i="44"/>
  <c r="L149" i="44"/>
  <c r="L104" i="44"/>
  <c r="K59" i="44"/>
  <c r="K149" i="44"/>
  <c r="K104" i="44"/>
  <c r="J59" i="44"/>
  <c r="J149" i="44"/>
  <c r="J104" i="44"/>
  <c r="I59" i="44"/>
  <c r="I149" i="44"/>
  <c r="I104" i="44"/>
  <c r="H59" i="44"/>
  <c r="H149" i="44"/>
  <c r="H104" i="44"/>
  <c r="G59" i="44"/>
  <c r="G149" i="44"/>
  <c r="G104" i="44"/>
  <c r="F59" i="44"/>
  <c r="F149" i="44"/>
  <c r="F104" i="44"/>
  <c r="E59" i="44"/>
  <c r="E149" i="44"/>
  <c r="E104" i="44"/>
  <c r="D59" i="44"/>
  <c r="D149" i="44"/>
  <c r="D104" i="44"/>
  <c r="C59" i="44"/>
  <c r="C149" i="44"/>
  <c r="C104" i="44"/>
  <c r="N58" i="44"/>
  <c r="N148" i="44"/>
  <c r="N103" i="44"/>
  <c r="L58" i="44"/>
  <c r="L148" i="44"/>
  <c r="L103" i="44"/>
  <c r="K58" i="44"/>
  <c r="K148" i="44"/>
  <c r="K103" i="44"/>
  <c r="J58" i="44"/>
  <c r="J148" i="44"/>
  <c r="J103" i="44"/>
  <c r="I58" i="44"/>
  <c r="I148" i="44"/>
  <c r="I103" i="44"/>
  <c r="H58" i="44"/>
  <c r="H148" i="44"/>
  <c r="H103" i="44"/>
  <c r="G58" i="44"/>
  <c r="G148" i="44"/>
  <c r="G103" i="44"/>
  <c r="F58" i="44"/>
  <c r="F148" i="44"/>
  <c r="F103" i="44"/>
  <c r="E58" i="44"/>
  <c r="E148" i="44"/>
  <c r="E103" i="44"/>
  <c r="D58" i="44"/>
  <c r="D148" i="44"/>
  <c r="D103" i="44"/>
  <c r="C58" i="44"/>
  <c r="C148" i="44"/>
  <c r="C103" i="44"/>
  <c r="L57" i="44"/>
  <c r="L147" i="44"/>
  <c r="L102" i="44"/>
  <c r="K57" i="44"/>
  <c r="K147" i="44"/>
  <c r="K102" i="44"/>
  <c r="J57" i="44"/>
  <c r="J147" i="44"/>
  <c r="J102" i="44"/>
  <c r="I57" i="44"/>
  <c r="I147" i="44"/>
  <c r="I102" i="44"/>
  <c r="H57" i="44"/>
  <c r="H147" i="44"/>
  <c r="H102" i="44"/>
  <c r="G57" i="44"/>
  <c r="G147" i="44"/>
  <c r="G102" i="44"/>
  <c r="F57" i="44"/>
  <c r="F147" i="44"/>
  <c r="F102" i="44"/>
  <c r="E57" i="44"/>
  <c r="E147" i="44"/>
  <c r="E102" i="44"/>
  <c r="D57" i="44"/>
  <c r="D147" i="44"/>
  <c r="D102" i="44"/>
  <c r="C57" i="44"/>
  <c r="C147" i="44"/>
  <c r="C102" i="44"/>
  <c r="N56" i="44"/>
  <c r="N146" i="44"/>
  <c r="N101" i="44"/>
  <c r="L56" i="44"/>
  <c r="L146" i="44"/>
  <c r="L101" i="44"/>
  <c r="K56" i="44"/>
  <c r="K146" i="44"/>
  <c r="K101" i="44"/>
  <c r="J56" i="44"/>
  <c r="J146" i="44"/>
  <c r="J101" i="44"/>
  <c r="I56" i="44"/>
  <c r="I146" i="44"/>
  <c r="I101" i="44"/>
  <c r="H56" i="44"/>
  <c r="H146" i="44"/>
  <c r="H101" i="44"/>
  <c r="G56" i="44"/>
  <c r="G146" i="44"/>
  <c r="G101" i="44"/>
  <c r="F56" i="44"/>
  <c r="F146" i="44"/>
  <c r="F101" i="44"/>
  <c r="E56" i="44"/>
  <c r="E146" i="44"/>
  <c r="E101" i="44"/>
  <c r="D56" i="44"/>
  <c r="D146" i="44"/>
  <c r="D101" i="44"/>
  <c r="C56" i="44"/>
  <c r="C146" i="44"/>
  <c r="C101" i="44"/>
  <c r="L55" i="44"/>
  <c r="L145" i="44"/>
  <c r="L100" i="44"/>
  <c r="K55" i="44"/>
  <c r="K145" i="44"/>
  <c r="K100" i="44"/>
  <c r="J55" i="44"/>
  <c r="J145" i="44"/>
  <c r="J100" i="44"/>
  <c r="I55" i="44"/>
  <c r="I145" i="44"/>
  <c r="I100" i="44"/>
  <c r="H55" i="44"/>
  <c r="H145" i="44"/>
  <c r="H100" i="44"/>
  <c r="G55" i="44"/>
  <c r="G145" i="44"/>
  <c r="G100" i="44"/>
  <c r="F55" i="44"/>
  <c r="F145" i="44"/>
  <c r="F100" i="44"/>
  <c r="E55" i="44"/>
  <c r="E145" i="44"/>
  <c r="E100" i="44"/>
  <c r="D55" i="44"/>
  <c r="D145" i="44"/>
  <c r="D100" i="44"/>
  <c r="C55" i="44"/>
  <c r="C145" i="44"/>
  <c r="C100" i="44"/>
  <c r="N54" i="44"/>
  <c r="N144" i="44"/>
  <c r="N99" i="44"/>
  <c r="L54" i="44"/>
  <c r="L144" i="44"/>
  <c r="L99" i="44"/>
  <c r="K54" i="44"/>
  <c r="K144" i="44"/>
  <c r="K99" i="44"/>
  <c r="J54" i="44"/>
  <c r="J144" i="44"/>
  <c r="J99" i="44"/>
  <c r="I54" i="44"/>
  <c r="I144" i="44"/>
  <c r="I99" i="44"/>
  <c r="H54" i="44"/>
  <c r="H144" i="44"/>
  <c r="H99" i="44"/>
  <c r="G54" i="44"/>
  <c r="G144" i="44"/>
  <c r="G99" i="44"/>
  <c r="F54" i="44"/>
  <c r="F144" i="44"/>
  <c r="F99" i="44"/>
  <c r="E54" i="44"/>
  <c r="E144" i="44"/>
  <c r="E99" i="44"/>
  <c r="D54" i="44"/>
  <c r="D144" i="44"/>
  <c r="D99" i="44"/>
  <c r="C54" i="44"/>
  <c r="C144" i="44"/>
  <c r="C99" i="44"/>
  <c r="N53" i="44"/>
  <c r="N143" i="44"/>
  <c r="N98" i="44"/>
  <c r="L53" i="44"/>
  <c r="L143" i="44"/>
  <c r="L98" i="44"/>
  <c r="K53" i="44"/>
  <c r="K143" i="44"/>
  <c r="K98" i="44"/>
  <c r="J53" i="44"/>
  <c r="J143" i="44"/>
  <c r="J98" i="44"/>
  <c r="I53" i="44"/>
  <c r="I143" i="44"/>
  <c r="I98" i="44"/>
  <c r="H53" i="44"/>
  <c r="H143" i="44"/>
  <c r="H98" i="44"/>
  <c r="G53" i="44"/>
  <c r="G143" i="44"/>
  <c r="G98" i="44"/>
  <c r="F53" i="44"/>
  <c r="F143" i="44"/>
  <c r="F98" i="44"/>
  <c r="E53" i="44"/>
  <c r="E143" i="44"/>
  <c r="E98" i="44"/>
  <c r="D53" i="44"/>
  <c r="D143" i="44"/>
  <c r="D98" i="44"/>
  <c r="C53" i="44"/>
  <c r="C143" i="44"/>
  <c r="C98" i="44"/>
  <c r="N52" i="44"/>
  <c r="N142" i="44"/>
  <c r="N97" i="44"/>
  <c r="L52" i="44"/>
  <c r="L142" i="44"/>
  <c r="L97" i="44"/>
  <c r="K52" i="44"/>
  <c r="K142" i="44"/>
  <c r="K97" i="44"/>
  <c r="J52" i="44"/>
  <c r="J142" i="44"/>
  <c r="J97" i="44"/>
  <c r="I52" i="44"/>
  <c r="I142" i="44"/>
  <c r="I97" i="44"/>
  <c r="H52" i="44"/>
  <c r="H142" i="44"/>
  <c r="H97" i="44"/>
  <c r="G52" i="44"/>
  <c r="G142" i="44"/>
  <c r="G97" i="44"/>
  <c r="F52" i="44"/>
  <c r="F142" i="44"/>
  <c r="F97" i="44"/>
  <c r="E52" i="44"/>
  <c r="E142" i="44"/>
  <c r="E97" i="44"/>
  <c r="D52" i="44"/>
  <c r="D142" i="44"/>
  <c r="D97" i="44"/>
  <c r="C52" i="44"/>
  <c r="C142" i="44"/>
  <c r="C97" i="44"/>
  <c r="N51" i="44"/>
  <c r="N141" i="44"/>
  <c r="N96" i="44"/>
  <c r="L51" i="44"/>
  <c r="L141" i="44"/>
  <c r="L96" i="44"/>
  <c r="K51" i="44"/>
  <c r="K141" i="44"/>
  <c r="K96" i="44"/>
  <c r="J51" i="44"/>
  <c r="J141" i="44"/>
  <c r="J96" i="44"/>
  <c r="I51" i="44"/>
  <c r="I141" i="44"/>
  <c r="I96" i="44"/>
  <c r="H51" i="44"/>
  <c r="H141" i="44"/>
  <c r="H96" i="44"/>
  <c r="G51" i="44"/>
  <c r="G141" i="44"/>
  <c r="G96" i="44"/>
  <c r="F51" i="44"/>
  <c r="F141" i="44"/>
  <c r="F96" i="44"/>
  <c r="E51" i="44"/>
  <c r="E141" i="44"/>
  <c r="E96" i="44"/>
  <c r="D51" i="44"/>
  <c r="D141" i="44"/>
  <c r="D96" i="44"/>
  <c r="C51" i="44"/>
  <c r="C141" i="44"/>
  <c r="C96" i="44"/>
  <c r="N50" i="44"/>
  <c r="N140" i="44"/>
  <c r="N95" i="44"/>
  <c r="L50" i="44"/>
  <c r="L140" i="44"/>
  <c r="L95" i="44"/>
  <c r="K50" i="44"/>
  <c r="K140" i="44"/>
  <c r="K95" i="44"/>
  <c r="J50" i="44"/>
  <c r="J140" i="44"/>
  <c r="J95" i="44"/>
  <c r="I50" i="44"/>
  <c r="I140" i="44"/>
  <c r="I95" i="44"/>
  <c r="H50" i="44"/>
  <c r="H140" i="44"/>
  <c r="H95" i="44"/>
  <c r="G50" i="44"/>
  <c r="G140" i="44"/>
  <c r="G95" i="44"/>
  <c r="F50" i="44"/>
  <c r="F140" i="44"/>
  <c r="F95" i="44"/>
  <c r="E50" i="44"/>
  <c r="E140" i="44"/>
  <c r="E95" i="44"/>
  <c r="D50" i="44"/>
  <c r="D140" i="44"/>
  <c r="D95" i="44"/>
  <c r="C50" i="44"/>
  <c r="C140" i="44"/>
  <c r="C95" i="44"/>
  <c r="N49" i="44"/>
  <c r="N139" i="44"/>
  <c r="N94" i="44"/>
  <c r="L49" i="44"/>
  <c r="L139" i="44"/>
  <c r="L94" i="44"/>
  <c r="K49" i="44"/>
  <c r="K139" i="44"/>
  <c r="K94" i="44"/>
  <c r="J49" i="44"/>
  <c r="J139" i="44"/>
  <c r="J94" i="44"/>
  <c r="I49" i="44"/>
  <c r="I139" i="44"/>
  <c r="I94" i="44"/>
  <c r="H49" i="44"/>
  <c r="H139" i="44"/>
  <c r="H94" i="44"/>
  <c r="G49" i="44"/>
  <c r="G139" i="44"/>
  <c r="G94" i="44"/>
  <c r="F49" i="44"/>
  <c r="F139" i="44"/>
  <c r="F94" i="44"/>
  <c r="E49" i="44"/>
  <c r="E139" i="44"/>
  <c r="E94" i="44"/>
  <c r="D49" i="44"/>
  <c r="D139" i="44"/>
  <c r="D94" i="44"/>
  <c r="C49" i="44"/>
  <c r="C139" i="44"/>
  <c r="C94" i="44"/>
  <c r="N48" i="44"/>
  <c r="N138" i="44"/>
  <c r="N93" i="44"/>
  <c r="L48" i="44"/>
  <c r="L138" i="44"/>
  <c r="L93" i="44"/>
  <c r="K48" i="44"/>
  <c r="K138" i="44"/>
  <c r="K93" i="44"/>
  <c r="J48" i="44"/>
  <c r="J138" i="44"/>
  <c r="J93" i="44"/>
  <c r="I48" i="44"/>
  <c r="I138" i="44"/>
  <c r="I93" i="44"/>
  <c r="H48" i="44"/>
  <c r="H138" i="44"/>
  <c r="H93" i="44"/>
  <c r="G48" i="44"/>
  <c r="G138" i="44"/>
  <c r="G93" i="44"/>
  <c r="F48" i="44"/>
  <c r="F138" i="44"/>
  <c r="F93" i="44"/>
  <c r="E48" i="44"/>
  <c r="E138" i="44"/>
  <c r="E93" i="44"/>
  <c r="D48" i="44"/>
  <c r="D138" i="44"/>
  <c r="D93" i="44"/>
  <c r="C48" i="44"/>
  <c r="C138" i="44"/>
  <c r="C93" i="44"/>
  <c r="N47" i="44"/>
  <c r="N137" i="44"/>
  <c r="N92" i="44"/>
  <c r="L47" i="44"/>
  <c r="L137" i="44"/>
  <c r="L92" i="44"/>
  <c r="K47" i="44"/>
  <c r="K137" i="44"/>
  <c r="K92" i="44"/>
  <c r="J47" i="44"/>
  <c r="J137" i="44"/>
  <c r="J92" i="44"/>
  <c r="I47" i="44"/>
  <c r="I137" i="44"/>
  <c r="I92" i="44"/>
  <c r="H47" i="44"/>
  <c r="H137" i="44"/>
  <c r="H92" i="44"/>
  <c r="G47" i="44"/>
  <c r="G137" i="44"/>
  <c r="G92" i="44"/>
  <c r="F47" i="44"/>
  <c r="F137" i="44"/>
  <c r="F92" i="44"/>
  <c r="E47" i="44"/>
  <c r="E137" i="44"/>
  <c r="E92" i="44"/>
  <c r="D47" i="44"/>
  <c r="D137" i="44"/>
  <c r="D92" i="44"/>
  <c r="C47" i="44"/>
  <c r="C137" i="44"/>
  <c r="C92" i="44"/>
  <c r="N46" i="44"/>
  <c r="N136" i="44"/>
  <c r="N91" i="44"/>
  <c r="L46" i="44"/>
  <c r="L136" i="44"/>
  <c r="L91" i="44"/>
  <c r="K46" i="44"/>
  <c r="K136" i="44"/>
  <c r="K91" i="44"/>
  <c r="J46" i="44"/>
  <c r="J136" i="44"/>
  <c r="J91" i="44"/>
  <c r="I46" i="44"/>
  <c r="I136" i="44"/>
  <c r="I91" i="44"/>
  <c r="H46" i="44"/>
  <c r="H136" i="44"/>
  <c r="H91" i="44"/>
  <c r="G46" i="44"/>
  <c r="G136" i="44"/>
  <c r="G91" i="44"/>
  <c r="F46" i="44"/>
  <c r="F136" i="44"/>
  <c r="F91" i="44"/>
  <c r="E46" i="44"/>
  <c r="E136" i="44"/>
  <c r="E91" i="44"/>
  <c r="D46" i="44"/>
  <c r="D136" i="44"/>
  <c r="D91" i="44"/>
  <c r="C46" i="44"/>
  <c r="C136" i="44"/>
  <c r="C91" i="44"/>
  <c r="N45" i="44"/>
  <c r="N135" i="44"/>
  <c r="N90" i="44"/>
  <c r="L45" i="44"/>
  <c r="L135" i="44"/>
  <c r="L90" i="44"/>
  <c r="K45" i="44"/>
  <c r="K135" i="44"/>
  <c r="K90" i="44"/>
  <c r="J45" i="44"/>
  <c r="J135" i="44"/>
  <c r="J90" i="44"/>
  <c r="I45" i="44"/>
  <c r="I135" i="44"/>
  <c r="I90" i="44"/>
  <c r="H45" i="44"/>
  <c r="H135" i="44"/>
  <c r="H90" i="44"/>
  <c r="G45" i="44"/>
  <c r="G135" i="44"/>
  <c r="G90" i="44"/>
  <c r="F45" i="44"/>
  <c r="F135" i="44"/>
  <c r="F90" i="44"/>
  <c r="E45" i="44"/>
  <c r="E135" i="44"/>
  <c r="E90" i="44"/>
  <c r="D45" i="44"/>
  <c r="D135" i="44"/>
  <c r="D90" i="44"/>
  <c r="C45" i="44"/>
  <c r="C135" i="44"/>
  <c r="C90" i="44"/>
  <c r="N44" i="44"/>
  <c r="N134" i="44"/>
  <c r="N89" i="44"/>
  <c r="L44" i="44"/>
  <c r="L134" i="44"/>
  <c r="L89" i="44"/>
  <c r="K44" i="44"/>
  <c r="K134" i="44"/>
  <c r="K89" i="44"/>
  <c r="J44" i="44"/>
  <c r="J134" i="44"/>
  <c r="J89" i="44"/>
  <c r="I44" i="44"/>
  <c r="I134" i="44"/>
  <c r="I89" i="44"/>
  <c r="H44" i="44"/>
  <c r="H134" i="44"/>
  <c r="H89" i="44"/>
  <c r="G44" i="44"/>
  <c r="G134" i="44"/>
  <c r="G89" i="44"/>
  <c r="F44" i="44"/>
  <c r="F134" i="44"/>
  <c r="F89" i="44"/>
  <c r="E44" i="44"/>
  <c r="E134" i="44"/>
  <c r="E89" i="44"/>
  <c r="D44" i="44"/>
  <c r="D134" i="44"/>
  <c r="D89" i="44"/>
  <c r="C44" i="44"/>
  <c r="C134" i="44"/>
  <c r="C89" i="44"/>
  <c r="N43" i="44"/>
  <c r="N133" i="44"/>
  <c r="N88" i="44"/>
  <c r="L43" i="44"/>
  <c r="L133" i="44"/>
  <c r="L88" i="44"/>
  <c r="K43" i="44"/>
  <c r="K133" i="44"/>
  <c r="K88" i="44"/>
  <c r="J43" i="44"/>
  <c r="J133" i="44"/>
  <c r="J88" i="44"/>
  <c r="I43" i="44"/>
  <c r="I133" i="44"/>
  <c r="I88" i="44"/>
  <c r="H43" i="44"/>
  <c r="H133" i="44"/>
  <c r="H88" i="44"/>
  <c r="G43" i="44"/>
  <c r="G133" i="44"/>
  <c r="G88" i="44"/>
  <c r="F43" i="44"/>
  <c r="F133" i="44"/>
  <c r="F88" i="44"/>
  <c r="E43" i="44"/>
  <c r="E133" i="44"/>
  <c r="E88" i="44"/>
  <c r="D43" i="44"/>
  <c r="D133" i="44"/>
  <c r="D88" i="44"/>
  <c r="C43" i="44"/>
  <c r="C133" i="44"/>
  <c r="C88" i="44"/>
  <c r="N42" i="44"/>
  <c r="N132" i="44"/>
  <c r="N87" i="44"/>
  <c r="L42" i="44"/>
  <c r="L132" i="44"/>
  <c r="L87" i="44"/>
  <c r="K42" i="44"/>
  <c r="K132" i="44"/>
  <c r="K87" i="44"/>
  <c r="J42" i="44"/>
  <c r="J132" i="44"/>
  <c r="J87" i="44"/>
  <c r="I42" i="44"/>
  <c r="I132" i="44"/>
  <c r="I87" i="44"/>
  <c r="H42" i="44"/>
  <c r="H132" i="44"/>
  <c r="H87" i="44"/>
  <c r="G42" i="44"/>
  <c r="G132" i="44"/>
  <c r="G87" i="44"/>
  <c r="F42" i="44"/>
  <c r="F132" i="44"/>
  <c r="F87" i="44"/>
  <c r="E42" i="44"/>
  <c r="E132" i="44"/>
  <c r="E87" i="44"/>
  <c r="D42" i="44"/>
  <c r="D132" i="44"/>
  <c r="D87" i="44"/>
  <c r="C42" i="44"/>
  <c r="C132" i="44"/>
  <c r="C87" i="44"/>
  <c r="N41" i="44"/>
  <c r="N131" i="44"/>
  <c r="N86" i="44"/>
  <c r="L41" i="44"/>
  <c r="L131" i="44"/>
  <c r="L86" i="44"/>
  <c r="K41" i="44"/>
  <c r="K131" i="44"/>
  <c r="K86" i="44"/>
  <c r="J41" i="44"/>
  <c r="J131" i="44"/>
  <c r="J86" i="44"/>
  <c r="I41" i="44"/>
  <c r="I131" i="44"/>
  <c r="I86" i="44"/>
  <c r="H41" i="44"/>
  <c r="H131" i="44"/>
  <c r="H86" i="44"/>
  <c r="G41" i="44"/>
  <c r="G131" i="44"/>
  <c r="G86" i="44"/>
  <c r="F41" i="44"/>
  <c r="F131" i="44"/>
  <c r="F86" i="44"/>
  <c r="E41" i="44"/>
  <c r="E131" i="44"/>
  <c r="E86" i="44"/>
  <c r="D41" i="44"/>
  <c r="D131" i="44"/>
  <c r="D86" i="44"/>
  <c r="C41" i="44"/>
  <c r="C131" i="44"/>
  <c r="C86" i="44"/>
  <c r="N40" i="44"/>
  <c r="N130" i="44"/>
  <c r="N85" i="44"/>
  <c r="L40" i="44"/>
  <c r="L130" i="44"/>
  <c r="L85" i="44"/>
  <c r="K40" i="44"/>
  <c r="K130" i="44"/>
  <c r="K85" i="44"/>
  <c r="J40" i="44"/>
  <c r="J130" i="44"/>
  <c r="J85" i="44"/>
  <c r="I40" i="44"/>
  <c r="I130" i="44"/>
  <c r="I85" i="44"/>
  <c r="H40" i="44"/>
  <c r="H130" i="44"/>
  <c r="H85" i="44"/>
  <c r="G40" i="44"/>
  <c r="G130" i="44"/>
  <c r="G85" i="44"/>
  <c r="F40" i="44"/>
  <c r="F130" i="44"/>
  <c r="F85" i="44"/>
  <c r="E40" i="44"/>
  <c r="E130" i="44"/>
  <c r="E85" i="44"/>
  <c r="D40" i="44"/>
  <c r="D130" i="44"/>
  <c r="D85" i="44"/>
  <c r="C40" i="44"/>
  <c r="C130" i="44"/>
  <c r="C85" i="44"/>
  <c r="N39" i="44"/>
  <c r="N129" i="44"/>
  <c r="N84" i="44"/>
  <c r="L39" i="44"/>
  <c r="L129" i="44"/>
  <c r="L84" i="44"/>
  <c r="K39" i="44"/>
  <c r="K129" i="44"/>
  <c r="K84" i="44"/>
  <c r="J39" i="44"/>
  <c r="J129" i="44"/>
  <c r="J84" i="44"/>
  <c r="I39" i="44"/>
  <c r="I129" i="44"/>
  <c r="I84" i="44"/>
  <c r="H39" i="44"/>
  <c r="H129" i="44"/>
  <c r="H84" i="44"/>
  <c r="G39" i="44"/>
  <c r="G129" i="44"/>
  <c r="G84" i="44"/>
  <c r="F39" i="44"/>
  <c r="F129" i="44"/>
  <c r="F84" i="44"/>
  <c r="E39" i="44"/>
  <c r="E129" i="44"/>
  <c r="E84" i="44"/>
  <c r="D39" i="44"/>
  <c r="D129" i="44"/>
  <c r="D84" i="44"/>
  <c r="C39" i="44"/>
  <c r="C129" i="44"/>
  <c r="C84" i="44"/>
  <c r="N38" i="44"/>
  <c r="N128" i="44"/>
  <c r="N83" i="44"/>
  <c r="L38" i="44"/>
  <c r="L128" i="44"/>
  <c r="L83" i="44"/>
  <c r="K38" i="44"/>
  <c r="K128" i="44"/>
  <c r="K83" i="44"/>
  <c r="J38" i="44"/>
  <c r="J128" i="44"/>
  <c r="J83" i="44"/>
  <c r="I38" i="44"/>
  <c r="I128" i="44"/>
  <c r="I83" i="44"/>
  <c r="H38" i="44"/>
  <c r="H128" i="44"/>
  <c r="H83" i="44"/>
  <c r="G38" i="44"/>
  <c r="G128" i="44"/>
  <c r="G83" i="44"/>
  <c r="F38" i="44"/>
  <c r="F128" i="44"/>
  <c r="F83" i="44"/>
  <c r="E38" i="44"/>
  <c r="E128" i="44"/>
  <c r="E83" i="44"/>
  <c r="D38" i="44"/>
  <c r="D128" i="44"/>
  <c r="D83" i="44"/>
  <c r="C38" i="44"/>
  <c r="C128" i="44"/>
  <c r="C83" i="44"/>
  <c r="N37" i="44"/>
  <c r="N127" i="44"/>
  <c r="N82" i="44"/>
  <c r="L37" i="44"/>
  <c r="L127" i="44"/>
  <c r="L82" i="44"/>
  <c r="K37" i="44"/>
  <c r="K127" i="44"/>
  <c r="K82" i="44"/>
  <c r="J37" i="44"/>
  <c r="J127" i="44"/>
  <c r="J82" i="44"/>
  <c r="I37" i="44"/>
  <c r="I127" i="44"/>
  <c r="I82" i="44"/>
  <c r="H37" i="44"/>
  <c r="H127" i="44"/>
  <c r="H82" i="44"/>
  <c r="G37" i="44"/>
  <c r="G127" i="44"/>
  <c r="G82" i="44"/>
  <c r="F37" i="44"/>
  <c r="F127" i="44"/>
  <c r="F82" i="44"/>
  <c r="E37" i="44"/>
  <c r="E127" i="44"/>
  <c r="E82" i="44"/>
  <c r="D37" i="44"/>
  <c r="D127" i="44"/>
  <c r="D82" i="44"/>
  <c r="C37" i="44"/>
  <c r="C127" i="44"/>
  <c r="C82" i="44"/>
  <c r="C65" i="44"/>
  <c r="C66" i="44" s="1"/>
  <c r="D36" i="44"/>
  <c r="D65" i="44" s="1"/>
  <c r="D66" i="44" s="1"/>
  <c r="D69" i="44" s="1"/>
  <c r="E36" i="44"/>
  <c r="E65" i="44" s="1"/>
  <c r="E66" i="44" s="1"/>
  <c r="E69" i="44" s="1"/>
  <c r="F36" i="44"/>
  <c r="G36" i="44"/>
  <c r="H36" i="44"/>
  <c r="I36" i="44"/>
  <c r="J36" i="44"/>
  <c r="K36" i="44"/>
  <c r="L36" i="44"/>
  <c r="M36" i="44"/>
  <c r="C3" i="42"/>
  <c r="IW33" i="41"/>
  <c r="X33" i="41"/>
  <c r="Y33" i="41"/>
  <c r="Z33" i="41" s="1"/>
  <c r="LF6" i="41"/>
  <c r="Z6" i="41"/>
  <c r="AU6" i="41"/>
  <c r="AW33" i="41"/>
  <c r="AX33" i="41" s="1"/>
  <c r="AX6" i="41"/>
  <c r="BX6" i="41"/>
  <c r="BZ33" i="41"/>
  <c r="CA33" i="41" s="1"/>
  <c r="CA6" i="41"/>
  <c r="CW6" i="41"/>
  <c r="CY33" i="41"/>
  <c r="CZ33" i="41" s="1"/>
  <c r="CZ6" i="41"/>
  <c r="DU6" i="41"/>
  <c r="DW33" i="41"/>
  <c r="DX33" i="41" s="1"/>
  <c r="DX6" i="41"/>
  <c r="EY6" i="41"/>
  <c r="FA33" i="41"/>
  <c r="FB33" i="41" s="1"/>
  <c r="FB6" i="41"/>
  <c r="FW6" i="41"/>
  <c r="FY33" i="41"/>
  <c r="FZ33" i="41" s="1"/>
  <c r="FZ6" i="41"/>
  <c r="GU6" i="41"/>
  <c r="GW33" i="41"/>
  <c r="GX33" i="41" s="1"/>
  <c r="GX6" i="41"/>
  <c r="HX6" i="41"/>
  <c r="HZ33" i="41"/>
  <c r="IA33" i="41" s="1"/>
  <c r="IA6" i="41"/>
  <c r="IV6" i="41"/>
  <c r="IX33" i="41"/>
  <c r="IY33" i="41" s="1"/>
  <c r="IY6" i="41"/>
  <c r="JT6" i="41"/>
  <c r="JV33" i="41"/>
  <c r="JW6" i="41"/>
  <c r="KY33" i="41"/>
  <c r="LF7" i="41"/>
  <c r="Z7" i="41"/>
  <c r="AU7" i="41"/>
  <c r="AX7" i="41"/>
  <c r="BX7" i="41"/>
  <c r="CA7" i="41"/>
  <c r="CW7" i="41"/>
  <c r="CZ7" i="41"/>
  <c r="DU7" i="41"/>
  <c r="DX7" i="41"/>
  <c r="EY7" i="41"/>
  <c r="FB7" i="41"/>
  <c r="FW7" i="41"/>
  <c r="FZ7" i="41"/>
  <c r="GU7" i="41"/>
  <c r="GX7" i="41"/>
  <c r="HX7" i="41"/>
  <c r="IA7" i="41"/>
  <c r="IV7" i="41"/>
  <c r="IY7" i="41"/>
  <c r="KW7" i="41"/>
  <c r="KZ7" i="41"/>
  <c r="LF8" i="41"/>
  <c r="Z8" i="41"/>
  <c r="AU8" i="41"/>
  <c r="AX8" i="41"/>
  <c r="BX8" i="41"/>
  <c r="CA8" i="41"/>
  <c r="CW8" i="41"/>
  <c r="CZ8" i="41"/>
  <c r="DU8" i="41"/>
  <c r="DX8" i="41"/>
  <c r="EY8" i="41"/>
  <c r="FB8" i="41"/>
  <c r="FW8" i="41"/>
  <c r="FZ8" i="41"/>
  <c r="GU8" i="41"/>
  <c r="GX8" i="41"/>
  <c r="HX8" i="41"/>
  <c r="IA8" i="41"/>
  <c r="IV8" i="41"/>
  <c r="IY8" i="41"/>
  <c r="KW8" i="41"/>
  <c r="KZ8" i="41"/>
  <c r="LF9" i="41"/>
  <c r="Z9" i="41"/>
  <c r="AU9" i="41"/>
  <c r="AX9" i="41"/>
  <c r="BX9" i="41"/>
  <c r="CA9" i="41"/>
  <c r="CW9" i="41"/>
  <c r="CZ9" i="41"/>
  <c r="DU9" i="41"/>
  <c r="DX9" i="41"/>
  <c r="EY9" i="41"/>
  <c r="FB9" i="41"/>
  <c r="FW9" i="41"/>
  <c r="FZ9" i="41"/>
  <c r="GU9" i="41"/>
  <c r="GX9" i="41"/>
  <c r="HX9" i="41"/>
  <c r="IA9" i="41"/>
  <c r="IV9" i="41"/>
  <c r="IY9" i="41"/>
  <c r="KW9" i="41"/>
  <c r="KZ9" i="41"/>
  <c r="LF10" i="41"/>
  <c r="Z10" i="41"/>
  <c r="AU10" i="41"/>
  <c r="AX10" i="41"/>
  <c r="BX10" i="41"/>
  <c r="CA10" i="41"/>
  <c r="CW10" i="41"/>
  <c r="CZ10" i="41"/>
  <c r="DU10" i="41"/>
  <c r="DX10" i="41"/>
  <c r="EY10" i="41"/>
  <c r="FB10" i="41"/>
  <c r="FW10" i="41"/>
  <c r="FZ10" i="41"/>
  <c r="GU10" i="41"/>
  <c r="GX10" i="41"/>
  <c r="HX10" i="41"/>
  <c r="IA10" i="41"/>
  <c r="IV10" i="41"/>
  <c r="IY10" i="41"/>
  <c r="KW10" i="41"/>
  <c r="KZ10" i="41"/>
  <c r="LF11" i="41"/>
  <c r="Z11" i="41"/>
  <c r="AU11" i="41"/>
  <c r="AX11" i="41"/>
  <c r="BX11" i="41"/>
  <c r="CA11" i="41"/>
  <c r="CW11" i="41"/>
  <c r="CZ11" i="41"/>
  <c r="DU11" i="41"/>
  <c r="DX11" i="41"/>
  <c r="EY11" i="41"/>
  <c r="FB11" i="41"/>
  <c r="FW11" i="41"/>
  <c r="FZ11" i="41"/>
  <c r="GU11" i="41"/>
  <c r="GX11" i="41"/>
  <c r="HX11" i="41"/>
  <c r="IA11" i="41"/>
  <c r="IV11" i="41"/>
  <c r="IY11" i="41"/>
  <c r="KW11" i="41"/>
  <c r="KZ11" i="41"/>
  <c r="LF12" i="41"/>
  <c r="Z12" i="41"/>
  <c r="AU12" i="41"/>
  <c r="BX12" i="41"/>
  <c r="CA12" i="41"/>
  <c r="CW12" i="41"/>
  <c r="CZ12" i="41"/>
  <c r="DU12" i="41"/>
  <c r="DX12" i="41"/>
  <c r="EY12" i="41"/>
  <c r="FB12" i="41"/>
  <c r="FW12" i="41"/>
  <c r="FZ12" i="41"/>
  <c r="GU12" i="41"/>
  <c r="GX12" i="41"/>
  <c r="HX12" i="41"/>
  <c r="IA12" i="41"/>
  <c r="IV12" i="41"/>
  <c r="IY12" i="41"/>
  <c r="KW12" i="41"/>
  <c r="KZ12" i="41"/>
  <c r="LF13" i="41"/>
  <c r="Z13" i="41"/>
  <c r="AU13" i="41"/>
  <c r="AX13" i="41"/>
  <c r="BX13" i="41"/>
  <c r="CA13" i="41"/>
  <c r="CW13" i="41"/>
  <c r="CZ13" i="41"/>
  <c r="DU13" i="41"/>
  <c r="DX13" i="41"/>
  <c r="EY13" i="41"/>
  <c r="FB13" i="41"/>
  <c r="FW13" i="41"/>
  <c r="FZ13" i="41"/>
  <c r="GU13" i="41"/>
  <c r="GX13" i="41"/>
  <c r="HX13" i="41"/>
  <c r="IA13" i="41"/>
  <c r="IV13" i="41"/>
  <c r="IY13" i="41"/>
  <c r="KW13" i="41"/>
  <c r="KZ13" i="41"/>
  <c r="LF14" i="41"/>
  <c r="Z14" i="41"/>
  <c r="AU14" i="41"/>
  <c r="AX14" i="41"/>
  <c r="BX14" i="41"/>
  <c r="CA14" i="41"/>
  <c r="CW14" i="41"/>
  <c r="CZ14" i="41"/>
  <c r="DU14" i="41"/>
  <c r="DX14" i="41"/>
  <c r="EY14" i="41"/>
  <c r="FB14" i="41"/>
  <c r="FW14" i="41"/>
  <c r="FZ14" i="41"/>
  <c r="GU14" i="41"/>
  <c r="GX14" i="41"/>
  <c r="HX14" i="41"/>
  <c r="IA14" i="41"/>
  <c r="IV14" i="41"/>
  <c r="IY14" i="41"/>
  <c r="KW14" i="41"/>
  <c r="KZ14" i="41"/>
  <c r="LF15" i="41"/>
  <c r="Z15" i="41"/>
  <c r="AU15" i="41"/>
  <c r="AX15" i="41"/>
  <c r="BX15" i="41"/>
  <c r="CA15" i="41"/>
  <c r="CW15" i="41"/>
  <c r="CZ15" i="41"/>
  <c r="DU15" i="41"/>
  <c r="DX15" i="41"/>
  <c r="EY15" i="41"/>
  <c r="FB15" i="41"/>
  <c r="FW15" i="41"/>
  <c r="FZ15" i="41"/>
  <c r="GU15" i="41"/>
  <c r="GX15" i="41"/>
  <c r="HX15" i="41"/>
  <c r="IA15" i="41"/>
  <c r="IV15" i="41"/>
  <c r="IY15" i="41"/>
  <c r="KW15" i="41"/>
  <c r="KZ15" i="41"/>
  <c r="LF16" i="41"/>
  <c r="Z16" i="41"/>
  <c r="AU16" i="41"/>
  <c r="AX16" i="41"/>
  <c r="BX16" i="41"/>
  <c r="CA16" i="41"/>
  <c r="CW16" i="41"/>
  <c r="CZ16" i="41"/>
  <c r="DU16" i="41"/>
  <c r="DX16" i="41"/>
  <c r="EY16" i="41"/>
  <c r="FB16" i="41"/>
  <c r="FW16" i="41"/>
  <c r="FZ16" i="41"/>
  <c r="GU16" i="41"/>
  <c r="GX16" i="41"/>
  <c r="HX16" i="41"/>
  <c r="IA16" i="41"/>
  <c r="IV16" i="41"/>
  <c r="IY16" i="41"/>
  <c r="KW16" i="41"/>
  <c r="KZ16" i="41"/>
  <c r="LF17" i="41"/>
  <c r="Z17" i="41"/>
  <c r="AU17" i="41"/>
  <c r="AX17" i="41"/>
  <c r="BX17" i="41"/>
  <c r="CA17" i="41"/>
  <c r="CW17" i="41"/>
  <c r="CZ17" i="41"/>
  <c r="DU17" i="41"/>
  <c r="DX17" i="41"/>
  <c r="EY17" i="41"/>
  <c r="FB17" i="41"/>
  <c r="FW17" i="41"/>
  <c r="FZ17" i="41"/>
  <c r="GU17" i="41"/>
  <c r="GX17" i="41"/>
  <c r="HX17" i="41"/>
  <c r="IA17" i="41"/>
  <c r="IV17" i="41"/>
  <c r="IY17" i="41"/>
  <c r="KW17" i="41"/>
  <c r="KZ17" i="41"/>
  <c r="LF18" i="41"/>
  <c r="Z18" i="41"/>
  <c r="AU18" i="41"/>
  <c r="AX18" i="41"/>
  <c r="BX18" i="41"/>
  <c r="CA18" i="41"/>
  <c r="CW18" i="41"/>
  <c r="CZ18" i="41"/>
  <c r="DU18" i="41"/>
  <c r="DX18" i="41"/>
  <c r="EY18" i="41"/>
  <c r="FB18" i="41"/>
  <c r="FW18" i="41"/>
  <c r="FZ18" i="41"/>
  <c r="GU18" i="41"/>
  <c r="GX18" i="41"/>
  <c r="HX18" i="41"/>
  <c r="IA18" i="41"/>
  <c r="IV18" i="41"/>
  <c r="IY18" i="41"/>
  <c r="KW18" i="41"/>
  <c r="KZ18" i="41"/>
  <c r="LF19" i="41"/>
  <c r="Z19" i="41"/>
  <c r="AU19" i="41"/>
  <c r="AX19" i="41"/>
  <c r="BX19" i="41"/>
  <c r="CA19" i="41"/>
  <c r="CW19" i="41"/>
  <c r="CZ19" i="41"/>
  <c r="DU19" i="41"/>
  <c r="DX19" i="41"/>
  <c r="EY19" i="41"/>
  <c r="FB19" i="41"/>
  <c r="FW19" i="41"/>
  <c r="FZ19" i="41"/>
  <c r="GU19" i="41"/>
  <c r="GX19" i="41"/>
  <c r="HX19" i="41"/>
  <c r="IA19" i="41"/>
  <c r="IV19" i="41"/>
  <c r="IY19" i="41"/>
  <c r="KW19" i="41"/>
  <c r="KZ19" i="41"/>
  <c r="LF20" i="41"/>
  <c r="Z20" i="41"/>
  <c r="AU20" i="41"/>
  <c r="AX20" i="41"/>
  <c r="BX20" i="41"/>
  <c r="CA20" i="41"/>
  <c r="CW20" i="41"/>
  <c r="CZ20" i="41"/>
  <c r="DU20" i="41"/>
  <c r="DX20" i="41"/>
  <c r="EY20" i="41"/>
  <c r="FB20" i="41"/>
  <c r="FW20" i="41"/>
  <c r="FZ20" i="41"/>
  <c r="GU20" i="41"/>
  <c r="GX20" i="41"/>
  <c r="HX20" i="41"/>
  <c r="IA20" i="41"/>
  <c r="IV20" i="41"/>
  <c r="IY20" i="41"/>
  <c r="KW20" i="41"/>
  <c r="KZ20" i="41"/>
  <c r="LF21" i="41"/>
  <c r="Z21" i="41"/>
  <c r="AU21" i="41"/>
  <c r="AX21" i="41"/>
  <c r="BX21" i="41"/>
  <c r="CA21" i="41"/>
  <c r="CW21" i="41"/>
  <c r="CZ21" i="41"/>
  <c r="DU21" i="41"/>
  <c r="DX21" i="41"/>
  <c r="EY21" i="41"/>
  <c r="FB21" i="41"/>
  <c r="FW21" i="41"/>
  <c r="FZ21" i="41"/>
  <c r="GU21" i="41"/>
  <c r="GX21" i="41"/>
  <c r="HX21" i="41"/>
  <c r="IA21" i="41"/>
  <c r="IV21" i="41"/>
  <c r="IY21" i="41"/>
  <c r="KW21" i="41"/>
  <c r="KZ21" i="41"/>
  <c r="LF22" i="41"/>
  <c r="Z22" i="41"/>
  <c r="AU22" i="41"/>
  <c r="AX22" i="41"/>
  <c r="BX22" i="41"/>
  <c r="CA22" i="41"/>
  <c r="CW22" i="41"/>
  <c r="CZ22" i="41"/>
  <c r="DU22" i="41"/>
  <c r="DX22" i="41"/>
  <c r="EY22" i="41"/>
  <c r="FB22" i="41"/>
  <c r="FW22" i="41"/>
  <c r="FZ22" i="41"/>
  <c r="GU22" i="41"/>
  <c r="GX22" i="41"/>
  <c r="HX22" i="41"/>
  <c r="IA22" i="41"/>
  <c r="IV22" i="41"/>
  <c r="IY22" i="41"/>
  <c r="KW22" i="41"/>
  <c r="KZ22" i="41"/>
  <c r="LF23" i="41"/>
  <c r="Z23" i="41"/>
  <c r="AU23" i="41"/>
  <c r="AX23" i="41"/>
  <c r="BX23" i="41"/>
  <c r="CA23" i="41"/>
  <c r="CW23" i="41"/>
  <c r="CZ23" i="41"/>
  <c r="DU23" i="41"/>
  <c r="DX23" i="41"/>
  <c r="EY23" i="41"/>
  <c r="FB23" i="41"/>
  <c r="FW23" i="41"/>
  <c r="FZ23" i="41"/>
  <c r="GU23" i="41"/>
  <c r="GX23" i="41"/>
  <c r="HX23" i="41"/>
  <c r="IA23" i="41"/>
  <c r="IV23" i="41"/>
  <c r="IY23" i="41"/>
  <c r="KW23" i="41"/>
  <c r="KZ23" i="41"/>
  <c r="LF24" i="41"/>
  <c r="Z24" i="41"/>
  <c r="AU24" i="41"/>
  <c r="AX24" i="41"/>
  <c r="BX24" i="41"/>
  <c r="CA24" i="41"/>
  <c r="CW24" i="41"/>
  <c r="CZ24" i="41"/>
  <c r="DU24" i="41"/>
  <c r="DX24" i="41"/>
  <c r="EY24" i="41"/>
  <c r="FB24" i="41"/>
  <c r="FW24" i="41"/>
  <c r="FZ24" i="41"/>
  <c r="GU24" i="41"/>
  <c r="GX24" i="41"/>
  <c r="HX24" i="41"/>
  <c r="IA24" i="41"/>
  <c r="IV24" i="41"/>
  <c r="IY24" i="41"/>
  <c r="KW24" i="41"/>
  <c r="KZ24" i="41"/>
  <c r="LF25" i="41"/>
  <c r="Z25" i="41"/>
  <c r="AU25" i="41"/>
  <c r="AX25" i="41"/>
  <c r="BX25" i="41"/>
  <c r="CA25" i="41"/>
  <c r="CW25" i="41"/>
  <c r="CZ25" i="41"/>
  <c r="DU25" i="41"/>
  <c r="DX25" i="41"/>
  <c r="EY25" i="41"/>
  <c r="FB25" i="41"/>
  <c r="FW25" i="41"/>
  <c r="FZ25" i="41"/>
  <c r="GU25" i="41"/>
  <c r="GX25" i="41"/>
  <c r="HX25" i="41"/>
  <c r="IA25" i="41"/>
  <c r="IV25" i="41"/>
  <c r="IY25" i="41"/>
  <c r="KW25" i="41"/>
  <c r="KZ25" i="41"/>
  <c r="LF26" i="41"/>
  <c r="Z26" i="41"/>
  <c r="AU26" i="41"/>
  <c r="AX26" i="41"/>
  <c r="BX26" i="41"/>
  <c r="CA26" i="41"/>
  <c r="CW26" i="41"/>
  <c r="CZ26" i="41"/>
  <c r="DU26" i="41"/>
  <c r="DX26" i="41"/>
  <c r="EY26" i="41"/>
  <c r="FB26" i="41"/>
  <c r="FW26" i="41"/>
  <c r="FZ26" i="41"/>
  <c r="GU26" i="41"/>
  <c r="GX26" i="41"/>
  <c r="HX26" i="41"/>
  <c r="IA26" i="41"/>
  <c r="IV26" i="41"/>
  <c r="IY26" i="41"/>
  <c r="KW26" i="41"/>
  <c r="KZ26" i="41"/>
  <c r="LF27" i="41"/>
  <c r="Z27" i="41"/>
  <c r="AU32" i="41"/>
  <c r="AU27" i="41"/>
  <c r="AX27" i="41"/>
  <c r="BX27" i="41"/>
  <c r="CA27" i="41"/>
  <c r="CW32" i="41"/>
  <c r="CW27" i="41"/>
  <c r="CZ27" i="41"/>
  <c r="DU32" i="41"/>
  <c r="DU27" i="41"/>
  <c r="DX27" i="41"/>
  <c r="EY32" i="41"/>
  <c r="EY27" i="41"/>
  <c r="FB27" i="41"/>
  <c r="FD33" i="41"/>
  <c r="FI33" i="41"/>
  <c r="FN33" i="41"/>
  <c r="FW27" i="41"/>
  <c r="FZ27" i="41"/>
  <c r="GB33" i="41"/>
  <c r="GG33" i="41"/>
  <c r="GL33" i="41"/>
  <c r="GU27" i="41"/>
  <c r="GX27" i="41"/>
  <c r="GZ33" i="41"/>
  <c r="HE33" i="41"/>
  <c r="HJ33" i="41"/>
  <c r="HO33" i="41"/>
  <c r="HX27" i="41"/>
  <c r="IA27" i="41"/>
  <c r="IC33" i="41"/>
  <c r="IH33" i="41"/>
  <c r="IM33" i="41"/>
  <c r="IV27" i="41"/>
  <c r="IY27" i="41"/>
  <c r="JA33" i="41"/>
  <c r="JK33" i="41"/>
  <c r="LF28" i="41"/>
  <c r="Z28" i="41"/>
  <c r="AU28" i="41"/>
  <c r="AX28" i="41"/>
  <c r="BX28" i="41"/>
  <c r="CA28" i="41"/>
  <c r="CW28" i="41"/>
  <c r="CZ28" i="41"/>
  <c r="DU28" i="41"/>
  <c r="DX28" i="41"/>
  <c r="EY28" i="41"/>
  <c r="FB28" i="41"/>
  <c r="FD60" i="41"/>
  <c r="FI60" i="41"/>
  <c r="FN60" i="41"/>
  <c r="FW28" i="41"/>
  <c r="FZ28" i="41"/>
  <c r="GB60" i="41"/>
  <c r="GG60" i="41"/>
  <c r="GL60" i="41"/>
  <c r="GU28" i="41"/>
  <c r="GX28" i="41"/>
  <c r="GZ60" i="41"/>
  <c r="HE60" i="41"/>
  <c r="HJ60" i="41"/>
  <c r="HO60" i="41"/>
  <c r="HX28" i="41"/>
  <c r="IA28" i="41"/>
  <c r="IC60" i="41"/>
  <c r="IH60" i="41"/>
  <c r="IM60" i="41"/>
  <c r="IV28" i="41"/>
  <c r="IY28" i="41"/>
  <c r="JA60" i="41"/>
  <c r="JK60" i="41"/>
  <c r="KW28" i="41"/>
  <c r="KZ28" i="41"/>
  <c r="LF29" i="41"/>
  <c r="Z29" i="41"/>
  <c r="AU29" i="41"/>
  <c r="AX29" i="41"/>
  <c r="BX29" i="41"/>
  <c r="CA29" i="41"/>
  <c r="CW29" i="41"/>
  <c r="CZ29" i="41"/>
  <c r="DU29" i="41"/>
  <c r="DX29" i="41"/>
  <c r="EY29" i="41"/>
  <c r="FB29" i="41"/>
  <c r="FD61" i="41"/>
  <c r="FI61" i="41"/>
  <c r="FN61" i="41"/>
  <c r="FW29" i="41"/>
  <c r="FZ29" i="41"/>
  <c r="GB61" i="41"/>
  <c r="GG61" i="41"/>
  <c r="GL61" i="41"/>
  <c r="GU29" i="41"/>
  <c r="GX29" i="41"/>
  <c r="GZ61" i="41"/>
  <c r="HE61" i="41"/>
  <c r="HJ61" i="41"/>
  <c r="HO61" i="41"/>
  <c r="HX29" i="41"/>
  <c r="IA29" i="41"/>
  <c r="IC61" i="41"/>
  <c r="IH61" i="41"/>
  <c r="IM61" i="41"/>
  <c r="IV29" i="41"/>
  <c r="IY29" i="41"/>
  <c r="JA61" i="41"/>
  <c r="JK61" i="41"/>
  <c r="KW29" i="41"/>
  <c r="KZ29" i="41"/>
  <c r="LF30" i="41"/>
  <c r="Z30" i="41"/>
  <c r="AU30" i="41"/>
  <c r="AX30" i="41"/>
  <c r="BX30" i="41"/>
  <c r="CA30" i="41"/>
  <c r="CW30" i="41"/>
  <c r="CZ30" i="41"/>
  <c r="DU30" i="41"/>
  <c r="DX30" i="41"/>
  <c r="EY30" i="41"/>
  <c r="FB30" i="41"/>
  <c r="FD62" i="41"/>
  <c r="FI62" i="41"/>
  <c r="FN62" i="41"/>
  <c r="FW30" i="41"/>
  <c r="FZ30" i="41"/>
  <c r="GB62" i="41"/>
  <c r="GG62" i="41"/>
  <c r="GL62" i="41"/>
  <c r="GU30" i="41"/>
  <c r="GX30" i="41"/>
  <c r="GZ62" i="41"/>
  <c r="HE62" i="41"/>
  <c r="HJ62" i="41"/>
  <c r="HO62" i="41"/>
  <c r="HX30" i="41"/>
  <c r="IA30" i="41"/>
  <c r="IC62" i="41"/>
  <c r="IH62" i="41"/>
  <c r="IM62" i="41"/>
  <c r="IV30" i="41"/>
  <c r="IY30" i="41"/>
  <c r="JA62" i="41"/>
  <c r="JK62" i="41"/>
  <c r="KW30" i="41"/>
  <c r="KZ30" i="41"/>
  <c r="Z31" i="41"/>
  <c r="AX31" i="41"/>
  <c r="CA31" i="41"/>
  <c r="CZ31" i="41"/>
  <c r="DX31" i="41"/>
  <c r="FD63" i="41"/>
  <c r="FI63" i="41"/>
  <c r="FN63" i="41"/>
  <c r="FW31" i="41"/>
  <c r="GB63" i="41"/>
  <c r="GG63" i="41"/>
  <c r="GL63" i="41"/>
  <c r="GU31" i="41"/>
  <c r="GX31" i="41"/>
  <c r="GZ63" i="41"/>
  <c r="HE63" i="41"/>
  <c r="HJ63" i="41"/>
  <c r="HO63" i="41"/>
  <c r="HX31" i="41"/>
  <c r="IA31" i="41"/>
  <c r="IC63" i="41"/>
  <c r="IH63" i="41"/>
  <c r="IM63" i="41"/>
  <c r="IV31" i="41"/>
  <c r="IY31" i="41"/>
  <c r="JA63" i="41"/>
  <c r="JK63" i="41"/>
  <c r="KW31" i="41"/>
  <c r="KZ31" i="41"/>
  <c r="Z32" i="41"/>
  <c r="AX32" i="41"/>
  <c r="CA32" i="41"/>
  <c r="CZ32" i="41"/>
  <c r="DX32" i="41"/>
  <c r="GX32" i="41"/>
  <c r="IY32" i="41"/>
  <c r="G33" i="41"/>
  <c r="L33" i="41"/>
  <c r="Q33" i="41"/>
  <c r="V33" i="41"/>
  <c r="BC33" i="41"/>
  <c r="BH33" i="41"/>
  <c r="BM33" i="41"/>
  <c r="BR33" i="41"/>
  <c r="BW33" i="41"/>
  <c r="CF33" i="41"/>
  <c r="CK33" i="41"/>
  <c r="CP33" i="41"/>
  <c r="CU33" i="41"/>
  <c r="DE33" i="41"/>
  <c r="DJ33" i="41"/>
  <c r="DO33" i="41"/>
  <c r="DT33" i="41"/>
  <c r="EC33" i="41"/>
  <c r="EH33" i="41"/>
  <c r="EM33" i="41"/>
  <c r="ER33" i="41"/>
  <c r="EW33" i="41"/>
  <c r="FG33" i="41"/>
  <c r="FL33" i="41"/>
  <c r="FQ33" i="41"/>
  <c r="FV33" i="41"/>
  <c r="GE33" i="41"/>
  <c r="GJ33" i="41"/>
  <c r="GO33" i="41"/>
  <c r="GT33" i="41"/>
  <c r="HC33" i="41"/>
  <c r="HH33" i="41"/>
  <c r="HM33" i="41"/>
  <c r="HR33" i="41"/>
  <c r="HW33" i="41"/>
  <c r="IF33" i="41"/>
  <c r="IK33" i="41"/>
  <c r="IP33" i="41"/>
  <c r="IU33" i="41"/>
  <c r="JD33" i="41"/>
  <c r="JI33" i="41"/>
  <c r="JN33" i="41"/>
  <c r="OL2" i="36"/>
  <c r="OM2" i="36"/>
  <c r="ON2" i="36"/>
  <c r="OO2" i="36"/>
  <c r="OP2" i="36"/>
  <c r="OQ2" i="36"/>
  <c r="OK2" i="36"/>
  <c r="OS2" i="36"/>
  <c r="OT2" i="36"/>
  <c r="OU2" i="36"/>
  <c r="OV2" i="36"/>
  <c r="OW2" i="36"/>
  <c r="OX2" i="36"/>
  <c r="OR2" i="36"/>
  <c r="OZ2" i="36"/>
  <c r="PA2" i="36"/>
  <c r="PB2" i="36"/>
  <c r="PC2" i="36"/>
  <c r="PD2" i="36"/>
  <c r="PE2" i="36"/>
  <c r="OY2" i="36"/>
  <c r="PG2" i="36"/>
  <c r="PH2" i="36"/>
  <c r="PI2" i="36"/>
  <c r="PJ2" i="36"/>
  <c r="PK2" i="36"/>
  <c r="PL2" i="36"/>
  <c r="PF2" i="36"/>
  <c r="PM2" i="36"/>
  <c r="PN2" i="36"/>
  <c r="PO2" i="36"/>
  <c r="PP2" i="36"/>
  <c r="PQ2" i="36"/>
  <c r="PR2" i="36"/>
  <c r="PS2" i="36"/>
  <c r="PU2" i="36"/>
  <c r="PV2" i="36"/>
  <c r="PW2" i="36"/>
  <c r="PX2" i="36"/>
  <c r="PY2" i="36"/>
  <c r="PZ2" i="36"/>
  <c r="PT2" i="36"/>
  <c r="QB2" i="36"/>
  <c r="QC2" i="36"/>
  <c r="QD2" i="36"/>
  <c r="QE2" i="36"/>
  <c r="QF2" i="36"/>
  <c r="QG2" i="36"/>
  <c r="QA2" i="36"/>
  <c r="QI2" i="36"/>
  <c r="QJ2" i="36"/>
  <c r="QK2" i="36"/>
  <c r="QL2" i="36"/>
  <c r="QM2" i="36"/>
  <c r="QN2" i="36"/>
  <c r="QH2" i="36"/>
  <c r="QP2" i="36"/>
  <c r="QQ2" i="36"/>
  <c r="QR2" i="36"/>
  <c r="QS2" i="36"/>
  <c r="QT2" i="36"/>
  <c r="QU2" i="36"/>
  <c r="QO2" i="36"/>
  <c r="QW2" i="36"/>
  <c r="QX2" i="36"/>
  <c r="QY2" i="36"/>
  <c r="QZ2" i="36"/>
  <c r="RA2" i="36"/>
  <c r="RB2" i="36"/>
  <c r="QV2" i="36"/>
  <c r="RD2" i="36"/>
  <c r="RE2" i="36"/>
  <c r="RF2" i="36"/>
  <c r="RG2" i="36"/>
  <c r="RH2" i="36"/>
  <c r="RI2" i="36"/>
  <c r="RC2" i="36"/>
  <c r="RK2" i="36"/>
  <c r="RL2" i="36"/>
  <c r="RM2" i="36"/>
  <c r="RN2" i="36"/>
  <c r="RO2" i="36"/>
  <c r="RP2" i="36"/>
  <c r="RJ2" i="36"/>
  <c r="RR2" i="36"/>
  <c r="RS2" i="36"/>
  <c r="RT2" i="36"/>
  <c r="RU2" i="36"/>
  <c r="RV2" i="36"/>
  <c r="RW2" i="36"/>
  <c r="RQ2" i="36"/>
  <c r="RY2" i="36"/>
  <c r="RZ2" i="36"/>
  <c r="SA2" i="36"/>
  <c r="SB2" i="36"/>
  <c r="SC2" i="36"/>
  <c r="SD2" i="36"/>
  <c r="RX2" i="36"/>
  <c r="SF2" i="36"/>
  <c r="SG2" i="36"/>
  <c r="SH2" i="36"/>
  <c r="SI2" i="36"/>
  <c r="SJ2" i="36"/>
  <c r="SK2" i="36"/>
  <c r="SE2" i="36"/>
  <c r="SM2" i="36"/>
  <c r="SN2" i="36"/>
  <c r="SO2" i="36"/>
  <c r="SP2" i="36"/>
  <c r="SQ2" i="36"/>
  <c r="SR2" i="36"/>
  <c r="SL2" i="36"/>
  <c r="ST2" i="36"/>
  <c r="SU2" i="36"/>
  <c r="SV2" i="36"/>
  <c r="SW2" i="36"/>
  <c r="SX2" i="36"/>
  <c r="SY2" i="36"/>
  <c r="SS2" i="36"/>
  <c r="TA2" i="36"/>
  <c r="TB2" i="36"/>
  <c r="TC2" i="36"/>
  <c r="TD2" i="36"/>
  <c r="TE2" i="36"/>
  <c r="TF2" i="36"/>
  <c r="SZ2" i="36"/>
  <c r="TH2" i="36"/>
  <c r="TI2" i="36"/>
  <c r="TJ2" i="36"/>
  <c r="TK2" i="36"/>
  <c r="TL2" i="36"/>
  <c r="TM2" i="36"/>
  <c r="TG2" i="36"/>
  <c r="TO2" i="36"/>
  <c r="TP2" i="36"/>
  <c r="TQ2" i="36"/>
  <c r="TR2" i="36"/>
  <c r="TS2" i="36"/>
  <c r="TT2" i="36"/>
  <c r="TN2" i="36"/>
  <c r="TV2" i="36"/>
  <c r="TW2" i="36"/>
  <c r="TX2" i="36"/>
  <c r="TY2" i="36"/>
  <c r="TZ2" i="36"/>
  <c r="UA2" i="36"/>
  <c r="TU2" i="36"/>
  <c r="UC2" i="36"/>
  <c r="UD2" i="36"/>
  <c r="UE2" i="36"/>
  <c r="UF2" i="36"/>
  <c r="UG2" i="36"/>
  <c r="UH2" i="36"/>
  <c r="UB2" i="36"/>
  <c r="UO35" i="36"/>
  <c r="UV35" i="36"/>
  <c r="VC35" i="36"/>
  <c r="VJ35" i="36"/>
  <c r="VQ35" i="36"/>
  <c r="VX35" i="36"/>
  <c r="WE35" i="36"/>
  <c r="WL35" i="36"/>
  <c r="WS35" i="36"/>
  <c r="WZ35" i="36"/>
  <c r="XG35" i="36"/>
  <c r="XN35" i="36"/>
  <c r="XU35" i="36"/>
  <c r="YB35" i="36"/>
  <c r="YI35" i="36"/>
  <c r="YP35" i="36"/>
  <c r="YW35" i="36"/>
  <c r="ZD35" i="36"/>
  <c r="ZK35" i="36"/>
  <c r="ZR35" i="36"/>
  <c r="OL3" i="36"/>
  <c r="OM3" i="36"/>
  <c r="ON3" i="36"/>
  <c r="OO3" i="36"/>
  <c r="OP3" i="36"/>
  <c r="OQ3" i="36"/>
  <c r="OK3" i="36"/>
  <c r="OS3" i="36"/>
  <c r="OT3" i="36"/>
  <c r="OU3" i="36"/>
  <c r="OV3" i="36"/>
  <c r="OW3" i="36"/>
  <c r="OX3" i="36"/>
  <c r="OR3" i="36"/>
  <c r="OY3" i="36"/>
  <c r="OZ3" i="36"/>
  <c r="PA3" i="36"/>
  <c r="PB3" i="36"/>
  <c r="PC3" i="36"/>
  <c r="PD3" i="36"/>
  <c r="PE3" i="36"/>
  <c r="PF3" i="36"/>
  <c r="PG3" i="36"/>
  <c r="PH3" i="36"/>
  <c r="PI3" i="36"/>
  <c r="PJ3" i="36"/>
  <c r="PK3" i="36"/>
  <c r="PL3" i="36"/>
  <c r="PM3" i="36"/>
  <c r="PN3" i="36"/>
  <c r="PO3" i="36"/>
  <c r="PP3" i="36"/>
  <c r="PQ3" i="36"/>
  <c r="PR3" i="36"/>
  <c r="PS3" i="36"/>
  <c r="PT3" i="36"/>
  <c r="PU3" i="36"/>
  <c r="PV3" i="36"/>
  <c r="PW3" i="36"/>
  <c r="PX3" i="36"/>
  <c r="PY3" i="36"/>
  <c r="PZ3" i="36"/>
  <c r="QA3" i="36"/>
  <c r="QB3" i="36"/>
  <c r="QC3" i="36"/>
  <c r="QD3" i="36"/>
  <c r="QE3" i="36"/>
  <c r="QF3" i="36"/>
  <c r="QG3" i="36"/>
  <c r="QH3" i="36"/>
  <c r="QI3" i="36"/>
  <c r="QJ3" i="36"/>
  <c r="QK3" i="36"/>
  <c r="QL3" i="36"/>
  <c r="QM3" i="36"/>
  <c r="QN3" i="36"/>
  <c r="QO3" i="36"/>
  <c r="QP3" i="36"/>
  <c r="QQ3" i="36"/>
  <c r="QR3" i="36"/>
  <c r="QS3" i="36"/>
  <c r="QT3" i="36"/>
  <c r="QU3" i="36"/>
  <c r="QV3" i="36"/>
  <c r="QW3" i="36"/>
  <c r="QX3" i="36"/>
  <c r="QY3" i="36"/>
  <c r="QZ3" i="36"/>
  <c r="RA3" i="36"/>
  <c r="RB3" i="36"/>
  <c r="RC3" i="36"/>
  <c r="RD3" i="36"/>
  <c r="RE3" i="36"/>
  <c r="RF3" i="36"/>
  <c r="RG3" i="36"/>
  <c r="RH3" i="36"/>
  <c r="RI3" i="36"/>
  <c r="RJ3" i="36"/>
  <c r="RK3" i="36"/>
  <c r="RL3" i="36"/>
  <c r="RM3" i="36"/>
  <c r="RN3" i="36"/>
  <c r="RO3" i="36"/>
  <c r="RP3" i="36"/>
  <c r="RQ3" i="36"/>
  <c r="RR3" i="36"/>
  <c r="RS3" i="36"/>
  <c r="RT3" i="36"/>
  <c r="RU3" i="36"/>
  <c r="RV3" i="36"/>
  <c r="RW3" i="36"/>
  <c r="RX3" i="36"/>
  <c r="RY3" i="36"/>
  <c r="RZ3" i="36"/>
  <c r="SA3" i="36"/>
  <c r="SB3" i="36"/>
  <c r="SC3" i="36"/>
  <c r="SD3" i="36"/>
  <c r="SE3" i="36"/>
  <c r="SF3" i="36"/>
  <c r="SG3" i="36"/>
  <c r="SH3" i="36"/>
  <c r="SI3" i="36"/>
  <c r="SJ3" i="36"/>
  <c r="SK3" i="36"/>
  <c r="SL3" i="36"/>
  <c r="SM3" i="36"/>
  <c r="SN3" i="36"/>
  <c r="SO3" i="36"/>
  <c r="SP3" i="36"/>
  <c r="SQ3" i="36"/>
  <c r="SR3" i="36"/>
  <c r="SS3" i="36"/>
  <c r="ST3" i="36"/>
  <c r="SU3" i="36"/>
  <c r="SV3" i="36"/>
  <c r="SW3" i="36"/>
  <c r="SX3" i="36"/>
  <c r="SY3" i="36"/>
  <c r="SZ3" i="36"/>
  <c r="TA3" i="36"/>
  <c r="TB3" i="36"/>
  <c r="TC3" i="36"/>
  <c r="TD3" i="36"/>
  <c r="TE3" i="36"/>
  <c r="TF3" i="36"/>
  <c r="TG3" i="36"/>
  <c r="TH3" i="36"/>
  <c r="TI3" i="36"/>
  <c r="TJ3" i="36"/>
  <c r="TK3" i="36"/>
  <c r="TL3" i="36"/>
  <c r="TM3" i="36"/>
  <c r="TN3" i="36"/>
  <c r="TO3" i="36"/>
  <c r="TP3" i="36"/>
  <c r="TQ3" i="36"/>
  <c r="TR3" i="36"/>
  <c r="TS3" i="36"/>
  <c r="TT3" i="36"/>
  <c r="TU3" i="36"/>
  <c r="TV3" i="36"/>
  <c r="TW3" i="36"/>
  <c r="TX3" i="36"/>
  <c r="TY3" i="36"/>
  <c r="TZ3" i="36"/>
  <c r="UA3" i="36"/>
  <c r="UB3" i="36"/>
  <c r="UC3" i="36"/>
  <c r="UD3" i="36"/>
  <c r="UE3" i="36"/>
  <c r="UF3" i="36"/>
  <c r="UG3" i="36"/>
  <c r="UH3" i="36"/>
  <c r="UJ3" i="36"/>
  <c r="UK3" i="36"/>
  <c r="UL3" i="36"/>
  <c r="UM3" i="36"/>
  <c r="UN3" i="36"/>
  <c r="UO3" i="36"/>
  <c r="UI3" i="36"/>
  <c r="UQ3" i="36"/>
  <c r="UR3" i="36"/>
  <c r="US3" i="36"/>
  <c r="UT3" i="36"/>
  <c r="UU3" i="36"/>
  <c r="UV3" i="36"/>
  <c r="UP3" i="36"/>
  <c r="UX3" i="36"/>
  <c r="UY3" i="36"/>
  <c r="UZ3" i="36"/>
  <c r="VA3" i="36"/>
  <c r="VB3" i="36"/>
  <c r="VC3" i="36"/>
  <c r="UW3" i="36"/>
  <c r="VE3" i="36"/>
  <c r="VF3" i="36"/>
  <c r="VG3" i="36"/>
  <c r="VH3" i="36"/>
  <c r="VI3" i="36"/>
  <c r="VJ3" i="36"/>
  <c r="VD3" i="36"/>
  <c r="VL3" i="36"/>
  <c r="VM3" i="36"/>
  <c r="VN3" i="36"/>
  <c r="VO3" i="36"/>
  <c r="VP3" i="36"/>
  <c r="VQ3" i="36"/>
  <c r="VK3" i="36"/>
  <c r="VS3" i="36"/>
  <c r="VT3" i="36"/>
  <c r="VU3" i="36"/>
  <c r="VV3" i="36"/>
  <c r="VW3" i="36"/>
  <c r="VX3" i="36"/>
  <c r="VR3" i="36"/>
  <c r="VZ3" i="36"/>
  <c r="WA3" i="36"/>
  <c r="WB3" i="36"/>
  <c r="WC3" i="36"/>
  <c r="WD3" i="36"/>
  <c r="WE3" i="36"/>
  <c r="VY3" i="36"/>
  <c r="WG3" i="36"/>
  <c r="WH3" i="36"/>
  <c r="WI3" i="36"/>
  <c r="WJ3" i="36"/>
  <c r="WK3" i="36"/>
  <c r="WL3" i="36"/>
  <c r="WF3" i="36"/>
  <c r="WN3" i="36"/>
  <c r="WO3" i="36"/>
  <c r="WP3" i="36"/>
  <c r="WQ3" i="36"/>
  <c r="WR3" i="36"/>
  <c r="WS3" i="36"/>
  <c r="WM3" i="36"/>
  <c r="WU3" i="36"/>
  <c r="WV3" i="36"/>
  <c r="WW3" i="36"/>
  <c r="WX3" i="36"/>
  <c r="WY3" i="36"/>
  <c r="WZ3" i="36"/>
  <c r="WT3" i="36"/>
  <c r="XB3" i="36"/>
  <c r="XC3" i="36"/>
  <c r="XD3" i="36"/>
  <c r="XE3" i="36"/>
  <c r="XF3" i="36"/>
  <c r="XG3" i="36"/>
  <c r="XA3" i="36"/>
  <c r="XI3" i="36"/>
  <c r="XJ3" i="36"/>
  <c r="XK3" i="36"/>
  <c r="XL3" i="36"/>
  <c r="XM3" i="36"/>
  <c r="XN3" i="36"/>
  <c r="XH3" i="36"/>
  <c r="XP3" i="36"/>
  <c r="XQ3" i="36"/>
  <c r="XR3" i="36"/>
  <c r="XS3" i="36"/>
  <c r="XT3" i="36"/>
  <c r="XU3" i="36"/>
  <c r="XO3" i="36"/>
  <c r="XW3" i="36"/>
  <c r="XX3" i="36"/>
  <c r="XY3" i="36"/>
  <c r="XZ3" i="36"/>
  <c r="YA3" i="36"/>
  <c r="YB3" i="36"/>
  <c r="XV3" i="36"/>
  <c r="YD3" i="36"/>
  <c r="YE3" i="36"/>
  <c r="YF3" i="36"/>
  <c r="YG3" i="36"/>
  <c r="YH3" i="36"/>
  <c r="YI3" i="36"/>
  <c r="YC3" i="36"/>
  <c r="YK3" i="36"/>
  <c r="YL3" i="36"/>
  <c r="YM3" i="36"/>
  <c r="YN3" i="36"/>
  <c r="YO3" i="36"/>
  <c r="YP3" i="36"/>
  <c r="YJ3" i="36"/>
  <c r="YR3" i="36"/>
  <c r="YS3" i="36"/>
  <c r="YT3" i="36"/>
  <c r="YU3" i="36"/>
  <c r="YV3" i="36"/>
  <c r="YW3" i="36"/>
  <c r="YQ3" i="36"/>
  <c r="YY3" i="36"/>
  <c r="YZ3" i="36"/>
  <c r="ZA3" i="36"/>
  <c r="ZB3" i="36"/>
  <c r="ZC3" i="36"/>
  <c r="ZD3" i="36"/>
  <c r="YX3" i="36"/>
  <c r="ZF3" i="36"/>
  <c r="ZG3" i="36"/>
  <c r="ZH3" i="36"/>
  <c r="ZI3" i="36"/>
  <c r="ZJ3" i="36"/>
  <c r="ZK3" i="36"/>
  <c r="ZE3" i="36"/>
  <c r="ZM3" i="36"/>
  <c r="ZN3" i="36"/>
  <c r="ZO3" i="36"/>
  <c r="ZP3" i="36"/>
  <c r="ZQ3" i="36"/>
  <c r="ZR3" i="36"/>
  <c r="ZL3" i="36"/>
  <c r="OL4" i="36"/>
  <c r="OM4" i="36"/>
  <c r="ON4" i="36"/>
  <c r="OO4" i="36"/>
  <c r="OP4" i="36"/>
  <c r="OQ4" i="36"/>
  <c r="OK4" i="36"/>
  <c r="OS4" i="36"/>
  <c r="OT4" i="36"/>
  <c r="OU4" i="36"/>
  <c r="OV4" i="36"/>
  <c r="OW4" i="36"/>
  <c r="OX4" i="36"/>
  <c r="OR4" i="36"/>
  <c r="OY4" i="36"/>
  <c r="OZ4" i="36"/>
  <c r="PA4" i="36"/>
  <c r="PB4" i="36"/>
  <c r="PC4" i="36"/>
  <c r="PD4" i="36"/>
  <c r="PE4" i="36"/>
  <c r="PF4" i="36"/>
  <c r="PG4" i="36"/>
  <c r="PH4" i="36"/>
  <c r="PI4" i="36"/>
  <c r="PJ4" i="36"/>
  <c r="PK4" i="36"/>
  <c r="PL4" i="36"/>
  <c r="PM4" i="36"/>
  <c r="PN4" i="36"/>
  <c r="PO4" i="36"/>
  <c r="PP4" i="36"/>
  <c r="PQ4" i="36"/>
  <c r="PR4" i="36"/>
  <c r="PS4" i="36"/>
  <c r="PT4" i="36"/>
  <c r="PU4" i="36"/>
  <c r="PV4" i="36"/>
  <c r="PW4" i="36"/>
  <c r="PX4" i="36"/>
  <c r="PY4" i="36"/>
  <c r="PZ4" i="36"/>
  <c r="QA4" i="36"/>
  <c r="QB4" i="36"/>
  <c r="QC4" i="36"/>
  <c r="QD4" i="36"/>
  <c r="QE4" i="36"/>
  <c r="QF4" i="36"/>
  <c r="QG4" i="36"/>
  <c r="QH4" i="36"/>
  <c r="QI4" i="36"/>
  <c r="QJ4" i="36"/>
  <c r="QK4" i="36"/>
  <c r="QL4" i="36"/>
  <c r="QM4" i="36"/>
  <c r="QN4" i="36"/>
  <c r="QO4" i="36"/>
  <c r="QP4" i="36"/>
  <c r="QQ4" i="36"/>
  <c r="QR4" i="36"/>
  <c r="QS4" i="36"/>
  <c r="QT4" i="36"/>
  <c r="QU4" i="36"/>
  <c r="QV4" i="36"/>
  <c r="QW4" i="36"/>
  <c r="QX4" i="36"/>
  <c r="QY4" i="36"/>
  <c r="QZ4" i="36"/>
  <c r="RA4" i="36"/>
  <c r="RB4" i="36"/>
  <c r="RC4" i="36"/>
  <c r="RD4" i="36"/>
  <c r="RE4" i="36"/>
  <c r="RF4" i="36"/>
  <c r="RG4" i="36"/>
  <c r="RH4" i="36"/>
  <c r="RI4" i="36"/>
  <c r="RJ4" i="36"/>
  <c r="RK4" i="36"/>
  <c r="RL4" i="36"/>
  <c r="RM4" i="36"/>
  <c r="RN4" i="36"/>
  <c r="RO4" i="36"/>
  <c r="RP4" i="36"/>
  <c r="RQ4" i="36"/>
  <c r="RR4" i="36"/>
  <c r="RS4" i="36"/>
  <c r="RT4" i="36"/>
  <c r="RU4" i="36"/>
  <c r="RV4" i="36"/>
  <c r="RW4" i="36"/>
  <c r="RX4" i="36"/>
  <c r="RY4" i="36"/>
  <c r="RZ4" i="36"/>
  <c r="SA4" i="36"/>
  <c r="SB4" i="36"/>
  <c r="SC4" i="36"/>
  <c r="SD4" i="36"/>
  <c r="SE4" i="36"/>
  <c r="SF4" i="36"/>
  <c r="SG4" i="36"/>
  <c r="SH4" i="36"/>
  <c r="SI4" i="36"/>
  <c r="SJ4" i="36"/>
  <c r="SK4" i="36"/>
  <c r="SL4" i="36"/>
  <c r="SM4" i="36"/>
  <c r="SN4" i="36"/>
  <c r="SO4" i="36"/>
  <c r="SP4" i="36"/>
  <c r="SQ4" i="36"/>
  <c r="SR4" i="36"/>
  <c r="SS4" i="36"/>
  <c r="ST4" i="36"/>
  <c r="SU4" i="36"/>
  <c r="SV4" i="36"/>
  <c r="SW4" i="36"/>
  <c r="SX4" i="36"/>
  <c r="SY4" i="36"/>
  <c r="SZ4" i="36"/>
  <c r="TA4" i="36"/>
  <c r="TB4" i="36"/>
  <c r="TC4" i="36"/>
  <c r="TD4" i="36"/>
  <c r="TE4" i="36"/>
  <c r="TF4" i="36"/>
  <c r="TG4" i="36"/>
  <c r="TH4" i="36"/>
  <c r="TI4" i="36"/>
  <c r="TJ4" i="36"/>
  <c r="TK4" i="36"/>
  <c r="TL4" i="36"/>
  <c r="TM4" i="36"/>
  <c r="TN4" i="36"/>
  <c r="TO4" i="36"/>
  <c r="TP4" i="36"/>
  <c r="TQ4" i="36"/>
  <c r="TR4" i="36"/>
  <c r="TS4" i="36"/>
  <c r="TT4" i="36"/>
  <c r="TU4" i="36"/>
  <c r="TV4" i="36"/>
  <c r="TW4" i="36"/>
  <c r="TX4" i="36"/>
  <c r="TY4" i="36"/>
  <c r="TZ4" i="36"/>
  <c r="UA4" i="36"/>
  <c r="UB4" i="36"/>
  <c r="UC4" i="36"/>
  <c r="UD4" i="36"/>
  <c r="UE4" i="36"/>
  <c r="UF4" i="36"/>
  <c r="UG4" i="36"/>
  <c r="UH4" i="36"/>
  <c r="UJ4" i="36"/>
  <c r="UK4" i="36"/>
  <c r="UL4" i="36"/>
  <c r="UM4" i="36"/>
  <c r="UN4" i="36"/>
  <c r="UO4" i="36"/>
  <c r="UI4" i="36"/>
  <c r="UQ4" i="36"/>
  <c r="UR4" i="36"/>
  <c r="US4" i="36"/>
  <c r="UT4" i="36"/>
  <c r="UU4" i="36"/>
  <c r="UV4" i="36"/>
  <c r="UP4" i="36"/>
  <c r="UX4" i="36"/>
  <c r="UY4" i="36"/>
  <c r="UZ4" i="36"/>
  <c r="VA4" i="36"/>
  <c r="VB4" i="36"/>
  <c r="VC4" i="36"/>
  <c r="UW4" i="36"/>
  <c r="VE4" i="36"/>
  <c r="VF4" i="36"/>
  <c r="VG4" i="36"/>
  <c r="VH4" i="36"/>
  <c r="VI4" i="36"/>
  <c r="VJ4" i="36"/>
  <c r="VD4" i="36"/>
  <c r="VL4" i="36"/>
  <c r="VM4" i="36"/>
  <c r="VN4" i="36"/>
  <c r="VO4" i="36"/>
  <c r="VP4" i="36"/>
  <c r="VQ4" i="36"/>
  <c r="VK4" i="36"/>
  <c r="VS4" i="36"/>
  <c r="VT4" i="36"/>
  <c r="VU4" i="36"/>
  <c r="VV4" i="36"/>
  <c r="VW4" i="36"/>
  <c r="VX4" i="36"/>
  <c r="VR4" i="36"/>
  <c r="VZ4" i="36"/>
  <c r="WA4" i="36"/>
  <c r="WB4" i="36"/>
  <c r="WC4" i="36"/>
  <c r="WD4" i="36"/>
  <c r="WE4" i="36"/>
  <c r="VY4" i="36"/>
  <c r="WG4" i="36"/>
  <c r="WH4" i="36"/>
  <c r="WI4" i="36"/>
  <c r="WJ4" i="36"/>
  <c r="WK4" i="36"/>
  <c r="WL4" i="36"/>
  <c r="WF4" i="36"/>
  <c r="WN4" i="36"/>
  <c r="WO4" i="36"/>
  <c r="WP4" i="36"/>
  <c r="WQ4" i="36"/>
  <c r="WR4" i="36"/>
  <c r="WS4" i="36"/>
  <c r="WM4" i="36"/>
  <c r="WU4" i="36"/>
  <c r="WV4" i="36"/>
  <c r="WW4" i="36"/>
  <c r="WX4" i="36"/>
  <c r="WY4" i="36"/>
  <c r="WZ4" i="36"/>
  <c r="WT4" i="36"/>
  <c r="XB4" i="36"/>
  <c r="XC4" i="36"/>
  <c r="XD4" i="36"/>
  <c r="XE4" i="36"/>
  <c r="XF4" i="36"/>
  <c r="XG4" i="36"/>
  <c r="XA4" i="36"/>
  <c r="XI4" i="36"/>
  <c r="XJ4" i="36"/>
  <c r="XK4" i="36"/>
  <c r="XL4" i="36"/>
  <c r="XM4" i="36"/>
  <c r="XN4" i="36"/>
  <c r="XH4" i="36"/>
  <c r="XP4" i="36"/>
  <c r="XQ4" i="36"/>
  <c r="XR4" i="36"/>
  <c r="XS4" i="36"/>
  <c r="XT4" i="36"/>
  <c r="XU4" i="36"/>
  <c r="XO4" i="36"/>
  <c r="XW4" i="36"/>
  <c r="XX4" i="36"/>
  <c r="XY4" i="36"/>
  <c r="XZ4" i="36"/>
  <c r="YA4" i="36"/>
  <c r="YB4" i="36"/>
  <c r="XV4" i="36"/>
  <c r="YD4" i="36"/>
  <c r="YE4" i="36"/>
  <c r="YF4" i="36"/>
  <c r="YG4" i="36"/>
  <c r="YH4" i="36"/>
  <c r="YI4" i="36"/>
  <c r="YC4" i="36"/>
  <c r="YK4" i="36"/>
  <c r="YL4" i="36"/>
  <c r="YM4" i="36"/>
  <c r="YN4" i="36"/>
  <c r="YO4" i="36"/>
  <c r="YP4" i="36"/>
  <c r="YJ4" i="36"/>
  <c r="YR4" i="36"/>
  <c r="YS4" i="36"/>
  <c r="YT4" i="36"/>
  <c r="YU4" i="36"/>
  <c r="YV4" i="36"/>
  <c r="YW4" i="36"/>
  <c r="YQ4" i="36"/>
  <c r="YY4" i="36"/>
  <c r="YZ4" i="36"/>
  <c r="ZA4" i="36"/>
  <c r="ZB4" i="36"/>
  <c r="ZC4" i="36"/>
  <c r="ZD4" i="36"/>
  <c r="YX4" i="36"/>
  <c r="ZF4" i="36"/>
  <c r="ZG4" i="36"/>
  <c r="ZH4" i="36"/>
  <c r="ZI4" i="36"/>
  <c r="ZJ4" i="36"/>
  <c r="ZK4" i="36"/>
  <c r="ZE4" i="36"/>
  <c r="ZM4" i="36"/>
  <c r="ZN4" i="36"/>
  <c r="ZO4" i="36"/>
  <c r="ZP4" i="36"/>
  <c r="ZQ4" i="36"/>
  <c r="ZR4" i="36"/>
  <c r="ZL4" i="36"/>
  <c r="OL5" i="36"/>
  <c r="OM5" i="36"/>
  <c r="ON5" i="36"/>
  <c r="OO5" i="36"/>
  <c r="OP5" i="36"/>
  <c r="OQ5" i="36"/>
  <c r="OK5" i="36"/>
  <c r="OS5" i="36"/>
  <c r="OT5" i="36"/>
  <c r="OU5" i="36"/>
  <c r="OV5" i="36"/>
  <c r="OW5" i="36"/>
  <c r="OX5" i="36"/>
  <c r="OR5" i="36"/>
  <c r="OY5" i="36"/>
  <c r="OZ5" i="36"/>
  <c r="PA5" i="36"/>
  <c r="PB5" i="36"/>
  <c r="PC5" i="36"/>
  <c r="PD5" i="36"/>
  <c r="PE5" i="36"/>
  <c r="PF5" i="36"/>
  <c r="PG5" i="36"/>
  <c r="PH5" i="36"/>
  <c r="PI5" i="36"/>
  <c r="PJ5" i="36"/>
  <c r="PK5" i="36"/>
  <c r="PL5" i="36"/>
  <c r="PM5" i="36"/>
  <c r="PN5" i="36"/>
  <c r="PO5" i="36"/>
  <c r="PP5" i="36"/>
  <c r="PQ5" i="36"/>
  <c r="PR5" i="36"/>
  <c r="PS5" i="36"/>
  <c r="PT5" i="36"/>
  <c r="PU5" i="36"/>
  <c r="PV5" i="36"/>
  <c r="PW5" i="36"/>
  <c r="PX5" i="36"/>
  <c r="PY5" i="36"/>
  <c r="PZ5" i="36"/>
  <c r="QA5" i="36"/>
  <c r="QB5" i="36"/>
  <c r="QC5" i="36"/>
  <c r="QD5" i="36"/>
  <c r="QE5" i="36"/>
  <c r="QF5" i="36"/>
  <c r="QG5" i="36"/>
  <c r="QH5" i="36"/>
  <c r="QI5" i="36"/>
  <c r="QJ5" i="36"/>
  <c r="QK5" i="36"/>
  <c r="QL5" i="36"/>
  <c r="QM5" i="36"/>
  <c r="QN5" i="36"/>
  <c r="QO5" i="36"/>
  <c r="QP5" i="36"/>
  <c r="QQ5" i="36"/>
  <c r="QR5" i="36"/>
  <c r="QS5" i="36"/>
  <c r="QT5" i="36"/>
  <c r="QU5" i="36"/>
  <c r="QV5" i="36"/>
  <c r="QW5" i="36"/>
  <c r="QX5" i="36"/>
  <c r="QY5" i="36"/>
  <c r="QZ5" i="36"/>
  <c r="RA5" i="36"/>
  <c r="RB5" i="36"/>
  <c r="RC5" i="36"/>
  <c r="RD5" i="36"/>
  <c r="RE5" i="36"/>
  <c r="RF5" i="36"/>
  <c r="RG5" i="36"/>
  <c r="RH5" i="36"/>
  <c r="RI5" i="36"/>
  <c r="RJ5" i="36"/>
  <c r="RK5" i="36"/>
  <c r="RL5" i="36"/>
  <c r="RM5" i="36"/>
  <c r="RN5" i="36"/>
  <c r="RO5" i="36"/>
  <c r="RP5" i="36"/>
  <c r="RQ5" i="36"/>
  <c r="RR5" i="36"/>
  <c r="RS5" i="36"/>
  <c r="RT5" i="36"/>
  <c r="RU5" i="36"/>
  <c r="RV5" i="36"/>
  <c r="RW5" i="36"/>
  <c r="RX5" i="36"/>
  <c r="RY5" i="36"/>
  <c r="RZ5" i="36"/>
  <c r="SA5" i="36"/>
  <c r="SB5" i="36"/>
  <c r="SC5" i="36"/>
  <c r="SD5" i="36"/>
  <c r="SE5" i="36"/>
  <c r="SF5" i="36"/>
  <c r="SG5" i="36"/>
  <c r="SH5" i="36"/>
  <c r="SI5" i="36"/>
  <c r="SJ5" i="36"/>
  <c r="SK5" i="36"/>
  <c r="SL5" i="36"/>
  <c r="SM5" i="36"/>
  <c r="SN5" i="36"/>
  <c r="SO5" i="36"/>
  <c r="SP5" i="36"/>
  <c r="SQ5" i="36"/>
  <c r="SR5" i="36"/>
  <c r="SS5" i="36"/>
  <c r="ST5" i="36"/>
  <c r="SU5" i="36"/>
  <c r="SV5" i="36"/>
  <c r="SW5" i="36"/>
  <c r="SX5" i="36"/>
  <c r="SY5" i="36"/>
  <c r="SZ5" i="36"/>
  <c r="TA5" i="36"/>
  <c r="TB5" i="36"/>
  <c r="TC5" i="36"/>
  <c r="TD5" i="36"/>
  <c r="TE5" i="36"/>
  <c r="TF5" i="36"/>
  <c r="TG5" i="36"/>
  <c r="TH5" i="36"/>
  <c r="TI5" i="36"/>
  <c r="TJ5" i="36"/>
  <c r="TK5" i="36"/>
  <c r="TL5" i="36"/>
  <c r="TM5" i="36"/>
  <c r="TN5" i="36"/>
  <c r="TO5" i="36"/>
  <c r="TP5" i="36"/>
  <c r="TQ5" i="36"/>
  <c r="TR5" i="36"/>
  <c r="TS5" i="36"/>
  <c r="TT5" i="36"/>
  <c r="TU5" i="36"/>
  <c r="TV5" i="36"/>
  <c r="TW5" i="36"/>
  <c r="TX5" i="36"/>
  <c r="TY5" i="36"/>
  <c r="TZ5" i="36"/>
  <c r="UA5" i="36"/>
  <c r="UB5" i="36"/>
  <c r="UC5" i="36"/>
  <c r="UD5" i="36"/>
  <c r="UE5" i="36"/>
  <c r="UF5" i="36"/>
  <c r="UG5" i="36"/>
  <c r="UH5" i="36"/>
  <c r="UJ5" i="36"/>
  <c r="UK5" i="36"/>
  <c r="UL5" i="36"/>
  <c r="UM5" i="36"/>
  <c r="UN5" i="36"/>
  <c r="UO5" i="36"/>
  <c r="UI5" i="36"/>
  <c r="UQ5" i="36"/>
  <c r="UR5" i="36"/>
  <c r="US5" i="36"/>
  <c r="UT5" i="36"/>
  <c r="UU5" i="36"/>
  <c r="UV5" i="36"/>
  <c r="UP5" i="36"/>
  <c r="UX5" i="36"/>
  <c r="UY5" i="36"/>
  <c r="UZ5" i="36"/>
  <c r="VA5" i="36"/>
  <c r="VB5" i="36"/>
  <c r="VC5" i="36"/>
  <c r="UW5" i="36"/>
  <c r="VE5" i="36"/>
  <c r="VF5" i="36"/>
  <c r="VG5" i="36"/>
  <c r="VH5" i="36"/>
  <c r="VI5" i="36"/>
  <c r="VJ5" i="36"/>
  <c r="VD5" i="36"/>
  <c r="VL5" i="36"/>
  <c r="VM5" i="36"/>
  <c r="VN5" i="36"/>
  <c r="VO5" i="36"/>
  <c r="VP5" i="36"/>
  <c r="VQ5" i="36"/>
  <c r="VK5" i="36"/>
  <c r="VS5" i="36"/>
  <c r="VT5" i="36"/>
  <c r="VU5" i="36"/>
  <c r="VV5" i="36"/>
  <c r="VW5" i="36"/>
  <c r="VX5" i="36"/>
  <c r="VR5" i="36"/>
  <c r="VZ5" i="36"/>
  <c r="WA5" i="36"/>
  <c r="WB5" i="36"/>
  <c r="WC5" i="36"/>
  <c r="WD5" i="36"/>
  <c r="WE5" i="36"/>
  <c r="VY5" i="36"/>
  <c r="WG5" i="36"/>
  <c r="WH5" i="36"/>
  <c r="WI5" i="36"/>
  <c r="WJ5" i="36"/>
  <c r="WK5" i="36"/>
  <c r="WL5" i="36"/>
  <c r="WF5" i="36"/>
  <c r="WN5" i="36"/>
  <c r="WO5" i="36"/>
  <c r="WP5" i="36"/>
  <c r="WQ5" i="36"/>
  <c r="WR5" i="36"/>
  <c r="WS5" i="36"/>
  <c r="WM5" i="36"/>
  <c r="WU5" i="36"/>
  <c r="WV5" i="36"/>
  <c r="WW5" i="36"/>
  <c r="WX5" i="36"/>
  <c r="WY5" i="36"/>
  <c r="WZ5" i="36"/>
  <c r="WT5" i="36"/>
  <c r="XB5" i="36"/>
  <c r="XC5" i="36"/>
  <c r="XD5" i="36"/>
  <c r="XE5" i="36"/>
  <c r="XF5" i="36"/>
  <c r="XG5" i="36"/>
  <c r="XA5" i="36"/>
  <c r="XI5" i="36"/>
  <c r="XJ5" i="36"/>
  <c r="XK5" i="36"/>
  <c r="XL5" i="36"/>
  <c r="XM5" i="36"/>
  <c r="XN5" i="36"/>
  <c r="XH5" i="36"/>
  <c r="XP5" i="36"/>
  <c r="XQ5" i="36"/>
  <c r="XR5" i="36"/>
  <c r="XS5" i="36"/>
  <c r="XT5" i="36"/>
  <c r="XU5" i="36"/>
  <c r="XO5" i="36"/>
  <c r="XW5" i="36"/>
  <c r="XX5" i="36"/>
  <c r="XY5" i="36"/>
  <c r="XZ5" i="36"/>
  <c r="YA5" i="36"/>
  <c r="YB5" i="36"/>
  <c r="XV5" i="36"/>
  <c r="YD5" i="36"/>
  <c r="YE5" i="36"/>
  <c r="YF5" i="36"/>
  <c r="YG5" i="36"/>
  <c r="YH5" i="36"/>
  <c r="YI5" i="36"/>
  <c r="YC5" i="36"/>
  <c r="YK5" i="36"/>
  <c r="YL5" i="36"/>
  <c r="YM5" i="36"/>
  <c r="YN5" i="36"/>
  <c r="YO5" i="36"/>
  <c r="YP5" i="36"/>
  <c r="YJ5" i="36"/>
  <c r="YR5" i="36"/>
  <c r="YS5" i="36"/>
  <c r="YT5" i="36"/>
  <c r="YU5" i="36"/>
  <c r="YV5" i="36"/>
  <c r="YW5" i="36"/>
  <c r="YQ5" i="36"/>
  <c r="YY5" i="36"/>
  <c r="YZ5" i="36"/>
  <c r="ZA5" i="36"/>
  <c r="ZB5" i="36"/>
  <c r="ZC5" i="36"/>
  <c r="ZD5" i="36"/>
  <c r="YX5" i="36"/>
  <c r="ZF5" i="36"/>
  <c r="ZG5" i="36"/>
  <c r="ZH5" i="36"/>
  <c r="ZI5" i="36"/>
  <c r="ZJ5" i="36"/>
  <c r="ZK5" i="36"/>
  <c r="ZE5" i="36"/>
  <c r="ZM5" i="36"/>
  <c r="ZN5" i="36"/>
  <c r="ZO5" i="36"/>
  <c r="ZP5" i="36"/>
  <c r="ZQ5" i="36"/>
  <c r="ZR5" i="36"/>
  <c r="ZL5" i="36"/>
  <c r="OL6" i="36"/>
  <c r="OM6" i="36"/>
  <c r="ON6" i="36"/>
  <c r="OO6" i="36"/>
  <c r="OP6" i="36"/>
  <c r="OQ6" i="36"/>
  <c r="OK6" i="36"/>
  <c r="OS6" i="36"/>
  <c r="OT6" i="36"/>
  <c r="OU6" i="36"/>
  <c r="OV6" i="36"/>
  <c r="OW6" i="36"/>
  <c r="OX6" i="36"/>
  <c r="OR6" i="36"/>
  <c r="OY6" i="36"/>
  <c r="OZ6" i="36"/>
  <c r="PA6" i="36"/>
  <c r="PB6" i="36"/>
  <c r="PC6" i="36"/>
  <c r="PD6" i="36"/>
  <c r="PE6" i="36"/>
  <c r="PF6" i="36"/>
  <c r="PG6" i="36"/>
  <c r="PH6" i="36"/>
  <c r="PI6" i="36"/>
  <c r="PJ6" i="36"/>
  <c r="PK6" i="36"/>
  <c r="PL6" i="36"/>
  <c r="PM6" i="36"/>
  <c r="PN6" i="36"/>
  <c r="PO6" i="36"/>
  <c r="PP6" i="36"/>
  <c r="PQ6" i="36"/>
  <c r="PR6" i="36"/>
  <c r="PS6" i="36"/>
  <c r="PT6" i="36"/>
  <c r="PU6" i="36"/>
  <c r="PV6" i="36"/>
  <c r="PW6" i="36"/>
  <c r="PX6" i="36"/>
  <c r="PY6" i="36"/>
  <c r="PZ6" i="36"/>
  <c r="QA6" i="36"/>
  <c r="QB6" i="36"/>
  <c r="QC6" i="36"/>
  <c r="QD6" i="36"/>
  <c r="QE6" i="36"/>
  <c r="QF6" i="36"/>
  <c r="QG6" i="36"/>
  <c r="QH6" i="36"/>
  <c r="QI6" i="36"/>
  <c r="QJ6" i="36"/>
  <c r="QK6" i="36"/>
  <c r="QL6" i="36"/>
  <c r="QM6" i="36"/>
  <c r="QN6" i="36"/>
  <c r="QO6" i="36"/>
  <c r="QP6" i="36"/>
  <c r="QQ6" i="36"/>
  <c r="QR6" i="36"/>
  <c r="QS6" i="36"/>
  <c r="QT6" i="36"/>
  <c r="QU6" i="36"/>
  <c r="QV6" i="36"/>
  <c r="QW6" i="36"/>
  <c r="QX6" i="36"/>
  <c r="QY6" i="36"/>
  <c r="QZ6" i="36"/>
  <c r="RA6" i="36"/>
  <c r="RB6" i="36"/>
  <c r="RC6" i="36"/>
  <c r="RD6" i="36"/>
  <c r="RE6" i="36"/>
  <c r="RF6" i="36"/>
  <c r="RG6" i="36"/>
  <c r="RH6" i="36"/>
  <c r="RI6" i="36"/>
  <c r="RJ6" i="36"/>
  <c r="RK6" i="36"/>
  <c r="RL6" i="36"/>
  <c r="RM6" i="36"/>
  <c r="RN6" i="36"/>
  <c r="RO6" i="36"/>
  <c r="RP6" i="36"/>
  <c r="RQ6" i="36"/>
  <c r="RR6" i="36"/>
  <c r="RS6" i="36"/>
  <c r="RT6" i="36"/>
  <c r="RU6" i="36"/>
  <c r="RV6" i="36"/>
  <c r="RW6" i="36"/>
  <c r="RX6" i="36"/>
  <c r="RY6" i="36"/>
  <c r="RZ6" i="36"/>
  <c r="SA6" i="36"/>
  <c r="SB6" i="36"/>
  <c r="SC6" i="36"/>
  <c r="SD6" i="36"/>
  <c r="SE6" i="36"/>
  <c r="SF6" i="36"/>
  <c r="SG6" i="36"/>
  <c r="SH6" i="36"/>
  <c r="SI6" i="36"/>
  <c r="SJ6" i="36"/>
  <c r="SK6" i="36"/>
  <c r="SL6" i="36"/>
  <c r="SM6" i="36"/>
  <c r="SN6" i="36"/>
  <c r="SO6" i="36"/>
  <c r="SP6" i="36"/>
  <c r="SQ6" i="36"/>
  <c r="SR6" i="36"/>
  <c r="SS6" i="36"/>
  <c r="ST6" i="36"/>
  <c r="SU6" i="36"/>
  <c r="SV6" i="36"/>
  <c r="SW6" i="36"/>
  <c r="SX6" i="36"/>
  <c r="SY6" i="36"/>
  <c r="SZ6" i="36"/>
  <c r="TA6" i="36"/>
  <c r="TB6" i="36"/>
  <c r="TC6" i="36"/>
  <c r="TD6" i="36"/>
  <c r="TE6" i="36"/>
  <c r="TF6" i="36"/>
  <c r="TG6" i="36"/>
  <c r="TH6" i="36"/>
  <c r="TI6" i="36"/>
  <c r="TJ6" i="36"/>
  <c r="TK6" i="36"/>
  <c r="TL6" i="36"/>
  <c r="TM6" i="36"/>
  <c r="TN6" i="36"/>
  <c r="TO6" i="36"/>
  <c r="TP6" i="36"/>
  <c r="TQ6" i="36"/>
  <c r="TR6" i="36"/>
  <c r="TS6" i="36"/>
  <c r="TT6" i="36"/>
  <c r="TU6" i="36"/>
  <c r="TV6" i="36"/>
  <c r="TW6" i="36"/>
  <c r="TX6" i="36"/>
  <c r="TY6" i="36"/>
  <c r="TZ6" i="36"/>
  <c r="UA6" i="36"/>
  <c r="UB6" i="36"/>
  <c r="UC6" i="36"/>
  <c r="UD6" i="36"/>
  <c r="UE6" i="36"/>
  <c r="UF6" i="36"/>
  <c r="UG6" i="36"/>
  <c r="UH6" i="36"/>
  <c r="UJ6" i="36"/>
  <c r="UK6" i="36"/>
  <c r="UL6" i="36"/>
  <c r="UM6" i="36"/>
  <c r="UN6" i="36"/>
  <c r="UO6" i="36"/>
  <c r="UI6" i="36"/>
  <c r="UQ6" i="36"/>
  <c r="UR6" i="36"/>
  <c r="US6" i="36"/>
  <c r="UT6" i="36"/>
  <c r="UU6" i="36"/>
  <c r="UV6" i="36"/>
  <c r="UP6" i="36"/>
  <c r="UX6" i="36"/>
  <c r="UY6" i="36"/>
  <c r="UZ6" i="36"/>
  <c r="VA6" i="36"/>
  <c r="VB6" i="36"/>
  <c r="VC6" i="36"/>
  <c r="UW6" i="36"/>
  <c r="VE6" i="36"/>
  <c r="VF6" i="36"/>
  <c r="VG6" i="36"/>
  <c r="VH6" i="36"/>
  <c r="VI6" i="36"/>
  <c r="VJ6" i="36"/>
  <c r="VD6" i="36"/>
  <c r="VL6" i="36"/>
  <c r="VM6" i="36"/>
  <c r="VN6" i="36"/>
  <c r="VO6" i="36"/>
  <c r="VP6" i="36"/>
  <c r="VQ6" i="36"/>
  <c r="VK6" i="36"/>
  <c r="VS6" i="36"/>
  <c r="VT6" i="36"/>
  <c r="VU6" i="36"/>
  <c r="VV6" i="36"/>
  <c r="VW6" i="36"/>
  <c r="VX6" i="36"/>
  <c r="VR6" i="36"/>
  <c r="VZ6" i="36"/>
  <c r="WA6" i="36"/>
  <c r="WB6" i="36"/>
  <c r="WC6" i="36"/>
  <c r="WD6" i="36"/>
  <c r="WE6" i="36"/>
  <c r="VY6" i="36"/>
  <c r="WG6" i="36"/>
  <c r="WH6" i="36"/>
  <c r="WI6" i="36"/>
  <c r="WJ6" i="36"/>
  <c r="WK6" i="36"/>
  <c r="WL6" i="36"/>
  <c r="WF6" i="36"/>
  <c r="WN6" i="36"/>
  <c r="WO6" i="36"/>
  <c r="WP6" i="36"/>
  <c r="WQ6" i="36"/>
  <c r="WR6" i="36"/>
  <c r="WS6" i="36"/>
  <c r="WM6" i="36"/>
  <c r="WU6" i="36"/>
  <c r="WV6" i="36"/>
  <c r="WW6" i="36"/>
  <c r="WX6" i="36"/>
  <c r="WY6" i="36"/>
  <c r="WZ6" i="36"/>
  <c r="WT6" i="36"/>
  <c r="XB6" i="36"/>
  <c r="XC6" i="36"/>
  <c r="XD6" i="36"/>
  <c r="XE6" i="36"/>
  <c r="XF6" i="36"/>
  <c r="XG6" i="36"/>
  <c r="XA6" i="36"/>
  <c r="XI6" i="36"/>
  <c r="XJ6" i="36"/>
  <c r="XK6" i="36"/>
  <c r="XL6" i="36"/>
  <c r="XM6" i="36"/>
  <c r="XN6" i="36"/>
  <c r="XH6" i="36"/>
  <c r="XP6" i="36"/>
  <c r="XQ6" i="36"/>
  <c r="XR6" i="36"/>
  <c r="XS6" i="36"/>
  <c r="XT6" i="36"/>
  <c r="XU6" i="36"/>
  <c r="XO6" i="36"/>
  <c r="XW6" i="36"/>
  <c r="XX6" i="36"/>
  <c r="XY6" i="36"/>
  <c r="XZ6" i="36"/>
  <c r="YA6" i="36"/>
  <c r="YB6" i="36"/>
  <c r="XV6" i="36"/>
  <c r="YD6" i="36"/>
  <c r="YE6" i="36"/>
  <c r="YF6" i="36"/>
  <c r="YG6" i="36"/>
  <c r="YH6" i="36"/>
  <c r="YI6" i="36"/>
  <c r="YC6" i="36"/>
  <c r="YK6" i="36"/>
  <c r="YL6" i="36"/>
  <c r="YM6" i="36"/>
  <c r="YN6" i="36"/>
  <c r="YO6" i="36"/>
  <c r="YP6" i="36"/>
  <c r="YJ6" i="36"/>
  <c r="YR6" i="36"/>
  <c r="YS6" i="36"/>
  <c r="YT6" i="36"/>
  <c r="YU6" i="36"/>
  <c r="YV6" i="36"/>
  <c r="YW6" i="36"/>
  <c r="YQ6" i="36"/>
  <c r="YY6" i="36"/>
  <c r="YZ6" i="36"/>
  <c r="ZA6" i="36"/>
  <c r="ZB6" i="36"/>
  <c r="ZC6" i="36"/>
  <c r="ZD6" i="36"/>
  <c r="YX6" i="36"/>
  <c r="ZF6" i="36"/>
  <c r="ZG6" i="36"/>
  <c r="ZH6" i="36"/>
  <c r="ZI6" i="36"/>
  <c r="ZJ6" i="36"/>
  <c r="ZK6" i="36"/>
  <c r="ZE6" i="36"/>
  <c r="ZM6" i="36"/>
  <c r="ZN6" i="36"/>
  <c r="ZO6" i="36"/>
  <c r="ZP6" i="36"/>
  <c r="ZQ6" i="36"/>
  <c r="ZR6" i="36"/>
  <c r="ZL6" i="36"/>
  <c r="OL7" i="36"/>
  <c r="OM7" i="36"/>
  <c r="ON7" i="36"/>
  <c r="OO7" i="36"/>
  <c r="OP7" i="36"/>
  <c r="OQ7" i="36"/>
  <c r="OK7" i="36"/>
  <c r="OS7" i="36"/>
  <c r="OT7" i="36"/>
  <c r="OU7" i="36"/>
  <c r="OV7" i="36"/>
  <c r="OW7" i="36"/>
  <c r="OX7" i="36"/>
  <c r="OR7" i="36"/>
  <c r="OY7" i="36"/>
  <c r="OZ7" i="36"/>
  <c r="PA7" i="36"/>
  <c r="PB7" i="36"/>
  <c r="PC7" i="36"/>
  <c r="PD7" i="36"/>
  <c r="PE7" i="36"/>
  <c r="PF7" i="36"/>
  <c r="PG7" i="36"/>
  <c r="PH7" i="36"/>
  <c r="PI7" i="36"/>
  <c r="PJ7" i="36"/>
  <c r="PK7" i="36"/>
  <c r="PL7" i="36"/>
  <c r="PM7" i="36"/>
  <c r="PN7" i="36"/>
  <c r="PO7" i="36"/>
  <c r="PP7" i="36"/>
  <c r="PQ7" i="36"/>
  <c r="PR7" i="36"/>
  <c r="PS7" i="36"/>
  <c r="PT7" i="36"/>
  <c r="PU7" i="36"/>
  <c r="PV7" i="36"/>
  <c r="PW7" i="36"/>
  <c r="PX7" i="36"/>
  <c r="PY7" i="36"/>
  <c r="PZ7" i="36"/>
  <c r="QA7" i="36"/>
  <c r="QB7" i="36"/>
  <c r="QC7" i="36"/>
  <c r="QD7" i="36"/>
  <c r="QE7" i="36"/>
  <c r="QF7" i="36"/>
  <c r="QG7" i="36"/>
  <c r="QH7" i="36"/>
  <c r="QI7" i="36"/>
  <c r="QJ7" i="36"/>
  <c r="QK7" i="36"/>
  <c r="QL7" i="36"/>
  <c r="QM7" i="36"/>
  <c r="QN7" i="36"/>
  <c r="QO7" i="36"/>
  <c r="QP7" i="36"/>
  <c r="QQ7" i="36"/>
  <c r="QR7" i="36"/>
  <c r="QS7" i="36"/>
  <c r="QT7" i="36"/>
  <c r="QU7" i="36"/>
  <c r="QV7" i="36"/>
  <c r="QW7" i="36"/>
  <c r="QX7" i="36"/>
  <c r="QY7" i="36"/>
  <c r="QZ7" i="36"/>
  <c r="RA7" i="36"/>
  <c r="RB7" i="36"/>
  <c r="RC7" i="36"/>
  <c r="RD7" i="36"/>
  <c r="RE7" i="36"/>
  <c r="RF7" i="36"/>
  <c r="RG7" i="36"/>
  <c r="RH7" i="36"/>
  <c r="RI7" i="36"/>
  <c r="RJ7" i="36"/>
  <c r="RK7" i="36"/>
  <c r="RL7" i="36"/>
  <c r="RM7" i="36"/>
  <c r="RN7" i="36"/>
  <c r="RO7" i="36"/>
  <c r="RP7" i="36"/>
  <c r="RQ7" i="36"/>
  <c r="RR7" i="36"/>
  <c r="RS7" i="36"/>
  <c r="RT7" i="36"/>
  <c r="RU7" i="36"/>
  <c r="RV7" i="36"/>
  <c r="RW7" i="36"/>
  <c r="RX7" i="36"/>
  <c r="RY7" i="36"/>
  <c r="RZ7" i="36"/>
  <c r="SA7" i="36"/>
  <c r="SB7" i="36"/>
  <c r="SC7" i="36"/>
  <c r="SD7" i="36"/>
  <c r="SE7" i="36"/>
  <c r="SF7" i="36"/>
  <c r="SG7" i="36"/>
  <c r="SH7" i="36"/>
  <c r="SI7" i="36"/>
  <c r="SJ7" i="36"/>
  <c r="SK7" i="36"/>
  <c r="SL7" i="36"/>
  <c r="SM7" i="36"/>
  <c r="SN7" i="36"/>
  <c r="SO7" i="36"/>
  <c r="SP7" i="36"/>
  <c r="SQ7" i="36"/>
  <c r="SR7" i="36"/>
  <c r="SS7" i="36"/>
  <c r="ST7" i="36"/>
  <c r="SU7" i="36"/>
  <c r="SV7" i="36"/>
  <c r="SW7" i="36"/>
  <c r="SX7" i="36"/>
  <c r="SY7" i="36"/>
  <c r="SZ7" i="36"/>
  <c r="TA7" i="36"/>
  <c r="TB7" i="36"/>
  <c r="TC7" i="36"/>
  <c r="TD7" i="36"/>
  <c r="TE7" i="36"/>
  <c r="TF7" i="36"/>
  <c r="TG7" i="36"/>
  <c r="TH7" i="36"/>
  <c r="TI7" i="36"/>
  <c r="TJ7" i="36"/>
  <c r="TK7" i="36"/>
  <c r="TL7" i="36"/>
  <c r="TM7" i="36"/>
  <c r="TN7" i="36"/>
  <c r="TO7" i="36"/>
  <c r="TP7" i="36"/>
  <c r="TQ7" i="36"/>
  <c r="TR7" i="36"/>
  <c r="TS7" i="36"/>
  <c r="TT7" i="36"/>
  <c r="TU7" i="36"/>
  <c r="TV7" i="36"/>
  <c r="TW7" i="36"/>
  <c r="TX7" i="36"/>
  <c r="TY7" i="36"/>
  <c r="TZ7" i="36"/>
  <c r="UA7" i="36"/>
  <c r="UB7" i="36"/>
  <c r="UC7" i="36"/>
  <c r="UD7" i="36"/>
  <c r="UE7" i="36"/>
  <c r="UF7" i="36"/>
  <c r="UG7" i="36"/>
  <c r="UH7" i="36"/>
  <c r="UJ7" i="36"/>
  <c r="UK7" i="36"/>
  <c r="UL7" i="36"/>
  <c r="UM7" i="36"/>
  <c r="UN7" i="36"/>
  <c r="UO7" i="36"/>
  <c r="UI7" i="36"/>
  <c r="UQ7" i="36"/>
  <c r="UR7" i="36"/>
  <c r="US7" i="36"/>
  <c r="UT7" i="36"/>
  <c r="UU7" i="36"/>
  <c r="UV7" i="36"/>
  <c r="UP7" i="36"/>
  <c r="UX7" i="36"/>
  <c r="UY7" i="36"/>
  <c r="UZ7" i="36"/>
  <c r="VA7" i="36"/>
  <c r="VB7" i="36"/>
  <c r="VC7" i="36"/>
  <c r="UW7" i="36"/>
  <c r="VE7" i="36"/>
  <c r="VF7" i="36"/>
  <c r="VG7" i="36"/>
  <c r="VH7" i="36"/>
  <c r="VI7" i="36"/>
  <c r="VJ7" i="36"/>
  <c r="VD7" i="36"/>
  <c r="VL7" i="36"/>
  <c r="VM7" i="36"/>
  <c r="VN7" i="36"/>
  <c r="VO7" i="36"/>
  <c r="VP7" i="36"/>
  <c r="VQ7" i="36"/>
  <c r="VK7" i="36"/>
  <c r="VS7" i="36"/>
  <c r="VT7" i="36"/>
  <c r="VU7" i="36"/>
  <c r="VV7" i="36"/>
  <c r="VW7" i="36"/>
  <c r="VX7" i="36"/>
  <c r="VR7" i="36"/>
  <c r="VZ7" i="36"/>
  <c r="WA7" i="36"/>
  <c r="WB7" i="36"/>
  <c r="WC7" i="36"/>
  <c r="WD7" i="36"/>
  <c r="WE7" i="36"/>
  <c r="VY7" i="36"/>
  <c r="WG7" i="36"/>
  <c r="WH7" i="36"/>
  <c r="WI7" i="36"/>
  <c r="WJ7" i="36"/>
  <c r="WK7" i="36"/>
  <c r="WL7" i="36"/>
  <c r="WF7" i="36"/>
  <c r="WN7" i="36"/>
  <c r="WO7" i="36"/>
  <c r="WP7" i="36"/>
  <c r="WQ7" i="36"/>
  <c r="WR7" i="36"/>
  <c r="WS7" i="36"/>
  <c r="WM7" i="36"/>
  <c r="WU7" i="36"/>
  <c r="WV7" i="36"/>
  <c r="WW7" i="36"/>
  <c r="WX7" i="36"/>
  <c r="WY7" i="36"/>
  <c r="WZ7" i="36"/>
  <c r="WT7" i="36"/>
  <c r="XB7" i="36"/>
  <c r="XC7" i="36"/>
  <c r="XD7" i="36"/>
  <c r="XE7" i="36"/>
  <c r="XF7" i="36"/>
  <c r="XG7" i="36"/>
  <c r="XA7" i="36"/>
  <c r="XI7" i="36"/>
  <c r="XJ7" i="36"/>
  <c r="XK7" i="36"/>
  <c r="XL7" i="36"/>
  <c r="XM7" i="36"/>
  <c r="XN7" i="36"/>
  <c r="XH7" i="36"/>
  <c r="XP7" i="36"/>
  <c r="XQ7" i="36"/>
  <c r="XR7" i="36"/>
  <c r="XS7" i="36"/>
  <c r="XT7" i="36"/>
  <c r="XU7" i="36"/>
  <c r="XO7" i="36"/>
  <c r="XW7" i="36"/>
  <c r="XX7" i="36"/>
  <c r="XY7" i="36"/>
  <c r="XZ7" i="36"/>
  <c r="YA7" i="36"/>
  <c r="YB7" i="36"/>
  <c r="XV7" i="36"/>
  <c r="YD7" i="36"/>
  <c r="YE7" i="36"/>
  <c r="YF7" i="36"/>
  <c r="YG7" i="36"/>
  <c r="YH7" i="36"/>
  <c r="YI7" i="36"/>
  <c r="YC7" i="36"/>
  <c r="YK7" i="36"/>
  <c r="YL7" i="36"/>
  <c r="YM7" i="36"/>
  <c r="YN7" i="36"/>
  <c r="YO7" i="36"/>
  <c r="YP7" i="36"/>
  <c r="YJ7" i="36"/>
  <c r="YR7" i="36"/>
  <c r="YS7" i="36"/>
  <c r="YT7" i="36"/>
  <c r="YU7" i="36"/>
  <c r="YV7" i="36"/>
  <c r="YW7" i="36"/>
  <c r="YQ7" i="36"/>
  <c r="YY7" i="36"/>
  <c r="YZ7" i="36"/>
  <c r="ZA7" i="36"/>
  <c r="ZB7" i="36"/>
  <c r="ZC7" i="36"/>
  <c r="ZD7" i="36"/>
  <c r="YX7" i="36"/>
  <c r="ZF7" i="36"/>
  <c r="ZG7" i="36"/>
  <c r="ZH7" i="36"/>
  <c r="ZI7" i="36"/>
  <c r="ZJ7" i="36"/>
  <c r="ZK7" i="36"/>
  <c r="ZE7" i="36"/>
  <c r="ZM7" i="36"/>
  <c r="ZN7" i="36"/>
  <c r="ZO7" i="36"/>
  <c r="ZP7" i="36"/>
  <c r="ZQ7" i="36"/>
  <c r="ZR7" i="36"/>
  <c r="ZL7" i="36"/>
  <c r="OL8" i="36"/>
  <c r="OM8" i="36"/>
  <c r="ON8" i="36"/>
  <c r="OO8" i="36"/>
  <c r="OP8" i="36"/>
  <c r="OQ8" i="36"/>
  <c r="OK8" i="36"/>
  <c r="OS8" i="36"/>
  <c r="OT8" i="36"/>
  <c r="OU8" i="36"/>
  <c r="OV8" i="36"/>
  <c r="OW8" i="36"/>
  <c r="OX8" i="36"/>
  <c r="OR8" i="36"/>
  <c r="OY8" i="36"/>
  <c r="OZ8" i="36"/>
  <c r="PA8" i="36"/>
  <c r="PB8" i="36"/>
  <c r="PC8" i="36"/>
  <c r="PD8" i="36"/>
  <c r="PE8" i="36"/>
  <c r="PF8" i="36"/>
  <c r="PG8" i="36"/>
  <c r="PH8" i="36"/>
  <c r="PI8" i="36"/>
  <c r="PJ8" i="36"/>
  <c r="PK8" i="36"/>
  <c r="PL8" i="36"/>
  <c r="PM8" i="36"/>
  <c r="PN8" i="36"/>
  <c r="PO8" i="36"/>
  <c r="PP8" i="36"/>
  <c r="PQ8" i="36"/>
  <c r="PR8" i="36"/>
  <c r="PS8" i="36"/>
  <c r="PT8" i="36"/>
  <c r="PU8" i="36"/>
  <c r="PV8" i="36"/>
  <c r="PW8" i="36"/>
  <c r="PX8" i="36"/>
  <c r="PY8" i="36"/>
  <c r="PZ8" i="36"/>
  <c r="QA8" i="36"/>
  <c r="QB8" i="36"/>
  <c r="QC8" i="36"/>
  <c r="QD8" i="36"/>
  <c r="QE8" i="36"/>
  <c r="QF8" i="36"/>
  <c r="QG8" i="36"/>
  <c r="QH8" i="36"/>
  <c r="QI8" i="36"/>
  <c r="QJ8" i="36"/>
  <c r="QK8" i="36"/>
  <c r="QL8" i="36"/>
  <c r="QM8" i="36"/>
  <c r="QN8" i="36"/>
  <c r="QO8" i="36"/>
  <c r="QP8" i="36"/>
  <c r="QQ8" i="36"/>
  <c r="QR8" i="36"/>
  <c r="QS8" i="36"/>
  <c r="QT8" i="36"/>
  <c r="QU8" i="36"/>
  <c r="QV8" i="36"/>
  <c r="QW8" i="36"/>
  <c r="QX8" i="36"/>
  <c r="QY8" i="36"/>
  <c r="QZ8" i="36"/>
  <c r="RA8" i="36"/>
  <c r="RB8" i="36"/>
  <c r="RC8" i="36"/>
  <c r="RD8" i="36"/>
  <c r="RE8" i="36"/>
  <c r="RF8" i="36"/>
  <c r="RG8" i="36"/>
  <c r="RH8" i="36"/>
  <c r="RI8" i="36"/>
  <c r="RJ8" i="36"/>
  <c r="RK8" i="36"/>
  <c r="RL8" i="36"/>
  <c r="RM8" i="36"/>
  <c r="RN8" i="36"/>
  <c r="RO8" i="36"/>
  <c r="RP8" i="36"/>
  <c r="RQ8" i="36"/>
  <c r="RR8" i="36"/>
  <c r="RS8" i="36"/>
  <c r="RT8" i="36"/>
  <c r="RU8" i="36"/>
  <c r="RV8" i="36"/>
  <c r="RW8" i="36"/>
  <c r="RX8" i="36"/>
  <c r="RY8" i="36"/>
  <c r="RZ8" i="36"/>
  <c r="SA8" i="36"/>
  <c r="SB8" i="36"/>
  <c r="SC8" i="36"/>
  <c r="SD8" i="36"/>
  <c r="SE8" i="36"/>
  <c r="SF8" i="36"/>
  <c r="SG8" i="36"/>
  <c r="SH8" i="36"/>
  <c r="SI8" i="36"/>
  <c r="SJ8" i="36"/>
  <c r="SK8" i="36"/>
  <c r="SL8" i="36"/>
  <c r="SM8" i="36"/>
  <c r="SN8" i="36"/>
  <c r="SO8" i="36"/>
  <c r="SP8" i="36"/>
  <c r="SQ8" i="36"/>
  <c r="SR8" i="36"/>
  <c r="SS8" i="36"/>
  <c r="ST8" i="36"/>
  <c r="SU8" i="36"/>
  <c r="SV8" i="36"/>
  <c r="SW8" i="36"/>
  <c r="SX8" i="36"/>
  <c r="SY8" i="36"/>
  <c r="SZ8" i="36"/>
  <c r="TA8" i="36"/>
  <c r="TB8" i="36"/>
  <c r="TC8" i="36"/>
  <c r="TD8" i="36"/>
  <c r="TE8" i="36"/>
  <c r="TF8" i="36"/>
  <c r="TG8" i="36"/>
  <c r="TH8" i="36"/>
  <c r="TI8" i="36"/>
  <c r="TJ8" i="36"/>
  <c r="TK8" i="36"/>
  <c r="TL8" i="36"/>
  <c r="TM8" i="36"/>
  <c r="TN8" i="36"/>
  <c r="TO8" i="36"/>
  <c r="TP8" i="36"/>
  <c r="TQ8" i="36"/>
  <c r="TR8" i="36"/>
  <c r="TS8" i="36"/>
  <c r="TT8" i="36"/>
  <c r="TU8" i="36"/>
  <c r="TV8" i="36"/>
  <c r="TW8" i="36"/>
  <c r="TX8" i="36"/>
  <c r="TY8" i="36"/>
  <c r="TZ8" i="36"/>
  <c r="UA8" i="36"/>
  <c r="UB8" i="36"/>
  <c r="UC8" i="36"/>
  <c r="UD8" i="36"/>
  <c r="UE8" i="36"/>
  <c r="UF8" i="36"/>
  <c r="UG8" i="36"/>
  <c r="UH8" i="36"/>
  <c r="UJ8" i="36"/>
  <c r="UK8" i="36"/>
  <c r="UL8" i="36"/>
  <c r="UM8" i="36"/>
  <c r="UN8" i="36"/>
  <c r="UO8" i="36"/>
  <c r="UI8" i="36"/>
  <c r="UQ8" i="36"/>
  <c r="UR8" i="36"/>
  <c r="US8" i="36"/>
  <c r="UT8" i="36"/>
  <c r="UU8" i="36"/>
  <c r="UV8" i="36"/>
  <c r="UP8" i="36"/>
  <c r="UX8" i="36"/>
  <c r="UY8" i="36"/>
  <c r="UZ8" i="36"/>
  <c r="VA8" i="36"/>
  <c r="VB8" i="36"/>
  <c r="VC8" i="36"/>
  <c r="UW8" i="36"/>
  <c r="VE8" i="36"/>
  <c r="VF8" i="36"/>
  <c r="VG8" i="36"/>
  <c r="VH8" i="36"/>
  <c r="VI8" i="36"/>
  <c r="VJ8" i="36"/>
  <c r="VD8" i="36"/>
  <c r="VL8" i="36"/>
  <c r="VM8" i="36"/>
  <c r="VN8" i="36"/>
  <c r="VO8" i="36"/>
  <c r="VP8" i="36"/>
  <c r="VQ8" i="36"/>
  <c r="VK8" i="36"/>
  <c r="VS8" i="36"/>
  <c r="VT8" i="36"/>
  <c r="VU8" i="36"/>
  <c r="VV8" i="36"/>
  <c r="VW8" i="36"/>
  <c r="VX8" i="36"/>
  <c r="VR8" i="36"/>
  <c r="VZ8" i="36"/>
  <c r="WA8" i="36"/>
  <c r="WB8" i="36"/>
  <c r="WC8" i="36"/>
  <c r="WD8" i="36"/>
  <c r="WE8" i="36"/>
  <c r="VY8" i="36"/>
  <c r="WG8" i="36"/>
  <c r="WH8" i="36"/>
  <c r="WI8" i="36"/>
  <c r="WJ8" i="36"/>
  <c r="WK8" i="36"/>
  <c r="WL8" i="36"/>
  <c r="WF8" i="36"/>
  <c r="WN8" i="36"/>
  <c r="WO8" i="36"/>
  <c r="WP8" i="36"/>
  <c r="WQ8" i="36"/>
  <c r="WR8" i="36"/>
  <c r="WS8" i="36"/>
  <c r="WM8" i="36"/>
  <c r="WU8" i="36"/>
  <c r="WV8" i="36"/>
  <c r="WW8" i="36"/>
  <c r="WX8" i="36"/>
  <c r="WY8" i="36"/>
  <c r="WZ8" i="36"/>
  <c r="WT8" i="36"/>
  <c r="XB8" i="36"/>
  <c r="XC8" i="36"/>
  <c r="XD8" i="36"/>
  <c r="XE8" i="36"/>
  <c r="XF8" i="36"/>
  <c r="XG8" i="36"/>
  <c r="XA8" i="36"/>
  <c r="XI8" i="36"/>
  <c r="XJ8" i="36"/>
  <c r="XK8" i="36"/>
  <c r="XL8" i="36"/>
  <c r="XM8" i="36"/>
  <c r="XN8" i="36"/>
  <c r="XH8" i="36"/>
  <c r="XP8" i="36"/>
  <c r="XQ8" i="36"/>
  <c r="XR8" i="36"/>
  <c r="XS8" i="36"/>
  <c r="XT8" i="36"/>
  <c r="XU8" i="36"/>
  <c r="XO8" i="36"/>
  <c r="XW8" i="36"/>
  <c r="XX8" i="36"/>
  <c r="XY8" i="36"/>
  <c r="XZ8" i="36"/>
  <c r="YA8" i="36"/>
  <c r="YB8" i="36"/>
  <c r="XV8" i="36"/>
  <c r="YD8" i="36"/>
  <c r="YE8" i="36"/>
  <c r="YF8" i="36"/>
  <c r="YG8" i="36"/>
  <c r="YH8" i="36"/>
  <c r="YI8" i="36"/>
  <c r="YC8" i="36"/>
  <c r="YK8" i="36"/>
  <c r="YL8" i="36"/>
  <c r="YM8" i="36"/>
  <c r="YN8" i="36"/>
  <c r="YO8" i="36"/>
  <c r="YP8" i="36"/>
  <c r="YJ8" i="36"/>
  <c r="YR8" i="36"/>
  <c r="YS8" i="36"/>
  <c r="YT8" i="36"/>
  <c r="YU8" i="36"/>
  <c r="YV8" i="36"/>
  <c r="YW8" i="36"/>
  <c r="YQ8" i="36"/>
  <c r="YY8" i="36"/>
  <c r="YZ8" i="36"/>
  <c r="ZA8" i="36"/>
  <c r="ZB8" i="36"/>
  <c r="ZC8" i="36"/>
  <c r="ZD8" i="36"/>
  <c r="YX8" i="36"/>
  <c r="ZF8" i="36"/>
  <c r="ZG8" i="36"/>
  <c r="ZH8" i="36"/>
  <c r="ZI8" i="36"/>
  <c r="ZJ8" i="36"/>
  <c r="ZK8" i="36"/>
  <c r="ZE8" i="36"/>
  <c r="ZM8" i="36"/>
  <c r="ZN8" i="36"/>
  <c r="ZO8" i="36"/>
  <c r="ZP8" i="36"/>
  <c r="ZQ8" i="36"/>
  <c r="ZR8" i="36"/>
  <c r="ZL8" i="36"/>
  <c r="OL9" i="36"/>
  <c r="OM9" i="36"/>
  <c r="ON9" i="36"/>
  <c r="OO9" i="36"/>
  <c r="OP9" i="36"/>
  <c r="OQ9" i="36"/>
  <c r="OK9" i="36"/>
  <c r="OS9" i="36"/>
  <c r="OT9" i="36"/>
  <c r="OU9" i="36"/>
  <c r="OV9" i="36"/>
  <c r="OW9" i="36"/>
  <c r="OX9" i="36"/>
  <c r="OR9" i="36"/>
  <c r="OY9" i="36"/>
  <c r="OZ9" i="36"/>
  <c r="PA9" i="36"/>
  <c r="PB9" i="36"/>
  <c r="PC9" i="36"/>
  <c r="PD9" i="36"/>
  <c r="PE9" i="36"/>
  <c r="PF9" i="36"/>
  <c r="PG9" i="36"/>
  <c r="PH9" i="36"/>
  <c r="PI9" i="36"/>
  <c r="PJ9" i="36"/>
  <c r="PK9" i="36"/>
  <c r="PL9" i="36"/>
  <c r="PM9" i="36"/>
  <c r="PN9" i="36"/>
  <c r="PO9" i="36"/>
  <c r="PP9" i="36"/>
  <c r="PQ9" i="36"/>
  <c r="PR9" i="36"/>
  <c r="PS9" i="36"/>
  <c r="PT9" i="36"/>
  <c r="PU9" i="36"/>
  <c r="PV9" i="36"/>
  <c r="PW9" i="36"/>
  <c r="PX9" i="36"/>
  <c r="PY9" i="36"/>
  <c r="PZ9" i="36"/>
  <c r="QA9" i="36"/>
  <c r="QB9" i="36"/>
  <c r="QC9" i="36"/>
  <c r="QD9" i="36"/>
  <c r="QE9" i="36"/>
  <c r="QF9" i="36"/>
  <c r="QG9" i="36"/>
  <c r="QH9" i="36"/>
  <c r="QI9" i="36"/>
  <c r="QJ9" i="36"/>
  <c r="QK9" i="36"/>
  <c r="QL9" i="36"/>
  <c r="QM9" i="36"/>
  <c r="QN9" i="36"/>
  <c r="QO9" i="36"/>
  <c r="QP9" i="36"/>
  <c r="QQ9" i="36"/>
  <c r="QR9" i="36"/>
  <c r="QS9" i="36"/>
  <c r="QT9" i="36"/>
  <c r="QU9" i="36"/>
  <c r="QV9" i="36"/>
  <c r="QW9" i="36"/>
  <c r="QX9" i="36"/>
  <c r="QY9" i="36"/>
  <c r="QZ9" i="36"/>
  <c r="RA9" i="36"/>
  <c r="RB9" i="36"/>
  <c r="RC9" i="36"/>
  <c r="RD9" i="36"/>
  <c r="RE9" i="36"/>
  <c r="RF9" i="36"/>
  <c r="RG9" i="36"/>
  <c r="RH9" i="36"/>
  <c r="RI9" i="36"/>
  <c r="RJ9" i="36"/>
  <c r="RK9" i="36"/>
  <c r="RL9" i="36"/>
  <c r="RM9" i="36"/>
  <c r="RN9" i="36"/>
  <c r="RO9" i="36"/>
  <c r="RP9" i="36"/>
  <c r="RQ9" i="36"/>
  <c r="RR9" i="36"/>
  <c r="RS9" i="36"/>
  <c r="RT9" i="36"/>
  <c r="RU9" i="36"/>
  <c r="RV9" i="36"/>
  <c r="RW9" i="36"/>
  <c r="RX9" i="36"/>
  <c r="RY9" i="36"/>
  <c r="RZ9" i="36"/>
  <c r="SA9" i="36"/>
  <c r="SB9" i="36"/>
  <c r="SC9" i="36"/>
  <c r="SD9" i="36"/>
  <c r="SE9" i="36"/>
  <c r="SF9" i="36"/>
  <c r="SG9" i="36"/>
  <c r="SH9" i="36"/>
  <c r="SI9" i="36"/>
  <c r="SJ9" i="36"/>
  <c r="SK9" i="36"/>
  <c r="SL9" i="36"/>
  <c r="SM9" i="36"/>
  <c r="SN9" i="36"/>
  <c r="SO9" i="36"/>
  <c r="SP9" i="36"/>
  <c r="SQ9" i="36"/>
  <c r="SR9" i="36"/>
  <c r="SS9" i="36"/>
  <c r="ST9" i="36"/>
  <c r="SU9" i="36"/>
  <c r="SV9" i="36"/>
  <c r="SW9" i="36"/>
  <c r="SX9" i="36"/>
  <c r="SY9" i="36"/>
  <c r="SZ9" i="36"/>
  <c r="TA9" i="36"/>
  <c r="TB9" i="36"/>
  <c r="TC9" i="36"/>
  <c r="TD9" i="36"/>
  <c r="TE9" i="36"/>
  <c r="TF9" i="36"/>
  <c r="TG9" i="36"/>
  <c r="TH9" i="36"/>
  <c r="TI9" i="36"/>
  <c r="TJ9" i="36"/>
  <c r="TK9" i="36"/>
  <c r="TL9" i="36"/>
  <c r="TM9" i="36"/>
  <c r="TN9" i="36"/>
  <c r="TO9" i="36"/>
  <c r="TP9" i="36"/>
  <c r="TQ9" i="36"/>
  <c r="TR9" i="36"/>
  <c r="TS9" i="36"/>
  <c r="TT9" i="36"/>
  <c r="TU9" i="36"/>
  <c r="TV9" i="36"/>
  <c r="TW9" i="36"/>
  <c r="TX9" i="36"/>
  <c r="TY9" i="36"/>
  <c r="TZ9" i="36"/>
  <c r="UA9" i="36"/>
  <c r="UB9" i="36"/>
  <c r="UC9" i="36"/>
  <c r="UD9" i="36"/>
  <c r="UE9" i="36"/>
  <c r="UF9" i="36"/>
  <c r="UG9" i="36"/>
  <c r="UH9" i="36"/>
  <c r="UJ9" i="36"/>
  <c r="UK9" i="36"/>
  <c r="UL9" i="36"/>
  <c r="UM9" i="36"/>
  <c r="UN9" i="36"/>
  <c r="UO9" i="36"/>
  <c r="UI9" i="36"/>
  <c r="UQ9" i="36"/>
  <c r="UR9" i="36"/>
  <c r="US9" i="36"/>
  <c r="UT9" i="36"/>
  <c r="UU9" i="36"/>
  <c r="UV9" i="36"/>
  <c r="UP9" i="36"/>
  <c r="UX9" i="36"/>
  <c r="UY9" i="36"/>
  <c r="UZ9" i="36"/>
  <c r="VA9" i="36"/>
  <c r="VB9" i="36"/>
  <c r="VC9" i="36"/>
  <c r="UW9" i="36"/>
  <c r="VE9" i="36"/>
  <c r="VF9" i="36"/>
  <c r="VG9" i="36"/>
  <c r="VH9" i="36"/>
  <c r="VI9" i="36"/>
  <c r="VJ9" i="36"/>
  <c r="VD9" i="36"/>
  <c r="VL9" i="36"/>
  <c r="VM9" i="36"/>
  <c r="VN9" i="36"/>
  <c r="VO9" i="36"/>
  <c r="VP9" i="36"/>
  <c r="VQ9" i="36"/>
  <c r="VK9" i="36"/>
  <c r="VS9" i="36"/>
  <c r="VT9" i="36"/>
  <c r="VU9" i="36"/>
  <c r="VV9" i="36"/>
  <c r="VW9" i="36"/>
  <c r="VX9" i="36"/>
  <c r="VR9" i="36"/>
  <c r="VZ9" i="36"/>
  <c r="WA9" i="36"/>
  <c r="WB9" i="36"/>
  <c r="WC9" i="36"/>
  <c r="WD9" i="36"/>
  <c r="WE9" i="36"/>
  <c r="VY9" i="36"/>
  <c r="WG9" i="36"/>
  <c r="WH9" i="36"/>
  <c r="WI9" i="36"/>
  <c r="WJ9" i="36"/>
  <c r="WK9" i="36"/>
  <c r="WL9" i="36"/>
  <c r="WF9" i="36"/>
  <c r="WN9" i="36"/>
  <c r="WO9" i="36"/>
  <c r="WP9" i="36"/>
  <c r="WQ9" i="36"/>
  <c r="WR9" i="36"/>
  <c r="WS9" i="36"/>
  <c r="WM9" i="36"/>
  <c r="WU9" i="36"/>
  <c r="WV9" i="36"/>
  <c r="WW9" i="36"/>
  <c r="WX9" i="36"/>
  <c r="WY9" i="36"/>
  <c r="WZ9" i="36"/>
  <c r="WT9" i="36"/>
  <c r="XB9" i="36"/>
  <c r="XC9" i="36"/>
  <c r="XD9" i="36"/>
  <c r="XE9" i="36"/>
  <c r="XF9" i="36"/>
  <c r="XG9" i="36"/>
  <c r="XA9" i="36"/>
  <c r="XI9" i="36"/>
  <c r="XJ9" i="36"/>
  <c r="XK9" i="36"/>
  <c r="XL9" i="36"/>
  <c r="XM9" i="36"/>
  <c r="XN9" i="36"/>
  <c r="XH9" i="36"/>
  <c r="XP9" i="36"/>
  <c r="XQ9" i="36"/>
  <c r="XR9" i="36"/>
  <c r="XS9" i="36"/>
  <c r="XT9" i="36"/>
  <c r="XU9" i="36"/>
  <c r="XO9" i="36"/>
  <c r="XW9" i="36"/>
  <c r="XX9" i="36"/>
  <c r="XY9" i="36"/>
  <c r="XZ9" i="36"/>
  <c r="YA9" i="36"/>
  <c r="YB9" i="36"/>
  <c r="XV9" i="36"/>
  <c r="YD9" i="36"/>
  <c r="YE9" i="36"/>
  <c r="YF9" i="36"/>
  <c r="YG9" i="36"/>
  <c r="YH9" i="36"/>
  <c r="YI9" i="36"/>
  <c r="YC9" i="36"/>
  <c r="YK9" i="36"/>
  <c r="YL9" i="36"/>
  <c r="YM9" i="36"/>
  <c r="YN9" i="36"/>
  <c r="YO9" i="36"/>
  <c r="YP9" i="36"/>
  <c r="YJ9" i="36"/>
  <c r="YR9" i="36"/>
  <c r="YS9" i="36"/>
  <c r="YT9" i="36"/>
  <c r="YU9" i="36"/>
  <c r="YV9" i="36"/>
  <c r="YW9" i="36"/>
  <c r="YQ9" i="36"/>
  <c r="YY9" i="36"/>
  <c r="YZ9" i="36"/>
  <c r="ZA9" i="36"/>
  <c r="ZB9" i="36"/>
  <c r="ZC9" i="36"/>
  <c r="ZD9" i="36"/>
  <c r="YX9" i="36"/>
  <c r="ZF9" i="36"/>
  <c r="ZG9" i="36"/>
  <c r="ZH9" i="36"/>
  <c r="ZI9" i="36"/>
  <c r="ZJ9" i="36"/>
  <c r="ZK9" i="36"/>
  <c r="ZE9" i="36"/>
  <c r="ZM9" i="36"/>
  <c r="ZN9" i="36"/>
  <c r="ZO9" i="36"/>
  <c r="ZP9" i="36"/>
  <c r="ZQ9" i="36"/>
  <c r="ZR9" i="36"/>
  <c r="ZL9" i="36"/>
  <c r="OM10" i="36"/>
  <c r="ON10" i="36"/>
  <c r="OO10" i="36"/>
  <c r="OP10" i="36"/>
  <c r="OQ10" i="36"/>
  <c r="OL10" i="36"/>
  <c r="OK10" i="36"/>
  <c r="OS10" i="36"/>
  <c r="OT10" i="36"/>
  <c r="OU10" i="36"/>
  <c r="OV10" i="36"/>
  <c r="OW10" i="36"/>
  <c r="OX10" i="36"/>
  <c r="OR10" i="36"/>
  <c r="OY10" i="36"/>
  <c r="OZ10" i="36"/>
  <c r="PA10" i="36"/>
  <c r="PB10" i="36"/>
  <c r="PC10" i="36"/>
  <c r="PD10" i="36"/>
  <c r="PE10" i="36"/>
  <c r="PF10" i="36"/>
  <c r="PG10" i="36"/>
  <c r="PH10" i="36"/>
  <c r="PI10" i="36"/>
  <c r="PJ10" i="36"/>
  <c r="PK10" i="36"/>
  <c r="PL10" i="36"/>
  <c r="PM10" i="36"/>
  <c r="PN10" i="36"/>
  <c r="PO10" i="36"/>
  <c r="PP10" i="36"/>
  <c r="PQ10" i="36"/>
  <c r="PR10" i="36"/>
  <c r="PS10" i="36"/>
  <c r="PT10" i="36"/>
  <c r="PU10" i="36"/>
  <c r="PV10" i="36"/>
  <c r="PW10" i="36"/>
  <c r="PX10" i="36"/>
  <c r="PY10" i="36"/>
  <c r="PZ10" i="36"/>
  <c r="QA10" i="36"/>
  <c r="QB10" i="36"/>
  <c r="QC10" i="36"/>
  <c r="QD10" i="36"/>
  <c r="QE10" i="36"/>
  <c r="QF10" i="36"/>
  <c r="QG10" i="36"/>
  <c r="QH10" i="36"/>
  <c r="QI10" i="36"/>
  <c r="QJ10" i="36"/>
  <c r="QK10" i="36"/>
  <c r="QL10" i="36"/>
  <c r="QM10" i="36"/>
  <c r="QN10" i="36"/>
  <c r="QO10" i="36"/>
  <c r="QP10" i="36"/>
  <c r="QQ10" i="36"/>
  <c r="QR10" i="36"/>
  <c r="QS10" i="36"/>
  <c r="QT10" i="36"/>
  <c r="QU10" i="36"/>
  <c r="QV10" i="36"/>
  <c r="QW10" i="36"/>
  <c r="QX10" i="36"/>
  <c r="QY10" i="36"/>
  <c r="QZ10" i="36"/>
  <c r="RA10" i="36"/>
  <c r="RB10" i="36"/>
  <c r="RC10" i="36"/>
  <c r="RD10" i="36"/>
  <c r="RE10" i="36"/>
  <c r="RF10" i="36"/>
  <c r="RG10" i="36"/>
  <c r="RH10" i="36"/>
  <c r="RI10" i="36"/>
  <c r="RJ10" i="36"/>
  <c r="RK10" i="36"/>
  <c r="RL10" i="36"/>
  <c r="RM10" i="36"/>
  <c r="RN10" i="36"/>
  <c r="RO10" i="36"/>
  <c r="RP10" i="36"/>
  <c r="RQ10" i="36"/>
  <c r="RR10" i="36"/>
  <c r="RS10" i="36"/>
  <c r="RT10" i="36"/>
  <c r="RU10" i="36"/>
  <c r="RV10" i="36"/>
  <c r="RW10" i="36"/>
  <c r="RX10" i="36"/>
  <c r="RY10" i="36"/>
  <c r="RZ10" i="36"/>
  <c r="SA10" i="36"/>
  <c r="SB10" i="36"/>
  <c r="SC10" i="36"/>
  <c r="SD10" i="36"/>
  <c r="SE10" i="36"/>
  <c r="SF10" i="36"/>
  <c r="SG10" i="36"/>
  <c r="SH10" i="36"/>
  <c r="SI10" i="36"/>
  <c r="SJ10" i="36"/>
  <c r="SK10" i="36"/>
  <c r="SL10" i="36"/>
  <c r="SM10" i="36"/>
  <c r="SN10" i="36"/>
  <c r="SO10" i="36"/>
  <c r="SP10" i="36"/>
  <c r="SQ10" i="36"/>
  <c r="SR10" i="36"/>
  <c r="SS10" i="36"/>
  <c r="ST10" i="36"/>
  <c r="SU10" i="36"/>
  <c r="SV10" i="36"/>
  <c r="SW10" i="36"/>
  <c r="SX10" i="36"/>
  <c r="SY10" i="36"/>
  <c r="SZ10" i="36"/>
  <c r="TA10" i="36"/>
  <c r="TB10" i="36"/>
  <c r="TC10" i="36"/>
  <c r="TD10" i="36"/>
  <c r="TE10" i="36"/>
  <c r="TF10" i="36"/>
  <c r="TG10" i="36"/>
  <c r="TH10" i="36"/>
  <c r="TI10" i="36"/>
  <c r="TJ10" i="36"/>
  <c r="TK10" i="36"/>
  <c r="TL10" i="36"/>
  <c r="TM10" i="36"/>
  <c r="TN10" i="36"/>
  <c r="TO10" i="36"/>
  <c r="TP10" i="36"/>
  <c r="TQ10" i="36"/>
  <c r="TR10" i="36"/>
  <c r="TS10" i="36"/>
  <c r="TT10" i="36"/>
  <c r="TU10" i="36"/>
  <c r="TV10" i="36"/>
  <c r="TW10" i="36"/>
  <c r="TX10" i="36"/>
  <c r="TY10" i="36"/>
  <c r="TZ10" i="36"/>
  <c r="UA10" i="36"/>
  <c r="UB10" i="36"/>
  <c r="UC10" i="36"/>
  <c r="UD10" i="36"/>
  <c r="UE10" i="36"/>
  <c r="UF10" i="36"/>
  <c r="UG10" i="36"/>
  <c r="UH10" i="36"/>
  <c r="UJ10" i="36"/>
  <c r="UK10" i="36"/>
  <c r="UL10" i="36"/>
  <c r="UM10" i="36"/>
  <c r="UN10" i="36"/>
  <c r="UO10" i="36"/>
  <c r="UI10" i="36"/>
  <c r="UQ10" i="36"/>
  <c r="UR10" i="36"/>
  <c r="US10" i="36"/>
  <c r="UT10" i="36"/>
  <c r="UU10" i="36"/>
  <c r="UV10" i="36"/>
  <c r="UP10" i="36"/>
  <c r="UX10" i="36"/>
  <c r="UY10" i="36"/>
  <c r="UZ10" i="36"/>
  <c r="VA10" i="36"/>
  <c r="VB10" i="36"/>
  <c r="VC10" i="36"/>
  <c r="UW10" i="36"/>
  <c r="VE10" i="36"/>
  <c r="VF10" i="36"/>
  <c r="VG10" i="36"/>
  <c r="VH10" i="36"/>
  <c r="VI10" i="36"/>
  <c r="VJ10" i="36"/>
  <c r="VD10" i="36"/>
  <c r="VL10" i="36"/>
  <c r="VM10" i="36"/>
  <c r="VN10" i="36"/>
  <c r="VO10" i="36"/>
  <c r="VP10" i="36"/>
  <c r="VQ10" i="36"/>
  <c r="VK10" i="36"/>
  <c r="VS10" i="36"/>
  <c r="VT10" i="36"/>
  <c r="VU10" i="36"/>
  <c r="VV10" i="36"/>
  <c r="VW10" i="36"/>
  <c r="VX10" i="36"/>
  <c r="VR10" i="36"/>
  <c r="VZ10" i="36"/>
  <c r="WA10" i="36"/>
  <c r="WB10" i="36"/>
  <c r="WC10" i="36"/>
  <c r="WD10" i="36"/>
  <c r="WE10" i="36"/>
  <c r="VY10" i="36"/>
  <c r="WG10" i="36"/>
  <c r="WH10" i="36"/>
  <c r="WI10" i="36"/>
  <c r="WJ10" i="36"/>
  <c r="WK10" i="36"/>
  <c r="WL10" i="36"/>
  <c r="WF10" i="36"/>
  <c r="WN10" i="36"/>
  <c r="WO10" i="36"/>
  <c r="WP10" i="36"/>
  <c r="WQ10" i="36"/>
  <c r="WR10" i="36"/>
  <c r="WS10" i="36"/>
  <c r="WM10" i="36"/>
  <c r="WU10" i="36"/>
  <c r="WV10" i="36"/>
  <c r="WW10" i="36"/>
  <c r="WX10" i="36"/>
  <c r="WY10" i="36"/>
  <c r="WZ10" i="36"/>
  <c r="WT10" i="36"/>
  <c r="XB10" i="36"/>
  <c r="XC10" i="36"/>
  <c r="XD10" i="36"/>
  <c r="XE10" i="36"/>
  <c r="XF10" i="36"/>
  <c r="XG10" i="36"/>
  <c r="XA10" i="36"/>
  <c r="XI10" i="36"/>
  <c r="XJ10" i="36"/>
  <c r="XK10" i="36"/>
  <c r="XL10" i="36"/>
  <c r="XM10" i="36"/>
  <c r="XN10" i="36"/>
  <c r="XH10" i="36"/>
  <c r="XP10" i="36"/>
  <c r="XQ10" i="36"/>
  <c r="XR10" i="36"/>
  <c r="XS10" i="36"/>
  <c r="XT10" i="36"/>
  <c r="XU10" i="36"/>
  <c r="XO10" i="36"/>
  <c r="XW10" i="36"/>
  <c r="XX10" i="36"/>
  <c r="XY10" i="36"/>
  <c r="XZ10" i="36"/>
  <c r="YA10" i="36"/>
  <c r="YB10" i="36"/>
  <c r="XV10" i="36"/>
  <c r="YD10" i="36"/>
  <c r="YE10" i="36"/>
  <c r="YF10" i="36"/>
  <c r="YG10" i="36"/>
  <c r="YH10" i="36"/>
  <c r="YI10" i="36"/>
  <c r="YC10" i="36"/>
  <c r="YK10" i="36"/>
  <c r="YL10" i="36"/>
  <c r="YM10" i="36"/>
  <c r="YN10" i="36"/>
  <c r="YO10" i="36"/>
  <c r="YP10" i="36"/>
  <c r="YJ10" i="36"/>
  <c r="YR10" i="36"/>
  <c r="YS10" i="36"/>
  <c r="YT10" i="36"/>
  <c r="YU10" i="36"/>
  <c r="YV10" i="36"/>
  <c r="YW10" i="36"/>
  <c r="YQ10" i="36"/>
  <c r="YY10" i="36"/>
  <c r="YZ10" i="36"/>
  <c r="ZA10" i="36"/>
  <c r="ZB10" i="36"/>
  <c r="ZC10" i="36"/>
  <c r="ZD10" i="36"/>
  <c r="YX10" i="36"/>
  <c r="ZF10" i="36"/>
  <c r="ZG10" i="36"/>
  <c r="ZH10" i="36"/>
  <c r="ZI10" i="36"/>
  <c r="ZJ10" i="36"/>
  <c r="ZK10" i="36"/>
  <c r="ZE10" i="36"/>
  <c r="ZM10" i="36"/>
  <c r="ZN10" i="36"/>
  <c r="ZO10" i="36"/>
  <c r="ZP10" i="36"/>
  <c r="ZQ10" i="36"/>
  <c r="ZR10" i="36"/>
  <c r="ZL10" i="36"/>
  <c r="OM11" i="36"/>
  <c r="ON11" i="36"/>
  <c r="OO11" i="36"/>
  <c r="OP11" i="36"/>
  <c r="OQ11" i="36"/>
  <c r="OL11" i="36"/>
  <c r="OK11" i="36"/>
  <c r="OS11" i="36"/>
  <c r="OT11" i="36"/>
  <c r="OU11" i="36"/>
  <c r="OV11" i="36"/>
  <c r="OW11" i="36"/>
  <c r="OX11" i="36"/>
  <c r="OR11" i="36"/>
  <c r="OY11" i="36"/>
  <c r="OZ11" i="36"/>
  <c r="PA11" i="36"/>
  <c r="PB11" i="36"/>
  <c r="PC11" i="36"/>
  <c r="PD11" i="36"/>
  <c r="PE11" i="36"/>
  <c r="PF11" i="36"/>
  <c r="PG11" i="36"/>
  <c r="PH11" i="36"/>
  <c r="PI11" i="36"/>
  <c r="PJ11" i="36"/>
  <c r="PK11" i="36"/>
  <c r="PL11" i="36"/>
  <c r="PM11" i="36"/>
  <c r="PN11" i="36"/>
  <c r="PO11" i="36"/>
  <c r="PP11" i="36"/>
  <c r="PQ11" i="36"/>
  <c r="PR11" i="36"/>
  <c r="PS11" i="36"/>
  <c r="PT11" i="36"/>
  <c r="PU11" i="36"/>
  <c r="PV11" i="36"/>
  <c r="PW11" i="36"/>
  <c r="PX11" i="36"/>
  <c r="PY11" i="36"/>
  <c r="PZ11" i="36"/>
  <c r="QA11" i="36"/>
  <c r="QB11" i="36"/>
  <c r="QC11" i="36"/>
  <c r="QD11" i="36"/>
  <c r="QE11" i="36"/>
  <c r="QF11" i="36"/>
  <c r="QG11" i="36"/>
  <c r="QH11" i="36"/>
  <c r="QI11" i="36"/>
  <c r="QJ11" i="36"/>
  <c r="QK11" i="36"/>
  <c r="QL11" i="36"/>
  <c r="QM11" i="36"/>
  <c r="QN11" i="36"/>
  <c r="QO11" i="36"/>
  <c r="QP11" i="36"/>
  <c r="QQ11" i="36"/>
  <c r="QR11" i="36"/>
  <c r="QS11" i="36"/>
  <c r="QT11" i="36"/>
  <c r="QU11" i="36"/>
  <c r="QV11" i="36"/>
  <c r="QW11" i="36"/>
  <c r="QX11" i="36"/>
  <c r="QY11" i="36"/>
  <c r="QZ11" i="36"/>
  <c r="RA11" i="36"/>
  <c r="RB11" i="36"/>
  <c r="RC11" i="36"/>
  <c r="RD11" i="36"/>
  <c r="RE11" i="36"/>
  <c r="RF11" i="36"/>
  <c r="RG11" i="36"/>
  <c r="RH11" i="36"/>
  <c r="RI11" i="36"/>
  <c r="RJ11" i="36"/>
  <c r="RK11" i="36"/>
  <c r="RL11" i="36"/>
  <c r="RM11" i="36"/>
  <c r="RN11" i="36"/>
  <c r="RO11" i="36"/>
  <c r="RP11" i="36"/>
  <c r="RQ11" i="36"/>
  <c r="RR11" i="36"/>
  <c r="RS11" i="36"/>
  <c r="RT11" i="36"/>
  <c r="RU11" i="36"/>
  <c r="RV11" i="36"/>
  <c r="RW11" i="36"/>
  <c r="RX11" i="36"/>
  <c r="RY11" i="36"/>
  <c r="RZ11" i="36"/>
  <c r="SA11" i="36"/>
  <c r="SB11" i="36"/>
  <c r="SC11" i="36"/>
  <c r="SD11" i="36"/>
  <c r="SE11" i="36"/>
  <c r="SF11" i="36"/>
  <c r="SG11" i="36"/>
  <c r="SH11" i="36"/>
  <c r="SI11" i="36"/>
  <c r="SJ11" i="36"/>
  <c r="SK11" i="36"/>
  <c r="SL11" i="36"/>
  <c r="SM11" i="36"/>
  <c r="SN11" i="36"/>
  <c r="SO11" i="36"/>
  <c r="SP11" i="36"/>
  <c r="SQ11" i="36"/>
  <c r="SR11" i="36"/>
  <c r="SS11" i="36"/>
  <c r="ST11" i="36"/>
  <c r="SU11" i="36"/>
  <c r="SV11" i="36"/>
  <c r="SW11" i="36"/>
  <c r="SX11" i="36"/>
  <c r="SY11" i="36"/>
  <c r="SZ11" i="36"/>
  <c r="TA11" i="36"/>
  <c r="TB11" i="36"/>
  <c r="TC11" i="36"/>
  <c r="TD11" i="36"/>
  <c r="TE11" i="36"/>
  <c r="TF11" i="36"/>
  <c r="TG11" i="36"/>
  <c r="TH11" i="36"/>
  <c r="TI11" i="36"/>
  <c r="TJ11" i="36"/>
  <c r="TK11" i="36"/>
  <c r="TL11" i="36"/>
  <c r="TM11" i="36"/>
  <c r="TN11" i="36"/>
  <c r="TO11" i="36"/>
  <c r="TP11" i="36"/>
  <c r="TQ11" i="36"/>
  <c r="TR11" i="36"/>
  <c r="TS11" i="36"/>
  <c r="TT11" i="36"/>
  <c r="TU11" i="36"/>
  <c r="TV11" i="36"/>
  <c r="TW11" i="36"/>
  <c r="TX11" i="36"/>
  <c r="TY11" i="36"/>
  <c r="TZ11" i="36"/>
  <c r="UA11" i="36"/>
  <c r="UB11" i="36"/>
  <c r="UC11" i="36"/>
  <c r="UD11" i="36"/>
  <c r="UE11" i="36"/>
  <c r="UF11" i="36"/>
  <c r="UG11" i="36"/>
  <c r="UH11" i="36"/>
  <c r="UJ11" i="36"/>
  <c r="UK11" i="36"/>
  <c r="UL11" i="36"/>
  <c r="UM11" i="36"/>
  <c r="UN11" i="36"/>
  <c r="UO11" i="36"/>
  <c r="UI11" i="36"/>
  <c r="UQ11" i="36"/>
  <c r="UR11" i="36"/>
  <c r="US11" i="36"/>
  <c r="UT11" i="36"/>
  <c r="UU11" i="36"/>
  <c r="UV11" i="36"/>
  <c r="UP11" i="36"/>
  <c r="UX11" i="36"/>
  <c r="UY11" i="36"/>
  <c r="UZ11" i="36"/>
  <c r="VA11" i="36"/>
  <c r="VB11" i="36"/>
  <c r="VC11" i="36"/>
  <c r="UW11" i="36"/>
  <c r="VE11" i="36"/>
  <c r="VF11" i="36"/>
  <c r="VG11" i="36"/>
  <c r="VH11" i="36"/>
  <c r="VI11" i="36"/>
  <c r="VJ11" i="36"/>
  <c r="VD11" i="36"/>
  <c r="VL11" i="36"/>
  <c r="VM11" i="36"/>
  <c r="VN11" i="36"/>
  <c r="VO11" i="36"/>
  <c r="VP11" i="36"/>
  <c r="VQ11" i="36"/>
  <c r="VK11" i="36"/>
  <c r="VS11" i="36"/>
  <c r="VT11" i="36"/>
  <c r="VU11" i="36"/>
  <c r="VV11" i="36"/>
  <c r="VW11" i="36"/>
  <c r="VX11" i="36"/>
  <c r="VR11" i="36"/>
  <c r="VZ11" i="36"/>
  <c r="WA11" i="36"/>
  <c r="WB11" i="36"/>
  <c r="WC11" i="36"/>
  <c r="WD11" i="36"/>
  <c r="WE11" i="36"/>
  <c r="VY11" i="36"/>
  <c r="WG11" i="36"/>
  <c r="WH11" i="36"/>
  <c r="WI11" i="36"/>
  <c r="WJ11" i="36"/>
  <c r="WK11" i="36"/>
  <c r="WL11" i="36"/>
  <c r="WF11" i="36"/>
  <c r="WN11" i="36"/>
  <c r="WO11" i="36"/>
  <c r="WP11" i="36"/>
  <c r="WQ11" i="36"/>
  <c r="WR11" i="36"/>
  <c r="WS11" i="36"/>
  <c r="WM11" i="36"/>
  <c r="WU11" i="36"/>
  <c r="WV11" i="36"/>
  <c r="WW11" i="36"/>
  <c r="WX11" i="36"/>
  <c r="WY11" i="36"/>
  <c r="WZ11" i="36"/>
  <c r="WT11" i="36"/>
  <c r="XB11" i="36"/>
  <c r="XC11" i="36"/>
  <c r="XD11" i="36"/>
  <c r="XE11" i="36"/>
  <c r="XF11" i="36"/>
  <c r="XG11" i="36"/>
  <c r="XA11" i="36"/>
  <c r="XI11" i="36"/>
  <c r="XJ11" i="36"/>
  <c r="XK11" i="36"/>
  <c r="XL11" i="36"/>
  <c r="XM11" i="36"/>
  <c r="XN11" i="36"/>
  <c r="XH11" i="36"/>
  <c r="XP11" i="36"/>
  <c r="XQ11" i="36"/>
  <c r="XR11" i="36"/>
  <c r="XS11" i="36"/>
  <c r="XT11" i="36"/>
  <c r="XU11" i="36"/>
  <c r="XO11" i="36"/>
  <c r="XW11" i="36"/>
  <c r="XX11" i="36"/>
  <c r="XY11" i="36"/>
  <c r="XZ11" i="36"/>
  <c r="YA11" i="36"/>
  <c r="YB11" i="36"/>
  <c r="XV11" i="36"/>
  <c r="YD11" i="36"/>
  <c r="YE11" i="36"/>
  <c r="YF11" i="36"/>
  <c r="YG11" i="36"/>
  <c r="YH11" i="36"/>
  <c r="YI11" i="36"/>
  <c r="YC11" i="36"/>
  <c r="YK11" i="36"/>
  <c r="YL11" i="36"/>
  <c r="YM11" i="36"/>
  <c r="YN11" i="36"/>
  <c r="YO11" i="36"/>
  <c r="YP11" i="36"/>
  <c r="YJ11" i="36"/>
  <c r="YR11" i="36"/>
  <c r="YS11" i="36"/>
  <c r="YT11" i="36"/>
  <c r="YU11" i="36"/>
  <c r="YV11" i="36"/>
  <c r="YW11" i="36"/>
  <c r="YQ11" i="36"/>
  <c r="YY11" i="36"/>
  <c r="YZ11" i="36"/>
  <c r="ZA11" i="36"/>
  <c r="ZB11" i="36"/>
  <c r="ZC11" i="36"/>
  <c r="ZD11" i="36"/>
  <c r="YX11" i="36"/>
  <c r="ZF11" i="36"/>
  <c r="ZG11" i="36"/>
  <c r="ZH11" i="36"/>
  <c r="ZI11" i="36"/>
  <c r="ZJ11" i="36"/>
  <c r="ZK11" i="36"/>
  <c r="ZE11" i="36"/>
  <c r="ZM11" i="36"/>
  <c r="ZN11" i="36"/>
  <c r="ZO11" i="36"/>
  <c r="ZP11" i="36"/>
  <c r="ZQ11" i="36"/>
  <c r="ZR11" i="36"/>
  <c r="ZL11" i="36"/>
  <c r="OM12" i="36"/>
  <c r="ON12" i="36"/>
  <c r="OO12" i="36"/>
  <c r="OP12" i="36"/>
  <c r="OQ12" i="36"/>
  <c r="OL12" i="36"/>
  <c r="OK12" i="36"/>
  <c r="OS12" i="36"/>
  <c r="OT12" i="36"/>
  <c r="OU12" i="36"/>
  <c r="OV12" i="36"/>
  <c r="OW12" i="36"/>
  <c r="OX12" i="36"/>
  <c r="OR12" i="36"/>
  <c r="OY12" i="36"/>
  <c r="OZ12" i="36"/>
  <c r="PA12" i="36"/>
  <c r="PB12" i="36"/>
  <c r="PC12" i="36"/>
  <c r="PD12" i="36"/>
  <c r="PE12" i="36"/>
  <c r="PF12" i="36"/>
  <c r="PG12" i="36"/>
  <c r="PH12" i="36"/>
  <c r="PI12" i="36"/>
  <c r="PJ12" i="36"/>
  <c r="PK12" i="36"/>
  <c r="PL12" i="36"/>
  <c r="PM12" i="36"/>
  <c r="PN12" i="36"/>
  <c r="PO12" i="36"/>
  <c r="PP12" i="36"/>
  <c r="PQ12" i="36"/>
  <c r="PR12" i="36"/>
  <c r="PS12" i="36"/>
  <c r="PT12" i="36"/>
  <c r="PU12" i="36"/>
  <c r="PV12" i="36"/>
  <c r="PW12" i="36"/>
  <c r="PX12" i="36"/>
  <c r="PY12" i="36"/>
  <c r="PZ12" i="36"/>
  <c r="QA12" i="36"/>
  <c r="QB12" i="36"/>
  <c r="QC12" i="36"/>
  <c r="QD12" i="36"/>
  <c r="QE12" i="36"/>
  <c r="QF12" i="36"/>
  <c r="QG12" i="36"/>
  <c r="QH12" i="36"/>
  <c r="QI12" i="36"/>
  <c r="QJ12" i="36"/>
  <c r="QK12" i="36"/>
  <c r="QL12" i="36"/>
  <c r="QM12" i="36"/>
  <c r="QN12" i="36"/>
  <c r="QO12" i="36"/>
  <c r="QP12" i="36"/>
  <c r="QQ12" i="36"/>
  <c r="QR12" i="36"/>
  <c r="QS12" i="36"/>
  <c r="QT12" i="36"/>
  <c r="QU12" i="36"/>
  <c r="QV12" i="36"/>
  <c r="QW12" i="36"/>
  <c r="QX12" i="36"/>
  <c r="QY12" i="36"/>
  <c r="QZ12" i="36"/>
  <c r="RA12" i="36"/>
  <c r="RB12" i="36"/>
  <c r="RC12" i="36"/>
  <c r="RD12" i="36"/>
  <c r="RE12" i="36"/>
  <c r="RF12" i="36"/>
  <c r="RG12" i="36"/>
  <c r="RH12" i="36"/>
  <c r="RI12" i="36"/>
  <c r="RJ12" i="36"/>
  <c r="RK12" i="36"/>
  <c r="RL12" i="36"/>
  <c r="RM12" i="36"/>
  <c r="RN12" i="36"/>
  <c r="RO12" i="36"/>
  <c r="RP12" i="36"/>
  <c r="RQ12" i="36"/>
  <c r="RR12" i="36"/>
  <c r="RS12" i="36"/>
  <c r="RT12" i="36"/>
  <c r="RU12" i="36"/>
  <c r="RV12" i="36"/>
  <c r="RW12" i="36"/>
  <c r="RX12" i="36"/>
  <c r="RY12" i="36"/>
  <c r="RZ12" i="36"/>
  <c r="SA12" i="36"/>
  <c r="SB12" i="36"/>
  <c r="SC12" i="36"/>
  <c r="SD12" i="36"/>
  <c r="SE12" i="36"/>
  <c r="SF12" i="36"/>
  <c r="SG12" i="36"/>
  <c r="SH12" i="36"/>
  <c r="SI12" i="36"/>
  <c r="SJ12" i="36"/>
  <c r="SK12" i="36"/>
  <c r="SL12" i="36"/>
  <c r="SM12" i="36"/>
  <c r="SN12" i="36"/>
  <c r="SO12" i="36"/>
  <c r="SP12" i="36"/>
  <c r="SQ12" i="36"/>
  <c r="SR12" i="36"/>
  <c r="SS12" i="36"/>
  <c r="ST12" i="36"/>
  <c r="SU12" i="36"/>
  <c r="SV12" i="36"/>
  <c r="SW12" i="36"/>
  <c r="SX12" i="36"/>
  <c r="SY12" i="36"/>
  <c r="SZ12" i="36"/>
  <c r="TA12" i="36"/>
  <c r="TB12" i="36"/>
  <c r="TC12" i="36"/>
  <c r="TD12" i="36"/>
  <c r="TE12" i="36"/>
  <c r="TF12" i="36"/>
  <c r="TG12" i="36"/>
  <c r="TH12" i="36"/>
  <c r="TI12" i="36"/>
  <c r="TJ12" i="36"/>
  <c r="TK12" i="36"/>
  <c r="TL12" i="36"/>
  <c r="TM12" i="36"/>
  <c r="TN12" i="36"/>
  <c r="TO12" i="36"/>
  <c r="TP12" i="36"/>
  <c r="TQ12" i="36"/>
  <c r="TR12" i="36"/>
  <c r="TS12" i="36"/>
  <c r="TT12" i="36"/>
  <c r="TU12" i="36"/>
  <c r="TV12" i="36"/>
  <c r="TW12" i="36"/>
  <c r="TX12" i="36"/>
  <c r="TY12" i="36"/>
  <c r="TZ12" i="36"/>
  <c r="UA12" i="36"/>
  <c r="UB12" i="36"/>
  <c r="UC12" i="36"/>
  <c r="UD12" i="36"/>
  <c r="UE12" i="36"/>
  <c r="UF12" i="36"/>
  <c r="UG12" i="36"/>
  <c r="UH12" i="36"/>
  <c r="UJ12" i="36"/>
  <c r="UK12" i="36"/>
  <c r="UL12" i="36"/>
  <c r="UM12" i="36"/>
  <c r="UN12" i="36"/>
  <c r="UO12" i="36"/>
  <c r="UI12" i="36"/>
  <c r="UQ12" i="36"/>
  <c r="UR12" i="36"/>
  <c r="US12" i="36"/>
  <c r="UT12" i="36"/>
  <c r="UU12" i="36"/>
  <c r="UV12" i="36"/>
  <c r="UP12" i="36"/>
  <c r="UX12" i="36"/>
  <c r="UY12" i="36"/>
  <c r="UZ12" i="36"/>
  <c r="VA12" i="36"/>
  <c r="VB12" i="36"/>
  <c r="VC12" i="36"/>
  <c r="UW12" i="36"/>
  <c r="VE12" i="36"/>
  <c r="VF12" i="36"/>
  <c r="VG12" i="36"/>
  <c r="VH12" i="36"/>
  <c r="VI12" i="36"/>
  <c r="VJ12" i="36"/>
  <c r="VD12" i="36"/>
  <c r="VL12" i="36"/>
  <c r="VM12" i="36"/>
  <c r="VN12" i="36"/>
  <c r="VO12" i="36"/>
  <c r="VP12" i="36"/>
  <c r="VQ12" i="36"/>
  <c r="VK12" i="36"/>
  <c r="VS12" i="36"/>
  <c r="VT12" i="36"/>
  <c r="VU12" i="36"/>
  <c r="VV12" i="36"/>
  <c r="VW12" i="36"/>
  <c r="VX12" i="36"/>
  <c r="VR12" i="36"/>
  <c r="VZ12" i="36"/>
  <c r="WA12" i="36"/>
  <c r="WB12" i="36"/>
  <c r="WC12" i="36"/>
  <c r="WD12" i="36"/>
  <c r="WE12" i="36"/>
  <c r="VY12" i="36"/>
  <c r="WG12" i="36"/>
  <c r="WH12" i="36"/>
  <c r="WI12" i="36"/>
  <c r="WJ12" i="36"/>
  <c r="WK12" i="36"/>
  <c r="WL12" i="36"/>
  <c r="WF12" i="36"/>
  <c r="WN12" i="36"/>
  <c r="WO12" i="36"/>
  <c r="WP12" i="36"/>
  <c r="WQ12" i="36"/>
  <c r="WR12" i="36"/>
  <c r="WS12" i="36"/>
  <c r="WM12" i="36"/>
  <c r="WU12" i="36"/>
  <c r="WV12" i="36"/>
  <c r="WW12" i="36"/>
  <c r="WX12" i="36"/>
  <c r="WY12" i="36"/>
  <c r="WZ12" i="36"/>
  <c r="WT12" i="36"/>
  <c r="XB12" i="36"/>
  <c r="XC12" i="36"/>
  <c r="XD12" i="36"/>
  <c r="XE12" i="36"/>
  <c r="XF12" i="36"/>
  <c r="XG12" i="36"/>
  <c r="XA12" i="36"/>
  <c r="XI12" i="36"/>
  <c r="XJ12" i="36"/>
  <c r="XK12" i="36"/>
  <c r="XL12" i="36"/>
  <c r="XM12" i="36"/>
  <c r="XN12" i="36"/>
  <c r="XH12" i="36"/>
  <c r="XP12" i="36"/>
  <c r="XQ12" i="36"/>
  <c r="XR12" i="36"/>
  <c r="XS12" i="36"/>
  <c r="XT12" i="36"/>
  <c r="XU12" i="36"/>
  <c r="XO12" i="36"/>
  <c r="XW12" i="36"/>
  <c r="XX12" i="36"/>
  <c r="XY12" i="36"/>
  <c r="XZ12" i="36"/>
  <c r="YA12" i="36"/>
  <c r="YB12" i="36"/>
  <c r="XV12" i="36"/>
  <c r="YD12" i="36"/>
  <c r="YE12" i="36"/>
  <c r="YF12" i="36"/>
  <c r="YG12" i="36"/>
  <c r="YH12" i="36"/>
  <c r="YI12" i="36"/>
  <c r="YC12" i="36"/>
  <c r="YK12" i="36"/>
  <c r="YL12" i="36"/>
  <c r="YM12" i="36"/>
  <c r="YN12" i="36"/>
  <c r="YO12" i="36"/>
  <c r="YP12" i="36"/>
  <c r="YJ12" i="36"/>
  <c r="YR12" i="36"/>
  <c r="YS12" i="36"/>
  <c r="YT12" i="36"/>
  <c r="YU12" i="36"/>
  <c r="YV12" i="36"/>
  <c r="YW12" i="36"/>
  <c r="YQ12" i="36"/>
  <c r="YY12" i="36"/>
  <c r="YZ12" i="36"/>
  <c r="ZA12" i="36"/>
  <c r="ZB12" i="36"/>
  <c r="ZC12" i="36"/>
  <c r="ZD12" i="36"/>
  <c r="YX12" i="36"/>
  <c r="ZF12" i="36"/>
  <c r="ZG12" i="36"/>
  <c r="ZH12" i="36"/>
  <c r="ZI12" i="36"/>
  <c r="ZJ12" i="36"/>
  <c r="ZK12" i="36"/>
  <c r="ZE12" i="36"/>
  <c r="ZM12" i="36"/>
  <c r="ZN12" i="36"/>
  <c r="ZO12" i="36"/>
  <c r="ZP12" i="36"/>
  <c r="ZQ12" i="36"/>
  <c r="ZR12" i="36"/>
  <c r="ZL12" i="36"/>
  <c r="OM13" i="36"/>
  <c r="ON13" i="36"/>
  <c r="OO13" i="36"/>
  <c r="OP13" i="36"/>
  <c r="OQ13" i="36"/>
  <c r="OL13" i="36"/>
  <c r="OK13" i="36"/>
  <c r="OS13" i="36"/>
  <c r="OT13" i="36"/>
  <c r="OU13" i="36"/>
  <c r="OV13" i="36"/>
  <c r="OW13" i="36"/>
  <c r="OX13" i="36"/>
  <c r="OR13" i="36"/>
  <c r="OY13" i="36"/>
  <c r="OZ13" i="36"/>
  <c r="PA13" i="36"/>
  <c r="PB13" i="36"/>
  <c r="PC13" i="36"/>
  <c r="PD13" i="36"/>
  <c r="PE13" i="36"/>
  <c r="PF13" i="36"/>
  <c r="PG13" i="36"/>
  <c r="PH13" i="36"/>
  <c r="PI13" i="36"/>
  <c r="PJ13" i="36"/>
  <c r="PK13" i="36"/>
  <c r="PL13" i="36"/>
  <c r="PM13" i="36"/>
  <c r="PN13" i="36"/>
  <c r="PO13" i="36"/>
  <c r="PP13" i="36"/>
  <c r="PQ13" i="36"/>
  <c r="PR13" i="36"/>
  <c r="PS13" i="36"/>
  <c r="PT13" i="36"/>
  <c r="PU13" i="36"/>
  <c r="PV13" i="36"/>
  <c r="PW13" i="36"/>
  <c r="PX13" i="36"/>
  <c r="PY13" i="36"/>
  <c r="PZ13" i="36"/>
  <c r="QA13" i="36"/>
  <c r="QB13" i="36"/>
  <c r="QC13" i="36"/>
  <c r="QD13" i="36"/>
  <c r="QE13" i="36"/>
  <c r="QF13" i="36"/>
  <c r="QG13" i="36"/>
  <c r="QH13" i="36"/>
  <c r="QI13" i="36"/>
  <c r="QJ13" i="36"/>
  <c r="QK13" i="36"/>
  <c r="QL13" i="36"/>
  <c r="QM13" i="36"/>
  <c r="QN13" i="36"/>
  <c r="QO13" i="36"/>
  <c r="QP13" i="36"/>
  <c r="QQ13" i="36"/>
  <c r="QR13" i="36"/>
  <c r="QS13" i="36"/>
  <c r="QT13" i="36"/>
  <c r="QU13" i="36"/>
  <c r="QV13" i="36"/>
  <c r="QW13" i="36"/>
  <c r="QX13" i="36"/>
  <c r="QY13" i="36"/>
  <c r="QZ13" i="36"/>
  <c r="RA13" i="36"/>
  <c r="RB13" i="36"/>
  <c r="RC13" i="36"/>
  <c r="RD13" i="36"/>
  <c r="RE13" i="36"/>
  <c r="RF13" i="36"/>
  <c r="RG13" i="36"/>
  <c r="RH13" i="36"/>
  <c r="RI13" i="36"/>
  <c r="RJ13" i="36"/>
  <c r="RK13" i="36"/>
  <c r="RL13" i="36"/>
  <c r="RM13" i="36"/>
  <c r="RN13" i="36"/>
  <c r="RO13" i="36"/>
  <c r="RP13" i="36"/>
  <c r="RQ13" i="36"/>
  <c r="RR13" i="36"/>
  <c r="RS13" i="36"/>
  <c r="RT13" i="36"/>
  <c r="RU13" i="36"/>
  <c r="RV13" i="36"/>
  <c r="RW13" i="36"/>
  <c r="RX13" i="36"/>
  <c r="RY13" i="36"/>
  <c r="RZ13" i="36"/>
  <c r="SA13" i="36"/>
  <c r="SB13" i="36"/>
  <c r="SC13" i="36"/>
  <c r="SD13" i="36"/>
  <c r="SE13" i="36"/>
  <c r="SF13" i="36"/>
  <c r="SG13" i="36"/>
  <c r="SH13" i="36"/>
  <c r="SI13" i="36"/>
  <c r="SJ13" i="36"/>
  <c r="SK13" i="36"/>
  <c r="SL13" i="36"/>
  <c r="SM13" i="36"/>
  <c r="SN13" i="36"/>
  <c r="SO13" i="36"/>
  <c r="SP13" i="36"/>
  <c r="SQ13" i="36"/>
  <c r="SR13" i="36"/>
  <c r="SS13" i="36"/>
  <c r="ST13" i="36"/>
  <c r="SU13" i="36"/>
  <c r="SV13" i="36"/>
  <c r="SW13" i="36"/>
  <c r="SX13" i="36"/>
  <c r="SY13" i="36"/>
  <c r="SZ13" i="36"/>
  <c r="TA13" i="36"/>
  <c r="TB13" i="36"/>
  <c r="TC13" i="36"/>
  <c r="TD13" i="36"/>
  <c r="TE13" i="36"/>
  <c r="TF13" i="36"/>
  <c r="TG13" i="36"/>
  <c r="TH13" i="36"/>
  <c r="TI13" i="36"/>
  <c r="TJ13" i="36"/>
  <c r="TK13" i="36"/>
  <c r="TL13" i="36"/>
  <c r="TM13" i="36"/>
  <c r="TN13" i="36"/>
  <c r="TO13" i="36"/>
  <c r="TP13" i="36"/>
  <c r="TQ13" i="36"/>
  <c r="TR13" i="36"/>
  <c r="TS13" i="36"/>
  <c r="TT13" i="36"/>
  <c r="TU13" i="36"/>
  <c r="TV13" i="36"/>
  <c r="TW13" i="36"/>
  <c r="TX13" i="36"/>
  <c r="TY13" i="36"/>
  <c r="TZ13" i="36"/>
  <c r="UA13" i="36"/>
  <c r="UB13" i="36"/>
  <c r="UC13" i="36"/>
  <c r="UD13" i="36"/>
  <c r="UE13" i="36"/>
  <c r="UF13" i="36"/>
  <c r="UG13" i="36"/>
  <c r="UH13" i="36"/>
  <c r="UJ13" i="36"/>
  <c r="UK13" i="36"/>
  <c r="UL13" i="36"/>
  <c r="UM13" i="36"/>
  <c r="UN13" i="36"/>
  <c r="UO13" i="36"/>
  <c r="UI13" i="36"/>
  <c r="UQ13" i="36"/>
  <c r="UR13" i="36"/>
  <c r="US13" i="36"/>
  <c r="UT13" i="36"/>
  <c r="UU13" i="36"/>
  <c r="UV13" i="36"/>
  <c r="UP13" i="36"/>
  <c r="UX13" i="36"/>
  <c r="UY13" i="36"/>
  <c r="UZ13" i="36"/>
  <c r="VA13" i="36"/>
  <c r="VB13" i="36"/>
  <c r="VC13" i="36"/>
  <c r="UW13" i="36"/>
  <c r="VE13" i="36"/>
  <c r="VF13" i="36"/>
  <c r="VG13" i="36"/>
  <c r="VH13" i="36"/>
  <c r="VI13" i="36"/>
  <c r="VJ13" i="36"/>
  <c r="VD13" i="36"/>
  <c r="VL13" i="36"/>
  <c r="VM13" i="36"/>
  <c r="VN13" i="36"/>
  <c r="VO13" i="36"/>
  <c r="VP13" i="36"/>
  <c r="VQ13" i="36"/>
  <c r="VK13" i="36"/>
  <c r="VS13" i="36"/>
  <c r="VT13" i="36"/>
  <c r="VU13" i="36"/>
  <c r="VV13" i="36"/>
  <c r="VW13" i="36"/>
  <c r="VX13" i="36"/>
  <c r="VR13" i="36"/>
  <c r="VZ13" i="36"/>
  <c r="WA13" i="36"/>
  <c r="WB13" i="36"/>
  <c r="WC13" i="36"/>
  <c r="WD13" i="36"/>
  <c r="WE13" i="36"/>
  <c r="VY13" i="36"/>
  <c r="WG13" i="36"/>
  <c r="WH13" i="36"/>
  <c r="WI13" i="36"/>
  <c r="WJ13" i="36"/>
  <c r="WK13" i="36"/>
  <c r="WL13" i="36"/>
  <c r="WF13" i="36"/>
  <c r="WN13" i="36"/>
  <c r="WO13" i="36"/>
  <c r="WP13" i="36"/>
  <c r="WQ13" i="36"/>
  <c r="WR13" i="36"/>
  <c r="WS13" i="36"/>
  <c r="WM13" i="36"/>
  <c r="WU13" i="36"/>
  <c r="WV13" i="36"/>
  <c r="WW13" i="36"/>
  <c r="WX13" i="36"/>
  <c r="WY13" i="36"/>
  <c r="WZ13" i="36"/>
  <c r="WT13" i="36"/>
  <c r="XB13" i="36"/>
  <c r="XC13" i="36"/>
  <c r="XD13" i="36"/>
  <c r="XE13" i="36"/>
  <c r="XF13" i="36"/>
  <c r="XG13" i="36"/>
  <c r="XA13" i="36"/>
  <c r="XI13" i="36"/>
  <c r="XJ13" i="36"/>
  <c r="XK13" i="36"/>
  <c r="XL13" i="36"/>
  <c r="XM13" i="36"/>
  <c r="XN13" i="36"/>
  <c r="XH13" i="36"/>
  <c r="XP13" i="36"/>
  <c r="XQ13" i="36"/>
  <c r="XR13" i="36"/>
  <c r="XS13" i="36"/>
  <c r="XT13" i="36"/>
  <c r="XU13" i="36"/>
  <c r="XO13" i="36"/>
  <c r="XW13" i="36"/>
  <c r="XX13" i="36"/>
  <c r="XY13" i="36"/>
  <c r="XZ13" i="36"/>
  <c r="YA13" i="36"/>
  <c r="YB13" i="36"/>
  <c r="XV13" i="36"/>
  <c r="YD13" i="36"/>
  <c r="YE13" i="36"/>
  <c r="YF13" i="36"/>
  <c r="YG13" i="36"/>
  <c r="YH13" i="36"/>
  <c r="YI13" i="36"/>
  <c r="YC13" i="36"/>
  <c r="YK13" i="36"/>
  <c r="YL13" i="36"/>
  <c r="YM13" i="36"/>
  <c r="YN13" i="36"/>
  <c r="YO13" i="36"/>
  <c r="YP13" i="36"/>
  <c r="YJ13" i="36"/>
  <c r="YR13" i="36"/>
  <c r="YS13" i="36"/>
  <c r="YT13" i="36"/>
  <c r="YU13" i="36"/>
  <c r="YV13" i="36"/>
  <c r="YW13" i="36"/>
  <c r="YQ13" i="36"/>
  <c r="YY13" i="36"/>
  <c r="YZ13" i="36"/>
  <c r="ZA13" i="36"/>
  <c r="ZB13" i="36"/>
  <c r="ZC13" i="36"/>
  <c r="ZD13" i="36"/>
  <c r="YX13" i="36"/>
  <c r="ZF13" i="36"/>
  <c r="ZG13" i="36"/>
  <c r="ZH13" i="36"/>
  <c r="ZI13" i="36"/>
  <c r="ZJ13" i="36"/>
  <c r="ZK13" i="36"/>
  <c r="ZE13" i="36"/>
  <c r="ZM13" i="36"/>
  <c r="ZN13" i="36"/>
  <c r="ZO13" i="36"/>
  <c r="ZP13" i="36"/>
  <c r="ZQ13" i="36"/>
  <c r="ZR13" i="36"/>
  <c r="ZL13" i="36"/>
  <c r="OM14" i="36"/>
  <c r="ON14" i="36"/>
  <c r="OO14" i="36"/>
  <c r="OP14" i="36"/>
  <c r="OQ14" i="36"/>
  <c r="OL14" i="36"/>
  <c r="OK14" i="36"/>
  <c r="OS14" i="36"/>
  <c r="OT14" i="36"/>
  <c r="OU14" i="36"/>
  <c r="OV14" i="36"/>
  <c r="OW14" i="36"/>
  <c r="OX14" i="36"/>
  <c r="OR14" i="36"/>
  <c r="OY14" i="36"/>
  <c r="OZ14" i="36"/>
  <c r="PA14" i="36"/>
  <c r="PB14" i="36"/>
  <c r="PC14" i="36"/>
  <c r="PD14" i="36"/>
  <c r="PE14" i="36"/>
  <c r="PF14" i="36"/>
  <c r="PG14" i="36"/>
  <c r="PH14" i="36"/>
  <c r="PI14" i="36"/>
  <c r="PJ14" i="36"/>
  <c r="PK14" i="36"/>
  <c r="PL14" i="36"/>
  <c r="PM14" i="36"/>
  <c r="PN14" i="36"/>
  <c r="PO14" i="36"/>
  <c r="PP14" i="36"/>
  <c r="PQ14" i="36"/>
  <c r="PR14" i="36"/>
  <c r="PS14" i="36"/>
  <c r="PT14" i="36"/>
  <c r="PU14" i="36"/>
  <c r="PV14" i="36"/>
  <c r="PW14" i="36"/>
  <c r="PX14" i="36"/>
  <c r="PY14" i="36"/>
  <c r="PZ14" i="36"/>
  <c r="QA14" i="36"/>
  <c r="QB14" i="36"/>
  <c r="QC14" i="36"/>
  <c r="QD14" i="36"/>
  <c r="QE14" i="36"/>
  <c r="QF14" i="36"/>
  <c r="QG14" i="36"/>
  <c r="QH14" i="36"/>
  <c r="QI14" i="36"/>
  <c r="QJ14" i="36"/>
  <c r="QK14" i="36"/>
  <c r="QL14" i="36"/>
  <c r="QM14" i="36"/>
  <c r="QN14" i="36"/>
  <c r="QO14" i="36"/>
  <c r="QP14" i="36"/>
  <c r="QQ14" i="36"/>
  <c r="QR14" i="36"/>
  <c r="QS14" i="36"/>
  <c r="QT14" i="36"/>
  <c r="QU14" i="36"/>
  <c r="QV14" i="36"/>
  <c r="QW14" i="36"/>
  <c r="QX14" i="36"/>
  <c r="QY14" i="36"/>
  <c r="QZ14" i="36"/>
  <c r="RA14" i="36"/>
  <c r="RB14" i="36"/>
  <c r="RC14" i="36"/>
  <c r="RD14" i="36"/>
  <c r="RE14" i="36"/>
  <c r="RF14" i="36"/>
  <c r="RG14" i="36"/>
  <c r="RH14" i="36"/>
  <c r="RI14" i="36"/>
  <c r="RJ14" i="36"/>
  <c r="RK14" i="36"/>
  <c r="RL14" i="36"/>
  <c r="RM14" i="36"/>
  <c r="RN14" i="36"/>
  <c r="RO14" i="36"/>
  <c r="RP14" i="36"/>
  <c r="RQ14" i="36"/>
  <c r="RR14" i="36"/>
  <c r="RS14" i="36"/>
  <c r="RT14" i="36"/>
  <c r="RU14" i="36"/>
  <c r="RV14" i="36"/>
  <c r="RW14" i="36"/>
  <c r="RX14" i="36"/>
  <c r="RY14" i="36"/>
  <c r="RZ14" i="36"/>
  <c r="SA14" i="36"/>
  <c r="SB14" i="36"/>
  <c r="SC14" i="36"/>
  <c r="SD14" i="36"/>
  <c r="SE14" i="36"/>
  <c r="SF14" i="36"/>
  <c r="SG14" i="36"/>
  <c r="SH14" i="36"/>
  <c r="SI14" i="36"/>
  <c r="SJ14" i="36"/>
  <c r="SK14" i="36"/>
  <c r="SL14" i="36"/>
  <c r="SM14" i="36"/>
  <c r="SN14" i="36"/>
  <c r="SO14" i="36"/>
  <c r="SP14" i="36"/>
  <c r="SQ14" i="36"/>
  <c r="SR14" i="36"/>
  <c r="SS14" i="36"/>
  <c r="ST14" i="36"/>
  <c r="SU14" i="36"/>
  <c r="SV14" i="36"/>
  <c r="SW14" i="36"/>
  <c r="SX14" i="36"/>
  <c r="SY14" i="36"/>
  <c r="SZ14" i="36"/>
  <c r="TA14" i="36"/>
  <c r="TB14" i="36"/>
  <c r="TC14" i="36"/>
  <c r="TD14" i="36"/>
  <c r="TE14" i="36"/>
  <c r="TF14" i="36"/>
  <c r="TG14" i="36"/>
  <c r="TH14" i="36"/>
  <c r="TI14" i="36"/>
  <c r="TJ14" i="36"/>
  <c r="TK14" i="36"/>
  <c r="TL14" i="36"/>
  <c r="TM14" i="36"/>
  <c r="TN14" i="36"/>
  <c r="TO14" i="36"/>
  <c r="TP14" i="36"/>
  <c r="TQ14" i="36"/>
  <c r="TR14" i="36"/>
  <c r="TS14" i="36"/>
  <c r="TT14" i="36"/>
  <c r="TU14" i="36"/>
  <c r="TV14" i="36"/>
  <c r="TW14" i="36"/>
  <c r="TX14" i="36"/>
  <c r="TY14" i="36"/>
  <c r="TZ14" i="36"/>
  <c r="UA14" i="36"/>
  <c r="UB14" i="36"/>
  <c r="UC14" i="36"/>
  <c r="UD14" i="36"/>
  <c r="UE14" i="36"/>
  <c r="UF14" i="36"/>
  <c r="UG14" i="36"/>
  <c r="UH14" i="36"/>
  <c r="UJ14" i="36"/>
  <c r="UK14" i="36"/>
  <c r="UL14" i="36"/>
  <c r="UM14" i="36"/>
  <c r="UN14" i="36"/>
  <c r="UO14" i="36"/>
  <c r="UI14" i="36"/>
  <c r="UQ14" i="36"/>
  <c r="UR14" i="36"/>
  <c r="US14" i="36"/>
  <c r="UT14" i="36"/>
  <c r="UU14" i="36"/>
  <c r="UV14" i="36"/>
  <c r="UP14" i="36"/>
  <c r="UX14" i="36"/>
  <c r="UY14" i="36"/>
  <c r="UZ14" i="36"/>
  <c r="VA14" i="36"/>
  <c r="VB14" i="36"/>
  <c r="VC14" i="36"/>
  <c r="UW14" i="36"/>
  <c r="VE14" i="36"/>
  <c r="VF14" i="36"/>
  <c r="VG14" i="36"/>
  <c r="VH14" i="36"/>
  <c r="VI14" i="36"/>
  <c r="VJ14" i="36"/>
  <c r="VD14" i="36"/>
  <c r="VL14" i="36"/>
  <c r="VM14" i="36"/>
  <c r="VN14" i="36"/>
  <c r="VO14" i="36"/>
  <c r="VP14" i="36"/>
  <c r="VQ14" i="36"/>
  <c r="VK14" i="36"/>
  <c r="VS14" i="36"/>
  <c r="VT14" i="36"/>
  <c r="VU14" i="36"/>
  <c r="VV14" i="36"/>
  <c r="VW14" i="36"/>
  <c r="VX14" i="36"/>
  <c r="VR14" i="36"/>
  <c r="VZ14" i="36"/>
  <c r="WA14" i="36"/>
  <c r="WB14" i="36"/>
  <c r="WC14" i="36"/>
  <c r="WD14" i="36"/>
  <c r="WE14" i="36"/>
  <c r="VY14" i="36"/>
  <c r="WG14" i="36"/>
  <c r="WH14" i="36"/>
  <c r="WI14" i="36"/>
  <c r="WJ14" i="36"/>
  <c r="WK14" i="36"/>
  <c r="WL14" i="36"/>
  <c r="WF14" i="36"/>
  <c r="WN14" i="36"/>
  <c r="WO14" i="36"/>
  <c r="WP14" i="36"/>
  <c r="WQ14" i="36"/>
  <c r="WR14" i="36"/>
  <c r="WS14" i="36"/>
  <c r="WM14" i="36"/>
  <c r="WU14" i="36"/>
  <c r="WV14" i="36"/>
  <c r="WW14" i="36"/>
  <c r="WX14" i="36"/>
  <c r="WY14" i="36"/>
  <c r="WZ14" i="36"/>
  <c r="WT14" i="36"/>
  <c r="XB14" i="36"/>
  <c r="XC14" i="36"/>
  <c r="XD14" i="36"/>
  <c r="XE14" i="36"/>
  <c r="XF14" i="36"/>
  <c r="XG14" i="36"/>
  <c r="XA14" i="36"/>
  <c r="XI14" i="36"/>
  <c r="XJ14" i="36"/>
  <c r="XK14" i="36"/>
  <c r="XL14" i="36"/>
  <c r="XM14" i="36"/>
  <c r="XN14" i="36"/>
  <c r="XH14" i="36"/>
  <c r="XP14" i="36"/>
  <c r="XQ14" i="36"/>
  <c r="XR14" i="36"/>
  <c r="XS14" i="36"/>
  <c r="XT14" i="36"/>
  <c r="XU14" i="36"/>
  <c r="XO14" i="36"/>
  <c r="XW14" i="36"/>
  <c r="XX14" i="36"/>
  <c r="XY14" i="36"/>
  <c r="XZ14" i="36"/>
  <c r="YA14" i="36"/>
  <c r="YB14" i="36"/>
  <c r="XV14" i="36"/>
  <c r="YD14" i="36"/>
  <c r="YE14" i="36"/>
  <c r="YF14" i="36"/>
  <c r="YG14" i="36"/>
  <c r="YH14" i="36"/>
  <c r="YI14" i="36"/>
  <c r="YC14" i="36"/>
  <c r="YK14" i="36"/>
  <c r="YL14" i="36"/>
  <c r="YM14" i="36"/>
  <c r="YN14" i="36"/>
  <c r="YO14" i="36"/>
  <c r="YP14" i="36"/>
  <c r="YJ14" i="36"/>
  <c r="YR14" i="36"/>
  <c r="YS14" i="36"/>
  <c r="YT14" i="36"/>
  <c r="YU14" i="36"/>
  <c r="YV14" i="36"/>
  <c r="YW14" i="36"/>
  <c r="YQ14" i="36"/>
  <c r="YY14" i="36"/>
  <c r="YZ14" i="36"/>
  <c r="ZA14" i="36"/>
  <c r="ZB14" i="36"/>
  <c r="ZC14" i="36"/>
  <c r="ZD14" i="36"/>
  <c r="YX14" i="36"/>
  <c r="ZF14" i="36"/>
  <c r="ZG14" i="36"/>
  <c r="ZH14" i="36"/>
  <c r="ZI14" i="36"/>
  <c r="ZJ14" i="36"/>
  <c r="ZK14" i="36"/>
  <c r="ZE14" i="36"/>
  <c r="ZM14" i="36"/>
  <c r="ZN14" i="36"/>
  <c r="ZO14" i="36"/>
  <c r="ZP14" i="36"/>
  <c r="ZQ14" i="36"/>
  <c r="ZR14" i="36"/>
  <c r="ZL14" i="36"/>
  <c r="OM15" i="36"/>
  <c r="ON15" i="36"/>
  <c r="OO15" i="36"/>
  <c r="OP15" i="36"/>
  <c r="OQ15" i="36"/>
  <c r="OL15" i="36"/>
  <c r="OK15" i="36"/>
  <c r="OS15" i="36"/>
  <c r="OT15" i="36"/>
  <c r="OU15" i="36"/>
  <c r="OV15" i="36"/>
  <c r="OW15" i="36"/>
  <c r="OX15" i="36"/>
  <c r="OR15" i="36"/>
  <c r="OY15" i="36"/>
  <c r="OZ15" i="36"/>
  <c r="PA15" i="36"/>
  <c r="PB15" i="36"/>
  <c r="PC15" i="36"/>
  <c r="PD15" i="36"/>
  <c r="PE15" i="36"/>
  <c r="PF15" i="36"/>
  <c r="PG15" i="36"/>
  <c r="PH15" i="36"/>
  <c r="PI15" i="36"/>
  <c r="PJ15" i="36"/>
  <c r="PK15" i="36"/>
  <c r="PL15" i="36"/>
  <c r="PM15" i="36"/>
  <c r="PN15" i="36"/>
  <c r="PO15" i="36"/>
  <c r="PP15" i="36"/>
  <c r="PQ15" i="36"/>
  <c r="PR15" i="36"/>
  <c r="PS15" i="36"/>
  <c r="PT15" i="36"/>
  <c r="PU15" i="36"/>
  <c r="PV15" i="36"/>
  <c r="PW15" i="36"/>
  <c r="PX15" i="36"/>
  <c r="PY15" i="36"/>
  <c r="PZ15" i="36"/>
  <c r="QA15" i="36"/>
  <c r="QB15" i="36"/>
  <c r="QC15" i="36"/>
  <c r="QD15" i="36"/>
  <c r="QE15" i="36"/>
  <c r="QF15" i="36"/>
  <c r="QG15" i="36"/>
  <c r="QH15" i="36"/>
  <c r="QI15" i="36"/>
  <c r="QJ15" i="36"/>
  <c r="QK15" i="36"/>
  <c r="QL15" i="36"/>
  <c r="QM15" i="36"/>
  <c r="QN15" i="36"/>
  <c r="QO15" i="36"/>
  <c r="QP15" i="36"/>
  <c r="QQ15" i="36"/>
  <c r="QR15" i="36"/>
  <c r="QS15" i="36"/>
  <c r="QT15" i="36"/>
  <c r="QU15" i="36"/>
  <c r="QV15" i="36"/>
  <c r="QW15" i="36"/>
  <c r="QX15" i="36"/>
  <c r="QY15" i="36"/>
  <c r="QZ15" i="36"/>
  <c r="RA15" i="36"/>
  <c r="RB15" i="36"/>
  <c r="RC15" i="36"/>
  <c r="RD15" i="36"/>
  <c r="RE15" i="36"/>
  <c r="RF15" i="36"/>
  <c r="RG15" i="36"/>
  <c r="RH15" i="36"/>
  <c r="RI15" i="36"/>
  <c r="RJ15" i="36"/>
  <c r="RK15" i="36"/>
  <c r="RL15" i="36"/>
  <c r="RM15" i="36"/>
  <c r="RN15" i="36"/>
  <c r="RO15" i="36"/>
  <c r="RP15" i="36"/>
  <c r="RQ15" i="36"/>
  <c r="RR15" i="36"/>
  <c r="RS15" i="36"/>
  <c r="RT15" i="36"/>
  <c r="RU15" i="36"/>
  <c r="RV15" i="36"/>
  <c r="RW15" i="36"/>
  <c r="RX15" i="36"/>
  <c r="RY15" i="36"/>
  <c r="RZ15" i="36"/>
  <c r="SA15" i="36"/>
  <c r="SB15" i="36"/>
  <c r="SC15" i="36"/>
  <c r="SD15" i="36"/>
  <c r="SE15" i="36"/>
  <c r="SF15" i="36"/>
  <c r="SG15" i="36"/>
  <c r="SH15" i="36"/>
  <c r="SI15" i="36"/>
  <c r="SJ15" i="36"/>
  <c r="SK15" i="36"/>
  <c r="SL15" i="36"/>
  <c r="SM15" i="36"/>
  <c r="SN15" i="36"/>
  <c r="SO15" i="36"/>
  <c r="SP15" i="36"/>
  <c r="SQ15" i="36"/>
  <c r="SR15" i="36"/>
  <c r="SS15" i="36"/>
  <c r="ST15" i="36"/>
  <c r="SU15" i="36"/>
  <c r="SV15" i="36"/>
  <c r="SW15" i="36"/>
  <c r="SX15" i="36"/>
  <c r="SY15" i="36"/>
  <c r="SZ15" i="36"/>
  <c r="TA15" i="36"/>
  <c r="TB15" i="36"/>
  <c r="TC15" i="36"/>
  <c r="TD15" i="36"/>
  <c r="TE15" i="36"/>
  <c r="TF15" i="36"/>
  <c r="TG15" i="36"/>
  <c r="TH15" i="36"/>
  <c r="TI15" i="36"/>
  <c r="TJ15" i="36"/>
  <c r="TK15" i="36"/>
  <c r="TL15" i="36"/>
  <c r="TM15" i="36"/>
  <c r="TN15" i="36"/>
  <c r="TO15" i="36"/>
  <c r="TP15" i="36"/>
  <c r="TQ15" i="36"/>
  <c r="TR15" i="36"/>
  <c r="TS15" i="36"/>
  <c r="TT15" i="36"/>
  <c r="TU15" i="36"/>
  <c r="TV15" i="36"/>
  <c r="TW15" i="36"/>
  <c r="TX15" i="36"/>
  <c r="TY15" i="36"/>
  <c r="TZ15" i="36"/>
  <c r="UA15" i="36"/>
  <c r="UB15" i="36"/>
  <c r="UC15" i="36"/>
  <c r="UD15" i="36"/>
  <c r="UE15" i="36"/>
  <c r="UF15" i="36"/>
  <c r="UG15" i="36"/>
  <c r="UH15" i="36"/>
  <c r="UJ15" i="36"/>
  <c r="UK15" i="36"/>
  <c r="UL15" i="36"/>
  <c r="UM15" i="36"/>
  <c r="UN15" i="36"/>
  <c r="UO15" i="36"/>
  <c r="UI15" i="36"/>
  <c r="UQ15" i="36"/>
  <c r="UR15" i="36"/>
  <c r="US15" i="36"/>
  <c r="UT15" i="36"/>
  <c r="UU15" i="36"/>
  <c r="UV15" i="36"/>
  <c r="UP15" i="36"/>
  <c r="UX15" i="36"/>
  <c r="UY15" i="36"/>
  <c r="UZ15" i="36"/>
  <c r="VA15" i="36"/>
  <c r="VB15" i="36"/>
  <c r="VC15" i="36"/>
  <c r="UW15" i="36"/>
  <c r="VE15" i="36"/>
  <c r="VF15" i="36"/>
  <c r="VG15" i="36"/>
  <c r="VH15" i="36"/>
  <c r="VI15" i="36"/>
  <c r="VJ15" i="36"/>
  <c r="VD15" i="36"/>
  <c r="VL15" i="36"/>
  <c r="VM15" i="36"/>
  <c r="VN15" i="36"/>
  <c r="VO15" i="36"/>
  <c r="VP15" i="36"/>
  <c r="VQ15" i="36"/>
  <c r="VK15" i="36"/>
  <c r="VS15" i="36"/>
  <c r="VT15" i="36"/>
  <c r="VU15" i="36"/>
  <c r="VV15" i="36"/>
  <c r="VW15" i="36"/>
  <c r="VX15" i="36"/>
  <c r="VR15" i="36"/>
  <c r="VZ15" i="36"/>
  <c r="WA15" i="36"/>
  <c r="WB15" i="36"/>
  <c r="WC15" i="36"/>
  <c r="WD15" i="36"/>
  <c r="WE15" i="36"/>
  <c r="VY15" i="36"/>
  <c r="WG15" i="36"/>
  <c r="WH15" i="36"/>
  <c r="WI15" i="36"/>
  <c r="WJ15" i="36"/>
  <c r="WK15" i="36"/>
  <c r="WL15" i="36"/>
  <c r="WF15" i="36"/>
  <c r="WN15" i="36"/>
  <c r="WO15" i="36"/>
  <c r="WP15" i="36"/>
  <c r="WQ15" i="36"/>
  <c r="WR15" i="36"/>
  <c r="WS15" i="36"/>
  <c r="WM15" i="36"/>
  <c r="WU15" i="36"/>
  <c r="WV15" i="36"/>
  <c r="WW15" i="36"/>
  <c r="WX15" i="36"/>
  <c r="WY15" i="36"/>
  <c r="WZ15" i="36"/>
  <c r="WT15" i="36"/>
  <c r="XB15" i="36"/>
  <c r="XC15" i="36"/>
  <c r="XD15" i="36"/>
  <c r="XE15" i="36"/>
  <c r="XF15" i="36"/>
  <c r="XG15" i="36"/>
  <c r="XA15" i="36"/>
  <c r="XI15" i="36"/>
  <c r="XJ15" i="36"/>
  <c r="XK15" i="36"/>
  <c r="XL15" i="36"/>
  <c r="XM15" i="36"/>
  <c r="XN15" i="36"/>
  <c r="XH15" i="36"/>
  <c r="XP15" i="36"/>
  <c r="XQ15" i="36"/>
  <c r="XR15" i="36"/>
  <c r="XS15" i="36"/>
  <c r="XT15" i="36"/>
  <c r="XU15" i="36"/>
  <c r="XO15" i="36"/>
  <c r="XW15" i="36"/>
  <c r="XX15" i="36"/>
  <c r="XY15" i="36"/>
  <c r="XZ15" i="36"/>
  <c r="YA15" i="36"/>
  <c r="YB15" i="36"/>
  <c r="XV15" i="36"/>
  <c r="YD15" i="36"/>
  <c r="YE15" i="36"/>
  <c r="YF15" i="36"/>
  <c r="YG15" i="36"/>
  <c r="YH15" i="36"/>
  <c r="YI15" i="36"/>
  <c r="YC15" i="36"/>
  <c r="YK15" i="36"/>
  <c r="YL15" i="36"/>
  <c r="YM15" i="36"/>
  <c r="YN15" i="36"/>
  <c r="YO15" i="36"/>
  <c r="YP15" i="36"/>
  <c r="YJ15" i="36"/>
  <c r="YR15" i="36"/>
  <c r="YS15" i="36"/>
  <c r="YT15" i="36"/>
  <c r="YU15" i="36"/>
  <c r="YV15" i="36"/>
  <c r="YW15" i="36"/>
  <c r="YQ15" i="36"/>
  <c r="YY15" i="36"/>
  <c r="YZ15" i="36"/>
  <c r="ZA15" i="36"/>
  <c r="ZB15" i="36"/>
  <c r="ZC15" i="36"/>
  <c r="ZD15" i="36"/>
  <c r="YX15" i="36"/>
  <c r="ZF15" i="36"/>
  <c r="ZG15" i="36"/>
  <c r="ZH15" i="36"/>
  <c r="ZI15" i="36"/>
  <c r="ZJ15" i="36"/>
  <c r="ZK15" i="36"/>
  <c r="ZE15" i="36"/>
  <c r="ZM15" i="36"/>
  <c r="ZN15" i="36"/>
  <c r="ZO15" i="36"/>
  <c r="ZP15" i="36"/>
  <c r="ZQ15" i="36"/>
  <c r="ZR15" i="36"/>
  <c r="ZL15" i="36"/>
  <c r="OM16" i="36"/>
  <c r="ON16" i="36"/>
  <c r="OO16" i="36"/>
  <c r="OP16" i="36"/>
  <c r="OQ16" i="36"/>
  <c r="OL16" i="36"/>
  <c r="OK16" i="36"/>
  <c r="OS16" i="36"/>
  <c r="OT16" i="36"/>
  <c r="OU16" i="36"/>
  <c r="OV16" i="36"/>
  <c r="OW16" i="36"/>
  <c r="OX16" i="36"/>
  <c r="OR16" i="36"/>
  <c r="OY16" i="36"/>
  <c r="OZ16" i="36"/>
  <c r="PA16" i="36"/>
  <c r="PB16" i="36"/>
  <c r="PC16" i="36"/>
  <c r="PD16" i="36"/>
  <c r="PE16" i="36"/>
  <c r="PF16" i="36"/>
  <c r="PG16" i="36"/>
  <c r="PH16" i="36"/>
  <c r="PI16" i="36"/>
  <c r="PJ16" i="36"/>
  <c r="PK16" i="36"/>
  <c r="PL16" i="36"/>
  <c r="PM16" i="36"/>
  <c r="PN16" i="36"/>
  <c r="PO16" i="36"/>
  <c r="PP16" i="36"/>
  <c r="PQ16" i="36"/>
  <c r="PR16" i="36"/>
  <c r="PS16" i="36"/>
  <c r="PT16" i="36"/>
  <c r="PU16" i="36"/>
  <c r="PV16" i="36"/>
  <c r="PW16" i="36"/>
  <c r="PX16" i="36"/>
  <c r="PY16" i="36"/>
  <c r="PZ16" i="36"/>
  <c r="QA16" i="36"/>
  <c r="QB16" i="36"/>
  <c r="QC16" i="36"/>
  <c r="QD16" i="36"/>
  <c r="QE16" i="36"/>
  <c r="QF16" i="36"/>
  <c r="QG16" i="36"/>
  <c r="QH16" i="36"/>
  <c r="QI16" i="36"/>
  <c r="QJ16" i="36"/>
  <c r="QK16" i="36"/>
  <c r="QL16" i="36"/>
  <c r="QM16" i="36"/>
  <c r="QN16" i="36"/>
  <c r="QO16" i="36"/>
  <c r="QP16" i="36"/>
  <c r="QQ16" i="36"/>
  <c r="QR16" i="36"/>
  <c r="QS16" i="36"/>
  <c r="QT16" i="36"/>
  <c r="QU16" i="36"/>
  <c r="QV16" i="36"/>
  <c r="QW16" i="36"/>
  <c r="QX16" i="36"/>
  <c r="QY16" i="36"/>
  <c r="QZ16" i="36"/>
  <c r="RA16" i="36"/>
  <c r="RB16" i="36"/>
  <c r="RC16" i="36"/>
  <c r="RD16" i="36"/>
  <c r="RE16" i="36"/>
  <c r="RF16" i="36"/>
  <c r="RG16" i="36"/>
  <c r="RH16" i="36"/>
  <c r="RI16" i="36"/>
  <c r="RJ16" i="36"/>
  <c r="RK16" i="36"/>
  <c r="RL16" i="36"/>
  <c r="RM16" i="36"/>
  <c r="RN16" i="36"/>
  <c r="RO16" i="36"/>
  <c r="RP16" i="36"/>
  <c r="RQ16" i="36"/>
  <c r="RR16" i="36"/>
  <c r="RS16" i="36"/>
  <c r="RT16" i="36"/>
  <c r="RU16" i="36"/>
  <c r="RV16" i="36"/>
  <c r="RW16" i="36"/>
  <c r="RX16" i="36"/>
  <c r="RY16" i="36"/>
  <c r="RZ16" i="36"/>
  <c r="SA16" i="36"/>
  <c r="SB16" i="36"/>
  <c r="SC16" i="36"/>
  <c r="SD16" i="36"/>
  <c r="SE16" i="36"/>
  <c r="SF16" i="36"/>
  <c r="SG16" i="36"/>
  <c r="SH16" i="36"/>
  <c r="SI16" i="36"/>
  <c r="SJ16" i="36"/>
  <c r="SK16" i="36"/>
  <c r="SL16" i="36"/>
  <c r="SM16" i="36"/>
  <c r="SN16" i="36"/>
  <c r="SO16" i="36"/>
  <c r="SP16" i="36"/>
  <c r="SQ16" i="36"/>
  <c r="SR16" i="36"/>
  <c r="SS16" i="36"/>
  <c r="ST16" i="36"/>
  <c r="SU16" i="36"/>
  <c r="SV16" i="36"/>
  <c r="SW16" i="36"/>
  <c r="SX16" i="36"/>
  <c r="SY16" i="36"/>
  <c r="SZ16" i="36"/>
  <c r="TA16" i="36"/>
  <c r="TB16" i="36"/>
  <c r="TC16" i="36"/>
  <c r="TD16" i="36"/>
  <c r="TE16" i="36"/>
  <c r="TF16" i="36"/>
  <c r="TG16" i="36"/>
  <c r="TH16" i="36"/>
  <c r="TI16" i="36"/>
  <c r="TJ16" i="36"/>
  <c r="TK16" i="36"/>
  <c r="TL16" i="36"/>
  <c r="TM16" i="36"/>
  <c r="TN16" i="36"/>
  <c r="TO16" i="36"/>
  <c r="TP16" i="36"/>
  <c r="TQ16" i="36"/>
  <c r="TR16" i="36"/>
  <c r="TS16" i="36"/>
  <c r="TT16" i="36"/>
  <c r="TU16" i="36"/>
  <c r="TV16" i="36"/>
  <c r="TW16" i="36"/>
  <c r="TX16" i="36"/>
  <c r="TY16" i="36"/>
  <c r="TZ16" i="36"/>
  <c r="UA16" i="36"/>
  <c r="UB16" i="36"/>
  <c r="UC16" i="36"/>
  <c r="UD16" i="36"/>
  <c r="UE16" i="36"/>
  <c r="UF16" i="36"/>
  <c r="UG16" i="36"/>
  <c r="UH16" i="36"/>
  <c r="UJ16" i="36"/>
  <c r="UK16" i="36"/>
  <c r="UL16" i="36"/>
  <c r="UM16" i="36"/>
  <c r="UN16" i="36"/>
  <c r="UO16" i="36"/>
  <c r="UI16" i="36"/>
  <c r="UQ16" i="36"/>
  <c r="UR16" i="36"/>
  <c r="US16" i="36"/>
  <c r="UT16" i="36"/>
  <c r="UU16" i="36"/>
  <c r="UV16" i="36"/>
  <c r="UP16" i="36"/>
  <c r="UX16" i="36"/>
  <c r="UY16" i="36"/>
  <c r="UZ16" i="36"/>
  <c r="VA16" i="36"/>
  <c r="VB16" i="36"/>
  <c r="VC16" i="36"/>
  <c r="UW16" i="36"/>
  <c r="VE16" i="36"/>
  <c r="VF16" i="36"/>
  <c r="VG16" i="36"/>
  <c r="VH16" i="36"/>
  <c r="VI16" i="36"/>
  <c r="VJ16" i="36"/>
  <c r="VD16" i="36"/>
  <c r="VL16" i="36"/>
  <c r="VM16" i="36"/>
  <c r="VN16" i="36"/>
  <c r="VO16" i="36"/>
  <c r="VP16" i="36"/>
  <c r="VQ16" i="36"/>
  <c r="VK16" i="36"/>
  <c r="VS16" i="36"/>
  <c r="VT16" i="36"/>
  <c r="VU16" i="36"/>
  <c r="VV16" i="36"/>
  <c r="VW16" i="36"/>
  <c r="VX16" i="36"/>
  <c r="VR16" i="36"/>
  <c r="VZ16" i="36"/>
  <c r="WA16" i="36"/>
  <c r="WB16" i="36"/>
  <c r="WC16" i="36"/>
  <c r="WD16" i="36"/>
  <c r="WE16" i="36"/>
  <c r="VY16" i="36"/>
  <c r="WG16" i="36"/>
  <c r="WH16" i="36"/>
  <c r="WI16" i="36"/>
  <c r="WJ16" i="36"/>
  <c r="WK16" i="36"/>
  <c r="WL16" i="36"/>
  <c r="WF16" i="36"/>
  <c r="WN16" i="36"/>
  <c r="WO16" i="36"/>
  <c r="WP16" i="36"/>
  <c r="WQ16" i="36"/>
  <c r="WR16" i="36"/>
  <c r="WS16" i="36"/>
  <c r="WM16" i="36"/>
  <c r="WU16" i="36"/>
  <c r="WV16" i="36"/>
  <c r="WW16" i="36"/>
  <c r="WX16" i="36"/>
  <c r="WY16" i="36"/>
  <c r="WZ16" i="36"/>
  <c r="WT16" i="36"/>
  <c r="XB16" i="36"/>
  <c r="XC16" i="36"/>
  <c r="XD16" i="36"/>
  <c r="XE16" i="36"/>
  <c r="XF16" i="36"/>
  <c r="XG16" i="36"/>
  <c r="XA16" i="36"/>
  <c r="XI16" i="36"/>
  <c r="XJ16" i="36"/>
  <c r="XK16" i="36"/>
  <c r="XL16" i="36"/>
  <c r="XM16" i="36"/>
  <c r="XN16" i="36"/>
  <c r="XH16" i="36"/>
  <c r="XP16" i="36"/>
  <c r="XQ16" i="36"/>
  <c r="XR16" i="36"/>
  <c r="XS16" i="36"/>
  <c r="XT16" i="36"/>
  <c r="XU16" i="36"/>
  <c r="XO16" i="36"/>
  <c r="XW16" i="36"/>
  <c r="XX16" i="36"/>
  <c r="XY16" i="36"/>
  <c r="XZ16" i="36"/>
  <c r="YA16" i="36"/>
  <c r="YB16" i="36"/>
  <c r="XV16" i="36"/>
  <c r="YD16" i="36"/>
  <c r="YE16" i="36"/>
  <c r="YF16" i="36"/>
  <c r="YG16" i="36"/>
  <c r="YH16" i="36"/>
  <c r="YI16" i="36"/>
  <c r="YC16" i="36"/>
  <c r="YK16" i="36"/>
  <c r="YL16" i="36"/>
  <c r="YM16" i="36"/>
  <c r="YN16" i="36"/>
  <c r="YO16" i="36"/>
  <c r="YP16" i="36"/>
  <c r="YJ16" i="36"/>
  <c r="YR16" i="36"/>
  <c r="YS16" i="36"/>
  <c r="YT16" i="36"/>
  <c r="YU16" i="36"/>
  <c r="YV16" i="36"/>
  <c r="YW16" i="36"/>
  <c r="YQ16" i="36"/>
  <c r="YY16" i="36"/>
  <c r="YZ16" i="36"/>
  <c r="ZA16" i="36"/>
  <c r="ZB16" i="36"/>
  <c r="ZC16" i="36"/>
  <c r="ZD16" i="36"/>
  <c r="YX16" i="36"/>
  <c r="ZF16" i="36"/>
  <c r="ZG16" i="36"/>
  <c r="ZH16" i="36"/>
  <c r="ZI16" i="36"/>
  <c r="ZJ16" i="36"/>
  <c r="ZK16" i="36"/>
  <c r="ZE16" i="36"/>
  <c r="ZM16" i="36"/>
  <c r="ZN16" i="36"/>
  <c r="ZO16" i="36"/>
  <c r="ZP16" i="36"/>
  <c r="ZQ16" i="36"/>
  <c r="ZR16" i="36"/>
  <c r="ZL16" i="36"/>
  <c r="OM17" i="36"/>
  <c r="ON17" i="36"/>
  <c r="OO17" i="36"/>
  <c r="OP17" i="36"/>
  <c r="OQ17" i="36"/>
  <c r="OL17" i="36"/>
  <c r="OK17" i="36"/>
  <c r="OS17" i="36"/>
  <c r="OT17" i="36"/>
  <c r="OU17" i="36"/>
  <c r="OV17" i="36"/>
  <c r="OW17" i="36"/>
  <c r="OX17" i="36"/>
  <c r="OR17" i="36"/>
  <c r="OY17" i="36"/>
  <c r="OZ17" i="36"/>
  <c r="PA17" i="36"/>
  <c r="PB17" i="36"/>
  <c r="PC17" i="36"/>
  <c r="PD17" i="36"/>
  <c r="PE17" i="36"/>
  <c r="PF17" i="36"/>
  <c r="PG17" i="36"/>
  <c r="PH17" i="36"/>
  <c r="PI17" i="36"/>
  <c r="PJ17" i="36"/>
  <c r="PK17" i="36"/>
  <c r="PL17" i="36"/>
  <c r="PM17" i="36"/>
  <c r="PN17" i="36"/>
  <c r="PO17" i="36"/>
  <c r="PP17" i="36"/>
  <c r="PQ17" i="36"/>
  <c r="PR17" i="36"/>
  <c r="PS17" i="36"/>
  <c r="PT17" i="36"/>
  <c r="PU17" i="36"/>
  <c r="PV17" i="36"/>
  <c r="PW17" i="36"/>
  <c r="PX17" i="36"/>
  <c r="PY17" i="36"/>
  <c r="PZ17" i="36"/>
  <c r="QA17" i="36"/>
  <c r="QB17" i="36"/>
  <c r="QC17" i="36"/>
  <c r="QD17" i="36"/>
  <c r="QE17" i="36"/>
  <c r="QF17" i="36"/>
  <c r="QG17" i="36"/>
  <c r="QH17" i="36"/>
  <c r="QI17" i="36"/>
  <c r="QJ17" i="36"/>
  <c r="QK17" i="36"/>
  <c r="QL17" i="36"/>
  <c r="QM17" i="36"/>
  <c r="QN17" i="36"/>
  <c r="QO17" i="36"/>
  <c r="QP17" i="36"/>
  <c r="QQ17" i="36"/>
  <c r="QR17" i="36"/>
  <c r="QS17" i="36"/>
  <c r="QT17" i="36"/>
  <c r="QU17" i="36"/>
  <c r="QV17" i="36"/>
  <c r="QW17" i="36"/>
  <c r="QX17" i="36"/>
  <c r="QY17" i="36"/>
  <c r="QZ17" i="36"/>
  <c r="RA17" i="36"/>
  <c r="RB17" i="36"/>
  <c r="RC17" i="36"/>
  <c r="RD17" i="36"/>
  <c r="RE17" i="36"/>
  <c r="RF17" i="36"/>
  <c r="RG17" i="36"/>
  <c r="RH17" i="36"/>
  <c r="RI17" i="36"/>
  <c r="RJ17" i="36"/>
  <c r="RK17" i="36"/>
  <c r="RL17" i="36"/>
  <c r="RM17" i="36"/>
  <c r="RN17" i="36"/>
  <c r="RO17" i="36"/>
  <c r="RP17" i="36"/>
  <c r="RQ17" i="36"/>
  <c r="RR17" i="36"/>
  <c r="RS17" i="36"/>
  <c r="RT17" i="36"/>
  <c r="RU17" i="36"/>
  <c r="RV17" i="36"/>
  <c r="RW17" i="36"/>
  <c r="RX17" i="36"/>
  <c r="RY17" i="36"/>
  <c r="RZ17" i="36"/>
  <c r="SA17" i="36"/>
  <c r="SB17" i="36"/>
  <c r="SC17" i="36"/>
  <c r="SD17" i="36"/>
  <c r="SE17" i="36"/>
  <c r="SF17" i="36"/>
  <c r="SG17" i="36"/>
  <c r="SH17" i="36"/>
  <c r="SI17" i="36"/>
  <c r="SJ17" i="36"/>
  <c r="SK17" i="36"/>
  <c r="SL17" i="36"/>
  <c r="SM17" i="36"/>
  <c r="SN17" i="36"/>
  <c r="SO17" i="36"/>
  <c r="SP17" i="36"/>
  <c r="SQ17" i="36"/>
  <c r="SR17" i="36"/>
  <c r="SS17" i="36"/>
  <c r="ST17" i="36"/>
  <c r="SU17" i="36"/>
  <c r="SV17" i="36"/>
  <c r="SW17" i="36"/>
  <c r="SX17" i="36"/>
  <c r="SY17" i="36"/>
  <c r="SZ17" i="36"/>
  <c r="TA17" i="36"/>
  <c r="TB17" i="36"/>
  <c r="TC17" i="36"/>
  <c r="TD17" i="36"/>
  <c r="TE17" i="36"/>
  <c r="TF17" i="36"/>
  <c r="TG17" i="36"/>
  <c r="TH17" i="36"/>
  <c r="TI17" i="36"/>
  <c r="TJ17" i="36"/>
  <c r="TK17" i="36"/>
  <c r="TL17" i="36"/>
  <c r="TM17" i="36"/>
  <c r="TN17" i="36"/>
  <c r="TO17" i="36"/>
  <c r="TP17" i="36"/>
  <c r="TQ17" i="36"/>
  <c r="TR17" i="36"/>
  <c r="TS17" i="36"/>
  <c r="TT17" i="36"/>
  <c r="TU17" i="36"/>
  <c r="TV17" i="36"/>
  <c r="TW17" i="36"/>
  <c r="TX17" i="36"/>
  <c r="TY17" i="36"/>
  <c r="TZ17" i="36"/>
  <c r="UA17" i="36"/>
  <c r="UB17" i="36"/>
  <c r="UC17" i="36"/>
  <c r="UD17" i="36"/>
  <c r="UE17" i="36"/>
  <c r="UF17" i="36"/>
  <c r="UG17" i="36"/>
  <c r="UH17" i="36"/>
  <c r="UJ17" i="36"/>
  <c r="UK17" i="36"/>
  <c r="UL17" i="36"/>
  <c r="UM17" i="36"/>
  <c r="UN17" i="36"/>
  <c r="UO17" i="36"/>
  <c r="UI17" i="36"/>
  <c r="UQ17" i="36"/>
  <c r="UR17" i="36"/>
  <c r="US17" i="36"/>
  <c r="UT17" i="36"/>
  <c r="UU17" i="36"/>
  <c r="UV17" i="36"/>
  <c r="UP17" i="36"/>
  <c r="UX17" i="36"/>
  <c r="UY17" i="36"/>
  <c r="UZ17" i="36"/>
  <c r="VA17" i="36"/>
  <c r="VB17" i="36"/>
  <c r="VC17" i="36"/>
  <c r="UW17" i="36"/>
  <c r="VE17" i="36"/>
  <c r="VF17" i="36"/>
  <c r="VG17" i="36"/>
  <c r="VH17" i="36"/>
  <c r="VI17" i="36"/>
  <c r="VJ17" i="36"/>
  <c r="VD17" i="36"/>
  <c r="VL17" i="36"/>
  <c r="VM17" i="36"/>
  <c r="VN17" i="36"/>
  <c r="VO17" i="36"/>
  <c r="VP17" i="36"/>
  <c r="VQ17" i="36"/>
  <c r="VK17" i="36"/>
  <c r="VS17" i="36"/>
  <c r="VT17" i="36"/>
  <c r="VU17" i="36"/>
  <c r="VV17" i="36"/>
  <c r="VW17" i="36"/>
  <c r="VX17" i="36"/>
  <c r="VR17" i="36"/>
  <c r="VZ17" i="36"/>
  <c r="WA17" i="36"/>
  <c r="WB17" i="36"/>
  <c r="WC17" i="36"/>
  <c r="WD17" i="36"/>
  <c r="WE17" i="36"/>
  <c r="VY17" i="36"/>
  <c r="WG17" i="36"/>
  <c r="WH17" i="36"/>
  <c r="WI17" i="36"/>
  <c r="WJ17" i="36"/>
  <c r="WK17" i="36"/>
  <c r="WL17" i="36"/>
  <c r="WF17" i="36"/>
  <c r="WN17" i="36"/>
  <c r="WO17" i="36"/>
  <c r="WP17" i="36"/>
  <c r="WQ17" i="36"/>
  <c r="WR17" i="36"/>
  <c r="WS17" i="36"/>
  <c r="WM17" i="36"/>
  <c r="WU17" i="36"/>
  <c r="WV17" i="36"/>
  <c r="WW17" i="36"/>
  <c r="WX17" i="36"/>
  <c r="WY17" i="36"/>
  <c r="WZ17" i="36"/>
  <c r="WT17" i="36"/>
  <c r="XB17" i="36"/>
  <c r="XC17" i="36"/>
  <c r="XD17" i="36"/>
  <c r="XE17" i="36"/>
  <c r="XF17" i="36"/>
  <c r="XG17" i="36"/>
  <c r="XA17" i="36"/>
  <c r="XI17" i="36"/>
  <c r="XJ17" i="36"/>
  <c r="XK17" i="36"/>
  <c r="XL17" i="36"/>
  <c r="XM17" i="36"/>
  <c r="XN17" i="36"/>
  <c r="XH17" i="36"/>
  <c r="XP17" i="36"/>
  <c r="XQ17" i="36"/>
  <c r="XR17" i="36"/>
  <c r="XS17" i="36"/>
  <c r="XT17" i="36"/>
  <c r="XU17" i="36"/>
  <c r="XO17" i="36"/>
  <c r="XW17" i="36"/>
  <c r="XX17" i="36"/>
  <c r="XY17" i="36"/>
  <c r="XZ17" i="36"/>
  <c r="YA17" i="36"/>
  <c r="YB17" i="36"/>
  <c r="XV17" i="36"/>
  <c r="YD17" i="36"/>
  <c r="YE17" i="36"/>
  <c r="YF17" i="36"/>
  <c r="YG17" i="36"/>
  <c r="YH17" i="36"/>
  <c r="YI17" i="36"/>
  <c r="YC17" i="36"/>
  <c r="YK17" i="36"/>
  <c r="YL17" i="36"/>
  <c r="YM17" i="36"/>
  <c r="YN17" i="36"/>
  <c r="YO17" i="36"/>
  <c r="YP17" i="36"/>
  <c r="YJ17" i="36"/>
  <c r="YR17" i="36"/>
  <c r="YS17" i="36"/>
  <c r="YT17" i="36"/>
  <c r="YU17" i="36"/>
  <c r="YV17" i="36"/>
  <c r="YW17" i="36"/>
  <c r="YQ17" i="36"/>
  <c r="YY17" i="36"/>
  <c r="YZ17" i="36"/>
  <c r="ZA17" i="36"/>
  <c r="ZB17" i="36"/>
  <c r="ZC17" i="36"/>
  <c r="ZD17" i="36"/>
  <c r="YX17" i="36"/>
  <c r="ZF17" i="36"/>
  <c r="ZG17" i="36"/>
  <c r="ZH17" i="36"/>
  <c r="ZI17" i="36"/>
  <c r="ZJ17" i="36"/>
  <c r="ZK17" i="36"/>
  <c r="ZE17" i="36"/>
  <c r="ZM17" i="36"/>
  <c r="ZN17" i="36"/>
  <c r="ZO17" i="36"/>
  <c r="ZP17" i="36"/>
  <c r="ZQ17" i="36"/>
  <c r="ZR17" i="36"/>
  <c r="ZL17" i="36"/>
  <c r="OM18" i="36"/>
  <c r="ON18" i="36"/>
  <c r="OO18" i="36"/>
  <c r="OP18" i="36"/>
  <c r="OQ18" i="36"/>
  <c r="OL18" i="36"/>
  <c r="OK18" i="36"/>
  <c r="OS18" i="36"/>
  <c r="OT18" i="36"/>
  <c r="OU18" i="36"/>
  <c r="OV18" i="36"/>
  <c r="OW18" i="36"/>
  <c r="OX18" i="36"/>
  <c r="OR18" i="36"/>
  <c r="OY18" i="36"/>
  <c r="OZ18" i="36"/>
  <c r="PA18" i="36"/>
  <c r="PB18" i="36"/>
  <c r="PC18" i="36"/>
  <c r="PD18" i="36"/>
  <c r="PE18" i="36"/>
  <c r="PF18" i="36"/>
  <c r="PG18" i="36"/>
  <c r="PH18" i="36"/>
  <c r="PI18" i="36"/>
  <c r="PJ18" i="36"/>
  <c r="PK18" i="36"/>
  <c r="PL18" i="36"/>
  <c r="PM18" i="36"/>
  <c r="PN18" i="36"/>
  <c r="PO18" i="36"/>
  <c r="PP18" i="36"/>
  <c r="PQ18" i="36"/>
  <c r="PR18" i="36"/>
  <c r="PS18" i="36"/>
  <c r="PT18" i="36"/>
  <c r="PU18" i="36"/>
  <c r="PV18" i="36"/>
  <c r="PW18" i="36"/>
  <c r="PX18" i="36"/>
  <c r="PY18" i="36"/>
  <c r="PZ18" i="36"/>
  <c r="QA18" i="36"/>
  <c r="QB18" i="36"/>
  <c r="QC18" i="36"/>
  <c r="QD18" i="36"/>
  <c r="QE18" i="36"/>
  <c r="QF18" i="36"/>
  <c r="QG18" i="36"/>
  <c r="QH18" i="36"/>
  <c r="QI18" i="36"/>
  <c r="QJ18" i="36"/>
  <c r="QK18" i="36"/>
  <c r="QL18" i="36"/>
  <c r="QM18" i="36"/>
  <c r="QN18" i="36"/>
  <c r="QO18" i="36"/>
  <c r="QP18" i="36"/>
  <c r="QQ18" i="36"/>
  <c r="QR18" i="36"/>
  <c r="QS18" i="36"/>
  <c r="QT18" i="36"/>
  <c r="QU18" i="36"/>
  <c r="QV18" i="36"/>
  <c r="QW18" i="36"/>
  <c r="QX18" i="36"/>
  <c r="QY18" i="36"/>
  <c r="QZ18" i="36"/>
  <c r="RA18" i="36"/>
  <c r="RB18" i="36"/>
  <c r="RC18" i="36"/>
  <c r="RD18" i="36"/>
  <c r="RE18" i="36"/>
  <c r="RF18" i="36"/>
  <c r="RG18" i="36"/>
  <c r="RH18" i="36"/>
  <c r="RI18" i="36"/>
  <c r="RJ18" i="36"/>
  <c r="RK18" i="36"/>
  <c r="RL18" i="36"/>
  <c r="RM18" i="36"/>
  <c r="RN18" i="36"/>
  <c r="RO18" i="36"/>
  <c r="RP18" i="36"/>
  <c r="RQ18" i="36"/>
  <c r="RR18" i="36"/>
  <c r="RS18" i="36"/>
  <c r="RT18" i="36"/>
  <c r="RU18" i="36"/>
  <c r="RV18" i="36"/>
  <c r="RW18" i="36"/>
  <c r="RX18" i="36"/>
  <c r="RY18" i="36"/>
  <c r="RZ18" i="36"/>
  <c r="SA18" i="36"/>
  <c r="SB18" i="36"/>
  <c r="SC18" i="36"/>
  <c r="SD18" i="36"/>
  <c r="SE18" i="36"/>
  <c r="SF18" i="36"/>
  <c r="SG18" i="36"/>
  <c r="SH18" i="36"/>
  <c r="SI18" i="36"/>
  <c r="SJ18" i="36"/>
  <c r="SK18" i="36"/>
  <c r="SL18" i="36"/>
  <c r="SM18" i="36"/>
  <c r="SN18" i="36"/>
  <c r="SO18" i="36"/>
  <c r="SP18" i="36"/>
  <c r="SQ18" i="36"/>
  <c r="SR18" i="36"/>
  <c r="SS18" i="36"/>
  <c r="ST18" i="36"/>
  <c r="SU18" i="36"/>
  <c r="SV18" i="36"/>
  <c r="SW18" i="36"/>
  <c r="SX18" i="36"/>
  <c r="SY18" i="36"/>
  <c r="SZ18" i="36"/>
  <c r="TA18" i="36"/>
  <c r="TB18" i="36"/>
  <c r="TC18" i="36"/>
  <c r="TD18" i="36"/>
  <c r="TE18" i="36"/>
  <c r="TF18" i="36"/>
  <c r="TG18" i="36"/>
  <c r="TH18" i="36"/>
  <c r="TI18" i="36"/>
  <c r="TJ18" i="36"/>
  <c r="TK18" i="36"/>
  <c r="TL18" i="36"/>
  <c r="TM18" i="36"/>
  <c r="TN18" i="36"/>
  <c r="TO18" i="36"/>
  <c r="TP18" i="36"/>
  <c r="TQ18" i="36"/>
  <c r="TR18" i="36"/>
  <c r="TS18" i="36"/>
  <c r="TT18" i="36"/>
  <c r="TU18" i="36"/>
  <c r="TV18" i="36"/>
  <c r="TW18" i="36"/>
  <c r="TX18" i="36"/>
  <c r="TY18" i="36"/>
  <c r="TZ18" i="36"/>
  <c r="UA18" i="36"/>
  <c r="UB18" i="36"/>
  <c r="UC18" i="36"/>
  <c r="UD18" i="36"/>
  <c r="UE18" i="36"/>
  <c r="UF18" i="36"/>
  <c r="UG18" i="36"/>
  <c r="UH18" i="36"/>
  <c r="UJ18" i="36"/>
  <c r="UK18" i="36"/>
  <c r="UL18" i="36"/>
  <c r="UM18" i="36"/>
  <c r="UN18" i="36"/>
  <c r="UO18" i="36"/>
  <c r="UI18" i="36"/>
  <c r="UQ18" i="36"/>
  <c r="UR18" i="36"/>
  <c r="US18" i="36"/>
  <c r="UT18" i="36"/>
  <c r="UU18" i="36"/>
  <c r="UV18" i="36"/>
  <c r="UP18" i="36"/>
  <c r="UX18" i="36"/>
  <c r="UY18" i="36"/>
  <c r="UZ18" i="36"/>
  <c r="VA18" i="36"/>
  <c r="VB18" i="36"/>
  <c r="VC18" i="36"/>
  <c r="UW18" i="36"/>
  <c r="VE18" i="36"/>
  <c r="VF18" i="36"/>
  <c r="VG18" i="36"/>
  <c r="VH18" i="36"/>
  <c r="VI18" i="36"/>
  <c r="VJ18" i="36"/>
  <c r="VD18" i="36"/>
  <c r="VL18" i="36"/>
  <c r="VM18" i="36"/>
  <c r="VN18" i="36"/>
  <c r="VO18" i="36"/>
  <c r="VP18" i="36"/>
  <c r="VQ18" i="36"/>
  <c r="VK18" i="36"/>
  <c r="VS18" i="36"/>
  <c r="VT18" i="36"/>
  <c r="VU18" i="36"/>
  <c r="VV18" i="36"/>
  <c r="VW18" i="36"/>
  <c r="VX18" i="36"/>
  <c r="VR18" i="36"/>
  <c r="VZ18" i="36"/>
  <c r="WA18" i="36"/>
  <c r="WB18" i="36"/>
  <c r="WC18" i="36"/>
  <c r="WD18" i="36"/>
  <c r="WE18" i="36"/>
  <c r="VY18" i="36"/>
  <c r="WG18" i="36"/>
  <c r="WH18" i="36"/>
  <c r="WI18" i="36"/>
  <c r="WJ18" i="36"/>
  <c r="WK18" i="36"/>
  <c r="WL18" i="36"/>
  <c r="WF18" i="36"/>
  <c r="WN18" i="36"/>
  <c r="WO18" i="36"/>
  <c r="WP18" i="36"/>
  <c r="WQ18" i="36"/>
  <c r="WR18" i="36"/>
  <c r="WS18" i="36"/>
  <c r="WM18" i="36"/>
  <c r="WU18" i="36"/>
  <c r="WV18" i="36"/>
  <c r="WW18" i="36"/>
  <c r="WX18" i="36"/>
  <c r="WY18" i="36"/>
  <c r="WZ18" i="36"/>
  <c r="WT18" i="36"/>
  <c r="XB18" i="36"/>
  <c r="XC18" i="36"/>
  <c r="XD18" i="36"/>
  <c r="XE18" i="36"/>
  <c r="XF18" i="36"/>
  <c r="XG18" i="36"/>
  <c r="XA18" i="36"/>
  <c r="XI18" i="36"/>
  <c r="XJ18" i="36"/>
  <c r="XK18" i="36"/>
  <c r="XL18" i="36"/>
  <c r="XM18" i="36"/>
  <c r="XN18" i="36"/>
  <c r="XH18" i="36"/>
  <c r="XP18" i="36"/>
  <c r="XQ18" i="36"/>
  <c r="XR18" i="36"/>
  <c r="XS18" i="36"/>
  <c r="XT18" i="36"/>
  <c r="XU18" i="36"/>
  <c r="XO18" i="36"/>
  <c r="XW18" i="36"/>
  <c r="XX18" i="36"/>
  <c r="XY18" i="36"/>
  <c r="XZ18" i="36"/>
  <c r="YA18" i="36"/>
  <c r="YB18" i="36"/>
  <c r="XV18" i="36"/>
  <c r="YD18" i="36"/>
  <c r="YE18" i="36"/>
  <c r="YF18" i="36"/>
  <c r="YG18" i="36"/>
  <c r="YH18" i="36"/>
  <c r="YI18" i="36"/>
  <c r="YC18" i="36"/>
  <c r="YK18" i="36"/>
  <c r="YL18" i="36"/>
  <c r="YM18" i="36"/>
  <c r="YN18" i="36"/>
  <c r="YO18" i="36"/>
  <c r="YP18" i="36"/>
  <c r="YJ18" i="36"/>
  <c r="YR18" i="36"/>
  <c r="YS18" i="36"/>
  <c r="YT18" i="36"/>
  <c r="YU18" i="36"/>
  <c r="YV18" i="36"/>
  <c r="YW18" i="36"/>
  <c r="YQ18" i="36"/>
  <c r="YY18" i="36"/>
  <c r="YZ18" i="36"/>
  <c r="ZA18" i="36"/>
  <c r="ZB18" i="36"/>
  <c r="ZC18" i="36"/>
  <c r="ZD18" i="36"/>
  <c r="YX18" i="36"/>
  <c r="ZF18" i="36"/>
  <c r="ZG18" i="36"/>
  <c r="ZH18" i="36"/>
  <c r="ZI18" i="36"/>
  <c r="ZJ18" i="36"/>
  <c r="ZK18" i="36"/>
  <c r="ZE18" i="36"/>
  <c r="ZM18" i="36"/>
  <c r="ZN18" i="36"/>
  <c r="ZO18" i="36"/>
  <c r="ZP18" i="36"/>
  <c r="ZQ18" i="36"/>
  <c r="ZR18" i="36"/>
  <c r="ZL18" i="36"/>
  <c r="OM19" i="36"/>
  <c r="ON19" i="36"/>
  <c r="OO19" i="36"/>
  <c r="OP19" i="36"/>
  <c r="OQ19" i="36"/>
  <c r="OL19" i="36"/>
  <c r="OK19" i="36"/>
  <c r="OS19" i="36"/>
  <c r="OT19" i="36"/>
  <c r="OU19" i="36"/>
  <c r="OV19" i="36"/>
  <c r="OW19" i="36"/>
  <c r="OX19" i="36"/>
  <c r="OR19" i="36"/>
  <c r="OY19" i="36"/>
  <c r="OZ19" i="36"/>
  <c r="PA19" i="36"/>
  <c r="PB19" i="36"/>
  <c r="PC19" i="36"/>
  <c r="PD19" i="36"/>
  <c r="PE19" i="36"/>
  <c r="PF19" i="36"/>
  <c r="PG19" i="36"/>
  <c r="PH19" i="36"/>
  <c r="PI19" i="36"/>
  <c r="PJ19" i="36"/>
  <c r="PK19" i="36"/>
  <c r="PL19" i="36"/>
  <c r="PM19" i="36"/>
  <c r="PN19" i="36"/>
  <c r="PO19" i="36"/>
  <c r="PP19" i="36"/>
  <c r="PQ19" i="36"/>
  <c r="PR19" i="36"/>
  <c r="PS19" i="36"/>
  <c r="PT19" i="36"/>
  <c r="PU19" i="36"/>
  <c r="PV19" i="36"/>
  <c r="PW19" i="36"/>
  <c r="PX19" i="36"/>
  <c r="PY19" i="36"/>
  <c r="PZ19" i="36"/>
  <c r="QA19" i="36"/>
  <c r="QB19" i="36"/>
  <c r="QC19" i="36"/>
  <c r="QD19" i="36"/>
  <c r="QE19" i="36"/>
  <c r="QF19" i="36"/>
  <c r="QG19" i="36"/>
  <c r="QH19" i="36"/>
  <c r="QI19" i="36"/>
  <c r="QJ19" i="36"/>
  <c r="QK19" i="36"/>
  <c r="QL19" i="36"/>
  <c r="QM19" i="36"/>
  <c r="QN19" i="36"/>
  <c r="QO19" i="36"/>
  <c r="QP19" i="36"/>
  <c r="QQ19" i="36"/>
  <c r="QR19" i="36"/>
  <c r="QS19" i="36"/>
  <c r="QT19" i="36"/>
  <c r="QU19" i="36"/>
  <c r="QV19" i="36"/>
  <c r="QW19" i="36"/>
  <c r="QX19" i="36"/>
  <c r="QY19" i="36"/>
  <c r="QZ19" i="36"/>
  <c r="RA19" i="36"/>
  <c r="RB19" i="36"/>
  <c r="RC19" i="36"/>
  <c r="RD19" i="36"/>
  <c r="RE19" i="36"/>
  <c r="RF19" i="36"/>
  <c r="RG19" i="36"/>
  <c r="RH19" i="36"/>
  <c r="RI19" i="36"/>
  <c r="RJ19" i="36"/>
  <c r="RK19" i="36"/>
  <c r="RL19" i="36"/>
  <c r="RM19" i="36"/>
  <c r="RN19" i="36"/>
  <c r="RO19" i="36"/>
  <c r="RP19" i="36"/>
  <c r="RQ19" i="36"/>
  <c r="RR19" i="36"/>
  <c r="RS19" i="36"/>
  <c r="RT19" i="36"/>
  <c r="RU19" i="36"/>
  <c r="RV19" i="36"/>
  <c r="RW19" i="36"/>
  <c r="RX19" i="36"/>
  <c r="RY19" i="36"/>
  <c r="RZ19" i="36"/>
  <c r="SA19" i="36"/>
  <c r="SB19" i="36"/>
  <c r="SC19" i="36"/>
  <c r="SD19" i="36"/>
  <c r="SE19" i="36"/>
  <c r="SF19" i="36"/>
  <c r="SG19" i="36"/>
  <c r="SH19" i="36"/>
  <c r="SI19" i="36"/>
  <c r="SJ19" i="36"/>
  <c r="SK19" i="36"/>
  <c r="SL19" i="36"/>
  <c r="SM19" i="36"/>
  <c r="SN19" i="36"/>
  <c r="SO19" i="36"/>
  <c r="SP19" i="36"/>
  <c r="SQ19" i="36"/>
  <c r="SR19" i="36"/>
  <c r="SS19" i="36"/>
  <c r="ST19" i="36"/>
  <c r="SU19" i="36"/>
  <c r="SV19" i="36"/>
  <c r="SW19" i="36"/>
  <c r="SX19" i="36"/>
  <c r="SY19" i="36"/>
  <c r="SZ19" i="36"/>
  <c r="TA19" i="36"/>
  <c r="TB19" i="36"/>
  <c r="TC19" i="36"/>
  <c r="TD19" i="36"/>
  <c r="TE19" i="36"/>
  <c r="TF19" i="36"/>
  <c r="TG19" i="36"/>
  <c r="TH19" i="36"/>
  <c r="TI19" i="36"/>
  <c r="TJ19" i="36"/>
  <c r="TK19" i="36"/>
  <c r="TL19" i="36"/>
  <c r="TM19" i="36"/>
  <c r="TN19" i="36"/>
  <c r="TO19" i="36"/>
  <c r="TP19" i="36"/>
  <c r="TQ19" i="36"/>
  <c r="TR19" i="36"/>
  <c r="TS19" i="36"/>
  <c r="TT19" i="36"/>
  <c r="TU19" i="36"/>
  <c r="TV19" i="36"/>
  <c r="TW19" i="36"/>
  <c r="TX19" i="36"/>
  <c r="TY19" i="36"/>
  <c r="TZ19" i="36"/>
  <c r="UA19" i="36"/>
  <c r="UB19" i="36"/>
  <c r="UC19" i="36"/>
  <c r="UD19" i="36"/>
  <c r="UE19" i="36"/>
  <c r="UF19" i="36"/>
  <c r="UG19" i="36"/>
  <c r="UH19" i="36"/>
  <c r="UJ19" i="36"/>
  <c r="UK19" i="36"/>
  <c r="UL19" i="36"/>
  <c r="UM19" i="36"/>
  <c r="UN19" i="36"/>
  <c r="UO19" i="36"/>
  <c r="UI19" i="36"/>
  <c r="UQ19" i="36"/>
  <c r="UR19" i="36"/>
  <c r="US19" i="36"/>
  <c r="UT19" i="36"/>
  <c r="UU19" i="36"/>
  <c r="UV19" i="36"/>
  <c r="UP19" i="36"/>
  <c r="UX19" i="36"/>
  <c r="UY19" i="36"/>
  <c r="UZ19" i="36"/>
  <c r="VA19" i="36"/>
  <c r="VB19" i="36"/>
  <c r="VC19" i="36"/>
  <c r="UW19" i="36"/>
  <c r="VE19" i="36"/>
  <c r="VF19" i="36"/>
  <c r="VG19" i="36"/>
  <c r="VH19" i="36"/>
  <c r="VI19" i="36"/>
  <c r="VJ19" i="36"/>
  <c r="VD19" i="36"/>
  <c r="VL19" i="36"/>
  <c r="VM19" i="36"/>
  <c r="VN19" i="36"/>
  <c r="VO19" i="36"/>
  <c r="VP19" i="36"/>
  <c r="VQ19" i="36"/>
  <c r="VK19" i="36"/>
  <c r="VS19" i="36"/>
  <c r="VT19" i="36"/>
  <c r="VU19" i="36"/>
  <c r="VV19" i="36"/>
  <c r="VW19" i="36"/>
  <c r="VX19" i="36"/>
  <c r="VR19" i="36"/>
  <c r="VZ19" i="36"/>
  <c r="WA19" i="36"/>
  <c r="WB19" i="36"/>
  <c r="WC19" i="36"/>
  <c r="WD19" i="36"/>
  <c r="WE19" i="36"/>
  <c r="VY19" i="36"/>
  <c r="WG19" i="36"/>
  <c r="WH19" i="36"/>
  <c r="WI19" i="36"/>
  <c r="WJ19" i="36"/>
  <c r="WK19" i="36"/>
  <c r="WL19" i="36"/>
  <c r="WF19" i="36"/>
  <c r="WN19" i="36"/>
  <c r="WO19" i="36"/>
  <c r="WP19" i="36"/>
  <c r="WQ19" i="36"/>
  <c r="WR19" i="36"/>
  <c r="WS19" i="36"/>
  <c r="WM19" i="36"/>
  <c r="WU19" i="36"/>
  <c r="WV19" i="36"/>
  <c r="WW19" i="36"/>
  <c r="WX19" i="36"/>
  <c r="WY19" i="36"/>
  <c r="WZ19" i="36"/>
  <c r="WT19" i="36"/>
  <c r="XB19" i="36"/>
  <c r="XC19" i="36"/>
  <c r="XD19" i="36"/>
  <c r="XE19" i="36"/>
  <c r="XF19" i="36"/>
  <c r="XG19" i="36"/>
  <c r="XA19" i="36"/>
  <c r="XI19" i="36"/>
  <c r="XJ19" i="36"/>
  <c r="XK19" i="36"/>
  <c r="XL19" i="36"/>
  <c r="XM19" i="36"/>
  <c r="XN19" i="36"/>
  <c r="XH19" i="36"/>
  <c r="XP19" i="36"/>
  <c r="XQ19" i="36"/>
  <c r="XR19" i="36"/>
  <c r="XS19" i="36"/>
  <c r="XT19" i="36"/>
  <c r="XU19" i="36"/>
  <c r="XO19" i="36"/>
  <c r="XW19" i="36"/>
  <c r="XX19" i="36"/>
  <c r="XY19" i="36"/>
  <c r="XZ19" i="36"/>
  <c r="YA19" i="36"/>
  <c r="YB19" i="36"/>
  <c r="XV19" i="36"/>
  <c r="YD19" i="36"/>
  <c r="YE19" i="36"/>
  <c r="YF19" i="36"/>
  <c r="YG19" i="36"/>
  <c r="YH19" i="36"/>
  <c r="YI19" i="36"/>
  <c r="YC19" i="36"/>
  <c r="YK19" i="36"/>
  <c r="YL19" i="36"/>
  <c r="YM19" i="36"/>
  <c r="YN19" i="36"/>
  <c r="YO19" i="36"/>
  <c r="YP19" i="36"/>
  <c r="YJ19" i="36"/>
  <c r="YR19" i="36"/>
  <c r="YS19" i="36"/>
  <c r="YT19" i="36"/>
  <c r="YU19" i="36"/>
  <c r="YV19" i="36"/>
  <c r="YW19" i="36"/>
  <c r="YQ19" i="36"/>
  <c r="YY19" i="36"/>
  <c r="YZ19" i="36"/>
  <c r="ZA19" i="36"/>
  <c r="ZB19" i="36"/>
  <c r="ZC19" i="36"/>
  <c r="ZD19" i="36"/>
  <c r="YX19" i="36"/>
  <c r="ZF19" i="36"/>
  <c r="ZG19" i="36"/>
  <c r="ZH19" i="36"/>
  <c r="ZI19" i="36"/>
  <c r="ZJ19" i="36"/>
  <c r="ZK19" i="36"/>
  <c r="ZE19" i="36"/>
  <c r="ZM19" i="36"/>
  <c r="ZN19" i="36"/>
  <c r="ZO19" i="36"/>
  <c r="ZP19" i="36"/>
  <c r="ZQ19" i="36"/>
  <c r="ZR19" i="36"/>
  <c r="ZL19" i="36"/>
  <c r="OM20" i="36"/>
  <c r="ON20" i="36"/>
  <c r="OO20" i="36"/>
  <c r="OP20" i="36"/>
  <c r="OQ20" i="36"/>
  <c r="OL20" i="36"/>
  <c r="OK20" i="36"/>
  <c r="OS20" i="36"/>
  <c r="OT20" i="36"/>
  <c r="OU20" i="36"/>
  <c r="OV20" i="36"/>
  <c r="OW20" i="36"/>
  <c r="OX20" i="36"/>
  <c r="OR20" i="36"/>
  <c r="OY20" i="36"/>
  <c r="OZ20" i="36"/>
  <c r="PA20" i="36"/>
  <c r="PB20" i="36"/>
  <c r="PC20" i="36"/>
  <c r="PD20" i="36"/>
  <c r="PE20" i="36"/>
  <c r="PF20" i="36"/>
  <c r="PG20" i="36"/>
  <c r="PH20" i="36"/>
  <c r="PI20" i="36"/>
  <c r="PJ20" i="36"/>
  <c r="PK20" i="36"/>
  <c r="PL20" i="36"/>
  <c r="PM20" i="36"/>
  <c r="PN20" i="36"/>
  <c r="PO20" i="36"/>
  <c r="PP20" i="36"/>
  <c r="PQ20" i="36"/>
  <c r="PR20" i="36"/>
  <c r="PS20" i="36"/>
  <c r="PT20" i="36"/>
  <c r="PU20" i="36"/>
  <c r="PV20" i="36"/>
  <c r="PW20" i="36"/>
  <c r="PX20" i="36"/>
  <c r="PY20" i="36"/>
  <c r="PZ20" i="36"/>
  <c r="QA20" i="36"/>
  <c r="QB20" i="36"/>
  <c r="QC20" i="36"/>
  <c r="QD20" i="36"/>
  <c r="QE20" i="36"/>
  <c r="QF20" i="36"/>
  <c r="QG20" i="36"/>
  <c r="QH20" i="36"/>
  <c r="QI20" i="36"/>
  <c r="QJ20" i="36"/>
  <c r="QK20" i="36"/>
  <c r="QL20" i="36"/>
  <c r="QM20" i="36"/>
  <c r="QN20" i="36"/>
  <c r="QO20" i="36"/>
  <c r="QP20" i="36"/>
  <c r="QQ20" i="36"/>
  <c r="QR20" i="36"/>
  <c r="QS20" i="36"/>
  <c r="QT20" i="36"/>
  <c r="QU20" i="36"/>
  <c r="QV20" i="36"/>
  <c r="QW20" i="36"/>
  <c r="QX20" i="36"/>
  <c r="QY20" i="36"/>
  <c r="QZ20" i="36"/>
  <c r="RA20" i="36"/>
  <c r="RB20" i="36"/>
  <c r="RC20" i="36"/>
  <c r="RD20" i="36"/>
  <c r="RE20" i="36"/>
  <c r="RF20" i="36"/>
  <c r="RG20" i="36"/>
  <c r="RH20" i="36"/>
  <c r="RI20" i="36"/>
  <c r="RJ20" i="36"/>
  <c r="RK20" i="36"/>
  <c r="RL20" i="36"/>
  <c r="RM20" i="36"/>
  <c r="RN20" i="36"/>
  <c r="RO20" i="36"/>
  <c r="RP20" i="36"/>
  <c r="RQ20" i="36"/>
  <c r="RR20" i="36"/>
  <c r="RS20" i="36"/>
  <c r="RT20" i="36"/>
  <c r="RU20" i="36"/>
  <c r="RV20" i="36"/>
  <c r="RW20" i="36"/>
  <c r="RX20" i="36"/>
  <c r="RY20" i="36"/>
  <c r="RZ20" i="36"/>
  <c r="SA20" i="36"/>
  <c r="SB20" i="36"/>
  <c r="SC20" i="36"/>
  <c r="SD20" i="36"/>
  <c r="SE20" i="36"/>
  <c r="SF20" i="36"/>
  <c r="SG20" i="36"/>
  <c r="SH20" i="36"/>
  <c r="SI20" i="36"/>
  <c r="SJ20" i="36"/>
  <c r="SK20" i="36"/>
  <c r="SL20" i="36"/>
  <c r="SM20" i="36"/>
  <c r="SN20" i="36"/>
  <c r="SO20" i="36"/>
  <c r="SP20" i="36"/>
  <c r="SQ20" i="36"/>
  <c r="SR20" i="36"/>
  <c r="SY20" i="36"/>
  <c r="SX20" i="36"/>
  <c r="SW20" i="36"/>
  <c r="SV20" i="36"/>
  <c r="SU20" i="36"/>
  <c r="ST20" i="36"/>
  <c r="SS20" i="36"/>
  <c r="TA20" i="36"/>
  <c r="TB20" i="36"/>
  <c r="TC20" i="36"/>
  <c r="TD20" i="36"/>
  <c r="TE20" i="36"/>
  <c r="TF20" i="36"/>
  <c r="SZ20" i="36"/>
  <c r="TH20" i="36"/>
  <c r="TI20" i="36"/>
  <c r="TJ20" i="36"/>
  <c r="TK20" i="36"/>
  <c r="TL20" i="36"/>
  <c r="TM20" i="36"/>
  <c r="TG20" i="36"/>
  <c r="TO20" i="36"/>
  <c r="TP20" i="36"/>
  <c r="TQ20" i="36"/>
  <c r="TR20" i="36"/>
  <c r="TS20" i="36"/>
  <c r="TT20" i="36"/>
  <c r="TN20" i="36"/>
  <c r="TV20" i="36"/>
  <c r="TW20" i="36"/>
  <c r="TX20" i="36"/>
  <c r="TY20" i="36"/>
  <c r="TZ20" i="36"/>
  <c r="UA20" i="36"/>
  <c r="TU20" i="36"/>
  <c r="UC20" i="36"/>
  <c r="UD20" i="36"/>
  <c r="UE20" i="36"/>
  <c r="UF20" i="36"/>
  <c r="UG20" i="36"/>
  <c r="UH20" i="36"/>
  <c r="UB20" i="36"/>
  <c r="UJ20" i="36"/>
  <c r="UK20" i="36"/>
  <c r="UL20" i="36"/>
  <c r="UM20" i="36"/>
  <c r="UN20" i="36"/>
  <c r="UO20" i="36"/>
  <c r="UI20" i="36"/>
  <c r="UQ20" i="36"/>
  <c r="UR20" i="36"/>
  <c r="US20" i="36"/>
  <c r="UT20" i="36"/>
  <c r="UU20" i="36"/>
  <c r="UV20" i="36"/>
  <c r="UP20" i="36"/>
  <c r="UX20" i="36"/>
  <c r="UY20" i="36"/>
  <c r="UZ20" i="36"/>
  <c r="VA20" i="36"/>
  <c r="VB20" i="36"/>
  <c r="VC20" i="36"/>
  <c r="UW20" i="36"/>
  <c r="VE20" i="36"/>
  <c r="VF20" i="36"/>
  <c r="VG20" i="36"/>
  <c r="VH20" i="36"/>
  <c r="VI20" i="36"/>
  <c r="VJ20" i="36"/>
  <c r="VD20" i="36"/>
  <c r="VL20" i="36"/>
  <c r="VM20" i="36"/>
  <c r="VN20" i="36"/>
  <c r="VO20" i="36"/>
  <c r="VP20" i="36"/>
  <c r="VQ20" i="36"/>
  <c r="VK20" i="36"/>
  <c r="VS20" i="36"/>
  <c r="VT20" i="36"/>
  <c r="VU20" i="36"/>
  <c r="VV20" i="36"/>
  <c r="VW20" i="36"/>
  <c r="VX20" i="36"/>
  <c r="VR20" i="36"/>
  <c r="VZ20" i="36"/>
  <c r="WA20" i="36"/>
  <c r="WB20" i="36"/>
  <c r="WC20" i="36"/>
  <c r="WD20" i="36"/>
  <c r="WE20" i="36"/>
  <c r="VY20" i="36"/>
  <c r="WG20" i="36"/>
  <c r="WH20" i="36"/>
  <c r="WI20" i="36"/>
  <c r="WJ20" i="36"/>
  <c r="WK20" i="36"/>
  <c r="WL20" i="36"/>
  <c r="WF20" i="36"/>
  <c r="WN20" i="36"/>
  <c r="WO20" i="36"/>
  <c r="WP20" i="36"/>
  <c r="WQ20" i="36"/>
  <c r="WR20" i="36"/>
  <c r="WS20" i="36"/>
  <c r="WM20" i="36"/>
  <c r="WU20" i="36"/>
  <c r="WV20" i="36"/>
  <c r="WW20" i="36"/>
  <c r="WX20" i="36"/>
  <c r="WY20" i="36"/>
  <c r="WZ20" i="36"/>
  <c r="WT20" i="36"/>
  <c r="XB20" i="36"/>
  <c r="XC20" i="36"/>
  <c r="XD20" i="36"/>
  <c r="XE20" i="36"/>
  <c r="XF20" i="36"/>
  <c r="XG20" i="36"/>
  <c r="XA20" i="36"/>
  <c r="XI20" i="36"/>
  <c r="XJ20" i="36"/>
  <c r="XK20" i="36"/>
  <c r="XL20" i="36"/>
  <c r="XM20" i="36"/>
  <c r="XN20" i="36"/>
  <c r="XH20" i="36"/>
  <c r="XP20" i="36"/>
  <c r="XQ20" i="36"/>
  <c r="XR20" i="36"/>
  <c r="XS20" i="36"/>
  <c r="XT20" i="36"/>
  <c r="XU20" i="36"/>
  <c r="XO20" i="36"/>
  <c r="XW20" i="36"/>
  <c r="XX20" i="36"/>
  <c r="XY20" i="36"/>
  <c r="XZ20" i="36"/>
  <c r="YA20" i="36"/>
  <c r="YB20" i="36"/>
  <c r="XV20" i="36"/>
  <c r="YD20" i="36"/>
  <c r="YE20" i="36"/>
  <c r="YF20" i="36"/>
  <c r="YG20" i="36"/>
  <c r="YH20" i="36"/>
  <c r="YI20" i="36"/>
  <c r="YC20" i="36"/>
  <c r="YK20" i="36"/>
  <c r="YL20" i="36"/>
  <c r="YM20" i="36"/>
  <c r="YN20" i="36"/>
  <c r="YO20" i="36"/>
  <c r="YP20" i="36"/>
  <c r="YJ20" i="36"/>
  <c r="YR20" i="36"/>
  <c r="YS20" i="36"/>
  <c r="YT20" i="36"/>
  <c r="YU20" i="36"/>
  <c r="YV20" i="36"/>
  <c r="YW20" i="36"/>
  <c r="YQ20" i="36"/>
  <c r="YY20" i="36"/>
  <c r="YZ20" i="36"/>
  <c r="ZA20" i="36"/>
  <c r="ZB20" i="36"/>
  <c r="ZC20" i="36"/>
  <c r="ZD20" i="36"/>
  <c r="YX20" i="36"/>
  <c r="ZF20" i="36"/>
  <c r="ZG20" i="36"/>
  <c r="ZH20" i="36"/>
  <c r="ZI20" i="36"/>
  <c r="ZJ20" i="36"/>
  <c r="ZK20" i="36"/>
  <c r="ZE20" i="36"/>
  <c r="ZM20" i="36"/>
  <c r="ZN20" i="36"/>
  <c r="ZO20" i="36"/>
  <c r="ZP20" i="36"/>
  <c r="ZQ20" i="36"/>
  <c r="ZR20" i="36"/>
  <c r="ZL20" i="36"/>
  <c r="OL21" i="36"/>
  <c r="OM21" i="36"/>
  <c r="ON21" i="36"/>
  <c r="OO21" i="36"/>
  <c r="OP21" i="36"/>
  <c r="OQ21" i="36"/>
  <c r="OK21" i="36"/>
  <c r="OS21" i="36"/>
  <c r="OT21" i="36"/>
  <c r="OU21" i="36"/>
  <c r="OV21" i="36"/>
  <c r="OW21" i="36"/>
  <c r="OX21" i="36"/>
  <c r="OR21" i="36"/>
  <c r="OZ21" i="36"/>
  <c r="PA21" i="36"/>
  <c r="PB21" i="36"/>
  <c r="PC21" i="36"/>
  <c r="PD21" i="36"/>
  <c r="PE21" i="36"/>
  <c r="OY21" i="36"/>
  <c r="PG21" i="36"/>
  <c r="PH21" i="36"/>
  <c r="PI21" i="36"/>
  <c r="PJ21" i="36"/>
  <c r="PK21" i="36"/>
  <c r="PL21" i="36"/>
  <c r="PF21" i="36"/>
  <c r="PN21" i="36"/>
  <c r="PO21" i="36"/>
  <c r="PP21" i="36"/>
  <c r="PQ21" i="36"/>
  <c r="PR21" i="36"/>
  <c r="PS21" i="36"/>
  <c r="PM21" i="36"/>
  <c r="PU21" i="36"/>
  <c r="PV21" i="36"/>
  <c r="PW21" i="36"/>
  <c r="PX21" i="36"/>
  <c r="PY21" i="36"/>
  <c r="PZ21" i="36"/>
  <c r="PT21" i="36"/>
  <c r="QB21" i="36"/>
  <c r="QC21" i="36"/>
  <c r="QD21" i="36"/>
  <c r="QE21" i="36"/>
  <c r="QF21" i="36"/>
  <c r="QG21" i="36"/>
  <c r="QA21" i="36"/>
  <c r="QI21" i="36"/>
  <c r="QJ21" i="36"/>
  <c r="QK21" i="36"/>
  <c r="QL21" i="36"/>
  <c r="QM21" i="36"/>
  <c r="QN21" i="36"/>
  <c r="QH21" i="36"/>
  <c r="QP21" i="36"/>
  <c r="QQ21" i="36"/>
  <c r="QR21" i="36"/>
  <c r="QS21" i="36"/>
  <c r="QT21" i="36"/>
  <c r="QU21" i="36"/>
  <c r="QO21" i="36"/>
  <c r="RI54" i="36"/>
  <c r="QW21" i="36"/>
  <c r="QX21" i="36"/>
  <c r="QY21" i="36"/>
  <c r="QZ21" i="36"/>
  <c r="RA21" i="36"/>
  <c r="RB21" i="36"/>
  <c r="QV21" i="36"/>
  <c r="RK21" i="36"/>
  <c r="RL21" i="36"/>
  <c r="RM21" i="36"/>
  <c r="RN21" i="36"/>
  <c r="RO21" i="36"/>
  <c r="RP21" i="36"/>
  <c r="RJ21" i="36"/>
  <c r="RR21" i="36"/>
  <c r="RS21" i="36"/>
  <c r="RT21" i="36"/>
  <c r="RU21" i="36"/>
  <c r="RV21" i="36"/>
  <c r="RW21" i="36"/>
  <c r="RQ21" i="36"/>
  <c r="RY21" i="36"/>
  <c r="RZ21" i="36"/>
  <c r="SA21" i="36"/>
  <c r="SB21" i="36"/>
  <c r="SC21" i="36"/>
  <c r="SD21" i="36"/>
  <c r="RX21" i="36"/>
  <c r="SF21" i="36"/>
  <c r="SG21" i="36"/>
  <c r="SH21" i="36"/>
  <c r="SI21" i="36"/>
  <c r="SJ21" i="36"/>
  <c r="SK21" i="36"/>
  <c r="SE21" i="36"/>
  <c r="SM21" i="36"/>
  <c r="SN21" i="36"/>
  <c r="SO21" i="36"/>
  <c r="SP21" i="36"/>
  <c r="SQ21" i="36"/>
  <c r="SR21" i="36"/>
  <c r="SL21" i="36"/>
  <c r="ST21" i="36"/>
  <c r="SU21" i="36"/>
  <c r="SV21" i="36"/>
  <c r="SW21" i="36"/>
  <c r="SX21" i="36"/>
  <c r="SY21" i="36"/>
  <c r="SS21" i="36"/>
  <c r="TA21" i="36"/>
  <c r="TB21" i="36"/>
  <c r="TC21" i="36"/>
  <c r="TD21" i="36"/>
  <c r="TE21" i="36"/>
  <c r="TF21" i="36"/>
  <c r="SZ21" i="36"/>
  <c r="TH21" i="36"/>
  <c r="TI21" i="36"/>
  <c r="TJ21" i="36"/>
  <c r="TK21" i="36"/>
  <c r="TL21" i="36"/>
  <c r="TM21" i="36"/>
  <c r="TG21" i="36"/>
  <c r="TO21" i="36"/>
  <c r="TP21" i="36"/>
  <c r="TQ21" i="36"/>
  <c r="TR21" i="36"/>
  <c r="TS21" i="36"/>
  <c r="TT21" i="36"/>
  <c r="TN21" i="36"/>
  <c r="TV21" i="36"/>
  <c r="TW21" i="36"/>
  <c r="TX21" i="36"/>
  <c r="TY21" i="36"/>
  <c r="TZ21" i="36"/>
  <c r="UA21" i="36"/>
  <c r="TU21" i="36"/>
  <c r="UC21" i="36"/>
  <c r="UD21" i="36"/>
  <c r="UE21" i="36"/>
  <c r="UF21" i="36"/>
  <c r="UG21" i="36"/>
  <c r="UH21" i="36"/>
  <c r="UB21" i="36"/>
  <c r="UJ21" i="36"/>
  <c r="UK21" i="36"/>
  <c r="UL21" i="36"/>
  <c r="UM21" i="36"/>
  <c r="UN21" i="36"/>
  <c r="UO21" i="36"/>
  <c r="UI21" i="36"/>
  <c r="UQ21" i="36"/>
  <c r="UR21" i="36"/>
  <c r="US21" i="36"/>
  <c r="UT21" i="36"/>
  <c r="UU21" i="36"/>
  <c r="UV21" i="36"/>
  <c r="UP21" i="36"/>
  <c r="UX21" i="36"/>
  <c r="UY21" i="36"/>
  <c r="UZ21" i="36"/>
  <c r="VA21" i="36"/>
  <c r="VB21" i="36"/>
  <c r="VC21" i="36"/>
  <c r="UW21" i="36"/>
  <c r="VE21" i="36"/>
  <c r="VF21" i="36"/>
  <c r="VG21" i="36"/>
  <c r="VH21" i="36"/>
  <c r="VI21" i="36"/>
  <c r="VJ21" i="36"/>
  <c r="VD21" i="36"/>
  <c r="VL21" i="36"/>
  <c r="VM21" i="36"/>
  <c r="VN21" i="36"/>
  <c r="VO21" i="36"/>
  <c r="VP21" i="36"/>
  <c r="VQ21" i="36"/>
  <c r="VK21" i="36"/>
  <c r="VS21" i="36"/>
  <c r="VT21" i="36"/>
  <c r="VU21" i="36"/>
  <c r="VV21" i="36"/>
  <c r="VW21" i="36"/>
  <c r="VX21" i="36"/>
  <c r="VR21" i="36"/>
  <c r="VZ21" i="36"/>
  <c r="WA21" i="36"/>
  <c r="WB21" i="36"/>
  <c r="WC21" i="36"/>
  <c r="WD21" i="36"/>
  <c r="WE21" i="36"/>
  <c r="VY21" i="36"/>
  <c r="WG21" i="36"/>
  <c r="WH21" i="36"/>
  <c r="WI21" i="36"/>
  <c r="WJ21" i="36"/>
  <c r="WK21" i="36"/>
  <c r="WL21" i="36"/>
  <c r="WF21" i="36"/>
  <c r="WN21" i="36"/>
  <c r="WO21" i="36"/>
  <c r="WP21" i="36"/>
  <c r="WQ21" i="36"/>
  <c r="WR21" i="36"/>
  <c r="WS21" i="36"/>
  <c r="WM21" i="36"/>
  <c r="WU21" i="36"/>
  <c r="WV21" i="36"/>
  <c r="WW21" i="36"/>
  <c r="WX21" i="36"/>
  <c r="WY21" i="36"/>
  <c r="WZ21" i="36"/>
  <c r="WT21" i="36"/>
  <c r="XB21" i="36"/>
  <c r="XC21" i="36"/>
  <c r="XD21" i="36"/>
  <c r="XE21" i="36"/>
  <c r="XF21" i="36"/>
  <c r="XG21" i="36"/>
  <c r="XA21" i="36"/>
  <c r="XI21" i="36"/>
  <c r="XJ21" i="36"/>
  <c r="XK21" i="36"/>
  <c r="XL21" i="36"/>
  <c r="XM21" i="36"/>
  <c r="XN21" i="36"/>
  <c r="XH21" i="36"/>
  <c r="XP21" i="36"/>
  <c r="XQ21" i="36"/>
  <c r="XR21" i="36"/>
  <c r="XS21" i="36"/>
  <c r="XT21" i="36"/>
  <c r="XU21" i="36"/>
  <c r="XO21" i="36"/>
  <c r="XW21" i="36"/>
  <c r="XX21" i="36"/>
  <c r="XY21" i="36"/>
  <c r="XZ21" i="36"/>
  <c r="YA21" i="36"/>
  <c r="YB21" i="36"/>
  <c r="XV21" i="36"/>
  <c r="YD21" i="36"/>
  <c r="YE21" i="36"/>
  <c r="YF21" i="36"/>
  <c r="YG21" i="36"/>
  <c r="YH21" i="36"/>
  <c r="YI21" i="36"/>
  <c r="YC21" i="36"/>
  <c r="YK21" i="36"/>
  <c r="YL21" i="36"/>
  <c r="YM21" i="36"/>
  <c r="YN21" i="36"/>
  <c r="YO21" i="36"/>
  <c r="YP21" i="36"/>
  <c r="YJ21" i="36"/>
  <c r="YR21" i="36"/>
  <c r="YS21" i="36"/>
  <c r="YT21" i="36"/>
  <c r="YU21" i="36"/>
  <c r="YV21" i="36"/>
  <c r="YW21" i="36"/>
  <c r="YQ21" i="36"/>
  <c r="YY21" i="36"/>
  <c r="YZ21" i="36"/>
  <c r="ZA21" i="36"/>
  <c r="ZB21" i="36"/>
  <c r="ZC21" i="36"/>
  <c r="ZD21" i="36"/>
  <c r="YX21" i="36"/>
  <c r="ZF21" i="36"/>
  <c r="ZG21" i="36"/>
  <c r="ZH21" i="36"/>
  <c r="ZI21" i="36"/>
  <c r="ZJ21" i="36"/>
  <c r="ZK21" i="36"/>
  <c r="ZE21" i="36"/>
  <c r="ZM21" i="36"/>
  <c r="ZN21" i="36"/>
  <c r="ZO21" i="36"/>
  <c r="ZP21" i="36"/>
  <c r="ZQ21" i="36"/>
  <c r="ZR21" i="36"/>
  <c r="ZL21" i="36"/>
  <c r="OL22" i="36"/>
  <c r="OM22" i="36"/>
  <c r="ON22" i="36"/>
  <c r="OO22" i="36"/>
  <c r="OP22" i="36"/>
  <c r="OQ22" i="36"/>
  <c r="OK22" i="36"/>
  <c r="OS22" i="36"/>
  <c r="OT22" i="36"/>
  <c r="OU22" i="36"/>
  <c r="OV22" i="36"/>
  <c r="OW22" i="36"/>
  <c r="OX22" i="36"/>
  <c r="OR22" i="36"/>
  <c r="OY22" i="36"/>
  <c r="OZ22" i="36"/>
  <c r="PA22" i="36"/>
  <c r="PB22" i="36"/>
  <c r="PC22" i="36"/>
  <c r="PD22" i="36"/>
  <c r="PE22" i="36"/>
  <c r="PF22" i="36"/>
  <c r="PG22" i="36"/>
  <c r="PH22" i="36"/>
  <c r="PI22" i="36"/>
  <c r="PJ22" i="36"/>
  <c r="PK22" i="36"/>
  <c r="PL22" i="36"/>
  <c r="PM22" i="36"/>
  <c r="PN22" i="36"/>
  <c r="PO22" i="36"/>
  <c r="PP22" i="36"/>
  <c r="PQ22" i="36"/>
  <c r="PR22" i="36"/>
  <c r="PS22" i="36"/>
  <c r="PT22" i="36"/>
  <c r="PU22" i="36"/>
  <c r="PV22" i="36"/>
  <c r="PW22" i="36"/>
  <c r="PX22" i="36"/>
  <c r="PY22" i="36"/>
  <c r="PZ22" i="36"/>
  <c r="QA22" i="36"/>
  <c r="QB22" i="36"/>
  <c r="QC22" i="36"/>
  <c r="QD22" i="36"/>
  <c r="QE22" i="36"/>
  <c r="QF22" i="36"/>
  <c r="QG22" i="36"/>
  <c r="QH22" i="36"/>
  <c r="QI22" i="36"/>
  <c r="QJ22" i="36"/>
  <c r="QK22" i="36"/>
  <c r="QL22" i="36"/>
  <c r="QM22" i="36"/>
  <c r="QN22" i="36"/>
  <c r="QO22" i="36"/>
  <c r="QP22" i="36"/>
  <c r="QQ22" i="36"/>
  <c r="QR22" i="36"/>
  <c r="QS22" i="36"/>
  <c r="QT22" i="36"/>
  <c r="QU22" i="36"/>
  <c r="QV22" i="36"/>
  <c r="QW22" i="36"/>
  <c r="QX22" i="36"/>
  <c r="QY22" i="36"/>
  <c r="QZ22" i="36"/>
  <c r="RA22" i="36"/>
  <c r="RB22" i="36"/>
  <c r="RC22" i="36"/>
  <c r="RD22" i="36"/>
  <c r="RE22" i="36"/>
  <c r="RF22" i="36"/>
  <c r="RG22" i="36"/>
  <c r="RH22" i="36"/>
  <c r="RI22" i="36"/>
  <c r="RJ22" i="36"/>
  <c r="RK22" i="36"/>
  <c r="RL22" i="36"/>
  <c r="RM22" i="36"/>
  <c r="RN22" i="36"/>
  <c r="RO22" i="36"/>
  <c r="RP22" i="36"/>
  <c r="RQ22" i="36"/>
  <c r="RR22" i="36"/>
  <c r="RS22" i="36"/>
  <c r="RT22" i="36"/>
  <c r="RU22" i="36"/>
  <c r="RV22" i="36"/>
  <c r="RW22" i="36"/>
  <c r="RX22" i="36"/>
  <c r="RY22" i="36"/>
  <c r="RZ22" i="36"/>
  <c r="SA22" i="36"/>
  <c r="SB22" i="36"/>
  <c r="SC22" i="36"/>
  <c r="SD22" i="36"/>
  <c r="SE22" i="36"/>
  <c r="SF22" i="36"/>
  <c r="SG22" i="36"/>
  <c r="SH22" i="36"/>
  <c r="SI22" i="36"/>
  <c r="SJ22" i="36"/>
  <c r="SK22" i="36"/>
  <c r="SL22" i="36"/>
  <c r="SM22" i="36"/>
  <c r="SN22" i="36"/>
  <c r="SO22" i="36"/>
  <c r="SP22" i="36"/>
  <c r="SQ22" i="36"/>
  <c r="SR22" i="36"/>
  <c r="SS22" i="36"/>
  <c r="ST22" i="36"/>
  <c r="SU22" i="36"/>
  <c r="SV22" i="36"/>
  <c r="SW22" i="36"/>
  <c r="SX22" i="36"/>
  <c r="SY22" i="36"/>
  <c r="SZ22" i="36"/>
  <c r="TA22" i="36"/>
  <c r="TB22" i="36"/>
  <c r="TC22" i="36"/>
  <c r="TD22" i="36"/>
  <c r="TE22" i="36"/>
  <c r="TF22" i="36"/>
  <c r="TG22" i="36"/>
  <c r="TH22" i="36"/>
  <c r="TI22" i="36"/>
  <c r="TJ22" i="36"/>
  <c r="TK22" i="36"/>
  <c r="TL22" i="36"/>
  <c r="TM22" i="36"/>
  <c r="TN22" i="36"/>
  <c r="TO22" i="36"/>
  <c r="TP22" i="36"/>
  <c r="TQ22" i="36"/>
  <c r="TR22" i="36"/>
  <c r="TS22" i="36"/>
  <c r="TT22" i="36"/>
  <c r="TU22" i="36"/>
  <c r="TV22" i="36"/>
  <c r="TW22" i="36"/>
  <c r="TX22" i="36"/>
  <c r="TY22" i="36"/>
  <c r="TZ22" i="36"/>
  <c r="UA22" i="36"/>
  <c r="UB22" i="36"/>
  <c r="UC22" i="36"/>
  <c r="UD22" i="36"/>
  <c r="UE22" i="36"/>
  <c r="UF22" i="36"/>
  <c r="UG22" i="36"/>
  <c r="UH22" i="36"/>
  <c r="UJ22" i="36"/>
  <c r="UK22" i="36"/>
  <c r="UL22" i="36"/>
  <c r="UM22" i="36"/>
  <c r="UN22" i="36"/>
  <c r="UO22" i="36"/>
  <c r="UI22" i="36"/>
  <c r="UQ22" i="36"/>
  <c r="UR22" i="36"/>
  <c r="US22" i="36"/>
  <c r="UT22" i="36"/>
  <c r="UU22" i="36"/>
  <c r="UV22" i="36"/>
  <c r="UP22" i="36"/>
  <c r="UX22" i="36"/>
  <c r="UY22" i="36"/>
  <c r="UZ22" i="36"/>
  <c r="VA22" i="36"/>
  <c r="VB22" i="36"/>
  <c r="VC22" i="36"/>
  <c r="UW22" i="36"/>
  <c r="VE22" i="36"/>
  <c r="VF22" i="36"/>
  <c r="VG22" i="36"/>
  <c r="VH22" i="36"/>
  <c r="VI22" i="36"/>
  <c r="VJ22" i="36"/>
  <c r="VD22" i="36"/>
  <c r="VL22" i="36"/>
  <c r="VM22" i="36"/>
  <c r="VN22" i="36"/>
  <c r="VO22" i="36"/>
  <c r="VP22" i="36"/>
  <c r="VQ22" i="36"/>
  <c r="VK22" i="36"/>
  <c r="VS22" i="36"/>
  <c r="VT22" i="36"/>
  <c r="VU22" i="36"/>
  <c r="VV22" i="36"/>
  <c r="VW22" i="36"/>
  <c r="VX22" i="36"/>
  <c r="VR22" i="36"/>
  <c r="VZ22" i="36"/>
  <c r="WA22" i="36"/>
  <c r="WB22" i="36"/>
  <c r="WC22" i="36"/>
  <c r="WD22" i="36"/>
  <c r="WE22" i="36"/>
  <c r="VY22" i="36"/>
  <c r="WG22" i="36"/>
  <c r="WH22" i="36"/>
  <c r="WI22" i="36"/>
  <c r="WJ22" i="36"/>
  <c r="WK22" i="36"/>
  <c r="WL22" i="36"/>
  <c r="WF22" i="36"/>
  <c r="WN22" i="36"/>
  <c r="WO22" i="36"/>
  <c r="WP22" i="36"/>
  <c r="WQ22" i="36"/>
  <c r="WR22" i="36"/>
  <c r="WS22" i="36"/>
  <c r="WM22" i="36"/>
  <c r="WU22" i="36"/>
  <c r="WV22" i="36"/>
  <c r="WW22" i="36"/>
  <c r="WX22" i="36"/>
  <c r="WY22" i="36"/>
  <c r="WZ22" i="36"/>
  <c r="WT22" i="36"/>
  <c r="XB22" i="36"/>
  <c r="XC22" i="36"/>
  <c r="XD22" i="36"/>
  <c r="XE22" i="36"/>
  <c r="XF22" i="36"/>
  <c r="XG22" i="36"/>
  <c r="XA22" i="36"/>
  <c r="XI22" i="36"/>
  <c r="XJ22" i="36"/>
  <c r="XK22" i="36"/>
  <c r="XL22" i="36"/>
  <c r="XM22" i="36"/>
  <c r="XN22" i="36"/>
  <c r="XH22" i="36"/>
  <c r="XP22" i="36"/>
  <c r="XQ22" i="36"/>
  <c r="XR22" i="36"/>
  <c r="XS22" i="36"/>
  <c r="XT22" i="36"/>
  <c r="XU22" i="36"/>
  <c r="XO22" i="36"/>
  <c r="XW22" i="36"/>
  <c r="XX22" i="36"/>
  <c r="XY22" i="36"/>
  <c r="XZ22" i="36"/>
  <c r="YA22" i="36"/>
  <c r="YB22" i="36"/>
  <c r="XV22" i="36"/>
  <c r="YD22" i="36"/>
  <c r="YE22" i="36"/>
  <c r="YF22" i="36"/>
  <c r="YG22" i="36"/>
  <c r="YH22" i="36"/>
  <c r="YI22" i="36"/>
  <c r="YC22" i="36"/>
  <c r="YK22" i="36"/>
  <c r="YL22" i="36"/>
  <c r="YM22" i="36"/>
  <c r="YN22" i="36"/>
  <c r="YO22" i="36"/>
  <c r="YP22" i="36"/>
  <c r="YJ22" i="36"/>
  <c r="YR22" i="36"/>
  <c r="YS22" i="36"/>
  <c r="YT22" i="36"/>
  <c r="YU22" i="36"/>
  <c r="YV22" i="36"/>
  <c r="YW22" i="36"/>
  <c r="YQ22" i="36"/>
  <c r="YY22" i="36"/>
  <c r="YZ22" i="36"/>
  <c r="ZA22" i="36"/>
  <c r="ZB22" i="36"/>
  <c r="ZC22" i="36"/>
  <c r="ZD22" i="36"/>
  <c r="YX22" i="36"/>
  <c r="ZF22" i="36"/>
  <c r="ZG22" i="36"/>
  <c r="ZH22" i="36"/>
  <c r="ZI22" i="36"/>
  <c r="ZJ22" i="36"/>
  <c r="ZK22" i="36"/>
  <c r="ZE22" i="36"/>
  <c r="ZM22" i="36"/>
  <c r="ZN22" i="36"/>
  <c r="ZO22" i="36"/>
  <c r="ZP22" i="36"/>
  <c r="ZQ22" i="36"/>
  <c r="ZR22" i="36"/>
  <c r="ZL22" i="36"/>
  <c r="OL23" i="36"/>
  <c r="OM23" i="36"/>
  <c r="ON23" i="36"/>
  <c r="OO23" i="36"/>
  <c r="OP23" i="36"/>
  <c r="OQ23" i="36"/>
  <c r="OK23" i="36"/>
  <c r="OS23" i="36"/>
  <c r="OT23" i="36"/>
  <c r="OU23" i="36"/>
  <c r="OV23" i="36"/>
  <c r="OW23" i="36"/>
  <c r="OX23" i="36"/>
  <c r="OR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BE32" i="38"/>
  <c r="PS56" i="36"/>
  <c r="BJ32" i="38"/>
  <c r="PZ61" i="36" s="1"/>
  <c r="PZ56" i="36"/>
  <c r="BO32" i="38"/>
  <c r="QG61" i="36" s="1"/>
  <c r="QG56" i="36"/>
  <c r="BT32" i="38"/>
  <c r="QN61" i="36" s="1"/>
  <c r="QN56" i="36"/>
  <c r="BY32" i="38"/>
  <c r="QU61" i="36" s="1"/>
  <c r="QU56" i="36"/>
  <c r="CH32" i="38"/>
  <c r="RB56" i="36"/>
  <c r="CM32" i="38"/>
  <c r="RI61" i="36" s="1"/>
  <c r="RI56" i="36"/>
  <c r="CR32" i="38"/>
  <c r="RP61" i="36" s="1"/>
  <c r="RP56" i="36"/>
  <c r="CW32" i="38"/>
  <c r="RW61" i="36" s="1"/>
  <c r="RW56" i="36"/>
  <c r="DG32" i="38"/>
  <c r="SD61" i="36" s="1"/>
  <c r="SD56" i="36"/>
  <c r="DL32" i="38"/>
  <c r="SK61" i="36" s="1"/>
  <c r="SK56" i="36"/>
  <c r="DQ32" i="38"/>
  <c r="SR61" i="36" s="1"/>
  <c r="SR56" i="36"/>
  <c r="DV32" i="38"/>
  <c r="SY61" i="36" s="1"/>
  <c r="SY56" i="36"/>
  <c r="EE32" i="38"/>
  <c r="TF56" i="36"/>
  <c r="EJ32" i="38"/>
  <c r="TM61" i="36" s="1"/>
  <c r="TM56" i="36"/>
  <c r="EO32" i="38"/>
  <c r="TT61" i="36" s="1"/>
  <c r="TT56" i="36"/>
  <c r="ET32" i="38"/>
  <c r="UA61" i="36" s="1"/>
  <c r="UA56" i="36"/>
  <c r="EY32" i="38"/>
  <c r="UH61" i="36" s="1"/>
  <c r="UH56" i="36"/>
  <c r="FI32" i="38"/>
  <c r="UO56" i="36"/>
  <c r="FN32" i="38"/>
  <c r="UV56" i="36"/>
  <c r="FS32" i="38"/>
  <c r="VC56" i="36"/>
  <c r="FX32" i="38"/>
  <c r="VJ56" i="36"/>
  <c r="GG32" i="38"/>
  <c r="VQ56" i="36"/>
  <c r="GL32" i="38"/>
  <c r="VX56" i="36"/>
  <c r="GQ32" i="38"/>
  <c r="WE56" i="36"/>
  <c r="GV32" i="38"/>
  <c r="WL56" i="36"/>
  <c r="HE32" i="38"/>
  <c r="WS56" i="36"/>
  <c r="HJ32" i="38"/>
  <c r="WZ56" i="36"/>
  <c r="HO32" i="38"/>
  <c r="XG56" i="36"/>
  <c r="HT32" i="38"/>
  <c r="XN56" i="36"/>
  <c r="HY32" i="38"/>
  <c r="XU56" i="36"/>
  <c r="IH32" i="38"/>
  <c r="YB56" i="36"/>
  <c r="IM32" i="38"/>
  <c r="YI56" i="36"/>
  <c r="IR32" i="38"/>
  <c r="YP56" i="36"/>
  <c r="IW32" i="38"/>
  <c r="YW56" i="36"/>
  <c r="JF32" i="38"/>
  <c r="ZD56" i="36"/>
  <c r="JK32" i="38"/>
  <c r="ZK56" i="36"/>
  <c r="JP32" i="38"/>
  <c r="ZR56" i="36"/>
  <c r="OL24" i="36"/>
  <c r="OM24" i="36"/>
  <c r="ON24" i="36"/>
  <c r="OO24" i="36"/>
  <c r="OP24" i="36"/>
  <c r="OQ24" i="36"/>
  <c r="OK24" i="36"/>
  <c r="OS24" i="36"/>
  <c r="OT24" i="36"/>
  <c r="OU24" i="36"/>
  <c r="OV24" i="36"/>
  <c r="OW24" i="36"/>
  <c r="OX24" i="36"/>
  <c r="OR24" i="36"/>
  <c r="OY24" i="36"/>
  <c r="OZ24" i="36"/>
  <c r="PA24" i="36"/>
  <c r="PB24" i="36"/>
  <c r="PC24" i="36"/>
  <c r="PD24" i="36"/>
  <c r="PE24" i="36"/>
  <c r="PF24" i="36"/>
  <c r="PG24" i="36"/>
  <c r="PH24" i="36"/>
  <c r="PI24" i="36"/>
  <c r="PJ24" i="36"/>
  <c r="PK24" i="36"/>
  <c r="PL24" i="36"/>
  <c r="PM24" i="36"/>
  <c r="PN24" i="36"/>
  <c r="PO24" i="36"/>
  <c r="PP24" i="36"/>
  <c r="PQ24" i="36"/>
  <c r="PR24" i="36"/>
  <c r="PS24" i="36"/>
  <c r="PT24" i="36"/>
  <c r="PU24" i="36"/>
  <c r="PV24" i="36"/>
  <c r="PW24" i="36"/>
  <c r="PX24" i="36"/>
  <c r="PY24" i="36"/>
  <c r="PZ24" i="36"/>
  <c r="QA24" i="36"/>
  <c r="QB24" i="36"/>
  <c r="QC24" i="36"/>
  <c r="QD24" i="36"/>
  <c r="QE24" i="36"/>
  <c r="QF24" i="36"/>
  <c r="QG24" i="36"/>
  <c r="QH24" i="36"/>
  <c r="QI24" i="36"/>
  <c r="QJ24" i="36"/>
  <c r="QK24" i="36"/>
  <c r="QL24" i="36"/>
  <c r="QM24" i="36"/>
  <c r="QN24" i="36"/>
  <c r="QO24" i="36"/>
  <c r="QP24" i="36"/>
  <c r="QQ24" i="36"/>
  <c r="QR24" i="36"/>
  <c r="QS24" i="36"/>
  <c r="QT24" i="36"/>
  <c r="QU24" i="36"/>
  <c r="QV24" i="36"/>
  <c r="QW24" i="36"/>
  <c r="QX24" i="36"/>
  <c r="QY24" i="36"/>
  <c r="QZ24" i="36"/>
  <c r="RA24" i="36"/>
  <c r="RB24" i="36"/>
  <c r="RC24" i="36"/>
  <c r="RD24" i="36"/>
  <c r="RE24" i="36"/>
  <c r="RF24" i="36"/>
  <c r="RG24" i="36"/>
  <c r="RH24" i="36"/>
  <c r="RI24" i="36"/>
  <c r="RJ24" i="36"/>
  <c r="RK24" i="36"/>
  <c r="RL24" i="36"/>
  <c r="RM24" i="36"/>
  <c r="RN24" i="36"/>
  <c r="RO24" i="36"/>
  <c r="RP24" i="36"/>
  <c r="RQ24" i="36"/>
  <c r="RR24" i="36"/>
  <c r="RS24" i="36"/>
  <c r="RT24" i="36"/>
  <c r="RU24" i="36"/>
  <c r="RV24" i="36"/>
  <c r="RW24" i="36"/>
  <c r="RX24" i="36"/>
  <c r="RY24" i="36"/>
  <c r="RZ24" i="36"/>
  <c r="SA24" i="36"/>
  <c r="SB24" i="36"/>
  <c r="SC24" i="36"/>
  <c r="SD24" i="36"/>
  <c r="SE24" i="36"/>
  <c r="SF24" i="36"/>
  <c r="SG24" i="36"/>
  <c r="SH24" i="36"/>
  <c r="SI24" i="36"/>
  <c r="SJ24" i="36"/>
  <c r="SK24" i="36"/>
  <c r="SL24" i="36"/>
  <c r="SM24" i="36"/>
  <c r="SN24" i="36"/>
  <c r="SO24" i="36"/>
  <c r="SP24" i="36"/>
  <c r="SQ24" i="36"/>
  <c r="SR24" i="36"/>
  <c r="SS24" i="36"/>
  <c r="ST24" i="36"/>
  <c r="SU24" i="36"/>
  <c r="SV24" i="36"/>
  <c r="SW24" i="36"/>
  <c r="SX24" i="36"/>
  <c r="SY24" i="36"/>
  <c r="SZ24" i="36"/>
  <c r="TA24" i="36"/>
  <c r="TB24" i="36"/>
  <c r="TC24" i="36"/>
  <c r="TD24" i="36"/>
  <c r="TE24" i="36"/>
  <c r="TF24" i="36"/>
  <c r="TG24" i="36"/>
  <c r="TH24" i="36"/>
  <c r="TI24" i="36"/>
  <c r="TJ24" i="36"/>
  <c r="TK24" i="36"/>
  <c r="TL24" i="36"/>
  <c r="TM24" i="36"/>
  <c r="TN24" i="36"/>
  <c r="TO24" i="36"/>
  <c r="TP24" i="36"/>
  <c r="TQ24" i="36"/>
  <c r="TR24" i="36"/>
  <c r="TS24" i="36"/>
  <c r="TT24" i="36"/>
  <c r="TU24" i="36"/>
  <c r="TV24" i="36"/>
  <c r="TW24" i="36"/>
  <c r="TX24" i="36"/>
  <c r="TY24" i="36"/>
  <c r="TZ24" i="36"/>
  <c r="UA24" i="36"/>
  <c r="UB24" i="36"/>
  <c r="UC24" i="36"/>
  <c r="UD24" i="36"/>
  <c r="UE24" i="36"/>
  <c r="UF24" i="36"/>
  <c r="UG24" i="36"/>
  <c r="UH24" i="36"/>
  <c r="UJ24" i="36"/>
  <c r="UK24" i="36"/>
  <c r="UL24" i="36"/>
  <c r="UM24" i="36"/>
  <c r="UN24" i="36"/>
  <c r="UO24" i="36"/>
  <c r="UI24" i="36"/>
  <c r="UQ24" i="36"/>
  <c r="UR24" i="36"/>
  <c r="US24" i="36"/>
  <c r="UT24" i="36"/>
  <c r="UU24" i="36"/>
  <c r="UV24" i="36"/>
  <c r="UP24" i="36"/>
  <c r="UX24" i="36"/>
  <c r="UY24" i="36"/>
  <c r="UZ24" i="36"/>
  <c r="VA24" i="36"/>
  <c r="VB24" i="36"/>
  <c r="VC24" i="36"/>
  <c r="UW24" i="36"/>
  <c r="VE24" i="36"/>
  <c r="VF24" i="36"/>
  <c r="VG24" i="36"/>
  <c r="VH24" i="36"/>
  <c r="VI24" i="36"/>
  <c r="VJ24" i="36"/>
  <c r="VD24" i="36"/>
  <c r="VL24" i="36"/>
  <c r="VM24" i="36"/>
  <c r="VN24" i="36"/>
  <c r="VO24" i="36"/>
  <c r="VP24" i="36"/>
  <c r="VQ24" i="36"/>
  <c r="VK24" i="36"/>
  <c r="VS24" i="36"/>
  <c r="VT24" i="36"/>
  <c r="VU24" i="36"/>
  <c r="VV24" i="36"/>
  <c r="VW24" i="36"/>
  <c r="VX24" i="36"/>
  <c r="VR24" i="36"/>
  <c r="VZ24" i="36"/>
  <c r="WA24" i="36"/>
  <c r="WB24" i="36"/>
  <c r="WC24" i="36"/>
  <c r="WD24" i="36"/>
  <c r="WE24" i="36"/>
  <c r="VY24" i="36"/>
  <c r="WG24" i="36"/>
  <c r="WH24" i="36"/>
  <c r="WI24" i="36"/>
  <c r="WJ24" i="36"/>
  <c r="WK24" i="36"/>
  <c r="WL24" i="36"/>
  <c r="WF24" i="36"/>
  <c r="WN24" i="36"/>
  <c r="WO24" i="36"/>
  <c r="WP24" i="36"/>
  <c r="WQ24" i="36"/>
  <c r="WR24" i="36"/>
  <c r="WS24" i="36"/>
  <c r="WM24" i="36"/>
  <c r="WU24" i="36"/>
  <c r="WV24" i="36"/>
  <c r="WW24" i="36"/>
  <c r="WX24" i="36"/>
  <c r="WY24" i="36"/>
  <c r="WZ24" i="36"/>
  <c r="WT24" i="36"/>
  <c r="XB24" i="36"/>
  <c r="XC24" i="36"/>
  <c r="XD24" i="36"/>
  <c r="XE24" i="36"/>
  <c r="XF24" i="36"/>
  <c r="XG24" i="36"/>
  <c r="XA24" i="36"/>
  <c r="XI24" i="36"/>
  <c r="XJ24" i="36"/>
  <c r="XK24" i="36"/>
  <c r="XL24" i="36"/>
  <c r="XM24" i="36"/>
  <c r="XN24" i="36"/>
  <c r="XH24" i="36"/>
  <c r="XP24" i="36"/>
  <c r="XQ24" i="36"/>
  <c r="XR24" i="36"/>
  <c r="XS24" i="36"/>
  <c r="XT24" i="36"/>
  <c r="XU24" i="36"/>
  <c r="XO24" i="36"/>
  <c r="XW24" i="36"/>
  <c r="XX24" i="36"/>
  <c r="XY24" i="36"/>
  <c r="XZ24" i="36"/>
  <c r="YA24" i="36"/>
  <c r="YB24" i="36"/>
  <c r="XV24" i="36"/>
  <c r="YD24" i="36"/>
  <c r="YE24" i="36"/>
  <c r="YF24" i="36"/>
  <c r="YG24" i="36"/>
  <c r="YH24" i="36"/>
  <c r="YI24" i="36"/>
  <c r="YC24" i="36"/>
  <c r="YK24" i="36"/>
  <c r="YL24" i="36"/>
  <c r="YM24" i="36"/>
  <c r="YN24" i="36"/>
  <c r="YO24" i="36"/>
  <c r="YP24" i="36"/>
  <c r="YJ24" i="36"/>
  <c r="YR24" i="36"/>
  <c r="YS24" i="36"/>
  <c r="YT24" i="36"/>
  <c r="YU24" i="36"/>
  <c r="YV24" i="36"/>
  <c r="YW24" i="36"/>
  <c r="YQ24" i="36"/>
  <c r="YY24" i="36"/>
  <c r="YZ24" i="36"/>
  <c r="ZA24" i="36"/>
  <c r="ZB24" i="36"/>
  <c r="ZC24" i="36"/>
  <c r="ZD24" i="36"/>
  <c r="YX24" i="36"/>
  <c r="ZF24" i="36"/>
  <c r="ZG24" i="36"/>
  <c r="ZH24" i="36"/>
  <c r="ZI24" i="36"/>
  <c r="ZJ24" i="36"/>
  <c r="ZK24" i="36"/>
  <c r="ZE24" i="36"/>
  <c r="ZM24" i="36"/>
  <c r="ZN24" i="36"/>
  <c r="ZO24" i="36"/>
  <c r="ZP24" i="36"/>
  <c r="ZQ24" i="36"/>
  <c r="ZR24" i="36"/>
  <c r="ZL24" i="36"/>
  <c r="OL25" i="36"/>
  <c r="OM25" i="36"/>
  <c r="ON25" i="36"/>
  <c r="OO25" i="36"/>
  <c r="OP25" i="36"/>
  <c r="OQ25" i="36"/>
  <c r="OK25" i="36"/>
  <c r="OS25" i="36"/>
  <c r="OT25" i="36"/>
  <c r="OU25" i="36"/>
  <c r="OV25" i="36"/>
  <c r="OW25" i="36"/>
  <c r="OX25" i="36"/>
  <c r="OR25" i="36"/>
  <c r="OY25" i="36"/>
  <c r="OZ25" i="36"/>
  <c r="PA25" i="36"/>
  <c r="PB25" i="36"/>
  <c r="PC25" i="36"/>
  <c r="PD25" i="36"/>
  <c r="PE25" i="36"/>
  <c r="PF25" i="36"/>
  <c r="PG25" i="36"/>
  <c r="PH25" i="36"/>
  <c r="PI25" i="36"/>
  <c r="PJ25" i="36"/>
  <c r="PK25" i="36"/>
  <c r="PL25" i="36"/>
  <c r="PM25" i="36"/>
  <c r="PN25" i="36"/>
  <c r="PO25" i="36"/>
  <c r="PP25" i="36"/>
  <c r="PQ25" i="36"/>
  <c r="PR25" i="36"/>
  <c r="PS25" i="36"/>
  <c r="PT25" i="36"/>
  <c r="PU25" i="36"/>
  <c r="PV25" i="36"/>
  <c r="PW25" i="36"/>
  <c r="PX25" i="36"/>
  <c r="PY25" i="36"/>
  <c r="PZ25" i="36"/>
  <c r="QA25" i="36"/>
  <c r="QB25" i="36"/>
  <c r="QC25" i="36"/>
  <c r="QD25" i="36"/>
  <c r="QE25" i="36"/>
  <c r="QF25" i="36"/>
  <c r="QG25" i="36"/>
  <c r="QH25" i="36"/>
  <c r="QI25" i="36"/>
  <c r="QJ25" i="36"/>
  <c r="QK25" i="36"/>
  <c r="QL25" i="36"/>
  <c r="QM25" i="36"/>
  <c r="QN25" i="36"/>
  <c r="QO25" i="36"/>
  <c r="QP25" i="36"/>
  <c r="QQ25" i="36"/>
  <c r="QR25" i="36"/>
  <c r="QS25" i="36"/>
  <c r="QT25" i="36"/>
  <c r="QU25" i="36"/>
  <c r="QV25" i="36"/>
  <c r="QW25" i="36"/>
  <c r="QX25" i="36"/>
  <c r="QY25" i="36"/>
  <c r="QZ25" i="36"/>
  <c r="RA25" i="36"/>
  <c r="RB25" i="36"/>
  <c r="RC25" i="36"/>
  <c r="RD25" i="36"/>
  <c r="RE25" i="36"/>
  <c r="RF25" i="36"/>
  <c r="RG25" i="36"/>
  <c r="RH25" i="36"/>
  <c r="RI25" i="36"/>
  <c r="RJ25" i="36"/>
  <c r="RK25" i="36"/>
  <c r="RL25" i="36"/>
  <c r="RM25" i="36"/>
  <c r="RN25" i="36"/>
  <c r="RO25" i="36"/>
  <c r="RP25" i="36"/>
  <c r="RQ25" i="36"/>
  <c r="RR25" i="36"/>
  <c r="RS25" i="36"/>
  <c r="RT25" i="36"/>
  <c r="RU25" i="36"/>
  <c r="RV25" i="36"/>
  <c r="RW25" i="36"/>
  <c r="RX25" i="36"/>
  <c r="RY25" i="36"/>
  <c r="RZ25" i="36"/>
  <c r="SA25" i="36"/>
  <c r="SB25" i="36"/>
  <c r="SC25" i="36"/>
  <c r="SD25" i="36"/>
  <c r="SE25" i="36"/>
  <c r="SF25" i="36"/>
  <c r="SG25" i="36"/>
  <c r="SH25" i="36"/>
  <c r="SI25" i="36"/>
  <c r="SJ25" i="36"/>
  <c r="SK25" i="36"/>
  <c r="SL25" i="36"/>
  <c r="SM25" i="36"/>
  <c r="SN25" i="36"/>
  <c r="SO25" i="36"/>
  <c r="SP25" i="36"/>
  <c r="SQ25" i="36"/>
  <c r="SR25" i="36"/>
  <c r="SS25" i="36"/>
  <c r="ST25" i="36"/>
  <c r="SU25" i="36"/>
  <c r="SV25" i="36"/>
  <c r="SW25" i="36"/>
  <c r="SX25" i="36"/>
  <c r="SY25" i="36"/>
  <c r="SZ25" i="36"/>
  <c r="TA25" i="36"/>
  <c r="TB25" i="36"/>
  <c r="TC25" i="36"/>
  <c r="TD25" i="36"/>
  <c r="TE25" i="36"/>
  <c r="TF25" i="36"/>
  <c r="TG25" i="36"/>
  <c r="TH25" i="36"/>
  <c r="TI25" i="36"/>
  <c r="TJ25" i="36"/>
  <c r="TK25" i="36"/>
  <c r="TL25" i="36"/>
  <c r="TM25" i="36"/>
  <c r="TN25" i="36"/>
  <c r="TO25" i="36"/>
  <c r="TP25" i="36"/>
  <c r="TQ25" i="36"/>
  <c r="TR25" i="36"/>
  <c r="TS25" i="36"/>
  <c r="TT25" i="36"/>
  <c r="TU25" i="36"/>
  <c r="TV25" i="36"/>
  <c r="TW25" i="36"/>
  <c r="TX25" i="36"/>
  <c r="TY25" i="36"/>
  <c r="TZ25" i="36"/>
  <c r="UA25" i="36"/>
  <c r="UB25" i="36"/>
  <c r="UC25" i="36"/>
  <c r="UD25" i="36"/>
  <c r="UE25" i="36"/>
  <c r="UF25" i="36"/>
  <c r="UG25" i="36"/>
  <c r="UH25" i="36"/>
  <c r="UJ25" i="36"/>
  <c r="UK25" i="36"/>
  <c r="UL25" i="36"/>
  <c r="UM25" i="36"/>
  <c r="UN25" i="36"/>
  <c r="UO25" i="36"/>
  <c r="UI25" i="36"/>
  <c r="UQ25" i="36"/>
  <c r="UR25" i="36"/>
  <c r="US25" i="36"/>
  <c r="UT25" i="36"/>
  <c r="UU25" i="36"/>
  <c r="UV25" i="36"/>
  <c r="UP25" i="36"/>
  <c r="UX25" i="36"/>
  <c r="UY25" i="36"/>
  <c r="UZ25" i="36"/>
  <c r="VA25" i="36"/>
  <c r="VB25" i="36"/>
  <c r="VC25" i="36"/>
  <c r="UW25" i="36"/>
  <c r="VE25" i="36"/>
  <c r="VF25" i="36"/>
  <c r="VG25" i="36"/>
  <c r="VH25" i="36"/>
  <c r="VI25" i="36"/>
  <c r="VJ25" i="36"/>
  <c r="VD25" i="36"/>
  <c r="VL25" i="36"/>
  <c r="VM25" i="36"/>
  <c r="VN25" i="36"/>
  <c r="VO25" i="36"/>
  <c r="VP25" i="36"/>
  <c r="VQ25" i="36"/>
  <c r="VK25" i="36"/>
  <c r="VS25" i="36"/>
  <c r="VT25" i="36"/>
  <c r="VU25" i="36"/>
  <c r="VV25" i="36"/>
  <c r="VW25" i="36"/>
  <c r="VX25" i="36"/>
  <c r="VR25" i="36"/>
  <c r="VZ25" i="36"/>
  <c r="WA25" i="36"/>
  <c r="WB25" i="36"/>
  <c r="WC25" i="36"/>
  <c r="WD25" i="36"/>
  <c r="WE25" i="36"/>
  <c r="VY25" i="36"/>
  <c r="WG25" i="36"/>
  <c r="WH25" i="36"/>
  <c r="WI25" i="36"/>
  <c r="WJ25" i="36"/>
  <c r="WK25" i="36"/>
  <c r="WL25" i="36"/>
  <c r="WF25" i="36"/>
  <c r="WN25" i="36"/>
  <c r="WO25" i="36"/>
  <c r="WP25" i="36"/>
  <c r="WQ25" i="36"/>
  <c r="WR25" i="36"/>
  <c r="WS25" i="36"/>
  <c r="WM25" i="36"/>
  <c r="WU25" i="36"/>
  <c r="WV25" i="36"/>
  <c r="WW25" i="36"/>
  <c r="WX25" i="36"/>
  <c r="WY25" i="36"/>
  <c r="WZ25" i="36"/>
  <c r="WT25" i="36"/>
  <c r="XB25" i="36"/>
  <c r="XC25" i="36"/>
  <c r="XD25" i="36"/>
  <c r="XE25" i="36"/>
  <c r="XF25" i="36"/>
  <c r="XG25" i="36"/>
  <c r="XA25" i="36"/>
  <c r="XI25" i="36"/>
  <c r="XJ25" i="36"/>
  <c r="XK25" i="36"/>
  <c r="XL25" i="36"/>
  <c r="XM25" i="36"/>
  <c r="XN25" i="36"/>
  <c r="XH25" i="36"/>
  <c r="XP25" i="36"/>
  <c r="XQ25" i="36"/>
  <c r="XR25" i="36"/>
  <c r="XS25" i="36"/>
  <c r="XT25" i="36"/>
  <c r="XU25" i="36"/>
  <c r="XO25" i="36"/>
  <c r="XW25" i="36"/>
  <c r="XX25" i="36"/>
  <c r="XY25" i="36"/>
  <c r="XZ25" i="36"/>
  <c r="YA25" i="36"/>
  <c r="YB25" i="36"/>
  <c r="XV25" i="36"/>
  <c r="YD25" i="36"/>
  <c r="YE25" i="36"/>
  <c r="YF25" i="36"/>
  <c r="YG25" i="36"/>
  <c r="YH25" i="36"/>
  <c r="YI25" i="36"/>
  <c r="YC25" i="36"/>
  <c r="YK25" i="36"/>
  <c r="YL25" i="36"/>
  <c r="YM25" i="36"/>
  <c r="YN25" i="36"/>
  <c r="YO25" i="36"/>
  <c r="YP25" i="36"/>
  <c r="YJ25" i="36"/>
  <c r="YR25" i="36"/>
  <c r="YS25" i="36"/>
  <c r="YT25" i="36"/>
  <c r="YU25" i="36"/>
  <c r="YV25" i="36"/>
  <c r="YW25" i="36"/>
  <c r="YQ25" i="36"/>
  <c r="YY25" i="36"/>
  <c r="YZ25" i="36"/>
  <c r="ZA25" i="36"/>
  <c r="ZB25" i="36"/>
  <c r="ZC25" i="36"/>
  <c r="ZD25" i="36"/>
  <c r="YX25" i="36"/>
  <c r="ZF25" i="36"/>
  <c r="ZG25" i="36"/>
  <c r="ZH25" i="36"/>
  <c r="ZI25" i="36"/>
  <c r="ZJ25" i="36"/>
  <c r="ZK25" i="36"/>
  <c r="ZE25" i="36"/>
  <c r="ZM25" i="36"/>
  <c r="ZN25" i="36"/>
  <c r="ZO25" i="36"/>
  <c r="ZP25" i="36"/>
  <c r="ZQ25" i="36"/>
  <c r="ZR25" i="36"/>
  <c r="ZL25" i="36"/>
  <c r="OL26" i="36"/>
  <c r="OM26" i="36"/>
  <c r="ON26" i="36"/>
  <c r="OO26" i="36"/>
  <c r="OP26" i="36"/>
  <c r="OQ26" i="36"/>
  <c r="OK26" i="36"/>
  <c r="OS26" i="36"/>
  <c r="OT26" i="36"/>
  <c r="OU26" i="36"/>
  <c r="OV26" i="36"/>
  <c r="OW26" i="36"/>
  <c r="OX26" i="36"/>
  <c r="OR26" i="36"/>
  <c r="OY26" i="36"/>
  <c r="OZ26" i="36"/>
  <c r="PA26" i="36"/>
  <c r="PB26" i="36"/>
  <c r="PC26" i="36"/>
  <c r="PD26" i="36"/>
  <c r="PE26" i="36"/>
  <c r="PF26" i="36"/>
  <c r="PG26" i="36"/>
  <c r="PH26" i="36"/>
  <c r="PI26" i="36"/>
  <c r="PJ26" i="36"/>
  <c r="PK26" i="36"/>
  <c r="PL26" i="36"/>
  <c r="PM26" i="36"/>
  <c r="PN26" i="36"/>
  <c r="PO26" i="36"/>
  <c r="PP26" i="36"/>
  <c r="PQ26" i="36"/>
  <c r="PR26" i="36"/>
  <c r="PS26" i="36"/>
  <c r="PT26" i="36"/>
  <c r="PU26" i="36"/>
  <c r="PV26" i="36"/>
  <c r="PW26" i="36"/>
  <c r="PX26" i="36"/>
  <c r="PY26" i="36"/>
  <c r="PZ26" i="36"/>
  <c r="QA26" i="36"/>
  <c r="QB26" i="36"/>
  <c r="QC26" i="36"/>
  <c r="QD26" i="36"/>
  <c r="QE26" i="36"/>
  <c r="QF26" i="36"/>
  <c r="QG26" i="36"/>
  <c r="QH26" i="36"/>
  <c r="QI26" i="36"/>
  <c r="QJ26" i="36"/>
  <c r="QK26" i="36"/>
  <c r="QL26" i="36"/>
  <c r="QM26" i="36"/>
  <c r="QN26" i="36"/>
  <c r="QO26" i="36"/>
  <c r="QP26" i="36"/>
  <c r="QQ26" i="36"/>
  <c r="QR26" i="36"/>
  <c r="QS26" i="36"/>
  <c r="QT26" i="36"/>
  <c r="QU26" i="36"/>
  <c r="QV26" i="36"/>
  <c r="QW26" i="36"/>
  <c r="QX26" i="36"/>
  <c r="QY26" i="36"/>
  <c r="QZ26" i="36"/>
  <c r="RA26" i="36"/>
  <c r="RB26" i="36"/>
  <c r="RC26" i="36"/>
  <c r="RD26" i="36"/>
  <c r="RE26" i="36"/>
  <c r="RF26" i="36"/>
  <c r="RG26" i="36"/>
  <c r="RH26" i="36"/>
  <c r="RI26" i="36"/>
  <c r="RJ26" i="36"/>
  <c r="RK26" i="36"/>
  <c r="RL26" i="36"/>
  <c r="RM26" i="36"/>
  <c r="RN26" i="36"/>
  <c r="RO26" i="36"/>
  <c r="RP26" i="36"/>
  <c r="RQ26" i="36"/>
  <c r="RR26" i="36"/>
  <c r="RS26" i="36"/>
  <c r="RT26" i="36"/>
  <c r="RU26" i="36"/>
  <c r="RV26" i="36"/>
  <c r="RW26" i="36"/>
  <c r="RX26" i="36"/>
  <c r="RY26" i="36"/>
  <c r="RZ26" i="36"/>
  <c r="SA26" i="36"/>
  <c r="SB26" i="36"/>
  <c r="SC26" i="36"/>
  <c r="SD26" i="36"/>
  <c r="SE26" i="36"/>
  <c r="SF26" i="36"/>
  <c r="SG26" i="36"/>
  <c r="SH26" i="36"/>
  <c r="SI26" i="36"/>
  <c r="SJ26" i="36"/>
  <c r="SK26" i="36"/>
  <c r="SL26" i="36"/>
  <c r="SM26" i="36"/>
  <c r="SN26" i="36"/>
  <c r="SO26" i="36"/>
  <c r="SP26" i="36"/>
  <c r="SQ26" i="36"/>
  <c r="SR26" i="36"/>
  <c r="SS26" i="36"/>
  <c r="ST26" i="36"/>
  <c r="SU26" i="36"/>
  <c r="SV26" i="36"/>
  <c r="SW26" i="36"/>
  <c r="SX26" i="36"/>
  <c r="SY26" i="36"/>
  <c r="SZ26" i="36"/>
  <c r="TA26" i="36"/>
  <c r="TB26" i="36"/>
  <c r="TC26" i="36"/>
  <c r="TD26" i="36"/>
  <c r="TE26" i="36"/>
  <c r="TF26" i="36"/>
  <c r="TG26" i="36"/>
  <c r="TH26" i="36"/>
  <c r="TI26" i="36"/>
  <c r="TJ26" i="36"/>
  <c r="TK26" i="36"/>
  <c r="TL26" i="36"/>
  <c r="TM26" i="36"/>
  <c r="TN26" i="36"/>
  <c r="TO26" i="36"/>
  <c r="TP26" i="36"/>
  <c r="TQ26" i="36"/>
  <c r="TR26" i="36"/>
  <c r="TS26" i="36"/>
  <c r="TT26" i="36"/>
  <c r="TU26" i="36"/>
  <c r="TV26" i="36"/>
  <c r="TW26" i="36"/>
  <c r="TX26" i="36"/>
  <c r="TY26" i="36"/>
  <c r="TZ26" i="36"/>
  <c r="UA26" i="36"/>
  <c r="UB26" i="36"/>
  <c r="UC26" i="36"/>
  <c r="UD26" i="36"/>
  <c r="UE26" i="36"/>
  <c r="UF26" i="36"/>
  <c r="UG26" i="36"/>
  <c r="UH26" i="36"/>
  <c r="UJ26" i="36"/>
  <c r="UK26" i="36"/>
  <c r="UL26" i="36"/>
  <c r="UM26" i="36"/>
  <c r="UN26" i="36"/>
  <c r="UO26" i="36"/>
  <c r="UI26" i="36"/>
  <c r="UQ26" i="36"/>
  <c r="UR26" i="36"/>
  <c r="US26" i="36"/>
  <c r="UT26" i="36"/>
  <c r="UU26" i="36"/>
  <c r="UV26" i="36"/>
  <c r="UP26" i="36"/>
  <c r="UX26" i="36"/>
  <c r="UY26" i="36"/>
  <c r="UZ26" i="36"/>
  <c r="VA26" i="36"/>
  <c r="VB26" i="36"/>
  <c r="VC26" i="36"/>
  <c r="UW26" i="36"/>
  <c r="VE26" i="36"/>
  <c r="VF26" i="36"/>
  <c r="VG26" i="36"/>
  <c r="VH26" i="36"/>
  <c r="VI26" i="36"/>
  <c r="VJ26" i="36"/>
  <c r="VD26" i="36"/>
  <c r="VL26" i="36"/>
  <c r="VM26" i="36"/>
  <c r="VN26" i="36"/>
  <c r="VO26" i="36"/>
  <c r="VP26" i="36"/>
  <c r="VQ26" i="36"/>
  <c r="VK26" i="36"/>
  <c r="VS26" i="36"/>
  <c r="VT26" i="36"/>
  <c r="VU26" i="36"/>
  <c r="VV26" i="36"/>
  <c r="VW26" i="36"/>
  <c r="VX26" i="36"/>
  <c r="VR26" i="36"/>
  <c r="VZ26" i="36"/>
  <c r="WA26" i="36"/>
  <c r="WB26" i="36"/>
  <c r="WC26" i="36"/>
  <c r="WD26" i="36"/>
  <c r="WE26" i="36"/>
  <c r="VY26" i="36"/>
  <c r="WG26" i="36"/>
  <c r="WH26" i="36"/>
  <c r="WI26" i="36"/>
  <c r="WJ26" i="36"/>
  <c r="WK26" i="36"/>
  <c r="WL26" i="36"/>
  <c r="WF26" i="36"/>
  <c r="WN26" i="36"/>
  <c r="WO26" i="36"/>
  <c r="WP26" i="36"/>
  <c r="WQ26" i="36"/>
  <c r="WR26" i="36"/>
  <c r="WS26" i="36"/>
  <c r="WM26" i="36"/>
  <c r="WU26" i="36"/>
  <c r="WV26" i="36"/>
  <c r="WW26" i="36"/>
  <c r="WX26" i="36"/>
  <c r="WY26" i="36"/>
  <c r="WZ26" i="36"/>
  <c r="WT26" i="36"/>
  <c r="XB26" i="36"/>
  <c r="XC26" i="36"/>
  <c r="XD26" i="36"/>
  <c r="XE26" i="36"/>
  <c r="XF26" i="36"/>
  <c r="XG26" i="36"/>
  <c r="XA26" i="36"/>
  <c r="XI26" i="36"/>
  <c r="XJ26" i="36"/>
  <c r="XK26" i="36"/>
  <c r="XL26" i="36"/>
  <c r="XM26" i="36"/>
  <c r="XN26" i="36"/>
  <c r="XH26" i="36"/>
  <c r="XW26" i="36"/>
  <c r="XX26" i="36"/>
  <c r="XY26" i="36"/>
  <c r="XZ26" i="36"/>
  <c r="YA26" i="36"/>
  <c r="YB26" i="36"/>
  <c r="XV26" i="36"/>
  <c r="YD26" i="36"/>
  <c r="YE26" i="36"/>
  <c r="YF26" i="36"/>
  <c r="YG26" i="36"/>
  <c r="YH26" i="36"/>
  <c r="YI26" i="36"/>
  <c r="YC26" i="36"/>
  <c r="YK26" i="36"/>
  <c r="YL26" i="36"/>
  <c r="YM26" i="36"/>
  <c r="YN26" i="36"/>
  <c r="YO26" i="36"/>
  <c r="YP26" i="36"/>
  <c r="YJ26" i="36"/>
  <c r="YR26" i="36"/>
  <c r="YS26" i="36"/>
  <c r="YT26" i="36"/>
  <c r="YU26" i="36"/>
  <c r="YV26" i="36"/>
  <c r="YW26" i="36"/>
  <c r="YQ26" i="36"/>
  <c r="YY26" i="36"/>
  <c r="YZ26" i="36"/>
  <c r="ZA26" i="36"/>
  <c r="ZB26" i="36"/>
  <c r="ZC26" i="36"/>
  <c r="ZD26" i="36"/>
  <c r="YX26" i="36"/>
  <c r="ZF26" i="36"/>
  <c r="ZG26" i="36"/>
  <c r="ZH26" i="36"/>
  <c r="ZI26" i="36"/>
  <c r="ZJ26" i="36"/>
  <c r="ZK26" i="36"/>
  <c r="ZE26" i="36"/>
  <c r="ZM26" i="36"/>
  <c r="ZN26" i="36"/>
  <c r="ZO26" i="36"/>
  <c r="ZP26" i="36"/>
  <c r="ZQ26" i="36"/>
  <c r="ZR26" i="36"/>
  <c r="ZL26" i="36"/>
  <c r="UJ27" i="36"/>
  <c r="UK27" i="36"/>
  <c r="UL27" i="36"/>
  <c r="UM27" i="36"/>
  <c r="UN27" i="36"/>
  <c r="UO27" i="36"/>
  <c r="UI27" i="36"/>
  <c r="UQ27" i="36"/>
  <c r="UR27" i="36"/>
  <c r="US27" i="36"/>
  <c r="UT27" i="36"/>
  <c r="UU27" i="36"/>
  <c r="UV27" i="36"/>
  <c r="UP27" i="36"/>
  <c r="UX27" i="36"/>
  <c r="UY27" i="36"/>
  <c r="UZ27" i="36"/>
  <c r="VA27" i="36"/>
  <c r="VB27" i="36"/>
  <c r="VC27" i="36"/>
  <c r="UW27" i="36"/>
  <c r="VE27" i="36"/>
  <c r="VF27" i="36"/>
  <c r="VG27" i="36"/>
  <c r="VH27" i="36"/>
  <c r="VI27" i="36"/>
  <c r="VJ27" i="36"/>
  <c r="VD27" i="36"/>
  <c r="VL27" i="36"/>
  <c r="VM27" i="36"/>
  <c r="VN27" i="36"/>
  <c r="VO27" i="36"/>
  <c r="VP27" i="36"/>
  <c r="VQ27" i="36"/>
  <c r="VK27" i="36"/>
  <c r="VS27" i="36"/>
  <c r="VT27" i="36"/>
  <c r="VU27" i="36"/>
  <c r="VV27" i="36"/>
  <c r="VW27" i="36"/>
  <c r="VX27" i="36"/>
  <c r="VR27" i="36"/>
  <c r="VZ27" i="36"/>
  <c r="WA27" i="36"/>
  <c r="WB27" i="36"/>
  <c r="WC27" i="36"/>
  <c r="WD27" i="36"/>
  <c r="WE27" i="36"/>
  <c r="VY27" i="36"/>
  <c r="WG27" i="36"/>
  <c r="WH27" i="36"/>
  <c r="WI27" i="36"/>
  <c r="WJ27" i="36"/>
  <c r="WK27" i="36"/>
  <c r="WL27" i="36"/>
  <c r="WF27" i="36"/>
  <c r="WN27" i="36"/>
  <c r="WO27" i="36"/>
  <c r="WP27" i="36"/>
  <c r="WQ27" i="36"/>
  <c r="WR27" i="36"/>
  <c r="WS27" i="36"/>
  <c r="WM27" i="36"/>
  <c r="WU27" i="36"/>
  <c r="WV27" i="36"/>
  <c r="WW27" i="36"/>
  <c r="WX27" i="36"/>
  <c r="WY27" i="36"/>
  <c r="WZ27" i="36"/>
  <c r="WT27" i="36"/>
  <c r="XB27" i="36"/>
  <c r="XC27" i="36"/>
  <c r="XD27" i="36"/>
  <c r="XE27" i="36"/>
  <c r="XF27" i="36"/>
  <c r="XG27" i="36"/>
  <c r="XA27" i="36"/>
  <c r="XI27" i="36"/>
  <c r="XJ27" i="36"/>
  <c r="XK27" i="36"/>
  <c r="XL27" i="36"/>
  <c r="XM27" i="36"/>
  <c r="XN27" i="36"/>
  <c r="XH27" i="36"/>
  <c r="XW27" i="36"/>
  <c r="XX27" i="36"/>
  <c r="XY27" i="36"/>
  <c r="XZ27" i="36"/>
  <c r="YA27" i="36"/>
  <c r="YB27" i="36"/>
  <c r="XV27" i="36"/>
  <c r="YD27" i="36"/>
  <c r="YE27" i="36"/>
  <c r="YF27" i="36"/>
  <c r="YG27" i="36"/>
  <c r="YH27" i="36"/>
  <c r="YI27" i="36"/>
  <c r="YC27" i="36"/>
  <c r="YK27" i="36"/>
  <c r="YL27" i="36"/>
  <c r="YM27" i="36"/>
  <c r="YN27" i="36"/>
  <c r="YO27" i="36"/>
  <c r="YP27" i="36"/>
  <c r="YJ27" i="36"/>
  <c r="YR27" i="36"/>
  <c r="YS27" i="36"/>
  <c r="YT27" i="36"/>
  <c r="YU27" i="36"/>
  <c r="YV27" i="36"/>
  <c r="YW27" i="36"/>
  <c r="YQ27" i="36"/>
  <c r="YY27" i="36"/>
  <c r="YZ27" i="36"/>
  <c r="ZA27" i="36"/>
  <c r="ZB27" i="36"/>
  <c r="ZC27" i="36"/>
  <c r="ZD27" i="36"/>
  <c r="YX27" i="36"/>
  <c r="ZF27" i="36"/>
  <c r="ZG27" i="36"/>
  <c r="ZH27" i="36"/>
  <c r="ZI27" i="36"/>
  <c r="ZJ27" i="36"/>
  <c r="ZK27" i="36"/>
  <c r="ZE27" i="36"/>
  <c r="ZM27" i="36"/>
  <c r="ZN27" i="36"/>
  <c r="ZO27" i="36"/>
  <c r="ZP27" i="36"/>
  <c r="ZQ27" i="36"/>
  <c r="ZR27" i="36"/>
  <c r="ZL27" i="36"/>
  <c r="AE32" i="38"/>
  <c r="LF32" i="38"/>
  <c r="AE31" i="38"/>
  <c r="OS28" i="36"/>
  <c r="OT28" i="36"/>
  <c r="OU28" i="36"/>
  <c r="OV28" i="36"/>
  <c r="OW28" i="36"/>
  <c r="OX28" i="36"/>
  <c r="OR28" i="36"/>
  <c r="OY28" i="36"/>
  <c r="OZ28" i="36"/>
  <c r="PA28" i="36"/>
  <c r="PB28" i="36"/>
  <c r="PC28" i="36"/>
  <c r="PD28" i="36"/>
  <c r="PE28" i="36"/>
  <c r="PF28" i="36"/>
  <c r="PG28" i="36"/>
  <c r="PH28" i="36"/>
  <c r="PI28" i="36"/>
  <c r="PJ28" i="36"/>
  <c r="PK28" i="36"/>
  <c r="PL28" i="36"/>
  <c r="XP27" i="36"/>
  <c r="XQ27" i="36"/>
  <c r="XR27" i="36"/>
  <c r="XS27" i="36"/>
  <c r="XT27" i="36"/>
  <c r="XU27" i="36"/>
  <c r="XO27" i="36"/>
  <c r="XP26" i="36"/>
  <c r="XQ26" i="36"/>
  <c r="XR26" i="36"/>
  <c r="XS26" i="36"/>
  <c r="XT26" i="36"/>
  <c r="XU26" i="36"/>
  <c r="XO26" i="36"/>
  <c r="RD21" i="36"/>
  <c r="RE21" i="36"/>
  <c r="RF21" i="36"/>
  <c r="RG21" i="36"/>
  <c r="RH21" i="36"/>
  <c r="RI21" i="36"/>
  <c r="KW31" i="29"/>
  <c r="DQ9" i="27"/>
  <c r="DQ10" i="27"/>
  <c r="DQ11" i="27"/>
  <c r="DQ12" i="27"/>
  <c r="DR9" i="27"/>
  <c r="DR10" i="27"/>
  <c r="DR11" i="27"/>
  <c r="DR12" i="27"/>
  <c r="DS9" i="27"/>
  <c r="DS10" i="27"/>
  <c r="DS11" i="27"/>
  <c r="DS12" i="27"/>
  <c r="DT9" i="27"/>
  <c r="DT10" i="27"/>
  <c r="DT11" i="27"/>
  <c r="DT12" i="27"/>
  <c r="DV9" i="27"/>
  <c r="DV10" i="27"/>
  <c r="DV11" i="27"/>
  <c r="DV12" i="27"/>
  <c r="ABH35" i="36"/>
  <c r="ABI35" i="36" s="1"/>
  <c r="KR6" i="41" s="1"/>
  <c r="KX32" i="38"/>
  <c r="ABH56" i="36"/>
  <c r="ABI56" i="36" s="1"/>
  <c r="KR27" i="41" s="1"/>
  <c r="ABA35" i="36"/>
  <c r="ABB35" i="36" s="1"/>
  <c r="KS32" i="38"/>
  <c r="ABA56" i="36"/>
  <c r="ABB56" i="36" s="1"/>
  <c r="AAT35" i="36"/>
  <c r="AAU35" i="36" s="1"/>
  <c r="KN32" i="38"/>
  <c r="AAT56" i="36"/>
  <c r="AAU56" i="36" s="1"/>
  <c r="AAM35" i="36"/>
  <c r="AAN35" i="36" s="1"/>
  <c r="KI32" i="38"/>
  <c r="AAM56" i="36"/>
  <c r="AAN56" i="36" s="1"/>
  <c r="AAF35" i="36"/>
  <c r="KD32" i="38"/>
  <c r="AAF56" i="36"/>
  <c r="AAG56" i="36" s="1"/>
  <c r="AG32" i="38"/>
  <c r="D6" i="39"/>
  <c r="D8" i="39"/>
  <c r="C8" i="39"/>
  <c r="C6" i="39"/>
  <c r="C17" i="39"/>
  <c r="C14" i="39"/>
  <c r="O6" i="39"/>
  <c r="D17" i="39"/>
  <c r="D14" i="39"/>
  <c r="E17" i="39"/>
  <c r="E14" i="39"/>
  <c r="F17" i="39"/>
  <c r="F14" i="39"/>
  <c r="G17" i="39"/>
  <c r="G14" i="39"/>
  <c r="H17" i="39"/>
  <c r="H14" i="39"/>
  <c r="I17" i="39"/>
  <c r="I14" i="39"/>
  <c r="J17" i="39"/>
  <c r="J14" i="39"/>
  <c r="K17" i="39"/>
  <c r="K14" i="39"/>
  <c r="L17" i="39"/>
  <c r="L14" i="39"/>
  <c r="M17" i="39"/>
  <c r="M14" i="39"/>
  <c r="N17" i="39"/>
  <c r="N14" i="39"/>
  <c r="DQ8" i="27"/>
  <c r="DQ7" i="27"/>
  <c r="DR8" i="27"/>
  <c r="DR7" i="27"/>
  <c r="DR13" i="27" s="1"/>
  <c r="DS8" i="27"/>
  <c r="DS7" i="27"/>
  <c r="DS13" i="27" s="1"/>
  <c r="DT8" i="27"/>
  <c r="DT7" i="27"/>
  <c r="DT13" i="27" s="1"/>
  <c r="DV8" i="27"/>
  <c r="DV7" i="27"/>
  <c r="DW8" i="27"/>
  <c r="DW7" i="27"/>
  <c r="DW13" i="27" s="1"/>
  <c r="DX8" i="27"/>
  <c r="DX7" i="27"/>
  <c r="DX13" i="27" s="1"/>
  <c r="DY8" i="27"/>
  <c r="DY7" i="27"/>
  <c r="DY13" i="27" s="1"/>
  <c r="DZ8" i="27"/>
  <c r="DZ7" i="27"/>
  <c r="DZ13" i="27" s="1"/>
  <c r="KX33" i="29"/>
  <c r="CD33" i="38"/>
  <c r="JA32" i="38"/>
  <c r="LB32" i="38"/>
  <c r="NO35" i="36"/>
  <c r="CC6" i="38"/>
  <c r="NH54" i="36"/>
  <c r="NO56" i="36"/>
  <c r="I32" i="38"/>
  <c r="NO61" i="36" s="1"/>
  <c r="NV56" i="36"/>
  <c r="N32" i="38"/>
  <c r="NV61" i="36" s="1"/>
  <c r="OC56" i="36"/>
  <c r="S32" i="38"/>
  <c r="OC61" i="36" s="1"/>
  <c r="DZ32" i="38"/>
  <c r="GB32" i="38"/>
  <c r="GZ32" i="38"/>
  <c r="IC32" i="38"/>
  <c r="I31" i="38"/>
  <c r="NO59" i="36"/>
  <c r="NO59" i="37" s="1"/>
  <c r="OJ56" i="36"/>
  <c r="X32" i="38"/>
  <c r="OJ61" i="36" s="1"/>
  <c r="GA33" i="38"/>
  <c r="FV33" i="38"/>
  <c r="FQ33" i="38"/>
  <c r="AB7" i="38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8" i="38"/>
  <c r="AB29" i="38"/>
  <c r="AB6" i="38"/>
  <c r="AB32" i="38"/>
  <c r="AB27" i="38"/>
  <c r="X31" i="38"/>
  <c r="OJ60" i="36" s="1"/>
  <c r="AB30" i="38"/>
  <c r="AA33" i="38"/>
  <c r="AE6" i="38"/>
  <c r="L33" i="38"/>
  <c r="Q33" i="38"/>
  <c r="V33" i="38"/>
  <c r="AE33" i="38"/>
  <c r="LK6" i="38"/>
  <c r="AZ6" i="38"/>
  <c r="BC6" i="38"/>
  <c r="CF33" i="38"/>
  <c r="CF6" i="38"/>
  <c r="DB6" i="38"/>
  <c r="DE33" i="38"/>
  <c r="DE6" i="38"/>
  <c r="DZ6" i="38"/>
  <c r="EC33" i="38"/>
  <c r="EC6" i="38"/>
  <c r="FD6" i="38"/>
  <c r="FG6" i="38"/>
  <c r="GB6" i="38"/>
  <c r="GE33" i="38"/>
  <c r="GE6" i="38"/>
  <c r="GZ6" i="38"/>
  <c r="HC33" i="38"/>
  <c r="HC6" i="38"/>
  <c r="IC6" i="38"/>
  <c r="IF33" i="38"/>
  <c r="IF6" i="38"/>
  <c r="JA6" i="38"/>
  <c r="JD33" i="38"/>
  <c r="JD6" i="38"/>
  <c r="LB6" i="38"/>
  <c r="LE33" i="38"/>
  <c r="LE6" i="38"/>
  <c r="LK7" i="38"/>
  <c r="AE7" i="38"/>
  <c r="AZ7" i="38"/>
  <c r="BC7" i="38"/>
  <c r="CC7" i="38"/>
  <c r="CF7" i="38"/>
  <c r="DB7" i="38"/>
  <c r="DE7" i="38"/>
  <c r="DZ7" i="38"/>
  <c r="EC7" i="38"/>
  <c r="FD7" i="38"/>
  <c r="GB7" i="38"/>
  <c r="GE7" i="38"/>
  <c r="GZ7" i="38"/>
  <c r="HC7" i="38"/>
  <c r="IC7" i="38"/>
  <c r="IF7" i="38"/>
  <c r="JA7" i="38"/>
  <c r="JD7" i="38"/>
  <c r="LB7" i="38"/>
  <c r="LE7" i="38"/>
  <c r="LK8" i="38"/>
  <c r="AE8" i="38"/>
  <c r="AZ8" i="38"/>
  <c r="BC8" i="38"/>
  <c r="CC8" i="38"/>
  <c r="CF8" i="38"/>
  <c r="DB8" i="38"/>
  <c r="DE8" i="38"/>
  <c r="DZ8" i="38"/>
  <c r="EC8" i="38"/>
  <c r="FD8" i="38"/>
  <c r="GB8" i="38"/>
  <c r="GE8" i="38"/>
  <c r="GZ8" i="38"/>
  <c r="HC8" i="38"/>
  <c r="IC8" i="38"/>
  <c r="IF8" i="38"/>
  <c r="JA8" i="38"/>
  <c r="JD8" i="38"/>
  <c r="LB8" i="38"/>
  <c r="LE8" i="38"/>
  <c r="LK9" i="38"/>
  <c r="AE9" i="38"/>
  <c r="AZ9" i="38"/>
  <c r="BC9" i="38"/>
  <c r="CC9" i="38"/>
  <c r="CF9" i="38"/>
  <c r="DB9" i="38"/>
  <c r="DE9" i="38"/>
  <c r="DZ9" i="38"/>
  <c r="EC9" i="38"/>
  <c r="FD9" i="38"/>
  <c r="GB9" i="38"/>
  <c r="GE9" i="38"/>
  <c r="GZ9" i="38"/>
  <c r="HC9" i="38"/>
  <c r="IC9" i="38"/>
  <c r="IF9" i="38"/>
  <c r="JA9" i="38"/>
  <c r="JD9" i="38"/>
  <c r="LB9" i="38"/>
  <c r="LE9" i="38"/>
  <c r="LK10" i="38"/>
  <c r="AE10" i="38"/>
  <c r="AZ10" i="38"/>
  <c r="BC10" i="38"/>
  <c r="CC10" i="38"/>
  <c r="CF10" i="38"/>
  <c r="DB10" i="38"/>
  <c r="DE10" i="38"/>
  <c r="DZ10" i="38"/>
  <c r="EC10" i="38"/>
  <c r="FD10" i="38"/>
  <c r="GB10" i="38"/>
  <c r="GE10" i="38"/>
  <c r="GZ10" i="38"/>
  <c r="HC10" i="38"/>
  <c r="IC10" i="38"/>
  <c r="IF10" i="38"/>
  <c r="JA10" i="38"/>
  <c r="JD10" i="38"/>
  <c r="LB10" i="38"/>
  <c r="LE10" i="38"/>
  <c r="LK11" i="38"/>
  <c r="AE11" i="38"/>
  <c r="AZ11" i="38"/>
  <c r="BC11" i="38"/>
  <c r="CC11" i="38"/>
  <c r="CF11" i="38"/>
  <c r="DB11" i="38"/>
  <c r="DE11" i="38"/>
  <c r="DZ11" i="38"/>
  <c r="EC11" i="38"/>
  <c r="FD11" i="38"/>
  <c r="GB11" i="38"/>
  <c r="GE11" i="38"/>
  <c r="GZ11" i="38"/>
  <c r="HC11" i="38"/>
  <c r="IC11" i="38"/>
  <c r="IF11" i="38"/>
  <c r="JA11" i="38"/>
  <c r="JD11" i="38"/>
  <c r="LB11" i="38"/>
  <c r="LE11" i="38"/>
  <c r="LK12" i="38"/>
  <c r="AE12" i="38"/>
  <c r="AZ12" i="38"/>
  <c r="CC12" i="38"/>
  <c r="CF12" i="38"/>
  <c r="DB12" i="38"/>
  <c r="DE12" i="38"/>
  <c r="DZ12" i="38"/>
  <c r="EC12" i="38"/>
  <c r="FD12" i="38"/>
  <c r="GB12" i="38"/>
  <c r="GE12" i="38"/>
  <c r="GZ12" i="38"/>
  <c r="HC12" i="38"/>
  <c r="IC12" i="38"/>
  <c r="IF12" i="38"/>
  <c r="JA12" i="38"/>
  <c r="JD12" i="38"/>
  <c r="LB12" i="38"/>
  <c r="LE12" i="38"/>
  <c r="LK13" i="38"/>
  <c r="AE13" i="38"/>
  <c r="AZ13" i="38"/>
  <c r="BC13" i="38"/>
  <c r="CC13" i="38"/>
  <c r="CF13" i="38"/>
  <c r="DB13" i="38"/>
  <c r="DE13" i="38"/>
  <c r="DZ13" i="38"/>
  <c r="EC13" i="38"/>
  <c r="FD13" i="38"/>
  <c r="GB13" i="38"/>
  <c r="GE13" i="38"/>
  <c r="GZ13" i="38"/>
  <c r="HC13" i="38"/>
  <c r="IC13" i="38"/>
  <c r="IF13" i="38"/>
  <c r="JA13" i="38"/>
  <c r="JD13" i="38"/>
  <c r="LB13" i="38"/>
  <c r="LE13" i="38"/>
  <c r="LK14" i="38"/>
  <c r="AE14" i="38"/>
  <c r="AZ14" i="38"/>
  <c r="BC14" i="38"/>
  <c r="CC14" i="38"/>
  <c r="CF14" i="38"/>
  <c r="DB14" i="38"/>
  <c r="DE14" i="38"/>
  <c r="DZ14" i="38"/>
  <c r="EC14" i="38"/>
  <c r="FD14" i="38"/>
  <c r="GB14" i="38"/>
  <c r="GE14" i="38"/>
  <c r="GZ14" i="38"/>
  <c r="HC14" i="38"/>
  <c r="IC14" i="38"/>
  <c r="IF14" i="38"/>
  <c r="JA14" i="38"/>
  <c r="JD14" i="38"/>
  <c r="LB14" i="38"/>
  <c r="LE14" i="38"/>
  <c r="LK15" i="38"/>
  <c r="AE15" i="38"/>
  <c r="AZ15" i="38"/>
  <c r="BC15" i="38"/>
  <c r="CC15" i="38"/>
  <c r="CF15" i="38"/>
  <c r="DB15" i="38"/>
  <c r="DE15" i="38"/>
  <c r="DZ15" i="38"/>
  <c r="EC15" i="38"/>
  <c r="FD15" i="38"/>
  <c r="GB15" i="38"/>
  <c r="GE15" i="38"/>
  <c r="GZ15" i="38"/>
  <c r="HC15" i="38"/>
  <c r="IC15" i="38"/>
  <c r="IF15" i="38"/>
  <c r="JA15" i="38"/>
  <c r="JD15" i="38"/>
  <c r="LB15" i="38"/>
  <c r="LE15" i="38"/>
  <c r="LK16" i="38"/>
  <c r="AE16" i="38"/>
  <c r="AZ16" i="38"/>
  <c r="CC16" i="38"/>
  <c r="DB16" i="38"/>
  <c r="DE16" i="38"/>
  <c r="DZ16" i="38"/>
  <c r="EC16" i="38"/>
  <c r="FD16" i="38"/>
  <c r="GB16" i="38"/>
  <c r="GE16" i="38"/>
  <c r="GZ16" i="38"/>
  <c r="HC16" i="38"/>
  <c r="IC16" i="38"/>
  <c r="IF16" i="38"/>
  <c r="JA16" i="38"/>
  <c r="JD16" i="38"/>
  <c r="LB16" i="38"/>
  <c r="LE16" i="38"/>
  <c r="LK17" i="38"/>
  <c r="AE17" i="38"/>
  <c r="AZ17" i="38"/>
  <c r="BC17" i="38"/>
  <c r="CC17" i="38"/>
  <c r="CF17" i="38"/>
  <c r="DB17" i="38"/>
  <c r="DE17" i="38"/>
  <c r="DZ17" i="38"/>
  <c r="EC17" i="38"/>
  <c r="FD17" i="38"/>
  <c r="GB17" i="38"/>
  <c r="GE17" i="38"/>
  <c r="GZ17" i="38"/>
  <c r="HC17" i="38"/>
  <c r="IC17" i="38"/>
  <c r="IF17" i="38"/>
  <c r="JA17" i="38"/>
  <c r="JD17" i="38"/>
  <c r="LB17" i="38"/>
  <c r="LE17" i="38"/>
  <c r="LK18" i="38"/>
  <c r="AE18" i="38"/>
  <c r="AZ18" i="38"/>
  <c r="BC18" i="38"/>
  <c r="CC18" i="38"/>
  <c r="CF18" i="38"/>
  <c r="DB18" i="38"/>
  <c r="DE18" i="38"/>
  <c r="DZ18" i="38"/>
  <c r="EC18" i="38"/>
  <c r="FD18" i="38"/>
  <c r="GB18" i="38"/>
  <c r="GE18" i="38"/>
  <c r="GZ18" i="38"/>
  <c r="HC18" i="38"/>
  <c r="IC18" i="38"/>
  <c r="IF18" i="38"/>
  <c r="JA18" i="38"/>
  <c r="JD18" i="38"/>
  <c r="LB18" i="38"/>
  <c r="LE18" i="38"/>
  <c r="LK19" i="38"/>
  <c r="AE19" i="38"/>
  <c r="AZ19" i="38"/>
  <c r="BC19" i="38"/>
  <c r="CC19" i="38"/>
  <c r="CF19" i="38"/>
  <c r="DB19" i="38"/>
  <c r="DE19" i="38"/>
  <c r="DZ19" i="38"/>
  <c r="EC19" i="38"/>
  <c r="FD19" i="38"/>
  <c r="GB19" i="38"/>
  <c r="GE19" i="38"/>
  <c r="GZ19" i="38"/>
  <c r="HC19" i="38"/>
  <c r="IC19" i="38"/>
  <c r="IF19" i="38"/>
  <c r="JA19" i="38"/>
  <c r="JD19" i="38"/>
  <c r="LB19" i="38"/>
  <c r="LE19" i="38"/>
  <c r="LK20" i="38"/>
  <c r="AE20" i="38"/>
  <c r="AZ20" i="38"/>
  <c r="BC20" i="38"/>
  <c r="CC20" i="38"/>
  <c r="CF20" i="38"/>
  <c r="DB20" i="38"/>
  <c r="DE20" i="38"/>
  <c r="DZ20" i="38"/>
  <c r="EC20" i="38"/>
  <c r="FD20" i="38"/>
  <c r="GB20" i="38"/>
  <c r="GE20" i="38"/>
  <c r="GZ20" i="38"/>
  <c r="HC20" i="38"/>
  <c r="IC20" i="38"/>
  <c r="IF20" i="38"/>
  <c r="JA20" i="38"/>
  <c r="JD20" i="38"/>
  <c r="LB20" i="38"/>
  <c r="LE20" i="38"/>
  <c r="LK21" i="38"/>
  <c r="AE21" i="38"/>
  <c r="AZ21" i="38"/>
  <c r="BC21" i="38"/>
  <c r="CC21" i="38"/>
  <c r="CF21" i="38"/>
  <c r="DB21" i="38"/>
  <c r="DE21" i="38"/>
  <c r="DZ21" i="38"/>
  <c r="EC21" i="38"/>
  <c r="FD21" i="38"/>
  <c r="GB21" i="38"/>
  <c r="GE21" i="38"/>
  <c r="GZ21" i="38"/>
  <c r="HC21" i="38"/>
  <c r="IC21" i="38"/>
  <c r="IF21" i="38"/>
  <c r="JA21" i="38"/>
  <c r="JD21" i="38"/>
  <c r="LB21" i="38"/>
  <c r="LE21" i="38"/>
  <c r="LK22" i="38"/>
  <c r="AE22" i="38"/>
  <c r="AZ22" i="38"/>
  <c r="BC22" i="38"/>
  <c r="CC22" i="38"/>
  <c r="CF22" i="38"/>
  <c r="DB22" i="38"/>
  <c r="DE22" i="38"/>
  <c r="DZ22" i="38"/>
  <c r="EC22" i="38"/>
  <c r="FD22" i="38"/>
  <c r="GB22" i="38"/>
  <c r="GE22" i="38"/>
  <c r="GZ22" i="38"/>
  <c r="HC22" i="38"/>
  <c r="IC22" i="38"/>
  <c r="IF22" i="38"/>
  <c r="JA22" i="38"/>
  <c r="JD22" i="38"/>
  <c r="LB22" i="38"/>
  <c r="LE22" i="38"/>
  <c r="LK23" i="38"/>
  <c r="AE23" i="38"/>
  <c r="AZ23" i="38"/>
  <c r="BC23" i="38"/>
  <c r="CC23" i="38"/>
  <c r="CF23" i="38"/>
  <c r="DB23" i="38"/>
  <c r="DE23" i="38"/>
  <c r="DZ23" i="38"/>
  <c r="EC23" i="38"/>
  <c r="FD23" i="38"/>
  <c r="GB23" i="38"/>
  <c r="GE23" i="38"/>
  <c r="GZ23" i="38"/>
  <c r="HC23" i="38"/>
  <c r="IC23" i="38"/>
  <c r="IF23" i="38"/>
  <c r="JA23" i="38"/>
  <c r="JD23" i="38"/>
  <c r="LB23" i="38"/>
  <c r="LE23" i="38"/>
  <c r="LK24" i="38"/>
  <c r="AE24" i="38"/>
  <c r="AZ24" i="38"/>
  <c r="BC24" i="38"/>
  <c r="CC24" i="38"/>
  <c r="CF24" i="38"/>
  <c r="DB24" i="38"/>
  <c r="DE24" i="38"/>
  <c r="DZ24" i="38"/>
  <c r="EC24" i="38"/>
  <c r="FD24" i="38"/>
  <c r="GB24" i="38"/>
  <c r="GE24" i="38"/>
  <c r="GZ24" i="38"/>
  <c r="HC24" i="38"/>
  <c r="IC24" i="38"/>
  <c r="IF24" i="38"/>
  <c r="JA24" i="38"/>
  <c r="JD24" i="38"/>
  <c r="LB24" i="38"/>
  <c r="LE24" i="38"/>
  <c r="LK25" i="38"/>
  <c r="AE25" i="38"/>
  <c r="AZ25" i="38"/>
  <c r="BC25" i="38"/>
  <c r="CC25" i="38"/>
  <c r="CF25" i="38"/>
  <c r="DB25" i="38"/>
  <c r="DE25" i="38"/>
  <c r="DZ25" i="38"/>
  <c r="EC25" i="38"/>
  <c r="FD25" i="38"/>
  <c r="GB25" i="38"/>
  <c r="GE25" i="38"/>
  <c r="GZ25" i="38"/>
  <c r="HC25" i="38"/>
  <c r="IC25" i="38"/>
  <c r="IF25" i="38"/>
  <c r="JA25" i="38"/>
  <c r="JA35" i="38" s="1"/>
  <c r="JB35" i="38" s="1"/>
  <c r="JD25" i="38"/>
  <c r="LB25" i="38"/>
  <c r="LE25" i="38"/>
  <c r="LK26" i="38"/>
  <c r="AE26" i="38"/>
  <c r="AZ26" i="38"/>
  <c r="BC26" i="38"/>
  <c r="CC26" i="38"/>
  <c r="CF26" i="38"/>
  <c r="DB26" i="38"/>
  <c r="DE26" i="38"/>
  <c r="DZ26" i="38"/>
  <c r="EC26" i="38"/>
  <c r="FD26" i="38"/>
  <c r="GB26" i="38"/>
  <c r="GE26" i="38"/>
  <c r="GZ26" i="38"/>
  <c r="HC26" i="38"/>
  <c r="IC26" i="38"/>
  <c r="IF26" i="38"/>
  <c r="JA26" i="38"/>
  <c r="JD26" i="38"/>
  <c r="LB26" i="38"/>
  <c r="LE26" i="38"/>
  <c r="LK27" i="38"/>
  <c r="AE27" i="38"/>
  <c r="AZ27" i="38"/>
  <c r="BC27" i="38"/>
  <c r="CC27" i="38"/>
  <c r="CF27" i="38"/>
  <c r="DB27" i="38"/>
  <c r="DE27" i="38"/>
  <c r="DZ27" i="38"/>
  <c r="EC27" i="38"/>
  <c r="FD27" i="38"/>
  <c r="GB27" i="38"/>
  <c r="GE27" i="38"/>
  <c r="GZ27" i="38"/>
  <c r="HC27" i="38"/>
  <c r="IC27" i="38"/>
  <c r="IF27" i="38"/>
  <c r="JA27" i="38"/>
  <c r="JD27" i="38"/>
  <c r="LB27" i="38"/>
  <c r="LE27" i="38"/>
  <c r="LK28" i="38"/>
  <c r="AE28" i="38"/>
  <c r="AZ28" i="38"/>
  <c r="BC28" i="38"/>
  <c r="CC28" i="38"/>
  <c r="CF28" i="38"/>
  <c r="DB28" i="38"/>
  <c r="DE28" i="38"/>
  <c r="DZ28" i="38"/>
  <c r="EC28" i="38"/>
  <c r="FD28" i="38"/>
  <c r="GB28" i="38"/>
  <c r="GE28" i="38"/>
  <c r="GZ28" i="38"/>
  <c r="HC28" i="38"/>
  <c r="IC28" i="38"/>
  <c r="IF28" i="38"/>
  <c r="JA28" i="38"/>
  <c r="JD28" i="38"/>
  <c r="LB28" i="38"/>
  <c r="LE28" i="38"/>
  <c r="LK29" i="38"/>
  <c r="AE29" i="38"/>
  <c r="AZ29" i="38"/>
  <c r="BC29" i="38"/>
  <c r="CC29" i="38"/>
  <c r="CF29" i="38"/>
  <c r="DB29" i="38"/>
  <c r="DE29" i="38"/>
  <c r="DZ29" i="38"/>
  <c r="EC29" i="38"/>
  <c r="FD29" i="38"/>
  <c r="GB29" i="38"/>
  <c r="GE29" i="38"/>
  <c r="GZ29" i="38"/>
  <c r="HC29" i="38"/>
  <c r="IC29" i="38"/>
  <c r="IF29" i="38"/>
  <c r="JA29" i="38"/>
  <c r="JD29" i="38"/>
  <c r="LB29" i="38"/>
  <c r="LE29" i="38"/>
  <c r="N31" i="38"/>
  <c r="S31" i="38"/>
  <c r="LK30" i="38"/>
  <c r="AE30" i="38"/>
  <c r="AG31" i="38"/>
  <c r="AZ30" i="38"/>
  <c r="AL31" i="38"/>
  <c r="AQ31" i="38"/>
  <c r="AV31" i="38"/>
  <c r="BC30" i="38"/>
  <c r="BE31" i="38"/>
  <c r="CC30" i="38"/>
  <c r="BJ31" i="38"/>
  <c r="BO31" i="38"/>
  <c r="BT31" i="38"/>
  <c r="BY31" i="38"/>
  <c r="CF30" i="38"/>
  <c r="CH31" i="38"/>
  <c r="CM31" i="38"/>
  <c r="CR31" i="38"/>
  <c r="CW31" i="38"/>
  <c r="DB30" i="38"/>
  <c r="DE30" i="38"/>
  <c r="DG31" i="38"/>
  <c r="DL31" i="38"/>
  <c r="DQ31" i="38"/>
  <c r="DV31" i="38"/>
  <c r="DZ30" i="38"/>
  <c r="EC30" i="38"/>
  <c r="EE31" i="38"/>
  <c r="EJ31" i="38"/>
  <c r="EO31" i="38"/>
  <c r="ET31" i="38"/>
  <c r="EY31" i="38"/>
  <c r="FD30" i="38"/>
  <c r="GB30" i="38"/>
  <c r="GE30" i="38"/>
  <c r="GZ30" i="38"/>
  <c r="HC30" i="38"/>
  <c r="IC30" i="38"/>
  <c r="IF30" i="38"/>
  <c r="JA30" i="38"/>
  <c r="JD30" i="38"/>
  <c r="LB30" i="38"/>
  <c r="LE30" i="38"/>
  <c r="GB31" i="38"/>
  <c r="GZ31" i="38"/>
  <c r="HC31" i="38"/>
  <c r="IC31" i="38"/>
  <c r="IF31" i="38"/>
  <c r="JA31" i="38"/>
  <c r="JD31" i="38"/>
  <c r="LB31" i="38"/>
  <c r="G33" i="38"/>
  <c r="BH33" i="38"/>
  <c r="BM33" i="38"/>
  <c r="BR33" i="38"/>
  <c r="BW33" i="38"/>
  <c r="CB33" i="38"/>
  <c r="CK33" i="38"/>
  <c r="CP33" i="38"/>
  <c r="CU33" i="38"/>
  <c r="CZ33" i="38"/>
  <c r="DJ33" i="38"/>
  <c r="DO33" i="38"/>
  <c r="DT33" i="38"/>
  <c r="DY33" i="38"/>
  <c r="EH33" i="38"/>
  <c r="EM33" i="38"/>
  <c r="ER33" i="38"/>
  <c r="EW33" i="38"/>
  <c r="FB33" i="38"/>
  <c r="FG33" i="38"/>
  <c r="FL33" i="38"/>
  <c r="GJ33" i="38"/>
  <c r="GO33" i="38"/>
  <c r="GT33" i="38"/>
  <c r="GY33" i="38"/>
  <c r="HH33" i="38"/>
  <c r="HM33" i="38"/>
  <c r="HR33" i="38"/>
  <c r="HW33" i="38"/>
  <c r="IB33" i="38"/>
  <c r="IK33" i="38"/>
  <c r="IP33" i="38"/>
  <c r="IU33" i="38"/>
  <c r="IZ33" i="38"/>
  <c r="JI33" i="38"/>
  <c r="JN33" i="38"/>
  <c r="JS33" i="38"/>
  <c r="KG33" i="38"/>
  <c r="KL33" i="38"/>
  <c r="KQ33" i="38"/>
  <c r="KV33" i="38"/>
  <c r="LA33" i="38"/>
  <c r="CG65" i="37"/>
  <c r="BL65" i="37"/>
  <c r="BS65" i="37"/>
  <c r="BZ65" i="37"/>
  <c r="CN65" i="37"/>
  <c r="GV7" i="29"/>
  <c r="GX7" i="29" s="1"/>
  <c r="GV8" i="29"/>
  <c r="GV9" i="29"/>
  <c r="GV10" i="29"/>
  <c r="GV11" i="29"/>
  <c r="GX11" i="29" s="1"/>
  <c r="GV12" i="29"/>
  <c r="GX12" i="29" s="1"/>
  <c r="GV13" i="29"/>
  <c r="GV14" i="29"/>
  <c r="GV15" i="29"/>
  <c r="GX15" i="29" s="1"/>
  <c r="GV16" i="29"/>
  <c r="GX16" i="29" s="1"/>
  <c r="GV17" i="29"/>
  <c r="GV18" i="29"/>
  <c r="GX18" i="29" s="1"/>
  <c r="GV19" i="29"/>
  <c r="GX19" i="29" s="1"/>
  <c r="GV20" i="29"/>
  <c r="GX20" i="29" s="1"/>
  <c r="GV21" i="29"/>
  <c r="GX21" i="29" s="1"/>
  <c r="GV22" i="29"/>
  <c r="GX22" i="29" s="1"/>
  <c r="GV23" i="29"/>
  <c r="GX23" i="29" s="1"/>
  <c r="GV24" i="29"/>
  <c r="GV25" i="29"/>
  <c r="GV26" i="29"/>
  <c r="GX26" i="29" s="1"/>
  <c r="GV27" i="29"/>
  <c r="GX27" i="29" s="1"/>
  <c r="GV28" i="29"/>
  <c r="GV29" i="29"/>
  <c r="GX29" i="29" s="1"/>
  <c r="GV30" i="29"/>
  <c r="GX30" i="29" s="1"/>
  <c r="GV31" i="29"/>
  <c r="GX31" i="29" s="1"/>
  <c r="GV6" i="29"/>
  <c r="GX6" i="29" s="1"/>
  <c r="FX7" i="29"/>
  <c r="FX8" i="29"/>
  <c r="FZ8" i="29" s="1"/>
  <c r="FX9" i="29"/>
  <c r="FX10" i="29"/>
  <c r="FZ10" i="29" s="1"/>
  <c r="FX11" i="29"/>
  <c r="FX12" i="29"/>
  <c r="FZ12" i="29" s="1"/>
  <c r="FX13" i="29"/>
  <c r="FZ13" i="29" s="1"/>
  <c r="FX14" i="29"/>
  <c r="FZ14" i="29" s="1"/>
  <c r="FX15" i="29"/>
  <c r="FX16" i="29"/>
  <c r="FZ16" i="29" s="1"/>
  <c r="FX17" i="29"/>
  <c r="FZ17" i="29" s="1"/>
  <c r="FX18" i="29"/>
  <c r="FZ18" i="29" s="1"/>
  <c r="FX19" i="29"/>
  <c r="FX20" i="29"/>
  <c r="FZ20" i="29" s="1"/>
  <c r="FX21" i="29"/>
  <c r="FZ21" i="29" s="1"/>
  <c r="FX22" i="29"/>
  <c r="FZ22" i="29" s="1"/>
  <c r="FX23" i="29"/>
  <c r="FX24" i="29"/>
  <c r="FZ24" i="29" s="1"/>
  <c r="FX25" i="29"/>
  <c r="FZ25" i="29" s="1"/>
  <c r="FX26" i="29"/>
  <c r="FZ26" i="29" s="1"/>
  <c r="FX27" i="29"/>
  <c r="FX28" i="29"/>
  <c r="FZ28" i="29" s="1"/>
  <c r="FX29" i="29"/>
  <c r="FZ29" i="29" s="1"/>
  <c r="FX30" i="29"/>
  <c r="FX31" i="29"/>
  <c r="FX6" i="29"/>
  <c r="FZ6" i="29" s="1"/>
  <c r="EU12" i="29"/>
  <c r="ET12" i="29" s="1"/>
  <c r="EC6" i="29"/>
  <c r="EZ7" i="29"/>
  <c r="FB7" i="29" s="1"/>
  <c r="EZ8" i="29"/>
  <c r="FB8" i="29" s="1"/>
  <c r="EZ9" i="29"/>
  <c r="FB9" i="29" s="1"/>
  <c r="EZ10" i="29"/>
  <c r="FB10" i="29" s="1"/>
  <c r="EZ11" i="29"/>
  <c r="FB11" i="29" s="1"/>
  <c r="EZ12" i="29"/>
  <c r="FB12" i="29" s="1"/>
  <c r="EZ13" i="29"/>
  <c r="FB13" i="29" s="1"/>
  <c r="EZ14" i="29"/>
  <c r="FB14" i="29" s="1"/>
  <c r="EZ15" i="29"/>
  <c r="FB15" i="29" s="1"/>
  <c r="EZ16" i="29"/>
  <c r="FB16" i="29" s="1"/>
  <c r="EZ17" i="29"/>
  <c r="FB17" i="29" s="1"/>
  <c r="EZ18" i="29"/>
  <c r="FB18" i="29" s="1"/>
  <c r="EZ19" i="29"/>
  <c r="FB19" i="29" s="1"/>
  <c r="EZ20" i="29"/>
  <c r="FB20" i="29" s="1"/>
  <c r="EZ21" i="29"/>
  <c r="FB21" i="29" s="1"/>
  <c r="EZ22" i="29"/>
  <c r="FB22" i="29" s="1"/>
  <c r="EZ23" i="29"/>
  <c r="FB23" i="29" s="1"/>
  <c r="EZ24" i="29"/>
  <c r="FB24" i="29" s="1"/>
  <c r="EZ25" i="29"/>
  <c r="FB25" i="29" s="1"/>
  <c r="EZ26" i="29"/>
  <c r="FB26" i="29" s="1"/>
  <c r="EZ27" i="29"/>
  <c r="FB27" i="29" s="1"/>
  <c r="EZ28" i="29"/>
  <c r="FB28" i="29" s="1"/>
  <c r="EZ29" i="29"/>
  <c r="FB29" i="29" s="1"/>
  <c r="EZ30" i="29"/>
  <c r="FB30" i="29" s="1"/>
  <c r="EZ31" i="29"/>
  <c r="EZ6" i="29"/>
  <c r="DV7" i="29"/>
  <c r="DX7" i="29" s="1"/>
  <c r="DV8" i="29"/>
  <c r="DX8" i="29" s="1"/>
  <c r="DV9" i="29"/>
  <c r="DX9" i="29" s="1"/>
  <c r="DV10" i="29"/>
  <c r="DX10" i="29" s="1"/>
  <c r="DV11" i="29"/>
  <c r="DX11" i="29" s="1"/>
  <c r="DV12" i="29"/>
  <c r="DX12" i="29" s="1"/>
  <c r="DV13" i="29"/>
  <c r="DX13" i="29" s="1"/>
  <c r="DV14" i="29"/>
  <c r="DX14" i="29" s="1"/>
  <c r="DV15" i="29"/>
  <c r="DV16" i="29"/>
  <c r="DX16" i="29" s="1"/>
  <c r="DV17" i="29"/>
  <c r="DX17" i="29" s="1"/>
  <c r="DV18" i="29"/>
  <c r="DX18" i="29" s="1"/>
  <c r="DV19" i="29"/>
  <c r="DX19" i="29" s="1"/>
  <c r="DV20" i="29"/>
  <c r="DX20" i="29" s="1"/>
  <c r="DV21" i="29"/>
  <c r="DX21" i="29" s="1"/>
  <c r="DV22" i="29"/>
  <c r="DX22" i="29" s="1"/>
  <c r="DV23" i="29"/>
  <c r="DX23" i="29" s="1"/>
  <c r="DV24" i="29"/>
  <c r="DX24" i="29" s="1"/>
  <c r="DV25" i="29"/>
  <c r="DX25" i="29" s="1"/>
  <c r="DV26" i="29"/>
  <c r="DX26" i="29" s="1"/>
  <c r="DV27" i="29"/>
  <c r="DX27" i="29" s="1"/>
  <c r="DV28" i="29"/>
  <c r="DX28" i="29" s="1"/>
  <c r="DV29" i="29"/>
  <c r="DX29" i="29" s="1"/>
  <c r="DV30" i="29"/>
  <c r="DX30" i="29" s="1"/>
  <c r="DV6" i="29"/>
  <c r="DX6" i="29" s="1"/>
  <c r="CX7" i="29"/>
  <c r="CX8" i="29"/>
  <c r="CZ8" i="29" s="1"/>
  <c r="CX9" i="29"/>
  <c r="CZ9" i="29" s="1"/>
  <c r="CX10" i="29"/>
  <c r="CZ10" i="29" s="1"/>
  <c r="CX11" i="29"/>
  <c r="CZ11" i="29" s="1"/>
  <c r="CX12" i="29"/>
  <c r="CZ12" i="29" s="1"/>
  <c r="CX13" i="29"/>
  <c r="CZ13" i="29" s="1"/>
  <c r="CX14" i="29"/>
  <c r="CZ14" i="29" s="1"/>
  <c r="CX15" i="29"/>
  <c r="CZ15" i="29" s="1"/>
  <c r="CX16" i="29"/>
  <c r="CZ16" i="29" s="1"/>
  <c r="CX17" i="29"/>
  <c r="CZ17" i="29" s="1"/>
  <c r="CX18" i="29"/>
  <c r="CZ18" i="29" s="1"/>
  <c r="CX19" i="29"/>
  <c r="CZ19" i="29" s="1"/>
  <c r="CX20" i="29"/>
  <c r="CZ20" i="29" s="1"/>
  <c r="CX21" i="29"/>
  <c r="CZ21" i="29" s="1"/>
  <c r="CX22" i="29"/>
  <c r="CZ22" i="29" s="1"/>
  <c r="CX23" i="29"/>
  <c r="CZ23" i="29" s="1"/>
  <c r="CX24" i="29"/>
  <c r="CZ24" i="29" s="1"/>
  <c r="CX25" i="29"/>
  <c r="CZ25" i="29" s="1"/>
  <c r="CX26" i="29"/>
  <c r="CZ26" i="29" s="1"/>
  <c r="CX27" i="29"/>
  <c r="CZ27" i="29" s="1"/>
  <c r="CX28" i="29"/>
  <c r="CZ28" i="29" s="1"/>
  <c r="CX29" i="29"/>
  <c r="CZ29" i="29" s="1"/>
  <c r="CX30" i="29"/>
  <c r="CZ30" i="29" s="1"/>
  <c r="CX6" i="29"/>
  <c r="CZ6" i="29" s="1"/>
  <c r="ER31" i="37"/>
  <c r="EQ31" i="37"/>
  <c r="OB29" i="37"/>
  <c r="NN29" i="37"/>
  <c r="AV7" i="29"/>
  <c r="AV8" i="29"/>
  <c r="AV9" i="29"/>
  <c r="AV10" i="29"/>
  <c r="AV11" i="29"/>
  <c r="AV12" i="29"/>
  <c r="AV13" i="29"/>
  <c r="AV14" i="29"/>
  <c r="AV15" i="29"/>
  <c r="AV16" i="29"/>
  <c r="AV17" i="29"/>
  <c r="AV18" i="29"/>
  <c r="AV19" i="29"/>
  <c r="AV20" i="29"/>
  <c r="AV21" i="29"/>
  <c r="AV22" i="29"/>
  <c r="AV23" i="29"/>
  <c r="AV24" i="29"/>
  <c r="AV25" i="29"/>
  <c r="AV26" i="29"/>
  <c r="AV27" i="29"/>
  <c r="AV28" i="29"/>
  <c r="AV29" i="29"/>
  <c r="AV30" i="29"/>
  <c r="AV6" i="29"/>
  <c r="LA6" i="29" s="1"/>
  <c r="LA7" i="29"/>
  <c r="LA8" i="29"/>
  <c r="LA9" i="29"/>
  <c r="LA10" i="29"/>
  <c r="LA11" i="29"/>
  <c r="LA12" i="29"/>
  <c r="LA13" i="29"/>
  <c r="LA14" i="29"/>
  <c r="LA15" i="29"/>
  <c r="LA16" i="29"/>
  <c r="LA17" i="29"/>
  <c r="LA18" i="29"/>
  <c r="LA19" i="29"/>
  <c r="LA20" i="29"/>
  <c r="LA21" i="29"/>
  <c r="LA22" i="29"/>
  <c r="LA23" i="29"/>
  <c r="LA24" i="29"/>
  <c r="LA25" i="29"/>
  <c r="LA26" i="29"/>
  <c r="LA27" i="29"/>
  <c r="LA28" i="29"/>
  <c r="LA29" i="29"/>
  <c r="LA30" i="29"/>
  <c r="BA16" i="29"/>
  <c r="AZ16" i="29" s="1"/>
  <c r="DT28" i="37"/>
  <c r="CI28" i="37"/>
  <c r="CF28" i="37"/>
  <c r="BK28" i="37"/>
  <c r="AZ28" i="37"/>
  <c r="AU28" i="37"/>
  <c r="AM28" i="37"/>
  <c r="U28" i="37"/>
  <c r="H28" i="37"/>
  <c r="AS28" i="37"/>
  <c r="CZ28" i="37"/>
  <c r="F28" i="37"/>
  <c r="E16" i="29"/>
  <c r="D16" i="29" s="1"/>
  <c r="EX6" i="29"/>
  <c r="EX30" i="29"/>
  <c r="EX29" i="29"/>
  <c r="EX28" i="29"/>
  <c r="EX27" i="29"/>
  <c r="EX26" i="29"/>
  <c r="EX25" i="29"/>
  <c r="EX24" i="29"/>
  <c r="EX23" i="29"/>
  <c r="EX22" i="29"/>
  <c r="EX21" i="29"/>
  <c r="EX20" i="29"/>
  <c r="EX19" i="29"/>
  <c r="EX18" i="29"/>
  <c r="EX17" i="29"/>
  <c r="EX16" i="29"/>
  <c r="EX15" i="29"/>
  <c r="EX14" i="29"/>
  <c r="EX13" i="29"/>
  <c r="EX12" i="29"/>
  <c r="EX11" i="29"/>
  <c r="EX10" i="29"/>
  <c r="EX9" i="29"/>
  <c r="EX8" i="29"/>
  <c r="EX7" i="29"/>
  <c r="CV6" i="29"/>
  <c r="CV30" i="29"/>
  <c r="CV29" i="29"/>
  <c r="CV28" i="29"/>
  <c r="CV27" i="29"/>
  <c r="CV26" i="29"/>
  <c r="CV25" i="29"/>
  <c r="CV24" i="29"/>
  <c r="CV23" i="29"/>
  <c r="CV22" i="29"/>
  <c r="CV21" i="29"/>
  <c r="CV20" i="29"/>
  <c r="CV19" i="29"/>
  <c r="CV18" i="29"/>
  <c r="CV17" i="29"/>
  <c r="CV16" i="29"/>
  <c r="CV15" i="29"/>
  <c r="CV14" i="29"/>
  <c r="CV13" i="29"/>
  <c r="CV12" i="29"/>
  <c r="CV11" i="29"/>
  <c r="CV10" i="29"/>
  <c r="CV9" i="29"/>
  <c r="CV8" i="29"/>
  <c r="CV7" i="29"/>
  <c r="AX12" i="29"/>
  <c r="KT30" i="29"/>
  <c r="KS30" i="29" s="1"/>
  <c r="KT29" i="29"/>
  <c r="KT28" i="29"/>
  <c r="KT27" i="29"/>
  <c r="KS27" i="29" s="1"/>
  <c r="KT26" i="29"/>
  <c r="KT25" i="29"/>
  <c r="KS25" i="29" s="1"/>
  <c r="KT24" i="29"/>
  <c r="KS24" i="29" s="1"/>
  <c r="KT23" i="29"/>
  <c r="KS23" i="29" s="1"/>
  <c r="KT22" i="29"/>
  <c r="KS22" i="29" s="1"/>
  <c r="KT21" i="29"/>
  <c r="KS21" i="29" s="1"/>
  <c r="KT20" i="29"/>
  <c r="KS20" i="29" s="1"/>
  <c r="KT19" i="29"/>
  <c r="KS19" i="29" s="1"/>
  <c r="KT18" i="29"/>
  <c r="KT17" i="29"/>
  <c r="KT16" i="29"/>
  <c r="KS16" i="29" s="1"/>
  <c r="KT15" i="29"/>
  <c r="KS15" i="29" s="1"/>
  <c r="KT14" i="29"/>
  <c r="KS14" i="29" s="1"/>
  <c r="KT13" i="29"/>
  <c r="KS13" i="29" s="1"/>
  <c r="KT12" i="29"/>
  <c r="KS12" i="29" s="1"/>
  <c r="KT11" i="29"/>
  <c r="KS11" i="29" s="1"/>
  <c r="KT10" i="29"/>
  <c r="KS10" i="29" s="1"/>
  <c r="KT9" i="29"/>
  <c r="KS9" i="29" s="1"/>
  <c r="KT8" i="29"/>
  <c r="KT7" i="29"/>
  <c r="KS7" i="29" s="1"/>
  <c r="KT6" i="29"/>
  <c r="KS6" i="29" s="1"/>
  <c r="KO30" i="29"/>
  <c r="KN30" i="29" s="1"/>
  <c r="KO29" i="29"/>
  <c r="KO28" i="29"/>
  <c r="KN28" i="29" s="1"/>
  <c r="KO27" i="29"/>
  <c r="KO26" i="29"/>
  <c r="KO25" i="29"/>
  <c r="KO24" i="29"/>
  <c r="KN24" i="29" s="1"/>
  <c r="KO23" i="29"/>
  <c r="KO22" i="29"/>
  <c r="KN22" i="29" s="1"/>
  <c r="KO21" i="29"/>
  <c r="KN21" i="29" s="1"/>
  <c r="KO20" i="29"/>
  <c r="KN20" i="29" s="1"/>
  <c r="KO19" i="29"/>
  <c r="KN19" i="29" s="1"/>
  <c r="KO18" i="29"/>
  <c r="KN18" i="29" s="1"/>
  <c r="KO17" i="29"/>
  <c r="KN17" i="29" s="1"/>
  <c r="KO16" i="29"/>
  <c r="KN16" i="29" s="1"/>
  <c r="KO15" i="29"/>
  <c r="KN15" i="29" s="1"/>
  <c r="KO14" i="29"/>
  <c r="KN14" i="29" s="1"/>
  <c r="KO13" i="29"/>
  <c r="KN13" i="29" s="1"/>
  <c r="KO12" i="29"/>
  <c r="KN12" i="29" s="1"/>
  <c r="KO11" i="29"/>
  <c r="KN11" i="29" s="1"/>
  <c r="KO10" i="29"/>
  <c r="KN10" i="29" s="1"/>
  <c r="KO9" i="29"/>
  <c r="KN9" i="29" s="1"/>
  <c r="KO8" i="29"/>
  <c r="KN8" i="29" s="1"/>
  <c r="KO7" i="29"/>
  <c r="KO6" i="29"/>
  <c r="KN6" i="29" s="1"/>
  <c r="KJ7" i="29"/>
  <c r="KJ8" i="29"/>
  <c r="KI8" i="29" s="1"/>
  <c r="KJ9" i="29"/>
  <c r="KI9" i="29" s="1"/>
  <c r="KJ10" i="29"/>
  <c r="KI10" i="29" s="1"/>
  <c r="KJ11" i="29"/>
  <c r="KI11" i="29" s="1"/>
  <c r="KJ12" i="29"/>
  <c r="KI12" i="29" s="1"/>
  <c r="KJ13" i="29"/>
  <c r="KI13" i="29" s="1"/>
  <c r="KJ14" i="29"/>
  <c r="KI14" i="29" s="1"/>
  <c r="KJ15" i="29"/>
  <c r="KI15" i="29" s="1"/>
  <c r="KJ16" i="29"/>
  <c r="KI16" i="29" s="1"/>
  <c r="KJ17" i="29"/>
  <c r="KI17" i="29" s="1"/>
  <c r="KJ18" i="29"/>
  <c r="KI18" i="29" s="1"/>
  <c r="KJ19" i="29"/>
  <c r="KI19" i="29" s="1"/>
  <c r="KJ20" i="29"/>
  <c r="KI20" i="29" s="1"/>
  <c r="KJ21" i="29"/>
  <c r="KJ22" i="29"/>
  <c r="KI22" i="29" s="1"/>
  <c r="KJ23" i="29"/>
  <c r="KI23" i="29" s="1"/>
  <c r="KJ24" i="29"/>
  <c r="KI24" i="29" s="1"/>
  <c r="KJ25" i="29"/>
  <c r="KI25" i="29" s="1"/>
  <c r="KJ26" i="29"/>
  <c r="KJ27" i="29"/>
  <c r="KJ28" i="29"/>
  <c r="KI28" i="29" s="1"/>
  <c r="KJ29" i="29"/>
  <c r="KJ30" i="29"/>
  <c r="KI30" i="29" s="1"/>
  <c r="KJ6" i="29"/>
  <c r="KE7" i="29"/>
  <c r="KD7" i="29" s="1"/>
  <c r="KE8" i="29"/>
  <c r="KD8" i="29" s="1"/>
  <c r="KE9" i="29"/>
  <c r="KD9" i="29" s="1"/>
  <c r="KE10" i="29"/>
  <c r="KD10" i="29" s="1"/>
  <c r="KE11" i="29"/>
  <c r="KD11" i="29" s="1"/>
  <c r="KE12" i="29"/>
  <c r="KD12" i="29" s="1"/>
  <c r="KE13" i="29"/>
  <c r="KD13" i="29" s="1"/>
  <c r="KE14" i="29"/>
  <c r="KD14" i="29" s="1"/>
  <c r="KE15" i="29"/>
  <c r="KD15" i="29" s="1"/>
  <c r="KE16" i="29"/>
  <c r="KD16" i="29" s="1"/>
  <c r="KE17" i="29"/>
  <c r="KD17" i="29" s="1"/>
  <c r="KE18" i="29"/>
  <c r="KD18" i="29" s="1"/>
  <c r="KE19" i="29"/>
  <c r="KD19" i="29" s="1"/>
  <c r="KE20" i="29"/>
  <c r="KE21" i="29"/>
  <c r="KD21" i="29" s="1"/>
  <c r="KE22" i="29"/>
  <c r="KD22" i="29" s="1"/>
  <c r="KE23" i="29"/>
  <c r="KD23" i="29" s="1"/>
  <c r="KE24" i="29"/>
  <c r="KD24" i="29" s="1"/>
  <c r="KE25" i="29"/>
  <c r="KE26" i="29"/>
  <c r="KE27" i="29"/>
  <c r="KD27" i="29" s="1"/>
  <c r="KE28" i="29"/>
  <c r="KD28" i="29" s="1"/>
  <c r="MF57" i="37" s="1"/>
  <c r="KE29" i="29"/>
  <c r="KD29" i="29" s="1"/>
  <c r="KE30" i="29"/>
  <c r="KD30" i="29" s="1"/>
  <c r="KE6" i="29"/>
  <c r="KD6" i="29" s="1"/>
  <c r="JZ7" i="29"/>
  <c r="JY7" i="29" s="1"/>
  <c r="JZ8" i="29"/>
  <c r="JY8" i="29" s="1"/>
  <c r="JZ9" i="29"/>
  <c r="JY9" i="29" s="1"/>
  <c r="JZ10" i="29"/>
  <c r="JY10" i="29" s="1"/>
  <c r="JZ11" i="29"/>
  <c r="JY11" i="29" s="1"/>
  <c r="JZ12" i="29"/>
  <c r="JY12" i="29" s="1"/>
  <c r="JZ13" i="29"/>
  <c r="JY13" i="29" s="1"/>
  <c r="JZ14" i="29"/>
  <c r="JY14" i="29" s="1"/>
  <c r="JZ15" i="29"/>
  <c r="JY15" i="29" s="1"/>
  <c r="JZ16" i="29"/>
  <c r="JY16" i="29" s="1"/>
  <c r="JZ17" i="29"/>
  <c r="JY17" i="29" s="1"/>
  <c r="JZ18" i="29"/>
  <c r="JY18" i="29" s="1"/>
  <c r="JZ19" i="29"/>
  <c r="JY19" i="29" s="1"/>
  <c r="JZ20" i="29"/>
  <c r="JZ21" i="29"/>
  <c r="JY21" i="29" s="1"/>
  <c r="JZ22" i="29"/>
  <c r="JY22" i="29" s="1"/>
  <c r="JZ23" i="29"/>
  <c r="JY23" i="29" s="1"/>
  <c r="JZ24" i="29"/>
  <c r="JY24" i="29" s="1"/>
  <c r="JZ25" i="29"/>
  <c r="JZ26" i="29"/>
  <c r="JZ27" i="29"/>
  <c r="JY27" i="29" s="1"/>
  <c r="JZ28" i="29"/>
  <c r="JY28" i="29" s="1"/>
  <c r="JZ29" i="29"/>
  <c r="JZ30" i="29"/>
  <c r="JY30" i="29" s="1"/>
  <c r="JZ6" i="29"/>
  <c r="JQ7" i="29"/>
  <c r="JP7" i="29" s="1"/>
  <c r="JQ8" i="29"/>
  <c r="JP8" i="29" s="1"/>
  <c r="JQ9" i="29"/>
  <c r="JP9" i="29" s="1"/>
  <c r="JQ10" i="29"/>
  <c r="JP10" i="29" s="1"/>
  <c r="JQ11" i="29"/>
  <c r="JP11" i="29" s="1"/>
  <c r="JQ12" i="29"/>
  <c r="JP12" i="29" s="1"/>
  <c r="JQ13" i="29"/>
  <c r="JQ14" i="29"/>
  <c r="JP14" i="29" s="1"/>
  <c r="JQ15" i="29"/>
  <c r="JP15" i="29" s="1"/>
  <c r="JQ16" i="29"/>
  <c r="JP16" i="29" s="1"/>
  <c r="JQ17" i="29"/>
  <c r="JP17" i="29" s="1"/>
  <c r="JQ18" i="29"/>
  <c r="JQ19" i="29"/>
  <c r="JQ20" i="29"/>
  <c r="JP20" i="29" s="1"/>
  <c r="JQ21" i="29"/>
  <c r="JP21" i="29" s="1"/>
  <c r="JQ22" i="29"/>
  <c r="JP22" i="29" s="1"/>
  <c r="JQ23" i="29"/>
  <c r="JP23" i="29" s="1"/>
  <c r="JQ24" i="29"/>
  <c r="JP24" i="29" s="1"/>
  <c r="JQ25" i="29"/>
  <c r="JP25" i="29" s="1"/>
  <c r="JQ26" i="29"/>
  <c r="JQ27" i="29"/>
  <c r="JP27" i="29" s="1"/>
  <c r="JQ28" i="29"/>
  <c r="JQ29" i="29"/>
  <c r="JP29" i="29" s="1"/>
  <c r="JQ30" i="29"/>
  <c r="JQ6" i="29"/>
  <c r="JP6" i="29" s="1"/>
  <c r="LR35" i="37" s="1"/>
  <c r="JL7" i="29"/>
  <c r="JL8" i="29"/>
  <c r="JK8" i="29" s="1"/>
  <c r="JL9" i="29"/>
  <c r="JK9" i="29" s="1"/>
  <c r="JL10" i="29"/>
  <c r="JK10" i="29" s="1"/>
  <c r="JL11" i="29"/>
  <c r="JK11" i="29" s="1"/>
  <c r="JL12" i="29"/>
  <c r="JK12" i="29" s="1"/>
  <c r="JL13" i="29"/>
  <c r="JK13" i="29" s="1"/>
  <c r="JL14" i="29"/>
  <c r="JK14" i="29" s="1"/>
  <c r="JL15" i="29"/>
  <c r="JK15" i="29" s="1"/>
  <c r="JL16" i="29"/>
  <c r="JK16" i="29" s="1"/>
  <c r="JL17" i="29"/>
  <c r="JK17" i="29" s="1"/>
  <c r="JL18" i="29"/>
  <c r="JK18" i="29" s="1"/>
  <c r="JL19" i="29"/>
  <c r="JK19" i="29" s="1"/>
  <c r="JL20" i="29"/>
  <c r="JK20" i="29" s="1"/>
  <c r="JL21" i="29"/>
  <c r="JK21" i="29" s="1"/>
  <c r="JL22" i="29"/>
  <c r="JL23" i="29"/>
  <c r="JK23" i="29" s="1"/>
  <c r="JL24" i="29"/>
  <c r="JK24" i="29" s="1"/>
  <c r="JL25" i="29"/>
  <c r="JK25" i="29" s="1"/>
  <c r="JL26" i="29"/>
  <c r="JL27" i="29"/>
  <c r="JL28" i="29"/>
  <c r="JK28" i="29" s="1"/>
  <c r="JL29" i="29"/>
  <c r="JK29" i="29" s="1"/>
  <c r="JL30" i="29"/>
  <c r="JK30" i="29" s="1"/>
  <c r="JL6" i="29"/>
  <c r="JG7" i="29"/>
  <c r="JF7" i="29" s="1"/>
  <c r="JG8" i="29"/>
  <c r="JF8" i="29" s="1"/>
  <c r="JG9" i="29"/>
  <c r="JF9" i="29" s="1"/>
  <c r="JG10" i="29"/>
  <c r="JF10" i="29" s="1"/>
  <c r="JG11" i="29"/>
  <c r="JG12" i="29"/>
  <c r="JF12" i="29" s="1"/>
  <c r="JG13" i="29"/>
  <c r="JF13" i="29" s="1"/>
  <c r="JG14" i="29"/>
  <c r="JF14" i="29" s="1"/>
  <c r="JG15" i="29"/>
  <c r="JF15" i="29" s="1"/>
  <c r="JG16" i="29"/>
  <c r="JF16" i="29" s="1"/>
  <c r="JG17" i="29"/>
  <c r="JG18" i="29"/>
  <c r="JF18" i="29" s="1"/>
  <c r="JG19" i="29"/>
  <c r="JF19" i="29" s="1"/>
  <c r="JG20" i="29"/>
  <c r="JF20" i="29" s="1"/>
  <c r="JG21" i="29"/>
  <c r="JG22" i="29"/>
  <c r="JF22" i="29" s="1"/>
  <c r="JG23" i="29"/>
  <c r="JF23" i="29" s="1"/>
  <c r="JG24" i="29"/>
  <c r="JF24" i="29" s="1"/>
  <c r="JG25" i="29"/>
  <c r="JG26" i="29"/>
  <c r="JG27" i="29"/>
  <c r="JF27" i="29" s="1"/>
  <c r="JG28" i="29"/>
  <c r="JF28" i="29" s="1"/>
  <c r="JG29" i="29"/>
  <c r="JF29" i="29" s="1"/>
  <c r="JG30" i="29"/>
  <c r="JG6" i="29"/>
  <c r="JF6" i="29" s="1"/>
  <c r="JB7" i="29"/>
  <c r="JB8" i="29"/>
  <c r="JA8" i="29" s="1"/>
  <c r="JB9" i="29"/>
  <c r="JA9" i="29" s="1"/>
  <c r="JB10" i="29"/>
  <c r="JA10" i="29" s="1"/>
  <c r="JB11" i="29"/>
  <c r="JA11" i="29" s="1"/>
  <c r="JB12" i="29"/>
  <c r="JA12" i="29" s="1"/>
  <c r="JB13" i="29"/>
  <c r="JA13" i="29" s="1"/>
  <c r="JB14" i="29"/>
  <c r="JA14" i="29" s="1"/>
  <c r="JB15" i="29"/>
  <c r="JA15" i="29" s="1"/>
  <c r="JB16" i="29"/>
  <c r="JA16" i="29" s="1"/>
  <c r="JB17" i="29"/>
  <c r="JA17" i="29" s="1"/>
  <c r="JB18" i="29"/>
  <c r="JA18" i="29" s="1"/>
  <c r="JB19" i="29"/>
  <c r="JA19" i="29" s="1"/>
  <c r="JB20" i="29"/>
  <c r="JA20" i="29" s="1"/>
  <c r="JB21" i="29"/>
  <c r="JA21" i="29" s="1"/>
  <c r="JB22" i="29"/>
  <c r="JA22" i="29" s="1"/>
  <c r="JB23" i="29"/>
  <c r="JA23" i="29" s="1"/>
  <c r="JB24" i="29"/>
  <c r="JA24" i="29" s="1"/>
  <c r="JB25" i="29"/>
  <c r="JB26" i="29"/>
  <c r="JB27" i="29"/>
  <c r="JB28" i="29"/>
  <c r="JA28" i="29" s="1"/>
  <c r="JB29" i="29"/>
  <c r="JB30" i="29"/>
  <c r="JA30" i="29" s="1"/>
  <c r="JB6" i="29"/>
  <c r="JA6" i="29" s="1"/>
  <c r="IS30" i="29"/>
  <c r="IR30" i="29" s="1"/>
  <c r="IS29" i="29"/>
  <c r="IS28" i="29"/>
  <c r="IR28" i="29" s="1"/>
  <c r="IS27" i="29"/>
  <c r="IR27" i="29" s="1"/>
  <c r="IS26" i="29"/>
  <c r="IR26" i="29" s="1"/>
  <c r="IS25" i="29"/>
  <c r="IS24" i="29"/>
  <c r="IR24" i="29" s="1"/>
  <c r="IS23" i="29"/>
  <c r="IR23" i="29" s="1"/>
  <c r="IS22" i="29"/>
  <c r="IS21" i="29"/>
  <c r="IR21" i="29" s="1"/>
  <c r="IS20" i="29"/>
  <c r="IR20" i="29" s="1"/>
  <c r="IS19" i="29"/>
  <c r="IR19" i="29" s="1"/>
  <c r="IS18" i="29"/>
  <c r="IS17" i="29"/>
  <c r="IR17" i="29" s="1"/>
  <c r="IS16" i="29"/>
  <c r="IR16" i="29" s="1"/>
  <c r="IS15" i="29"/>
  <c r="IR15" i="29" s="1"/>
  <c r="IS14" i="29"/>
  <c r="IR14" i="29" s="1"/>
  <c r="IS13" i="29"/>
  <c r="IR13" i="29" s="1"/>
  <c r="IS12" i="29"/>
  <c r="IR12" i="29" s="1"/>
  <c r="IS11" i="29"/>
  <c r="IR11" i="29" s="1"/>
  <c r="IS10" i="29"/>
  <c r="IR10" i="29" s="1"/>
  <c r="IS9" i="29"/>
  <c r="IR9" i="29" s="1"/>
  <c r="IS8" i="29"/>
  <c r="IR8" i="29" s="1"/>
  <c r="IS7" i="29"/>
  <c r="IR7" i="29" s="1"/>
  <c r="IS6" i="29"/>
  <c r="IR6" i="29" s="1"/>
  <c r="IN30" i="29"/>
  <c r="IN29" i="29"/>
  <c r="IM29" i="29" s="1"/>
  <c r="IN28" i="29"/>
  <c r="IM28" i="29" s="1"/>
  <c r="IN27" i="29"/>
  <c r="IM27" i="29" s="1"/>
  <c r="IN26" i="29"/>
  <c r="IM26" i="29" s="1"/>
  <c r="IN25" i="29"/>
  <c r="IM25" i="29" s="1"/>
  <c r="IN24" i="29"/>
  <c r="IM24" i="29" s="1"/>
  <c r="IN23" i="29"/>
  <c r="IM23" i="29" s="1"/>
  <c r="IN22" i="29"/>
  <c r="IM22" i="29" s="1"/>
  <c r="IN21" i="29"/>
  <c r="IM21" i="29" s="1"/>
  <c r="IN20" i="29"/>
  <c r="IM20" i="29" s="1"/>
  <c r="IN19" i="29"/>
  <c r="IM19" i="29" s="1"/>
  <c r="IN18" i="29"/>
  <c r="IM18" i="29" s="1"/>
  <c r="IN17" i="29"/>
  <c r="IM17" i="29" s="1"/>
  <c r="IN16" i="29"/>
  <c r="IM16" i="29" s="1"/>
  <c r="IN15" i="29"/>
  <c r="IM15" i="29" s="1"/>
  <c r="IN14" i="29"/>
  <c r="IM14" i="29" s="1"/>
  <c r="IN13" i="29"/>
  <c r="IM13" i="29" s="1"/>
  <c r="IN12" i="29"/>
  <c r="IM12" i="29" s="1"/>
  <c r="IN11" i="29"/>
  <c r="IM11" i="29" s="1"/>
  <c r="IN10" i="29"/>
  <c r="IM10" i="29" s="1"/>
  <c r="IN9" i="29"/>
  <c r="IM9" i="29" s="1"/>
  <c r="IN8" i="29"/>
  <c r="IM8" i="29" s="1"/>
  <c r="IN7" i="29"/>
  <c r="IM7" i="29" s="1"/>
  <c r="IN6" i="29"/>
  <c r="II30" i="29"/>
  <c r="IH30" i="29" s="1"/>
  <c r="II29" i="29"/>
  <c r="II28" i="29"/>
  <c r="IH28" i="29" s="1"/>
  <c r="II27" i="29"/>
  <c r="II26" i="29"/>
  <c r="IH26" i="29" s="1"/>
  <c r="II25" i="29"/>
  <c r="IH25" i="29" s="1"/>
  <c r="KB54" i="36" s="1"/>
  <c r="II24" i="29"/>
  <c r="IH24" i="29" s="1"/>
  <c r="II23" i="29"/>
  <c r="IH23" i="29" s="1"/>
  <c r="II22" i="29"/>
  <c r="IH22" i="29" s="1"/>
  <c r="II21" i="29"/>
  <c r="IH21" i="29" s="1"/>
  <c r="II20" i="29"/>
  <c r="II19" i="29"/>
  <c r="IH19" i="29" s="1"/>
  <c r="II18" i="29"/>
  <c r="IH18" i="29" s="1"/>
  <c r="II17" i="29"/>
  <c r="IH17" i="29" s="1"/>
  <c r="II16" i="29"/>
  <c r="IH16" i="29" s="1"/>
  <c r="II15" i="29"/>
  <c r="IH15" i="29" s="1"/>
  <c r="II14" i="29"/>
  <c r="IH14" i="29" s="1"/>
  <c r="II13" i="29"/>
  <c r="IH13" i="29" s="1"/>
  <c r="II12" i="29"/>
  <c r="IH12" i="29" s="1"/>
  <c r="II11" i="29"/>
  <c r="IH11" i="29" s="1"/>
  <c r="II10" i="29"/>
  <c r="IH10" i="29" s="1"/>
  <c r="II9" i="29"/>
  <c r="IH9" i="29" s="1"/>
  <c r="II8" i="29"/>
  <c r="IH8" i="29" s="1"/>
  <c r="II7" i="29"/>
  <c r="II6" i="29"/>
  <c r="IH6" i="29" s="1"/>
  <c r="ID30" i="29"/>
  <c r="IC30" i="29" s="1"/>
  <c r="ID29" i="29"/>
  <c r="IC29" i="29" s="1"/>
  <c r="ID28" i="29"/>
  <c r="ID27" i="29"/>
  <c r="IC27" i="29" s="1"/>
  <c r="ID26" i="29"/>
  <c r="IC26" i="29" s="1"/>
  <c r="ID25" i="29"/>
  <c r="ID24" i="29"/>
  <c r="IC24" i="29" s="1"/>
  <c r="ID23" i="29"/>
  <c r="IC23" i="29" s="1"/>
  <c r="ID22" i="29"/>
  <c r="IC22" i="29" s="1"/>
  <c r="ID21" i="29"/>
  <c r="ID20" i="29"/>
  <c r="IC20" i="29" s="1"/>
  <c r="ID19" i="29"/>
  <c r="IC19" i="29" s="1"/>
  <c r="ID18" i="29"/>
  <c r="IC18" i="29" s="1"/>
  <c r="ID17" i="29"/>
  <c r="IC17" i="29" s="1"/>
  <c r="ID16" i="29"/>
  <c r="IC16" i="29" s="1"/>
  <c r="ID15" i="29"/>
  <c r="IC15" i="29" s="1"/>
  <c r="ID14" i="29"/>
  <c r="IC14" i="29" s="1"/>
  <c r="ID13" i="29"/>
  <c r="IC13" i="29" s="1"/>
  <c r="ID12" i="29"/>
  <c r="IC12" i="29" s="1"/>
  <c r="ID11" i="29"/>
  <c r="IC11" i="29" s="1"/>
  <c r="ID10" i="29"/>
  <c r="IC10" i="29" s="1"/>
  <c r="ID9" i="29"/>
  <c r="IC9" i="29" s="1"/>
  <c r="ID8" i="29"/>
  <c r="IC8" i="29" s="1"/>
  <c r="ID7" i="29"/>
  <c r="IC7" i="29" s="1"/>
  <c r="ID6" i="29"/>
  <c r="IC6" i="29" s="1"/>
  <c r="HU30" i="29"/>
  <c r="HT30" i="29" s="1"/>
  <c r="HU29" i="29"/>
  <c r="HU28" i="29"/>
  <c r="HT28" i="29" s="1"/>
  <c r="HU27" i="29"/>
  <c r="HT27" i="29" s="1"/>
  <c r="HU26" i="29"/>
  <c r="HT26" i="29" s="1"/>
  <c r="HU25" i="29"/>
  <c r="HU24" i="29"/>
  <c r="HT24" i="29" s="1"/>
  <c r="HU23" i="29"/>
  <c r="HT23" i="29" s="1"/>
  <c r="HU22" i="29"/>
  <c r="HT22" i="29" s="1"/>
  <c r="HU21" i="29"/>
  <c r="HT21" i="29" s="1"/>
  <c r="HU20" i="29"/>
  <c r="HT20" i="29" s="1"/>
  <c r="HU19" i="29"/>
  <c r="HT19" i="29" s="1"/>
  <c r="HU18" i="29"/>
  <c r="HU17" i="29"/>
  <c r="HT17" i="29" s="1"/>
  <c r="HU16" i="29"/>
  <c r="HT16" i="29" s="1"/>
  <c r="HU15" i="29"/>
  <c r="HT15" i="29" s="1"/>
  <c r="HU14" i="29"/>
  <c r="HT14" i="29" s="1"/>
  <c r="HU13" i="29"/>
  <c r="HT13" i="29" s="1"/>
  <c r="HU12" i="29"/>
  <c r="HU11" i="29"/>
  <c r="HT11" i="29" s="1"/>
  <c r="HU10" i="29"/>
  <c r="HT10" i="29" s="1"/>
  <c r="HU9" i="29"/>
  <c r="HT9" i="29" s="1"/>
  <c r="HU8" i="29"/>
  <c r="HT8" i="29" s="1"/>
  <c r="HU7" i="29"/>
  <c r="HT7" i="29" s="1"/>
  <c r="HU6" i="29"/>
  <c r="HT6" i="29" s="1"/>
  <c r="HP30" i="29"/>
  <c r="HP29" i="29"/>
  <c r="HO29" i="29" s="1"/>
  <c r="HP28" i="29"/>
  <c r="HO28" i="29" s="1"/>
  <c r="HP27" i="29"/>
  <c r="HO27" i="29" s="1"/>
  <c r="HP26" i="29"/>
  <c r="HO26" i="29" s="1"/>
  <c r="HP25" i="29"/>
  <c r="HO25" i="29" s="1"/>
  <c r="HP24" i="29"/>
  <c r="HO24" i="29" s="1"/>
  <c r="HP23" i="29"/>
  <c r="HO23" i="29" s="1"/>
  <c r="HP22" i="29"/>
  <c r="HO22" i="29" s="1"/>
  <c r="HP21" i="29"/>
  <c r="HO21" i="29" s="1"/>
  <c r="HP20" i="29"/>
  <c r="HO20" i="29" s="1"/>
  <c r="HP19" i="29"/>
  <c r="HO19" i="29" s="1"/>
  <c r="HP18" i="29"/>
  <c r="HO18" i="29" s="1"/>
  <c r="HP17" i="29"/>
  <c r="HO17" i="29" s="1"/>
  <c r="HP16" i="29"/>
  <c r="HO16" i="29" s="1"/>
  <c r="HP15" i="29"/>
  <c r="HO15" i="29" s="1"/>
  <c r="HP14" i="29"/>
  <c r="HO14" i="29" s="1"/>
  <c r="HP13" i="29"/>
  <c r="HO13" i="29" s="1"/>
  <c r="HP12" i="29"/>
  <c r="HO12" i="29" s="1"/>
  <c r="HP11" i="29"/>
  <c r="HO11" i="29" s="1"/>
  <c r="HP10" i="29"/>
  <c r="HO10" i="29" s="1"/>
  <c r="HP9" i="29"/>
  <c r="HO9" i="29" s="1"/>
  <c r="HP8" i="29"/>
  <c r="HO8" i="29" s="1"/>
  <c r="HP7" i="29"/>
  <c r="HO7" i="29" s="1"/>
  <c r="HP6" i="29"/>
  <c r="HK30" i="29"/>
  <c r="HJ30" i="29" s="1"/>
  <c r="HK29" i="29"/>
  <c r="HJ29" i="29" s="1"/>
  <c r="HK28" i="29"/>
  <c r="HJ28" i="29" s="1"/>
  <c r="HK27" i="29"/>
  <c r="HK26" i="29"/>
  <c r="HJ26" i="29" s="1"/>
  <c r="HK25" i="29"/>
  <c r="HJ25" i="29" s="1"/>
  <c r="HK24" i="29"/>
  <c r="HJ24" i="29" s="1"/>
  <c r="HK23" i="29"/>
  <c r="HJ23" i="29" s="1"/>
  <c r="HK22" i="29"/>
  <c r="HJ22" i="29" s="1"/>
  <c r="HK21" i="29"/>
  <c r="HK20" i="29"/>
  <c r="HK19" i="29"/>
  <c r="HJ19" i="29" s="1"/>
  <c r="HK18" i="29"/>
  <c r="HJ18" i="29" s="1"/>
  <c r="HK17" i="29"/>
  <c r="HK16" i="29"/>
  <c r="HJ16" i="29" s="1"/>
  <c r="HK15" i="29"/>
  <c r="HJ15" i="29" s="1"/>
  <c r="HK14" i="29"/>
  <c r="HJ14" i="29" s="1"/>
  <c r="HK13" i="29"/>
  <c r="HJ13" i="29" s="1"/>
  <c r="HK12" i="29"/>
  <c r="HJ12" i="29" s="1"/>
  <c r="HK11" i="29"/>
  <c r="HJ11" i="29" s="1"/>
  <c r="HK10" i="29"/>
  <c r="HJ10" i="29" s="1"/>
  <c r="HK9" i="29"/>
  <c r="HJ9" i="29" s="1"/>
  <c r="HK8" i="29"/>
  <c r="HJ8" i="29" s="1"/>
  <c r="HK7" i="29"/>
  <c r="HK6" i="29"/>
  <c r="HJ6" i="29" s="1"/>
  <c r="HF30" i="29"/>
  <c r="HE30" i="29" s="1"/>
  <c r="HF29" i="29"/>
  <c r="HE29" i="29" s="1"/>
  <c r="HF28" i="29"/>
  <c r="HF27" i="29"/>
  <c r="HE27" i="29" s="1"/>
  <c r="HF26" i="29"/>
  <c r="HE26" i="29" s="1"/>
  <c r="HF25" i="29"/>
  <c r="HF24" i="29"/>
  <c r="HE24" i="29" s="1"/>
  <c r="HF23" i="29"/>
  <c r="HE23" i="29" s="1"/>
  <c r="HF22" i="29"/>
  <c r="HF21" i="29"/>
  <c r="HE21" i="29" s="1"/>
  <c r="HF20" i="29"/>
  <c r="HE20" i="29" s="1"/>
  <c r="HF19" i="29"/>
  <c r="HE19" i="29" s="1"/>
  <c r="HF18" i="29"/>
  <c r="HE18" i="29" s="1"/>
  <c r="HF17" i="29"/>
  <c r="HE17" i="29" s="1"/>
  <c r="HF16" i="29"/>
  <c r="HE16" i="29" s="1"/>
  <c r="HF15" i="29"/>
  <c r="HE15" i="29" s="1"/>
  <c r="HF14" i="29"/>
  <c r="HE14" i="29" s="1"/>
  <c r="HF13" i="29"/>
  <c r="HF12" i="29"/>
  <c r="HE12" i="29" s="1"/>
  <c r="HF11" i="29"/>
  <c r="HE11" i="29" s="1"/>
  <c r="HF10" i="29"/>
  <c r="HE10" i="29" s="1"/>
  <c r="HF9" i="29"/>
  <c r="HE9" i="29" s="1"/>
  <c r="HF8" i="29"/>
  <c r="HE8" i="29" s="1"/>
  <c r="HF7" i="29"/>
  <c r="HE7" i="29" s="1"/>
  <c r="HF6" i="29"/>
  <c r="HE6" i="29" s="1"/>
  <c r="HA30" i="29"/>
  <c r="GZ30" i="29" s="1"/>
  <c r="HA29" i="29"/>
  <c r="HA28" i="29"/>
  <c r="GZ28" i="29" s="1"/>
  <c r="HA27" i="29"/>
  <c r="HA26" i="29"/>
  <c r="GZ26" i="29" s="1"/>
  <c r="HA25" i="29"/>
  <c r="HA24" i="29"/>
  <c r="GZ24" i="29" s="1"/>
  <c r="HA23" i="29"/>
  <c r="HA22" i="29"/>
  <c r="GZ22" i="29" s="1"/>
  <c r="HA21" i="29"/>
  <c r="GZ21" i="29" s="1"/>
  <c r="HA20" i="29"/>
  <c r="GZ20" i="29" s="1"/>
  <c r="HA19" i="29"/>
  <c r="GZ19" i="29" s="1"/>
  <c r="HA18" i="29"/>
  <c r="GZ18" i="29" s="1"/>
  <c r="HA17" i="29"/>
  <c r="GZ17" i="29" s="1"/>
  <c r="HA16" i="29"/>
  <c r="GZ16" i="29" s="1"/>
  <c r="HA15" i="29"/>
  <c r="HA14" i="29"/>
  <c r="GZ14" i="29" s="1"/>
  <c r="HA13" i="29"/>
  <c r="GZ13" i="29" s="1"/>
  <c r="HA12" i="29"/>
  <c r="GZ12" i="29" s="1"/>
  <c r="HA11" i="29"/>
  <c r="GZ11" i="29" s="1"/>
  <c r="HA10" i="29"/>
  <c r="GZ10" i="29" s="1"/>
  <c r="HA9" i="29"/>
  <c r="GZ9" i="29" s="1"/>
  <c r="HA8" i="29"/>
  <c r="GZ8" i="29" s="1"/>
  <c r="HA7" i="29"/>
  <c r="HA6" i="29"/>
  <c r="GZ6" i="29" s="1"/>
  <c r="GR30" i="29"/>
  <c r="GR29" i="29"/>
  <c r="GQ29" i="29" s="1"/>
  <c r="GR28" i="29"/>
  <c r="GQ28" i="29" s="1"/>
  <c r="GR27" i="29"/>
  <c r="GQ27" i="29" s="1"/>
  <c r="GR26" i="29"/>
  <c r="GQ26" i="29" s="1"/>
  <c r="GR25" i="29"/>
  <c r="GQ25" i="29" s="1"/>
  <c r="GR24" i="29"/>
  <c r="GQ24" i="29" s="1"/>
  <c r="GR23" i="29"/>
  <c r="GR22" i="29"/>
  <c r="GQ22" i="29" s="1"/>
  <c r="GR21" i="29"/>
  <c r="GR20" i="29"/>
  <c r="GQ20" i="29" s="1"/>
  <c r="GR19" i="29"/>
  <c r="GQ19" i="29" s="1"/>
  <c r="GR18" i="29"/>
  <c r="GQ18" i="29" s="1"/>
  <c r="GR17" i="29"/>
  <c r="GQ17" i="29" s="1"/>
  <c r="GR16" i="29"/>
  <c r="GQ16" i="29" s="1"/>
  <c r="GR15" i="29"/>
  <c r="GR14" i="29"/>
  <c r="GQ14" i="29" s="1"/>
  <c r="GR13" i="29"/>
  <c r="GR12" i="29"/>
  <c r="GQ12" i="29" s="1"/>
  <c r="GR11" i="29"/>
  <c r="GQ11" i="29" s="1"/>
  <c r="GR10" i="29"/>
  <c r="GQ10" i="29" s="1"/>
  <c r="GR9" i="29"/>
  <c r="GQ9" i="29" s="1"/>
  <c r="GR8" i="29"/>
  <c r="GQ8" i="29" s="1"/>
  <c r="GR7" i="29"/>
  <c r="GQ7" i="29" s="1"/>
  <c r="GR6" i="29"/>
  <c r="GM30" i="29"/>
  <c r="GL30" i="29" s="1"/>
  <c r="GM29" i="29"/>
  <c r="GL29" i="29" s="1"/>
  <c r="GM28" i="29"/>
  <c r="GM27" i="29"/>
  <c r="GM26" i="29"/>
  <c r="GL26" i="29" s="1"/>
  <c r="GM25" i="29"/>
  <c r="GL25" i="29" s="1"/>
  <c r="GM24" i="29"/>
  <c r="GL24" i="29" s="1"/>
  <c r="GM23" i="29"/>
  <c r="GL23" i="29" s="1"/>
  <c r="GM22" i="29"/>
  <c r="GL22" i="29" s="1"/>
  <c r="GM21" i="29"/>
  <c r="GL21" i="29" s="1"/>
  <c r="GM20" i="29"/>
  <c r="GL20" i="29" s="1"/>
  <c r="GM19" i="29"/>
  <c r="GL19" i="29" s="1"/>
  <c r="GM18" i="29"/>
  <c r="GL18" i="29" s="1"/>
  <c r="GM17" i="29"/>
  <c r="GM16" i="29"/>
  <c r="GL16" i="29" s="1"/>
  <c r="GM15" i="29"/>
  <c r="GL15" i="29" s="1"/>
  <c r="GM14" i="29"/>
  <c r="GL14" i="29" s="1"/>
  <c r="GM13" i="29"/>
  <c r="GL13" i="29" s="1"/>
  <c r="GM12" i="29"/>
  <c r="GM11" i="29"/>
  <c r="GL11" i="29" s="1"/>
  <c r="GM10" i="29"/>
  <c r="GM9" i="29"/>
  <c r="GM8" i="29"/>
  <c r="GM7" i="29"/>
  <c r="GM6" i="29"/>
  <c r="GL6" i="29" s="1"/>
  <c r="GH30" i="29"/>
  <c r="GH29" i="29"/>
  <c r="GG29" i="29" s="1"/>
  <c r="GH28" i="29"/>
  <c r="GH27" i="29"/>
  <c r="GG27" i="29" s="1"/>
  <c r="GH26" i="29"/>
  <c r="GG26" i="29" s="1"/>
  <c r="GH25" i="29"/>
  <c r="GG25" i="29" s="1"/>
  <c r="GH24" i="29"/>
  <c r="GG24" i="29" s="1"/>
  <c r="GH23" i="29"/>
  <c r="GG23" i="29" s="1"/>
  <c r="GH22" i="29"/>
  <c r="GH21" i="29"/>
  <c r="GH20" i="29"/>
  <c r="GG20" i="29" s="1"/>
  <c r="GH19" i="29"/>
  <c r="GG19" i="29" s="1"/>
  <c r="GH18" i="29"/>
  <c r="GH17" i="29"/>
  <c r="GG17" i="29" s="1"/>
  <c r="GH16" i="29"/>
  <c r="GG16" i="29" s="1"/>
  <c r="GH15" i="29"/>
  <c r="GG15" i="29" s="1"/>
  <c r="GH14" i="29"/>
  <c r="GG14" i="29" s="1"/>
  <c r="GH13" i="29"/>
  <c r="GH12" i="29"/>
  <c r="GG12" i="29" s="1"/>
  <c r="GH11" i="29"/>
  <c r="GG11" i="29" s="1"/>
  <c r="GH10" i="29"/>
  <c r="GG10" i="29" s="1"/>
  <c r="GH9" i="29"/>
  <c r="GH8" i="29"/>
  <c r="GG8" i="29" s="1"/>
  <c r="GH7" i="29"/>
  <c r="GG7" i="29" s="1"/>
  <c r="GH6" i="29"/>
  <c r="GG6" i="29" s="1"/>
  <c r="GC30" i="29"/>
  <c r="GB30" i="29" s="1"/>
  <c r="GC29" i="29"/>
  <c r="GC28" i="29"/>
  <c r="GB28" i="29" s="1"/>
  <c r="GC27" i="29"/>
  <c r="GB27" i="29" s="1"/>
  <c r="GC26" i="29"/>
  <c r="GB26" i="29" s="1"/>
  <c r="GC25" i="29"/>
  <c r="GC24" i="29"/>
  <c r="GB24" i="29" s="1"/>
  <c r="GC23" i="29"/>
  <c r="GB23" i="29" s="1"/>
  <c r="GC22" i="29"/>
  <c r="GB22" i="29" s="1"/>
  <c r="GC21" i="29"/>
  <c r="GB21" i="29" s="1"/>
  <c r="GC20" i="29"/>
  <c r="GB20" i="29" s="1"/>
  <c r="GC19" i="29"/>
  <c r="GB19" i="29" s="1"/>
  <c r="GC18" i="29"/>
  <c r="GC17" i="29"/>
  <c r="GB17" i="29" s="1"/>
  <c r="GC16" i="29"/>
  <c r="GB16" i="29" s="1"/>
  <c r="GC15" i="29"/>
  <c r="GB15" i="29" s="1"/>
  <c r="GC14" i="29"/>
  <c r="GB14" i="29" s="1"/>
  <c r="GC13" i="29"/>
  <c r="GB13" i="29" s="1"/>
  <c r="GC12" i="29"/>
  <c r="GB12" i="29" s="1"/>
  <c r="GC11" i="29"/>
  <c r="GB11" i="29" s="1"/>
  <c r="GC10" i="29"/>
  <c r="GC9" i="29"/>
  <c r="GB9" i="29" s="1"/>
  <c r="GC8" i="29"/>
  <c r="GB8" i="29" s="1"/>
  <c r="GC7" i="29"/>
  <c r="GB7" i="29" s="1"/>
  <c r="GC6" i="29"/>
  <c r="GB6" i="29" s="1"/>
  <c r="FT30" i="29"/>
  <c r="FT29" i="29"/>
  <c r="FS29" i="29" s="1"/>
  <c r="FT28" i="29"/>
  <c r="FT27" i="29"/>
  <c r="FS27" i="29" s="1"/>
  <c r="FT26" i="29"/>
  <c r="FS26" i="29" s="1"/>
  <c r="FT25" i="29"/>
  <c r="FS25" i="29" s="1"/>
  <c r="FT24" i="29"/>
  <c r="FS24" i="29" s="1"/>
  <c r="FT23" i="29"/>
  <c r="FS23" i="29" s="1"/>
  <c r="FT22" i="29"/>
  <c r="FS22" i="29" s="1"/>
  <c r="FT21" i="29"/>
  <c r="FS21" i="29" s="1"/>
  <c r="FT20" i="29"/>
  <c r="FS20" i="29" s="1"/>
  <c r="FT19" i="29"/>
  <c r="FS19" i="29" s="1"/>
  <c r="FT18" i="29"/>
  <c r="FS18" i="29" s="1"/>
  <c r="FT17" i="29"/>
  <c r="FS17" i="29" s="1"/>
  <c r="FT16" i="29"/>
  <c r="FS16" i="29" s="1"/>
  <c r="FT15" i="29"/>
  <c r="FT14" i="29"/>
  <c r="FS14" i="29" s="1"/>
  <c r="FT13" i="29"/>
  <c r="FS13" i="29" s="1"/>
  <c r="FT12" i="29"/>
  <c r="FS12" i="29" s="1"/>
  <c r="FT11" i="29"/>
  <c r="FS11" i="29" s="1"/>
  <c r="FT10" i="29"/>
  <c r="FS10" i="29" s="1"/>
  <c r="FT9" i="29"/>
  <c r="FS9" i="29" s="1"/>
  <c r="FT8" i="29"/>
  <c r="FS8" i="29" s="1"/>
  <c r="FT7" i="29"/>
  <c r="FS7" i="29" s="1"/>
  <c r="FT6" i="29"/>
  <c r="FO30" i="29"/>
  <c r="FN30" i="29" s="1"/>
  <c r="FO29" i="29"/>
  <c r="FN29" i="29" s="1"/>
  <c r="FO28" i="29"/>
  <c r="FO27" i="29"/>
  <c r="FO26" i="29"/>
  <c r="FN26" i="29" s="1"/>
  <c r="FO25" i="29"/>
  <c r="FO24" i="29"/>
  <c r="FN24" i="29" s="1"/>
  <c r="FO23" i="29"/>
  <c r="FN23" i="29" s="1"/>
  <c r="FO22" i="29"/>
  <c r="FN22" i="29" s="1"/>
  <c r="FO21" i="29"/>
  <c r="FN21" i="29" s="1"/>
  <c r="FO20" i="29"/>
  <c r="FO19" i="29"/>
  <c r="FN19" i="29" s="1"/>
  <c r="FO18" i="29"/>
  <c r="FN18" i="29" s="1"/>
  <c r="FO17" i="29"/>
  <c r="FN17" i="29" s="1"/>
  <c r="FO16" i="29"/>
  <c r="FN16" i="29" s="1"/>
  <c r="FO15" i="29"/>
  <c r="FN15" i="29" s="1"/>
  <c r="FO14" i="29"/>
  <c r="FN14" i="29" s="1"/>
  <c r="FO13" i="29"/>
  <c r="FO12" i="29"/>
  <c r="FN12" i="29" s="1"/>
  <c r="FO11" i="29"/>
  <c r="FN11" i="29" s="1"/>
  <c r="FO10" i="29"/>
  <c r="FN10" i="29" s="1"/>
  <c r="FO9" i="29"/>
  <c r="FN9" i="29" s="1"/>
  <c r="FO8" i="29"/>
  <c r="FO7" i="29"/>
  <c r="FO6" i="29"/>
  <c r="FN6" i="29" s="1"/>
  <c r="FJ30" i="29"/>
  <c r="FI30" i="29" s="1"/>
  <c r="FJ29" i="29"/>
  <c r="FI29" i="29" s="1"/>
  <c r="FJ28" i="29"/>
  <c r="FJ27" i="29"/>
  <c r="FI27" i="29" s="1"/>
  <c r="FJ26" i="29"/>
  <c r="FI26" i="29" s="1"/>
  <c r="FJ25" i="29"/>
  <c r="FI25" i="29" s="1"/>
  <c r="FJ24" i="29"/>
  <c r="FI24" i="29" s="1"/>
  <c r="FJ23" i="29"/>
  <c r="FJ22" i="29"/>
  <c r="FI22" i="29" s="1"/>
  <c r="FJ21" i="29"/>
  <c r="FI21" i="29" s="1"/>
  <c r="FJ20" i="29"/>
  <c r="FI20" i="29" s="1"/>
  <c r="FJ19" i="29"/>
  <c r="FI19" i="29" s="1"/>
  <c r="FJ18" i="29"/>
  <c r="FJ17" i="29"/>
  <c r="FI17" i="29" s="1"/>
  <c r="FJ16" i="29"/>
  <c r="FI16" i="29" s="1"/>
  <c r="FJ15" i="29"/>
  <c r="FJ14" i="29"/>
  <c r="FI14" i="29" s="1"/>
  <c r="FJ13" i="29"/>
  <c r="FI13" i="29" s="1"/>
  <c r="FJ12" i="29"/>
  <c r="FI12" i="29" s="1"/>
  <c r="FJ11" i="29"/>
  <c r="FI11" i="29" s="1"/>
  <c r="FJ10" i="29"/>
  <c r="FI10" i="29" s="1"/>
  <c r="FJ9" i="29"/>
  <c r="FI9" i="29" s="1"/>
  <c r="FJ8" i="29"/>
  <c r="FI8" i="29" s="1"/>
  <c r="FJ7" i="29"/>
  <c r="FI7" i="29" s="1"/>
  <c r="FJ6" i="29"/>
  <c r="FI6" i="29" s="1"/>
  <c r="FE30" i="29"/>
  <c r="FD30" i="29" s="1"/>
  <c r="FE29" i="29"/>
  <c r="FE28" i="29"/>
  <c r="FD28" i="29" s="1"/>
  <c r="FE27" i="29"/>
  <c r="FD27" i="29" s="1"/>
  <c r="FE26" i="29"/>
  <c r="FD26" i="29" s="1"/>
  <c r="FE25" i="29"/>
  <c r="FD25" i="29" s="1"/>
  <c r="FE24" i="29"/>
  <c r="FD24" i="29" s="1"/>
  <c r="FE23" i="29"/>
  <c r="FD23" i="29" s="1"/>
  <c r="FE22" i="29"/>
  <c r="FD22" i="29" s="1"/>
  <c r="FE21" i="29"/>
  <c r="FD21" i="29" s="1"/>
  <c r="FE20" i="29"/>
  <c r="FD20" i="29" s="1"/>
  <c r="FE19" i="29"/>
  <c r="FE18" i="29"/>
  <c r="FD18" i="29" s="1"/>
  <c r="FE17" i="29"/>
  <c r="FD17" i="29" s="1"/>
  <c r="FE16" i="29"/>
  <c r="FD16" i="29" s="1"/>
  <c r="FE15" i="29"/>
  <c r="FD15" i="29" s="1"/>
  <c r="FE14" i="29"/>
  <c r="FD14" i="29" s="1"/>
  <c r="FE13" i="29"/>
  <c r="FD13" i="29" s="1"/>
  <c r="FE12" i="29"/>
  <c r="FD12" i="29" s="1"/>
  <c r="FE11" i="29"/>
  <c r="FD11" i="29" s="1"/>
  <c r="FE10" i="29"/>
  <c r="FD10" i="29" s="1"/>
  <c r="FE9" i="29"/>
  <c r="FD9" i="29" s="1"/>
  <c r="FE8" i="29"/>
  <c r="FD8" i="29" s="1"/>
  <c r="FE7" i="29"/>
  <c r="FD7" i="29" s="1"/>
  <c r="FE6" i="29"/>
  <c r="FD6" i="29" s="1"/>
  <c r="EU30" i="29"/>
  <c r="ET30" i="29" s="1"/>
  <c r="EU29" i="29"/>
  <c r="ET29" i="29" s="1"/>
  <c r="EU28" i="29"/>
  <c r="ET28" i="29" s="1"/>
  <c r="EU27" i="29"/>
  <c r="ET27" i="29" s="1"/>
  <c r="EU26" i="29"/>
  <c r="ET26" i="29" s="1"/>
  <c r="EU25" i="29"/>
  <c r="ET25" i="29" s="1"/>
  <c r="EU23" i="29"/>
  <c r="EU22" i="29"/>
  <c r="ET22" i="29" s="1"/>
  <c r="EU21" i="29"/>
  <c r="EU20" i="29"/>
  <c r="ET20" i="29" s="1"/>
  <c r="EU19" i="29"/>
  <c r="ET19" i="29" s="1"/>
  <c r="EU18" i="29"/>
  <c r="EU17" i="29"/>
  <c r="ET17" i="29" s="1"/>
  <c r="EU16" i="29"/>
  <c r="ET16" i="29" s="1"/>
  <c r="EU15" i="29"/>
  <c r="EU14" i="29"/>
  <c r="ET14" i="29" s="1"/>
  <c r="EU13" i="29"/>
  <c r="ET13" i="29" s="1"/>
  <c r="EU11" i="29"/>
  <c r="ET11" i="29" s="1"/>
  <c r="EU10" i="29"/>
  <c r="EU9" i="29"/>
  <c r="EU8" i="29"/>
  <c r="ET8" i="29" s="1"/>
  <c r="EU7" i="29"/>
  <c r="ET7" i="29" s="1"/>
  <c r="EU6" i="29"/>
  <c r="EP30" i="29"/>
  <c r="EO30" i="29" s="1"/>
  <c r="EP29" i="29"/>
  <c r="EO29" i="29" s="1"/>
  <c r="EP28" i="29"/>
  <c r="EO28" i="29" s="1"/>
  <c r="EP27" i="29"/>
  <c r="EP26" i="29"/>
  <c r="EO26" i="29" s="1"/>
  <c r="EP25" i="29"/>
  <c r="EO25" i="29" s="1"/>
  <c r="EP23" i="29"/>
  <c r="EO23" i="29" s="1"/>
  <c r="EP22" i="29"/>
  <c r="EO22" i="29" s="1"/>
  <c r="EP21" i="29"/>
  <c r="EP20" i="29"/>
  <c r="EO20" i="29" s="1"/>
  <c r="EP19" i="29"/>
  <c r="EO19" i="29" s="1"/>
  <c r="EP18" i="29"/>
  <c r="EO18" i="29" s="1"/>
  <c r="EP17" i="29"/>
  <c r="EO17" i="29" s="1"/>
  <c r="EP16" i="29"/>
  <c r="EO16" i="29" s="1"/>
  <c r="EP15" i="29"/>
  <c r="EO15" i="29" s="1"/>
  <c r="EP14" i="29"/>
  <c r="EO14" i="29" s="1"/>
  <c r="EP13" i="29"/>
  <c r="EP12" i="29"/>
  <c r="EO12" i="29" s="1"/>
  <c r="EP11" i="29"/>
  <c r="EO11" i="29" s="1"/>
  <c r="EP10" i="29"/>
  <c r="EO10" i="29" s="1"/>
  <c r="EP9" i="29"/>
  <c r="EO9" i="29" s="1"/>
  <c r="EP8" i="29"/>
  <c r="EO8" i="29" s="1"/>
  <c r="EP7" i="29"/>
  <c r="EO7" i="29" s="1"/>
  <c r="EP6" i="29"/>
  <c r="EO6" i="29" s="1"/>
  <c r="EK30" i="29"/>
  <c r="EK29" i="29"/>
  <c r="EJ29" i="29" s="1"/>
  <c r="EK28" i="29"/>
  <c r="EJ28" i="29" s="1"/>
  <c r="EK27" i="29"/>
  <c r="EJ27" i="29" s="1"/>
  <c r="EK26" i="29"/>
  <c r="EJ26" i="29" s="1"/>
  <c r="EK25" i="29"/>
  <c r="EJ25" i="29" s="1"/>
  <c r="EK24" i="29"/>
  <c r="EJ24" i="29" s="1"/>
  <c r="EK23" i="29"/>
  <c r="EK22" i="29"/>
  <c r="EJ22" i="29" s="1"/>
  <c r="EK21" i="29"/>
  <c r="EJ21" i="29" s="1"/>
  <c r="EK20" i="29"/>
  <c r="EJ20" i="29" s="1"/>
  <c r="EK19" i="29"/>
  <c r="EK18" i="29"/>
  <c r="EK17" i="29"/>
  <c r="EJ17" i="29" s="1"/>
  <c r="EK16" i="29"/>
  <c r="EJ16" i="29" s="1"/>
  <c r="EK15" i="29"/>
  <c r="EJ15" i="29" s="1"/>
  <c r="EK14" i="29"/>
  <c r="EJ14" i="29" s="1"/>
  <c r="EK13" i="29"/>
  <c r="EJ13" i="29" s="1"/>
  <c r="EK12" i="29"/>
  <c r="EJ12" i="29" s="1"/>
  <c r="EK11" i="29"/>
  <c r="EJ11" i="29" s="1"/>
  <c r="EK10" i="29"/>
  <c r="EJ10" i="29" s="1"/>
  <c r="EK9" i="29"/>
  <c r="EJ9" i="29" s="1"/>
  <c r="EK8" i="29"/>
  <c r="EK7" i="29"/>
  <c r="EJ7" i="29" s="1"/>
  <c r="EK6" i="29"/>
  <c r="EJ6" i="29" s="1"/>
  <c r="EF30" i="29"/>
  <c r="EE30" i="29" s="1"/>
  <c r="EF29" i="29"/>
  <c r="EE29" i="29" s="1"/>
  <c r="EF28" i="29"/>
  <c r="EE28" i="29" s="1"/>
  <c r="EF27" i="29"/>
  <c r="EE27" i="29" s="1"/>
  <c r="EF26" i="29"/>
  <c r="EE26" i="29" s="1"/>
  <c r="EF25" i="29"/>
  <c r="EE25" i="29" s="1"/>
  <c r="EF24" i="29"/>
  <c r="EE24" i="29" s="1"/>
  <c r="EF23" i="29"/>
  <c r="EE23" i="29" s="1"/>
  <c r="EF22" i="29"/>
  <c r="EE22" i="29" s="1"/>
  <c r="EF21" i="29"/>
  <c r="EE21" i="29" s="1"/>
  <c r="EF20" i="29"/>
  <c r="EE20" i="29" s="1"/>
  <c r="EF19" i="29"/>
  <c r="EF18" i="29"/>
  <c r="EE18" i="29" s="1"/>
  <c r="EF17" i="29"/>
  <c r="EE17" i="29" s="1"/>
  <c r="EF16" i="29"/>
  <c r="EE16" i="29" s="1"/>
  <c r="EF15" i="29"/>
  <c r="EE15" i="29" s="1"/>
  <c r="EF14" i="29"/>
  <c r="EE14" i="29" s="1"/>
  <c r="EF13" i="29"/>
  <c r="EE13" i="29" s="1"/>
  <c r="EF12" i="29"/>
  <c r="EE12" i="29" s="1"/>
  <c r="EF11" i="29"/>
  <c r="EE11" i="29" s="1"/>
  <c r="EF10" i="29"/>
  <c r="EE10" i="29" s="1"/>
  <c r="EF9" i="29"/>
  <c r="EF8" i="29"/>
  <c r="EE8" i="29" s="1"/>
  <c r="EF7" i="29"/>
  <c r="EE7" i="29" s="1"/>
  <c r="EF6" i="29"/>
  <c r="EE6" i="29" s="1"/>
  <c r="EA30" i="29"/>
  <c r="DZ30" i="29" s="1"/>
  <c r="EA29" i="29"/>
  <c r="EA28" i="29"/>
  <c r="DZ28" i="29" s="1"/>
  <c r="EA27" i="29"/>
  <c r="DZ27" i="29" s="1"/>
  <c r="EA26" i="29"/>
  <c r="DZ26" i="29" s="1"/>
  <c r="EA25" i="29"/>
  <c r="EA24" i="29"/>
  <c r="DZ24" i="29" s="1"/>
  <c r="EA23" i="29"/>
  <c r="DZ23" i="29" s="1"/>
  <c r="EA22" i="29"/>
  <c r="DZ22" i="29" s="1"/>
  <c r="EA21" i="29"/>
  <c r="EA20" i="29"/>
  <c r="DZ20" i="29" s="1"/>
  <c r="EA19" i="29"/>
  <c r="EA18" i="29"/>
  <c r="DZ18" i="29" s="1"/>
  <c r="EA17" i="29"/>
  <c r="DZ17" i="29" s="1"/>
  <c r="EA16" i="29"/>
  <c r="DZ16" i="29" s="1"/>
  <c r="EA15" i="29"/>
  <c r="DZ15" i="29" s="1"/>
  <c r="EA14" i="29"/>
  <c r="DZ14" i="29" s="1"/>
  <c r="EA13" i="29"/>
  <c r="DZ13" i="29" s="1"/>
  <c r="EA12" i="29"/>
  <c r="DZ12" i="29" s="1"/>
  <c r="EA11" i="29"/>
  <c r="DZ11" i="29" s="1"/>
  <c r="EA10" i="29"/>
  <c r="DZ10" i="29" s="1"/>
  <c r="EA9" i="29"/>
  <c r="DZ9" i="29" s="1"/>
  <c r="EA8" i="29"/>
  <c r="DZ8" i="29" s="1"/>
  <c r="EA7" i="29"/>
  <c r="EA6" i="29"/>
  <c r="DZ6" i="29" s="1"/>
  <c r="DR30" i="29"/>
  <c r="DQ30" i="29" s="1"/>
  <c r="DR29" i="29"/>
  <c r="DQ29" i="29" s="1"/>
  <c r="DR28" i="29"/>
  <c r="DQ28" i="29" s="1"/>
  <c r="DR27" i="29"/>
  <c r="DQ27" i="29" s="1"/>
  <c r="DR26" i="29"/>
  <c r="DQ26" i="29" s="1"/>
  <c r="DR25" i="29"/>
  <c r="DQ25" i="29" s="1"/>
  <c r="DR24" i="29"/>
  <c r="DQ24" i="29" s="1"/>
  <c r="DR23" i="29"/>
  <c r="DQ23" i="29" s="1"/>
  <c r="DR22" i="29"/>
  <c r="DQ22" i="29" s="1"/>
  <c r="DR21" i="29"/>
  <c r="DQ21" i="29" s="1"/>
  <c r="DR20" i="29"/>
  <c r="DQ20" i="29" s="1"/>
  <c r="DR19" i="29"/>
  <c r="DQ19" i="29" s="1"/>
  <c r="DR18" i="29"/>
  <c r="DQ18" i="29" s="1"/>
  <c r="DR17" i="29"/>
  <c r="DQ17" i="29" s="1"/>
  <c r="DR16" i="29"/>
  <c r="DQ16" i="29" s="1"/>
  <c r="DR15" i="29"/>
  <c r="DQ15" i="29" s="1"/>
  <c r="DR14" i="29"/>
  <c r="DQ14" i="29" s="1"/>
  <c r="DR13" i="29"/>
  <c r="DQ13" i="29" s="1"/>
  <c r="DR12" i="29"/>
  <c r="DQ12" i="29" s="1"/>
  <c r="DR11" i="29"/>
  <c r="DR10" i="29"/>
  <c r="DQ10" i="29" s="1"/>
  <c r="DR9" i="29"/>
  <c r="DQ9" i="29" s="1"/>
  <c r="DR8" i="29"/>
  <c r="DQ8" i="29" s="1"/>
  <c r="DR7" i="29"/>
  <c r="DQ7" i="29" s="1"/>
  <c r="DR6" i="29"/>
  <c r="DQ6" i="29" s="1"/>
  <c r="DM7" i="29"/>
  <c r="DL7" i="29" s="1"/>
  <c r="DM8" i="29"/>
  <c r="DL8" i="29" s="1"/>
  <c r="DM9" i="29"/>
  <c r="DL9" i="29" s="1"/>
  <c r="DM10" i="29"/>
  <c r="DL10" i="29" s="1"/>
  <c r="DM11" i="29"/>
  <c r="DL11" i="29" s="1"/>
  <c r="DM12" i="29"/>
  <c r="DL12" i="29" s="1"/>
  <c r="DM13" i="29"/>
  <c r="DL13" i="29" s="1"/>
  <c r="DM14" i="29"/>
  <c r="DL14" i="29" s="1"/>
  <c r="DM15" i="29"/>
  <c r="DL15" i="29" s="1"/>
  <c r="DM16" i="29"/>
  <c r="DL16" i="29" s="1"/>
  <c r="DM17" i="29"/>
  <c r="DL17" i="29" s="1"/>
  <c r="DM18" i="29"/>
  <c r="DM19" i="29"/>
  <c r="DL19" i="29" s="1"/>
  <c r="DM20" i="29"/>
  <c r="DL20" i="29" s="1"/>
  <c r="DM21" i="29"/>
  <c r="DL21" i="29" s="1"/>
  <c r="DM22" i="29"/>
  <c r="DM23" i="29"/>
  <c r="DL23" i="29" s="1"/>
  <c r="DM24" i="29"/>
  <c r="DL24" i="29" s="1"/>
  <c r="DM25" i="29"/>
  <c r="DL25" i="29" s="1"/>
  <c r="DM26" i="29"/>
  <c r="DL26" i="29" s="1"/>
  <c r="DM27" i="29"/>
  <c r="DL27" i="29" s="1"/>
  <c r="DM28" i="29"/>
  <c r="DM29" i="29"/>
  <c r="DL29" i="29" s="1"/>
  <c r="DM30" i="29"/>
  <c r="DL30" i="29" s="1"/>
  <c r="DM6" i="29"/>
  <c r="DL6" i="29" s="1"/>
  <c r="DH7" i="29"/>
  <c r="DH8" i="29"/>
  <c r="DG8" i="29" s="1"/>
  <c r="DH9" i="29"/>
  <c r="DG9" i="29" s="1"/>
  <c r="DH10" i="29"/>
  <c r="DG10" i="29" s="1"/>
  <c r="DH11" i="29"/>
  <c r="DG11" i="29" s="1"/>
  <c r="DH12" i="29"/>
  <c r="DG12" i="29" s="1"/>
  <c r="DH13" i="29"/>
  <c r="DH14" i="29"/>
  <c r="DG14" i="29" s="1"/>
  <c r="DH15" i="29"/>
  <c r="DG15" i="29" s="1"/>
  <c r="DH16" i="29"/>
  <c r="DG16" i="29" s="1"/>
  <c r="DH17" i="29"/>
  <c r="DG17" i="29" s="1"/>
  <c r="DH18" i="29"/>
  <c r="DG18" i="29" s="1"/>
  <c r="DH19" i="29"/>
  <c r="DG19" i="29" s="1"/>
  <c r="DH20" i="29"/>
  <c r="DG20" i="29" s="1"/>
  <c r="DH21" i="29"/>
  <c r="DG21" i="29" s="1"/>
  <c r="DH22" i="29"/>
  <c r="DG22" i="29" s="1"/>
  <c r="DH23" i="29"/>
  <c r="DG23" i="29" s="1"/>
  <c r="DH24" i="29"/>
  <c r="DG24" i="29" s="1"/>
  <c r="DH25" i="29"/>
  <c r="DH26" i="29"/>
  <c r="DG26" i="29" s="1"/>
  <c r="DH27" i="29"/>
  <c r="DH28" i="29"/>
  <c r="DG28" i="29" s="1"/>
  <c r="DH29" i="29"/>
  <c r="DH30" i="29"/>
  <c r="DG30" i="29" s="1"/>
  <c r="DH6" i="29"/>
  <c r="DC7" i="29"/>
  <c r="DB7" i="29" s="1"/>
  <c r="DC8" i="29"/>
  <c r="DC9" i="29"/>
  <c r="DB9" i="29" s="1"/>
  <c r="DC10" i="29"/>
  <c r="DB10" i="29" s="1"/>
  <c r="DC11" i="29"/>
  <c r="DC12" i="29"/>
  <c r="DB12" i="29" s="1"/>
  <c r="DC13" i="29"/>
  <c r="DC14" i="29"/>
  <c r="DB14" i="29" s="1"/>
  <c r="DC15" i="29"/>
  <c r="DB15" i="29" s="1"/>
  <c r="DC16" i="29"/>
  <c r="DB16" i="29" s="1"/>
  <c r="DC17" i="29"/>
  <c r="DB17" i="29" s="1"/>
  <c r="DC18" i="29"/>
  <c r="DB18" i="29" s="1"/>
  <c r="DC19" i="29"/>
  <c r="DC20" i="29"/>
  <c r="DB20" i="29" s="1"/>
  <c r="DC21" i="29"/>
  <c r="DB21" i="29" s="1"/>
  <c r="DC22" i="29"/>
  <c r="DB22" i="29" s="1"/>
  <c r="DC23" i="29"/>
  <c r="DC24" i="29"/>
  <c r="DB24" i="29" s="1"/>
  <c r="DC25" i="29"/>
  <c r="DB25" i="29" s="1"/>
  <c r="DC26" i="29"/>
  <c r="DB26" i="29" s="1"/>
  <c r="DC27" i="29"/>
  <c r="DB27" i="29" s="1"/>
  <c r="DC28" i="29"/>
  <c r="DB28" i="29" s="1"/>
  <c r="DC29" i="29"/>
  <c r="DB29" i="29" s="1"/>
  <c r="DC30" i="29"/>
  <c r="DC6" i="29"/>
  <c r="DB6" i="29" s="1"/>
  <c r="CS7" i="29"/>
  <c r="CR7" i="29" s="1"/>
  <c r="CS8" i="29"/>
  <c r="CR8" i="29" s="1"/>
  <c r="CS9" i="29"/>
  <c r="CR9" i="29" s="1"/>
  <c r="CS10" i="29"/>
  <c r="CR10" i="29" s="1"/>
  <c r="CS11" i="29"/>
  <c r="CS12" i="29"/>
  <c r="CR12" i="29" s="1"/>
  <c r="CS13" i="29"/>
  <c r="CR13" i="29" s="1"/>
  <c r="CS14" i="29"/>
  <c r="CR14" i="29" s="1"/>
  <c r="CS15" i="29"/>
  <c r="CR15" i="29" s="1"/>
  <c r="CS16" i="29"/>
  <c r="CR16" i="29" s="1"/>
  <c r="CS17" i="29"/>
  <c r="CR17" i="29" s="1"/>
  <c r="CS18" i="29"/>
  <c r="CR18" i="29" s="1"/>
  <c r="CS19" i="29"/>
  <c r="CR19" i="29" s="1"/>
  <c r="CS20" i="29"/>
  <c r="CS21" i="29"/>
  <c r="CR21" i="29" s="1"/>
  <c r="CS22" i="29"/>
  <c r="CR22" i="29" s="1"/>
  <c r="CS23" i="29"/>
  <c r="CR23" i="29" s="1"/>
  <c r="CS24" i="29"/>
  <c r="CR24" i="29" s="1"/>
  <c r="CS25" i="29"/>
  <c r="CS26" i="29"/>
  <c r="CR26" i="29" s="1"/>
  <c r="CS27" i="29"/>
  <c r="CR27" i="29" s="1"/>
  <c r="CS28" i="29"/>
  <c r="CR28" i="29" s="1"/>
  <c r="CS29" i="29"/>
  <c r="CS30" i="29"/>
  <c r="CR30" i="29" s="1"/>
  <c r="CS6" i="29"/>
  <c r="CN7" i="29"/>
  <c r="CM7" i="29" s="1"/>
  <c r="CN8" i="29"/>
  <c r="CM8" i="29" s="1"/>
  <c r="CN9" i="29"/>
  <c r="CM9" i="29" s="1"/>
  <c r="CN10" i="29"/>
  <c r="CM10" i="29" s="1"/>
  <c r="CN11" i="29"/>
  <c r="CM11" i="29" s="1"/>
  <c r="CN12" i="29"/>
  <c r="CM12" i="29" s="1"/>
  <c r="CN13" i="29"/>
  <c r="CM13" i="29" s="1"/>
  <c r="CN14" i="29"/>
  <c r="CM14" i="29" s="1"/>
  <c r="CN15" i="29"/>
  <c r="CM15" i="29" s="1"/>
  <c r="CN16" i="29"/>
  <c r="CM16" i="29" s="1"/>
  <c r="CN17" i="29"/>
  <c r="CM17" i="29" s="1"/>
  <c r="CN18" i="29"/>
  <c r="CM18" i="29" s="1"/>
  <c r="CN19" i="29"/>
  <c r="CN20" i="29"/>
  <c r="CM20" i="29" s="1"/>
  <c r="CN21" i="29"/>
  <c r="CM21" i="29" s="1"/>
  <c r="CN22" i="29"/>
  <c r="CM22" i="29" s="1"/>
  <c r="CN23" i="29"/>
  <c r="CM23" i="29" s="1"/>
  <c r="CN24" i="29"/>
  <c r="CM24" i="29" s="1"/>
  <c r="CN25" i="29"/>
  <c r="CM25" i="29" s="1"/>
  <c r="CN26" i="29"/>
  <c r="CM26" i="29" s="1"/>
  <c r="CN27" i="29"/>
  <c r="CM27" i="29" s="1"/>
  <c r="CN28" i="29"/>
  <c r="CN29" i="29"/>
  <c r="CM29" i="29" s="1"/>
  <c r="CN30" i="29"/>
  <c r="CM30" i="29" s="1"/>
  <c r="CN6" i="29"/>
  <c r="CM6" i="29" s="1"/>
  <c r="CI7" i="29"/>
  <c r="CI8" i="29"/>
  <c r="CH8" i="29" s="1"/>
  <c r="CI9" i="29"/>
  <c r="CI10" i="29"/>
  <c r="CI11" i="29"/>
  <c r="CH11" i="29" s="1"/>
  <c r="CI12" i="29"/>
  <c r="CH12" i="29" s="1"/>
  <c r="CI13" i="29"/>
  <c r="CH13" i="29" s="1"/>
  <c r="CI14" i="29"/>
  <c r="CI15" i="29"/>
  <c r="CH15" i="29" s="1"/>
  <c r="CI16" i="29"/>
  <c r="CH16" i="29" s="1"/>
  <c r="CI17" i="29"/>
  <c r="CI18" i="29"/>
  <c r="CI19" i="29"/>
  <c r="CH19" i="29" s="1"/>
  <c r="CI20" i="29"/>
  <c r="CI21" i="29"/>
  <c r="CI22" i="29"/>
  <c r="CH22" i="29" s="1"/>
  <c r="CI23" i="29"/>
  <c r="CH23" i="29" s="1"/>
  <c r="CI24" i="29"/>
  <c r="CH24" i="29" s="1"/>
  <c r="CI25" i="29"/>
  <c r="CH25" i="29" s="1"/>
  <c r="CI26" i="29"/>
  <c r="CH26" i="29" s="1"/>
  <c r="CI27" i="29"/>
  <c r="CH27" i="29" s="1"/>
  <c r="CI28" i="29"/>
  <c r="CH28" i="29" s="1"/>
  <c r="CI29" i="29"/>
  <c r="CH29" i="29" s="1"/>
  <c r="CI30" i="29"/>
  <c r="CH30" i="29" s="1"/>
  <c r="CI6" i="29"/>
  <c r="CD7" i="29"/>
  <c r="CC7" i="29" s="1"/>
  <c r="CD8" i="29"/>
  <c r="CC8" i="29" s="1"/>
  <c r="CD9" i="29"/>
  <c r="CC9" i="29" s="1"/>
  <c r="CD10" i="29"/>
  <c r="CC10" i="29" s="1"/>
  <c r="CD11" i="29"/>
  <c r="CD12" i="29"/>
  <c r="CC12" i="29" s="1"/>
  <c r="CD13" i="29"/>
  <c r="CC13" i="29" s="1"/>
  <c r="CD14" i="29"/>
  <c r="CC14" i="29" s="1"/>
  <c r="CD15" i="29"/>
  <c r="CC15" i="29" s="1"/>
  <c r="CD16" i="29"/>
  <c r="CC16" i="29" s="1"/>
  <c r="CD17" i="29"/>
  <c r="CC17" i="29" s="1"/>
  <c r="CD18" i="29"/>
  <c r="CC18" i="29" s="1"/>
  <c r="CD19" i="29"/>
  <c r="CC19" i="29" s="1"/>
  <c r="CD20" i="29"/>
  <c r="CC20" i="29" s="1"/>
  <c r="CD21" i="29"/>
  <c r="CC21" i="29" s="1"/>
  <c r="CD22" i="29"/>
  <c r="CC22" i="29" s="1"/>
  <c r="CD23" i="29"/>
  <c r="CC23" i="29" s="1"/>
  <c r="CD24" i="29"/>
  <c r="CC24" i="29" s="1"/>
  <c r="CD25" i="29"/>
  <c r="CC25" i="29" s="1"/>
  <c r="CD26" i="29"/>
  <c r="CC26" i="29" s="1"/>
  <c r="CD27" i="29"/>
  <c r="CC27" i="29" s="1"/>
  <c r="CD28" i="29"/>
  <c r="CD29" i="29"/>
  <c r="CC29" i="29" s="1"/>
  <c r="CD30" i="29"/>
  <c r="CD6" i="29"/>
  <c r="BU7" i="29"/>
  <c r="BT7" i="29" s="1"/>
  <c r="BU8" i="29"/>
  <c r="BT8" i="29" s="1"/>
  <c r="BU9" i="29"/>
  <c r="BT9" i="29" s="1"/>
  <c r="BU10" i="29"/>
  <c r="BU11" i="29"/>
  <c r="BT11" i="29" s="1"/>
  <c r="BU12" i="29"/>
  <c r="BT12" i="29" s="1"/>
  <c r="BU13" i="29"/>
  <c r="BT13" i="29" s="1"/>
  <c r="BU14" i="29"/>
  <c r="BU15" i="29"/>
  <c r="BT15" i="29" s="1"/>
  <c r="BU16" i="29"/>
  <c r="BT16" i="29" s="1"/>
  <c r="BU17" i="29"/>
  <c r="BT17" i="29" s="1"/>
  <c r="BU18" i="29"/>
  <c r="BT18" i="29" s="1"/>
  <c r="BU19" i="29"/>
  <c r="BU20" i="29"/>
  <c r="BT20" i="29" s="1"/>
  <c r="BU21" i="29"/>
  <c r="BT21" i="29" s="1"/>
  <c r="BU22" i="29"/>
  <c r="BU23" i="29"/>
  <c r="BT23" i="29" s="1"/>
  <c r="BU24" i="29"/>
  <c r="BT24" i="29" s="1"/>
  <c r="BU25" i="29"/>
  <c r="BU26" i="29"/>
  <c r="BT26" i="29" s="1"/>
  <c r="BU27" i="29"/>
  <c r="BT27" i="29" s="1"/>
  <c r="BU28" i="29"/>
  <c r="BT28" i="29" s="1"/>
  <c r="BU29" i="29"/>
  <c r="BU30" i="29"/>
  <c r="BT30" i="29" s="1"/>
  <c r="BU6" i="29"/>
  <c r="BP7" i="29"/>
  <c r="BO7" i="29" s="1"/>
  <c r="BP8" i="29"/>
  <c r="BP9" i="29"/>
  <c r="BO9" i="29" s="1"/>
  <c r="BP10" i="29"/>
  <c r="BO10" i="29" s="1"/>
  <c r="BP11" i="29"/>
  <c r="BO11" i="29" s="1"/>
  <c r="BP12" i="29"/>
  <c r="BO12" i="29" s="1"/>
  <c r="BP13" i="29"/>
  <c r="BO13" i="29" s="1"/>
  <c r="BP14" i="29"/>
  <c r="BO14" i="29" s="1"/>
  <c r="BP15" i="29"/>
  <c r="BO15" i="29" s="1"/>
  <c r="BP16" i="29"/>
  <c r="BO16" i="29" s="1"/>
  <c r="BP17" i="29"/>
  <c r="BO17" i="29" s="1"/>
  <c r="BP18" i="29"/>
  <c r="BP19" i="29"/>
  <c r="BO19" i="29" s="1"/>
  <c r="BP20" i="29"/>
  <c r="BO20" i="29" s="1"/>
  <c r="BP21" i="29"/>
  <c r="BO21" i="29" s="1"/>
  <c r="BP22" i="29"/>
  <c r="BO22" i="29" s="1"/>
  <c r="BP23" i="29"/>
  <c r="BP24" i="29"/>
  <c r="BO24" i="29" s="1"/>
  <c r="BP25" i="29"/>
  <c r="BO25" i="29" s="1"/>
  <c r="BP26" i="29"/>
  <c r="BO26" i="29" s="1"/>
  <c r="BP27" i="29"/>
  <c r="BP28" i="29"/>
  <c r="BP29" i="29"/>
  <c r="BO29" i="29" s="1"/>
  <c r="BP30" i="29"/>
  <c r="BP6" i="29"/>
  <c r="BO6" i="29" s="1"/>
  <c r="BK7" i="29"/>
  <c r="BK8" i="29"/>
  <c r="BJ8" i="29" s="1"/>
  <c r="BK9" i="29"/>
  <c r="BJ9" i="29" s="1"/>
  <c r="BK10" i="29"/>
  <c r="BJ10" i="29" s="1"/>
  <c r="BK11" i="29"/>
  <c r="BJ11" i="29" s="1"/>
  <c r="BK12" i="29"/>
  <c r="BJ12" i="29" s="1"/>
  <c r="BK13" i="29"/>
  <c r="BJ13" i="29" s="1"/>
  <c r="BK14" i="29"/>
  <c r="BJ14" i="29" s="1"/>
  <c r="BK15" i="29"/>
  <c r="BJ15" i="29" s="1"/>
  <c r="BK16" i="29"/>
  <c r="BJ16" i="29" s="1"/>
  <c r="BK17" i="29"/>
  <c r="BJ17" i="29" s="1"/>
  <c r="BK18" i="29"/>
  <c r="BJ18" i="29" s="1"/>
  <c r="BK19" i="29"/>
  <c r="BJ19" i="29" s="1"/>
  <c r="BK20" i="29"/>
  <c r="BJ20" i="29" s="1"/>
  <c r="BK21" i="29"/>
  <c r="BJ21" i="29" s="1"/>
  <c r="BK22" i="29"/>
  <c r="BJ22" i="29" s="1"/>
  <c r="BK23" i="29"/>
  <c r="BJ23" i="29" s="1"/>
  <c r="BK24" i="29"/>
  <c r="BJ24" i="29" s="1"/>
  <c r="BK25" i="29"/>
  <c r="BJ25" i="29" s="1"/>
  <c r="BK26" i="29"/>
  <c r="BJ26" i="29" s="1"/>
  <c r="BK27" i="29"/>
  <c r="BK28" i="29"/>
  <c r="BJ28" i="29" s="1"/>
  <c r="BK29" i="29"/>
  <c r="BJ29" i="29" s="1"/>
  <c r="BK30" i="29"/>
  <c r="BJ30" i="29" s="1"/>
  <c r="BK6" i="29"/>
  <c r="BF7" i="29"/>
  <c r="BE7" i="29" s="1"/>
  <c r="BF8" i="29"/>
  <c r="BF9" i="29"/>
  <c r="BE9" i="29" s="1"/>
  <c r="BF10" i="29"/>
  <c r="BF11" i="29"/>
  <c r="BE11" i="29" s="1"/>
  <c r="BF12" i="29"/>
  <c r="BE12" i="29" s="1"/>
  <c r="BF13" i="29"/>
  <c r="BE13" i="29" s="1"/>
  <c r="BF14" i="29"/>
  <c r="BE14" i="29" s="1"/>
  <c r="BF15" i="29"/>
  <c r="BE15" i="29" s="1"/>
  <c r="BF16" i="29"/>
  <c r="BE16" i="29" s="1"/>
  <c r="BF17" i="29"/>
  <c r="BF18" i="29"/>
  <c r="BE18" i="29" s="1"/>
  <c r="BF19" i="29"/>
  <c r="BE19" i="29" s="1"/>
  <c r="BF20" i="29"/>
  <c r="BE20" i="29" s="1"/>
  <c r="BF21" i="29"/>
  <c r="BE21" i="29" s="1"/>
  <c r="BF22" i="29"/>
  <c r="BE22" i="29" s="1"/>
  <c r="BF23" i="29"/>
  <c r="BE23" i="29" s="1"/>
  <c r="BF24" i="29"/>
  <c r="BE24" i="29" s="1"/>
  <c r="BF25" i="29"/>
  <c r="BE25" i="29" s="1"/>
  <c r="BF26" i="29"/>
  <c r="BE26" i="29" s="1"/>
  <c r="BF27" i="29"/>
  <c r="BE27" i="29" s="1"/>
  <c r="BF28" i="29"/>
  <c r="BE28" i="29" s="1"/>
  <c r="BF29" i="29"/>
  <c r="BE29" i="29" s="1"/>
  <c r="BF30" i="29"/>
  <c r="BF6" i="29"/>
  <c r="BA7" i="29"/>
  <c r="BA8" i="29"/>
  <c r="AZ8" i="29" s="1"/>
  <c r="BA9" i="29"/>
  <c r="BA10" i="29"/>
  <c r="AZ10" i="29" s="1"/>
  <c r="BA11" i="29"/>
  <c r="AZ11" i="29" s="1"/>
  <c r="BA12" i="29"/>
  <c r="AZ12" i="29" s="1"/>
  <c r="BA13" i="29"/>
  <c r="AZ13" i="29" s="1"/>
  <c r="BA14" i="29"/>
  <c r="BA15" i="29"/>
  <c r="AZ15" i="29" s="1"/>
  <c r="BA17" i="29"/>
  <c r="AZ17" i="29" s="1"/>
  <c r="BA18" i="29"/>
  <c r="AZ18" i="29" s="1"/>
  <c r="BA19" i="29"/>
  <c r="AZ19" i="29" s="1"/>
  <c r="BA20" i="29"/>
  <c r="BA21" i="29"/>
  <c r="AZ21" i="29" s="1"/>
  <c r="BA22" i="29"/>
  <c r="AZ22" i="29" s="1"/>
  <c r="BA23" i="29"/>
  <c r="AZ23" i="29" s="1"/>
  <c r="BA24" i="29"/>
  <c r="AZ24" i="29" s="1"/>
  <c r="BA25" i="29"/>
  <c r="AZ25" i="29" s="1"/>
  <c r="BA26" i="29"/>
  <c r="AZ26" i="29" s="1"/>
  <c r="BA27" i="29"/>
  <c r="AZ27" i="29" s="1"/>
  <c r="BA28" i="29"/>
  <c r="AZ28" i="29" s="1"/>
  <c r="BA29" i="29"/>
  <c r="AZ29" i="29" s="1"/>
  <c r="BA30" i="29"/>
  <c r="BA6" i="29"/>
  <c r="AZ6" i="29" s="1"/>
  <c r="AR7" i="29"/>
  <c r="AQ7" i="29" s="1"/>
  <c r="AR8" i="29"/>
  <c r="AQ8" i="29" s="1"/>
  <c r="AR9" i="29"/>
  <c r="AR10" i="29"/>
  <c r="AQ10" i="29" s="1"/>
  <c r="AR11" i="29"/>
  <c r="AQ11" i="29" s="1"/>
  <c r="AR12" i="29"/>
  <c r="AR13" i="29"/>
  <c r="AQ13" i="29" s="1"/>
  <c r="AR14" i="29"/>
  <c r="AQ14" i="29" s="1"/>
  <c r="AR15" i="29"/>
  <c r="AR16" i="29"/>
  <c r="AQ16" i="29" s="1"/>
  <c r="AR17" i="29"/>
  <c r="AQ17" i="29" s="1"/>
  <c r="AR18" i="29"/>
  <c r="AQ18" i="29" s="1"/>
  <c r="AR19" i="29"/>
  <c r="AQ19" i="29" s="1"/>
  <c r="AR20" i="29"/>
  <c r="AQ20" i="29" s="1"/>
  <c r="AR21" i="29"/>
  <c r="AQ21" i="29" s="1"/>
  <c r="AR22" i="29"/>
  <c r="AQ22" i="29" s="1"/>
  <c r="AR23" i="29"/>
  <c r="AQ23" i="29" s="1"/>
  <c r="AR24" i="29"/>
  <c r="AQ24" i="29" s="1"/>
  <c r="AR25" i="29"/>
  <c r="AR26" i="29"/>
  <c r="AQ26" i="29" s="1"/>
  <c r="AR27" i="29"/>
  <c r="AQ27" i="29" s="1"/>
  <c r="AR28" i="29"/>
  <c r="AR29" i="29"/>
  <c r="AQ29" i="29" s="1"/>
  <c r="AR30" i="29"/>
  <c r="AR6" i="29"/>
  <c r="AQ6" i="29" s="1"/>
  <c r="AM7" i="29"/>
  <c r="AM8" i="29"/>
  <c r="AM9" i="29"/>
  <c r="AM10" i="29"/>
  <c r="AL10" i="29" s="1"/>
  <c r="AM11" i="29"/>
  <c r="AM12" i="29"/>
  <c r="AM13" i="29"/>
  <c r="AL13" i="29" s="1"/>
  <c r="AM14" i="29"/>
  <c r="AL14" i="29" s="1"/>
  <c r="AM15" i="29"/>
  <c r="AL15" i="29" s="1"/>
  <c r="AM16" i="29"/>
  <c r="AL16" i="29" s="1"/>
  <c r="AM17" i="29"/>
  <c r="AL17" i="29" s="1"/>
  <c r="AM18" i="29"/>
  <c r="AL18" i="29" s="1"/>
  <c r="AM19" i="29"/>
  <c r="AL19" i="29" s="1"/>
  <c r="AM20" i="29"/>
  <c r="AL20" i="29" s="1"/>
  <c r="AM21" i="29"/>
  <c r="AL21" i="29" s="1"/>
  <c r="AM22" i="29"/>
  <c r="AM23" i="29"/>
  <c r="AL23" i="29" s="1"/>
  <c r="AM24" i="29"/>
  <c r="AL24" i="29" s="1"/>
  <c r="AM25" i="29"/>
  <c r="AM26" i="29"/>
  <c r="AL26" i="29" s="1"/>
  <c r="AM27" i="29"/>
  <c r="AM28" i="29"/>
  <c r="AL28" i="29" s="1"/>
  <c r="AM29" i="29"/>
  <c r="AM30" i="29"/>
  <c r="AL30" i="29" s="1"/>
  <c r="AM6" i="29"/>
  <c r="AL6" i="29" s="1"/>
  <c r="AH7" i="29"/>
  <c r="AG7" i="29" s="1"/>
  <c r="AH8" i="29"/>
  <c r="AH9" i="29"/>
  <c r="AG9" i="29" s="1"/>
  <c r="AH10" i="29"/>
  <c r="AH11" i="29"/>
  <c r="AG11" i="29" s="1"/>
  <c r="AH12" i="29"/>
  <c r="AG12" i="29" s="1"/>
  <c r="AH13" i="29"/>
  <c r="AG13" i="29" s="1"/>
  <c r="AH14" i="29"/>
  <c r="AG14" i="29" s="1"/>
  <c r="AH15" i="29"/>
  <c r="AG15" i="29" s="1"/>
  <c r="AH16" i="29"/>
  <c r="AG16" i="29" s="1"/>
  <c r="AH17" i="29"/>
  <c r="AG17" i="29" s="1"/>
  <c r="AH18" i="29"/>
  <c r="AG18" i="29" s="1"/>
  <c r="AH19" i="29"/>
  <c r="AH20" i="29"/>
  <c r="AG20" i="29" s="1"/>
  <c r="AH21" i="29"/>
  <c r="AG21" i="29" s="1"/>
  <c r="AH22" i="29"/>
  <c r="AG22" i="29" s="1"/>
  <c r="AH23" i="29"/>
  <c r="AG23" i="29" s="1"/>
  <c r="AH24" i="29"/>
  <c r="AG24" i="29" s="1"/>
  <c r="AH25" i="29"/>
  <c r="AG25" i="29" s="1"/>
  <c r="AH26" i="29"/>
  <c r="AG26" i="29" s="1"/>
  <c r="AH27" i="29"/>
  <c r="AG27" i="29" s="1"/>
  <c r="AH28" i="29"/>
  <c r="AH29" i="29"/>
  <c r="AG29" i="29" s="1"/>
  <c r="AH30" i="29"/>
  <c r="AH6" i="29"/>
  <c r="AC7" i="29"/>
  <c r="AC8" i="29"/>
  <c r="AB8" i="29" s="1"/>
  <c r="AC9" i="29"/>
  <c r="AC10" i="29"/>
  <c r="AB10" i="29" s="1"/>
  <c r="AC11" i="29"/>
  <c r="AC12" i="29"/>
  <c r="AB12" i="29" s="1"/>
  <c r="AC13" i="29"/>
  <c r="AC14" i="29"/>
  <c r="AB14" i="29" s="1"/>
  <c r="AC15" i="29"/>
  <c r="AB15" i="29" s="1"/>
  <c r="AC16" i="29"/>
  <c r="AB16" i="29" s="1"/>
  <c r="AC17" i="29"/>
  <c r="AB17" i="29" s="1"/>
  <c r="AC18" i="29"/>
  <c r="AC19" i="29"/>
  <c r="AB19" i="29" s="1"/>
  <c r="AC20" i="29"/>
  <c r="AB20" i="29" s="1"/>
  <c r="AC21" i="29"/>
  <c r="AB21" i="29" s="1"/>
  <c r="AC22" i="29"/>
  <c r="AB22" i="29" s="1"/>
  <c r="AC23" i="29"/>
  <c r="AB23" i="29" s="1"/>
  <c r="AC24" i="29"/>
  <c r="AB24" i="29" s="1"/>
  <c r="AC25" i="29"/>
  <c r="AC26" i="29"/>
  <c r="AB26" i="29" s="1"/>
  <c r="AC27" i="29"/>
  <c r="AC28" i="29"/>
  <c r="AB28" i="29" s="1"/>
  <c r="AC29" i="29"/>
  <c r="AC30" i="29"/>
  <c r="AB30" i="29" s="1"/>
  <c r="AC6" i="29"/>
  <c r="T7" i="29"/>
  <c r="S7" i="29" s="1"/>
  <c r="T8" i="29"/>
  <c r="T9" i="29"/>
  <c r="S9" i="29" s="1"/>
  <c r="T10" i="29"/>
  <c r="T11" i="29"/>
  <c r="S11" i="29" s="1"/>
  <c r="T12" i="29"/>
  <c r="T13" i="29"/>
  <c r="T14" i="29"/>
  <c r="S14" i="29" s="1"/>
  <c r="T15" i="29"/>
  <c r="S15" i="29" s="1"/>
  <c r="T16" i="29"/>
  <c r="S16" i="29" s="1"/>
  <c r="T17" i="29"/>
  <c r="S17" i="29" s="1"/>
  <c r="T18" i="29"/>
  <c r="S18" i="29" s="1"/>
  <c r="T19" i="29"/>
  <c r="S19" i="29" s="1"/>
  <c r="T20" i="29"/>
  <c r="S20" i="29" s="1"/>
  <c r="T21" i="29"/>
  <c r="S21" i="29" s="1"/>
  <c r="T22" i="29"/>
  <c r="S22" i="29" s="1"/>
  <c r="T23" i="29"/>
  <c r="S23" i="29" s="1"/>
  <c r="T24" i="29"/>
  <c r="S24" i="29" s="1"/>
  <c r="T25" i="29"/>
  <c r="T26" i="29"/>
  <c r="S26" i="29" s="1"/>
  <c r="T27" i="29"/>
  <c r="S27" i="29" s="1"/>
  <c r="T28" i="29"/>
  <c r="T29" i="29"/>
  <c r="S29" i="29" s="1"/>
  <c r="T30" i="29"/>
  <c r="S30" i="29" s="1"/>
  <c r="T6" i="29"/>
  <c r="S6" i="29" s="1"/>
  <c r="O7" i="29"/>
  <c r="O8" i="29"/>
  <c r="O9" i="29"/>
  <c r="N9" i="29" s="1"/>
  <c r="O10" i="29"/>
  <c r="N10" i="29" s="1"/>
  <c r="O11" i="29"/>
  <c r="O12" i="29"/>
  <c r="N12" i="29" s="1"/>
  <c r="O13" i="29"/>
  <c r="N13" i="29" s="1"/>
  <c r="O14" i="29"/>
  <c r="N14" i="29" s="1"/>
  <c r="O15" i="29"/>
  <c r="N15" i="29" s="1"/>
  <c r="O16" i="29"/>
  <c r="N16" i="29" s="1"/>
  <c r="O17" i="29"/>
  <c r="N17" i="29" s="1"/>
  <c r="O18" i="29"/>
  <c r="O19" i="29"/>
  <c r="N19" i="29" s="1"/>
  <c r="O20" i="29"/>
  <c r="O21" i="29"/>
  <c r="N21" i="29" s="1"/>
  <c r="O22" i="29"/>
  <c r="N22" i="29" s="1"/>
  <c r="O23" i="29"/>
  <c r="N23" i="29" s="1"/>
  <c r="O24" i="29"/>
  <c r="N24" i="29" s="1"/>
  <c r="O25" i="29"/>
  <c r="O26" i="29"/>
  <c r="N26" i="29" s="1"/>
  <c r="O27" i="29"/>
  <c r="N27" i="29" s="1"/>
  <c r="O28" i="29"/>
  <c r="N28" i="29" s="1"/>
  <c r="O29" i="29"/>
  <c r="O30" i="29"/>
  <c r="N30" i="29" s="1"/>
  <c r="O6" i="29"/>
  <c r="N6" i="29" s="1"/>
  <c r="J7" i="29"/>
  <c r="I7" i="29" s="1"/>
  <c r="J8" i="29"/>
  <c r="J9" i="29"/>
  <c r="I9" i="29" s="1"/>
  <c r="J10" i="29"/>
  <c r="I10" i="29" s="1"/>
  <c r="J11" i="29"/>
  <c r="I11" i="29" s="1"/>
  <c r="J12" i="29"/>
  <c r="J13" i="29"/>
  <c r="J14" i="29"/>
  <c r="I14" i="29" s="1"/>
  <c r="J15" i="29"/>
  <c r="I15" i="29" s="1"/>
  <c r="J16" i="29"/>
  <c r="I16" i="29" s="1"/>
  <c r="J17" i="29"/>
  <c r="I17" i="29" s="1"/>
  <c r="J18" i="29"/>
  <c r="I18" i="29" s="1"/>
  <c r="J19" i="29"/>
  <c r="I19" i="29" s="1"/>
  <c r="J20" i="29"/>
  <c r="J21" i="29"/>
  <c r="I21" i="29" s="1"/>
  <c r="J22" i="29"/>
  <c r="I22" i="29" s="1"/>
  <c r="J23" i="29"/>
  <c r="J24" i="29"/>
  <c r="I24" i="29" s="1"/>
  <c r="J25" i="29"/>
  <c r="I25" i="29" s="1"/>
  <c r="J26" i="29"/>
  <c r="I26" i="29" s="1"/>
  <c r="J27" i="29"/>
  <c r="J28" i="29"/>
  <c r="J29" i="29"/>
  <c r="I29" i="29" s="1"/>
  <c r="J30" i="29"/>
  <c r="I30" i="29" s="1"/>
  <c r="J6" i="29"/>
  <c r="I6" i="29" s="1"/>
  <c r="E7" i="29"/>
  <c r="E8" i="29"/>
  <c r="D8" i="29" s="1"/>
  <c r="E9" i="29"/>
  <c r="E10" i="29"/>
  <c r="D10" i="29" s="1"/>
  <c r="E11" i="29"/>
  <c r="E12" i="29"/>
  <c r="D12" i="29" s="1"/>
  <c r="E13" i="29"/>
  <c r="D13" i="29" s="1"/>
  <c r="E14" i="29"/>
  <c r="D14" i="29" s="1"/>
  <c r="E15" i="29"/>
  <c r="D15" i="29" s="1"/>
  <c r="E17" i="29"/>
  <c r="E18" i="29"/>
  <c r="D18" i="29" s="1"/>
  <c r="E19" i="29"/>
  <c r="D19" i="29" s="1"/>
  <c r="E20" i="29"/>
  <c r="D20" i="29" s="1"/>
  <c r="E21" i="29"/>
  <c r="D21" i="29" s="1"/>
  <c r="E22" i="29"/>
  <c r="D22" i="29" s="1"/>
  <c r="E23" i="29"/>
  <c r="D23" i="29" s="1"/>
  <c r="E24" i="29"/>
  <c r="D24" i="29" s="1"/>
  <c r="E25" i="29"/>
  <c r="D25" i="29" s="1"/>
  <c r="E26" i="29"/>
  <c r="D26" i="29" s="1"/>
  <c r="E27" i="29"/>
  <c r="D27" i="29" s="1"/>
  <c r="E28" i="29"/>
  <c r="E29" i="29"/>
  <c r="D29" i="29" s="1"/>
  <c r="E30" i="29"/>
  <c r="D30" i="29" s="1"/>
  <c r="E6" i="29"/>
  <c r="D6" i="29" s="1"/>
  <c r="DS33" i="29"/>
  <c r="DP33" i="29"/>
  <c r="DN33" i="29"/>
  <c r="DK33" i="29"/>
  <c r="DI33" i="29"/>
  <c r="DF33" i="29"/>
  <c r="DD33" i="29"/>
  <c r="BX4" i="27" s="1"/>
  <c r="DA33" i="29"/>
  <c r="CT33" i="29"/>
  <c r="BV4" i="27" s="1"/>
  <c r="CQ33" i="29"/>
  <c r="CO33" i="29"/>
  <c r="BU4" i="27" s="1"/>
  <c r="CL33" i="29"/>
  <c r="CJ33" i="29"/>
  <c r="CG33" i="29"/>
  <c r="CE33" i="29"/>
  <c r="CB33" i="29"/>
  <c r="BV33" i="29"/>
  <c r="BQ4" i="27" s="1"/>
  <c r="BS33" i="29"/>
  <c r="BQ33" i="29"/>
  <c r="BP4" i="27" s="1"/>
  <c r="BN33" i="29"/>
  <c r="BL33" i="29"/>
  <c r="BI33" i="29"/>
  <c r="BG33" i="29"/>
  <c r="BD33" i="29"/>
  <c r="BB33" i="29"/>
  <c r="AY33" i="29"/>
  <c r="AP33" i="29"/>
  <c r="AT33" i="29" s="1"/>
  <c r="AK33" i="29"/>
  <c r="AO33" i="29" s="1"/>
  <c r="AF33" i="29"/>
  <c r="AJ33" i="29" s="1"/>
  <c r="AA33" i="29"/>
  <c r="AE33" i="29" s="1"/>
  <c r="R33" i="29"/>
  <c r="V33" i="29" s="1"/>
  <c r="P33" i="29"/>
  <c r="M33" i="29"/>
  <c r="K33" i="29"/>
  <c r="H33" i="29"/>
  <c r="L33" i="29" s="1"/>
  <c r="F33" i="29"/>
  <c r="C33" i="29"/>
  <c r="L6" i="29"/>
  <c r="Q6" i="29"/>
  <c r="V6" i="29"/>
  <c r="Y6" i="29"/>
  <c r="AB6" i="29"/>
  <c r="AG6" i="29"/>
  <c r="AJ6" i="29"/>
  <c r="AO6" i="29"/>
  <c r="AT6" i="29"/>
  <c r="BC6" i="29"/>
  <c r="BE6" i="29"/>
  <c r="BH6" i="29"/>
  <c r="BJ6" i="29"/>
  <c r="BM6" i="29"/>
  <c r="BR6" i="29"/>
  <c r="BT6" i="29"/>
  <c r="BW6" i="29"/>
  <c r="BZ6" i="29"/>
  <c r="CC6" i="29"/>
  <c r="CF6" i="29"/>
  <c r="CH6" i="29"/>
  <c r="CK6" i="29"/>
  <c r="CP6" i="29"/>
  <c r="CR6" i="29"/>
  <c r="CU6" i="29"/>
  <c r="DE6" i="29"/>
  <c r="DG6" i="29"/>
  <c r="DJ6" i="29"/>
  <c r="DO6" i="29"/>
  <c r="DT6" i="29"/>
  <c r="EH6" i="29"/>
  <c r="EM6" i="29"/>
  <c r="ER6" i="29"/>
  <c r="ET6" i="29"/>
  <c r="EW6" i="29"/>
  <c r="FG6" i="29"/>
  <c r="FL6" i="29"/>
  <c r="FQ6" i="29"/>
  <c r="FS6" i="29"/>
  <c r="FV6" i="29"/>
  <c r="GE6" i="29"/>
  <c r="GJ6" i="29"/>
  <c r="GO6" i="29"/>
  <c r="GQ6" i="29"/>
  <c r="GT6" i="29"/>
  <c r="HC6" i="29"/>
  <c r="HH6" i="29"/>
  <c r="HM6" i="29"/>
  <c r="HO6" i="29"/>
  <c r="HR6" i="29"/>
  <c r="HW6" i="29"/>
  <c r="HZ6" i="29"/>
  <c r="IA6" i="29" s="1"/>
  <c r="IF6" i="29"/>
  <c r="IK6" i="29"/>
  <c r="IM6" i="29"/>
  <c r="IP6" i="29"/>
  <c r="IU6" i="29"/>
  <c r="IX6" i="29"/>
  <c r="IY6" i="29" s="1"/>
  <c r="JD6" i="29"/>
  <c r="JI6" i="29"/>
  <c r="JK6" i="29"/>
  <c r="JN6" i="29"/>
  <c r="JS6" i="29"/>
  <c r="JV6" i="29"/>
  <c r="JW6" i="29" s="1"/>
  <c r="JY6" i="29"/>
  <c r="LY35" i="36" s="1"/>
  <c r="KB6" i="29"/>
  <c r="KG6" i="29"/>
  <c r="KI6" i="29"/>
  <c r="KL6" i="29"/>
  <c r="KQ6" i="29"/>
  <c r="KV6" i="29"/>
  <c r="KY6" i="29"/>
  <c r="KZ6" i="29" s="1"/>
  <c r="D7" i="29"/>
  <c r="G7" i="29"/>
  <c r="L7" i="29"/>
  <c r="N7" i="29"/>
  <c r="Q7" i="29"/>
  <c r="V7" i="29"/>
  <c r="Y7" i="29"/>
  <c r="AB7" i="29"/>
  <c r="AE7" i="29"/>
  <c r="AJ7" i="29"/>
  <c r="AL7" i="29"/>
  <c r="AO7" i="29"/>
  <c r="AT7" i="29"/>
  <c r="AW7" i="29"/>
  <c r="AZ7" i="29"/>
  <c r="BC7" i="29"/>
  <c r="BH7" i="29"/>
  <c r="BJ7" i="29"/>
  <c r="BM7" i="29"/>
  <c r="BR7" i="29"/>
  <c r="BW7" i="29"/>
  <c r="BZ7" i="29"/>
  <c r="CA7" i="29" s="1"/>
  <c r="CF7" i="29"/>
  <c r="CH7" i="29"/>
  <c r="CK7" i="29"/>
  <c r="CP7" i="29"/>
  <c r="CU7" i="29"/>
  <c r="DE7" i="29"/>
  <c r="DG7" i="29"/>
  <c r="DJ7" i="29"/>
  <c r="DO7" i="29"/>
  <c r="DT7" i="29"/>
  <c r="DZ7" i="29"/>
  <c r="EC7" i="29"/>
  <c r="EH7" i="29"/>
  <c r="EM7" i="29"/>
  <c r="ER7" i="29"/>
  <c r="EW7" i="29"/>
  <c r="FG7" i="29"/>
  <c r="FL7" i="29"/>
  <c r="FN7" i="29"/>
  <c r="FQ7" i="29"/>
  <c r="FV7" i="29"/>
  <c r="FZ7" i="29"/>
  <c r="GE7" i="29"/>
  <c r="GJ7" i="29"/>
  <c r="GL7" i="29"/>
  <c r="GO7" i="29"/>
  <c r="GT7" i="29"/>
  <c r="GZ7" i="29"/>
  <c r="HC7" i="29"/>
  <c r="HH7" i="29"/>
  <c r="HJ7" i="29"/>
  <c r="HM7" i="29"/>
  <c r="HR7" i="29"/>
  <c r="HW7" i="29"/>
  <c r="HZ7" i="29"/>
  <c r="IA7" i="29" s="1"/>
  <c r="IF7" i="29"/>
  <c r="IH7" i="29"/>
  <c r="IK7" i="29"/>
  <c r="IP7" i="29"/>
  <c r="IU7" i="29"/>
  <c r="IX7" i="29"/>
  <c r="IY7" i="29" s="1"/>
  <c r="JA7" i="29"/>
  <c r="JD7" i="29"/>
  <c r="JI7" i="29"/>
  <c r="JK7" i="29"/>
  <c r="JN7" i="29"/>
  <c r="JS7" i="29"/>
  <c r="JV7" i="29"/>
  <c r="JW7" i="29" s="1"/>
  <c r="KB7" i="29"/>
  <c r="KG7" i="29"/>
  <c r="KI7" i="29"/>
  <c r="KL7" i="29"/>
  <c r="KN7" i="29"/>
  <c r="KQ7" i="29"/>
  <c r="KV7" i="29"/>
  <c r="KY7" i="29"/>
  <c r="G8" i="29"/>
  <c r="I8" i="29"/>
  <c r="L8" i="29"/>
  <c r="N8" i="29"/>
  <c r="Q8" i="29"/>
  <c r="S8" i="29"/>
  <c r="V8" i="29"/>
  <c r="Y8" i="29"/>
  <c r="AE8" i="29"/>
  <c r="AG8" i="29"/>
  <c r="AJ8" i="29"/>
  <c r="AL8" i="29"/>
  <c r="AO8" i="29"/>
  <c r="AT8" i="29"/>
  <c r="AW8" i="29"/>
  <c r="BC8" i="29"/>
  <c r="BE8" i="29"/>
  <c r="BH8" i="29"/>
  <c r="BM8" i="29"/>
  <c r="BO8" i="29"/>
  <c r="BR8" i="29"/>
  <c r="BW8" i="29"/>
  <c r="BZ8" i="29"/>
  <c r="CF8" i="29"/>
  <c r="CK8" i="29"/>
  <c r="CP8" i="29"/>
  <c r="CU8" i="29"/>
  <c r="DE8" i="29"/>
  <c r="DJ8" i="29"/>
  <c r="EK37" i="37"/>
  <c r="DO8" i="29"/>
  <c r="ER37" i="37"/>
  <c r="DT8" i="29"/>
  <c r="EC8" i="29"/>
  <c r="EH8" i="29"/>
  <c r="EM8" i="29"/>
  <c r="ER8" i="29"/>
  <c r="EW8" i="29"/>
  <c r="FG8" i="29"/>
  <c r="FL8" i="29"/>
  <c r="FQ8" i="29"/>
  <c r="FV8" i="29"/>
  <c r="GE8" i="29"/>
  <c r="GJ8" i="29"/>
  <c r="GO8" i="29"/>
  <c r="GT8" i="29"/>
  <c r="GX8" i="29"/>
  <c r="HC8" i="29"/>
  <c r="HH8" i="29"/>
  <c r="HM8" i="29"/>
  <c r="HR8" i="29"/>
  <c r="HW8" i="29"/>
  <c r="HZ8" i="29"/>
  <c r="IA8" i="29" s="1"/>
  <c r="IF8" i="29"/>
  <c r="IK8" i="29"/>
  <c r="IP8" i="29"/>
  <c r="IU8" i="29"/>
  <c r="IX8" i="29"/>
  <c r="IY8" i="29" s="1"/>
  <c r="JD8" i="29"/>
  <c r="JI8" i="29"/>
  <c r="JN8" i="29"/>
  <c r="JS8" i="29"/>
  <c r="JV8" i="29"/>
  <c r="JW8" i="29" s="1"/>
  <c r="KB8" i="29"/>
  <c r="KG8" i="29"/>
  <c r="KL8" i="29"/>
  <c r="KQ8" i="29"/>
  <c r="KS8" i="29"/>
  <c r="KV8" i="29"/>
  <c r="KY8" i="29"/>
  <c r="KZ8" i="29" s="1"/>
  <c r="D9" i="29"/>
  <c r="G9" i="29"/>
  <c r="L9" i="29"/>
  <c r="Q9" i="29"/>
  <c r="V9" i="29"/>
  <c r="Y9" i="29"/>
  <c r="AB9" i="29"/>
  <c r="AE9" i="29"/>
  <c r="AJ9" i="29"/>
  <c r="AL9" i="29"/>
  <c r="AO9" i="29"/>
  <c r="AQ9" i="29"/>
  <c r="AT9" i="29"/>
  <c r="AW9" i="29"/>
  <c r="AZ9" i="29"/>
  <c r="BC9" i="29"/>
  <c r="BH9" i="29"/>
  <c r="BM9" i="29"/>
  <c r="BR9" i="29"/>
  <c r="BW9" i="29"/>
  <c r="BZ9" i="29"/>
  <c r="CF9" i="29"/>
  <c r="CK9" i="29"/>
  <c r="CP9" i="29"/>
  <c r="DP38" i="36"/>
  <c r="CU9" i="29"/>
  <c r="DE9" i="29"/>
  <c r="DJ9" i="29"/>
  <c r="DO9" i="29"/>
  <c r="DT9" i="29"/>
  <c r="EC9" i="29"/>
  <c r="EH9" i="29"/>
  <c r="EM9" i="29"/>
  <c r="ER9" i="29"/>
  <c r="EW9" i="29"/>
  <c r="FG9" i="29"/>
  <c r="FL9" i="29"/>
  <c r="FQ9" i="29"/>
  <c r="FV9" i="29"/>
  <c r="GE9" i="29"/>
  <c r="GJ9" i="29"/>
  <c r="GO9" i="29"/>
  <c r="GT9" i="29"/>
  <c r="GX9" i="29"/>
  <c r="HC9" i="29"/>
  <c r="HH9" i="29"/>
  <c r="IZ38" i="37"/>
  <c r="HM9" i="29"/>
  <c r="HR9" i="29"/>
  <c r="HW9" i="29"/>
  <c r="HZ9" i="29"/>
  <c r="IF9" i="29"/>
  <c r="IK9" i="29"/>
  <c r="IP9" i="29"/>
  <c r="IU9" i="29"/>
  <c r="IX9" i="29"/>
  <c r="IY9" i="29" s="1"/>
  <c r="JD9" i="29"/>
  <c r="JI9" i="29"/>
  <c r="JN9" i="29"/>
  <c r="JS9" i="29"/>
  <c r="JV9" i="29"/>
  <c r="JW9" i="29" s="1"/>
  <c r="KB9" i="29"/>
  <c r="KG9" i="29"/>
  <c r="KL9" i="29"/>
  <c r="KQ9" i="29"/>
  <c r="KV9" i="29"/>
  <c r="KY9" i="29"/>
  <c r="G10" i="29"/>
  <c r="L10" i="29"/>
  <c r="Q10" i="29"/>
  <c r="S10" i="29"/>
  <c r="V10" i="29"/>
  <c r="Y10" i="29"/>
  <c r="AE10" i="29"/>
  <c r="AG10" i="29"/>
  <c r="AJ10" i="29"/>
  <c r="AO10" i="29"/>
  <c r="AT10" i="29"/>
  <c r="AW10" i="29"/>
  <c r="BC10" i="29"/>
  <c r="BE10" i="29"/>
  <c r="BH10" i="29"/>
  <c r="BM10" i="29"/>
  <c r="BR10" i="29"/>
  <c r="BW10" i="29"/>
  <c r="BZ10" i="29"/>
  <c r="CA10" i="29" s="1"/>
  <c r="CF10" i="29"/>
  <c r="CK10" i="29"/>
  <c r="CP10" i="29"/>
  <c r="CU10" i="29"/>
  <c r="DE10" i="29"/>
  <c r="DJ10" i="29"/>
  <c r="DO10" i="29"/>
  <c r="DT10" i="29"/>
  <c r="EC10" i="29"/>
  <c r="EH10" i="29"/>
  <c r="EM10" i="29"/>
  <c r="ER10" i="29"/>
  <c r="EW10" i="29"/>
  <c r="FG10" i="29"/>
  <c r="FL10" i="29"/>
  <c r="FQ10" i="29"/>
  <c r="FV10" i="29"/>
  <c r="GE10" i="29"/>
  <c r="HQ39" i="37"/>
  <c r="GJ10" i="29"/>
  <c r="GO10" i="29"/>
  <c r="GT10" i="29"/>
  <c r="HC10" i="29"/>
  <c r="HH10" i="29"/>
  <c r="HM10" i="29"/>
  <c r="HR10" i="29"/>
  <c r="HW10" i="29"/>
  <c r="HZ10" i="29"/>
  <c r="IA10" i="29" s="1"/>
  <c r="IF10" i="29"/>
  <c r="IK10" i="29"/>
  <c r="IP10" i="29"/>
  <c r="IU10" i="29"/>
  <c r="IX10" i="29"/>
  <c r="JD10" i="29"/>
  <c r="LD39" i="37"/>
  <c r="JI10" i="29"/>
  <c r="JN10" i="29"/>
  <c r="JS10" i="29"/>
  <c r="JV10" i="29"/>
  <c r="JW10" i="29" s="1"/>
  <c r="KB10" i="29"/>
  <c r="KG10" i="29"/>
  <c r="KL10" i="29"/>
  <c r="KQ10" i="29"/>
  <c r="KV10" i="29"/>
  <c r="KY10" i="29"/>
  <c r="KZ10" i="29" s="1"/>
  <c r="D11" i="29"/>
  <c r="G11" i="29"/>
  <c r="L11" i="29"/>
  <c r="N11" i="29"/>
  <c r="Q11" i="29"/>
  <c r="V11" i="29"/>
  <c r="Y11" i="29"/>
  <c r="AB11" i="29"/>
  <c r="AE11" i="29"/>
  <c r="AJ11" i="29"/>
  <c r="AL11" i="29"/>
  <c r="AO11" i="29"/>
  <c r="AT11" i="29"/>
  <c r="AW11" i="29"/>
  <c r="BC11" i="29"/>
  <c r="BH11" i="29"/>
  <c r="BM11" i="29"/>
  <c r="BR11" i="29"/>
  <c r="BW11" i="29"/>
  <c r="BZ11" i="29"/>
  <c r="CA11" i="29" s="1"/>
  <c r="CF11" i="29"/>
  <c r="DB40" i="36"/>
  <c r="CK11" i="29"/>
  <c r="CP11" i="29"/>
  <c r="CU11" i="29"/>
  <c r="DE11" i="29"/>
  <c r="ED40" i="36"/>
  <c r="EA7" i="36" s="1"/>
  <c r="DJ11" i="29"/>
  <c r="DO11" i="29"/>
  <c r="DT11" i="29"/>
  <c r="EH11" i="29"/>
  <c r="EM11" i="29"/>
  <c r="ER11" i="29"/>
  <c r="EW11" i="29"/>
  <c r="FG11" i="29"/>
  <c r="FL11" i="29"/>
  <c r="FQ11" i="29"/>
  <c r="FV11" i="29"/>
  <c r="FZ11" i="29"/>
  <c r="GE11" i="29"/>
  <c r="GJ11" i="29"/>
  <c r="HX40" i="37"/>
  <c r="GO11" i="29"/>
  <c r="GT11" i="29"/>
  <c r="IL40" i="36"/>
  <c r="HC11" i="29"/>
  <c r="HH11" i="29"/>
  <c r="HM11" i="29"/>
  <c r="HR11" i="29"/>
  <c r="HW11" i="29"/>
  <c r="HZ11" i="29"/>
  <c r="IA11" i="29" s="1"/>
  <c r="IF11" i="29"/>
  <c r="IK11" i="29"/>
  <c r="IP11" i="29"/>
  <c r="IU11" i="29"/>
  <c r="IX11" i="29"/>
  <c r="IY11" i="29" s="1"/>
  <c r="JD11" i="29"/>
  <c r="JI11" i="29"/>
  <c r="JN11" i="29"/>
  <c r="JS11" i="29"/>
  <c r="JV11" i="29"/>
  <c r="JW11" i="29" s="1"/>
  <c r="KB11" i="29"/>
  <c r="KG11" i="29"/>
  <c r="KL11" i="29"/>
  <c r="KQ11" i="29"/>
  <c r="KV11" i="29"/>
  <c r="KY11" i="29"/>
  <c r="KZ11" i="29" s="1"/>
  <c r="G12" i="29"/>
  <c r="I12" i="29"/>
  <c r="L12" i="29"/>
  <c r="Q12" i="29"/>
  <c r="S12" i="29"/>
  <c r="V12" i="29"/>
  <c r="Y12" i="29"/>
  <c r="AE12" i="29"/>
  <c r="AJ12" i="29"/>
  <c r="AL12" i="29"/>
  <c r="AO12" i="29"/>
  <c r="AT12" i="29"/>
  <c r="BC12" i="29"/>
  <c r="BH12" i="29"/>
  <c r="BM12" i="29"/>
  <c r="BR12" i="29"/>
  <c r="BW12" i="29"/>
  <c r="BZ12" i="29"/>
  <c r="CF12" i="29"/>
  <c r="CK12" i="29"/>
  <c r="DI41" i="36"/>
  <c r="DC8" i="36" s="1"/>
  <c r="CP12" i="29"/>
  <c r="CU12" i="29"/>
  <c r="DE12" i="29"/>
  <c r="DJ12" i="29"/>
  <c r="DO12" i="29"/>
  <c r="DT12" i="29"/>
  <c r="EH12" i="29"/>
  <c r="EM12" i="29"/>
  <c r="ER12" i="29"/>
  <c r="EW12" i="29"/>
  <c r="FG12" i="29"/>
  <c r="FL12" i="29"/>
  <c r="FQ12" i="29"/>
  <c r="FV12" i="29"/>
  <c r="GE12" i="29"/>
  <c r="GJ12" i="29"/>
  <c r="GO12" i="29"/>
  <c r="GT12" i="29"/>
  <c r="HC12" i="29"/>
  <c r="HH12" i="29"/>
  <c r="IZ41" i="37"/>
  <c r="HM12" i="29"/>
  <c r="HR12" i="29"/>
  <c r="HW12" i="29"/>
  <c r="HZ12" i="29"/>
  <c r="IA12" i="29" s="1"/>
  <c r="IF12" i="29"/>
  <c r="IK12" i="29"/>
  <c r="IP12" i="29"/>
  <c r="IU12" i="29"/>
  <c r="IX12" i="29"/>
  <c r="IY12" i="29" s="1"/>
  <c r="JD12" i="29"/>
  <c r="JI12" i="29"/>
  <c r="JN12" i="29"/>
  <c r="JS12" i="29"/>
  <c r="JV12" i="29"/>
  <c r="JW12" i="29" s="1"/>
  <c r="KB12" i="29"/>
  <c r="KG12" i="29"/>
  <c r="KL12" i="29"/>
  <c r="KQ12" i="29"/>
  <c r="KV12" i="29"/>
  <c r="KY12" i="29"/>
  <c r="KZ12" i="29" s="1"/>
  <c r="G13" i="29"/>
  <c r="I13" i="29"/>
  <c r="L13" i="29"/>
  <c r="Q13" i="29"/>
  <c r="S13" i="29"/>
  <c r="V13" i="29"/>
  <c r="Y13" i="29"/>
  <c r="AB13" i="29"/>
  <c r="AE13" i="29"/>
  <c r="AJ13" i="29"/>
  <c r="AO13" i="29"/>
  <c r="AT13" i="29"/>
  <c r="AX13" i="29"/>
  <c r="BC13" i="29"/>
  <c r="BH13" i="29"/>
  <c r="BM13" i="29"/>
  <c r="BR13" i="29"/>
  <c r="BW13" i="29"/>
  <c r="BZ13" i="29"/>
  <c r="CF13" i="29"/>
  <c r="CK13" i="29"/>
  <c r="CP13" i="29"/>
  <c r="CU13" i="29"/>
  <c r="DE13" i="29"/>
  <c r="DJ13" i="29"/>
  <c r="DO13" i="29"/>
  <c r="DT13" i="29"/>
  <c r="EC13" i="29"/>
  <c r="EH13" i="29"/>
  <c r="EM13" i="29"/>
  <c r="ER13" i="29"/>
  <c r="EW13" i="29"/>
  <c r="FG13" i="29"/>
  <c r="FL13" i="29"/>
  <c r="FQ13" i="29"/>
  <c r="FV13" i="29"/>
  <c r="HJ42" i="37"/>
  <c r="GE13" i="29"/>
  <c r="GJ13" i="29"/>
  <c r="GO13" i="29"/>
  <c r="GT13" i="29"/>
  <c r="GX13" i="29"/>
  <c r="HC13" i="29"/>
  <c r="HH13" i="29"/>
  <c r="HM13" i="29"/>
  <c r="HR13" i="29"/>
  <c r="HW13" i="29"/>
  <c r="HZ13" i="29"/>
  <c r="IA13" i="29" s="1"/>
  <c r="IF13" i="29"/>
  <c r="IK13" i="29"/>
  <c r="IP13" i="29"/>
  <c r="IU13" i="29"/>
  <c r="IX13" i="29"/>
  <c r="IY13" i="29" s="1"/>
  <c r="JD13" i="29"/>
  <c r="JI13" i="29"/>
  <c r="JN13" i="29"/>
  <c r="JS13" i="29"/>
  <c r="JV13" i="29"/>
  <c r="JW13" i="29" s="1"/>
  <c r="KB13" i="29"/>
  <c r="KG13" i="29"/>
  <c r="KL13" i="29"/>
  <c r="KQ13" i="29"/>
  <c r="KV13" i="29"/>
  <c r="KY13" i="29"/>
  <c r="KZ13" i="29" s="1"/>
  <c r="G14" i="29"/>
  <c r="L14" i="29"/>
  <c r="Q14" i="29"/>
  <c r="V14" i="29"/>
  <c r="Y14" i="29"/>
  <c r="AE14" i="29"/>
  <c r="AJ14" i="29"/>
  <c r="AO14" i="29"/>
  <c r="AT14" i="29"/>
  <c r="BC14" i="29"/>
  <c r="BH14" i="29"/>
  <c r="BM14" i="29"/>
  <c r="BR14" i="29"/>
  <c r="BW14" i="29"/>
  <c r="BZ14" i="29"/>
  <c r="CA14" i="29" s="1"/>
  <c r="CF14" i="29"/>
  <c r="CK14" i="29"/>
  <c r="CP14" i="29"/>
  <c r="CU14" i="29"/>
  <c r="DE14" i="29"/>
  <c r="DJ14" i="29"/>
  <c r="DO14" i="29"/>
  <c r="DT14" i="29"/>
  <c r="EC14" i="29"/>
  <c r="EH14" i="29"/>
  <c r="EM14" i="29"/>
  <c r="ER14" i="29"/>
  <c r="EW14" i="29"/>
  <c r="FG14" i="29"/>
  <c r="FL14" i="29"/>
  <c r="FQ14" i="29"/>
  <c r="FV14" i="29"/>
  <c r="GE14" i="29"/>
  <c r="GJ14" i="29"/>
  <c r="GO14" i="29"/>
  <c r="GT14" i="29"/>
  <c r="HC14" i="29"/>
  <c r="HH14" i="29"/>
  <c r="HM14" i="29"/>
  <c r="JG43" i="37"/>
  <c r="HR14" i="29"/>
  <c r="HW14" i="29"/>
  <c r="HZ14" i="29"/>
  <c r="IA14" i="29" s="1"/>
  <c r="IF14" i="29"/>
  <c r="IK14" i="29"/>
  <c r="IP14" i="29"/>
  <c r="IU14" i="29"/>
  <c r="IX14" i="29"/>
  <c r="IY14" i="29" s="1"/>
  <c r="JD14" i="29"/>
  <c r="JI14" i="29"/>
  <c r="JN14" i="29"/>
  <c r="JS14" i="29"/>
  <c r="JV14" i="29"/>
  <c r="JW14" i="29" s="1"/>
  <c r="KB14" i="29"/>
  <c r="KG14" i="29"/>
  <c r="KL14" i="29"/>
  <c r="KQ14" i="29"/>
  <c r="KV14" i="29"/>
  <c r="KY14" i="29"/>
  <c r="KZ14" i="29" s="1"/>
  <c r="G15" i="29"/>
  <c r="L15" i="29"/>
  <c r="Q15" i="29"/>
  <c r="V15" i="29"/>
  <c r="Y15" i="29"/>
  <c r="AE15" i="29"/>
  <c r="AJ15" i="29"/>
  <c r="AO15" i="29"/>
  <c r="AT15" i="29"/>
  <c r="AW15" i="29"/>
  <c r="BC15" i="29"/>
  <c r="BH15" i="29"/>
  <c r="BM15" i="29"/>
  <c r="BR15" i="29"/>
  <c r="BW15" i="29"/>
  <c r="BZ15" i="29"/>
  <c r="CA15" i="29" s="1"/>
  <c r="CF15" i="29"/>
  <c r="CK15" i="29"/>
  <c r="CP15" i="29"/>
  <c r="CU15" i="29"/>
  <c r="DE15" i="29"/>
  <c r="DJ15" i="29"/>
  <c r="DO15" i="29"/>
  <c r="DT15" i="29"/>
  <c r="DX15" i="29"/>
  <c r="EH15" i="29"/>
  <c r="EM15" i="29"/>
  <c r="ER15" i="29"/>
  <c r="EW15" i="29"/>
  <c r="FG15" i="29"/>
  <c r="FL15" i="29"/>
  <c r="FQ15" i="29"/>
  <c r="FV15" i="29"/>
  <c r="FZ15" i="29"/>
  <c r="GE15" i="29"/>
  <c r="GJ15" i="29"/>
  <c r="GO15" i="29"/>
  <c r="GT15" i="29"/>
  <c r="HC15" i="29"/>
  <c r="HH15" i="29"/>
  <c r="HM15" i="29"/>
  <c r="HR15" i="29"/>
  <c r="HW15" i="29"/>
  <c r="HZ15" i="29"/>
  <c r="IA15" i="29" s="1"/>
  <c r="IF15" i="29"/>
  <c r="IK15" i="29"/>
  <c r="IP15" i="29"/>
  <c r="IU15" i="29"/>
  <c r="IX15" i="29"/>
  <c r="IY15" i="29" s="1"/>
  <c r="JD15" i="29"/>
  <c r="JI15" i="29"/>
  <c r="JN15" i="29"/>
  <c r="JS15" i="29"/>
  <c r="JV15" i="29"/>
  <c r="JW15" i="29" s="1"/>
  <c r="KB15" i="29"/>
  <c r="KG15" i="29"/>
  <c r="KL15" i="29"/>
  <c r="KQ15" i="29"/>
  <c r="KV15" i="29"/>
  <c r="KY15" i="29"/>
  <c r="KZ15" i="29" s="1"/>
  <c r="G16" i="29"/>
  <c r="L16" i="29"/>
  <c r="Q16" i="29"/>
  <c r="AC45" i="36"/>
  <c r="Z12" i="36" s="1"/>
  <c r="V16" i="29"/>
  <c r="Y16" i="29"/>
  <c r="AE16" i="29"/>
  <c r="AJ16" i="29"/>
  <c r="AO16" i="29"/>
  <c r="AT16" i="29"/>
  <c r="BC16" i="29"/>
  <c r="BH16" i="29"/>
  <c r="BM16" i="29"/>
  <c r="BR16" i="29"/>
  <c r="BW16" i="29"/>
  <c r="CF16" i="29"/>
  <c r="CK16" i="29"/>
  <c r="CP16" i="29"/>
  <c r="CU16" i="29"/>
  <c r="DE16" i="29"/>
  <c r="DJ16" i="29"/>
  <c r="DO16" i="29"/>
  <c r="DT16" i="29"/>
  <c r="EH16" i="29"/>
  <c r="EM16" i="29"/>
  <c r="ER16" i="29"/>
  <c r="EW16" i="29"/>
  <c r="FG16" i="29"/>
  <c r="FL16" i="29"/>
  <c r="FQ16" i="29"/>
  <c r="FV16" i="29"/>
  <c r="GE16" i="29"/>
  <c r="GJ16" i="29"/>
  <c r="GO16" i="29"/>
  <c r="GT16" i="29"/>
  <c r="HC16" i="29"/>
  <c r="HH16" i="29"/>
  <c r="HM16" i="29"/>
  <c r="HR16" i="29"/>
  <c r="HW16" i="29"/>
  <c r="HZ16" i="29"/>
  <c r="IA16" i="29" s="1"/>
  <c r="IF16" i="29"/>
  <c r="IK16" i="29"/>
  <c r="IP16" i="29"/>
  <c r="IU16" i="29"/>
  <c r="IX16" i="29"/>
  <c r="JD16" i="29"/>
  <c r="JI16" i="29"/>
  <c r="JN16" i="29"/>
  <c r="JS16" i="29"/>
  <c r="JV16" i="29"/>
  <c r="JW16" i="29" s="1"/>
  <c r="KB16" i="29"/>
  <c r="KG16" i="29"/>
  <c r="KL16" i="29"/>
  <c r="KQ16" i="29"/>
  <c r="KV16" i="29"/>
  <c r="KY16" i="29"/>
  <c r="KZ16" i="29" s="1"/>
  <c r="G17" i="29"/>
  <c r="L17" i="29"/>
  <c r="Q17" i="29"/>
  <c r="V17" i="29"/>
  <c r="Y17" i="29"/>
  <c r="AE17" i="29"/>
  <c r="AJ17" i="29"/>
  <c r="AO17" i="29"/>
  <c r="AT17" i="29"/>
  <c r="AW17" i="29"/>
  <c r="AX17" i="29" s="1"/>
  <c r="BC17" i="29"/>
  <c r="BH17" i="29"/>
  <c r="BM17" i="29"/>
  <c r="BR17" i="29"/>
  <c r="BW17" i="29"/>
  <c r="BZ17" i="29"/>
  <c r="CF17" i="29"/>
  <c r="CK17" i="29"/>
  <c r="CP17" i="29"/>
  <c r="DP46" i="37"/>
  <c r="CU17" i="29"/>
  <c r="DE17" i="29"/>
  <c r="DJ17" i="29"/>
  <c r="DO17" i="29"/>
  <c r="DT17" i="29"/>
  <c r="EC17" i="29"/>
  <c r="EH17" i="29"/>
  <c r="EM17" i="29"/>
  <c r="ER17" i="29"/>
  <c r="EW17" i="29"/>
  <c r="FG17" i="29"/>
  <c r="FL17" i="29"/>
  <c r="FQ17" i="29"/>
  <c r="FV17" i="29"/>
  <c r="GE17" i="29"/>
  <c r="GJ17" i="29"/>
  <c r="GO17" i="29"/>
  <c r="GT17" i="29"/>
  <c r="GX17" i="29"/>
  <c r="HC17" i="29"/>
  <c r="HH17" i="29"/>
  <c r="HM17" i="29"/>
  <c r="HR17" i="29"/>
  <c r="HW17" i="29"/>
  <c r="HZ17" i="29"/>
  <c r="IA17" i="29" s="1"/>
  <c r="IF17" i="29"/>
  <c r="IK17" i="29"/>
  <c r="IP17" i="29"/>
  <c r="IU17" i="29"/>
  <c r="IX17" i="29"/>
  <c r="IY17" i="29" s="1"/>
  <c r="JD17" i="29"/>
  <c r="JI17" i="29"/>
  <c r="JN17" i="29"/>
  <c r="JS17" i="29"/>
  <c r="JV17" i="29"/>
  <c r="JW17" i="29" s="1"/>
  <c r="KB17" i="29"/>
  <c r="MF46" i="37"/>
  <c r="KG17" i="29"/>
  <c r="KL17" i="29"/>
  <c r="MT46" i="37"/>
  <c r="KQ17" i="29"/>
  <c r="KV17" i="29"/>
  <c r="KY17" i="29"/>
  <c r="KZ17" i="29" s="1"/>
  <c r="G18" i="29"/>
  <c r="L18" i="29"/>
  <c r="Q18" i="29"/>
  <c r="V18" i="29"/>
  <c r="Y18" i="29"/>
  <c r="AE18" i="29"/>
  <c r="AJ18" i="29"/>
  <c r="AO18" i="29"/>
  <c r="AT18" i="29"/>
  <c r="AW18" i="29"/>
  <c r="BC18" i="29"/>
  <c r="BH18" i="29"/>
  <c r="BM18" i="29"/>
  <c r="BR18" i="29"/>
  <c r="BW18" i="29"/>
  <c r="BZ18" i="29"/>
  <c r="CA18" i="29" s="1"/>
  <c r="CF18" i="29"/>
  <c r="CK18" i="29"/>
  <c r="CP18" i="29"/>
  <c r="CU18" i="29"/>
  <c r="DE18" i="29"/>
  <c r="DJ18" i="29"/>
  <c r="DO18" i="29"/>
  <c r="DT18" i="29"/>
  <c r="EC18" i="29"/>
  <c r="EH18" i="29"/>
  <c r="EM18" i="29"/>
  <c r="ER18" i="29"/>
  <c r="EW18" i="29"/>
  <c r="FG18" i="29"/>
  <c r="FL18" i="29"/>
  <c r="FQ18" i="29"/>
  <c r="HC47" i="37"/>
  <c r="FV18" i="29"/>
  <c r="GE18" i="29"/>
  <c r="GJ18" i="29"/>
  <c r="GO18" i="29"/>
  <c r="GT18" i="29"/>
  <c r="HC18" i="29"/>
  <c r="HH18" i="29"/>
  <c r="HM18" i="29"/>
  <c r="HR18" i="29"/>
  <c r="HW18" i="29"/>
  <c r="HZ18" i="29"/>
  <c r="IA18" i="29" s="1"/>
  <c r="IF18" i="29"/>
  <c r="IK18" i="29"/>
  <c r="IP18" i="29"/>
  <c r="IU18" i="29"/>
  <c r="IX18" i="29"/>
  <c r="JD18" i="29"/>
  <c r="JI18" i="29"/>
  <c r="JN18" i="29"/>
  <c r="JS18" i="29"/>
  <c r="JV18" i="29"/>
  <c r="JW18" i="29" s="1"/>
  <c r="KB18" i="29"/>
  <c r="KG18" i="29"/>
  <c r="KL18" i="29"/>
  <c r="KQ18" i="29"/>
  <c r="KV18" i="29"/>
  <c r="KY18" i="29"/>
  <c r="KZ18" i="29" s="1"/>
  <c r="G19" i="29"/>
  <c r="L19" i="29"/>
  <c r="Q19" i="29"/>
  <c r="V19" i="29"/>
  <c r="Y19" i="29"/>
  <c r="AJ48" i="37"/>
  <c r="AE19" i="29"/>
  <c r="AJ19" i="29"/>
  <c r="AO19" i="29"/>
  <c r="AT19" i="29"/>
  <c r="AW19" i="29"/>
  <c r="BC19" i="29"/>
  <c r="BH19" i="29"/>
  <c r="BM19" i="29"/>
  <c r="BR19" i="29"/>
  <c r="BW19" i="29"/>
  <c r="BZ19" i="29"/>
  <c r="CA19" i="29" s="1"/>
  <c r="CF19" i="29"/>
  <c r="CK19" i="29"/>
  <c r="CP19" i="29"/>
  <c r="CU19" i="29"/>
  <c r="DE19" i="29"/>
  <c r="DJ19" i="29"/>
  <c r="DO19" i="29"/>
  <c r="DT19" i="29"/>
  <c r="EC19" i="29"/>
  <c r="EH19" i="29"/>
  <c r="EM19" i="29"/>
  <c r="ER19" i="29"/>
  <c r="GA48" i="36"/>
  <c r="EW19" i="29"/>
  <c r="FG19" i="29"/>
  <c r="FL19" i="29"/>
  <c r="FQ19" i="29"/>
  <c r="FV19" i="29"/>
  <c r="FZ19" i="29"/>
  <c r="GE19" i="29"/>
  <c r="GJ19" i="29"/>
  <c r="GO19" i="29"/>
  <c r="GT19" i="29"/>
  <c r="HC19" i="29"/>
  <c r="HH19" i="29"/>
  <c r="HM19" i="29"/>
  <c r="HR19" i="29"/>
  <c r="HW19" i="29"/>
  <c r="HZ19" i="29"/>
  <c r="IA19" i="29" s="1"/>
  <c r="IF19" i="29"/>
  <c r="IK19" i="29"/>
  <c r="IP19" i="29"/>
  <c r="IU19" i="29"/>
  <c r="IX19" i="29"/>
  <c r="IY19" i="29" s="1"/>
  <c r="JD19" i="29"/>
  <c r="JI19" i="29"/>
  <c r="JN19" i="29"/>
  <c r="JS19" i="29"/>
  <c r="JV19" i="29"/>
  <c r="JW19" i="29" s="1"/>
  <c r="KB19" i="29"/>
  <c r="KG19" i="29"/>
  <c r="KL19" i="29"/>
  <c r="KQ19" i="29"/>
  <c r="KV19" i="29"/>
  <c r="KY19" i="29"/>
  <c r="KZ19" i="29" s="1"/>
  <c r="G20" i="29"/>
  <c r="I20" i="29"/>
  <c r="L20" i="29"/>
  <c r="Q20" i="29"/>
  <c r="V20" i="29"/>
  <c r="Y20" i="29"/>
  <c r="AE20" i="29"/>
  <c r="AJ20" i="29"/>
  <c r="AO20" i="29"/>
  <c r="AT20" i="29"/>
  <c r="AW20" i="29"/>
  <c r="BC20" i="29"/>
  <c r="BH20" i="29"/>
  <c r="BM20" i="29"/>
  <c r="BR20" i="29"/>
  <c r="BW20" i="29"/>
  <c r="BZ20" i="29"/>
  <c r="CF20" i="29"/>
  <c r="CK20" i="29"/>
  <c r="CP20" i="29"/>
  <c r="CU20" i="29"/>
  <c r="DE20" i="29"/>
  <c r="DJ20" i="29"/>
  <c r="DO20" i="29"/>
  <c r="DT20" i="29"/>
  <c r="EC20" i="29"/>
  <c r="EH20" i="29"/>
  <c r="EM20" i="29"/>
  <c r="ER20" i="29"/>
  <c r="EW20" i="29"/>
  <c r="FG20" i="29"/>
  <c r="FL20" i="29"/>
  <c r="FQ20" i="29"/>
  <c r="FV20" i="29"/>
  <c r="GE20" i="29"/>
  <c r="GJ20" i="29"/>
  <c r="GO20" i="29"/>
  <c r="GT20" i="29"/>
  <c r="HC20" i="29"/>
  <c r="HH20" i="29"/>
  <c r="HM20" i="29"/>
  <c r="HR20" i="29"/>
  <c r="HW20" i="29"/>
  <c r="HZ20" i="29"/>
  <c r="IA20" i="29" s="1"/>
  <c r="IF20" i="29"/>
  <c r="IK20" i="29"/>
  <c r="IP20" i="29"/>
  <c r="IU20" i="29"/>
  <c r="IX20" i="29"/>
  <c r="IY20" i="29" s="1"/>
  <c r="JD20" i="29"/>
  <c r="JI20" i="29"/>
  <c r="JN20" i="29"/>
  <c r="JS20" i="29"/>
  <c r="JV20" i="29"/>
  <c r="JW20" i="29" s="1"/>
  <c r="KB20" i="29"/>
  <c r="KG20" i="29"/>
  <c r="KL20" i="29"/>
  <c r="KQ20" i="29"/>
  <c r="KV20" i="29"/>
  <c r="KY20" i="29"/>
  <c r="KZ20" i="29" s="1"/>
  <c r="G21" i="29"/>
  <c r="L21" i="29"/>
  <c r="Q21" i="29"/>
  <c r="V21" i="29"/>
  <c r="Y21" i="29"/>
  <c r="AJ50" i="36"/>
  <c r="AE21" i="29"/>
  <c r="AJ21" i="29"/>
  <c r="AO21" i="29"/>
  <c r="BE50" i="36"/>
  <c r="AT21" i="29"/>
  <c r="AW21" i="29"/>
  <c r="AX21" i="29" s="1"/>
  <c r="BC21" i="29"/>
  <c r="BH21" i="29"/>
  <c r="BM21" i="29"/>
  <c r="BR21" i="29"/>
  <c r="BW21" i="29"/>
  <c r="BZ21" i="29"/>
  <c r="CF21" i="29"/>
  <c r="CK21" i="29"/>
  <c r="CP21" i="29"/>
  <c r="CU21" i="29"/>
  <c r="DE21" i="29"/>
  <c r="DJ21" i="29"/>
  <c r="DO21" i="29"/>
  <c r="DT21" i="29"/>
  <c r="EC21" i="29"/>
  <c r="EH21" i="29"/>
  <c r="EM21" i="29"/>
  <c r="ER21" i="29"/>
  <c r="EW21" i="29"/>
  <c r="FG21" i="29"/>
  <c r="FL21" i="29"/>
  <c r="FQ21" i="29"/>
  <c r="FV21" i="29"/>
  <c r="GE21" i="29"/>
  <c r="GJ21" i="29"/>
  <c r="GO21" i="29"/>
  <c r="GT21" i="29"/>
  <c r="IL50" i="36"/>
  <c r="HC21" i="29"/>
  <c r="HH21" i="29"/>
  <c r="HM21" i="29"/>
  <c r="HR21" i="29"/>
  <c r="HW21" i="29"/>
  <c r="HZ21" i="29"/>
  <c r="IA21" i="29" s="1"/>
  <c r="IF21" i="29"/>
  <c r="KB50" i="37"/>
  <c r="IK21" i="29"/>
  <c r="IP21" i="29"/>
  <c r="IU21" i="29"/>
  <c r="IX21" i="29"/>
  <c r="IY21" i="29" s="1"/>
  <c r="JD21" i="29"/>
  <c r="JI21" i="29"/>
  <c r="JN21" i="29"/>
  <c r="JS21" i="29"/>
  <c r="JV21" i="29"/>
  <c r="JW21" i="29" s="1"/>
  <c r="KB21" i="29"/>
  <c r="KG21" i="29"/>
  <c r="KL21" i="29"/>
  <c r="KQ21" i="29"/>
  <c r="KV21" i="29"/>
  <c r="KY21" i="29"/>
  <c r="KZ21" i="29" s="1"/>
  <c r="G22" i="29"/>
  <c r="L22" i="29"/>
  <c r="Q22" i="29"/>
  <c r="AC51" i="37"/>
  <c r="V22" i="29"/>
  <c r="Y22" i="29"/>
  <c r="AJ51" i="36"/>
  <c r="AE22" i="29"/>
  <c r="AJ22" i="29"/>
  <c r="AO22" i="29"/>
  <c r="AT22" i="29"/>
  <c r="AW22" i="29"/>
  <c r="AX22" i="29" s="1"/>
  <c r="BC22" i="29"/>
  <c r="BH22" i="29"/>
  <c r="BM22" i="29"/>
  <c r="BR22" i="29"/>
  <c r="BW22" i="29"/>
  <c r="BZ22" i="29"/>
  <c r="CA22" i="29" s="1"/>
  <c r="CF22" i="29"/>
  <c r="CK22" i="29"/>
  <c r="DI51" i="37"/>
  <c r="CP22" i="29"/>
  <c r="CU22" i="29"/>
  <c r="DE22" i="29"/>
  <c r="DJ22" i="29"/>
  <c r="DO22" i="29"/>
  <c r="ER51" i="36"/>
  <c r="DT22" i="29"/>
  <c r="EC22" i="29"/>
  <c r="EH22" i="29"/>
  <c r="EM22" i="29"/>
  <c r="ER22" i="29"/>
  <c r="EW22" i="29"/>
  <c r="FG22" i="29"/>
  <c r="FL22" i="29"/>
  <c r="FQ22" i="29"/>
  <c r="FV22" i="29"/>
  <c r="GE22" i="29"/>
  <c r="GJ22" i="29"/>
  <c r="GO22" i="29"/>
  <c r="GT22" i="29"/>
  <c r="HC22" i="29"/>
  <c r="HH22" i="29"/>
  <c r="HM22" i="29"/>
  <c r="JG51" i="36"/>
  <c r="HR22" i="29"/>
  <c r="HW22" i="29"/>
  <c r="HZ22" i="29"/>
  <c r="IA22" i="29" s="1"/>
  <c r="IF22" i="29"/>
  <c r="IK22" i="29"/>
  <c r="IP22" i="29"/>
  <c r="IU22" i="29"/>
  <c r="IX22" i="29"/>
  <c r="IY22" i="29" s="1"/>
  <c r="JD22" i="29"/>
  <c r="JI22" i="29"/>
  <c r="JN22" i="29"/>
  <c r="JS22" i="29"/>
  <c r="JV22" i="29"/>
  <c r="JW22" i="29" s="1"/>
  <c r="KB22" i="29"/>
  <c r="KG22" i="29"/>
  <c r="KL22" i="29"/>
  <c r="KQ22" i="29"/>
  <c r="NA51" i="37"/>
  <c r="KV22" i="29"/>
  <c r="KY22" i="29"/>
  <c r="KZ22" i="29" s="1"/>
  <c r="G23" i="29"/>
  <c r="I23" i="29"/>
  <c r="L23" i="29"/>
  <c r="Q23" i="29"/>
  <c r="V23" i="29"/>
  <c r="Y23" i="29"/>
  <c r="AE23" i="29"/>
  <c r="AJ23" i="29"/>
  <c r="AO23" i="29"/>
  <c r="AT23" i="29"/>
  <c r="AW23" i="29"/>
  <c r="BC23" i="29"/>
  <c r="BH23" i="29"/>
  <c r="BM23" i="29"/>
  <c r="BR23" i="29"/>
  <c r="BW23" i="29"/>
  <c r="BZ23" i="29"/>
  <c r="CA23" i="29" s="1"/>
  <c r="CF23" i="29"/>
  <c r="CK23" i="29"/>
  <c r="CP23" i="29"/>
  <c r="CU23" i="29"/>
  <c r="DE23" i="29"/>
  <c r="DJ23" i="29"/>
  <c r="DO23" i="29"/>
  <c r="DT23" i="29"/>
  <c r="EC23" i="29"/>
  <c r="EH23" i="29"/>
  <c r="EM23" i="29"/>
  <c r="ER23" i="29"/>
  <c r="EW23" i="29"/>
  <c r="GH52" i="37"/>
  <c r="FG23" i="29"/>
  <c r="FL23" i="29"/>
  <c r="FQ23" i="29"/>
  <c r="FV23" i="29"/>
  <c r="FZ23" i="29"/>
  <c r="GE23" i="29"/>
  <c r="GJ23" i="29"/>
  <c r="GO23" i="29"/>
  <c r="GT23" i="29"/>
  <c r="HC23" i="29"/>
  <c r="HH23" i="29"/>
  <c r="HM23" i="29"/>
  <c r="HR23" i="29"/>
  <c r="HW23" i="29"/>
  <c r="HZ23" i="29"/>
  <c r="IA23" i="29" s="1"/>
  <c r="IF23" i="29"/>
  <c r="KB52" i="37"/>
  <c r="IK23" i="29"/>
  <c r="IP23" i="29"/>
  <c r="IU23" i="29"/>
  <c r="IX23" i="29"/>
  <c r="IY23" i="29" s="1"/>
  <c r="JD23" i="29"/>
  <c r="JI23" i="29"/>
  <c r="JN23" i="29"/>
  <c r="JS23" i="29"/>
  <c r="JV23" i="29"/>
  <c r="LY52" i="37"/>
  <c r="KB23" i="29"/>
  <c r="KG23" i="29"/>
  <c r="KL23" i="29"/>
  <c r="KQ23" i="29"/>
  <c r="KV23" i="29"/>
  <c r="KY23" i="29"/>
  <c r="KZ23" i="29" s="1"/>
  <c r="G24" i="29"/>
  <c r="L24" i="29"/>
  <c r="Q24" i="29"/>
  <c r="V24" i="29"/>
  <c r="Y24" i="29"/>
  <c r="AE24" i="29"/>
  <c r="AJ24" i="29"/>
  <c r="AO24" i="29"/>
  <c r="AT24" i="29"/>
  <c r="AW24" i="29"/>
  <c r="BC24" i="29"/>
  <c r="BH24" i="29"/>
  <c r="BM24" i="29"/>
  <c r="BR24" i="29"/>
  <c r="BW24" i="29"/>
  <c r="BZ24" i="29"/>
  <c r="CF24" i="29"/>
  <c r="CK24" i="29"/>
  <c r="CP24" i="29"/>
  <c r="CU24" i="29"/>
  <c r="DE24" i="29"/>
  <c r="DJ24" i="29"/>
  <c r="DO24" i="29"/>
  <c r="DT24" i="29"/>
  <c r="EC24" i="29"/>
  <c r="EH24" i="29"/>
  <c r="EM24" i="29"/>
  <c r="ER24" i="29"/>
  <c r="EW24" i="29"/>
  <c r="FG24" i="29"/>
  <c r="FL24" i="29"/>
  <c r="FQ24" i="29"/>
  <c r="FV24" i="29"/>
  <c r="GE24" i="29"/>
  <c r="GJ24" i="29"/>
  <c r="GO24" i="29"/>
  <c r="GT24" i="29"/>
  <c r="GX24" i="29"/>
  <c r="HC24" i="29"/>
  <c r="HH24" i="29"/>
  <c r="HM24" i="29"/>
  <c r="HR24" i="29"/>
  <c r="HW24" i="29"/>
  <c r="HZ24" i="29"/>
  <c r="IA24" i="29" s="1"/>
  <c r="IF24" i="29"/>
  <c r="IK24" i="29"/>
  <c r="IP24" i="29"/>
  <c r="IU24" i="29"/>
  <c r="IX24" i="29"/>
  <c r="IY24" i="29" s="1"/>
  <c r="JD24" i="29"/>
  <c r="JI24" i="29"/>
  <c r="JN24" i="29"/>
  <c r="JS24" i="29"/>
  <c r="JV24" i="29"/>
  <c r="JW24" i="29" s="1"/>
  <c r="KB24" i="29"/>
  <c r="KG24" i="29"/>
  <c r="KL24" i="29"/>
  <c r="KQ24" i="29"/>
  <c r="KV24" i="29"/>
  <c r="KY24" i="29"/>
  <c r="KZ24" i="29" s="1"/>
  <c r="G25" i="29"/>
  <c r="L25" i="29"/>
  <c r="N25" i="29"/>
  <c r="Q25" i="29"/>
  <c r="S25" i="29"/>
  <c r="V25" i="29"/>
  <c r="Y25" i="29"/>
  <c r="AB25" i="29"/>
  <c r="AE25" i="29"/>
  <c r="AJ25" i="29"/>
  <c r="AL25" i="29"/>
  <c r="AO25" i="29"/>
  <c r="AQ25" i="29"/>
  <c r="AT25" i="29"/>
  <c r="AW25" i="29"/>
  <c r="AX25" i="29" s="1"/>
  <c r="BC25" i="29"/>
  <c r="BH25" i="29"/>
  <c r="BM25" i="29"/>
  <c r="BR25" i="29"/>
  <c r="BT25" i="29"/>
  <c r="BW25" i="29"/>
  <c r="BZ25" i="29"/>
  <c r="CF25" i="29"/>
  <c r="CK25" i="29"/>
  <c r="CP25" i="29"/>
  <c r="CR25" i="29"/>
  <c r="CU25" i="29"/>
  <c r="DE25" i="29"/>
  <c r="DG25" i="29"/>
  <c r="DJ25" i="29"/>
  <c r="DO25" i="29"/>
  <c r="DT25" i="29"/>
  <c r="DZ25" i="29"/>
  <c r="EC25" i="29"/>
  <c r="EH25" i="29"/>
  <c r="EM25" i="29"/>
  <c r="ER25" i="29"/>
  <c r="EW25" i="29"/>
  <c r="FG25" i="29"/>
  <c r="FL25" i="29"/>
  <c r="FN25" i="29"/>
  <c r="FQ25" i="29"/>
  <c r="FV25" i="29"/>
  <c r="GB25" i="29"/>
  <c r="GE25" i="29"/>
  <c r="GJ25" i="29"/>
  <c r="GO25" i="29"/>
  <c r="GT25" i="29"/>
  <c r="GX25" i="29"/>
  <c r="GZ25" i="29"/>
  <c r="HC25" i="29"/>
  <c r="HE25" i="29"/>
  <c r="HH25" i="29"/>
  <c r="HM25" i="29"/>
  <c r="HR25" i="29"/>
  <c r="HT25" i="29"/>
  <c r="HW25" i="29"/>
  <c r="HZ25" i="29"/>
  <c r="IA25" i="29" s="1"/>
  <c r="IC25" i="29"/>
  <c r="IF25" i="29"/>
  <c r="IK25" i="29"/>
  <c r="IP25" i="29"/>
  <c r="IR25" i="29"/>
  <c r="IU25" i="29"/>
  <c r="IX25" i="29"/>
  <c r="IY25" i="29" s="1"/>
  <c r="JA25" i="29"/>
  <c r="JD25" i="29"/>
  <c r="JI25" i="29"/>
  <c r="JN25" i="29"/>
  <c r="JS25" i="29"/>
  <c r="JV25" i="29"/>
  <c r="JW25" i="29" s="1"/>
  <c r="JY25" i="29"/>
  <c r="KB25" i="29"/>
  <c r="KD25" i="29"/>
  <c r="KG25" i="29"/>
  <c r="KL25" i="29"/>
  <c r="KN25" i="29"/>
  <c r="KQ25" i="29"/>
  <c r="KV25" i="29"/>
  <c r="KY25" i="29"/>
  <c r="KZ25" i="29" s="1"/>
  <c r="G26" i="29"/>
  <c r="L26" i="29"/>
  <c r="Q26" i="29"/>
  <c r="V26" i="29"/>
  <c r="Y26" i="29"/>
  <c r="AE26" i="29"/>
  <c r="AJ26" i="29"/>
  <c r="AO26" i="29"/>
  <c r="AT26" i="29"/>
  <c r="AW26" i="29"/>
  <c r="BC26" i="29"/>
  <c r="BH26" i="29"/>
  <c r="BM26" i="29"/>
  <c r="BR26" i="29"/>
  <c r="BW26" i="29"/>
  <c r="BZ26" i="29"/>
  <c r="CA26" i="29" s="1"/>
  <c r="CF26" i="29"/>
  <c r="CK26" i="29"/>
  <c r="CP26" i="29"/>
  <c r="CU26" i="29"/>
  <c r="DE26" i="29"/>
  <c r="DJ26" i="29"/>
  <c r="DO26" i="29"/>
  <c r="DT26" i="29"/>
  <c r="EC26" i="29"/>
  <c r="EH26" i="29"/>
  <c r="EM26" i="29"/>
  <c r="ER26" i="29"/>
  <c r="EW26" i="29"/>
  <c r="FG26" i="29"/>
  <c r="FL26" i="29"/>
  <c r="FQ26" i="29"/>
  <c r="FV26" i="29"/>
  <c r="GE26" i="29"/>
  <c r="GJ26" i="29"/>
  <c r="GO26" i="29"/>
  <c r="GT26" i="29"/>
  <c r="HC26" i="29"/>
  <c r="HH26" i="29"/>
  <c r="HM26" i="29"/>
  <c r="HR26" i="29"/>
  <c r="HW26" i="29"/>
  <c r="HZ26" i="29"/>
  <c r="IA26" i="29" s="1"/>
  <c r="IF26" i="29"/>
  <c r="IK26" i="29"/>
  <c r="IP26" i="29"/>
  <c r="IU26" i="29"/>
  <c r="IX26" i="29"/>
  <c r="IY26" i="29" s="1"/>
  <c r="JD26" i="29"/>
  <c r="JI26" i="29"/>
  <c r="JN26" i="29"/>
  <c r="JS26" i="29"/>
  <c r="JV26" i="29"/>
  <c r="JW26" i="29" s="1"/>
  <c r="KB26" i="29"/>
  <c r="KG26" i="29"/>
  <c r="KL26" i="29"/>
  <c r="KQ26" i="29"/>
  <c r="KV26" i="29"/>
  <c r="KY26" i="29"/>
  <c r="KZ26" i="29" s="1"/>
  <c r="G27" i="29"/>
  <c r="I27" i="29"/>
  <c r="L27" i="29"/>
  <c r="Q27" i="29"/>
  <c r="V27" i="29"/>
  <c r="Y27" i="29"/>
  <c r="AB27" i="29"/>
  <c r="AE27" i="29"/>
  <c r="AJ27" i="29"/>
  <c r="AL27" i="29"/>
  <c r="AO27" i="29"/>
  <c r="AT27" i="29"/>
  <c r="AW27" i="29"/>
  <c r="BC27" i="29"/>
  <c r="BH27" i="29"/>
  <c r="BJ27" i="29"/>
  <c r="BM27" i="29"/>
  <c r="BO27" i="29"/>
  <c r="BR27" i="29"/>
  <c r="BW27" i="29"/>
  <c r="BZ27" i="29"/>
  <c r="CA27" i="29" s="1"/>
  <c r="CF27" i="29"/>
  <c r="CK27" i="29"/>
  <c r="CP27" i="29"/>
  <c r="CU27" i="29"/>
  <c r="DE27" i="29"/>
  <c r="DG27" i="29"/>
  <c r="DJ27" i="29"/>
  <c r="DO27" i="29"/>
  <c r="DT27" i="29"/>
  <c r="EC27" i="29"/>
  <c r="EH27" i="29"/>
  <c r="EM27" i="29"/>
  <c r="EO27" i="29"/>
  <c r="ER27" i="29"/>
  <c r="EW27" i="29"/>
  <c r="FG27" i="29"/>
  <c r="FL27" i="29"/>
  <c r="FN27" i="29"/>
  <c r="FQ27" i="29"/>
  <c r="FV27" i="29"/>
  <c r="FZ27" i="29"/>
  <c r="GE27" i="29"/>
  <c r="GJ27" i="29"/>
  <c r="GL27" i="29"/>
  <c r="GO27" i="29"/>
  <c r="GT27" i="29"/>
  <c r="GZ27" i="29"/>
  <c r="HC27" i="29"/>
  <c r="HH27" i="29"/>
  <c r="HJ27" i="29"/>
  <c r="HM27" i="29"/>
  <c r="HR27" i="29"/>
  <c r="HW27" i="29"/>
  <c r="HZ27" i="29"/>
  <c r="IA27" i="29" s="1"/>
  <c r="IF27" i="29"/>
  <c r="IH27" i="29"/>
  <c r="IK27" i="29"/>
  <c r="IP27" i="29"/>
  <c r="IU27" i="29"/>
  <c r="IX27" i="29"/>
  <c r="JA27" i="29"/>
  <c r="JD27" i="29"/>
  <c r="JI27" i="29"/>
  <c r="JK27" i="29"/>
  <c r="JN27" i="29"/>
  <c r="JS27" i="29"/>
  <c r="JV27" i="29"/>
  <c r="JW27" i="29" s="1"/>
  <c r="KB27" i="29"/>
  <c r="KG27" i="29"/>
  <c r="KI27" i="29"/>
  <c r="KL27" i="29"/>
  <c r="KN27" i="29"/>
  <c r="KQ27" i="29"/>
  <c r="KV27" i="29"/>
  <c r="KY27" i="29"/>
  <c r="KZ27" i="29" s="1"/>
  <c r="D28" i="29"/>
  <c r="G28" i="29"/>
  <c r="I28" i="29"/>
  <c r="L28" i="29"/>
  <c r="Q28" i="29"/>
  <c r="S28" i="29"/>
  <c r="V28" i="29"/>
  <c r="Y28" i="29"/>
  <c r="AE28" i="29"/>
  <c r="AG28" i="29"/>
  <c r="AJ28" i="29"/>
  <c r="AO28" i="29"/>
  <c r="AQ28" i="29"/>
  <c r="AT28" i="29"/>
  <c r="AW28" i="29"/>
  <c r="BC28" i="29"/>
  <c r="BH28" i="29"/>
  <c r="BM28" i="29"/>
  <c r="BO28" i="29"/>
  <c r="BR28" i="29"/>
  <c r="BW28" i="29"/>
  <c r="BZ28" i="29"/>
  <c r="CC28" i="29"/>
  <c r="CF28" i="29"/>
  <c r="CK28" i="29"/>
  <c r="CM28" i="29"/>
  <c r="CP28" i="29"/>
  <c r="CU28" i="29"/>
  <c r="DE28" i="29"/>
  <c r="DJ28" i="29"/>
  <c r="DL28" i="29"/>
  <c r="DO28" i="29"/>
  <c r="DT28" i="29"/>
  <c r="EC28" i="29"/>
  <c r="EH28" i="29"/>
  <c r="EM28" i="29"/>
  <c r="ER28" i="29"/>
  <c r="EW28" i="29"/>
  <c r="FG28" i="29"/>
  <c r="FI28" i="29"/>
  <c r="FL28" i="29"/>
  <c r="FN28" i="29"/>
  <c r="FQ28" i="29"/>
  <c r="FS28" i="29"/>
  <c r="FV28" i="29"/>
  <c r="GE28" i="29"/>
  <c r="GG28" i="29"/>
  <c r="GJ28" i="29"/>
  <c r="GL28" i="29"/>
  <c r="GO28" i="29"/>
  <c r="GT28" i="29"/>
  <c r="GX28" i="29"/>
  <c r="HC28" i="29"/>
  <c r="HE28" i="29"/>
  <c r="HH28" i="29"/>
  <c r="HM28" i="29"/>
  <c r="HR28" i="29"/>
  <c r="HW28" i="29"/>
  <c r="HZ28" i="29"/>
  <c r="IA28" i="29" s="1"/>
  <c r="IC28" i="29"/>
  <c r="IF28" i="29"/>
  <c r="IK28" i="29"/>
  <c r="IP28" i="29"/>
  <c r="IU28" i="29"/>
  <c r="IX28" i="29"/>
  <c r="IY28" i="29" s="1"/>
  <c r="JD28" i="29"/>
  <c r="JI28" i="29"/>
  <c r="JN28" i="29"/>
  <c r="JP28" i="29"/>
  <c r="JS28" i="29"/>
  <c r="JV28" i="29"/>
  <c r="JW28" i="29" s="1"/>
  <c r="KB28" i="29"/>
  <c r="KG28" i="29"/>
  <c r="KL28" i="29"/>
  <c r="KQ28" i="29"/>
  <c r="KS28" i="29"/>
  <c r="KV28" i="29"/>
  <c r="KY28" i="29"/>
  <c r="KZ28" i="29" s="1"/>
  <c r="G29" i="29"/>
  <c r="L29" i="29"/>
  <c r="N29" i="29"/>
  <c r="Q29" i="29"/>
  <c r="V29" i="29"/>
  <c r="Y29" i="29"/>
  <c r="AB29" i="29"/>
  <c r="AE29" i="29"/>
  <c r="AJ29" i="29"/>
  <c r="AL29" i="29"/>
  <c r="AO29" i="29"/>
  <c r="AT29" i="29"/>
  <c r="AW29" i="29"/>
  <c r="AX29" i="29" s="1"/>
  <c r="BC29" i="29"/>
  <c r="BH29" i="29"/>
  <c r="BM29" i="29"/>
  <c r="BR29" i="29"/>
  <c r="BT29" i="29"/>
  <c r="BW29" i="29"/>
  <c r="BZ29" i="29"/>
  <c r="CF29" i="29"/>
  <c r="CK29" i="29"/>
  <c r="CP29" i="29"/>
  <c r="CR29" i="29"/>
  <c r="CU29" i="29"/>
  <c r="DE29" i="29"/>
  <c r="DG29" i="29"/>
  <c r="DJ29" i="29"/>
  <c r="DO29" i="29"/>
  <c r="DT29" i="29"/>
  <c r="DZ29" i="29"/>
  <c r="EC29" i="29"/>
  <c r="EH29" i="29"/>
  <c r="EM29" i="29"/>
  <c r="ER29" i="29"/>
  <c r="EW29" i="29"/>
  <c r="FD29" i="29"/>
  <c r="FG29" i="29"/>
  <c r="FL29" i="29"/>
  <c r="FQ29" i="29"/>
  <c r="FV29" i="29"/>
  <c r="GB29" i="29"/>
  <c r="GE29" i="29"/>
  <c r="GJ29" i="29"/>
  <c r="GO29" i="29"/>
  <c r="GT29" i="29"/>
  <c r="GZ29" i="29"/>
  <c r="HC29" i="29"/>
  <c r="HH29" i="29"/>
  <c r="HM29" i="29"/>
  <c r="HR29" i="29"/>
  <c r="HT29" i="29"/>
  <c r="HW29" i="29"/>
  <c r="HZ29" i="29"/>
  <c r="IA29" i="29" s="1"/>
  <c r="IF29" i="29"/>
  <c r="IH29" i="29"/>
  <c r="IK29" i="29"/>
  <c r="IP29" i="29"/>
  <c r="IR29" i="29"/>
  <c r="IU29" i="29"/>
  <c r="IX29" i="29"/>
  <c r="IY29" i="29" s="1"/>
  <c r="JA29" i="29"/>
  <c r="JD29" i="29"/>
  <c r="JI29" i="29"/>
  <c r="JN29" i="29"/>
  <c r="JS29" i="29"/>
  <c r="JV29" i="29"/>
  <c r="JW29" i="29" s="1"/>
  <c r="JY29" i="29"/>
  <c r="KB29" i="29"/>
  <c r="KG29" i="29"/>
  <c r="KI29" i="29"/>
  <c r="KL29" i="29"/>
  <c r="KN29" i="29"/>
  <c r="KQ29" i="29"/>
  <c r="KS29" i="29"/>
  <c r="KV29" i="29"/>
  <c r="KY29" i="29"/>
  <c r="KZ29" i="29" s="1"/>
  <c r="G30" i="29"/>
  <c r="L30" i="29"/>
  <c r="Q30" i="29"/>
  <c r="V30" i="29"/>
  <c r="Y30" i="29"/>
  <c r="AE30" i="29"/>
  <c r="AG30" i="29"/>
  <c r="AJ30" i="29"/>
  <c r="AO30" i="29"/>
  <c r="AQ30" i="29"/>
  <c r="AT30" i="29"/>
  <c r="AW30" i="29"/>
  <c r="AZ30" i="29"/>
  <c r="BC30" i="29"/>
  <c r="BE30" i="29"/>
  <c r="BH30" i="29"/>
  <c r="BM30" i="29"/>
  <c r="BO30" i="29"/>
  <c r="BR30" i="29"/>
  <c r="BW30" i="29"/>
  <c r="BZ30" i="29"/>
  <c r="CC30" i="29"/>
  <c r="CF30" i="29"/>
  <c r="CK30" i="29"/>
  <c r="CP30" i="29"/>
  <c r="CU30" i="29"/>
  <c r="DB30" i="29"/>
  <c r="DE30" i="29"/>
  <c r="DJ30" i="29"/>
  <c r="DO30" i="29"/>
  <c r="DT30" i="29"/>
  <c r="EC30" i="29"/>
  <c r="EH30" i="29"/>
  <c r="EJ30" i="29"/>
  <c r="EM30" i="29"/>
  <c r="ER30" i="29"/>
  <c r="EW30" i="29"/>
  <c r="GH59" i="37"/>
  <c r="FG30" i="29"/>
  <c r="FL30" i="29"/>
  <c r="FQ30" i="29"/>
  <c r="FS30" i="29"/>
  <c r="FV30" i="29"/>
  <c r="FZ30" i="29"/>
  <c r="GE30" i="29"/>
  <c r="GG30" i="29"/>
  <c r="GJ30" i="29"/>
  <c r="GO30" i="29"/>
  <c r="GQ30" i="29"/>
  <c r="GT30" i="29"/>
  <c r="HC30" i="29"/>
  <c r="HH30" i="29"/>
  <c r="HM30" i="29"/>
  <c r="HO30" i="29"/>
  <c r="HR30" i="29"/>
  <c r="HW30" i="29"/>
  <c r="HZ30" i="29"/>
  <c r="IA30" i="29" s="1"/>
  <c r="IF30" i="29"/>
  <c r="IK30" i="29"/>
  <c r="IM30" i="29"/>
  <c r="IP30" i="29"/>
  <c r="IU30" i="29"/>
  <c r="IX30" i="29"/>
  <c r="IY30" i="29" s="1"/>
  <c r="JD30" i="29"/>
  <c r="JF30" i="29"/>
  <c r="JI30" i="29"/>
  <c r="JN30" i="29"/>
  <c r="JP30" i="29"/>
  <c r="JS30" i="29"/>
  <c r="JV30" i="29"/>
  <c r="JW30" i="29" s="1"/>
  <c r="KB30" i="29"/>
  <c r="KG30" i="29"/>
  <c r="KL30" i="29"/>
  <c r="KQ30" i="29"/>
  <c r="KV30" i="29"/>
  <c r="KY30" i="29"/>
  <c r="KZ30" i="29" s="1"/>
  <c r="DY33" i="29"/>
  <c r="ED33" i="29"/>
  <c r="EG33" i="29"/>
  <c r="EI33" i="29"/>
  <c r="EL33" i="29"/>
  <c r="EN33" i="29"/>
  <c r="EQ33" i="29"/>
  <c r="ES33" i="29"/>
  <c r="EV33" i="29"/>
  <c r="EW33" i="29" s="1"/>
  <c r="FC33" i="29"/>
  <c r="FF33" i="29"/>
  <c r="FH33" i="29"/>
  <c r="FK33" i="29"/>
  <c r="FM33" i="29"/>
  <c r="FP33" i="29"/>
  <c r="FR33" i="29"/>
  <c r="FU33" i="29"/>
  <c r="GA33" i="29"/>
  <c r="GD33" i="29"/>
  <c r="GF33" i="29"/>
  <c r="GI33" i="29"/>
  <c r="GK33" i="29"/>
  <c r="GN33" i="29"/>
  <c r="GP33" i="29"/>
  <c r="GS33" i="29"/>
  <c r="GY33" i="29"/>
  <c r="HB33" i="29"/>
  <c r="HD33" i="29"/>
  <c r="HG33" i="29"/>
  <c r="HI33" i="29"/>
  <c r="HL33" i="29"/>
  <c r="HN33" i="29"/>
  <c r="HQ33" i="29"/>
  <c r="HS33" i="29"/>
  <c r="HV33" i="29"/>
  <c r="HY33" i="29"/>
  <c r="IB33" i="29"/>
  <c r="IE33" i="29"/>
  <c r="IG33" i="29"/>
  <c r="IJ33" i="29"/>
  <c r="IL33" i="29"/>
  <c r="IO33" i="29"/>
  <c r="IQ33" i="29"/>
  <c r="IT33" i="29"/>
  <c r="IZ33" i="29"/>
  <c r="JC33" i="29"/>
  <c r="JE33" i="29"/>
  <c r="JH33" i="29"/>
  <c r="JI33" i="29" s="1"/>
  <c r="JJ33" i="29"/>
  <c r="JM33" i="29"/>
  <c r="JO33" i="29"/>
  <c r="JR33" i="29"/>
  <c r="JX33" i="29"/>
  <c r="KA33" i="29"/>
  <c r="KC33" i="29"/>
  <c r="KF33" i="29"/>
  <c r="KH33" i="29"/>
  <c r="KK33" i="29"/>
  <c r="KM33" i="29"/>
  <c r="KP33" i="29"/>
  <c r="KR33" i="29"/>
  <c r="KU33" i="29"/>
  <c r="O45" i="23"/>
  <c r="O36" i="23"/>
  <c r="O43" i="23"/>
  <c r="O37" i="23"/>
  <c r="O33" i="23"/>
  <c r="O47" i="23"/>
  <c r="O27" i="23"/>
  <c r="M43" i="23"/>
  <c r="M37" i="23"/>
  <c r="M45" i="23"/>
  <c r="M40" i="23"/>
  <c r="M39" i="23"/>
  <c r="M30" i="23"/>
  <c r="M27" i="23"/>
  <c r="K27" i="23"/>
  <c r="K34" i="23"/>
  <c r="K32" i="23"/>
  <c r="DW33" i="29"/>
  <c r="CB4" i="27" s="1"/>
  <c r="CA6" i="29"/>
  <c r="CY33" i="29"/>
  <c r="BW4" i="27" s="1"/>
  <c r="DJ33" i="29"/>
  <c r="DT33" i="29"/>
  <c r="CK33" i="29"/>
  <c r="CU33" i="29"/>
  <c r="BC33" i="29"/>
  <c r="BM33" i="29"/>
  <c r="BW33" i="29"/>
  <c r="GW33" i="29"/>
  <c r="FY33" i="29"/>
  <c r="EB33" i="29"/>
  <c r="EC16" i="29"/>
  <c r="EC12" i="29"/>
  <c r="EC15" i="29"/>
  <c r="EC11" i="29"/>
  <c r="O48" i="23"/>
  <c r="I45" i="23"/>
  <c r="I27" i="23"/>
  <c r="I33" i="23"/>
  <c r="FA33" i="29"/>
  <c r="B3" i="22"/>
  <c r="Q10" i="22"/>
  <c r="P10" i="22"/>
  <c r="Q9" i="22"/>
  <c r="P9" i="22"/>
  <c r="Q8" i="22"/>
  <c r="P8" i="22"/>
  <c r="Q5" i="22"/>
  <c r="P5" i="22"/>
  <c r="AA10" i="22"/>
  <c r="Z10" i="22"/>
  <c r="Y10" i="22"/>
  <c r="X10" i="22"/>
  <c r="W10" i="22"/>
  <c r="V10" i="22"/>
  <c r="U10" i="22"/>
  <c r="T10" i="22"/>
  <c r="S10" i="22"/>
  <c r="R10" i="22"/>
  <c r="AA9" i="22"/>
  <c r="Z9" i="22"/>
  <c r="Y9" i="22"/>
  <c r="X9" i="22"/>
  <c r="W9" i="22"/>
  <c r="V9" i="22"/>
  <c r="U9" i="22"/>
  <c r="T9" i="22"/>
  <c r="S9" i="22"/>
  <c r="R9" i="22"/>
  <c r="AA8" i="22"/>
  <c r="Z8" i="22"/>
  <c r="Y8" i="22"/>
  <c r="X8" i="22"/>
  <c r="W8" i="22"/>
  <c r="V8" i="22"/>
  <c r="U8" i="22"/>
  <c r="T8" i="22"/>
  <c r="S8" i="22"/>
  <c r="R8" i="22"/>
  <c r="AA5" i="22"/>
  <c r="Z5" i="22"/>
  <c r="Y5" i="22"/>
  <c r="X5" i="22"/>
  <c r="W5" i="22"/>
  <c r="V5" i="22"/>
  <c r="U5" i="22"/>
  <c r="T5" i="22"/>
  <c r="S5" i="22"/>
  <c r="R5" i="22"/>
  <c r="M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O4" i="22"/>
  <c r="O12" i="22"/>
  <c r="P4" i="22"/>
  <c r="P12" i="22"/>
  <c r="Q4" i="22"/>
  <c r="Q12" i="22"/>
  <c r="R4" i="22"/>
  <c r="R12" i="22"/>
  <c r="S4" i="22"/>
  <c r="S12" i="22"/>
  <c r="T4" i="22"/>
  <c r="T12" i="22"/>
  <c r="U4" i="22"/>
  <c r="U12" i="22"/>
  <c r="V4" i="22"/>
  <c r="V12" i="22"/>
  <c r="W4" i="22"/>
  <c r="W12" i="22"/>
  <c r="X4" i="22"/>
  <c r="X12" i="22"/>
  <c r="Y4" i="22"/>
  <c r="Y12" i="22"/>
  <c r="Z4" i="22"/>
  <c r="Z12" i="22"/>
  <c r="AA4" i="22"/>
  <c r="AA12" i="22"/>
  <c r="AH47" i="23"/>
  <c r="AI47" i="23"/>
  <c r="AJ47" i="23"/>
  <c r="AK47" i="23"/>
  <c r="AH48" i="23"/>
  <c r="AI48" i="23"/>
  <c r="AJ48" i="23"/>
  <c r="AK48" i="23"/>
  <c r="J47" i="23"/>
  <c r="K47" i="23"/>
  <c r="K48" i="23"/>
  <c r="M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M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I47" i="23"/>
  <c r="I48" i="23"/>
  <c r="G43" i="23"/>
  <c r="G39" i="23"/>
  <c r="G45" i="23"/>
  <c r="G31" i="23"/>
  <c r="G27" i="23"/>
  <c r="G37" i="23"/>
  <c r="G42" i="23"/>
  <c r="G47" i="23"/>
  <c r="G48" i="23"/>
  <c r="G49" i="23"/>
  <c r="I49" i="23"/>
  <c r="K49" i="23"/>
  <c r="M49" i="23"/>
  <c r="O49" i="23"/>
  <c r="Q49" i="23"/>
  <c r="S49" i="23"/>
  <c r="U49" i="23"/>
  <c r="W49" i="23"/>
  <c r="Y49" i="23"/>
  <c r="AA49" i="23"/>
  <c r="AC49" i="23"/>
  <c r="AE49" i="23"/>
  <c r="AG49" i="23"/>
  <c r="AI49" i="23"/>
  <c r="AK49" i="23"/>
  <c r="H47" i="23"/>
  <c r="F47" i="23"/>
  <c r="M3" i="22"/>
  <c r="L3" i="22"/>
  <c r="K3" i="22"/>
  <c r="L27" i="23"/>
  <c r="W59" i="15"/>
  <c r="W56" i="15"/>
  <c r="W53" i="15"/>
  <c r="W52" i="15"/>
  <c r="W54" i="15"/>
  <c r="W55" i="15"/>
  <c r="W57" i="15"/>
  <c r="W58" i="15"/>
  <c r="W51" i="15"/>
  <c r="IB44" i="16"/>
  <c r="IA44" i="16"/>
  <c r="IB43" i="16"/>
  <c r="IA43" i="16"/>
  <c r="IB42" i="16"/>
  <c r="IA42" i="16"/>
  <c r="IB41" i="16"/>
  <c r="IA41" i="16"/>
  <c r="IB40" i="16"/>
  <c r="IA40" i="16"/>
  <c r="IB39" i="16"/>
  <c r="IA39" i="16"/>
  <c r="IB38" i="16"/>
  <c r="IA38" i="16"/>
  <c r="IB37" i="16"/>
  <c r="IA37" i="16"/>
  <c r="IB36" i="16"/>
  <c r="IA36" i="16"/>
  <c r="IB35" i="16"/>
  <c r="IA35" i="16"/>
  <c r="IB34" i="16"/>
  <c r="IA34" i="16"/>
  <c r="HY44" i="16"/>
  <c r="HX44" i="16"/>
  <c r="HY43" i="16"/>
  <c r="HX43" i="16"/>
  <c r="HY42" i="16"/>
  <c r="HX42" i="16"/>
  <c r="HY41" i="16"/>
  <c r="HX41" i="16"/>
  <c r="HY40" i="16"/>
  <c r="HX40" i="16"/>
  <c r="HY39" i="16"/>
  <c r="HX39" i="16"/>
  <c r="HY38" i="16"/>
  <c r="HX38" i="16"/>
  <c r="HY37" i="16"/>
  <c r="HX37" i="16"/>
  <c r="HY36" i="16"/>
  <c r="HX36" i="16"/>
  <c r="HY35" i="16"/>
  <c r="HX35" i="16"/>
  <c r="HY34" i="16"/>
  <c r="HX34" i="16"/>
  <c r="HV44" i="16"/>
  <c r="HU44" i="16"/>
  <c r="HV43" i="16"/>
  <c r="HU43" i="16"/>
  <c r="HV42" i="16"/>
  <c r="HU42" i="16"/>
  <c r="HV41" i="16"/>
  <c r="HU41" i="16"/>
  <c r="HV40" i="16"/>
  <c r="HU40" i="16"/>
  <c r="HV39" i="16"/>
  <c r="HU39" i="16"/>
  <c r="HV38" i="16"/>
  <c r="HU38" i="16"/>
  <c r="HV37" i="16"/>
  <c r="HU37" i="16"/>
  <c r="HV36" i="16"/>
  <c r="HU36" i="16"/>
  <c r="HV35" i="16"/>
  <c r="HU35" i="16"/>
  <c r="HV34" i="16"/>
  <c r="HU34" i="16"/>
  <c r="IC32" i="16"/>
  <c r="IC31" i="16"/>
  <c r="IC30" i="16"/>
  <c r="IC29" i="16"/>
  <c r="IC28" i="16"/>
  <c r="IC27" i="16"/>
  <c r="IC26" i="16"/>
  <c r="IC25" i="16"/>
  <c r="IC24" i="16"/>
  <c r="IC23" i="16"/>
  <c r="IC22" i="16"/>
  <c r="IC21" i="16"/>
  <c r="IC20" i="16"/>
  <c r="IC19" i="16"/>
  <c r="IC18" i="16"/>
  <c r="IC17" i="16"/>
  <c r="IC16" i="16"/>
  <c r="IC15" i="16"/>
  <c r="IC14" i="16"/>
  <c r="IC13" i="16"/>
  <c r="IC12" i="16"/>
  <c r="IC11" i="16"/>
  <c r="IC10" i="16"/>
  <c r="IC9" i="16"/>
  <c r="IC8" i="16"/>
  <c r="IC7" i="16"/>
  <c r="IC6" i="16"/>
  <c r="IC5" i="16"/>
  <c r="IC4" i="16"/>
  <c r="JD9" i="8"/>
  <c r="JD10" i="8"/>
  <c r="JD11" i="8"/>
  <c r="JD12" i="8"/>
  <c r="JD13" i="8"/>
  <c r="JD14" i="8"/>
  <c r="JD15" i="8"/>
  <c r="JD16" i="8"/>
  <c r="JD17" i="8"/>
  <c r="JD18" i="8"/>
  <c r="JD19" i="8"/>
  <c r="JD20" i="8"/>
  <c r="JD21" i="8"/>
  <c r="JD22" i="8"/>
  <c r="JD23" i="8"/>
  <c r="JD24" i="8"/>
  <c r="JD25" i="8"/>
  <c r="JD26" i="8"/>
  <c r="JD27" i="8"/>
  <c r="JD28" i="8"/>
  <c r="JD29" i="8"/>
  <c r="JD30" i="8"/>
  <c r="JD31" i="8"/>
  <c r="JD32" i="8"/>
  <c r="JD33" i="8"/>
  <c r="JD34" i="8"/>
  <c r="JD35" i="8"/>
  <c r="JD36" i="8"/>
  <c r="JE9" i="8"/>
  <c r="JE10" i="8"/>
  <c r="JE11" i="8"/>
  <c r="JE12" i="8"/>
  <c r="JE13" i="8"/>
  <c r="JE14" i="8"/>
  <c r="JE15" i="8"/>
  <c r="JE16" i="8"/>
  <c r="JE17" i="8"/>
  <c r="JE18" i="8"/>
  <c r="JE19" i="8"/>
  <c r="JE20" i="8"/>
  <c r="JE21" i="8"/>
  <c r="JE22" i="8"/>
  <c r="JE23" i="8"/>
  <c r="JE24" i="8"/>
  <c r="JE25" i="8"/>
  <c r="JE26" i="8"/>
  <c r="JE27" i="8"/>
  <c r="JE28" i="8"/>
  <c r="JE29" i="8"/>
  <c r="JE30" i="8"/>
  <c r="JE31" i="8"/>
  <c r="JE32" i="8"/>
  <c r="JE33" i="8"/>
  <c r="JE34" i="8"/>
  <c r="JE35" i="8"/>
  <c r="JE36" i="8"/>
  <c r="JE8" i="8"/>
  <c r="JD8" i="8"/>
  <c r="BF36" i="8"/>
  <c r="BF32" i="8"/>
  <c r="BF33" i="8"/>
  <c r="BF34" i="8"/>
  <c r="BF35" i="8"/>
  <c r="IV5" i="16"/>
  <c r="IV6" i="16"/>
  <c r="IV7" i="16"/>
  <c r="IV8" i="16"/>
  <c r="IV9" i="16"/>
  <c r="IV10" i="16"/>
  <c r="IV11" i="16"/>
  <c r="IV12" i="16"/>
  <c r="IV13" i="16"/>
  <c r="IV14" i="16"/>
  <c r="IV15" i="16"/>
  <c r="IV16" i="16"/>
  <c r="IV17" i="16"/>
  <c r="IV18" i="16"/>
  <c r="IV19" i="16"/>
  <c r="IV20" i="16"/>
  <c r="IV21" i="16"/>
  <c r="IV22" i="16"/>
  <c r="IV23" i="16"/>
  <c r="IV24" i="16"/>
  <c r="IV25" i="16"/>
  <c r="IV26" i="16"/>
  <c r="IV27" i="16"/>
  <c r="IV28" i="16"/>
  <c r="IV29" i="16"/>
  <c r="IV30" i="16"/>
  <c r="IV31" i="16"/>
  <c r="IV32" i="16"/>
  <c r="IU5" i="16"/>
  <c r="IU6" i="16"/>
  <c r="IU7" i="16"/>
  <c r="IU8" i="16"/>
  <c r="IU9" i="16"/>
  <c r="IU10" i="16"/>
  <c r="IU11" i="16"/>
  <c r="IU12" i="16"/>
  <c r="IU13" i="16"/>
  <c r="IU14" i="16"/>
  <c r="IU15" i="16"/>
  <c r="IU16" i="16"/>
  <c r="IU17" i="16"/>
  <c r="IU18" i="16"/>
  <c r="IU19" i="16"/>
  <c r="IU20" i="16"/>
  <c r="IU21" i="16"/>
  <c r="IU22" i="16"/>
  <c r="IU23" i="16"/>
  <c r="IU24" i="16"/>
  <c r="IU25" i="16"/>
  <c r="IU26" i="16"/>
  <c r="IU27" i="16"/>
  <c r="IU28" i="16"/>
  <c r="IU29" i="16"/>
  <c r="IU30" i="16"/>
  <c r="IU31" i="16"/>
  <c r="IU32" i="16"/>
  <c r="IV4" i="16"/>
  <c r="IU4" i="16"/>
  <c r="IR5" i="16"/>
  <c r="IR6" i="16"/>
  <c r="IR7" i="16"/>
  <c r="IR8" i="16"/>
  <c r="IR9" i="16"/>
  <c r="IR10" i="16"/>
  <c r="IR11" i="16"/>
  <c r="IR12" i="16"/>
  <c r="IR13" i="16"/>
  <c r="IR14" i="16"/>
  <c r="IR15" i="16"/>
  <c r="IR16" i="16"/>
  <c r="IR17" i="16"/>
  <c r="IR18" i="16"/>
  <c r="IR19" i="16"/>
  <c r="IR20" i="16"/>
  <c r="IR21" i="16"/>
  <c r="IR22" i="16"/>
  <c r="IR23" i="16"/>
  <c r="IR24" i="16"/>
  <c r="IR25" i="16"/>
  <c r="IR26" i="16"/>
  <c r="IR27" i="16"/>
  <c r="IR28" i="16"/>
  <c r="IR29" i="16"/>
  <c r="IR30" i="16"/>
  <c r="IR31" i="16"/>
  <c r="IR32" i="16"/>
  <c r="IR4" i="16"/>
  <c r="IQ5" i="16"/>
  <c r="IQ6" i="16"/>
  <c r="IQ7" i="16"/>
  <c r="IQ8" i="16"/>
  <c r="IQ9" i="16"/>
  <c r="IQ10" i="16"/>
  <c r="IQ11" i="16"/>
  <c r="IQ12" i="16"/>
  <c r="IQ13" i="16"/>
  <c r="IQ14" i="16"/>
  <c r="IQ15" i="16"/>
  <c r="IQ16" i="16"/>
  <c r="IQ17" i="16"/>
  <c r="IQ18" i="16"/>
  <c r="IQ19" i="16"/>
  <c r="IQ20" i="16"/>
  <c r="IQ21" i="16"/>
  <c r="IQ22" i="16"/>
  <c r="IQ23" i="16"/>
  <c r="IQ24" i="16"/>
  <c r="IQ25" i="16"/>
  <c r="IQ26" i="16"/>
  <c r="IQ27" i="16"/>
  <c r="IQ28" i="16"/>
  <c r="IQ29" i="16"/>
  <c r="IQ30" i="16"/>
  <c r="IQ31" i="16"/>
  <c r="IQ32" i="16"/>
  <c r="IQ4" i="16"/>
  <c r="HZ32" i="16"/>
  <c r="HZ31" i="16"/>
  <c r="HZ30" i="16"/>
  <c r="HZ29" i="16"/>
  <c r="HZ28" i="16"/>
  <c r="HZ27" i="16"/>
  <c r="HZ26" i="16"/>
  <c r="HZ25" i="16"/>
  <c r="HZ24" i="16"/>
  <c r="HZ23" i="16"/>
  <c r="HZ22" i="16"/>
  <c r="HZ21" i="16"/>
  <c r="HZ20" i="16"/>
  <c r="HZ19" i="16"/>
  <c r="HZ18" i="16"/>
  <c r="HZ17" i="16"/>
  <c r="HZ16" i="16"/>
  <c r="HZ15" i="16"/>
  <c r="HZ14" i="16"/>
  <c r="HZ13" i="16"/>
  <c r="HZ12" i="16"/>
  <c r="HZ11" i="16"/>
  <c r="HZ10" i="16"/>
  <c r="HZ9" i="16"/>
  <c r="HZ8" i="16"/>
  <c r="HZ7" i="16"/>
  <c r="HZ6" i="16"/>
  <c r="HZ5" i="16"/>
  <c r="HZ4" i="16"/>
  <c r="HW32" i="16"/>
  <c r="HW31" i="16"/>
  <c r="HW30" i="16"/>
  <c r="HW29" i="16"/>
  <c r="HW28" i="16"/>
  <c r="HW27" i="16"/>
  <c r="HW26" i="16"/>
  <c r="HW25" i="16"/>
  <c r="HW24" i="16"/>
  <c r="HW23" i="16"/>
  <c r="HW22" i="16"/>
  <c r="HW21" i="16"/>
  <c r="HW20" i="16"/>
  <c r="HW19" i="16"/>
  <c r="HW18" i="16"/>
  <c r="HW17" i="16"/>
  <c r="HW16" i="16"/>
  <c r="HW15" i="16"/>
  <c r="HW14" i="16"/>
  <c r="HW13" i="16"/>
  <c r="HW12" i="16"/>
  <c r="HW11" i="16"/>
  <c r="HW10" i="16"/>
  <c r="HW9" i="16"/>
  <c r="HW8" i="16"/>
  <c r="HW7" i="16"/>
  <c r="HW6" i="16"/>
  <c r="HW5" i="16"/>
  <c r="HW4" i="16"/>
  <c r="HS44" i="16"/>
  <c r="HR44" i="16"/>
  <c r="HS43" i="16"/>
  <c r="HR43" i="16"/>
  <c r="HS42" i="16"/>
  <c r="HR42" i="16"/>
  <c r="HS41" i="16"/>
  <c r="HR41" i="16"/>
  <c r="HS40" i="16"/>
  <c r="HR40" i="16"/>
  <c r="HS39" i="16"/>
  <c r="HR39" i="16"/>
  <c r="HS38" i="16"/>
  <c r="HR38" i="16"/>
  <c r="HS37" i="16"/>
  <c r="HR37" i="16"/>
  <c r="HS36" i="16"/>
  <c r="HR36" i="16"/>
  <c r="HS35" i="16"/>
  <c r="HR35" i="16"/>
  <c r="HS34" i="16"/>
  <c r="HR34" i="16"/>
  <c r="HT32" i="16"/>
  <c r="HT31" i="16"/>
  <c r="HT30" i="16"/>
  <c r="HT29" i="16"/>
  <c r="HT28" i="16"/>
  <c r="HT27" i="16"/>
  <c r="HT26" i="16"/>
  <c r="HT25" i="16"/>
  <c r="HT24" i="16"/>
  <c r="HT23" i="16"/>
  <c r="HT22" i="16"/>
  <c r="HT21" i="16"/>
  <c r="HT20" i="16"/>
  <c r="HT19" i="16"/>
  <c r="HT18" i="16"/>
  <c r="HT17" i="16"/>
  <c r="HT16" i="16"/>
  <c r="HT15" i="16"/>
  <c r="HT14" i="16"/>
  <c r="HT13" i="16"/>
  <c r="HT12" i="16"/>
  <c r="HT11" i="16"/>
  <c r="HT10" i="16"/>
  <c r="HT9" i="16"/>
  <c r="HT8" i="16"/>
  <c r="HT7" i="16"/>
  <c r="HT6" i="16"/>
  <c r="HT5" i="16"/>
  <c r="HT4" i="16"/>
  <c r="HP44" i="16"/>
  <c r="HO44" i="16"/>
  <c r="HP43" i="16"/>
  <c r="HO43" i="16"/>
  <c r="HP42" i="16"/>
  <c r="HO42" i="16"/>
  <c r="HP41" i="16"/>
  <c r="HO41" i="16"/>
  <c r="HP40" i="16"/>
  <c r="HO40" i="16"/>
  <c r="HP39" i="16"/>
  <c r="HO39" i="16"/>
  <c r="HP38" i="16"/>
  <c r="HO38" i="16"/>
  <c r="HP37" i="16"/>
  <c r="HO37" i="16"/>
  <c r="HP36" i="16"/>
  <c r="HO36" i="16"/>
  <c r="HP35" i="16"/>
  <c r="HO35" i="16"/>
  <c r="HP34" i="16"/>
  <c r="HO34" i="16"/>
  <c r="HM44" i="16"/>
  <c r="HL44" i="16"/>
  <c r="HM43" i="16"/>
  <c r="HL43" i="16"/>
  <c r="HM42" i="16"/>
  <c r="HL42" i="16"/>
  <c r="HM41" i="16"/>
  <c r="HL41" i="16"/>
  <c r="HM40" i="16"/>
  <c r="HL40" i="16"/>
  <c r="HM39" i="16"/>
  <c r="HL39" i="16"/>
  <c r="HM38" i="16"/>
  <c r="HL38" i="16"/>
  <c r="HM37" i="16"/>
  <c r="HL37" i="16"/>
  <c r="HM36" i="16"/>
  <c r="HL36" i="16"/>
  <c r="HM35" i="16"/>
  <c r="HL35" i="16"/>
  <c r="HM34" i="16"/>
  <c r="HL34" i="16"/>
  <c r="HJ44" i="16"/>
  <c r="HI44" i="16"/>
  <c r="HJ43" i="16"/>
  <c r="HI43" i="16"/>
  <c r="HJ42" i="16"/>
  <c r="HI42" i="16"/>
  <c r="HJ41" i="16"/>
  <c r="HI41" i="16"/>
  <c r="HJ40" i="16"/>
  <c r="HI40" i="16"/>
  <c r="HJ39" i="16"/>
  <c r="HI39" i="16"/>
  <c r="HJ38" i="16"/>
  <c r="HI38" i="16"/>
  <c r="HJ37" i="16"/>
  <c r="HI37" i="16"/>
  <c r="HJ36" i="16"/>
  <c r="HI36" i="16"/>
  <c r="HJ35" i="16"/>
  <c r="HI35" i="16"/>
  <c r="HJ34" i="16"/>
  <c r="HI34" i="16"/>
  <c r="HG44" i="16"/>
  <c r="HF44" i="16"/>
  <c r="HG43" i="16"/>
  <c r="HF43" i="16"/>
  <c r="HG42" i="16"/>
  <c r="HF42" i="16"/>
  <c r="HG41" i="16"/>
  <c r="HF41" i="16"/>
  <c r="HG40" i="16"/>
  <c r="HF40" i="16"/>
  <c r="HG39" i="16"/>
  <c r="HF39" i="16"/>
  <c r="HG38" i="16"/>
  <c r="HF38" i="16"/>
  <c r="HG37" i="16"/>
  <c r="HF37" i="16"/>
  <c r="HG36" i="16"/>
  <c r="HF36" i="16"/>
  <c r="HG35" i="16"/>
  <c r="HF35" i="16"/>
  <c r="HG34" i="16"/>
  <c r="HF34" i="16"/>
  <c r="HQ32" i="16"/>
  <c r="HQ31" i="16"/>
  <c r="HQ30" i="16"/>
  <c r="HQ29" i="16"/>
  <c r="HQ28" i="16"/>
  <c r="HQ27" i="16"/>
  <c r="HQ26" i="16"/>
  <c r="HQ25" i="16"/>
  <c r="HQ24" i="16"/>
  <c r="HQ23" i="16"/>
  <c r="HQ22" i="16"/>
  <c r="HQ21" i="16"/>
  <c r="HQ20" i="16"/>
  <c r="HQ19" i="16"/>
  <c r="HQ18" i="16"/>
  <c r="HQ17" i="16"/>
  <c r="HQ16" i="16"/>
  <c r="HQ15" i="16"/>
  <c r="HQ14" i="16"/>
  <c r="HQ13" i="16"/>
  <c r="HQ12" i="16"/>
  <c r="HQ11" i="16"/>
  <c r="HQ10" i="16"/>
  <c r="HQ9" i="16"/>
  <c r="HQ8" i="16"/>
  <c r="HQ7" i="16"/>
  <c r="HQ6" i="16"/>
  <c r="HQ5" i="16"/>
  <c r="HQ4" i="16"/>
  <c r="HN32" i="16"/>
  <c r="HN31" i="16"/>
  <c r="HN30" i="16"/>
  <c r="HN29" i="16"/>
  <c r="HN28" i="16"/>
  <c r="HN27" i="16"/>
  <c r="HN26" i="16"/>
  <c r="HN25" i="16"/>
  <c r="HN24" i="16"/>
  <c r="HN23" i="16"/>
  <c r="HN22" i="16"/>
  <c r="HN21" i="16"/>
  <c r="HN20" i="16"/>
  <c r="HN19" i="16"/>
  <c r="HN18" i="16"/>
  <c r="HN17" i="16"/>
  <c r="HN16" i="16"/>
  <c r="HN15" i="16"/>
  <c r="HN14" i="16"/>
  <c r="HN13" i="16"/>
  <c r="HN12" i="16"/>
  <c r="HN11" i="16"/>
  <c r="HN10" i="16"/>
  <c r="HN9" i="16"/>
  <c r="HN8" i="16"/>
  <c r="HN7" i="16"/>
  <c r="HN6" i="16"/>
  <c r="HN5" i="16"/>
  <c r="HN4" i="16"/>
  <c r="HK32" i="16"/>
  <c r="HK31" i="16"/>
  <c r="HK30" i="16"/>
  <c r="HK29" i="16"/>
  <c r="HK28" i="16"/>
  <c r="HK27" i="16"/>
  <c r="HK26" i="16"/>
  <c r="HK25" i="16"/>
  <c r="HK24" i="16"/>
  <c r="HK23" i="16"/>
  <c r="HK22" i="16"/>
  <c r="HK21" i="16"/>
  <c r="HK20" i="16"/>
  <c r="HK19" i="16"/>
  <c r="HK18" i="16"/>
  <c r="HK17" i="16"/>
  <c r="HK16" i="16"/>
  <c r="HK15" i="16"/>
  <c r="HK14" i="16"/>
  <c r="HK13" i="16"/>
  <c r="HK12" i="16"/>
  <c r="HK11" i="16"/>
  <c r="HK10" i="16"/>
  <c r="HK9" i="16"/>
  <c r="HK8" i="16"/>
  <c r="HK7" i="16"/>
  <c r="HK6" i="16"/>
  <c r="HK5" i="16"/>
  <c r="HK4" i="16"/>
  <c r="HH32" i="16"/>
  <c r="HH31" i="16"/>
  <c r="HH30" i="16"/>
  <c r="HH29" i="16"/>
  <c r="HH28" i="16"/>
  <c r="HH27" i="16"/>
  <c r="HH26" i="16"/>
  <c r="HH25" i="16"/>
  <c r="HH24" i="16"/>
  <c r="HH23" i="16"/>
  <c r="HH22" i="16"/>
  <c r="HH21" i="16"/>
  <c r="HH20" i="16"/>
  <c r="HH19" i="16"/>
  <c r="HH18" i="16"/>
  <c r="HH17" i="16"/>
  <c r="HH16" i="16"/>
  <c r="HH15" i="16"/>
  <c r="HH14" i="16"/>
  <c r="HH13" i="16"/>
  <c r="HH12" i="16"/>
  <c r="HH11" i="16"/>
  <c r="HH10" i="16"/>
  <c r="HH9" i="16"/>
  <c r="HH8" i="16"/>
  <c r="HH7" i="16"/>
  <c r="HH6" i="16"/>
  <c r="HH5" i="16"/>
  <c r="HH4" i="16"/>
  <c r="BK31" i="8"/>
  <c r="BK32" i="8"/>
  <c r="BK33" i="8"/>
  <c r="BK34" i="8"/>
  <c r="HD44" i="16"/>
  <c r="HC44" i="16"/>
  <c r="HD43" i="16"/>
  <c r="HC43" i="16"/>
  <c r="HD42" i="16"/>
  <c r="HC42" i="16"/>
  <c r="HD41" i="16"/>
  <c r="HC41" i="16"/>
  <c r="HD40" i="16"/>
  <c r="HC40" i="16"/>
  <c r="HD39" i="16"/>
  <c r="HC39" i="16"/>
  <c r="HD38" i="16"/>
  <c r="HC38" i="16"/>
  <c r="HD37" i="16"/>
  <c r="HC37" i="16"/>
  <c r="HE37" i="16"/>
  <c r="HD36" i="16"/>
  <c r="HC36" i="16"/>
  <c r="HD35" i="16"/>
  <c r="HC35" i="16"/>
  <c r="HD34" i="16"/>
  <c r="HC34" i="16"/>
  <c r="HA44" i="16"/>
  <c r="GZ44" i="16"/>
  <c r="HA43" i="16"/>
  <c r="GZ43" i="16"/>
  <c r="HA42" i="16"/>
  <c r="GZ42" i="16"/>
  <c r="HA41" i="16"/>
  <c r="GZ41" i="16"/>
  <c r="HA40" i="16"/>
  <c r="GZ40" i="16"/>
  <c r="HA39" i="16"/>
  <c r="GZ39" i="16"/>
  <c r="HA38" i="16"/>
  <c r="GZ38" i="16"/>
  <c r="HA37" i="16"/>
  <c r="GZ37" i="16"/>
  <c r="HA36" i="16"/>
  <c r="GZ36" i="16"/>
  <c r="HB36" i="16"/>
  <c r="HA35" i="16"/>
  <c r="GZ35" i="16"/>
  <c r="HA34" i="16"/>
  <c r="GZ34" i="16"/>
  <c r="GX44" i="16"/>
  <c r="GW44" i="16"/>
  <c r="GX43" i="16"/>
  <c r="GW43" i="16"/>
  <c r="GX42" i="16"/>
  <c r="GW42" i="16"/>
  <c r="GX41" i="16"/>
  <c r="GW41" i="16"/>
  <c r="GX40" i="16"/>
  <c r="GW40" i="16"/>
  <c r="GX39" i="16"/>
  <c r="GW39" i="16"/>
  <c r="GX38" i="16"/>
  <c r="GW38" i="16"/>
  <c r="GX37" i="16"/>
  <c r="GW37" i="16"/>
  <c r="GY37" i="16"/>
  <c r="GX36" i="16"/>
  <c r="GW36" i="16"/>
  <c r="GX35" i="16"/>
  <c r="GW35" i="16"/>
  <c r="GX34" i="16"/>
  <c r="GW34" i="16"/>
  <c r="HE32" i="16"/>
  <c r="HE31" i="16"/>
  <c r="HE30" i="16"/>
  <c r="HE29" i="16"/>
  <c r="HE28" i="16"/>
  <c r="HE27" i="16"/>
  <c r="HE26" i="16"/>
  <c r="HE25" i="16"/>
  <c r="HE24" i="16"/>
  <c r="HE23" i="16"/>
  <c r="HE22" i="16"/>
  <c r="HE21" i="16"/>
  <c r="HE20" i="16"/>
  <c r="HE19" i="16"/>
  <c r="HE18" i="16"/>
  <c r="HE17" i="16"/>
  <c r="HE16" i="16"/>
  <c r="HE15" i="16"/>
  <c r="HE14" i="16"/>
  <c r="HE13" i="16"/>
  <c r="HE12" i="16"/>
  <c r="HE11" i="16"/>
  <c r="HE10" i="16"/>
  <c r="HE9" i="16"/>
  <c r="HE8" i="16"/>
  <c r="HE7" i="16"/>
  <c r="HE6" i="16"/>
  <c r="HE5" i="16"/>
  <c r="HE4" i="16"/>
  <c r="HB32" i="16"/>
  <c r="HB31" i="16"/>
  <c r="HB30" i="16"/>
  <c r="HB29" i="16"/>
  <c r="HB28" i="16"/>
  <c r="HB27" i="16"/>
  <c r="HB26" i="16"/>
  <c r="HB25" i="16"/>
  <c r="HB24" i="16"/>
  <c r="HB23" i="16"/>
  <c r="HB22" i="16"/>
  <c r="HB21" i="16"/>
  <c r="HB20" i="16"/>
  <c r="HB19" i="16"/>
  <c r="HB18" i="16"/>
  <c r="HB17" i="16"/>
  <c r="HB16" i="16"/>
  <c r="HB15" i="16"/>
  <c r="HB14" i="16"/>
  <c r="HB13" i="16"/>
  <c r="HB12" i="16"/>
  <c r="HB11" i="16"/>
  <c r="HB10" i="16"/>
  <c r="HB9" i="16"/>
  <c r="HB8" i="16"/>
  <c r="HB7" i="16"/>
  <c r="HB6" i="16"/>
  <c r="HB5" i="16"/>
  <c r="HB4" i="16"/>
  <c r="GY32" i="16"/>
  <c r="GY31" i="16"/>
  <c r="GY30" i="16"/>
  <c r="GY29" i="16"/>
  <c r="GY28" i="16"/>
  <c r="GY27" i="16"/>
  <c r="GY26" i="16"/>
  <c r="GY25" i="16"/>
  <c r="GY24" i="16"/>
  <c r="GY23" i="16"/>
  <c r="GY22" i="16"/>
  <c r="GY21" i="16"/>
  <c r="GY20" i="16"/>
  <c r="GY19" i="16"/>
  <c r="GY18" i="16"/>
  <c r="GY17" i="16"/>
  <c r="GY16" i="16"/>
  <c r="GY15" i="16"/>
  <c r="GY14" i="16"/>
  <c r="GY13" i="16"/>
  <c r="GY12" i="16"/>
  <c r="GY11" i="16"/>
  <c r="GY10" i="16"/>
  <c r="GY9" i="16"/>
  <c r="GY8" i="16"/>
  <c r="GY7" i="16"/>
  <c r="GY6" i="16"/>
  <c r="GY5" i="16"/>
  <c r="GY4" i="16"/>
  <c r="BA32" i="8"/>
  <c r="BA33" i="8"/>
  <c r="BA34" i="8"/>
  <c r="BA35" i="8"/>
  <c r="BA36" i="8"/>
  <c r="N27" i="23"/>
  <c r="L47" i="23"/>
  <c r="L48" i="23"/>
  <c r="R27" i="23"/>
  <c r="F3" i="22"/>
  <c r="IC34" i="16"/>
  <c r="IC35" i="16"/>
  <c r="IC36" i="16"/>
  <c r="IC37" i="16"/>
  <c r="IC38" i="16"/>
  <c r="IC39" i="16"/>
  <c r="IC40" i="16"/>
  <c r="IC41" i="16"/>
  <c r="IC42" i="16"/>
  <c r="IC43" i="16"/>
  <c r="IC44" i="16"/>
  <c r="HZ34" i="16"/>
  <c r="HZ35" i="16"/>
  <c r="HZ36" i="16"/>
  <c r="HZ37" i="16"/>
  <c r="HZ38" i="16"/>
  <c r="HZ39" i="16"/>
  <c r="HZ40" i="16"/>
  <c r="HZ41" i="16"/>
  <c r="HZ42" i="16"/>
  <c r="HZ43" i="16"/>
  <c r="HZ44" i="16"/>
  <c r="HW34" i="16"/>
  <c r="HW35" i="16"/>
  <c r="HW36" i="16"/>
  <c r="HW37" i="16"/>
  <c r="HW38" i="16"/>
  <c r="HW39" i="16"/>
  <c r="HW40" i="16"/>
  <c r="HW41" i="16"/>
  <c r="HW42" i="16"/>
  <c r="HW43" i="16"/>
  <c r="HW44" i="16"/>
  <c r="HT34" i="16"/>
  <c r="HT35" i="16"/>
  <c r="HT36" i="16"/>
  <c r="HT37" i="16"/>
  <c r="HT38" i="16"/>
  <c r="HT39" i="16"/>
  <c r="HT40" i="16"/>
  <c r="HT41" i="16"/>
  <c r="HT42" i="16"/>
  <c r="HT43" i="16"/>
  <c r="HT44" i="16"/>
  <c r="HQ34" i="16"/>
  <c r="HQ35" i="16"/>
  <c r="HQ36" i="16"/>
  <c r="HQ37" i="16"/>
  <c r="HQ38" i="16"/>
  <c r="HQ39" i="16"/>
  <c r="HQ40" i="16"/>
  <c r="HQ41" i="16"/>
  <c r="HQ42" i="16"/>
  <c r="HQ43" i="16"/>
  <c r="HQ44" i="16"/>
  <c r="HN34" i="16"/>
  <c r="HN35" i="16"/>
  <c r="HN36" i="16"/>
  <c r="HN37" i="16"/>
  <c r="HN38" i="16"/>
  <c r="HN39" i="16"/>
  <c r="HN40" i="16"/>
  <c r="HN41" i="16"/>
  <c r="HN42" i="16"/>
  <c r="HN43" i="16"/>
  <c r="HN44" i="16"/>
  <c r="HK34" i="16"/>
  <c r="HK35" i="16"/>
  <c r="HK36" i="16"/>
  <c r="HK37" i="16"/>
  <c r="HK38" i="16"/>
  <c r="HK39" i="16"/>
  <c r="HK40" i="16"/>
  <c r="HK41" i="16"/>
  <c r="HK42" i="16"/>
  <c r="HK43" i="16"/>
  <c r="HK44" i="16"/>
  <c r="HH34" i="16"/>
  <c r="HH35" i="16"/>
  <c r="HH36" i="16"/>
  <c r="HH37" i="16"/>
  <c r="HH38" i="16"/>
  <c r="HH39" i="16"/>
  <c r="HH40" i="16"/>
  <c r="HH41" i="16"/>
  <c r="HH42" i="16"/>
  <c r="HH43" i="16"/>
  <c r="HH44" i="16"/>
  <c r="GY34" i="16"/>
  <c r="GY35" i="16"/>
  <c r="GY36" i="16"/>
  <c r="GY38" i="16"/>
  <c r="GY39" i="16"/>
  <c r="GY40" i="16"/>
  <c r="GY41" i="16"/>
  <c r="GY42" i="16"/>
  <c r="GY43" i="16"/>
  <c r="GY44" i="16"/>
  <c r="HB34" i="16"/>
  <c r="HB35" i="16"/>
  <c r="HB37" i="16"/>
  <c r="HB38" i="16"/>
  <c r="HB39" i="16"/>
  <c r="HB40" i="16"/>
  <c r="HB41" i="16"/>
  <c r="HB42" i="16"/>
  <c r="HB43" i="16"/>
  <c r="HB44" i="16"/>
  <c r="HE34" i="16"/>
  <c r="HE35" i="16"/>
  <c r="HE36" i="16"/>
  <c r="HE38" i="16"/>
  <c r="HE39" i="16"/>
  <c r="HE40" i="16"/>
  <c r="HE41" i="16"/>
  <c r="HE42" i="16"/>
  <c r="HE43" i="16"/>
  <c r="HE44" i="16"/>
  <c r="IU35" i="16"/>
  <c r="GU35" i="16"/>
  <c r="GT35" i="16"/>
  <c r="GU44" i="16"/>
  <c r="GT44" i="16"/>
  <c r="GU43" i="16"/>
  <c r="GT43" i="16"/>
  <c r="GU42" i="16"/>
  <c r="GT42" i="16"/>
  <c r="GU41" i="16"/>
  <c r="GT41" i="16"/>
  <c r="GU40" i="16"/>
  <c r="GT40" i="16"/>
  <c r="GU39" i="16"/>
  <c r="GT39" i="16"/>
  <c r="GU38" i="16"/>
  <c r="GT38" i="16"/>
  <c r="GU37" i="16"/>
  <c r="GT37" i="16"/>
  <c r="GU36" i="16"/>
  <c r="GT36" i="16"/>
  <c r="GU34" i="16"/>
  <c r="GT34" i="16"/>
  <c r="GV32" i="16"/>
  <c r="GV31" i="16"/>
  <c r="GV30" i="16"/>
  <c r="GV29" i="16"/>
  <c r="GV28" i="16"/>
  <c r="GV27" i="16"/>
  <c r="GV26" i="16"/>
  <c r="GV25" i="16"/>
  <c r="GV24" i="16"/>
  <c r="GV23" i="16"/>
  <c r="GV22" i="16"/>
  <c r="GV21" i="16"/>
  <c r="GV20" i="16"/>
  <c r="GV19" i="16"/>
  <c r="GV18" i="16"/>
  <c r="GV17" i="16"/>
  <c r="GV16" i="16"/>
  <c r="GV15" i="16"/>
  <c r="GV14" i="16"/>
  <c r="GV13" i="16"/>
  <c r="GV12" i="16"/>
  <c r="GV11" i="16"/>
  <c r="GV10" i="16"/>
  <c r="GV9" i="16"/>
  <c r="GV8" i="16"/>
  <c r="GV7" i="16"/>
  <c r="GV6" i="16"/>
  <c r="GV5" i="16"/>
  <c r="GV4" i="16"/>
  <c r="IV35" i="16"/>
  <c r="GR44" i="16"/>
  <c r="GQ44" i="16"/>
  <c r="GR43" i="16"/>
  <c r="GQ43" i="16"/>
  <c r="GR42" i="16"/>
  <c r="GQ42" i="16"/>
  <c r="GR41" i="16"/>
  <c r="GQ41" i="16"/>
  <c r="GR40" i="16"/>
  <c r="GQ40" i="16"/>
  <c r="GR39" i="16"/>
  <c r="GQ39" i="16"/>
  <c r="GR38" i="16"/>
  <c r="GQ38" i="16"/>
  <c r="GR37" i="16"/>
  <c r="GQ37" i="16"/>
  <c r="GR36" i="16"/>
  <c r="GQ36" i="16"/>
  <c r="GR35" i="16"/>
  <c r="GQ35" i="16"/>
  <c r="GR34" i="16"/>
  <c r="GQ34" i="16"/>
  <c r="GO44" i="16"/>
  <c r="GN44" i="16"/>
  <c r="GO43" i="16"/>
  <c r="GN43" i="16"/>
  <c r="GO42" i="16"/>
  <c r="GN42" i="16"/>
  <c r="GO41" i="16"/>
  <c r="GN41" i="16"/>
  <c r="GO40" i="16"/>
  <c r="GN40" i="16"/>
  <c r="GO39" i="16"/>
  <c r="GN39" i="16"/>
  <c r="GO38" i="16"/>
  <c r="GN38" i="16"/>
  <c r="GO37" i="16"/>
  <c r="GN37" i="16"/>
  <c r="GP37" i="16"/>
  <c r="GO36" i="16"/>
  <c r="GN36" i="16"/>
  <c r="GO35" i="16"/>
  <c r="GN35" i="16"/>
  <c r="GO34" i="16"/>
  <c r="GN34" i="16"/>
  <c r="GL44" i="16"/>
  <c r="GK44" i="16"/>
  <c r="GL43" i="16"/>
  <c r="GK43" i="16"/>
  <c r="GL42" i="16"/>
  <c r="GK42" i="16"/>
  <c r="GL41" i="16"/>
  <c r="GK41" i="16"/>
  <c r="GL40" i="16"/>
  <c r="GK40" i="16"/>
  <c r="GL39" i="16"/>
  <c r="GK39" i="16"/>
  <c r="GL38" i="16"/>
  <c r="GK38" i="16"/>
  <c r="GL37" i="16"/>
  <c r="GK37" i="16"/>
  <c r="GL36" i="16"/>
  <c r="GK36" i="16"/>
  <c r="GL35" i="16"/>
  <c r="GK35" i="16"/>
  <c r="GL34" i="16"/>
  <c r="GK34" i="16"/>
  <c r="GS32" i="16"/>
  <c r="GS31" i="16"/>
  <c r="GS30" i="16"/>
  <c r="GS29" i="16"/>
  <c r="GS28" i="16"/>
  <c r="GS27" i="16"/>
  <c r="GS26" i="16"/>
  <c r="GS25" i="16"/>
  <c r="GS24" i="16"/>
  <c r="GS23" i="16"/>
  <c r="GS22" i="16"/>
  <c r="GS21" i="16"/>
  <c r="GS20" i="16"/>
  <c r="GS19" i="16"/>
  <c r="GS18" i="16"/>
  <c r="GS17" i="16"/>
  <c r="GS16" i="16"/>
  <c r="GS15" i="16"/>
  <c r="GS14" i="16"/>
  <c r="GS13" i="16"/>
  <c r="GS12" i="16"/>
  <c r="GS11" i="16"/>
  <c r="GS10" i="16"/>
  <c r="GS9" i="16"/>
  <c r="GS8" i="16"/>
  <c r="GS7" i="16"/>
  <c r="GS6" i="16"/>
  <c r="GS5" i="16"/>
  <c r="GS4" i="16"/>
  <c r="GP32" i="16"/>
  <c r="GP31" i="16"/>
  <c r="GP30" i="16"/>
  <c r="GP29" i="16"/>
  <c r="GP28" i="16"/>
  <c r="GP27" i="16"/>
  <c r="GP26" i="16"/>
  <c r="GP25" i="16"/>
  <c r="GP24" i="16"/>
  <c r="GP23" i="16"/>
  <c r="GP22" i="16"/>
  <c r="GP21" i="16"/>
  <c r="GP20" i="16"/>
  <c r="GP19" i="16"/>
  <c r="GP18" i="16"/>
  <c r="GP17" i="16"/>
  <c r="GP16" i="16"/>
  <c r="GP15" i="16"/>
  <c r="GP14" i="16"/>
  <c r="GP13" i="16"/>
  <c r="GP12" i="16"/>
  <c r="GP11" i="16"/>
  <c r="GP10" i="16"/>
  <c r="GP9" i="16"/>
  <c r="GP8" i="16"/>
  <c r="GP7" i="16"/>
  <c r="GP6" i="16"/>
  <c r="GP5" i="16"/>
  <c r="GP4" i="16"/>
  <c r="GM32" i="16"/>
  <c r="GM31" i="16"/>
  <c r="GM30" i="16"/>
  <c r="GM29" i="16"/>
  <c r="GM28" i="16"/>
  <c r="GM27" i="16"/>
  <c r="GM26" i="16"/>
  <c r="GM25" i="16"/>
  <c r="GM24" i="16"/>
  <c r="GM23" i="16"/>
  <c r="GM22" i="16"/>
  <c r="GM21" i="16"/>
  <c r="GM20" i="16"/>
  <c r="GM19" i="16"/>
  <c r="GM18" i="16"/>
  <c r="GM17" i="16"/>
  <c r="GM16" i="16"/>
  <c r="GM15" i="16"/>
  <c r="GM14" i="16"/>
  <c r="GM13" i="16"/>
  <c r="GM12" i="16"/>
  <c r="GM11" i="16"/>
  <c r="GM10" i="16"/>
  <c r="GM9" i="16"/>
  <c r="GM8" i="16"/>
  <c r="GM7" i="16"/>
  <c r="GM6" i="16"/>
  <c r="GM5" i="16"/>
  <c r="GM4" i="16"/>
  <c r="P27" i="23"/>
  <c r="P32" i="23"/>
  <c r="P47" i="23"/>
  <c r="P48" i="23"/>
  <c r="R32" i="23"/>
  <c r="R47" i="23"/>
  <c r="R48" i="23"/>
  <c r="N32" i="23"/>
  <c r="N47" i="23"/>
  <c r="N48" i="23"/>
  <c r="E27" i="23"/>
  <c r="G3" i="22"/>
  <c r="GM37" i="16"/>
  <c r="GM41" i="16"/>
  <c r="GS41" i="16"/>
  <c r="GV34" i="16"/>
  <c r="GV35" i="16"/>
  <c r="GV36" i="16"/>
  <c r="GV37" i="16"/>
  <c r="GV38" i="16"/>
  <c r="GV39" i="16"/>
  <c r="GV40" i="16"/>
  <c r="GV41" i="16"/>
  <c r="GV42" i="16"/>
  <c r="GV43" i="16"/>
  <c r="GV44" i="16"/>
  <c r="GM34" i="16"/>
  <c r="GM35" i="16"/>
  <c r="GM36" i="16"/>
  <c r="GM38" i="16"/>
  <c r="GM39" i="16"/>
  <c r="GM40" i="16"/>
  <c r="GM42" i="16"/>
  <c r="GM43" i="16"/>
  <c r="GM44" i="16"/>
  <c r="GP34" i="16"/>
  <c r="GP35" i="16"/>
  <c r="GP36" i="16"/>
  <c r="GP38" i="16"/>
  <c r="GP39" i="16"/>
  <c r="GP40" i="16"/>
  <c r="GP41" i="16"/>
  <c r="GP42" i="16"/>
  <c r="GP43" i="16"/>
  <c r="GP44" i="16"/>
  <c r="GS34" i="16"/>
  <c r="GS35" i="16"/>
  <c r="GS36" i="16"/>
  <c r="GS37" i="16"/>
  <c r="GS38" i="16"/>
  <c r="GS39" i="16"/>
  <c r="GS40" i="16"/>
  <c r="GS42" i="16"/>
  <c r="GS43" i="16"/>
  <c r="GS44" i="16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9" i="15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H27" i="23"/>
  <c r="H48" i="23"/>
  <c r="F27" i="23"/>
  <c r="IV42" i="16"/>
  <c r="IR43" i="16"/>
  <c r="GJ32" i="16"/>
  <c r="GJ31" i="16"/>
  <c r="GJ30" i="16"/>
  <c r="GJ29" i="16"/>
  <c r="GJ28" i="16"/>
  <c r="GJ27" i="16"/>
  <c r="GJ26" i="16"/>
  <c r="GJ25" i="16"/>
  <c r="GJ24" i="16"/>
  <c r="GJ23" i="16"/>
  <c r="GJ22" i="16"/>
  <c r="GJ21" i="16"/>
  <c r="GJ20" i="16"/>
  <c r="GJ19" i="16"/>
  <c r="GJ18" i="16"/>
  <c r="GJ17" i="16"/>
  <c r="GJ16" i="16"/>
  <c r="GJ15" i="16"/>
  <c r="GJ14" i="16"/>
  <c r="GJ13" i="16"/>
  <c r="GJ12" i="16"/>
  <c r="GJ11" i="16"/>
  <c r="GJ10" i="16"/>
  <c r="GJ9" i="16"/>
  <c r="GJ8" i="16"/>
  <c r="GJ7" i="16"/>
  <c r="GJ6" i="16"/>
  <c r="GJ5" i="16"/>
  <c r="GJ4" i="16"/>
  <c r="GG32" i="16"/>
  <c r="GG31" i="16"/>
  <c r="GG30" i="16"/>
  <c r="GG29" i="16"/>
  <c r="GG28" i="16"/>
  <c r="GG27" i="16"/>
  <c r="GG26" i="16"/>
  <c r="GG25" i="16"/>
  <c r="GG24" i="16"/>
  <c r="GG23" i="16"/>
  <c r="GG22" i="16"/>
  <c r="GG21" i="16"/>
  <c r="GG20" i="16"/>
  <c r="GG19" i="16"/>
  <c r="GG18" i="16"/>
  <c r="GG17" i="16"/>
  <c r="GG16" i="16"/>
  <c r="GG15" i="16"/>
  <c r="GG14" i="16"/>
  <c r="GG13" i="16"/>
  <c r="GG12" i="16"/>
  <c r="GG11" i="16"/>
  <c r="GG10" i="16"/>
  <c r="GG9" i="16"/>
  <c r="GG8" i="16"/>
  <c r="GG7" i="16"/>
  <c r="GG6" i="16"/>
  <c r="GG5" i="16"/>
  <c r="GG4" i="16"/>
  <c r="M10" i="22"/>
  <c r="L10" i="22"/>
  <c r="K10" i="22"/>
  <c r="J10" i="22"/>
  <c r="I10" i="22"/>
  <c r="H10" i="22"/>
  <c r="G10" i="22"/>
  <c r="F10" i="22"/>
  <c r="E10" i="22"/>
  <c r="D10" i="22"/>
  <c r="M9" i="22"/>
  <c r="L9" i="22"/>
  <c r="K9" i="22"/>
  <c r="J9" i="22"/>
  <c r="I9" i="22"/>
  <c r="H9" i="22"/>
  <c r="G9" i="22"/>
  <c r="F9" i="22"/>
  <c r="E9" i="22"/>
  <c r="D9" i="22"/>
  <c r="M8" i="22"/>
  <c r="L8" i="22"/>
  <c r="K8" i="22"/>
  <c r="J8" i="22"/>
  <c r="I8" i="22"/>
  <c r="H8" i="22"/>
  <c r="G8" i="22"/>
  <c r="F8" i="22"/>
  <c r="E8" i="22"/>
  <c r="D8" i="22"/>
  <c r="N10" i="22"/>
  <c r="N9" i="22"/>
  <c r="N8" i="22"/>
  <c r="N7" i="22"/>
  <c r="N6" i="22"/>
  <c r="M4" i="22"/>
  <c r="M12" i="22"/>
  <c r="L5" i="22"/>
  <c r="L4" i="22"/>
  <c r="L12" i="22"/>
  <c r="K5" i="22"/>
  <c r="K4" i="22"/>
  <c r="K12" i="22"/>
  <c r="J5" i="22"/>
  <c r="J4" i="22"/>
  <c r="I5" i="22"/>
  <c r="I4" i="22"/>
  <c r="H5" i="22"/>
  <c r="H4" i="22"/>
  <c r="G5" i="22"/>
  <c r="G4" i="22"/>
  <c r="G12" i="22"/>
  <c r="F5" i="22"/>
  <c r="F4" i="22"/>
  <c r="F12" i="22"/>
  <c r="E5" i="22"/>
  <c r="E4" i="22"/>
  <c r="D5" i="22"/>
  <c r="D4" i="22"/>
  <c r="GD32" i="16"/>
  <c r="GD31" i="16"/>
  <c r="GD30" i="16"/>
  <c r="GD29" i="16"/>
  <c r="GD28" i="16"/>
  <c r="GD27" i="16"/>
  <c r="GD26" i="16"/>
  <c r="GD25" i="16"/>
  <c r="GD24" i="16"/>
  <c r="GD23" i="16"/>
  <c r="GD22" i="16"/>
  <c r="GD21" i="16"/>
  <c r="GD20" i="16"/>
  <c r="GD19" i="16"/>
  <c r="GD18" i="16"/>
  <c r="GD17" i="16"/>
  <c r="GD16" i="16"/>
  <c r="GD15" i="16"/>
  <c r="GD14" i="16"/>
  <c r="GD13" i="16"/>
  <c r="GD12" i="16"/>
  <c r="GD11" i="16"/>
  <c r="GD10" i="16"/>
  <c r="GD9" i="16"/>
  <c r="GD8" i="16"/>
  <c r="GD7" i="16"/>
  <c r="GD6" i="16"/>
  <c r="GD5" i="16"/>
  <c r="GD4" i="16"/>
  <c r="W43" i="15"/>
  <c r="AB43" i="15"/>
  <c r="AG43" i="15"/>
  <c r="AL43" i="15"/>
  <c r="AQ43" i="15"/>
  <c r="AV43" i="15"/>
  <c r="BA43" i="15"/>
  <c r="BF43" i="15"/>
  <c r="IU43" i="16"/>
  <c r="GI44" i="16"/>
  <c r="GH44" i="16"/>
  <c r="GI43" i="16"/>
  <c r="GH43" i="16"/>
  <c r="GI42" i="16"/>
  <c r="GH42" i="16"/>
  <c r="GI41" i="16"/>
  <c r="GH41" i="16"/>
  <c r="GI40" i="16"/>
  <c r="GH40" i="16"/>
  <c r="GI39" i="16"/>
  <c r="GH39" i="16"/>
  <c r="GI38" i="16"/>
  <c r="GH38" i="16"/>
  <c r="GI37" i="16"/>
  <c r="GH37" i="16"/>
  <c r="GI36" i="16"/>
  <c r="GH36" i="16"/>
  <c r="GI35" i="16"/>
  <c r="GH35" i="16"/>
  <c r="GI34" i="16"/>
  <c r="GH34" i="16"/>
  <c r="GF44" i="16"/>
  <c r="GE44" i="16"/>
  <c r="GF43" i="16"/>
  <c r="GE43" i="16"/>
  <c r="GF42" i="16"/>
  <c r="GE42" i="16"/>
  <c r="GF41" i="16"/>
  <c r="GE41" i="16"/>
  <c r="GF40" i="16"/>
  <c r="GE40" i="16"/>
  <c r="GF39" i="16"/>
  <c r="GE39" i="16"/>
  <c r="GF38" i="16"/>
  <c r="GE38" i="16"/>
  <c r="GF37" i="16"/>
  <c r="GE37" i="16"/>
  <c r="GF36" i="16"/>
  <c r="GE36" i="16"/>
  <c r="GF35" i="16"/>
  <c r="GE35" i="16"/>
  <c r="GF34" i="16"/>
  <c r="GE34" i="16"/>
  <c r="GC44" i="16"/>
  <c r="GB44" i="16"/>
  <c r="GC43" i="16"/>
  <c r="GB43" i="16"/>
  <c r="GC42" i="16"/>
  <c r="GB42" i="16"/>
  <c r="GC41" i="16"/>
  <c r="GB41" i="16"/>
  <c r="GC40" i="16"/>
  <c r="GB40" i="16"/>
  <c r="GC39" i="16"/>
  <c r="GB39" i="16"/>
  <c r="GC38" i="16"/>
  <c r="GB38" i="16"/>
  <c r="GC37" i="16"/>
  <c r="GB37" i="16"/>
  <c r="GC36" i="16"/>
  <c r="GB36" i="16"/>
  <c r="GC35" i="16"/>
  <c r="GB35" i="16"/>
  <c r="GC34" i="16"/>
  <c r="GB34" i="16"/>
  <c r="FZ44" i="16"/>
  <c r="FY44" i="16"/>
  <c r="FZ43" i="16"/>
  <c r="FY43" i="16"/>
  <c r="FZ42" i="16"/>
  <c r="FY42" i="16"/>
  <c r="FZ41" i="16"/>
  <c r="FY41" i="16"/>
  <c r="FZ40" i="16"/>
  <c r="FY40" i="16"/>
  <c r="FZ39" i="16"/>
  <c r="FY39" i="16"/>
  <c r="FZ38" i="16"/>
  <c r="FY38" i="16"/>
  <c r="FZ37" i="16"/>
  <c r="FY37" i="16"/>
  <c r="FZ36" i="16"/>
  <c r="FY36" i="16"/>
  <c r="FZ35" i="16"/>
  <c r="FY35" i="16"/>
  <c r="FZ34" i="16"/>
  <c r="FY34" i="16"/>
  <c r="FW44" i="16"/>
  <c r="FV44" i="16"/>
  <c r="FW43" i="16"/>
  <c r="FV43" i="16"/>
  <c r="FW42" i="16"/>
  <c r="FV42" i="16"/>
  <c r="FW41" i="16"/>
  <c r="FV41" i="16"/>
  <c r="FW40" i="16"/>
  <c r="FV40" i="16"/>
  <c r="FW39" i="16"/>
  <c r="FV39" i="16"/>
  <c r="FW38" i="16"/>
  <c r="FV38" i="16"/>
  <c r="FW37" i="16"/>
  <c r="FV37" i="16"/>
  <c r="FW36" i="16"/>
  <c r="FV36" i="16"/>
  <c r="FW35" i="16"/>
  <c r="FV35" i="16"/>
  <c r="FW34" i="16"/>
  <c r="FV34" i="16"/>
  <c r="FT44" i="16"/>
  <c r="FS44" i="16"/>
  <c r="FT43" i="16"/>
  <c r="FS43" i="16"/>
  <c r="FT42" i="16"/>
  <c r="FS42" i="16"/>
  <c r="FT41" i="16"/>
  <c r="FS41" i="16"/>
  <c r="FT40" i="16"/>
  <c r="FS40" i="16"/>
  <c r="FT39" i="16"/>
  <c r="FS39" i="16"/>
  <c r="FT38" i="16"/>
  <c r="FS38" i="16"/>
  <c r="FT37" i="16"/>
  <c r="FS37" i="16"/>
  <c r="FT36" i="16"/>
  <c r="FS36" i="16"/>
  <c r="FT35" i="16"/>
  <c r="FS35" i="16"/>
  <c r="FT34" i="16"/>
  <c r="FS34" i="16"/>
  <c r="GA32" i="16"/>
  <c r="GA31" i="16"/>
  <c r="GA30" i="16"/>
  <c r="GA29" i="16"/>
  <c r="GA28" i="16"/>
  <c r="GA27" i="16"/>
  <c r="GA26" i="16"/>
  <c r="GA25" i="16"/>
  <c r="GA24" i="16"/>
  <c r="GA23" i="16"/>
  <c r="GA22" i="16"/>
  <c r="GA21" i="16"/>
  <c r="GA20" i="16"/>
  <c r="GA19" i="16"/>
  <c r="GA18" i="16"/>
  <c r="GA17" i="16"/>
  <c r="GA16" i="16"/>
  <c r="GA15" i="16"/>
  <c r="GA14" i="16"/>
  <c r="GA13" i="16"/>
  <c r="GA12" i="16"/>
  <c r="GA11" i="16"/>
  <c r="GA10" i="16"/>
  <c r="GA9" i="16"/>
  <c r="GA8" i="16"/>
  <c r="GA7" i="16"/>
  <c r="GA6" i="16"/>
  <c r="GA5" i="16"/>
  <c r="GA4" i="16"/>
  <c r="FX32" i="16"/>
  <c r="FX31" i="16"/>
  <c r="FX30" i="16"/>
  <c r="FX29" i="16"/>
  <c r="FX28" i="16"/>
  <c r="FX27" i="16"/>
  <c r="FX26" i="16"/>
  <c r="FX25" i="16"/>
  <c r="FX24" i="16"/>
  <c r="FX23" i="16"/>
  <c r="FX22" i="16"/>
  <c r="FX21" i="16"/>
  <c r="FX20" i="16"/>
  <c r="FX19" i="16"/>
  <c r="FX18" i="16"/>
  <c r="FX17" i="16"/>
  <c r="FX16" i="16"/>
  <c r="FX15" i="16"/>
  <c r="FX14" i="16"/>
  <c r="FX13" i="16"/>
  <c r="FX12" i="16"/>
  <c r="FX11" i="16"/>
  <c r="FX10" i="16"/>
  <c r="FX9" i="16"/>
  <c r="FX8" i="16"/>
  <c r="FX7" i="16"/>
  <c r="FX6" i="16"/>
  <c r="FX5" i="16"/>
  <c r="FX4" i="16"/>
  <c r="FU32" i="16"/>
  <c r="FU31" i="16"/>
  <c r="FU30" i="16"/>
  <c r="FU29" i="16"/>
  <c r="FU28" i="16"/>
  <c r="FU27" i="16"/>
  <c r="FU26" i="16"/>
  <c r="FU25" i="16"/>
  <c r="FU24" i="16"/>
  <c r="FU23" i="16"/>
  <c r="FU22" i="16"/>
  <c r="FU21" i="16"/>
  <c r="FU20" i="16"/>
  <c r="FU19" i="16"/>
  <c r="FU18" i="16"/>
  <c r="FU17" i="16"/>
  <c r="FU16" i="16"/>
  <c r="FU15" i="16"/>
  <c r="FU14" i="16"/>
  <c r="FU13" i="16"/>
  <c r="FU12" i="16"/>
  <c r="FU11" i="16"/>
  <c r="FU10" i="16"/>
  <c r="FU9" i="16"/>
  <c r="FU8" i="16"/>
  <c r="FU7" i="16"/>
  <c r="FU6" i="16"/>
  <c r="FU5" i="16"/>
  <c r="FU4" i="16"/>
  <c r="H4" i="20"/>
  <c r="D11" i="20"/>
  <c r="R22" i="20"/>
  <c r="V50" i="20"/>
  <c r="U50" i="20"/>
  <c r="T50" i="20"/>
  <c r="P50" i="20"/>
  <c r="Q50" i="20"/>
  <c r="O50" i="20"/>
  <c r="L50" i="20"/>
  <c r="K50" i="20"/>
  <c r="J50" i="20"/>
  <c r="G50" i="20"/>
  <c r="F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R14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1" i="20"/>
  <c r="R20" i="20"/>
  <c r="R19" i="20"/>
  <c r="R18" i="20"/>
  <c r="R17" i="20"/>
  <c r="R16" i="20"/>
  <c r="R15" i="20"/>
  <c r="R13" i="20"/>
  <c r="R50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13" i="20"/>
  <c r="H50" i="20"/>
  <c r="H7" i="20"/>
  <c r="H6" i="20"/>
  <c r="H5" i="20"/>
  <c r="IZ36" i="8"/>
  <c r="IZ35" i="8"/>
  <c r="IZ34" i="8"/>
  <c r="IZ33" i="8"/>
  <c r="IZ32" i="8"/>
  <c r="IZ31" i="8"/>
  <c r="IZ30" i="8"/>
  <c r="IZ29" i="8"/>
  <c r="IZ28" i="8"/>
  <c r="IZ27" i="8"/>
  <c r="IZ26" i="8"/>
  <c r="IZ25" i="8"/>
  <c r="IZ24" i="8"/>
  <c r="IZ23" i="8"/>
  <c r="IZ22" i="8"/>
  <c r="IZ21" i="8"/>
  <c r="IZ20" i="8"/>
  <c r="IZ19" i="8"/>
  <c r="IZ18" i="8"/>
  <c r="IZ17" i="8"/>
  <c r="IZ16" i="8"/>
  <c r="IZ15" i="8"/>
  <c r="IZ14" i="8"/>
  <c r="IZ13" i="8"/>
  <c r="IZ12" i="8"/>
  <c r="IZ11" i="8"/>
  <c r="IZ10" i="8"/>
  <c r="IZ9" i="8"/>
  <c r="IZ8" i="8"/>
  <c r="IU36" i="8"/>
  <c r="IU35" i="8"/>
  <c r="IU34" i="8"/>
  <c r="IU33" i="8"/>
  <c r="IU32" i="8"/>
  <c r="IU31" i="8"/>
  <c r="IU30" i="8"/>
  <c r="IU29" i="8"/>
  <c r="IU28" i="8"/>
  <c r="IU27" i="8"/>
  <c r="IU26" i="8"/>
  <c r="IU25" i="8"/>
  <c r="IU24" i="8"/>
  <c r="IU23" i="8"/>
  <c r="IU22" i="8"/>
  <c r="IU21" i="8"/>
  <c r="IU20" i="8"/>
  <c r="IU19" i="8"/>
  <c r="IU18" i="8"/>
  <c r="IU17" i="8"/>
  <c r="IU16" i="8"/>
  <c r="IU15" i="8"/>
  <c r="IU14" i="8"/>
  <c r="IU13" i="8"/>
  <c r="IU12" i="8"/>
  <c r="IU11" i="8"/>
  <c r="IU10" i="8"/>
  <c r="IU9" i="8"/>
  <c r="IU8" i="8"/>
  <c r="IP36" i="8"/>
  <c r="IP35" i="8"/>
  <c r="IP34" i="8"/>
  <c r="IP33" i="8"/>
  <c r="IP32" i="8"/>
  <c r="IP31" i="8"/>
  <c r="IP30" i="8"/>
  <c r="IP29" i="8"/>
  <c r="IP28" i="8"/>
  <c r="IP27" i="8"/>
  <c r="IP26" i="8"/>
  <c r="IP25" i="8"/>
  <c r="IP24" i="8"/>
  <c r="IP23" i="8"/>
  <c r="IP22" i="8"/>
  <c r="IP21" i="8"/>
  <c r="IP20" i="8"/>
  <c r="IP19" i="8"/>
  <c r="IP18" i="8"/>
  <c r="IP17" i="8"/>
  <c r="IP16" i="8"/>
  <c r="IP15" i="8"/>
  <c r="IP14" i="8"/>
  <c r="IP13" i="8"/>
  <c r="IP12" i="8"/>
  <c r="IP11" i="8"/>
  <c r="IP10" i="8"/>
  <c r="IP9" i="8"/>
  <c r="IP8" i="8"/>
  <c r="IK36" i="8"/>
  <c r="IK35" i="8"/>
  <c r="IK34" i="8"/>
  <c r="IK33" i="8"/>
  <c r="IK32" i="8"/>
  <c r="IK31" i="8"/>
  <c r="IK30" i="8"/>
  <c r="IK29" i="8"/>
  <c r="IK28" i="8"/>
  <c r="IK27" i="8"/>
  <c r="IK26" i="8"/>
  <c r="IK25" i="8"/>
  <c r="IK24" i="8"/>
  <c r="IK23" i="8"/>
  <c r="IK22" i="8"/>
  <c r="IK21" i="8"/>
  <c r="IK20" i="8"/>
  <c r="IK19" i="8"/>
  <c r="IK18" i="8"/>
  <c r="IK17" i="8"/>
  <c r="IK16" i="8"/>
  <c r="IK15" i="8"/>
  <c r="IK14" i="8"/>
  <c r="IK13" i="8"/>
  <c r="IK12" i="8"/>
  <c r="IK11" i="8"/>
  <c r="IK10" i="8"/>
  <c r="IK9" i="8"/>
  <c r="IK8" i="8"/>
  <c r="IF36" i="8"/>
  <c r="IF35" i="8"/>
  <c r="IF34" i="8"/>
  <c r="IF33" i="8"/>
  <c r="IF32" i="8"/>
  <c r="IF31" i="8"/>
  <c r="IF30" i="8"/>
  <c r="IF29" i="8"/>
  <c r="IF28" i="8"/>
  <c r="IF27" i="8"/>
  <c r="IF26" i="8"/>
  <c r="IF25" i="8"/>
  <c r="IF24" i="8"/>
  <c r="IF23" i="8"/>
  <c r="IF22" i="8"/>
  <c r="IF21" i="8"/>
  <c r="IF20" i="8"/>
  <c r="IF19" i="8"/>
  <c r="IF18" i="8"/>
  <c r="IF17" i="8"/>
  <c r="IF16" i="8"/>
  <c r="IF15" i="8"/>
  <c r="IF14" i="8"/>
  <c r="IF13" i="8"/>
  <c r="IF12" i="8"/>
  <c r="IF11" i="8"/>
  <c r="IF10" i="8"/>
  <c r="IF9" i="8"/>
  <c r="IF8" i="8"/>
  <c r="IA36" i="8"/>
  <c r="IA35" i="8"/>
  <c r="IA34" i="8"/>
  <c r="IA33" i="8"/>
  <c r="IA32" i="8"/>
  <c r="IA31" i="8"/>
  <c r="IA30" i="8"/>
  <c r="IA29" i="8"/>
  <c r="IA28" i="8"/>
  <c r="IA27" i="8"/>
  <c r="IA26" i="8"/>
  <c r="IA25" i="8"/>
  <c r="IA24" i="8"/>
  <c r="IA23" i="8"/>
  <c r="IA22" i="8"/>
  <c r="IA21" i="8"/>
  <c r="IA20" i="8"/>
  <c r="IA19" i="8"/>
  <c r="IA18" i="8"/>
  <c r="IA17" i="8"/>
  <c r="IA16" i="8"/>
  <c r="IA15" i="8"/>
  <c r="IA14" i="8"/>
  <c r="IA13" i="8"/>
  <c r="IA12" i="8"/>
  <c r="IA11" i="8"/>
  <c r="IA10" i="8"/>
  <c r="IA9" i="8"/>
  <c r="IA8" i="8"/>
  <c r="HV36" i="8"/>
  <c r="HV35" i="8"/>
  <c r="HV34" i="8"/>
  <c r="HV33" i="8"/>
  <c r="HV32" i="8"/>
  <c r="HV31" i="8"/>
  <c r="HV30" i="8"/>
  <c r="HV29" i="8"/>
  <c r="HV28" i="8"/>
  <c r="HV27" i="8"/>
  <c r="HV26" i="8"/>
  <c r="HV25" i="8"/>
  <c r="HV24" i="8"/>
  <c r="HV23" i="8"/>
  <c r="HV22" i="8"/>
  <c r="HV21" i="8"/>
  <c r="HV20" i="8"/>
  <c r="HV19" i="8"/>
  <c r="HV18" i="8"/>
  <c r="HV17" i="8"/>
  <c r="HV16" i="8"/>
  <c r="HV15" i="8"/>
  <c r="HV14" i="8"/>
  <c r="HV13" i="8"/>
  <c r="HV12" i="8"/>
  <c r="HV11" i="8"/>
  <c r="HV10" i="8"/>
  <c r="HV9" i="8"/>
  <c r="HV8" i="8"/>
  <c r="HQ36" i="8"/>
  <c r="HQ35" i="8"/>
  <c r="HQ34" i="8"/>
  <c r="HQ33" i="8"/>
  <c r="HQ32" i="8"/>
  <c r="HQ31" i="8"/>
  <c r="HQ30" i="8"/>
  <c r="HQ29" i="8"/>
  <c r="HQ28" i="8"/>
  <c r="HQ27" i="8"/>
  <c r="HQ26" i="8"/>
  <c r="HQ25" i="8"/>
  <c r="HQ24" i="8"/>
  <c r="HQ23" i="8"/>
  <c r="HQ22" i="8"/>
  <c r="HQ21" i="8"/>
  <c r="HQ20" i="8"/>
  <c r="HQ19" i="8"/>
  <c r="HQ18" i="8"/>
  <c r="HQ17" i="8"/>
  <c r="HQ16" i="8"/>
  <c r="HQ15" i="8"/>
  <c r="HQ14" i="8"/>
  <c r="HQ13" i="8"/>
  <c r="HQ12" i="8"/>
  <c r="HQ11" i="8"/>
  <c r="HQ10" i="8"/>
  <c r="HQ9" i="8"/>
  <c r="HQ8" i="8"/>
  <c r="HL36" i="8"/>
  <c r="HL35" i="8"/>
  <c r="HL34" i="8"/>
  <c r="HL33" i="8"/>
  <c r="HL32" i="8"/>
  <c r="HL31" i="8"/>
  <c r="HL30" i="8"/>
  <c r="HL29" i="8"/>
  <c r="HL28" i="8"/>
  <c r="HL27" i="8"/>
  <c r="HL26" i="8"/>
  <c r="HL25" i="8"/>
  <c r="HL24" i="8"/>
  <c r="HL23" i="8"/>
  <c r="HL22" i="8"/>
  <c r="HL21" i="8"/>
  <c r="HL20" i="8"/>
  <c r="HL19" i="8"/>
  <c r="HL18" i="8"/>
  <c r="HL17" i="8"/>
  <c r="HL16" i="8"/>
  <c r="HL15" i="8"/>
  <c r="HL14" i="8"/>
  <c r="HL13" i="8"/>
  <c r="HL12" i="8"/>
  <c r="HL11" i="8"/>
  <c r="HL10" i="8"/>
  <c r="HL9" i="8"/>
  <c r="HL8" i="8"/>
  <c r="HG36" i="8"/>
  <c r="HG35" i="8"/>
  <c r="HG34" i="8"/>
  <c r="HG33" i="8"/>
  <c r="HG32" i="8"/>
  <c r="HG31" i="8"/>
  <c r="HG30" i="8"/>
  <c r="HG29" i="8"/>
  <c r="HG28" i="8"/>
  <c r="HG27" i="8"/>
  <c r="HG26" i="8"/>
  <c r="HG25" i="8"/>
  <c r="HG24" i="8"/>
  <c r="HG23" i="8"/>
  <c r="HG22" i="8"/>
  <c r="HG21" i="8"/>
  <c r="HG20" i="8"/>
  <c r="HG19" i="8"/>
  <c r="HG18" i="8"/>
  <c r="HG17" i="8"/>
  <c r="HG16" i="8"/>
  <c r="HG15" i="8"/>
  <c r="HG14" i="8"/>
  <c r="HG13" i="8"/>
  <c r="HG12" i="8"/>
  <c r="HG11" i="8"/>
  <c r="HG10" i="8"/>
  <c r="HG9" i="8"/>
  <c r="HG8" i="8"/>
  <c r="HB36" i="8"/>
  <c r="HB35" i="8"/>
  <c r="HB34" i="8"/>
  <c r="HB33" i="8"/>
  <c r="HB32" i="8"/>
  <c r="HB31" i="8"/>
  <c r="HB30" i="8"/>
  <c r="HB29" i="8"/>
  <c r="HB28" i="8"/>
  <c r="HB27" i="8"/>
  <c r="HB26" i="8"/>
  <c r="HB25" i="8"/>
  <c r="HB24" i="8"/>
  <c r="HB23" i="8"/>
  <c r="HB22" i="8"/>
  <c r="HB21" i="8"/>
  <c r="HB20" i="8"/>
  <c r="HB19" i="8"/>
  <c r="HB18" i="8"/>
  <c r="HB17" i="8"/>
  <c r="HB16" i="8"/>
  <c r="HB15" i="8"/>
  <c r="HB14" i="8"/>
  <c r="HB13" i="8"/>
  <c r="HB12" i="8"/>
  <c r="HB11" i="8"/>
  <c r="HB10" i="8"/>
  <c r="HB9" i="8"/>
  <c r="HB8" i="8"/>
  <c r="GW36" i="8"/>
  <c r="GW35" i="8"/>
  <c r="GW34" i="8"/>
  <c r="GW33" i="8"/>
  <c r="GW32" i="8"/>
  <c r="GW31" i="8"/>
  <c r="GW30" i="8"/>
  <c r="GW29" i="8"/>
  <c r="GW28" i="8"/>
  <c r="GW27" i="8"/>
  <c r="GW26" i="8"/>
  <c r="GW25" i="8"/>
  <c r="GW24" i="8"/>
  <c r="GW23" i="8"/>
  <c r="GW22" i="8"/>
  <c r="GW21" i="8"/>
  <c r="GW20" i="8"/>
  <c r="GW19" i="8"/>
  <c r="GW18" i="8"/>
  <c r="GW17" i="8"/>
  <c r="GW16" i="8"/>
  <c r="GW15" i="8"/>
  <c r="GW14" i="8"/>
  <c r="GW13" i="8"/>
  <c r="GW12" i="8"/>
  <c r="GW11" i="8"/>
  <c r="GW10" i="8"/>
  <c r="GW9" i="8"/>
  <c r="GW8" i="8"/>
  <c r="GR36" i="8"/>
  <c r="GR35" i="8"/>
  <c r="GR34" i="8"/>
  <c r="GR33" i="8"/>
  <c r="GR32" i="8"/>
  <c r="GR31" i="8"/>
  <c r="GR30" i="8"/>
  <c r="GR29" i="8"/>
  <c r="GR28" i="8"/>
  <c r="GR27" i="8"/>
  <c r="GR26" i="8"/>
  <c r="GR25" i="8"/>
  <c r="GR24" i="8"/>
  <c r="GR23" i="8"/>
  <c r="GR22" i="8"/>
  <c r="GR21" i="8"/>
  <c r="GR20" i="8"/>
  <c r="GR19" i="8"/>
  <c r="GR18" i="8"/>
  <c r="GR17" i="8"/>
  <c r="GR16" i="8"/>
  <c r="GR15" i="8"/>
  <c r="GR14" i="8"/>
  <c r="GR13" i="8"/>
  <c r="GR12" i="8"/>
  <c r="GR11" i="8"/>
  <c r="GR10" i="8"/>
  <c r="GR9" i="8"/>
  <c r="GR8" i="8"/>
  <c r="GM36" i="8"/>
  <c r="GM35" i="8"/>
  <c r="GM34" i="8"/>
  <c r="GM33" i="8"/>
  <c r="GM32" i="8"/>
  <c r="GM31" i="8"/>
  <c r="GM30" i="8"/>
  <c r="GM29" i="8"/>
  <c r="GM28" i="8"/>
  <c r="GM27" i="8"/>
  <c r="GM26" i="8"/>
  <c r="GM25" i="8"/>
  <c r="GM24" i="8"/>
  <c r="GM23" i="8"/>
  <c r="GM22" i="8"/>
  <c r="GM21" i="8"/>
  <c r="GM20" i="8"/>
  <c r="GM19" i="8"/>
  <c r="GM18" i="8"/>
  <c r="GM17" i="8"/>
  <c r="GM16" i="8"/>
  <c r="GM15" i="8"/>
  <c r="GM14" i="8"/>
  <c r="GM13" i="8"/>
  <c r="GM12" i="8"/>
  <c r="GM11" i="8"/>
  <c r="GM10" i="8"/>
  <c r="GM9" i="8"/>
  <c r="GM8" i="8"/>
  <c r="GH36" i="8"/>
  <c r="GH35" i="8"/>
  <c r="GH34" i="8"/>
  <c r="GH33" i="8"/>
  <c r="GH32" i="8"/>
  <c r="GH31" i="8"/>
  <c r="GH30" i="8"/>
  <c r="GH29" i="8"/>
  <c r="GH28" i="8"/>
  <c r="GH27" i="8"/>
  <c r="GH26" i="8"/>
  <c r="GH25" i="8"/>
  <c r="GH24" i="8"/>
  <c r="GH23" i="8"/>
  <c r="GH22" i="8"/>
  <c r="GH21" i="8"/>
  <c r="GH20" i="8"/>
  <c r="GH19" i="8"/>
  <c r="GH18" i="8"/>
  <c r="GH17" i="8"/>
  <c r="GH16" i="8"/>
  <c r="GH15" i="8"/>
  <c r="GH14" i="8"/>
  <c r="GH13" i="8"/>
  <c r="GH12" i="8"/>
  <c r="GH11" i="8"/>
  <c r="GH10" i="8"/>
  <c r="GH9" i="8"/>
  <c r="GH8" i="8"/>
  <c r="GC36" i="8"/>
  <c r="GC35" i="8"/>
  <c r="GC34" i="8"/>
  <c r="GC33" i="8"/>
  <c r="GC32" i="8"/>
  <c r="GC31" i="8"/>
  <c r="GC30" i="8"/>
  <c r="GC29" i="8"/>
  <c r="GC28" i="8"/>
  <c r="GC27" i="8"/>
  <c r="GC26" i="8"/>
  <c r="GC25" i="8"/>
  <c r="GC24" i="8"/>
  <c r="GC23" i="8"/>
  <c r="GC22" i="8"/>
  <c r="GC21" i="8"/>
  <c r="GC20" i="8"/>
  <c r="GC19" i="8"/>
  <c r="GC18" i="8"/>
  <c r="GC17" i="8"/>
  <c r="GC16" i="8"/>
  <c r="GC15" i="8"/>
  <c r="GC14" i="8"/>
  <c r="GC13" i="8"/>
  <c r="GC12" i="8"/>
  <c r="GC11" i="8"/>
  <c r="GC10" i="8"/>
  <c r="GC9" i="8"/>
  <c r="GC8" i="8"/>
  <c r="FX36" i="8"/>
  <c r="FX35" i="8"/>
  <c r="FX34" i="8"/>
  <c r="FX33" i="8"/>
  <c r="FX32" i="8"/>
  <c r="FX31" i="8"/>
  <c r="FX30" i="8"/>
  <c r="FX29" i="8"/>
  <c r="FX28" i="8"/>
  <c r="FX27" i="8"/>
  <c r="FX26" i="8"/>
  <c r="FX25" i="8"/>
  <c r="FX24" i="8"/>
  <c r="FX23" i="8"/>
  <c r="FX22" i="8"/>
  <c r="FX21" i="8"/>
  <c r="FX20" i="8"/>
  <c r="FX19" i="8"/>
  <c r="FX18" i="8"/>
  <c r="FX17" i="8"/>
  <c r="FX16" i="8"/>
  <c r="FX15" i="8"/>
  <c r="FX14" i="8"/>
  <c r="FX13" i="8"/>
  <c r="FX12" i="8"/>
  <c r="FX11" i="8"/>
  <c r="FX10" i="8"/>
  <c r="FX9" i="8"/>
  <c r="FX8" i="8"/>
  <c r="FS36" i="8"/>
  <c r="FS35" i="8"/>
  <c r="FS34" i="8"/>
  <c r="FS33" i="8"/>
  <c r="FS32" i="8"/>
  <c r="FS31" i="8"/>
  <c r="FS30" i="8"/>
  <c r="FS29" i="8"/>
  <c r="FS28" i="8"/>
  <c r="FS27" i="8"/>
  <c r="FS26" i="8"/>
  <c r="FS25" i="8"/>
  <c r="FS24" i="8"/>
  <c r="FS23" i="8"/>
  <c r="FS22" i="8"/>
  <c r="FS21" i="8"/>
  <c r="FS20" i="8"/>
  <c r="FS19" i="8"/>
  <c r="FS18" i="8"/>
  <c r="FS17" i="8"/>
  <c r="FS16" i="8"/>
  <c r="FS15" i="8"/>
  <c r="FS14" i="8"/>
  <c r="FS13" i="8"/>
  <c r="FS12" i="8"/>
  <c r="FS11" i="8"/>
  <c r="FS10" i="8"/>
  <c r="FS9" i="8"/>
  <c r="FS8" i="8"/>
  <c r="FN36" i="8"/>
  <c r="FN35" i="8"/>
  <c r="FN34" i="8"/>
  <c r="FN33" i="8"/>
  <c r="FN32" i="8"/>
  <c r="FN31" i="8"/>
  <c r="FN30" i="8"/>
  <c r="FN29" i="8"/>
  <c r="FN28" i="8"/>
  <c r="FN27" i="8"/>
  <c r="FN26" i="8"/>
  <c r="FN25" i="8"/>
  <c r="FN24" i="8"/>
  <c r="FN23" i="8"/>
  <c r="FN22" i="8"/>
  <c r="FN21" i="8"/>
  <c r="FN20" i="8"/>
  <c r="FN19" i="8"/>
  <c r="FN18" i="8"/>
  <c r="FN17" i="8"/>
  <c r="FN16" i="8"/>
  <c r="FN15" i="8"/>
  <c r="FN14" i="8"/>
  <c r="FN13" i="8"/>
  <c r="FN12" i="8"/>
  <c r="FN11" i="8"/>
  <c r="FN10" i="8"/>
  <c r="FN9" i="8"/>
  <c r="FN8" i="8"/>
  <c r="FI36" i="8"/>
  <c r="FI35" i="8"/>
  <c r="FI34" i="8"/>
  <c r="FI33" i="8"/>
  <c r="FI32" i="8"/>
  <c r="FI31" i="8"/>
  <c r="FI30" i="8"/>
  <c r="FI29" i="8"/>
  <c r="FI28" i="8"/>
  <c r="FI27" i="8"/>
  <c r="FI26" i="8"/>
  <c r="FI25" i="8"/>
  <c r="FI24" i="8"/>
  <c r="FI23" i="8"/>
  <c r="FI22" i="8"/>
  <c r="FI21" i="8"/>
  <c r="FI20" i="8"/>
  <c r="FI19" i="8"/>
  <c r="FI18" i="8"/>
  <c r="FI17" i="8"/>
  <c r="FI16" i="8"/>
  <c r="FI15" i="8"/>
  <c r="FI14" i="8"/>
  <c r="FI13" i="8"/>
  <c r="FI12" i="8"/>
  <c r="FI11" i="8"/>
  <c r="FI10" i="8"/>
  <c r="FI9" i="8"/>
  <c r="FI8" i="8"/>
  <c r="FD36" i="8"/>
  <c r="FD35" i="8"/>
  <c r="FD34" i="8"/>
  <c r="FD33" i="8"/>
  <c r="FD32" i="8"/>
  <c r="FD31" i="8"/>
  <c r="FD30" i="8"/>
  <c r="FD29" i="8"/>
  <c r="FD28" i="8"/>
  <c r="FD27" i="8"/>
  <c r="FD26" i="8"/>
  <c r="FD25" i="8"/>
  <c r="FD24" i="8"/>
  <c r="FD23" i="8"/>
  <c r="FD22" i="8"/>
  <c r="FD21" i="8"/>
  <c r="FD20" i="8"/>
  <c r="FD19" i="8"/>
  <c r="FD18" i="8"/>
  <c r="FD17" i="8"/>
  <c r="FD16" i="8"/>
  <c r="FD15" i="8"/>
  <c r="FD14" i="8"/>
  <c r="FD13" i="8"/>
  <c r="FD12" i="8"/>
  <c r="FD11" i="8"/>
  <c r="FD10" i="8"/>
  <c r="FD9" i="8"/>
  <c r="FD8" i="8"/>
  <c r="EY36" i="8"/>
  <c r="EY35" i="8"/>
  <c r="EY34" i="8"/>
  <c r="EY33" i="8"/>
  <c r="EY32" i="8"/>
  <c r="EY31" i="8"/>
  <c r="EY30" i="8"/>
  <c r="EY29" i="8"/>
  <c r="EY28" i="8"/>
  <c r="EY27" i="8"/>
  <c r="EY26" i="8"/>
  <c r="EY25" i="8"/>
  <c r="EY24" i="8"/>
  <c r="EY23" i="8"/>
  <c r="EY22" i="8"/>
  <c r="EY21" i="8"/>
  <c r="EY20" i="8"/>
  <c r="EY19" i="8"/>
  <c r="EY18" i="8"/>
  <c r="EY17" i="8"/>
  <c r="EY16" i="8"/>
  <c r="EY15" i="8"/>
  <c r="EY14" i="8"/>
  <c r="EY13" i="8"/>
  <c r="EY12" i="8"/>
  <c r="EY11" i="8"/>
  <c r="EY10" i="8"/>
  <c r="EY9" i="8"/>
  <c r="EY8" i="8"/>
  <c r="ET36" i="8"/>
  <c r="ET35" i="8"/>
  <c r="ET34" i="8"/>
  <c r="ET33" i="8"/>
  <c r="ET32" i="8"/>
  <c r="ET31" i="8"/>
  <c r="ET30" i="8"/>
  <c r="ET29" i="8"/>
  <c r="ET28" i="8"/>
  <c r="ET27" i="8"/>
  <c r="ET26" i="8"/>
  <c r="ET25" i="8"/>
  <c r="ET24" i="8"/>
  <c r="ET23" i="8"/>
  <c r="ET22" i="8"/>
  <c r="ET21" i="8"/>
  <c r="ET20" i="8"/>
  <c r="ET19" i="8"/>
  <c r="ET18" i="8"/>
  <c r="ET17" i="8"/>
  <c r="ET16" i="8"/>
  <c r="ET15" i="8"/>
  <c r="ET14" i="8"/>
  <c r="ET13" i="8"/>
  <c r="ET12" i="8"/>
  <c r="ET11" i="8"/>
  <c r="ET10" i="8"/>
  <c r="ET9" i="8"/>
  <c r="ET8" i="8"/>
  <c r="EO36" i="8"/>
  <c r="EO35" i="8"/>
  <c r="EO34" i="8"/>
  <c r="EO33" i="8"/>
  <c r="EO32" i="8"/>
  <c r="EO31" i="8"/>
  <c r="EO30" i="8"/>
  <c r="EO29" i="8"/>
  <c r="EO28" i="8"/>
  <c r="EO27" i="8"/>
  <c r="EO26" i="8"/>
  <c r="EO25" i="8"/>
  <c r="EO24" i="8"/>
  <c r="EO23" i="8"/>
  <c r="EO22" i="8"/>
  <c r="EO21" i="8"/>
  <c r="EO20" i="8"/>
  <c r="EO19" i="8"/>
  <c r="EO18" i="8"/>
  <c r="EO17" i="8"/>
  <c r="EO16" i="8"/>
  <c r="EO15" i="8"/>
  <c r="EO14" i="8"/>
  <c r="EO13" i="8"/>
  <c r="EO12" i="8"/>
  <c r="EO11" i="8"/>
  <c r="EO10" i="8"/>
  <c r="EO9" i="8"/>
  <c r="EO8" i="8"/>
  <c r="EJ36" i="8"/>
  <c r="EJ35" i="8"/>
  <c r="EJ34" i="8"/>
  <c r="EJ33" i="8"/>
  <c r="EJ32" i="8"/>
  <c r="EJ31" i="8"/>
  <c r="EJ30" i="8"/>
  <c r="EJ29" i="8"/>
  <c r="EJ28" i="8"/>
  <c r="EJ27" i="8"/>
  <c r="EJ26" i="8"/>
  <c r="EJ25" i="8"/>
  <c r="EJ24" i="8"/>
  <c r="EJ23" i="8"/>
  <c r="EJ22" i="8"/>
  <c r="EJ21" i="8"/>
  <c r="EJ20" i="8"/>
  <c r="EJ19" i="8"/>
  <c r="EJ18" i="8"/>
  <c r="EJ17" i="8"/>
  <c r="EJ16" i="8"/>
  <c r="EJ15" i="8"/>
  <c r="EJ14" i="8"/>
  <c r="EJ13" i="8"/>
  <c r="EJ12" i="8"/>
  <c r="EJ11" i="8"/>
  <c r="EJ10" i="8"/>
  <c r="EJ9" i="8"/>
  <c r="EJ8" i="8"/>
  <c r="EE36" i="8"/>
  <c r="EE35" i="8"/>
  <c r="EE34" i="8"/>
  <c r="EE33" i="8"/>
  <c r="EE32" i="8"/>
  <c r="EE31" i="8"/>
  <c r="EE30" i="8"/>
  <c r="EE29" i="8"/>
  <c r="EE28" i="8"/>
  <c r="EE27" i="8"/>
  <c r="EE26" i="8"/>
  <c r="EE25" i="8"/>
  <c r="EE24" i="8"/>
  <c r="EE23" i="8"/>
  <c r="EE22" i="8"/>
  <c r="EE21" i="8"/>
  <c r="EE20" i="8"/>
  <c r="EE19" i="8"/>
  <c r="EE18" i="8"/>
  <c r="EE17" i="8"/>
  <c r="EE16" i="8"/>
  <c r="EE15" i="8"/>
  <c r="EE14" i="8"/>
  <c r="EE13" i="8"/>
  <c r="EE12" i="8"/>
  <c r="EE11" i="8"/>
  <c r="EE10" i="8"/>
  <c r="EE9" i="8"/>
  <c r="EE8" i="8"/>
  <c r="R34" i="15"/>
  <c r="R35" i="15"/>
  <c r="DZ36" i="8"/>
  <c r="DZ35" i="8"/>
  <c r="DZ34" i="8"/>
  <c r="DZ33" i="8"/>
  <c r="DZ32" i="8"/>
  <c r="DZ31" i="8"/>
  <c r="DZ30" i="8"/>
  <c r="DZ29" i="8"/>
  <c r="DZ28" i="8"/>
  <c r="DZ27" i="8"/>
  <c r="DZ26" i="8"/>
  <c r="DZ25" i="8"/>
  <c r="DZ24" i="8"/>
  <c r="DZ23" i="8"/>
  <c r="DZ22" i="8"/>
  <c r="DZ21" i="8"/>
  <c r="DZ20" i="8"/>
  <c r="DZ19" i="8"/>
  <c r="DZ18" i="8"/>
  <c r="DZ17" i="8"/>
  <c r="DZ16" i="8"/>
  <c r="DZ15" i="8"/>
  <c r="DZ14" i="8"/>
  <c r="DZ13" i="8"/>
  <c r="DZ12" i="8"/>
  <c r="DZ11" i="8"/>
  <c r="DZ10" i="8"/>
  <c r="DZ9" i="8"/>
  <c r="DZ8" i="8"/>
  <c r="DU36" i="8"/>
  <c r="DU35" i="8"/>
  <c r="DU34" i="8"/>
  <c r="DU33" i="8"/>
  <c r="DU32" i="8"/>
  <c r="DU31" i="8"/>
  <c r="DU30" i="8"/>
  <c r="DU29" i="8"/>
  <c r="DU28" i="8"/>
  <c r="DU27" i="8"/>
  <c r="DU26" i="8"/>
  <c r="DU25" i="8"/>
  <c r="DU24" i="8"/>
  <c r="DU23" i="8"/>
  <c r="DU22" i="8"/>
  <c r="DU21" i="8"/>
  <c r="DU20" i="8"/>
  <c r="DU19" i="8"/>
  <c r="DU18" i="8"/>
  <c r="DU17" i="8"/>
  <c r="DU16" i="8"/>
  <c r="DU15" i="8"/>
  <c r="DU14" i="8"/>
  <c r="DU13" i="8"/>
  <c r="DU12" i="8"/>
  <c r="DU11" i="8"/>
  <c r="DU10" i="8"/>
  <c r="DU9" i="8"/>
  <c r="DU8" i="8"/>
  <c r="DP36" i="8"/>
  <c r="DP35" i="8"/>
  <c r="DP34" i="8"/>
  <c r="DP33" i="8"/>
  <c r="DP32" i="8"/>
  <c r="DP31" i="8"/>
  <c r="DP30" i="8"/>
  <c r="DP29" i="8"/>
  <c r="DP28" i="8"/>
  <c r="DP27" i="8"/>
  <c r="DP26" i="8"/>
  <c r="DP25" i="8"/>
  <c r="DP24" i="8"/>
  <c r="DP23" i="8"/>
  <c r="DP22" i="8"/>
  <c r="DP21" i="8"/>
  <c r="DP20" i="8"/>
  <c r="DP19" i="8"/>
  <c r="DP18" i="8"/>
  <c r="DP17" i="8"/>
  <c r="DP16" i="8"/>
  <c r="DP15" i="8"/>
  <c r="DP14" i="8"/>
  <c r="DP13" i="8"/>
  <c r="DP12" i="8"/>
  <c r="DP11" i="8"/>
  <c r="DP10" i="8"/>
  <c r="DP9" i="8"/>
  <c r="DP8" i="8"/>
  <c r="DK36" i="8"/>
  <c r="DK35" i="8"/>
  <c r="DK34" i="8"/>
  <c r="DK33" i="8"/>
  <c r="DK32" i="8"/>
  <c r="DK31" i="8"/>
  <c r="DK30" i="8"/>
  <c r="DK29" i="8"/>
  <c r="DK28" i="8"/>
  <c r="DK27" i="8"/>
  <c r="DK26" i="8"/>
  <c r="DK25" i="8"/>
  <c r="DK24" i="8"/>
  <c r="DK23" i="8"/>
  <c r="DK22" i="8"/>
  <c r="DK21" i="8"/>
  <c r="DK20" i="8"/>
  <c r="DK19" i="8"/>
  <c r="DK18" i="8"/>
  <c r="DK17" i="8"/>
  <c r="DK16" i="8"/>
  <c r="DK15" i="8"/>
  <c r="DK14" i="8"/>
  <c r="DK13" i="8"/>
  <c r="DK12" i="8"/>
  <c r="DK11" i="8"/>
  <c r="DK10" i="8"/>
  <c r="DK9" i="8"/>
  <c r="DK8" i="8"/>
  <c r="DF36" i="8"/>
  <c r="DF35" i="8"/>
  <c r="DF34" i="8"/>
  <c r="DF33" i="8"/>
  <c r="DF32" i="8"/>
  <c r="DF31" i="8"/>
  <c r="DF30" i="8"/>
  <c r="DF29" i="8"/>
  <c r="DF28" i="8"/>
  <c r="DF27" i="8"/>
  <c r="DF26" i="8"/>
  <c r="DF25" i="8"/>
  <c r="DF24" i="8"/>
  <c r="DF23" i="8"/>
  <c r="DF22" i="8"/>
  <c r="DF21" i="8"/>
  <c r="DF20" i="8"/>
  <c r="DF19" i="8"/>
  <c r="DF18" i="8"/>
  <c r="DF17" i="8"/>
  <c r="DF16" i="8"/>
  <c r="DF15" i="8"/>
  <c r="DF14" i="8"/>
  <c r="DF13" i="8"/>
  <c r="DF12" i="8"/>
  <c r="DF11" i="8"/>
  <c r="DF10" i="8"/>
  <c r="DF9" i="8"/>
  <c r="DF8" i="8"/>
  <c r="DA36" i="8"/>
  <c r="DA35" i="8"/>
  <c r="DA34" i="8"/>
  <c r="DA33" i="8"/>
  <c r="DA32" i="8"/>
  <c r="DA31" i="8"/>
  <c r="DA30" i="8"/>
  <c r="DA29" i="8"/>
  <c r="DA28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5" i="8"/>
  <c r="DA14" i="8"/>
  <c r="DA13" i="8"/>
  <c r="DA12" i="8"/>
  <c r="DA11" i="8"/>
  <c r="DA10" i="8"/>
  <c r="DA9" i="8"/>
  <c r="DA8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CV23" i="8"/>
  <c r="CV22" i="8"/>
  <c r="CV21" i="8"/>
  <c r="CV20" i="8"/>
  <c r="CV19" i="8"/>
  <c r="CV18" i="8"/>
  <c r="CV17" i="8"/>
  <c r="CV16" i="8"/>
  <c r="CV15" i="8"/>
  <c r="CV14" i="8"/>
  <c r="CV13" i="8"/>
  <c r="CV12" i="8"/>
  <c r="CV11" i="8"/>
  <c r="CV10" i="8"/>
  <c r="CV9" i="8"/>
  <c r="CV8" i="8"/>
  <c r="CQ36" i="8"/>
  <c r="CQ35" i="8"/>
  <c r="CQ34" i="8"/>
  <c r="CQ33" i="8"/>
  <c r="CQ32" i="8"/>
  <c r="CQ31" i="8"/>
  <c r="CQ30" i="8"/>
  <c r="CQ29" i="8"/>
  <c r="CQ28" i="8"/>
  <c r="CQ27" i="8"/>
  <c r="CQ26" i="8"/>
  <c r="CQ25" i="8"/>
  <c r="CQ24" i="8"/>
  <c r="CQ23" i="8"/>
  <c r="CQ22" i="8"/>
  <c r="CQ21" i="8"/>
  <c r="CQ20" i="8"/>
  <c r="CQ19" i="8"/>
  <c r="CQ18" i="8"/>
  <c r="CQ17" i="8"/>
  <c r="CQ16" i="8"/>
  <c r="CQ15" i="8"/>
  <c r="CQ14" i="8"/>
  <c r="CQ13" i="8"/>
  <c r="CQ12" i="8"/>
  <c r="CQ11" i="8"/>
  <c r="CQ10" i="8"/>
  <c r="CQ9" i="8"/>
  <c r="CQ8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N5" i="22"/>
  <c r="N4" i="22"/>
  <c r="N12" i="22"/>
  <c r="F48" i="23"/>
  <c r="R43" i="15"/>
  <c r="M43" i="15"/>
  <c r="C43" i="15"/>
  <c r="IR42" i="16"/>
  <c r="IQ42" i="16"/>
  <c r="IR35" i="16"/>
  <c r="IR44" i="16"/>
  <c r="IU42" i="16"/>
  <c r="IV43" i="16"/>
  <c r="IQ35" i="16"/>
  <c r="M50" i="20"/>
  <c r="W50" i="20"/>
  <c r="H43" i="15"/>
  <c r="GJ34" i="16"/>
  <c r="GJ35" i="16"/>
  <c r="GJ36" i="16"/>
  <c r="GJ37" i="16"/>
  <c r="GJ38" i="16"/>
  <c r="GJ39" i="16"/>
  <c r="GJ40" i="16"/>
  <c r="GJ41" i="16"/>
  <c r="GJ42" i="16"/>
  <c r="GJ43" i="16"/>
  <c r="GJ44" i="16"/>
  <c r="GG34" i="16"/>
  <c r="GG35" i="16"/>
  <c r="GG36" i="16"/>
  <c r="GG37" i="16"/>
  <c r="GG38" i="16"/>
  <c r="GG39" i="16"/>
  <c r="GG40" i="16"/>
  <c r="GG41" i="16"/>
  <c r="GG42" i="16"/>
  <c r="GG43" i="16"/>
  <c r="GG44" i="16"/>
  <c r="GD34" i="16"/>
  <c r="GD35" i="16"/>
  <c r="GD36" i="16"/>
  <c r="GD37" i="16"/>
  <c r="GD38" i="16"/>
  <c r="GD39" i="16"/>
  <c r="GD40" i="16"/>
  <c r="GD41" i="16"/>
  <c r="GD42" i="16"/>
  <c r="GD43" i="16"/>
  <c r="GD44" i="16"/>
  <c r="GA34" i="16"/>
  <c r="GA35" i="16"/>
  <c r="GA36" i="16"/>
  <c r="GA37" i="16"/>
  <c r="GA38" i="16"/>
  <c r="GA39" i="16"/>
  <c r="GA40" i="16"/>
  <c r="GA41" i="16"/>
  <c r="GA42" i="16"/>
  <c r="GA43" i="16"/>
  <c r="GA44" i="16"/>
  <c r="FX34" i="16"/>
  <c r="FX35" i="16"/>
  <c r="FX36" i="16"/>
  <c r="FX37" i="16"/>
  <c r="FX38" i="16"/>
  <c r="FX39" i="16"/>
  <c r="FX40" i="16"/>
  <c r="FX41" i="16"/>
  <c r="FX42" i="16"/>
  <c r="FX43" i="16"/>
  <c r="FX44" i="16"/>
  <c r="FU34" i="16"/>
  <c r="FU35" i="16"/>
  <c r="FU36" i="16"/>
  <c r="FU37" i="16"/>
  <c r="FU38" i="16"/>
  <c r="FU39" i="16"/>
  <c r="FU40" i="16"/>
  <c r="FU41" i="16"/>
  <c r="FU42" i="16"/>
  <c r="FU43" i="16"/>
  <c r="FU44" i="16"/>
  <c r="FQ44" i="16"/>
  <c r="FP44" i="16"/>
  <c r="FQ43" i="16"/>
  <c r="FP43" i="16"/>
  <c r="FQ42" i="16"/>
  <c r="FP42" i="16"/>
  <c r="FQ41" i="16"/>
  <c r="FP41" i="16"/>
  <c r="FQ40" i="16"/>
  <c r="FP40" i="16"/>
  <c r="FQ39" i="16"/>
  <c r="FP39" i="16"/>
  <c r="FQ38" i="16"/>
  <c r="FP38" i="16"/>
  <c r="FQ37" i="16"/>
  <c r="FP37" i="16"/>
  <c r="FQ36" i="16"/>
  <c r="FP36" i="16"/>
  <c r="FQ35" i="16"/>
  <c r="FP35" i="16"/>
  <c r="FQ34" i="16"/>
  <c r="FP34" i="16"/>
  <c r="FR32" i="16"/>
  <c r="FR31" i="16"/>
  <c r="FR30" i="16"/>
  <c r="FR29" i="16"/>
  <c r="FR28" i="16"/>
  <c r="FR27" i="16"/>
  <c r="FR26" i="16"/>
  <c r="FR25" i="16"/>
  <c r="FR24" i="16"/>
  <c r="FR23" i="16"/>
  <c r="FR22" i="16"/>
  <c r="FR21" i="16"/>
  <c r="FR20" i="16"/>
  <c r="FR19" i="16"/>
  <c r="FR18" i="16"/>
  <c r="FR17" i="16"/>
  <c r="FR16" i="16"/>
  <c r="FR15" i="16"/>
  <c r="FR14" i="16"/>
  <c r="FR13" i="16"/>
  <c r="FR12" i="16"/>
  <c r="FR11" i="16"/>
  <c r="FR10" i="16"/>
  <c r="FR9" i="16"/>
  <c r="FR8" i="16"/>
  <c r="FR7" i="16"/>
  <c r="FR6" i="16"/>
  <c r="FR5" i="16"/>
  <c r="FR4" i="16"/>
  <c r="FO32" i="16"/>
  <c r="FO31" i="16"/>
  <c r="FO30" i="16"/>
  <c r="FO29" i="16"/>
  <c r="FO28" i="16"/>
  <c r="FO27" i="16"/>
  <c r="FO26" i="16"/>
  <c r="FO25" i="16"/>
  <c r="FO24" i="16"/>
  <c r="FO23" i="16"/>
  <c r="FO22" i="16"/>
  <c r="FO21" i="16"/>
  <c r="FO20" i="16"/>
  <c r="FO19" i="16"/>
  <c r="FO18" i="16"/>
  <c r="FO17" i="16"/>
  <c r="FO16" i="16"/>
  <c r="FO15" i="16"/>
  <c r="FO14" i="16"/>
  <c r="FO13" i="16"/>
  <c r="FO12" i="16"/>
  <c r="FO11" i="16"/>
  <c r="FO10" i="16"/>
  <c r="FO9" i="16"/>
  <c r="FO8" i="16"/>
  <c r="FO7" i="16"/>
  <c r="FO6" i="16"/>
  <c r="FO5" i="16"/>
  <c r="FO4" i="16"/>
  <c r="FL32" i="16"/>
  <c r="FL31" i="16"/>
  <c r="FL30" i="16"/>
  <c r="FL29" i="16"/>
  <c r="FL28" i="16"/>
  <c r="FL27" i="16"/>
  <c r="FL26" i="16"/>
  <c r="FL25" i="16"/>
  <c r="FL24" i="16"/>
  <c r="FL23" i="16"/>
  <c r="FL22" i="16"/>
  <c r="FL21" i="16"/>
  <c r="FL20" i="16"/>
  <c r="FL19" i="16"/>
  <c r="FL18" i="16"/>
  <c r="FL17" i="16"/>
  <c r="FL16" i="16"/>
  <c r="FL15" i="16"/>
  <c r="FL14" i="16"/>
  <c r="FL13" i="16"/>
  <c r="FL12" i="16"/>
  <c r="FL11" i="16"/>
  <c r="FL10" i="16"/>
  <c r="FL9" i="16"/>
  <c r="FL8" i="16"/>
  <c r="FL7" i="16"/>
  <c r="FL6" i="16"/>
  <c r="FL5" i="16"/>
  <c r="FL4" i="16"/>
  <c r="FR34" i="16"/>
  <c r="FR35" i="16"/>
  <c r="FR36" i="16"/>
  <c r="FR37" i="16"/>
  <c r="FR38" i="16"/>
  <c r="FR39" i="16"/>
  <c r="FR40" i="16"/>
  <c r="FR41" i="16"/>
  <c r="FR42" i="16"/>
  <c r="FR43" i="16"/>
  <c r="FR44" i="16"/>
  <c r="AQ36" i="8"/>
  <c r="AQ32" i="8"/>
  <c r="AQ33" i="8"/>
  <c r="AQ34" i="8"/>
  <c r="AQ35" i="8"/>
  <c r="FN44" i="16"/>
  <c r="FM44" i="16"/>
  <c r="FN43" i="16"/>
  <c r="FM43" i="16"/>
  <c r="FN42" i="16"/>
  <c r="FM42" i="16"/>
  <c r="FN41" i="16"/>
  <c r="FM41" i="16"/>
  <c r="FN40" i="16"/>
  <c r="FM40" i="16"/>
  <c r="FN39" i="16"/>
  <c r="FM39" i="16"/>
  <c r="FN38" i="16"/>
  <c r="FM38" i="16"/>
  <c r="FN37" i="16"/>
  <c r="FM37" i="16"/>
  <c r="FN36" i="16"/>
  <c r="FM36" i="16"/>
  <c r="FO36" i="16"/>
  <c r="FN35" i="16"/>
  <c r="FM35" i="16"/>
  <c r="FN34" i="16"/>
  <c r="FM34" i="16"/>
  <c r="FK44" i="16"/>
  <c r="FJ44" i="16"/>
  <c r="FL44" i="16"/>
  <c r="FK43" i="16"/>
  <c r="FJ43" i="16"/>
  <c r="FK42" i="16"/>
  <c r="FJ42" i="16"/>
  <c r="FK41" i="16"/>
  <c r="FJ41" i="16"/>
  <c r="FK40" i="16"/>
  <c r="FJ40" i="16"/>
  <c r="FK39" i="16"/>
  <c r="FJ39" i="16"/>
  <c r="FK38" i="16"/>
  <c r="FJ38" i="16"/>
  <c r="FK37" i="16"/>
  <c r="FJ37" i="16"/>
  <c r="FK36" i="16"/>
  <c r="FJ36" i="16"/>
  <c r="FK35" i="16"/>
  <c r="FJ35" i="16"/>
  <c r="FK34" i="16"/>
  <c r="FJ34" i="16"/>
  <c r="FL36" i="16"/>
  <c r="FL38" i="16"/>
  <c r="FL39" i="16"/>
  <c r="FL40" i="16"/>
  <c r="FO34" i="16"/>
  <c r="FO35" i="16"/>
  <c r="FO38" i="16"/>
  <c r="FO39" i="16"/>
  <c r="FO40" i="16"/>
  <c r="FO43" i="16"/>
  <c r="FO44" i="16"/>
  <c r="FL35" i="16"/>
  <c r="FL37" i="16"/>
  <c r="FL42" i="16"/>
  <c r="FO41" i="16"/>
  <c r="FL34" i="16"/>
  <c r="FL41" i="16"/>
  <c r="FL43" i="16"/>
  <c r="FO37" i="16"/>
  <c r="FO42" i="16"/>
  <c r="AZ42" i="8"/>
  <c r="AZ41" i="8"/>
  <c r="AZ40" i="8"/>
  <c r="BE42" i="8"/>
  <c r="BE41" i="8"/>
  <c r="BE40" i="8"/>
  <c r="BJ42" i="8"/>
  <c r="BJ41" i="8"/>
  <c r="BJ40" i="8"/>
  <c r="BL42" i="8"/>
  <c r="BL41" i="8"/>
  <c r="BL40" i="8"/>
  <c r="BG42" i="8"/>
  <c r="BG41" i="8"/>
  <c r="BG40" i="8"/>
  <c r="BB42" i="8"/>
  <c r="BB41" i="8"/>
  <c r="BB40" i="8"/>
  <c r="AW42" i="8"/>
  <c r="AW41" i="8"/>
  <c r="AW40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42" i="8"/>
  <c r="BM12" i="8"/>
  <c r="BM11" i="8"/>
  <c r="BM10" i="8"/>
  <c r="BM41" i="8"/>
  <c r="BM9" i="8"/>
  <c r="BM8" i="8"/>
  <c r="BM40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42" i="8"/>
  <c r="BH12" i="8"/>
  <c r="BH11" i="8"/>
  <c r="BH10" i="8"/>
  <c r="BH41" i="8"/>
  <c r="BH9" i="8"/>
  <c r="BH8" i="8"/>
  <c r="BH40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42" i="8"/>
  <c r="BC12" i="8"/>
  <c r="BC11" i="8"/>
  <c r="BC10" i="8"/>
  <c r="BC41" i="8"/>
  <c r="BC9" i="8"/>
  <c r="BC8" i="8"/>
  <c r="BC40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X21" i="8"/>
  <c r="AX20" i="8"/>
  <c r="AX19" i="8"/>
  <c r="AX18" i="8"/>
  <c r="AX17" i="8"/>
  <c r="AX16" i="8"/>
  <c r="AX15" i="8"/>
  <c r="AX14" i="8"/>
  <c r="AX13" i="8"/>
  <c r="AX42" i="8"/>
  <c r="AX12" i="8"/>
  <c r="AX11" i="8"/>
  <c r="AX10" i="8"/>
  <c r="AX41" i="8"/>
  <c r="AX9" i="8"/>
  <c r="AX8" i="8"/>
  <c r="AX40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BT45" i="8"/>
  <c r="BT44" i="8"/>
  <c r="BT43" i="8"/>
  <c r="BQ45" i="8"/>
  <c r="BQ44" i="8"/>
  <c r="BQ43" i="8"/>
  <c r="BO45" i="8"/>
  <c r="BO44" i="8"/>
  <c r="BO43" i="8"/>
  <c r="BM45" i="8"/>
  <c r="BL45" i="8"/>
  <c r="BM44" i="8"/>
  <c r="BL44" i="8"/>
  <c r="BM43" i="8"/>
  <c r="BL43" i="8"/>
  <c r="BJ45" i="8"/>
  <c r="BJ44" i="8"/>
  <c r="BJ43" i="8"/>
  <c r="BH45" i="8"/>
  <c r="BG45" i="8"/>
  <c r="BH44" i="8"/>
  <c r="BG44" i="8"/>
  <c r="BH43" i="8"/>
  <c r="BG43" i="8"/>
  <c r="BE45" i="8"/>
  <c r="BE44" i="8"/>
  <c r="BE43" i="8"/>
  <c r="BC45" i="8"/>
  <c r="BB45" i="8"/>
  <c r="BC44" i="8"/>
  <c r="BB44" i="8"/>
  <c r="BC43" i="8"/>
  <c r="BB43" i="8"/>
  <c r="AZ45" i="8"/>
  <c r="AZ44" i="8"/>
  <c r="AZ43" i="8"/>
  <c r="AX45" i="8"/>
  <c r="AW45" i="8"/>
  <c r="AX44" i="8"/>
  <c r="AW44" i="8"/>
  <c r="AX43" i="8"/>
  <c r="AW43" i="8"/>
  <c r="AU45" i="8"/>
  <c r="AU44" i="8"/>
  <c r="AU43" i="8"/>
  <c r="AR44" i="8"/>
  <c r="AR43" i="8"/>
  <c r="AU47" i="8"/>
  <c r="AR47" i="8"/>
  <c r="AP47" i="8"/>
  <c r="AM47" i="8"/>
  <c r="AU42" i="8"/>
  <c r="AU41" i="8"/>
  <c r="AU40" i="8"/>
  <c r="AU39" i="8"/>
  <c r="AV43" i="8"/>
  <c r="AV44" i="8"/>
  <c r="AS42" i="8"/>
  <c r="AS41" i="8"/>
  <c r="AR45" i="8"/>
  <c r="AR42" i="8"/>
  <c r="AR41" i="8"/>
  <c r="AV41" i="8"/>
  <c r="AR40" i="8"/>
  <c r="AV40" i="8"/>
  <c r="AR39" i="8"/>
  <c r="AP45" i="8"/>
  <c r="AP44" i="8"/>
  <c r="AP43" i="8"/>
  <c r="AP42" i="8"/>
  <c r="AP41" i="8"/>
  <c r="AP40" i="8"/>
  <c r="AP39" i="8"/>
  <c r="AM45" i="8"/>
  <c r="AM44" i="8"/>
  <c r="AM43" i="8"/>
  <c r="AM42" i="8"/>
  <c r="AM41" i="8"/>
  <c r="AM40" i="8"/>
  <c r="AM39" i="8"/>
  <c r="AK45" i="8"/>
  <c r="AK44" i="8"/>
  <c r="AK43" i="8"/>
  <c r="AK42" i="8"/>
  <c r="AK41" i="8"/>
  <c r="AK40" i="8"/>
  <c r="AK39" i="8"/>
  <c r="FH44" i="16"/>
  <c r="FG44" i="16"/>
  <c r="FH43" i="16"/>
  <c r="FG43" i="16"/>
  <c r="FH42" i="16"/>
  <c r="FG42" i="16"/>
  <c r="FH41" i="16"/>
  <c r="FG41" i="16"/>
  <c r="FH40" i="16"/>
  <c r="FG40" i="16"/>
  <c r="FH39" i="16"/>
  <c r="FG39" i="16"/>
  <c r="FH38" i="16"/>
  <c r="FG38" i="16"/>
  <c r="FH37" i="16"/>
  <c r="FG37" i="16"/>
  <c r="FH36" i="16"/>
  <c r="FG36" i="16"/>
  <c r="FH35" i="16"/>
  <c r="FG35" i="16"/>
  <c r="FH34" i="16"/>
  <c r="FG34" i="16"/>
  <c r="FI32" i="16"/>
  <c r="FI31" i="16"/>
  <c r="FI30" i="16"/>
  <c r="FI29" i="16"/>
  <c r="FI28" i="16"/>
  <c r="FI27" i="16"/>
  <c r="FI26" i="16"/>
  <c r="FI25" i="16"/>
  <c r="FI24" i="16"/>
  <c r="FI23" i="16"/>
  <c r="FI22" i="16"/>
  <c r="FI21" i="16"/>
  <c r="FI20" i="16"/>
  <c r="FI19" i="16"/>
  <c r="FI18" i="16"/>
  <c r="FI17" i="16"/>
  <c r="FI16" i="16"/>
  <c r="FI15" i="16"/>
  <c r="FI14" i="16"/>
  <c r="FI13" i="16"/>
  <c r="FI12" i="16"/>
  <c r="FI11" i="16"/>
  <c r="FI10" i="16"/>
  <c r="FI9" i="16"/>
  <c r="FI8" i="16"/>
  <c r="FI7" i="16"/>
  <c r="FI6" i="16"/>
  <c r="FI5" i="16"/>
  <c r="FI4" i="16"/>
  <c r="FE42" i="16"/>
  <c r="FD42" i="16"/>
  <c r="FE44" i="16"/>
  <c r="FD44" i="16"/>
  <c r="FE43" i="16"/>
  <c r="FD43" i="16"/>
  <c r="FE41" i="16"/>
  <c r="FD41" i="16"/>
  <c r="FE40" i="16"/>
  <c r="FD40" i="16"/>
  <c r="FE39" i="16"/>
  <c r="FD39" i="16"/>
  <c r="FE38" i="16"/>
  <c r="FD38" i="16"/>
  <c r="FE37" i="16"/>
  <c r="FD37" i="16"/>
  <c r="FE36" i="16"/>
  <c r="FD36" i="16"/>
  <c r="FE35" i="16"/>
  <c r="FD35" i="16"/>
  <c r="FE34" i="16"/>
  <c r="FD34" i="16"/>
  <c r="FB44" i="16"/>
  <c r="FA44" i="16"/>
  <c r="FB43" i="16"/>
  <c r="FA43" i="16"/>
  <c r="FB42" i="16"/>
  <c r="FA42" i="16"/>
  <c r="FB41" i="16"/>
  <c r="FA41" i="16"/>
  <c r="FB40" i="16"/>
  <c r="FA40" i="16"/>
  <c r="FB39" i="16"/>
  <c r="FA39" i="16"/>
  <c r="FB38" i="16"/>
  <c r="FA38" i="16"/>
  <c r="FB37" i="16"/>
  <c r="FA37" i="16"/>
  <c r="FB36" i="16"/>
  <c r="FA36" i="16"/>
  <c r="FB35" i="16"/>
  <c r="FA35" i="16"/>
  <c r="FB34" i="16"/>
  <c r="FA34" i="16"/>
  <c r="FF32" i="16"/>
  <c r="FF31" i="16"/>
  <c r="FF30" i="16"/>
  <c r="FF29" i="16"/>
  <c r="FF28" i="16"/>
  <c r="FF27" i="16"/>
  <c r="FF26" i="16"/>
  <c r="FF25" i="16"/>
  <c r="FF24" i="16"/>
  <c r="FF23" i="16"/>
  <c r="FF22" i="16"/>
  <c r="FF21" i="16"/>
  <c r="FF20" i="16"/>
  <c r="FF19" i="16"/>
  <c r="FF18" i="16"/>
  <c r="FF17" i="16"/>
  <c r="FF16" i="16"/>
  <c r="FF15" i="16"/>
  <c r="FF14" i="16"/>
  <c r="FF13" i="16"/>
  <c r="FF12" i="16"/>
  <c r="FF11" i="16"/>
  <c r="FF10" i="16"/>
  <c r="FF9" i="16"/>
  <c r="FF8" i="16"/>
  <c r="FF7" i="16"/>
  <c r="FF6" i="16"/>
  <c r="FF5" i="16"/>
  <c r="FF4" i="16"/>
  <c r="FC32" i="16"/>
  <c r="FC31" i="16"/>
  <c r="FC30" i="16"/>
  <c r="FC29" i="16"/>
  <c r="FC28" i="16"/>
  <c r="FC27" i="16"/>
  <c r="FC26" i="16"/>
  <c r="FC25" i="16"/>
  <c r="FC24" i="16"/>
  <c r="FC23" i="16"/>
  <c r="FC22" i="16"/>
  <c r="FC21" i="16"/>
  <c r="FC20" i="16"/>
  <c r="FC19" i="16"/>
  <c r="FC18" i="16"/>
  <c r="FC17" i="16"/>
  <c r="FC16" i="16"/>
  <c r="FC15" i="16"/>
  <c r="FC14" i="16"/>
  <c r="FC13" i="16"/>
  <c r="FC12" i="16"/>
  <c r="FC11" i="16"/>
  <c r="FC10" i="16"/>
  <c r="FC9" i="16"/>
  <c r="FC8" i="16"/>
  <c r="FC7" i="16"/>
  <c r="FC6" i="16"/>
  <c r="FC5" i="16"/>
  <c r="FC4" i="16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1" i="8"/>
  <c r="CG20" i="8"/>
  <c r="CG19" i="8"/>
  <c r="CG18" i="8"/>
  <c r="CG17" i="8"/>
  <c r="CG16" i="8"/>
  <c r="CG15" i="8"/>
  <c r="CG14" i="8"/>
  <c r="CG13" i="8"/>
  <c r="CG12" i="8"/>
  <c r="CG11" i="8"/>
  <c r="CG10" i="8"/>
  <c r="CG9" i="8"/>
  <c r="CG8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CB22" i="8"/>
  <c r="CB21" i="8"/>
  <c r="CB20" i="8"/>
  <c r="CB19" i="8"/>
  <c r="CB18" i="8"/>
  <c r="CB17" i="8"/>
  <c r="CB16" i="8"/>
  <c r="CB15" i="8"/>
  <c r="CB14" i="8"/>
  <c r="CB13" i="8"/>
  <c r="CB12" i="8"/>
  <c r="CB11" i="8"/>
  <c r="CB10" i="8"/>
  <c r="CB9" i="8"/>
  <c r="CB8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BW9" i="8"/>
  <c r="BW8" i="8"/>
  <c r="BR45" i="8"/>
  <c r="BR44" i="8"/>
  <c r="AS44" i="8"/>
  <c r="AT44" i="8"/>
  <c r="AS8" i="8"/>
  <c r="AV45" i="8"/>
  <c r="AV42" i="8"/>
  <c r="AS40" i="8"/>
  <c r="AT40" i="8"/>
  <c r="AS39" i="8"/>
  <c r="BR43" i="8"/>
  <c r="AQ40" i="8"/>
  <c r="AQ41" i="8"/>
  <c r="AQ42" i="8"/>
  <c r="AQ43" i="8"/>
  <c r="AQ44" i="8"/>
  <c r="AQ45" i="8"/>
  <c r="AT41" i="8"/>
  <c r="AT42" i="8"/>
  <c r="AS45" i="8"/>
  <c r="AT45" i="8"/>
  <c r="AS43" i="8"/>
  <c r="AT43" i="8"/>
  <c r="AS47" i="8"/>
  <c r="AT47" i="8"/>
  <c r="AV47" i="8"/>
  <c r="AQ47" i="8"/>
  <c r="FI34" i="16"/>
  <c r="FI35" i="16"/>
  <c r="FI36" i="16"/>
  <c r="FI37" i="16"/>
  <c r="FI38" i="16"/>
  <c r="FI39" i="16"/>
  <c r="FI40" i="16"/>
  <c r="FI41" i="16"/>
  <c r="FI42" i="16"/>
  <c r="FI43" i="16"/>
  <c r="FI44" i="16"/>
  <c r="FF34" i="16"/>
  <c r="FF35" i="16"/>
  <c r="FF36" i="16"/>
  <c r="FF37" i="16"/>
  <c r="FF38" i="16"/>
  <c r="FF39" i="16"/>
  <c r="FF40" i="16"/>
  <c r="FF41" i="16"/>
  <c r="FF42" i="16"/>
  <c r="FF43" i="16"/>
  <c r="FF44" i="16"/>
  <c r="FC34" i="16"/>
  <c r="FC35" i="16"/>
  <c r="FC36" i="16"/>
  <c r="FC37" i="16"/>
  <c r="FC38" i="16"/>
  <c r="FC39" i="16"/>
  <c r="FC40" i="16"/>
  <c r="FC41" i="16"/>
  <c r="FC42" i="16"/>
  <c r="FC43" i="16"/>
  <c r="FC44" i="16"/>
  <c r="EY44" i="16"/>
  <c r="EX44" i="16"/>
  <c r="EY43" i="16"/>
  <c r="EX43" i="16"/>
  <c r="EY42" i="16"/>
  <c r="EX42" i="16"/>
  <c r="EY41" i="16"/>
  <c r="EX41" i="16"/>
  <c r="EY40" i="16"/>
  <c r="EX40" i="16"/>
  <c r="EY39" i="16"/>
  <c r="EX39" i="16"/>
  <c r="EY38" i="16"/>
  <c r="EX38" i="16"/>
  <c r="EY37" i="16"/>
  <c r="EX37" i="16"/>
  <c r="EY36" i="16"/>
  <c r="EX36" i="16"/>
  <c r="EY35" i="16"/>
  <c r="EX35" i="16"/>
  <c r="EY34" i="16"/>
  <c r="EX34" i="16"/>
  <c r="EV44" i="16"/>
  <c r="EU44" i="16"/>
  <c r="EV43" i="16"/>
  <c r="EU43" i="16"/>
  <c r="EV42" i="16"/>
  <c r="EU42" i="16"/>
  <c r="EV41" i="16"/>
  <c r="EU41" i="16"/>
  <c r="EV40" i="16"/>
  <c r="EU40" i="16"/>
  <c r="EV39" i="16"/>
  <c r="EU39" i="16"/>
  <c r="EV38" i="16"/>
  <c r="EU38" i="16"/>
  <c r="EV37" i="16"/>
  <c r="EU37" i="16"/>
  <c r="EV36" i="16"/>
  <c r="EU36" i="16"/>
  <c r="EV35" i="16"/>
  <c r="EU35" i="16"/>
  <c r="EV34" i="16"/>
  <c r="EU34" i="16"/>
  <c r="ES44" i="16"/>
  <c r="ER44" i="16"/>
  <c r="ES43" i="16"/>
  <c r="ER43" i="16"/>
  <c r="ES42" i="16"/>
  <c r="ER42" i="16"/>
  <c r="ES41" i="16"/>
  <c r="ER41" i="16"/>
  <c r="ES40" i="16"/>
  <c r="ER40" i="16"/>
  <c r="ES39" i="16"/>
  <c r="ER39" i="16"/>
  <c r="ES38" i="16"/>
  <c r="ER38" i="16"/>
  <c r="ES37" i="16"/>
  <c r="ER37" i="16"/>
  <c r="ES36" i="16"/>
  <c r="ER36" i="16"/>
  <c r="ES35" i="16"/>
  <c r="ER35" i="16"/>
  <c r="ES34" i="16"/>
  <c r="ER34" i="16"/>
  <c r="EP44" i="16"/>
  <c r="EO44" i="16"/>
  <c r="EP43" i="16"/>
  <c r="EO43" i="16"/>
  <c r="EP42" i="16"/>
  <c r="EO42" i="16"/>
  <c r="EP41" i="16"/>
  <c r="EO41" i="16"/>
  <c r="EP40" i="16"/>
  <c r="EO40" i="16"/>
  <c r="EP39" i="16"/>
  <c r="EO39" i="16"/>
  <c r="EP38" i="16"/>
  <c r="EO38" i="16"/>
  <c r="EP37" i="16"/>
  <c r="EO37" i="16"/>
  <c r="EP36" i="16"/>
  <c r="EO36" i="16"/>
  <c r="EP35" i="16"/>
  <c r="EO35" i="16"/>
  <c r="EP34" i="16"/>
  <c r="EO34" i="16"/>
  <c r="EZ32" i="16"/>
  <c r="EZ31" i="16"/>
  <c r="EZ30" i="16"/>
  <c r="EZ29" i="16"/>
  <c r="EZ28" i="16"/>
  <c r="EZ27" i="16"/>
  <c r="EZ26" i="16"/>
  <c r="EZ25" i="16"/>
  <c r="EZ24" i="16"/>
  <c r="EZ23" i="16"/>
  <c r="EZ22" i="16"/>
  <c r="EZ21" i="16"/>
  <c r="EZ20" i="16"/>
  <c r="EZ19" i="16"/>
  <c r="EZ18" i="16"/>
  <c r="EZ17" i="16"/>
  <c r="EZ16" i="16"/>
  <c r="EZ15" i="16"/>
  <c r="EZ14" i="16"/>
  <c r="EZ13" i="16"/>
  <c r="EZ12" i="16"/>
  <c r="EZ11" i="16"/>
  <c r="EZ10" i="16"/>
  <c r="EZ9" i="16"/>
  <c r="EZ8" i="16"/>
  <c r="EZ7" i="16"/>
  <c r="EZ6" i="16"/>
  <c r="EZ5" i="16"/>
  <c r="EZ4" i="16"/>
  <c r="EW32" i="16"/>
  <c r="EW31" i="16"/>
  <c r="EW30" i="16"/>
  <c r="EW29" i="16"/>
  <c r="EW28" i="16"/>
  <c r="EW27" i="16"/>
  <c r="EW26" i="16"/>
  <c r="EW25" i="16"/>
  <c r="EW24" i="16"/>
  <c r="EW23" i="16"/>
  <c r="EW22" i="16"/>
  <c r="EW21" i="16"/>
  <c r="EW20" i="16"/>
  <c r="EW19" i="16"/>
  <c r="EW18" i="16"/>
  <c r="EW17" i="16"/>
  <c r="EW16" i="16"/>
  <c r="EW15" i="16"/>
  <c r="EW14" i="16"/>
  <c r="EW13" i="16"/>
  <c r="EW12" i="16"/>
  <c r="EW11" i="16"/>
  <c r="EW10" i="16"/>
  <c r="EW9" i="16"/>
  <c r="EW8" i="16"/>
  <c r="EW7" i="16"/>
  <c r="EW6" i="16"/>
  <c r="EW5" i="16"/>
  <c r="EW4" i="16"/>
  <c r="ET32" i="16"/>
  <c r="ET31" i="16"/>
  <c r="ET30" i="16"/>
  <c r="ET29" i="16"/>
  <c r="ET28" i="16"/>
  <c r="ET27" i="16"/>
  <c r="ET26" i="16"/>
  <c r="ET25" i="16"/>
  <c r="ET24" i="16"/>
  <c r="ET23" i="16"/>
  <c r="ET22" i="16"/>
  <c r="ET21" i="16"/>
  <c r="ET20" i="16"/>
  <c r="ET19" i="16"/>
  <c r="ET18" i="16"/>
  <c r="ET17" i="16"/>
  <c r="ET16" i="16"/>
  <c r="ET15" i="16"/>
  <c r="ET14" i="16"/>
  <c r="ET13" i="16"/>
  <c r="ET12" i="16"/>
  <c r="ET11" i="16"/>
  <c r="ET10" i="16"/>
  <c r="ET9" i="16"/>
  <c r="ET8" i="16"/>
  <c r="ET7" i="16"/>
  <c r="ET6" i="16"/>
  <c r="ET5" i="16"/>
  <c r="ET4" i="16"/>
  <c r="EQ32" i="16"/>
  <c r="EQ31" i="16"/>
  <c r="EQ30" i="16"/>
  <c r="EQ29" i="16"/>
  <c r="EQ28" i="16"/>
  <c r="EQ27" i="16"/>
  <c r="EQ26" i="16"/>
  <c r="EQ25" i="16"/>
  <c r="EQ24" i="16"/>
  <c r="EQ23" i="16"/>
  <c r="EQ22" i="16"/>
  <c r="EQ21" i="16"/>
  <c r="EQ20" i="16"/>
  <c r="EQ19" i="16"/>
  <c r="EQ18" i="16"/>
  <c r="EQ17" i="16"/>
  <c r="EQ16" i="16"/>
  <c r="EQ15" i="16"/>
  <c r="EQ14" i="16"/>
  <c r="EQ13" i="16"/>
  <c r="EQ12" i="16"/>
  <c r="EQ11" i="16"/>
  <c r="EQ10" i="16"/>
  <c r="EQ9" i="16"/>
  <c r="EQ8" i="16"/>
  <c r="EQ7" i="16"/>
  <c r="EQ6" i="16"/>
  <c r="EQ5" i="16"/>
  <c r="EQ4" i="16"/>
  <c r="EZ34" i="16"/>
  <c r="EZ35" i="16"/>
  <c r="EZ36" i="16"/>
  <c r="EZ37" i="16"/>
  <c r="EZ38" i="16"/>
  <c r="EZ39" i="16"/>
  <c r="EZ40" i="16"/>
  <c r="EZ41" i="16"/>
  <c r="EZ42" i="16"/>
  <c r="EZ43" i="16"/>
  <c r="EZ44" i="16"/>
  <c r="EW34" i="16"/>
  <c r="EW35" i="16"/>
  <c r="EW36" i="16"/>
  <c r="EW37" i="16"/>
  <c r="EW38" i="16"/>
  <c r="EW39" i="16"/>
  <c r="EW40" i="16"/>
  <c r="EW41" i="16"/>
  <c r="EW42" i="16"/>
  <c r="EW43" i="16"/>
  <c r="EW44" i="16"/>
  <c r="ET34" i="16"/>
  <c r="ET35" i="16"/>
  <c r="ET36" i="16"/>
  <c r="ET37" i="16"/>
  <c r="ET38" i="16"/>
  <c r="ET39" i="16"/>
  <c r="ET40" i="16"/>
  <c r="ET41" i="16"/>
  <c r="ET42" i="16"/>
  <c r="ET43" i="16"/>
  <c r="ET44" i="16"/>
  <c r="EQ34" i="16"/>
  <c r="EQ35" i="16"/>
  <c r="EQ36" i="16"/>
  <c r="EQ37" i="16"/>
  <c r="EQ38" i="16"/>
  <c r="EQ39" i="16"/>
  <c r="EQ40" i="16"/>
  <c r="EQ41" i="16"/>
  <c r="EQ42" i="16"/>
  <c r="EQ43" i="16"/>
  <c r="EQ44" i="16"/>
  <c r="AK47" i="8"/>
  <c r="AL32" i="8"/>
  <c r="AL33" i="8"/>
  <c r="AL34" i="8"/>
  <c r="AL35" i="8"/>
  <c r="AL36" i="8"/>
  <c r="EM44" i="16"/>
  <c r="EL44" i="16"/>
  <c r="EM43" i="16"/>
  <c r="EL43" i="16"/>
  <c r="EM42" i="16"/>
  <c r="EL42" i="16"/>
  <c r="EM41" i="16"/>
  <c r="EL41" i="16"/>
  <c r="EM40" i="16"/>
  <c r="EL40" i="16"/>
  <c r="EM39" i="16"/>
  <c r="EL39" i="16"/>
  <c r="EM38" i="16"/>
  <c r="EL38" i="16"/>
  <c r="EM37" i="16"/>
  <c r="EL37" i="16"/>
  <c r="EM36" i="16"/>
  <c r="EL36" i="16"/>
  <c r="EM35" i="16"/>
  <c r="EL35" i="16"/>
  <c r="EM34" i="16"/>
  <c r="EL34" i="16"/>
  <c r="EJ44" i="16"/>
  <c r="EI44" i="16"/>
  <c r="EJ43" i="16"/>
  <c r="EI43" i="16"/>
  <c r="EJ42" i="16"/>
  <c r="EI42" i="16"/>
  <c r="EJ41" i="16"/>
  <c r="EI41" i="16"/>
  <c r="EJ40" i="16"/>
  <c r="EI40" i="16"/>
  <c r="EJ39" i="16"/>
  <c r="EI39" i="16"/>
  <c r="EJ38" i="16"/>
  <c r="EI38" i="16"/>
  <c r="EJ37" i="16"/>
  <c r="EI37" i="16"/>
  <c r="EJ36" i="16"/>
  <c r="EI36" i="16"/>
  <c r="EJ35" i="16"/>
  <c r="EI35" i="16"/>
  <c r="EJ34" i="16"/>
  <c r="EI34" i="16"/>
  <c r="EN5" i="16"/>
  <c r="EN6" i="16"/>
  <c r="EN7" i="16"/>
  <c r="EN8" i="16"/>
  <c r="EN9" i="16"/>
  <c r="EN10" i="16"/>
  <c r="EN11" i="16"/>
  <c r="EN12" i="16"/>
  <c r="EN13" i="16"/>
  <c r="EN14" i="16"/>
  <c r="EN15" i="16"/>
  <c r="EN16" i="16"/>
  <c r="EN17" i="16"/>
  <c r="EN18" i="16"/>
  <c r="EN19" i="16"/>
  <c r="EN20" i="16"/>
  <c r="EN21" i="16"/>
  <c r="EN22" i="16"/>
  <c r="EN23" i="16"/>
  <c r="EN24" i="16"/>
  <c r="EN25" i="16"/>
  <c r="EN26" i="16"/>
  <c r="EN27" i="16"/>
  <c r="EN28" i="16"/>
  <c r="EN29" i="16"/>
  <c r="EN30" i="16"/>
  <c r="EN31" i="16"/>
  <c r="EN32" i="16"/>
  <c r="EN4" i="16"/>
  <c r="EK32" i="16"/>
  <c r="EK31" i="16"/>
  <c r="EK30" i="16"/>
  <c r="EK29" i="16"/>
  <c r="EK28" i="16"/>
  <c r="EK27" i="16"/>
  <c r="EK26" i="16"/>
  <c r="EK25" i="16"/>
  <c r="EK24" i="16"/>
  <c r="EK23" i="16"/>
  <c r="EK22" i="16"/>
  <c r="EK21" i="16"/>
  <c r="EK20" i="16"/>
  <c r="EK19" i="16"/>
  <c r="EK18" i="16"/>
  <c r="EK17" i="16"/>
  <c r="EK16" i="16"/>
  <c r="EK15" i="16"/>
  <c r="EK14" i="16"/>
  <c r="EK13" i="16"/>
  <c r="EK12" i="16"/>
  <c r="EK11" i="16"/>
  <c r="EK10" i="16"/>
  <c r="EK9" i="16"/>
  <c r="EK8" i="16"/>
  <c r="EK7" i="16"/>
  <c r="EK6" i="16"/>
  <c r="EK5" i="16"/>
  <c r="EK4" i="16"/>
  <c r="EG44" i="16"/>
  <c r="EF44" i="16"/>
  <c r="EG43" i="16"/>
  <c r="EF43" i="16"/>
  <c r="EG42" i="16"/>
  <c r="EF42" i="16"/>
  <c r="EG41" i="16"/>
  <c r="EF41" i="16"/>
  <c r="EG40" i="16"/>
  <c r="EF40" i="16"/>
  <c r="EG39" i="16"/>
  <c r="EF39" i="16"/>
  <c r="EG38" i="16"/>
  <c r="EF38" i="16"/>
  <c r="EG37" i="16"/>
  <c r="EF37" i="16"/>
  <c r="EG36" i="16"/>
  <c r="EF36" i="16"/>
  <c r="EG35" i="16"/>
  <c r="EF35" i="16"/>
  <c r="EG34" i="16"/>
  <c r="EF34" i="16"/>
  <c r="EH32" i="16"/>
  <c r="EH31" i="16"/>
  <c r="EH30" i="16"/>
  <c r="EH29" i="16"/>
  <c r="EH28" i="16"/>
  <c r="EH27" i="16"/>
  <c r="EH26" i="16"/>
  <c r="EH25" i="16"/>
  <c r="EH24" i="16"/>
  <c r="EH23" i="16"/>
  <c r="EH22" i="16"/>
  <c r="EH21" i="16"/>
  <c r="EH20" i="16"/>
  <c r="EH19" i="16"/>
  <c r="EH18" i="16"/>
  <c r="EH17" i="16"/>
  <c r="EH16" i="16"/>
  <c r="EH15" i="16"/>
  <c r="EH14" i="16"/>
  <c r="EH13" i="16"/>
  <c r="EH12" i="16"/>
  <c r="EH11" i="16"/>
  <c r="EH10" i="16"/>
  <c r="EH9" i="16"/>
  <c r="EH8" i="16"/>
  <c r="EH7" i="16"/>
  <c r="EH6" i="16"/>
  <c r="EH5" i="16"/>
  <c r="EH4" i="16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9" i="15"/>
  <c r="ED44" i="16"/>
  <c r="EC44" i="16"/>
  <c r="ED43" i="16"/>
  <c r="EC43" i="16"/>
  <c r="ED42" i="16"/>
  <c r="EC42" i="16"/>
  <c r="ED41" i="16"/>
  <c r="EC41" i="16"/>
  <c r="ED40" i="16"/>
  <c r="EC40" i="16"/>
  <c r="ED39" i="16"/>
  <c r="EC39" i="16"/>
  <c r="ED38" i="16"/>
  <c r="EC38" i="16"/>
  <c r="ED37" i="16"/>
  <c r="EC37" i="16"/>
  <c r="ED36" i="16"/>
  <c r="EC36" i="16"/>
  <c r="ED35" i="16"/>
  <c r="EC35" i="16"/>
  <c r="ED34" i="16"/>
  <c r="EC34" i="16"/>
  <c r="EA44" i="16"/>
  <c r="DZ44" i="16"/>
  <c r="EA43" i="16"/>
  <c r="DZ43" i="16"/>
  <c r="EA42" i="16"/>
  <c r="DZ42" i="16"/>
  <c r="EA41" i="16"/>
  <c r="DZ41" i="16"/>
  <c r="EA40" i="16"/>
  <c r="DZ40" i="16"/>
  <c r="EA39" i="16"/>
  <c r="DZ39" i="16"/>
  <c r="EA38" i="16"/>
  <c r="DZ38" i="16"/>
  <c r="EA37" i="16"/>
  <c r="DZ37" i="16"/>
  <c r="EA36" i="16"/>
  <c r="DZ36" i="16"/>
  <c r="EA35" i="16"/>
  <c r="DZ35" i="16"/>
  <c r="EA34" i="16"/>
  <c r="DZ34" i="16"/>
  <c r="EE32" i="16"/>
  <c r="EE31" i="16"/>
  <c r="EE30" i="16"/>
  <c r="EE29" i="16"/>
  <c r="EE28" i="16"/>
  <c r="EE27" i="16"/>
  <c r="EE26" i="16"/>
  <c r="EE25" i="16"/>
  <c r="EE24" i="16"/>
  <c r="EE23" i="16"/>
  <c r="EE22" i="16"/>
  <c r="EE21" i="16"/>
  <c r="EE20" i="16"/>
  <c r="EE19" i="16"/>
  <c r="EE18" i="16"/>
  <c r="EE17" i="16"/>
  <c r="EE16" i="16"/>
  <c r="EE15" i="16"/>
  <c r="EE14" i="16"/>
  <c r="EE13" i="16"/>
  <c r="EE12" i="16"/>
  <c r="EE11" i="16"/>
  <c r="EE10" i="16"/>
  <c r="EE9" i="16"/>
  <c r="EE8" i="16"/>
  <c r="EE7" i="16"/>
  <c r="EE6" i="16"/>
  <c r="EE5" i="16"/>
  <c r="EE4" i="16"/>
  <c r="EB5" i="16"/>
  <c r="EB6" i="16"/>
  <c r="EB7" i="16"/>
  <c r="EB8" i="16"/>
  <c r="EB9" i="16"/>
  <c r="EB10" i="16"/>
  <c r="EB11" i="16"/>
  <c r="EB12" i="16"/>
  <c r="EB13" i="16"/>
  <c r="EB14" i="16"/>
  <c r="EB15" i="16"/>
  <c r="EB16" i="16"/>
  <c r="EB17" i="16"/>
  <c r="EB18" i="16"/>
  <c r="EB19" i="16"/>
  <c r="EB20" i="16"/>
  <c r="EB21" i="16"/>
  <c r="EB22" i="16"/>
  <c r="EB23" i="16"/>
  <c r="EB24" i="16"/>
  <c r="EB25" i="16"/>
  <c r="EB26" i="16"/>
  <c r="EB27" i="16"/>
  <c r="EB28" i="16"/>
  <c r="EB29" i="16"/>
  <c r="EB30" i="16"/>
  <c r="EB31" i="16"/>
  <c r="EB32" i="16"/>
  <c r="EB4" i="16"/>
  <c r="AF47" i="8"/>
  <c r="AF45" i="8"/>
  <c r="AF44" i="8"/>
  <c r="AF43" i="8"/>
  <c r="AF42" i="8"/>
  <c r="AF41" i="8"/>
  <c r="AF40" i="8"/>
  <c r="AF39" i="8"/>
  <c r="AG32" i="8"/>
  <c r="AG33" i="8"/>
  <c r="AG34" i="8"/>
  <c r="AG35" i="8"/>
  <c r="AG36" i="8"/>
  <c r="DW34" i="16"/>
  <c r="DX34" i="16"/>
  <c r="DW35" i="16"/>
  <c r="DX35" i="16"/>
  <c r="DY35" i="16"/>
  <c r="DW36" i="16"/>
  <c r="DX36" i="16"/>
  <c r="DW37" i="16"/>
  <c r="DX37" i="16"/>
  <c r="DY37" i="16"/>
  <c r="DW38" i="16"/>
  <c r="DX38" i="16"/>
  <c r="DW39" i="16"/>
  <c r="DX39" i="16"/>
  <c r="DY39" i="16"/>
  <c r="DW40" i="16"/>
  <c r="DX40" i="16"/>
  <c r="DW41" i="16"/>
  <c r="DX41" i="16"/>
  <c r="DY41" i="16"/>
  <c r="DW42" i="16"/>
  <c r="DX42" i="16"/>
  <c r="DW43" i="16"/>
  <c r="DX43" i="16"/>
  <c r="DW44" i="16"/>
  <c r="DX44" i="16"/>
  <c r="DY5" i="16"/>
  <c r="DY6" i="16"/>
  <c r="DY7" i="16"/>
  <c r="DY8" i="16"/>
  <c r="DY9" i="16"/>
  <c r="DY10" i="16"/>
  <c r="DY11" i="16"/>
  <c r="DY12" i="16"/>
  <c r="DY13" i="16"/>
  <c r="DY14" i="16"/>
  <c r="DY15" i="16"/>
  <c r="DY16" i="16"/>
  <c r="DY17" i="16"/>
  <c r="DY18" i="16"/>
  <c r="DY19" i="16"/>
  <c r="DY20" i="16"/>
  <c r="DY21" i="16"/>
  <c r="DY22" i="16"/>
  <c r="DY23" i="16"/>
  <c r="DY24" i="16"/>
  <c r="DY25" i="16"/>
  <c r="DY26" i="16"/>
  <c r="DY27" i="16"/>
  <c r="DY28" i="16"/>
  <c r="DY29" i="16"/>
  <c r="DY30" i="16"/>
  <c r="DY31" i="16"/>
  <c r="DY32" i="16"/>
  <c r="DY4" i="16"/>
  <c r="DU44" i="16"/>
  <c r="DT44" i="16"/>
  <c r="DU43" i="16"/>
  <c r="DT43" i="16"/>
  <c r="DU42" i="16"/>
  <c r="DT42" i="16"/>
  <c r="DU41" i="16"/>
  <c r="DT41" i="16"/>
  <c r="DU40" i="16"/>
  <c r="DT40" i="16"/>
  <c r="DU39" i="16"/>
  <c r="DT39" i="16"/>
  <c r="DU38" i="16"/>
  <c r="DT38" i="16"/>
  <c r="DU37" i="16"/>
  <c r="DT37" i="16"/>
  <c r="DU36" i="16"/>
  <c r="DT36" i="16"/>
  <c r="DU35" i="16"/>
  <c r="DT35" i="16"/>
  <c r="DU34" i="16"/>
  <c r="DT34" i="16"/>
  <c r="DV32" i="16"/>
  <c r="DV31" i="16"/>
  <c r="DV30" i="16"/>
  <c r="DV29" i="16"/>
  <c r="DV28" i="16"/>
  <c r="DV27" i="16"/>
  <c r="DV26" i="16"/>
  <c r="DV25" i="16"/>
  <c r="DV24" i="16"/>
  <c r="DV23" i="16"/>
  <c r="DV22" i="16"/>
  <c r="DV21" i="16"/>
  <c r="DV20" i="16"/>
  <c r="DV19" i="16"/>
  <c r="DV18" i="16"/>
  <c r="DV17" i="16"/>
  <c r="DV16" i="16"/>
  <c r="DV15" i="16"/>
  <c r="DV14" i="16"/>
  <c r="DV13" i="16"/>
  <c r="DV12" i="16"/>
  <c r="DV11" i="16"/>
  <c r="DV10" i="16"/>
  <c r="DV9" i="16"/>
  <c r="DV8" i="16"/>
  <c r="DV7" i="16"/>
  <c r="DV6" i="16"/>
  <c r="DV5" i="16"/>
  <c r="DV4" i="16"/>
  <c r="AH47" i="8"/>
  <c r="AL47" i="8"/>
  <c r="AH46" i="8"/>
  <c r="AH49" i="8"/>
  <c r="AH45" i="8"/>
  <c r="AL45" i="8"/>
  <c r="AH44" i="8"/>
  <c r="AL44" i="8"/>
  <c r="AH43" i="8"/>
  <c r="AL43" i="8"/>
  <c r="AH42" i="8"/>
  <c r="AL42" i="8"/>
  <c r="AH41" i="8"/>
  <c r="AL41" i="8"/>
  <c r="AH40" i="8"/>
  <c r="AL40" i="8"/>
  <c r="AH39" i="8"/>
  <c r="AC46" i="8"/>
  <c r="AC49" i="8"/>
  <c r="AC47" i="8"/>
  <c r="AC45" i="8"/>
  <c r="AC44" i="8"/>
  <c r="AC43" i="8"/>
  <c r="AC42" i="8"/>
  <c r="AC41" i="8"/>
  <c r="AC40" i="8"/>
  <c r="AC39" i="8"/>
  <c r="DR44" i="16"/>
  <c r="DQ44" i="16"/>
  <c r="DR43" i="16"/>
  <c r="DQ43" i="16"/>
  <c r="DR42" i="16"/>
  <c r="DQ42" i="16"/>
  <c r="DR41" i="16"/>
  <c r="DQ41" i="16"/>
  <c r="DR40" i="16"/>
  <c r="DQ40" i="16"/>
  <c r="DR39" i="16"/>
  <c r="DQ39" i="16"/>
  <c r="DR38" i="16"/>
  <c r="DQ38" i="16"/>
  <c r="DR37" i="16"/>
  <c r="DQ37" i="16"/>
  <c r="DR36" i="16"/>
  <c r="DQ36" i="16"/>
  <c r="DR35" i="16"/>
  <c r="DQ35" i="16"/>
  <c r="DR34" i="16"/>
  <c r="DQ34" i="16"/>
  <c r="DS32" i="16"/>
  <c r="DS31" i="16"/>
  <c r="DS30" i="16"/>
  <c r="DS29" i="16"/>
  <c r="DS28" i="16"/>
  <c r="DS27" i="16"/>
  <c r="DS26" i="16"/>
  <c r="DS25" i="16"/>
  <c r="DS24" i="16"/>
  <c r="DS23" i="16"/>
  <c r="DS22" i="16"/>
  <c r="DS21" i="16"/>
  <c r="DS20" i="16"/>
  <c r="DS19" i="16"/>
  <c r="DS18" i="16"/>
  <c r="DS17" i="16"/>
  <c r="DS16" i="16"/>
  <c r="DS15" i="16"/>
  <c r="DS14" i="16"/>
  <c r="DS13" i="16"/>
  <c r="DS12" i="16"/>
  <c r="DS11" i="16"/>
  <c r="DS10" i="16"/>
  <c r="DS9" i="16"/>
  <c r="DS8" i="16"/>
  <c r="DS7" i="16"/>
  <c r="DS6" i="16"/>
  <c r="DS5" i="16"/>
  <c r="DS4" i="16"/>
  <c r="DO44" i="16"/>
  <c r="DN44" i="16"/>
  <c r="DO43" i="16"/>
  <c r="DN43" i="16"/>
  <c r="DO42" i="16"/>
  <c r="DN42" i="16"/>
  <c r="DO41" i="16"/>
  <c r="DN41" i="16"/>
  <c r="DO40" i="16"/>
  <c r="DN40" i="16"/>
  <c r="DO39" i="16"/>
  <c r="DN39" i="16"/>
  <c r="DO38" i="16"/>
  <c r="DN38" i="16"/>
  <c r="DO37" i="16"/>
  <c r="DN37" i="16"/>
  <c r="DO36" i="16"/>
  <c r="DN36" i="16"/>
  <c r="DO35" i="16"/>
  <c r="DN35" i="16"/>
  <c r="DO34" i="16"/>
  <c r="DN34" i="16"/>
  <c r="DP32" i="16"/>
  <c r="DP31" i="16"/>
  <c r="DP30" i="16"/>
  <c r="DP29" i="16"/>
  <c r="DP28" i="16"/>
  <c r="DP27" i="16"/>
  <c r="DP26" i="16"/>
  <c r="DP25" i="16"/>
  <c r="DP24" i="16"/>
  <c r="DP23" i="16"/>
  <c r="DP22" i="16"/>
  <c r="DP21" i="16"/>
  <c r="DP20" i="16"/>
  <c r="DP19" i="16"/>
  <c r="DP18" i="16"/>
  <c r="DP17" i="16"/>
  <c r="DP16" i="16"/>
  <c r="DP15" i="16"/>
  <c r="DP14" i="16"/>
  <c r="DP13" i="16"/>
  <c r="DP12" i="16"/>
  <c r="DP11" i="16"/>
  <c r="DP10" i="16"/>
  <c r="DP9" i="16"/>
  <c r="DP8" i="16"/>
  <c r="DP7" i="16"/>
  <c r="DP6" i="16"/>
  <c r="DP5" i="16"/>
  <c r="DP4" i="16"/>
  <c r="DL44" i="16"/>
  <c r="DK44" i="16"/>
  <c r="DL43" i="16"/>
  <c r="DK43" i="16"/>
  <c r="DL42" i="16"/>
  <c r="DK42" i="16"/>
  <c r="DL41" i="16"/>
  <c r="DK41" i="16"/>
  <c r="DL40" i="16"/>
  <c r="DK40" i="16"/>
  <c r="DL39" i="16"/>
  <c r="DK39" i="16"/>
  <c r="DL38" i="16"/>
  <c r="DK38" i="16"/>
  <c r="DL37" i="16"/>
  <c r="DK37" i="16"/>
  <c r="DL36" i="16"/>
  <c r="DK36" i="16"/>
  <c r="DL35" i="16"/>
  <c r="DK35" i="16"/>
  <c r="DL34" i="16"/>
  <c r="DK34" i="16"/>
  <c r="DM32" i="16"/>
  <c r="DM31" i="16"/>
  <c r="DM30" i="16"/>
  <c r="DM29" i="16"/>
  <c r="DM28" i="16"/>
  <c r="DM27" i="16"/>
  <c r="DM26" i="16"/>
  <c r="DM25" i="16"/>
  <c r="DM24" i="16"/>
  <c r="DM23" i="16"/>
  <c r="DM22" i="16"/>
  <c r="DM21" i="16"/>
  <c r="DM20" i="16"/>
  <c r="DM19" i="16"/>
  <c r="DM18" i="16"/>
  <c r="DM17" i="16"/>
  <c r="DM16" i="16"/>
  <c r="DM15" i="16"/>
  <c r="DM14" i="16"/>
  <c r="DM13" i="16"/>
  <c r="DM12" i="16"/>
  <c r="DM11" i="16"/>
  <c r="DM10" i="16"/>
  <c r="DM9" i="16"/>
  <c r="DM8" i="16"/>
  <c r="DM7" i="16"/>
  <c r="DM6" i="16"/>
  <c r="DM5" i="16"/>
  <c r="DM4" i="16"/>
  <c r="DI44" i="16"/>
  <c r="DH44" i="16"/>
  <c r="DI43" i="16"/>
  <c r="DH43" i="16"/>
  <c r="DI42" i="16"/>
  <c r="DH42" i="16"/>
  <c r="DI41" i="16"/>
  <c r="DH41" i="16"/>
  <c r="DI40" i="16"/>
  <c r="DH40" i="16"/>
  <c r="DI39" i="16"/>
  <c r="DH39" i="16"/>
  <c r="DI38" i="16"/>
  <c r="DH38" i="16"/>
  <c r="DI37" i="16"/>
  <c r="DH37" i="16"/>
  <c r="DI36" i="16"/>
  <c r="DH36" i="16"/>
  <c r="DI35" i="16"/>
  <c r="DH35" i="16"/>
  <c r="DI34" i="16"/>
  <c r="DH34" i="16"/>
  <c r="DF44" i="16"/>
  <c r="DE44" i="16"/>
  <c r="DF43" i="16"/>
  <c r="DE43" i="16"/>
  <c r="DF42" i="16"/>
  <c r="DE42" i="16"/>
  <c r="DF41" i="16"/>
  <c r="DE41" i="16"/>
  <c r="DF40" i="16"/>
  <c r="DE40" i="16"/>
  <c r="DF39" i="16"/>
  <c r="DE39" i="16"/>
  <c r="DF38" i="16"/>
  <c r="DE38" i="16"/>
  <c r="DF37" i="16"/>
  <c r="DE37" i="16"/>
  <c r="DF36" i="16"/>
  <c r="DE36" i="16"/>
  <c r="DF35" i="16"/>
  <c r="DE35" i="16"/>
  <c r="DF34" i="16"/>
  <c r="DE34" i="16"/>
  <c r="DJ32" i="16"/>
  <c r="DJ31" i="16"/>
  <c r="DJ30" i="16"/>
  <c r="DJ29" i="16"/>
  <c r="DJ28" i="16"/>
  <c r="DJ27" i="16"/>
  <c r="DJ26" i="16"/>
  <c r="DJ25" i="16"/>
  <c r="DJ24" i="16"/>
  <c r="DJ23" i="16"/>
  <c r="DJ22" i="16"/>
  <c r="DJ21" i="16"/>
  <c r="DJ20" i="16"/>
  <c r="DJ19" i="16"/>
  <c r="DJ18" i="16"/>
  <c r="DJ17" i="16"/>
  <c r="DJ16" i="16"/>
  <c r="DJ15" i="16"/>
  <c r="DJ14" i="16"/>
  <c r="DJ13" i="16"/>
  <c r="DJ12" i="16"/>
  <c r="DJ11" i="16"/>
  <c r="DJ10" i="16"/>
  <c r="DJ9" i="16"/>
  <c r="DJ8" i="16"/>
  <c r="DJ7" i="16"/>
  <c r="DJ6" i="16"/>
  <c r="DJ5" i="16"/>
  <c r="DJ4" i="16"/>
  <c r="DG5" i="16"/>
  <c r="DG6" i="16"/>
  <c r="DG7" i="16"/>
  <c r="DG8" i="16"/>
  <c r="DG9" i="16"/>
  <c r="DG10" i="16"/>
  <c r="DG11" i="16"/>
  <c r="DG12" i="16"/>
  <c r="DG13" i="16"/>
  <c r="DG14" i="16"/>
  <c r="DG15" i="16"/>
  <c r="DG16" i="16"/>
  <c r="DG17" i="16"/>
  <c r="DG18" i="16"/>
  <c r="DG19" i="16"/>
  <c r="DG20" i="16"/>
  <c r="DG21" i="16"/>
  <c r="DG22" i="16"/>
  <c r="DG23" i="16"/>
  <c r="DG24" i="16"/>
  <c r="DG25" i="16"/>
  <c r="DG26" i="16"/>
  <c r="DG27" i="16"/>
  <c r="DG28" i="16"/>
  <c r="DG29" i="16"/>
  <c r="DG30" i="16"/>
  <c r="DG31" i="16"/>
  <c r="DG32" i="16"/>
  <c r="DG4" i="16"/>
  <c r="X43" i="8"/>
  <c r="AA43" i="8"/>
  <c r="X45" i="8"/>
  <c r="X44" i="8"/>
  <c r="X42" i="8"/>
  <c r="X41" i="8"/>
  <c r="X40" i="8"/>
  <c r="X39" i="8"/>
  <c r="AA45" i="8"/>
  <c r="AB45" i="8"/>
  <c r="AA44" i="8"/>
  <c r="AB44" i="8"/>
  <c r="AB43" i="8"/>
  <c r="AA42" i="8"/>
  <c r="AB42" i="8"/>
  <c r="AA41" i="8"/>
  <c r="AB41" i="8"/>
  <c r="AA40" i="8"/>
  <c r="AB40" i="8"/>
  <c r="AA39" i="8"/>
  <c r="AB39" i="8"/>
  <c r="DD32" i="16"/>
  <c r="DD31" i="16"/>
  <c r="DD30" i="16"/>
  <c r="DD29" i="16"/>
  <c r="DD28" i="16"/>
  <c r="DD27" i="16"/>
  <c r="DD26" i="16"/>
  <c r="DD25" i="16"/>
  <c r="DD24" i="16"/>
  <c r="DD23" i="16"/>
  <c r="DD22" i="16"/>
  <c r="DD21" i="16"/>
  <c r="DD20" i="16"/>
  <c r="DD19" i="16"/>
  <c r="DD18" i="16"/>
  <c r="DD17" i="16"/>
  <c r="DD16" i="16"/>
  <c r="DD15" i="16"/>
  <c r="DD14" i="16"/>
  <c r="DD13" i="16"/>
  <c r="DD12" i="16"/>
  <c r="DD11" i="16"/>
  <c r="DD10" i="16"/>
  <c r="DD9" i="16"/>
  <c r="DD8" i="16"/>
  <c r="DD7" i="16"/>
  <c r="DD6" i="16"/>
  <c r="DD5" i="16"/>
  <c r="DD4" i="16"/>
  <c r="DC44" i="16"/>
  <c r="DB44" i="16"/>
  <c r="DC43" i="16"/>
  <c r="DB43" i="16"/>
  <c r="DC42" i="16"/>
  <c r="DB42" i="16"/>
  <c r="DC41" i="16"/>
  <c r="DB41" i="16"/>
  <c r="DC40" i="16"/>
  <c r="DB40" i="16"/>
  <c r="DC39" i="16"/>
  <c r="DB39" i="16"/>
  <c r="DC38" i="16"/>
  <c r="DB38" i="16"/>
  <c r="DC37" i="16"/>
  <c r="DB37" i="16"/>
  <c r="DC36" i="16"/>
  <c r="DB36" i="16"/>
  <c r="DC35" i="16"/>
  <c r="DB35" i="16"/>
  <c r="DC34" i="16"/>
  <c r="DB34" i="16"/>
  <c r="DA32" i="16"/>
  <c r="DA31" i="16"/>
  <c r="DA30" i="16"/>
  <c r="DA29" i="16"/>
  <c r="DA28" i="16"/>
  <c r="DA27" i="16"/>
  <c r="DA26" i="16"/>
  <c r="DA25" i="16"/>
  <c r="DA24" i="16"/>
  <c r="DA23" i="16"/>
  <c r="DA22" i="16"/>
  <c r="DA21" i="16"/>
  <c r="DA20" i="16"/>
  <c r="DA19" i="16"/>
  <c r="DA18" i="16"/>
  <c r="DA17" i="16"/>
  <c r="DA16" i="16"/>
  <c r="DA15" i="16"/>
  <c r="DA14" i="16"/>
  <c r="DA13" i="16"/>
  <c r="DA12" i="16"/>
  <c r="DA11" i="16"/>
  <c r="DA10" i="16"/>
  <c r="DA9" i="16"/>
  <c r="DA8" i="16"/>
  <c r="DA7" i="16"/>
  <c r="DA6" i="16"/>
  <c r="DA5" i="16"/>
  <c r="DA4" i="16"/>
  <c r="CZ44" i="16"/>
  <c r="CY44" i="16"/>
  <c r="CZ43" i="16"/>
  <c r="CY43" i="16"/>
  <c r="CZ42" i="16"/>
  <c r="CY42" i="16"/>
  <c r="CZ41" i="16"/>
  <c r="CY41" i="16"/>
  <c r="CZ40" i="16"/>
  <c r="CY40" i="16"/>
  <c r="CZ39" i="16"/>
  <c r="CY39" i="16"/>
  <c r="CZ38" i="16"/>
  <c r="CY38" i="16"/>
  <c r="CZ37" i="16"/>
  <c r="CY37" i="16"/>
  <c r="CZ36" i="16"/>
  <c r="CY36" i="16"/>
  <c r="CZ35" i="16"/>
  <c r="CY35" i="16"/>
  <c r="CZ34" i="16"/>
  <c r="CY34" i="16"/>
  <c r="CW44" i="16"/>
  <c r="CV44" i="16"/>
  <c r="CW43" i="16"/>
  <c r="CV43" i="16"/>
  <c r="CW42" i="16"/>
  <c r="CV42" i="16"/>
  <c r="CW41" i="16"/>
  <c r="CV41" i="16"/>
  <c r="CW40" i="16"/>
  <c r="CV40" i="16"/>
  <c r="CW39" i="16"/>
  <c r="CV39" i="16"/>
  <c r="CW38" i="16"/>
  <c r="CV38" i="16"/>
  <c r="CW37" i="16"/>
  <c r="CV37" i="16"/>
  <c r="CW36" i="16"/>
  <c r="CV36" i="16"/>
  <c r="CW35" i="16"/>
  <c r="CV35" i="16"/>
  <c r="CW34" i="16"/>
  <c r="CV34" i="16"/>
  <c r="CX5" i="16"/>
  <c r="CX6" i="16"/>
  <c r="CX7" i="16"/>
  <c r="CX8" i="16"/>
  <c r="CX9" i="16"/>
  <c r="CX10" i="16"/>
  <c r="CX11" i="16"/>
  <c r="CX12" i="16"/>
  <c r="CX13" i="16"/>
  <c r="CX14" i="16"/>
  <c r="CX15" i="16"/>
  <c r="CX16" i="16"/>
  <c r="CX17" i="16"/>
  <c r="CX18" i="16"/>
  <c r="CX19" i="16"/>
  <c r="CX20" i="16"/>
  <c r="CX21" i="16"/>
  <c r="CX22" i="16"/>
  <c r="CX23" i="16"/>
  <c r="CX24" i="16"/>
  <c r="CX25" i="16"/>
  <c r="CX26" i="16"/>
  <c r="CX27" i="16"/>
  <c r="CX28" i="16"/>
  <c r="CX29" i="16"/>
  <c r="CX30" i="16"/>
  <c r="CX31" i="16"/>
  <c r="CX32" i="16"/>
  <c r="CX4" i="16"/>
  <c r="Y28" i="8"/>
  <c r="CT44" i="16"/>
  <c r="CS44" i="16"/>
  <c r="CT43" i="16"/>
  <c r="CS43" i="16"/>
  <c r="CT42" i="16"/>
  <c r="CS42" i="16"/>
  <c r="CT41" i="16"/>
  <c r="CS41" i="16"/>
  <c r="CT40" i="16"/>
  <c r="CS40" i="16"/>
  <c r="CT39" i="16"/>
  <c r="CS39" i="16"/>
  <c r="CT38" i="16"/>
  <c r="CS38" i="16"/>
  <c r="CT37" i="16"/>
  <c r="CS37" i="16"/>
  <c r="CT36" i="16"/>
  <c r="CS36" i="16"/>
  <c r="CT35" i="16"/>
  <c r="CS35" i="16"/>
  <c r="CT34" i="16"/>
  <c r="CS34" i="16"/>
  <c r="CU5" i="16"/>
  <c r="CU6" i="16"/>
  <c r="CU7" i="16"/>
  <c r="CU8" i="16"/>
  <c r="CU9" i="16"/>
  <c r="CU10" i="16"/>
  <c r="CU11" i="16"/>
  <c r="CU12" i="16"/>
  <c r="CU13" i="16"/>
  <c r="CU14" i="16"/>
  <c r="CU15" i="16"/>
  <c r="CU16" i="16"/>
  <c r="CU17" i="16"/>
  <c r="CU18" i="16"/>
  <c r="CU19" i="16"/>
  <c r="CU20" i="16"/>
  <c r="CU21" i="16"/>
  <c r="CU22" i="16"/>
  <c r="CU23" i="16"/>
  <c r="CU24" i="16"/>
  <c r="CU25" i="16"/>
  <c r="CU26" i="16"/>
  <c r="CU27" i="16"/>
  <c r="CU28" i="16"/>
  <c r="CU29" i="16"/>
  <c r="CU30" i="16"/>
  <c r="CU31" i="16"/>
  <c r="CU32" i="16"/>
  <c r="CU4" i="16"/>
  <c r="CQ44" i="16"/>
  <c r="CP44" i="16"/>
  <c r="CQ43" i="16"/>
  <c r="CP43" i="16"/>
  <c r="CQ42" i="16"/>
  <c r="CP42" i="16"/>
  <c r="CQ41" i="16"/>
  <c r="CP41" i="16"/>
  <c r="CQ40" i="16"/>
  <c r="CP40" i="16"/>
  <c r="CQ39" i="16"/>
  <c r="CP39" i="16"/>
  <c r="CQ38" i="16"/>
  <c r="CP38" i="16"/>
  <c r="CQ37" i="16"/>
  <c r="CP37" i="16"/>
  <c r="CQ36" i="16"/>
  <c r="CP36" i="16"/>
  <c r="CQ35" i="16"/>
  <c r="CP35" i="16"/>
  <c r="CQ34" i="16"/>
  <c r="CP34" i="16"/>
  <c r="CR5" i="16"/>
  <c r="CR6" i="16"/>
  <c r="CR7" i="16"/>
  <c r="CR8" i="16"/>
  <c r="CR9" i="16"/>
  <c r="CR10" i="16"/>
  <c r="CR11" i="16"/>
  <c r="CR12" i="16"/>
  <c r="CR13" i="16"/>
  <c r="CR14" i="16"/>
  <c r="CR15" i="16"/>
  <c r="CR16" i="16"/>
  <c r="CR17" i="16"/>
  <c r="CR18" i="16"/>
  <c r="CR19" i="16"/>
  <c r="CR20" i="16"/>
  <c r="CR21" i="16"/>
  <c r="CR22" i="16"/>
  <c r="CR23" i="16"/>
  <c r="CR24" i="16"/>
  <c r="CR25" i="16"/>
  <c r="CR26" i="16"/>
  <c r="CR27" i="16"/>
  <c r="CR28" i="16"/>
  <c r="CR29" i="16"/>
  <c r="CR30" i="16"/>
  <c r="CR31" i="16"/>
  <c r="CR32" i="16"/>
  <c r="CR4" i="16"/>
  <c r="CN44" i="16"/>
  <c r="CM44" i="16"/>
  <c r="CN43" i="16"/>
  <c r="CM43" i="16"/>
  <c r="CN42" i="16"/>
  <c r="CM42" i="16"/>
  <c r="CN41" i="16"/>
  <c r="CM41" i="16"/>
  <c r="CN40" i="16"/>
  <c r="CM40" i="16"/>
  <c r="CN39" i="16"/>
  <c r="CM39" i="16"/>
  <c r="CN38" i="16"/>
  <c r="CM38" i="16"/>
  <c r="CN37" i="16"/>
  <c r="CM37" i="16"/>
  <c r="CN36" i="16"/>
  <c r="CM36" i="16"/>
  <c r="CN35" i="16"/>
  <c r="CM35" i="16"/>
  <c r="CN34" i="16"/>
  <c r="CM34" i="16"/>
  <c r="CO5" i="16"/>
  <c r="CO6" i="16"/>
  <c r="CO7" i="16"/>
  <c r="CO8" i="16"/>
  <c r="CO9" i="16"/>
  <c r="CO10" i="16"/>
  <c r="CO11" i="16"/>
  <c r="CO12" i="16"/>
  <c r="CO13" i="16"/>
  <c r="CO14" i="16"/>
  <c r="CO15" i="16"/>
  <c r="CO16" i="16"/>
  <c r="CO17" i="16"/>
  <c r="CO18" i="16"/>
  <c r="CO19" i="16"/>
  <c r="CO20" i="16"/>
  <c r="CO21" i="16"/>
  <c r="CO22" i="16"/>
  <c r="CO23" i="16"/>
  <c r="CO24" i="16"/>
  <c r="CO25" i="16"/>
  <c r="CO26" i="16"/>
  <c r="CO27" i="16"/>
  <c r="CO28" i="16"/>
  <c r="CO29" i="16"/>
  <c r="CO30" i="16"/>
  <c r="CO31" i="16"/>
  <c r="CO32" i="16"/>
  <c r="CO4" i="16"/>
  <c r="CK44" i="16"/>
  <c r="CJ44" i="16"/>
  <c r="CK43" i="16"/>
  <c r="CJ43" i="16"/>
  <c r="CK42" i="16"/>
  <c r="CJ42" i="16"/>
  <c r="CK41" i="16"/>
  <c r="CJ41" i="16"/>
  <c r="CK40" i="16"/>
  <c r="CJ40" i="16"/>
  <c r="CK39" i="16"/>
  <c r="CJ39" i="16"/>
  <c r="CK38" i="16"/>
  <c r="CJ38" i="16"/>
  <c r="CK37" i="16"/>
  <c r="CJ37" i="16"/>
  <c r="CK36" i="16"/>
  <c r="CJ36" i="16"/>
  <c r="CK35" i="16"/>
  <c r="CJ35" i="16"/>
  <c r="CK34" i="16"/>
  <c r="CJ34" i="16"/>
  <c r="CL5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4" i="16"/>
  <c r="CH44" i="16"/>
  <c r="CG44" i="16"/>
  <c r="CH43" i="16"/>
  <c r="CG43" i="16"/>
  <c r="CH42" i="16"/>
  <c r="CG42" i="16"/>
  <c r="CH41" i="16"/>
  <c r="CG41" i="16"/>
  <c r="CH40" i="16"/>
  <c r="CG40" i="16"/>
  <c r="CH39" i="16"/>
  <c r="CG39" i="16"/>
  <c r="CH38" i="16"/>
  <c r="CG38" i="16"/>
  <c r="CH37" i="16"/>
  <c r="CG37" i="16"/>
  <c r="CH36" i="16"/>
  <c r="CG36" i="16"/>
  <c r="CH35" i="16"/>
  <c r="CG35" i="16"/>
  <c r="CH34" i="16"/>
  <c r="CG34" i="16"/>
  <c r="CI5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4" i="16"/>
  <c r="V45" i="8"/>
  <c r="V44" i="8"/>
  <c r="V42" i="8"/>
  <c r="V41" i="8"/>
  <c r="V40" i="8"/>
  <c r="CE44" i="16"/>
  <c r="CD44" i="16"/>
  <c r="CE43" i="16"/>
  <c r="CD43" i="16"/>
  <c r="CE42" i="16"/>
  <c r="CD42" i="16"/>
  <c r="CE41" i="16"/>
  <c r="CD41" i="16"/>
  <c r="CE40" i="16"/>
  <c r="CD40" i="16"/>
  <c r="CE39" i="16"/>
  <c r="CD39" i="16"/>
  <c r="CE38" i="16"/>
  <c r="CD38" i="16"/>
  <c r="CE37" i="16"/>
  <c r="CD37" i="16"/>
  <c r="CE36" i="16"/>
  <c r="CD36" i="16"/>
  <c r="CE35" i="16"/>
  <c r="CD35" i="16"/>
  <c r="CE34" i="16"/>
  <c r="CD34" i="16"/>
  <c r="CF5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4" i="16"/>
  <c r="CC5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4" i="16"/>
  <c r="CB44" i="16"/>
  <c r="CA44" i="16"/>
  <c r="CB43" i="16"/>
  <c r="CA43" i="16"/>
  <c r="CB42" i="16"/>
  <c r="CA42" i="16"/>
  <c r="CB41" i="16"/>
  <c r="CA41" i="16"/>
  <c r="CB40" i="16"/>
  <c r="CA40" i="16"/>
  <c r="CB39" i="16"/>
  <c r="CA39" i="16"/>
  <c r="CB38" i="16"/>
  <c r="CA38" i="16"/>
  <c r="CB37" i="16"/>
  <c r="CA37" i="16"/>
  <c r="CB36" i="16"/>
  <c r="CA36" i="16"/>
  <c r="CB35" i="16"/>
  <c r="CA35" i="16"/>
  <c r="CB34" i="16"/>
  <c r="CA34" i="16"/>
  <c r="DY44" i="16"/>
  <c r="DY36" i="16"/>
  <c r="DY34" i="16"/>
  <c r="DY43" i="16"/>
  <c r="DY42" i="16"/>
  <c r="DY40" i="16"/>
  <c r="DY38" i="16"/>
  <c r="AG39" i="8"/>
  <c r="AG40" i="8"/>
  <c r="AG41" i="8"/>
  <c r="AG42" i="8"/>
  <c r="AG43" i="8"/>
  <c r="AG44" i="8"/>
  <c r="AG45" i="8"/>
  <c r="AG47" i="8"/>
  <c r="EN34" i="16"/>
  <c r="EN35" i="16"/>
  <c r="EN36" i="16"/>
  <c r="EN37" i="16"/>
  <c r="EN38" i="16"/>
  <c r="EN39" i="16"/>
  <c r="EN40" i="16"/>
  <c r="EN41" i="16"/>
  <c r="EN42" i="16"/>
  <c r="EN43" i="16"/>
  <c r="EN44" i="16"/>
  <c r="EK34" i="16"/>
  <c r="EK35" i="16"/>
  <c r="EK36" i="16"/>
  <c r="EK37" i="16"/>
  <c r="EK38" i="16"/>
  <c r="EK39" i="16"/>
  <c r="EK40" i="16"/>
  <c r="EK41" i="16"/>
  <c r="EK42" i="16"/>
  <c r="EK43" i="16"/>
  <c r="EK44" i="16"/>
  <c r="EH34" i="16"/>
  <c r="EH35" i="16"/>
  <c r="EH36" i="16"/>
  <c r="EH37" i="16"/>
  <c r="EH38" i="16"/>
  <c r="EH39" i="16"/>
  <c r="EH40" i="16"/>
  <c r="EH41" i="16"/>
  <c r="EH42" i="16"/>
  <c r="EH43" i="16"/>
  <c r="EH44" i="16"/>
  <c r="EE34" i="16"/>
  <c r="EE35" i="16"/>
  <c r="EE36" i="16"/>
  <c r="EE37" i="16"/>
  <c r="EE38" i="16"/>
  <c r="EE39" i="16"/>
  <c r="EE40" i="16"/>
  <c r="EE41" i="16"/>
  <c r="EE42" i="16"/>
  <c r="EE43" i="16"/>
  <c r="EE44" i="16"/>
  <c r="EB34" i="16"/>
  <c r="EB35" i="16"/>
  <c r="EB36" i="16"/>
  <c r="EB37" i="16"/>
  <c r="EB38" i="16"/>
  <c r="EB39" i="16"/>
  <c r="EB40" i="16"/>
  <c r="EB41" i="16"/>
  <c r="EB42" i="16"/>
  <c r="EB43" i="16"/>
  <c r="EB44" i="16"/>
  <c r="DV34" i="16"/>
  <c r="DV35" i="16"/>
  <c r="DV36" i="16"/>
  <c r="DV37" i="16"/>
  <c r="DV38" i="16"/>
  <c r="DV39" i="16"/>
  <c r="DV40" i="16"/>
  <c r="DV41" i="16"/>
  <c r="DV42" i="16"/>
  <c r="DV43" i="16"/>
  <c r="DV44" i="16"/>
  <c r="AH52" i="8"/>
  <c r="AH51" i="8"/>
  <c r="AH50" i="8"/>
  <c r="AC52" i="8"/>
  <c r="AC51" i="8"/>
  <c r="AC50" i="8"/>
  <c r="DS34" i="16"/>
  <c r="DS35" i="16"/>
  <c r="DS36" i="16"/>
  <c r="DS37" i="16"/>
  <c r="DS38" i="16"/>
  <c r="DS39" i="16"/>
  <c r="DS40" i="16"/>
  <c r="DS41" i="16"/>
  <c r="DS42" i="16"/>
  <c r="DS43" i="16"/>
  <c r="DS44" i="16"/>
  <c r="DP34" i="16"/>
  <c r="DP35" i="16"/>
  <c r="DP36" i="16"/>
  <c r="DP37" i="16"/>
  <c r="DP38" i="16"/>
  <c r="DP39" i="16"/>
  <c r="DP40" i="16"/>
  <c r="DP41" i="16"/>
  <c r="DP42" i="16"/>
  <c r="DP43" i="16"/>
  <c r="DP44" i="16"/>
  <c r="DM34" i="16"/>
  <c r="DM35" i="16"/>
  <c r="DM36" i="16"/>
  <c r="DM37" i="16"/>
  <c r="DM38" i="16"/>
  <c r="DM39" i="16"/>
  <c r="DM40" i="16"/>
  <c r="DM41" i="16"/>
  <c r="DM42" i="16"/>
  <c r="DM43" i="16"/>
  <c r="DM44" i="16"/>
  <c r="DJ34" i="16"/>
  <c r="DJ35" i="16"/>
  <c r="DJ36" i="16"/>
  <c r="DJ37" i="16"/>
  <c r="DJ38" i="16"/>
  <c r="DJ39" i="16"/>
  <c r="DJ40" i="16"/>
  <c r="DJ41" i="16"/>
  <c r="DJ42" i="16"/>
  <c r="DJ43" i="16"/>
  <c r="DJ44" i="16"/>
  <c r="DG34" i="16"/>
  <c r="DG35" i="16"/>
  <c r="DG36" i="16"/>
  <c r="DG37" i="16"/>
  <c r="DG38" i="16"/>
  <c r="DG39" i="16"/>
  <c r="DG40" i="16"/>
  <c r="DG41" i="16"/>
  <c r="DG42" i="16"/>
  <c r="DG43" i="16"/>
  <c r="DG44" i="16"/>
  <c r="JD47" i="8"/>
  <c r="JD46" i="8"/>
  <c r="JD43" i="8"/>
  <c r="DD34" i="16"/>
  <c r="DD35" i="16"/>
  <c r="DD36" i="16"/>
  <c r="DD37" i="16"/>
  <c r="DD38" i="16"/>
  <c r="DD39" i="16"/>
  <c r="DD40" i="16"/>
  <c r="DD41" i="16"/>
  <c r="DD42" i="16"/>
  <c r="DD43" i="16"/>
  <c r="DD44" i="16"/>
  <c r="DA34" i="16"/>
  <c r="DA35" i="16"/>
  <c r="DA36" i="16"/>
  <c r="DA37" i="16"/>
  <c r="DA38" i="16"/>
  <c r="DA39" i="16"/>
  <c r="DA40" i="16"/>
  <c r="DA41" i="16"/>
  <c r="DA42" i="16"/>
  <c r="DA43" i="16"/>
  <c r="DA44" i="16"/>
  <c r="CX34" i="16"/>
  <c r="CX35" i="16"/>
  <c r="CX36" i="16"/>
  <c r="CX37" i="16"/>
  <c r="CX38" i="16"/>
  <c r="CX39" i="16"/>
  <c r="CX40" i="16"/>
  <c r="CX41" i="16"/>
  <c r="CX42" i="16"/>
  <c r="CX43" i="16"/>
  <c r="CX44" i="16"/>
  <c r="CU34" i="16"/>
  <c r="CU35" i="16"/>
  <c r="CU36" i="16"/>
  <c r="CU37" i="16"/>
  <c r="CU38" i="16"/>
  <c r="CU39" i="16"/>
  <c r="CU40" i="16"/>
  <c r="CU41" i="16"/>
  <c r="CU42" i="16"/>
  <c r="CU43" i="16"/>
  <c r="CU44" i="16"/>
  <c r="CR34" i="16"/>
  <c r="CR35" i="16"/>
  <c r="CR36" i="16"/>
  <c r="CR37" i="16"/>
  <c r="CR38" i="16"/>
  <c r="CR39" i="16"/>
  <c r="CR40" i="16"/>
  <c r="CR41" i="16"/>
  <c r="CR42" i="16"/>
  <c r="CR43" i="16"/>
  <c r="CR44" i="16"/>
  <c r="CO34" i="16"/>
  <c r="CO35" i="16"/>
  <c r="CO36" i="16"/>
  <c r="CO37" i="16"/>
  <c r="CO38" i="16"/>
  <c r="CO39" i="16"/>
  <c r="CO40" i="16"/>
  <c r="CO41" i="16"/>
  <c r="CO42" i="16"/>
  <c r="CO43" i="16"/>
  <c r="CO44" i="16"/>
  <c r="CL34" i="16"/>
  <c r="CL35" i="16"/>
  <c r="CL36" i="16"/>
  <c r="CL37" i="16"/>
  <c r="CL38" i="16"/>
  <c r="CL39" i="16"/>
  <c r="CL40" i="16"/>
  <c r="CL41" i="16"/>
  <c r="CL42" i="16"/>
  <c r="CL43" i="16"/>
  <c r="CL44" i="16"/>
  <c r="CI41" i="16"/>
  <c r="CI42" i="16"/>
  <c r="CI43" i="16"/>
  <c r="CI44" i="16"/>
  <c r="CI34" i="16"/>
  <c r="CI35" i="16"/>
  <c r="CI36" i="16"/>
  <c r="CI37" i="16"/>
  <c r="CI38" i="16"/>
  <c r="CI39" i="16"/>
  <c r="CI40" i="16"/>
  <c r="CF34" i="16"/>
  <c r="CF35" i="16"/>
  <c r="CF36" i="16"/>
  <c r="CF37" i="16"/>
  <c r="CF38" i="16"/>
  <c r="CF39" i="16"/>
  <c r="CF40" i="16"/>
  <c r="CF41" i="16"/>
  <c r="CF42" i="16"/>
  <c r="CF43" i="16"/>
  <c r="CF44" i="16"/>
  <c r="CC34" i="16"/>
  <c r="CC35" i="16"/>
  <c r="CC36" i="16"/>
  <c r="CC37" i="16"/>
  <c r="CC38" i="16"/>
  <c r="CC39" i="16"/>
  <c r="CC40" i="16"/>
  <c r="CC41" i="16"/>
  <c r="CC42" i="16"/>
  <c r="CC43" i="16"/>
  <c r="CC44" i="16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Z5" i="16"/>
  <c r="BZ6" i="16"/>
  <c r="BZ7" i="16"/>
  <c r="BZ8" i="16"/>
  <c r="BZ9" i="16"/>
  <c r="BZ10" i="16"/>
  <c r="BZ11" i="16"/>
  <c r="BZ12" i="16"/>
  <c r="BZ13" i="16"/>
  <c r="BZ14" i="16"/>
  <c r="BZ15" i="16"/>
  <c r="BZ16" i="16"/>
  <c r="BZ17" i="16"/>
  <c r="BZ18" i="16"/>
  <c r="BZ19" i="16"/>
  <c r="BZ20" i="16"/>
  <c r="BZ21" i="16"/>
  <c r="BZ22" i="16"/>
  <c r="BZ23" i="16"/>
  <c r="BZ24" i="16"/>
  <c r="BZ25" i="16"/>
  <c r="BZ26" i="16"/>
  <c r="BZ27" i="16"/>
  <c r="BZ28" i="16"/>
  <c r="BZ29" i="16"/>
  <c r="BZ30" i="16"/>
  <c r="BZ31" i="16"/>
  <c r="BZ32" i="16"/>
  <c r="BZ4" i="16"/>
  <c r="BZ37" i="16"/>
  <c r="BZ34" i="16"/>
  <c r="BZ35" i="16"/>
  <c r="BZ36" i="16"/>
  <c r="BZ38" i="16"/>
  <c r="BZ39" i="16"/>
  <c r="BZ40" i="16"/>
  <c r="BZ41" i="16"/>
  <c r="BZ42" i="16"/>
  <c r="BZ43" i="16"/>
  <c r="BZ44" i="16"/>
  <c r="BV44" i="16"/>
  <c r="BU44" i="16"/>
  <c r="BV43" i="16"/>
  <c r="BU43" i="16"/>
  <c r="BV42" i="16"/>
  <c r="BU42" i="16"/>
  <c r="BV41" i="16"/>
  <c r="BU41" i="16"/>
  <c r="BV40" i="16"/>
  <c r="BU40" i="16"/>
  <c r="BV39" i="16"/>
  <c r="BU39" i="16"/>
  <c r="BV38" i="16"/>
  <c r="BU38" i="16"/>
  <c r="BV37" i="16"/>
  <c r="BU37" i="16"/>
  <c r="BV36" i="16"/>
  <c r="BU36" i="16"/>
  <c r="BV35" i="16"/>
  <c r="BU35" i="16"/>
  <c r="BV34" i="16"/>
  <c r="BU34" i="16"/>
  <c r="BW5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4" i="16"/>
  <c r="BS44" i="16"/>
  <c r="BR44" i="16"/>
  <c r="BS43" i="16"/>
  <c r="BR43" i="16"/>
  <c r="BS42" i="16"/>
  <c r="BR42" i="16"/>
  <c r="BS41" i="16"/>
  <c r="BR41" i="16"/>
  <c r="BS40" i="16"/>
  <c r="BR40" i="16"/>
  <c r="BS39" i="16"/>
  <c r="BR39" i="16"/>
  <c r="BS38" i="16"/>
  <c r="BR38" i="16"/>
  <c r="BS37" i="16"/>
  <c r="BR37" i="16"/>
  <c r="BT37" i="16"/>
  <c r="BS36" i="16"/>
  <c r="BR36" i="16"/>
  <c r="BS35" i="16"/>
  <c r="BR35" i="16"/>
  <c r="BS34" i="16"/>
  <c r="BR34" i="16"/>
  <c r="BT5" i="16"/>
  <c r="BT6" i="16"/>
  <c r="BT7" i="16"/>
  <c r="BT8" i="16"/>
  <c r="BT9" i="16"/>
  <c r="BT10" i="16"/>
  <c r="BT11" i="16"/>
  <c r="BT12" i="16"/>
  <c r="BT13" i="16"/>
  <c r="BT14" i="16"/>
  <c r="BT15" i="16"/>
  <c r="BT16" i="16"/>
  <c r="BT17" i="16"/>
  <c r="BT18" i="16"/>
  <c r="BT19" i="16"/>
  <c r="BT20" i="16"/>
  <c r="BT21" i="16"/>
  <c r="BT22" i="16"/>
  <c r="BT23" i="16"/>
  <c r="BT24" i="16"/>
  <c r="BT25" i="16"/>
  <c r="BT26" i="16"/>
  <c r="BT27" i="16"/>
  <c r="BT28" i="16"/>
  <c r="BT29" i="16"/>
  <c r="BT30" i="16"/>
  <c r="BT31" i="16"/>
  <c r="BT32" i="16"/>
  <c r="BT4" i="16"/>
  <c r="BW34" i="16"/>
  <c r="BW35" i="16"/>
  <c r="BW36" i="16"/>
  <c r="BW37" i="16"/>
  <c r="BW38" i="16"/>
  <c r="BW39" i="16"/>
  <c r="BW40" i="16"/>
  <c r="BW41" i="16"/>
  <c r="BW42" i="16"/>
  <c r="BW43" i="16"/>
  <c r="BW44" i="16"/>
  <c r="BT34" i="16"/>
  <c r="BT35" i="16"/>
  <c r="BT36" i="16"/>
  <c r="BT38" i="16"/>
  <c r="BT39" i="16"/>
  <c r="BT40" i="16"/>
  <c r="BT41" i="16"/>
  <c r="BT42" i="16"/>
  <c r="BT43" i="16"/>
  <c r="BT44" i="16"/>
  <c r="S45" i="8"/>
  <c r="W45" i="8"/>
  <c r="S44" i="8"/>
  <c r="W44" i="8"/>
  <c r="S42" i="8"/>
  <c r="W42" i="8"/>
  <c r="S41" i="8"/>
  <c r="W41" i="8"/>
  <c r="S40" i="8"/>
  <c r="W40" i="8"/>
  <c r="IW7" i="16"/>
  <c r="IW8" i="16"/>
  <c r="IW11" i="16"/>
  <c r="IW12" i="16"/>
  <c r="IW15" i="16"/>
  <c r="IW16" i="16"/>
  <c r="IW19" i="16"/>
  <c r="IW20" i="16"/>
  <c r="IW23" i="16"/>
  <c r="IW24" i="16"/>
  <c r="IW27" i="16"/>
  <c r="IW28" i="16"/>
  <c r="IW31" i="16"/>
  <c r="IW32" i="16"/>
  <c r="IS6" i="16"/>
  <c r="IS10" i="16"/>
  <c r="BO43" i="16"/>
  <c r="BP43" i="16"/>
  <c r="BO44" i="16"/>
  <c r="BP44" i="16"/>
  <c r="BO38" i="16"/>
  <c r="BP38" i="16"/>
  <c r="BO39" i="16"/>
  <c r="BP39" i="16"/>
  <c r="BO40" i="16"/>
  <c r="BP40" i="16"/>
  <c r="Q45" i="8"/>
  <c r="Q44" i="8"/>
  <c r="N44" i="8"/>
  <c r="N45" i="8"/>
  <c r="Q42" i="8"/>
  <c r="Q41" i="8"/>
  <c r="Q40" i="8"/>
  <c r="Q39" i="8"/>
  <c r="N42" i="8"/>
  <c r="N41" i="8"/>
  <c r="N40" i="8"/>
  <c r="W32" i="8"/>
  <c r="W33" i="8"/>
  <c r="W34" i="8"/>
  <c r="W35" i="8"/>
  <c r="W36" i="8"/>
  <c r="R16" i="8"/>
  <c r="R17" i="8"/>
  <c r="R32" i="8"/>
  <c r="R33" i="8"/>
  <c r="R34" i="8"/>
  <c r="R35" i="8"/>
  <c r="R36" i="8"/>
  <c r="IW5" i="16"/>
  <c r="IV39" i="16"/>
  <c r="IW9" i="16"/>
  <c r="IW10" i="16"/>
  <c r="IW13" i="16"/>
  <c r="IW14" i="16"/>
  <c r="IW17" i="16"/>
  <c r="IW18" i="16"/>
  <c r="IW21" i="16"/>
  <c r="IW22" i="16"/>
  <c r="IW4" i="16"/>
  <c r="IU39" i="16"/>
  <c r="IU40" i="16"/>
  <c r="IU38" i="16"/>
  <c r="IS5" i="16"/>
  <c r="IR39" i="16"/>
  <c r="IS9" i="16"/>
  <c r="IS12" i="16"/>
  <c r="IS13" i="16"/>
  <c r="IS16" i="16"/>
  <c r="IS17" i="16"/>
  <c r="IS20" i="16"/>
  <c r="IS21" i="16"/>
  <c r="IR38" i="16"/>
  <c r="IS11" i="16"/>
  <c r="IS14" i="16"/>
  <c r="IS15" i="16"/>
  <c r="IS18" i="16"/>
  <c r="IS19" i="16"/>
  <c r="IS22" i="16"/>
  <c r="IQ38" i="16"/>
  <c r="IS7" i="16"/>
  <c r="IQ39" i="16"/>
  <c r="IQ40" i="16"/>
  <c r="BP42" i="16"/>
  <c r="BO42" i="16"/>
  <c r="BP41" i="16"/>
  <c r="BO41" i="16"/>
  <c r="BP37" i="16"/>
  <c r="BO37" i="16"/>
  <c r="BP36" i="16"/>
  <c r="BO36" i="16"/>
  <c r="BP35" i="16"/>
  <c r="BO35" i="16"/>
  <c r="BP34" i="16"/>
  <c r="BO34" i="16"/>
  <c r="BM42" i="16"/>
  <c r="BL42" i="16"/>
  <c r="BM41" i="16"/>
  <c r="BL41" i="16"/>
  <c r="BM37" i="16"/>
  <c r="BL37" i="16"/>
  <c r="BM36" i="16"/>
  <c r="BL36" i="16"/>
  <c r="BM35" i="16"/>
  <c r="BL35" i="16"/>
  <c r="BM34" i="16"/>
  <c r="BL34" i="16"/>
  <c r="BJ42" i="16"/>
  <c r="BI42" i="16"/>
  <c r="BJ41" i="16"/>
  <c r="BI41" i="16"/>
  <c r="BJ37" i="16"/>
  <c r="BI37" i="16"/>
  <c r="BJ36" i="16"/>
  <c r="BI36" i="16"/>
  <c r="BJ35" i="16"/>
  <c r="BI35" i="16"/>
  <c r="BJ34" i="16"/>
  <c r="BI3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Q4" i="16"/>
  <c r="BN4" i="16"/>
  <c r="BK4" i="16"/>
  <c r="BQ43" i="16"/>
  <c r="BQ44" i="16"/>
  <c r="BQ39" i="16"/>
  <c r="BQ40" i="16"/>
  <c r="BQ38" i="16"/>
  <c r="R40" i="8"/>
  <c r="R41" i="8"/>
  <c r="R42" i="8"/>
  <c r="R44" i="8"/>
  <c r="R45" i="8"/>
  <c r="IT38" i="16"/>
  <c r="IT39" i="16"/>
  <c r="IW38" i="16"/>
  <c r="IW40" i="16"/>
  <c r="IR40" i="16"/>
  <c r="IT40" i="16"/>
  <c r="IS30" i="16"/>
  <c r="IS40" i="16"/>
  <c r="IV38" i="16"/>
  <c r="IX38" i="16"/>
  <c r="IV40" i="16"/>
  <c r="IV44" i="16"/>
  <c r="IS4" i="16"/>
  <c r="IS29" i="16"/>
  <c r="IS25" i="16"/>
  <c r="IW30" i="16"/>
  <c r="IW26" i="16"/>
  <c r="IW6" i="16"/>
  <c r="IQ43" i="16"/>
  <c r="IS26" i="16"/>
  <c r="IQ44" i="16"/>
  <c r="IU44" i="16"/>
  <c r="IS32" i="16"/>
  <c r="IS28" i="16"/>
  <c r="IS24" i="16"/>
  <c r="IS8" i="16"/>
  <c r="IW29" i="16"/>
  <c r="IW25" i="16"/>
  <c r="IT44" i="16"/>
  <c r="IS31" i="16"/>
  <c r="IS27" i="16"/>
  <c r="IS23" i="16"/>
  <c r="IX39" i="16"/>
  <c r="BK34" i="16"/>
  <c r="BK35" i="16"/>
  <c r="BK36" i="16"/>
  <c r="BK37" i="16"/>
  <c r="BK41" i="16"/>
  <c r="BK42" i="16"/>
  <c r="BN34" i="16"/>
  <c r="BN35" i="16"/>
  <c r="BN36" i="16"/>
  <c r="BN37" i="16"/>
  <c r="BN41" i="16"/>
  <c r="BN42" i="16"/>
  <c r="BQ34" i="16"/>
  <c r="BQ35" i="16"/>
  <c r="BQ36" i="16"/>
  <c r="BQ37" i="16"/>
  <c r="BQ41" i="16"/>
  <c r="BQ42" i="16"/>
  <c r="BE15" i="16"/>
  <c r="BG42" i="16"/>
  <c r="BF42" i="16"/>
  <c r="BG41" i="16"/>
  <c r="BF41" i="16"/>
  <c r="BG37" i="16"/>
  <c r="BF37" i="16"/>
  <c r="BG36" i="16"/>
  <c r="BF36" i="16"/>
  <c r="BG35" i="16"/>
  <c r="BF35" i="16"/>
  <c r="BG34" i="16"/>
  <c r="BF3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4" i="16"/>
  <c r="IW44" i="16"/>
  <c r="IS39" i="16"/>
  <c r="IX40" i="16"/>
  <c r="IX43" i="16"/>
  <c r="IW43" i="16"/>
  <c r="IW39" i="16"/>
  <c r="IW36" i="16"/>
  <c r="IX44" i="16"/>
  <c r="IT43" i="16"/>
  <c r="IW41" i="16"/>
  <c r="IS43" i="16"/>
  <c r="IS42" i="16"/>
  <c r="IS41" i="16"/>
  <c r="IW34" i="16"/>
  <c r="IW37" i="16"/>
  <c r="IW42" i="16"/>
  <c r="IS44" i="16"/>
  <c r="IS36" i="16"/>
  <c r="IS35" i="16"/>
  <c r="IS37" i="16"/>
  <c r="IS38" i="16"/>
  <c r="IS34" i="16"/>
  <c r="IW35" i="16"/>
  <c r="BH34" i="16"/>
  <c r="BH35" i="16"/>
  <c r="BH36" i="16"/>
  <c r="BH37" i="16"/>
  <c r="BH41" i="16"/>
  <c r="BH42" i="16"/>
  <c r="BD42" i="16"/>
  <c r="BC42" i="16"/>
  <c r="BD41" i="16"/>
  <c r="BC41" i="16"/>
  <c r="BD37" i="16"/>
  <c r="BC37" i="16"/>
  <c r="BD36" i="16"/>
  <c r="BC36" i="16"/>
  <c r="BD35" i="16"/>
  <c r="BC35" i="16"/>
  <c r="BD34" i="16"/>
  <c r="BC34" i="16"/>
  <c r="BE5" i="16"/>
  <c r="BE6" i="16"/>
  <c r="BE7" i="16"/>
  <c r="BE8" i="16"/>
  <c r="BE9" i="16"/>
  <c r="BE10" i="16"/>
  <c r="BE11" i="16"/>
  <c r="BE12" i="16"/>
  <c r="BE13" i="16"/>
  <c r="BE14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4" i="16"/>
  <c r="BE34" i="16"/>
  <c r="BE35" i="16"/>
  <c r="BE36" i="16"/>
  <c r="BE37" i="16"/>
  <c r="BE41" i="16"/>
  <c r="BE42" i="16"/>
  <c r="BA42" i="16"/>
  <c r="AZ42" i="16"/>
  <c r="BA41" i="16"/>
  <c r="AZ41" i="16"/>
  <c r="BA37" i="16"/>
  <c r="AZ37" i="16"/>
  <c r="BA36" i="16"/>
  <c r="AZ36" i="16"/>
  <c r="BA35" i="16"/>
  <c r="AZ35" i="16"/>
  <c r="BA34" i="16"/>
  <c r="AZ3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4" i="16"/>
  <c r="BB34" i="16"/>
  <c r="BB41" i="16"/>
  <c r="BB35" i="16"/>
  <c r="BB36" i="16"/>
  <c r="BB37" i="16"/>
  <c r="BB42" i="16"/>
  <c r="AY4" i="16"/>
  <c r="AU42" i="16"/>
  <c r="AT42" i="16"/>
  <c r="AU41" i="16"/>
  <c r="AT41" i="16"/>
  <c r="AU37" i="16"/>
  <c r="AT37" i="16"/>
  <c r="AU36" i="16"/>
  <c r="AT36" i="16"/>
  <c r="AU35" i="16"/>
  <c r="AT35" i="16"/>
  <c r="AU34" i="16"/>
  <c r="AT34" i="16"/>
  <c r="AX42" i="16"/>
  <c r="AW42" i="16"/>
  <c r="AX41" i="16"/>
  <c r="AW41" i="16"/>
  <c r="AX37" i="16"/>
  <c r="AW37" i="16"/>
  <c r="AX36" i="16"/>
  <c r="AW36" i="16"/>
  <c r="AX35" i="16"/>
  <c r="AW35" i="16"/>
  <c r="AX34" i="16"/>
  <c r="AW3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4" i="16"/>
  <c r="AY35" i="16"/>
  <c r="AY36" i="16"/>
  <c r="AY37" i="16"/>
  <c r="AY41" i="16"/>
  <c r="AY42" i="16"/>
  <c r="AV34" i="16"/>
  <c r="AV35" i="16"/>
  <c r="AV36" i="16"/>
  <c r="AV37" i="16"/>
  <c r="AV41" i="16"/>
  <c r="AV42" i="16"/>
  <c r="M32" i="8"/>
  <c r="M33" i="8"/>
  <c r="M34" i="8"/>
  <c r="M35" i="8"/>
  <c r="M36" i="8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V4" i="16"/>
  <c r="AS4" i="16"/>
  <c r="AL42" i="16"/>
  <c r="AK42" i="16"/>
  <c r="AL41" i="16"/>
  <c r="AK41" i="16"/>
  <c r="AL37" i="16"/>
  <c r="AK37" i="16"/>
  <c r="AL36" i="16"/>
  <c r="AK36" i="16"/>
  <c r="AL35" i="16"/>
  <c r="AK35" i="16"/>
  <c r="AL34" i="16"/>
  <c r="AK34" i="16"/>
  <c r="IU37" i="16"/>
  <c r="IV41" i="16"/>
  <c r="IU41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P4" i="16"/>
  <c r="AM4" i="16"/>
  <c r="AJ4" i="16"/>
  <c r="AG4" i="16"/>
  <c r="AD4" i="16"/>
  <c r="AM34" i="16"/>
  <c r="AM35" i="16"/>
  <c r="AM36" i="16"/>
  <c r="AM37" i="16"/>
  <c r="AM41" i="16"/>
  <c r="AM42" i="16"/>
  <c r="IR36" i="16"/>
  <c r="IU36" i="16"/>
  <c r="IU34" i="16"/>
  <c r="IV36" i="16"/>
  <c r="IV34" i="16"/>
  <c r="IV37" i="16"/>
  <c r="AA32" i="16"/>
  <c r="X32" i="16"/>
  <c r="U32" i="16"/>
  <c r="R32" i="16"/>
  <c r="O32" i="16"/>
  <c r="L32" i="16"/>
  <c r="I32" i="16"/>
  <c r="F32" i="16"/>
  <c r="AA31" i="16"/>
  <c r="X31" i="16"/>
  <c r="U31" i="16"/>
  <c r="R31" i="16"/>
  <c r="O31" i="16"/>
  <c r="L31" i="16"/>
  <c r="I31" i="16"/>
  <c r="F31" i="16"/>
  <c r="AA30" i="16"/>
  <c r="X30" i="16"/>
  <c r="U30" i="16"/>
  <c r="R30" i="16"/>
  <c r="O30" i="16"/>
  <c r="L30" i="16"/>
  <c r="I30" i="16"/>
  <c r="F30" i="16"/>
  <c r="AA29" i="16"/>
  <c r="X29" i="16"/>
  <c r="U29" i="16"/>
  <c r="R29" i="16"/>
  <c r="O29" i="16"/>
  <c r="L29" i="16"/>
  <c r="I29" i="16"/>
  <c r="F29" i="16"/>
  <c r="AA28" i="16"/>
  <c r="X28" i="16"/>
  <c r="U28" i="16"/>
  <c r="R28" i="16"/>
  <c r="O28" i="16"/>
  <c r="L28" i="16"/>
  <c r="I28" i="16"/>
  <c r="F28" i="16"/>
  <c r="AA27" i="16"/>
  <c r="X27" i="16"/>
  <c r="U27" i="16"/>
  <c r="R27" i="16"/>
  <c r="O27" i="16"/>
  <c r="L27" i="16"/>
  <c r="I27" i="16"/>
  <c r="F27" i="16"/>
  <c r="AA26" i="16"/>
  <c r="X26" i="16"/>
  <c r="U26" i="16"/>
  <c r="R26" i="16"/>
  <c r="O26" i="16"/>
  <c r="L26" i="16"/>
  <c r="I26" i="16"/>
  <c r="F26" i="16"/>
  <c r="AA25" i="16"/>
  <c r="X25" i="16"/>
  <c r="U25" i="16"/>
  <c r="R25" i="16"/>
  <c r="O25" i="16"/>
  <c r="L25" i="16"/>
  <c r="I25" i="16"/>
  <c r="F25" i="16"/>
  <c r="AA24" i="16"/>
  <c r="X24" i="16"/>
  <c r="U24" i="16"/>
  <c r="R24" i="16"/>
  <c r="O24" i="16"/>
  <c r="L24" i="16"/>
  <c r="I24" i="16"/>
  <c r="F24" i="16"/>
  <c r="AA23" i="16"/>
  <c r="X23" i="16"/>
  <c r="U23" i="16"/>
  <c r="R23" i="16"/>
  <c r="O23" i="16"/>
  <c r="L23" i="16"/>
  <c r="I23" i="16"/>
  <c r="F23" i="16"/>
  <c r="AA22" i="16"/>
  <c r="X22" i="16"/>
  <c r="U22" i="16"/>
  <c r="R22" i="16"/>
  <c r="O22" i="16"/>
  <c r="L22" i="16"/>
  <c r="I22" i="16"/>
  <c r="F22" i="16"/>
  <c r="AA21" i="16"/>
  <c r="X21" i="16"/>
  <c r="U21" i="16"/>
  <c r="R21" i="16"/>
  <c r="O21" i="16"/>
  <c r="L21" i="16"/>
  <c r="I21" i="16"/>
  <c r="F21" i="16"/>
  <c r="AA20" i="16"/>
  <c r="X20" i="16"/>
  <c r="U20" i="16"/>
  <c r="R20" i="16"/>
  <c r="O20" i="16"/>
  <c r="L20" i="16"/>
  <c r="I20" i="16"/>
  <c r="F20" i="16"/>
  <c r="AA19" i="16"/>
  <c r="X19" i="16"/>
  <c r="U19" i="16"/>
  <c r="R19" i="16"/>
  <c r="O19" i="16"/>
  <c r="L19" i="16"/>
  <c r="I19" i="16"/>
  <c r="F19" i="16"/>
  <c r="AA18" i="16"/>
  <c r="X18" i="16"/>
  <c r="U18" i="16"/>
  <c r="R18" i="16"/>
  <c r="O18" i="16"/>
  <c r="L18" i="16"/>
  <c r="I18" i="16"/>
  <c r="F18" i="16"/>
  <c r="AA17" i="16"/>
  <c r="X17" i="16"/>
  <c r="U17" i="16"/>
  <c r="R17" i="16"/>
  <c r="O17" i="16"/>
  <c r="L17" i="16"/>
  <c r="I17" i="16"/>
  <c r="F17" i="16"/>
  <c r="AA16" i="16"/>
  <c r="X16" i="16"/>
  <c r="U16" i="16"/>
  <c r="R16" i="16"/>
  <c r="O16" i="16"/>
  <c r="L16" i="16"/>
  <c r="I16" i="16"/>
  <c r="F16" i="16"/>
  <c r="AA15" i="16"/>
  <c r="X15" i="16"/>
  <c r="U15" i="16"/>
  <c r="R15" i="16"/>
  <c r="O15" i="16"/>
  <c r="L15" i="16"/>
  <c r="I15" i="16"/>
  <c r="F15" i="16"/>
  <c r="AA14" i="16"/>
  <c r="X14" i="16"/>
  <c r="U14" i="16"/>
  <c r="R14" i="16"/>
  <c r="O14" i="16"/>
  <c r="L14" i="16"/>
  <c r="I14" i="16"/>
  <c r="F14" i="16"/>
  <c r="AA13" i="16"/>
  <c r="X13" i="16"/>
  <c r="U13" i="16"/>
  <c r="R13" i="16"/>
  <c r="O13" i="16"/>
  <c r="L13" i="16"/>
  <c r="I13" i="16"/>
  <c r="F13" i="16"/>
  <c r="AA12" i="16"/>
  <c r="X12" i="16"/>
  <c r="U12" i="16"/>
  <c r="R12" i="16"/>
  <c r="O12" i="16"/>
  <c r="L12" i="16"/>
  <c r="I12" i="16"/>
  <c r="F12" i="16"/>
  <c r="AA11" i="16"/>
  <c r="X11" i="16"/>
  <c r="U11" i="16"/>
  <c r="R11" i="16"/>
  <c r="O11" i="16"/>
  <c r="L11" i="16"/>
  <c r="I11" i="16"/>
  <c r="F11" i="16"/>
  <c r="AA10" i="16"/>
  <c r="X10" i="16"/>
  <c r="U10" i="16"/>
  <c r="R10" i="16"/>
  <c r="O10" i="16"/>
  <c r="L10" i="16"/>
  <c r="I10" i="16"/>
  <c r="F10" i="16"/>
  <c r="AA9" i="16"/>
  <c r="X9" i="16"/>
  <c r="U9" i="16"/>
  <c r="R9" i="16"/>
  <c r="O9" i="16"/>
  <c r="L9" i="16"/>
  <c r="I9" i="16"/>
  <c r="F9" i="16"/>
  <c r="AA8" i="16"/>
  <c r="X8" i="16"/>
  <c r="U8" i="16"/>
  <c r="R8" i="16"/>
  <c r="O8" i="16"/>
  <c r="L8" i="16"/>
  <c r="I8" i="16"/>
  <c r="F8" i="16"/>
  <c r="AA7" i="16"/>
  <c r="X7" i="16"/>
  <c r="U7" i="16"/>
  <c r="R7" i="16"/>
  <c r="O7" i="16"/>
  <c r="L7" i="16"/>
  <c r="I7" i="16"/>
  <c r="F7" i="16"/>
  <c r="AA6" i="16"/>
  <c r="X6" i="16"/>
  <c r="U6" i="16"/>
  <c r="R6" i="16"/>
  <c r="O6" i="16"/>
  <c r="L6" i="16"/>
  <c r="I6" i="16"/>
  <c r="F6" i="16"/>
  <c r="AA5" i="16"/>
  <c r="X5" i="16"/>
  <c r="U5" i="16"/>
  <c r="R5" i="16"/>
  <c r="O5" i="16"/>
  <c r="L5" i="16"/>
  <c r="I5" i="16"/>
  <c r="F5" i="16"/>
  <c r="AA4" i="16"/>
  <c r="X4" i="16"/>
  <c r="U4" i="16"/>
  <c r="R4" i="16"/>
  <c r="O4" i="16"/>
  <c r="L4" i="16"/>
  <c r="I4" i="16"/>
  <c r="F4" i="16"/>
  <c r="AY42" i="15"/>
  <c r="AY45" i="15"/>
  <c r="AY41" i="15"/>
  <c r="AY40" i="15"/>
  <c r="AT42" i="15"/>
  <c r="AT41" i="15"/>
  <c r="AT40" i="15"/>
  <c r="AO42" i="15"/>
  <c r="AO45" i="15"/>
  <c r="AO41" i="15"/>
  <c r="AO40" i="15"/>
  <c r="AJ42" i="15"/>
  <c r="AJ41" i="15"/>
  <c r="AJ40" i="15"/>
  <c r="AE42" i="15"/>
  <c r="AE45" i="15"/>
  <c r="AE41" i="15"/>
  <c r="AE40" i="15"/>
  <c r="Z40" i="15"/>
  <c r="U42" i="15"/>
  <c r="U41" i="15"/>
  <c r="U40" i="15"/>
  <c r="P42" i="15"/>
  <c r="Q43" i="15"/>
  <c r="P41" i="15"/>
  <c r="P40" i="15"/>
  <c r="AN36" i="8"/>
  <c r="AN35" i="8"/>
  <c r="AN34" i="8"/>
  <c r="AN33" i="8"/>
  <c r="AN32" i="8"/>
  <c r="AN45" i="8"/>
  <c r="AO45" i="8"/>
  <c r="AN31" i="8"/>
  <c r="AN30" i="8"/>
  <c r="AN29" i="8"/>
  <c r="AN28" i="8"/>
  <c r="AN27" i="8"/>
  <c r="AN44" i="8"/>
  <c r="AO44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42" i="8"/>
  <c r="AO42" i="8"/>
  <c r="AN12" i="8"/>
  <c r="AN11" i="8"/>
  <c r="AN10" i="8"/>
  <c r="AN41" i="8"/>
  <c r="AO41" i="8"/>
  <c r="AN9" i="8"/>
  <c r="AN8" i="8"/>
  <c r="AI36" i="8"/>
  <c r="AI35" i="8"/>
  <c r="AI34" i="8"/>
  <c r="AI33" i="8"/>
  <c r="AI32" i="8"/>
  <c r="AI45" i="8"/>
  <c r="AJ45" i="8"/>
  <c r="AI31" i="8"/>
  <c r="AI30" i="8"/>
  <c r="AI29" i="8"/>
  <c r="AI28" i="8"/>
  <c r="AI27" i="8"/>
  <c r="AI44" i="8"/>
  <c r="AJ44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42" i="8"/>
  <c r="AJ42" i="8"/>
  <c r="AI12" i="8"/>
  <c r="AI11" i="8"/>
  <c r="AI10" i="8"/>
  <c r="AI41" i="8"/>
  <c r="AJ41" i="8"/>
  <c r="AI9" i="8"/>
  <c r="AI8" i="8"/>
  <c r="AD36" i="8"/>
  <c r="AD35" i="8"/>
  <c r="AD34" i="8"/>
  <c r="AD33" i="8"/>
  <c r="AD32" i="8"/>
  <c r="AD45" i="8"/>
  <c r="AE45" i="8"/>
  <c r="AD31" i="8"/>
  <c r="AD30" i="8"/>
  <c r="AD29" i="8"/>
  <c r="AD27" i="8"/>
  <c r="AD44" i="8"/>
  <c r="AE44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42" i="8"/>
  <c r="AE42" i="8"/>
  <c r="AD12" i="8"/>
  <c r="AD11" i="8"/>
  <c r="AD10" i="8"/>
  <c r="AD41" i="8"/>
  <c r="AE41" i="8"/>
  <c r="AD9" i="8"/>
  <c r="AD8" i="8"/>
  <c r="AB32" i="8"/>
  <c r="AB33" i="8"/>
  <c r="AB34" i="8"/>
  <c r="AB35" i="8"/>
  <c r="AB36" i="8"/>
  <c r="AN47" i="8"/>
  <c r="AO47" i="8"/>
  <c r="AN40" i="8"/>
  <c r="AO40" i="8"/>
  <c r="AN39" i="8"/>
  <c r="AN43" i="8"/>
  <c r="AO43" i="8"/>
  <c r="AD47" i="8"/>
  <c r="AE47" i="8"/>
  <c r="AD40" i="8"/>
  <c r="AE40" i="8"/>
  <c r="AD39" i="8"/>
  <c r="AE39" i="8"/>
  <c r="AD46" i="8"/>
  <c r="AD43" i="8"/>
  <c r="AE43" i="8"/>
  <c r="AI43" i="8"/>
  <c r="AJ43" i="8"/>
  <c r="AI47" i="8"/>
  <c r="AJ47" i="8"/>
  <c r="AI46" i="8"/>
  <c r="AI40" i="8"/>
  <c r="AJ40" i="8"/>
  <c r="AI39" i="8"/>
  <c r="AJ39" i="8"/>
  <c r="IQ37" i="16"/>
  <c r="IQ36" i="16"/>
  <c r="IT36" i="16"/>
  <c r="IQ34" i="16"/>
  <c r="IR37" i="16"/>
  <c r="IR34" i="16"/>
  <c r="IT4" i="16"/>
  <c r="IX37" i="16"/>
  <c r="IX36" i="16"/>
  <c r="IX35" i="16"/>
  <c r="IX34" i="16"/>
  <c r="IX4" i="16"/>
  <c r="IT5" i="16"/>
  <c r="IX5" i="16"/>
  <c r="IT6" i="16"/>
  <c r="IX6" i="16"/>
  <c r="IT7" i="16"/>
  <c r="IX7" i="16"/>
  <c r="IT8" i="16"/>
  <c r="IX8" i="16"/>
  <c r="IT9" i="16"/>
  <c r="IX9" i="16"/>
  <c r="IT10" i="16"/>
  <c r="IX10" i="16"/>
  <c r="IT11" i="16"/>
  <c r="IX11" i="16"/>
  <c r="IT12" i="16"/>
  <c r="IX12" i="16"/>
  <c r="IT13" i="16"/>
  <c r="IX13" i="16"/>
  <c r="IT14" i="16"/>
  <c r="IX14" i="16"/>
  <c r="IT15" i="16"/>
  <c r="IX15" i="16"/>
  <c r="IT16" i="16"/>
  <c r="IX16" i="16"/>
  <c r="IT17" i="16"/>
  <c r="IX17" i="16"/>
  <c r="IT18" i="16"/>
  <c r="IX18" i="16"/>
  <c r="IT19" i="16"/>
  <c r="IX19" i="16"/>
  <c r="IT20" i="16"/>
  <c r="IX20" i="16"/>
  <c r="IT21" i="16"/>
  <c r="IX21" i="16"/>
  <c r="IT22" i="16"/>
  <c r="IX22" i="16"/>
  <c r="IQ41" i="16"/>
  <c r="IT42" i="16"/>
  <c r="IR41" i="16"/>
  <c r="IT23" i="16"/>
  <c r="IX42" i="16"/>
  <c r="IX41" i="16"/>
  <c r="IX23" i="16"/>
  <c r="IT24" i="16"/>
  <c r="IX24" i="16"/>
  <c r="IT25" i="16"/>
  <c r="IX25" i="16"/>
  <c r="IT26" i="16"/>
  <c r="IX26" i="16"/>
  <c r="IT27" i="16"/>
  <c r="IX27" i="16"/>
  <c r="IT28" i="16"/>
  <c r="IX28" i="16"/>
  <c r="IT29" i="16"/>
  <c r="IX29" i="16"/>
  <c r="IT30" i="16"/>
  <c r="IX30" i="16"/>
  <c r="IT31" i="16"/>
  <c r="IX31" i="16"/>
  <c r="IT32" i="16"/>
  <c r="IX32" i="16"/>
  <c r="AT45" i="15"/>
  <c r="AT48" i="15"/>
  <c r="AY47" i="15"/>
  <c r="AY48" i="15"/>
  <c r="AY46" i="15"/>
  <c r="AT47" i="15"/>
  <c r="AT46" i="15"/>
  <c r="AO48" i="15"/>
  <c r="AO46" i="15"/>
  <c r="AO47" i="15"/>
  <c r="AJ45" i="15"/>
  <c r="AE47" i="15"/>
  <c r="AE48" i="15"/>
  <c r="AE46" i="15"/>
  <c r="U45" i="15"/>
  <c r="P45" i="15"/>
  <c r="H34" i="8"/>
  <c r="H35" i="8"/>
  <c r="H36" i="8"/>
  <c r="AI49" i="8"/>
  <c r="AJ46" i="8"/>
  <c r="IT37" i="16"/>
  <c r="IT34" i="16"/>
  <c r="IT41" i="16"/>
  <c r="IT35" i="16"/>
  <c r="AJ48" i="15"/>
  <c r="AJ46" i="15"/>
  <c r="AJ47" i="15"/>
  <c r="U48" i="15"/>
  <c r="U46" i="15"/>
  <c r="U47" i="15"/>
  <c r="P48" i="15"/>
  <c r="P46" i="15"/>
  <c r="P47" i="15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L8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Y36" i="8"/>
  <c r="Y35" i="8"/>
  <c r="Y34" i="8"/>
  <c r="Y33" i="8"/>
  <c r="Y32" i="8"/>
  <c r="Y45" i="8"/>
  <c r="Z45" i="8"/>
  <c r="AB31" i="8"/>
  <c r="Y31" i="8"/>
  <c r="AB30" i="8"/>
  <c r="Y30" i="8"/>
  <c r="AB29" i="8"/>
  <c r="Y29" i="8"/>
  <c r="AB28" i="8"/>
  <c r="AB27" i="8"/>
  <c r="Y27" i="8"/>
  <c r="Y44" i="8"/>
  <c r="Z44" i="8"/>
  <c r="AB26" i="8"/>
  <c r="Y26" i="8"/>
  <c r="AB25" i="8"/>
  <c r="Y25" i="8"/>
  <c r="AB24" i="8"/>
  <c r="Y24" i="8"/>
  <c r="AB23" i="8"/>
  <c r="Y23" i="8"/>
  <c r="AB22" i="8"/>
  <c r="Y22" i="8"/>
  <c r="AB21" i="8"/>
  <c r="Y21" i="8"/>
  <c r="AB20" i="8"/>
  <c r="Y20" i="8"/>
  <c r="AB19" i="8"/>
  <c r="Y19" i="8"/>
  <c r="AB18" i="8"/>
  <c r="Y18" i="8"/>
  <c r="AB17" i="8"/>
  <c r="Y17" i="8"/>
  <c r="AB16" i="8"/>
  <c r="Y16" i="8"/>
  <c r="AB15" i="8"/>
  <c r="Y15" i="8"/>
  <c r="AB14" i="8"/>
  <c r="Y14" i="8"/>
  <c r="AB13" i="8"/>
  <c r="Y13" i="8"/>
  <c r="Y42" i="8"/>
  <c r="Z42" i="8"/>
  <c r="AB12" i="8"/>
  <c r="Y12" i="8"/>
  <c r="AB11" i="8"/>
  <c r="Y11" i="8"/>
  <c r="AB10" i="8"/>
  <c r="Y10" i="8"/>
  <c r="Y41" i="8"/>
  <c r="Z41" i="8"/>
  <c r="AB9" i="8"/>
  <c r="Y9" i="8"/>
  <c r="AB8" i="8"/>
  <c r="Y8" i="8"/>
  <c r="H10" i="15"/>
  <c r="I10" i="15"/>
  <c r="H11" i="15"/>
  <c r="H12" i="15"/>
  <c r="I12" i="15"/>
  <c r="H13" i="15"/>
  <c r="H14" i="15"/>
  <c r="I14" i="15"/>
  <c r="H15" i="15"/>
  <c r="H16" i="15"/>
  <c r="I16" i="15"/>
  <c r="H17" i="15"/>
  <c r="H18" i="15"/>
  <c r="I18" i="15"/>
  <c r="H19" i="15"/>
  <c r="H20" i="15"/>
  <c r="I20" i="15"/>
  <c r="H21" i="15"/>
  <c r="H22" i="15"/>
  <c r="H23" i="15"/>
  <c r="H24" i="15"/>
  <c r="I24" i="15"/>
  <c r="H25" i="15"/>
  <c r="H26" i="15"/>
  <c r="H27" i="15"/>
  <c r="H28" i="15"/>
  <c r="L28" i="15"/>
  <c r="H29" i="15"/>
  <c r="I29" i="15"/>
  <c r="H30" i="15"/>
  <c r="I30" i="15"/>
  <c r="H31" i="15"/>
  <c r="H32" i="15"/>
  <c r="H33" i="15"/>
  <c r="I33" i="15"/>
  <c r="H34" i="15"/>
  <c r="H35" i="15"/>
  <c r="H36" i="15"/>
  <c r="H37" i="15"/>
  <c r="H9" i="15"/>
  <c r="I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9" i="15"/>
  <c r="C10" i="15"/>
  <c r="D10" i="15"/>
  <c r="BL10" i="15"/>
  <c r="C11" i="15"/>
  <c r="D11" i="15"/>
  <c r="BL11" i="15"/>
  <c r="C12" i="15"/>
  <c r="D12" i="15"/>
  <c r="BL12" i="15"/>
  <c r="C13" i="15"/>
  <c r="C14" i="15"/>
  <c r="D14" i="15"/>
  <c r="BL14" i="15"/>
  <c r="C15" i="15"/>
  <c r="D15" i="15"/>
  <c r="BL15" i="15"/>
  <c r="C16" i="15"/>
  <c r="D16" i="15"/>
  <c r="BL16" i="15"/>
  <c r="C17" i="15"/>
  <c r="D17" i="15"/>
  <c r="BL17" i="15"/>
  <c r="C18" i="15"/>
  <c r="C19" i="15"/>
  <c r="D19" i="15"/>
  <c r="BL19" i="15"/>
  <c r="C20" i="15"/>
  <c r="D20" i="15"/>
  <c r="BL20" i="15"/>
  <c r="C21" i="15"/>
  <c r="D21" i="15"/>
  <c r="BL21" i="15"/>
  <c r="C22" i="15"/>
  <c r="D22" i="15"/>
  <c r="BL22" i="15"/>
  <c r="C23" i="15"/>
  <c r="D23" i="15"/>
  <c r="BL23" i="15"/>
  <c r="C24" i="15"/>
  <c r="D24" i="15"/>
  <c r="BL24" i="15"/>
  <c r="C25" i="15"/>
  <c r="D25" i="15"/>
  <c r="BL25" i="15"/>
  <c r="C26" i="15"/>
  <c r="D26" i="15"/>
  <c r="BL26" i="15"/>
  <c r="C27" i="15"/>
  <c r="D27" i="15"/>
  <c r="BL27" i="15"/>
  <c r="C28" i="15"/>
  <c r="D28" i="15"/>
  <c r="BL28" i="15"/>
  <c r="C29" i="15"/>
  <c r="D29" i="15"/>
  <c r="BL29" i="15"/>
  <c r="C30" i="15"/>
  <c r="D30" i="15"/>
  <c r="BL30" i="15"/>
  <c r="C31" i="15"/>
  <c r="D31" i="15"/>
  <c r="BL31" i="15"/>
  <c r="C32" i="15"/>
  <c r="D32" i="15"/>
  <c r="BL32" i="15"/>
  <c r="C33" i="15"/>
  <c r="D33" i="15"/>
  <c r="BL33" i="15"/>
  <c r="C34" i="15"/>
  <c r="D34" i="15"/>
  <c r="BL34" i="15"/>
  <c r="C35" i="15"/>
  <c r="D35" i="15"/>
  <c r="BL35" i="15"/>
  <c r="C36" i="15"/>
  <c r="D36" i="15"/>
  <c r="BL36" i="15"/>
  <c r="C37" i="15"/>
  <c r="D37" i="15"/>
  <c r="BL37" i="15"/>
  <c r="C9" i="15"/>
  <c r="T36" i="8"/>
  <c r="T35" i="8"/>
  <c r="T34" i="8"/>
  <c r="T33" i="8"/>
  <c r="T32" i="8"/>
  <c r="T45" i="8"/>
  <c r="U45" i="8"/>
  <c r="W31" i="8"/>
  <c r="T31" i="8"/>
  <c r="W30" i="8"/>
  <c r="T30" i="8"/>
  <c r="W29" i="8"/>
  <c r="T29" i="8"/>
  <c r="W28" i="8"/>
  <c r="T28" i="8"/>
  <c r="W27" i="8"/>
  <c r="T27" i="8"/>
  <c r="T44" i="8"/>
  <c r="U44" i="8"/>
  <c r="W26" i="8"/>
  <c r="T26" i="8"/>
  <c r="W25" i="8"/>
  <c r="T25" i="8"/>
  <c r="W24" i="8"/>
  <c r="T24" i="8"/>
  <c r="W23" i="8"/>
  <c r="T23" i="8"/>
  <c r="W22" i="8"/>
  <c r="T22" i="8"/>
  <c r="W21" i="8"/>
  <c r="T21" i="8"/>
  <c r="W20" i="8"/>
  <c r="T20" i="8"/>
  <c r="W19" i="8"/>
  <c r="T19" i="8"/>
  <c r="W18" i="8"/>
  <c r="T18" i="8"/>
  <c r="W17" i="8"/>
  <c r="T17" i="8"/>
  <c r="W16" i="8"/>
  <c r="T16" i="8"/>
  <c r="W15" i="8"/>
  <c r="T15" i="8"/>
  <c r="W14" i="8"/>
  <c r="T14" i="8"/>
  <c r="W13" i="8"/>
  <c r="T13" i="8"/>
  <c r="T42" i="8"/>
  <c r="U42" i="8"/>
  <c r="W12" i="8"/>
  <c r="T12" i="8"/>
  <c r="W11" i="8"/>
  <c r="T11" i="8"/>
  <c r="W10" i="8"/>
  <c r="T10" i="8"/>
  <c r="T41" i="8"/>
  <c r="U41" i="8"/>
  <c r="W9" i="8"/>
  <c r="T9" i="8"/>
  <c r="W8" i="8"/>
  <c r="T8" i="8"/>
  <c r="T40" i="8"/>
  <c r="U40" i="8"/>
  <c r="O36" i="8"/>
  <c r="O35" i="8"/>
  <c r="O34" i="8"/>
  <c r="O33" i="8"/>
  <c r="O32" i="8"/>
  <c r="O45" i="8"/>
  <c r="P45" i="8"/>
  <c r="R31" i="8"/>
  <c r="O31" i="8"/>
  <c r="R30" i="8"/>
  <c r="O30" i="8"/>
  <c r="R29" i="8"/>
  <c r="O29" i="8"/>
  <c r="R28" i="8"/>
  <c r="R27" i="8"/>
  <c r="O27" i="8"/>
  <c r="R26" i="8"/>
  <c r="O26" i="8"/>
  <c r="R25" i="8"/>
  <c r="O25" i="8"/>
  <c r="R24" i="8"/>
  <c r="O24" i="8"/>
  <c r="R23" i="8"/>
  <c r="O23" i="8"/>
  <c r="R22" i="8"/>
  <c r="O22" i="8"/>
  <c r="R21" i="8"/>
  <c r="O21" i="8"/>
  <c r="R20" i="8"/>
  <c r="O20" i="8"/>
  <c r="R19" i="8"/>
  <c r="O19" i="8"/>
  <c r="R18" i="8"/>
  <c r="O18" i="8"/>
  <c r="O17" i="8"/>
  <c r="O16" i="8"/>
  <c r="R15" i="8"/>
  <c r="O15" i="8"/>
  <c r="R14" i="8"/>
  <c r="O14" i="8"/>
  <c r="R13" i="8"/>
  <c r="O13" i="8"/>
  <c r="O42" i="8"/>
  <c r="P42" i="8"/>
  <c r="R12" i="8"/>
  <c r="O12" i="8"/>
  <c r="R11" i="8"/>
  <c r="O11" i="8"/>
  <c r="R10" i="8"/>
  <c r="O10" i="8"/>
  <c r="O41" i="8"/>
  <c r="P41" i="8"/>
  <c r="R9" i="8"/>
  <c r="O9" i="8"/>
  <c r="R8" i="8"/>
  <c r="O8" i="8"/>
  <c r="O40" i="8"/>
  <c r="P40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K42" i="15"/>
  <c r="K41" i="15"/>
  <c r="K40" i="15"/>
  <c r="BP39" i="15"/>
  <c r="BJ38" i="15"/>
  <c r="AW38" i="15"/>
  <c r="AR38" i="15"/>
  <c r="AM38" i="15"/>
  <c r="AH38" i="15"/>
  <c r="BF37" i="15"/>
  <c r="BJ37" i="15"/>
  <c r="BD37" i="15"/>
  <c r="BA37" i="15"/>
  <c r="AV37" i="15"/>
  <c r="AQ37" i="15"/>
  <c r="AU37" i="15"/>
  <c r="AG37" i="15"/>
  <c r="AB37" i="15"/>
  <c r="M37" i="15"/>
  <c r="Q37" i="15"/>
  <c r="BF36" i="15"/>
  <c r="BJ36" i="15"/>
  <c r="BD36" i="15"/>
  <c r="BA36" i="15"/>
  <c r="AV36" i="15"/>
  <c r="AQ36" i="15"/>
  <c r="AU36" i="15"/>
  <c r="AL36" i="15"/>
  <c r="AG36" i="15"/>
  <c r="AB36" i="15"/>
  <c r="Z36" i="15"/>
  <c r="V36" i="15"/>
  <c r="M36" i="15"/>
  <c r="Q36" i="15"/>
  <c r="BI35" i="15"/>
  <c r="BF35" i="15"/>
  <c r="BG35" i="15"/>
  <c r="BD35" i="15"/>
  <c r="BA35" i="15"/>
  <c r="BB35" i="15"/>
  <c r="AV35" i="15"/>
  <c r="AW35" i="15"/>
  <c r="AQ35" i="15"/>
  <c r="AL35" i="15"/>
  <c r="AM35" i="15"/>
  <c r="AG35" i="15"/>
  <c r="AH35" i="15"/>
  <c r="AB35" i="15"/>
  <c r="AC35" i="15"/>
  <c r="Z35" i="15"/>
  <c r="W35" i="15"/>
  <c r="X35" i="15"/>
  <c r="S35" i="15"/>
  <c r="M35" i="15"/>
  <c r="L35" i="15"/>
  <c r="BI34" i="15"/>
  <c r="BF34" i="15"/>
  <c r="BG34" i="15"/>
  <c r="BD34" i="15"/>
  <c r="BA34" i="15"/>
  <c r="BB34" i="15"/>
  <c r="AV34" i="15"/>
  <c r="AW34" i="15"/>
  <c r="AQ34" i="15"/>
  <c r="AR34" i="15"/>
  <c r="AL34" i="15"/>
  <c r="AM34" i="15"/>
  <c r="AG34" i="15"/>
  <c r="AH34" i="15"/>
  <c r="AB34" i="15"/>
  <c r="AC34" i="15"/>
  <c r="Z34" i="15"/>
  <c r="W34" i="15"/>
  <c r="X34" i="15"/>
  <c r="S34" i="15"/>
  <c r="M34" i="15"/>
  <c r="BI33" i="15"/>
  <c r="BF33" i="15"/>
  <c r="BG33" i="15"/>
  <c r="BD33" i="15"/>
  <c r="BA33" i="15"/>
  <c r="BB33" i="15"/>
  <c r="AV33" i="15"/>
  <c r="AQ33" i="15"/>
  <c r="AR33" i="15"/>
  <c r="AL33" i="15"/>
  <c r="AG33" i="15"/>
  <c r="AH33" i="15"/>
  <c r="AB33" i="15"/>
  <c r="AC33" i="15"/>
  <c r="Z33" i="15"/>
  <c r="W33" i="15"/>
  <c r="X33" i="15"/>
  <c r="R33" i="15"/>
  <c r="S33" i="15"/>
  <c r="M33" i="15"/>
  <c r="N33" i="15"/>
  <c r="L33" i="15"/>
  <c r="BI32" i="15"/>
  <c r="BF32" i="15"/>
  <c r="BG32" i="15"/>
  <c r="BD32" i="15"/>
  <c r="BA32" i="15"/>
  <c r="BB32" i="15"/>
  <c r="AV32" i="15"/>
  <c r="AW32" i="15"/>
  <c r="AQ32" i="15"/>
  <c r="AL32" i="15"/>
  <c r="AM32" i="15"/>
  <c r="AG32" i="15"/>
  <c r="AB32" i="15"/>
  <c r="AC32" i="15"/>
  <c r="Z32" i="15"/>
  <c r="W32" i="15"/>
  <c r="X32" i="15"/>
  <c r="R32" i="15"/>
  <c r="S32" i="15"/>
  <c r="M32" i="15"/>
  <c r="N32" i="15"/>
  <c r="BI31" i="15"/>
  <c r="BF31" i="15"/>
  <c r="BG31" i="15"/>
  <c r="BD31" i="15"/>
  <c r="BA31" i="15"/>
  <c r="BB31" i="15"/>
  <c r="AV31" i="15"/>
  <c r="AQ31" i="15"/>
  <c r="AR31" i="15"/>
  <c r="AL31" i="15"/>
  <c r="AG31" i="15"/>
  <c r="AH31" i="15"/>
  <c r="AB31" i="15"/>
  <c r="Z31" i="15"/>
  <c r="W31" i="15"/>
  <c r="X31" i="15"/>
  <c r="R31" i="15"/>
  <c r="S31" i="15"/>
  <c r="M31" i="15"/>
  <c r="BI30" i="15"/>
  <c r="BF30" i="15"/>
  <c r="BG30" i="15"/>
  <c r="BD30" i="15"/>
  <c r="BA30" i="15"/>
  <c r="BB30" i="15"/>
  <c r="AV30" i="15"/>
  <c r="AW30" i="15"/>
  <c r="AQ30" i="15"/>
  <c r="AL30" i="15"/>
  <c r="AM30" i="15"/>
  <c r="AG30" i="15"/>
  <c r="AB30" i="15"/>
  <c r="AC30" i="15"/>
  <c r="W30" i="15"/>
  <c r="R30" i="15"/>
  <c r="S30" i="15"/>
  <c r="M30" i="15"/>
  <c r="L30" i="15"/>
  <c r="B30" i="15"/>
  <c r="BI29" i="15"/>
  <c r="BF29" i="15"/>
  <c r="BG29" i="15"/>
  <c r="BD29" i="15"/>
  <c r="BA29" i="15"/>
  <c r="BB29" i="15"/>
  <c r="AV29" i="15"/>
  <c r="AQ29" i="15"/>
  <c r="AR29" i="15"/>
  <c r="AL29" i="15"/>
  <c r="AG29" i="15"/>
  <c r="AH29" i="15"/>
  <c r="AB29" i="15"/>
  <c r="AC29" i="15"/>
  <c r="W29" i="15"/>
  <c r="X29" i="15"/>
  <c r="R29" i="15"/>
  <c r="M29" i="15"/>
  <c r="N29" i="15"/>
  <c r="B29" i="15"/>
  <c r="BI28" i="15"/>
  <c r="BI41" i="15"/>
  <c r="BF28" i="15"/>
  <c r="BD28" i="15"/>
  <c r="BD41" i="15"/>
  <c r="BA28" i="15"/>
  <c r="AV28" i="15"/>
  <c r="AQ28" i="15"/>
  <c r="AL28" i="15"/>
  <c r="AG28" i="15"/>
  <c r="AB28" i="15"/>
  <c r="W28" i="15"/>
  <c r="R28" i="15"/>
  <c r="M28" i="15"/>
  <c r="B28" i="15"/>
  <c r="BI27" i="15"/>
  <c r="BF27" i="15"/>
  <c r="BD27" i="15"/>
  <c r="BA27" i="15"/>
  <c r="AV27" i="15"/>
  <c r="AZ27" i="15"/>
  <c r="AQ27" i="15"/>
  <c r="AU27" i="15"/>
  <c r="AL27" i="15"/>
  <c r="AP27" i="15"/>
  <c r="AG27" i="15"/>
  <c r="AK27" i="15"/>
  <c r="AB27" i="15"/>
  <c r="AF27" i="15"/>
  <c r="W27" i="15"/>
  <c r="AA27" i="15"/>
  <c r="R27" i="15"/>
  <c r="V27" i="15"/>
  <c r="M27" i="15"/>
  <c r="Q27" i="15"/>
  <c r="BI26" i="15"/>
  <c r="BF26" i="15"/>
  <c r="BG26" i="15"/>
  <c r="BD26" i="15"/>
  <c r="BA26" i="15"/>
  <c r="BB26" i="15"/>
  <c r="AV26" i="15"/>
  <c r="AQ26" i="15"/>
  <c r="AL26" i="15"/>
  <c r="AM26" i="15"/>
  <c r="AG26" i="15"/>
  <c r="AH26" i="15"/>
  <c r="AB26" i="15"/>
  <c r="AC26" i="15"/>
  <c r="W26" i="15"/>
  <c r="R26" i="15"/>
  <c r="S26" i="15"/>
  <c r="M26" i="15"/>
  <c r="N26" i="15"/>
  <c r="B26" i="15"/>
  <c r="BI25" i="15"/>
  <c r="BF25" i="15"/>
  <c r="BG25" i="15"/>
  <c r="BD25" i="15"/>
  <c r="BA25" i="15"/>
  <c r="BB25" i="15"/>
  <c r="AV25" i="15"/>
  <c r="AW25" i="15"/>
  <c r="AQ25" i="15"/>
  <c r="AL25" i="15"/>
  <c r="AM25" i="15"/>
  <c r="AG25" i="15"/>
  <c r="AH25" i="15"/>
  <c r="AB25" i="15"/>
  <c r="AC25" i="15"/>
  <c r="W25" i="15"/>
  <c r="R25" i="15"/>
  <c r="S25" i="15"/>
  <c r="M25" i="15"/>
  <c r="N25" i="15"/>
  <c r="B25" i="15"/>
  <c r="BI24" i="15"/>
  <c r="BF24" i="15"/>
  <c r="BG24" i="15"/>
  <c r="BD24" i="15"/>
  <c r="BA24" i="15"/>
  <c r="BB24" i="15"/>
  <c r="AV24" i="15"/>
  <c r="AW24" i="15"/>
  <c r="AQ24" i="15"/>
  <c r="AR24" i="15"/>
  <c r="AL24" i="15"/>
  <c r="AG24" i="15"/>
  <c r="AH24" i="15"/>
  <c r="AB24" i="15"/>
  <c r="AC24" i="15"/>
  <c r="W24" i="15"/>
  <c r="X24" i="15"/>
  <c r="R24" i="15"/>
  <c r="S24" i="15"/>
  <c r="M24" i="15"/>
  <c r="N24" i="15"/>
  <c r="B24" i="15"/>
  <c r="BI23" i="15"/>
  <c r="BF23" i="15"/>
  <c r="BG23" i="15"/>
  <c r="BD23" i="15"/>
  <c r="BA23" i="15"/>
  <c r="BB23" i="15"/>
  <c r="AV23" i="15"/>
  <c r="AW23" i="15"/>
  <c r="AQ23" i="15"/>
  <c r="AR23" i="15"/>
  <c r="AL23" i="15"/>
  <c r="AM23" i="15"/>
  <c r="AG23" i="15"/>
  <c r="AH23" i="15"/>
  <c r="AB23" i="15"/>
  <c r="AC23" i="15"/>
  <c r="W23" i="15"/>
  <c r="X23" i="15"/>
  <c r="R23" i="15"/>
  <c r="S23" i="15"/>
  <c r="M23" i="15"/>
  <c r="B23" i="15"/>
  <c r="BI22" i="15"/>
  <c r="BF22" i="15"/>
  <c r="BG22" i="15"/>
  <c r="BD22" i="15"/>
  <c r="BA22" i="15"/>
  <c r="BB22" i="15"/>
  <c r="AV22" i="15"/>
  <c r="AQ22" i="15"/>
  <c r="AR22" i="15"/>
  <c r="AL22" i="15"/>
  <c r="AM22" i="15"/>
  <c r="AG22" i="15"/>
  <c r="AH22" i="15"/>
  <c r="AB22" i="15"/>
  <c r="AC22" i="15"/>
  <c r="W22" i="15"/>
  <c r="R22" i="15"/>
  <c r="S22" i="15"/>
  <c r="M22" i="15"/>
  <c r="N22" i="15"/>
  <c r="B22" i="15"/>
  <c r="BI21" i="15"/>
  <c r="BF21" i="15"/>
  <c r="BG21" i="15"/>
  <c r="BD21" i="15"/>
  <c r="BA21" i="15"/>
  <c r="BB21" i="15"/>
  <c r="AV21" i="15"/>
  <c r="AW21" i="15"/>
  <c r="AQ21" i="15"/>
  <c r="AR21" i="15"/>
  <c r="AL21" i="15"/>
  <c r="AM21" i="15"/>
  <c r="AG21" i="15"/>
  <c r="AH21" i="15"/>
  <c r="AB21" i="15"/>
  <c r="AC21" i="15"/>
  <c r="W21" i="15"/>
  <c r="X21" i="15"/>
  <c r="R21" i="15"/>
  <c r="S21" i="15"/>
  <c r="M21" i="15"/>
  <c r="N21" i="15"/>
  <c r="B21" i="15"/>
  <c r="BI20" i="15"/>
  <c r="BF20" i="15"/>
  <c r="BG20" i="15"/>
  <c r="BD20" i="15"/>
  <c r="BA20" i="15"/>
  <c r="BB20" i="15"/>
  <c r="AV20" i="15"/>
  <c r="AQ20" i="15"/>
  <c r="AR20" i="15"/>
  <c r="AL20" i="15"/>
  <c r="AM20" i="15"/>
  <c r="AG20" i="15"/>
  <c r="AB20" i="15"/>
  <c r="W20" i="15"/>
  <c r="X20" i="15"/>
  <c r="R20" i="15"/>
  <c r="S20" i="15"/>
  <c r="M20" i="15"/>
  <c r="B20" i="15"/>
  <c r="BI19" i="15"/>
  <c r="BF19" i="15"/>
  <c r="BD19" i="15"/>
  <c r="BA19" i="15"/>
  <c r="AV19" i="15"/>
  <c r="AZ19" i="15"/>
  <c r="AQ19" i="15"/>
  <c r="AU19" i="15"/>
  <c r="W19" i="15"/>
  <c r="AA19" i="15"/>
  <c r="R19" i="15"/>
  <c r="V19" i="15"/>
  <c r="M19" i="15"/>
  <c r="Q19" i="15"/>
  <c r="L19" i="15"/>
  <c r="B19" i="15"/>
  <c r="BI18" i="15"/>
  <c r="BF18" i="15"/>
  <c r="BG18" i="15"/>
  <c r="BD18" i="15"/>
  <c r="BA18" i="15"/>
  <c r="BB18" i="15"/>
  <c r="AV18" i="15"/>
  <c r="AQ18" i="15"/>
  <c r="AR18" i="15"/>
  <c r="AL18" i="15"/>
  <c r="AM18" i="15"/>
  <c r="AG18" i="15"/>
  <c r="AH18" i="15"/>
  <c r="AB18" i="15"/>
  <c r="W18" i="15"/>
  <c r="X18" i="15"/>
  <c r="R18" i="15"/>
  <c r="S18" i="15"/>
  <c r="M18" i="15"/>
  <c r="N18" i="15"/>
  <c r="L18" i="15"/>
  <c r="B18" i="15"/>
  <c r="BI17" i="15"/>
  <c r="BF17" i="15"/>
  <c r="BG17" i="15"/>
  <c r="BD17" i="15"/>
  <c r="BA17" i="15"/>
  <c r="BB17" i="15"/>
  <c r="AV17" i="15"/>
  <c r="AQ17" i="15"/>
  <c r="AL17" i="15"/>
  <c r="AM17" i="15"/>
  <c r="AG17" i="15"/>
  <c r="AH17" i="15"/>
  <c r="AB17" i="15"/>
  <c r="W17" i="15"/>
  <c r="R17" i="15"/>
  <c r="S17" i="15"/>
  <c r="M17" i="15"/>
  <c r="N17" i="15"/>
  <c r="N27" i="15"/>
  <c r="B17" i="15"/>
  <c r="BI16" i="15"/>
  <c r="BF16" i="15"/>
  <c r="BG16" i="15"/>
  <c r="BD16" i="15"/>
  <c r="BA16" i="15"/>
  <c r="BB16" i="15"/>
  <c r="AV16" i="15"/>
  <c r="AW16" i="15"/>
  <c r="AQ16" i="15"/>
  <c r="AL16" i="15"/>
  <c r="AM16" i="15"/>
  <c r="AG16" i="15"/>
  <c r="AH16" i="15"/>
  <c r="AB16" i="15"/>
  <c r="AC16" i="15"/>
  <c r="W16" i="15"/>
  <c r="X16" i="15"/>
  <c r="R16" i="15"/>
  <c r="S16" i="15"/>
  <c r="M16" i="15"/>
  <c r="N16" i="15"/>
  <c r="B16" i="15"/>
  <c r="BI15" i="15"/>
  <c r="BF15" i="15"/>
  <c r="BG15" i="15"/>
  <c r="BD15" i="15"/>
  <c r="BA15" i="15"/>
  <c r="BB15" i="15"/>
  <c r="AV15" i="15"/>
  <c r="AW15" i="15"/>
  <c r="AQ15" i="15"/>
  <c r="AR15" i="15"/>
  <c r="AL15" i="15"/>
  <c r="AG15" i="15"/>
  <c r="AB15" i="15"/>
  <c r="AC15" i="15"/>
  <c r="W15" i="15"/>
  <c r="X15" i="15"/>
  <c r="R15" i="15"/>
  <c r="M15" i="15"/>
  <c r="N15" i="15"/>
  <c r="L15" i="15"/>
  <c r="B15" i="15"/>
  <c r="BI14" i="15"/>
  <c r="BF14" i="15"/>
  <c r="BG14" i="15"/>
  <c r="BD14" i="15"/>
  <c r="BA14" i="15"/>
  <c r="BB14" i="15"/>
  <c r="AV14" i="15"/>
  <c r="AQ14" i="15"/>
  <c r="AL14" i="15"/>
  <c r="AG14" i="15"/>
  <c r="AH14" i="15"/>
  <c r="AB14" i="15"/>
  <c r="W14" i="15"/>
  <c r="X14" i="15"/>
  <c r="R14" i="15"/>
  <c r="M14" i="15"/>
  <c r="N14" i="15"/>
  <c r="L14" i="15"/>
  <c r="B14" i="15"/>
  <c r="BI13" i="15"/>
  <c r="BF13" i="15"/>
  <c r="BG13" i="15"/>
  <c r="BD13" i="15"/>
  <c r="BA13" i="15"/>
  <c r="BB13" i="15"/>
  <c r="AV13" i="15"/>
  <c r="AW13" i="15"/>
  <c r="AQ13" i="15"/>
  <c r="AR13" i="15"/>
  <c r="AL13" i="15"/>
  <c r="AM13" i="15"/>
  <c r="AG13" i="15"/>
  <c r="AB13" i="15"/>
  <c r="AC13" i="15"/>
  <c r="W13" i="15"/>
  <c r="R13" i="15"/>
  <c r="S13" i="15"/>
  <c r="M13" i="15"/>
  <c r="N13" i="15"/>
  <c r="B13" i="15"/>
  <c r="BI12" i="15"/>
  <c r="BF12" i="15"/>
  <c r="BG12" i="15"/>
  <c r="BD12" i="15"/>
  <c r="BA12" i="15"/>
  <c r="BB12" i="15"/>
  <c r="AV12" i="15"/>
  <c r="AQ12" i="15"/>
  <c r="AR12" i="15"/>
  <c r="AL12" i="15"/>
  <c r="AG12" i="15"/>
  <c r="AH12" i="15"/>
  <c r="AB12" i="15"/>
  <c r="W12" i="15"/>
  <c r="X12" i="15"/>
  <c r="R12" i="15"/>
  <c r="S12" i="15"/>
  <c r="M12" i="15"/>
  <c r="N12" i="15"/>
  <c r="B12" i="15"/>
  <c r="BI11" i="15"/>
  <c r="BF11" i="15"/>
  <c r="BG11" i="15"/>
  <c r="BD11" i="15"/>
  <c r="BA11" i="15"/>
  <c r="BB11" i="15"/>
  <c r="AV11" i="15"/>
  <c r="AQ11" i="15"/>
  <c r="AL11" i="15"/>
  <c r="AM11" i="15"/>
  <c r="AG11" i="15"/>
  <c r="AH11" i="15"/>
  <c r="AB11" i="15"/>
  <c r="W11" i="15"/>
  <c r="R11" i="15"/>
  <c r="S11" i="15"/>
  <c r="M11" i="15"/>
  <c r="N11" i="15"/>
  <c r="L11" i="15"/>
  <c r="B11" i="15"/>
  <c r="BI10" i="15"/>
  <c r="BF10" i="15"/>
  <c r="BG10" i="15"/>
  <c r="BD10" i="15"/>
  <c r="BA10" i="15"/>
  <c r="BB10" i="15"/>
  <c r="AV10" i="15"/>
  <c r="AQ10" i="15"/>
  <c r="AL10" i="15"/>
  <c r="AG10" i="15"/>
  <c r="AH10" i="15"/>
  <c r="AB10" i="15"/>
  <c r="W10" i="15"/>
  <c r="X10" i="15"/>
  <c r="R10" i="15"/>
  <c r="M10" i="15"/>
  <c r="N10" i="15"/>
  <c r="L10" i="15"/>
  <c r="B10" i="15"/>
  <c r="BI9" i="15"/>
  <c r="BF9" i="15"/>
  <c r="BD9" i="15"/>
  <c r="BA9" i="15"/>
  <c r="AV9" i="15"/>
  <c r="AQ9" i="15"/>
  <c r="AL9" i="15"/>
  <c r="AG9" i="15"/>
  <c r="AB9" i="15"/>
  <c r="W9" i="15"/>
  <c r="R9" i="15"/>
  <c r="M9" i="15"/>
  <c r="N9" i="15"/>
  <c r="B9" i="15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8" i="8"/>
  <c r="JE47" i="8"/>
  <c r="JE46" i="8"/>
  <c r="JE43" i="8"/>
  <c r="K45" i="15"/>
  <c r="L43" i="15"/>
  <c r="BS21" i="15"/>
  <c r="AI52" i="8"/>
  <c r="AI51" i="8"/>
  <c r="AI50" i="8"/>
  <c r="Y40" i="8"/>
  <c r="Z40" i="8"/>
  <c r="Y39" i="8"/>
  <c r="Z39" i="8"/>
  <c r="Y43" i="8"/>
  <c r="Z43" i="8"/>
  <c r="JG47" i="8"/>
  <c r="JF47" i="8"/>
  <c r="BK9" i="15"/>
  <c r="BK36" i="15"/>
  <c r="BK35" i="15"/>
  <c r="BK34" i="15"/>
  <c r="BK32" i="15"/>
  <c r="BK31" i="15"/>
  <c r="BK30" i="15"/>
  <c r="BK28" i="15"/>
  <c r="BK27" i="15"/>
  <c r="BK26" i="15"/>
  <c r="BK24" i="15"/>
  <c r="BK23" i="15"/>
  <c r="BK22" i="15"/>
  <c r="BK20" i="15"/>
  <c r="BK19" i="15"/>
  <c r="BK18" i="15"/>
  <c r="BK16" i="15"/>
  <c r="BK15" i="15"/>
  <c r="BK14" i="15"/>
  <c r="BK12" i="15"/>
  <c r="BK11" i="15"/>
  <c r="BK10" i="15"/>
  <c r="O43" i="8"/>
  <c r="O44" i="8"/>
  <c r="P44" i="8"/>
  <c r="M42" i="15"/>
  <c r="Q42" i="15"/>
  <c r="M40" i="15"/>
  <c r="Q40" i="15"/>
  <c r="R42" i="15"/>
  <c r="V42" i="15"/>
  <c r="R40" i="15"/>
  <c r="S9" i="15"/>
  <c r="AA9" i="15"/>
  <c r="W42" i="15"/>
  <c r="W40" i="15"/>
  <c r="AA40" i="15"/>
  <c r="X9" i="15"/>
  <c r="AF9" i="15"/>
  <c r="AC9" i="15"/>
  <c r="AH9" i="15"/>
  <c r="AM9" i="15"/>
  <c r="AU9" i="15"/>
  <c r="AQ42" i="15"/>
  <c r="AU42" i="15"/>
  <c r="AQ40" i="15"/>
  <c r="AR9" i="15"/>
  <c r="AZ9" i="15"/>
  <c r="AV42" i="15"/>
  <c r="AZ42" i="15"/>
  <c r="AV40" i="15"/>
  <c r="AZ40" i="15"/>
  <c r="AW9" i="15"/>
  <c r="BA42" i="15"/>
  <c r="BA40" i="15"/>
  <c r="BB9" i="15"/>
  <c r="BD42" i="15"/>
  <c r="BD40" i="15"/>
  <c r="BF42" i="15"/>
  <c r="BF40" i="15"/>
  <c r="BG9" i="15"/>
  <c r="BI42" i="15"/>
  <c r="BI40" i="15"/>
  <c r="V10" i="15"/>
  <c r="S10" i="15"/>
  <c r="AF10" i="15"/>
  <c r="AC10" i="15"/>
  <c r="AP10" i="15"/>
  <c r="AM10" i="15"/>
  <c r="AU10" i="15"/>
  <c r="AR10" i="15"/>
  <c r="AZ10" i="15"/>
  <c r="AW10" i="15"/>
  <c r="AA11" i="15"/>
  <c r="X11" i="15"/>
  <c r="AF11" i="15"/>
  <c r="AC11" i="15"/>
  <c r="AU11" i="15"/>
  <c r="AR11" i="15"/>
  <c r="AZ11" i="15"/>
  <c r="AW11" i="15"/>
  <c r="AF12" i="15"/>
  <c r="AC12" i="15"/>
  <c r="AP12" i="15"/>
  <c r="AM12" i="15"/>
  <c r="AZ12" i="15"/>
  <c r="AW12" i="15"/>
  <c r="AA13" i="15"/>
  <c r="X13" i="15"/>
  <c r="AK13" i="15"/>
  <c r="AH13" i="15"/>
  <c r="V14" i="15"/>
  <c r="S14" i="15"/>
  <c r="AF14" i="15"/>
  <c r="AC14" i="15"/>
  <c r="AP14" i="15"/>
  <c r="AM14" i="15"/>
  <c r="AU14" i="15"/>
  <c r="AR14" i="15"/>
  <c r="AZ14" i="15"/>
  <c r="AW14" i="15"/>
  <c r="V15" i="15"/>
  <c r="S15" i="15"/>
  <c r="AK15" i="15"/>
  <c r="AH15" i="15"/>
  <c r="AP15" i="15"/>
  <c r="AM15" i="15"/>
  <c r="AU16" i="15"/>
  <c r="AR16" i="15"/>
  <c r="BS16" i="15"/>
  <c r="N19" i="15"/>
  <c r="S27" i="15"/>
  <c r="S19" i="15"/>
  <c r="AA17" i="15"/>
  <c r="X17" i="15"/>
  <c r="AF17" i="15"/>
  <c r="AC17" i="15"/>
  <c r="AH27" i="15"/>
  <c r="AH19" i="15"/>
  <c r="AM27" i="15"/>
  <c r="AM19" i="15"/>
  <c r="AU17" i="15"/>
  <c r="AR17" i="15"/>
  <c r="AZ17" i="15"/>
  <c r="AW17" i="15"/>
  <c r="BB27" i="15"/>
  <c r="BB19" i="15"/>
  <c r="BG27" i="15"/>
  <c r="BG19" i="15"/>
  <c r="AF18" i="15"/>
  <c r="AC18" i="15"/>
  <c r="AZ18" i="15"/>
  <c r="AW18" i="15"/>
  <c r="Q20" i="15"/>
  <c r="N20" i="15"/>
  <c r="AF20" i="15"/>
  <c r="AC20" i="15"/>
  <c r="AK20" i="15"/>
  <c r="AH20" i="15"/>
  <c r="AZ20" i="15"/>
  <c r="AW20" i="15"/>
  <c r="AA22" i="15"/>
  <c r="X22" i="15"/>
  <c r="AZ22" i="15"/>
  <c r="AW22" i="15"/>
  <c r="Q23" i="15"/>
  <c r="N23" i="15"/>
  <c r="BS23" i="15"/>
  <c r="AP24" i="15"/>
  <c r="AM24" i="15"/>
  <c r="BS24" i="15"/>
  <c r="AA25" i="15"/>
  <c r="X25" i="15"/>
  <c r="AU25" i="15"/>
  <c r="AR25" i="15"/>
  <c r="AA26" i="15"/>
  <c r="X26" i="15"/>
  <c r="AU26" i="15"/>
  <c r="AR26" i="15"/>
  <c r="AZ26" i="15"/>
  <c r="AW26" i="15"/>
  <c r="Q28" i="15"/>
  <c r="M41" i="15"/>
  <c r="Q41" i="15"/>
  <c r="N28" i="15"/>
  <c r="R41" i="15"/>
  <c r="V41" i="15"/>
  <c r="S28" i="15"/>
  <c r="W41" i="15"/>
  <c r="X28" i="15"/>
  <c r="AF28" i="15"/>
  <c r="AB41" i="15"/>
  <c r="AF41" i="15"/>
  <c r="AC28" i="15"/>
  <c r="AK28" i="15"/>
  <c r="AG41" i="15"/>
  <c r="AK41" i="15"/>
  <c r="AH28" i="15"/>
  <c r="AL41" i="15"/>
  <c r="AP41" i="15"/>
  <c r="AM28" i="15"/>
  <c r="AU28" i="15"/>
  <c r="AQ41" i="15"/>
  <c r="AU41" i="15"/>
  <c r="AR28" i="15"/>
  <c r="AV41" i="15"/>
  <c r="AZ41" i="15"/>
  <c r="AW28" i="15"/>
  <c r="BA41" i="15"/>
  <c r="BE41" i="15"/>
  <c r="BB28" i="15"/>
  <c r="BF41" i="15"/>
  <c r="BJ41" i="15"/>
  <c r="BG28" i="15"/>
  <c r="V29" i="15"/>
  <c r="S29" i="15"/>
  <c r="AP29" i="15"/>
  <c r="AM29" i="15"/>
  <c r="AZ29" i="15"/>
  <c r="AW29" i="15"/>
  <c r="Q30" i="15"/>
  <c r="N30" i="15"/>
  <c r="AA30" i="15"/>
  <c r="X30" i="15"/>
  <c r="AK30" i="15"/>
  <c r="AH30" i="15"/>
  <c r="AU30" i="15"/>
  <c r="AR30" i="15"/>
  <c r="Q31" i="15"/>
  <c r="N31" i="15"/>
  <c r="AF31" i="15"/>
  <c r="AC31" i="15"/>
  <c r="AP31" i="15"/>
  <c r="AM31" i="15"/>
  <c r="AZ31" i="15"/>
  <c r="AW31" i="15"/>
  <c r="AK32" i="15"/>
  <c r="AH32" i="15"/>
  <c r="AU32" i="15"/>
  <c r="AR32" i="15"/>
  <c r="N37" i="15"/>
  <c r="N36" i="15"/>
  <c r="S37" i="15"/>
  <c r="S36" i="15"/>
  <c r="X37" i="15"/>
  <c r="X36" i="15"/>
  <c r="AC37" i="15"/>
  <c r="AC36" i="15"/>
  <c r="AH37" i="15"/>
  <c r="AH36" i="15"/>
  <c r="AP33" i="15"/>
  <c r="AM33" i="15"/>
  <c r="AR37" i="15"/>
  <c r="AR36" i="15"/>
  <c r="AZ33" i="15"/>
  <c r="AW33" i="15"/>
  <c r="BB37" i="15"/>
  <c r="BB36" i="15"/>
  <c r="BG37" i="15"/>
  <c r="BG36" i="15"/>
  <c r="Q34" i="15"/>
  <c r="N34" i="15"/>
  <c r="BS34" i="15"/>
  <c r="Q35" i="15"/>
  <c r="N35" i="15"/>
  <c r="AU35" i="15"/>
  <c r="AR35" i="15"/>
  <c r="BL41" i="15"/>
  <c r="Z41" i="15"/>
  <c r="Z42" i="15"/>
  <c r="K48" i="15"/>
  <c r="K47" i="15"/>
  <c r="K46" i="15"/>
  <c r="F3" i="20"/>
  <c r="BM36" i="15"/>
  <c r="BM35" i="15"/>
  <c r="BM32" i="15"/>
  <c r="BM31" i="15"/>
  <c r="BM28" i="15"/>
  <c r="BM27" i="15"/>
  <c r="BM24" i="15"/>
  <c r="BM23" i="15"/>
  <c r="BM20" i="15"/>
  <c r="BM19" i="15"/>
  <c r="BM16" i="15"/>
  <c r="BM15" i="15"/>
  <c r="BM12" i="15"/>
  <c r="BM11" i="15"/>
  <c r="L37" i="15"/>
  <c r="I37" i="15"/>
  <c r="L36" i="15"/>
  <c r="I36" i="15"/>
  <c r="I35" i="15"/>
  <c r="L34" i="15"/>
  <c r="I34" i="15"/>
  <c r="L32" i="15"/>
  <c r="I32" i="15"/>
  <c r="L31" i="15"/>
  <c r="I31" i="15"/>
  <c r="L29" i="15"/>
  <c r="I28" i="15"/>
  <c r="L27" i="15"/>
  <c r="I27" i="15"/>
  <c r="L26" i="15"/>
  <c r="I26" i="15"/>
  <c r="L25" i="15"/>
  <c r="I25" i="15"/>
  <c r="L23" i="15"/>
  <c r="I23" i="15"/>
  <c r="L22" i="15"/>
  <c r="I22" i="15"/>
  <c r="L21" i="15"/>
  <c r="I21" i="15"/>
  <c r="I19" i="15"/>
  <c r="L17" i="15"/>
  <c r="I17" i="15"/>
  <c r="I15" i="15"/>
  <c r="L13" i="15"/>
  <c r="I13" i="15"/>
  <c r="I11" i="15"/>
  <c r="L12" i="15"/>
  <c r="H41" i="15"/>
  <c r="L41" i="15"/>
  <c r="L16" i="15"/>
  <c r="L24" i="15"/>
  <c r="L20" i="15"/>
  <c r="H42" i="15"/>
  <c r="L42" i="15"/>
  <c r="L9" i="15"/>
  <c r="H40" i="15"/>
  <c r="L40" i="15"/>
  <c r="BM34" i="15"/>
  <c r="BM30" i="15"/>
  <c r="BM26" i="15"/>
  <c r="BM22" i="15"/>
  <c r="BM14" i="15"/>
  <c r="BM10" i="15"/>
  <c r="BK37" i="15"/>
  <c r="BM37" i="15"/>
  <c r="BK33" i="15"/>
  <c r="BM33" i="15"/>
  <c r="BK29" i="15"/>
  <c r="BK25" i="15"/>
  <c r="BM25" i="15"/>
  <c r="BK21" i="15"/>
  <c r="BM21" i="15"/>
  <c r="BK17" i="15"/>
  <c r="BM17" i="15"/>
  <c r="BK13" i="15"/>
  <c r="G25" i="15"/>
  <c r="AU24" i="15"/>
  <c r="BJ19" i="15"/>
  <c r="BJ30" i="15"/>
  <c r="V32" i="15"/>
  <c r="V33" i="15"/>
  <c r="BE27" i="15"/>
  <c r="AA33" i="15"/>
  <c r="BJ13" i="15"/>
  <c r="V21" i="15"/>
  <c r="AK26" i="15"/>
  <c r="AA31" i="15"/>
  <c r="G24" i="15"/>
  <c r="AA16" i="15"/>
  <c r="V12" i="15"/>
  <c r="BE12" i="15"/>
  <c r="AP21" i="15"/>
  <c r="AA24" i="15"/>
  <c r="AF29" i="15"/>
  <c r="BE31" i="15"/>
  <c r="BJ33" i="15"/>
  <c r="V35" i="15"/>
  <c r="BE24" i="15"/>
  <c r="G33" i="15"/>
  <c r="G17" i="15"/>
  <c r="BE14" i="15"/>
  <c r="AZ13" i="15"/>
  <c r="BJ16" i="15"/>
  <c r="AK18" i="15"/>
  <c r="BJ21" i="15"/>
  <c r="AK23" i="15"/>
  <c r="AP32" i="15"/>
  <c r="G32" i="15"/>
  <c r="G16" i="15"/>
  <c r="G35" i="15"/>
  <c r="G27" i="15"/>
  <c r="G19" i="15"/>
  <c r="G15" i="15"/>
  <c r="BJ11" i="15"/>
  <c r="AU12" i="15"/>
  <c r="BJ15" i="15"/>
  <c r="BJ29" i="15"/>
  <c r="G34" i="15"/>
  <c r="G26" i="15"/>
  <c r="G22" i="15"/>
  <c r="G18" i="15"/>
  <c r="G14" i="15"/>
  <c r="AK10" i="15"/>
  <c r="BE10" i="15"/>
  <c r="Q11" i="15"/>
  <c r="AU13" i="15"/>
  <c r="BE13" i="15"/>
  <c r="Q14" i="15"/>
  <c r="BJ14" i="15"/>
  <c r="AA15" i="15"/>
  <c r="AF16" i="15"/>
  <c r="BE17" i="15"/>
  <c r="Q18" i="15"/>
  <c r="V20" i="15"/>
  <c r="AU21" i="15"/>
  <c r="AF25" i="15"/>
  <c r="AF26" i="15"/>
  <c r="BE30" i="15"/>
  <c r="BJ32" i="15"/>
  <c r="BE33" i="15"/>
  <c r="G37" i="15"/>
  <c r="G29" i="15"/>
  <c r="G21" i="15"/>
  <c r="G13" i="15"/>
  <c r="G31" i="15"/>
  <c r="G23" i="15"/>
  <c r="G11" i="15"/>
  <c r="V24" i="15"/>
  <c r="Q26" i="15"/>
  <c r="G30" i="15"/>
  <c r="G10" i="15"/>
  <c r="AZ16" i="15"/>
  <c r="AA21" i="15"/>
  <c r="V23" i="15"/>
  <c r="AZ28" i="15"/>
  <c r="BE29" i="15"/>
  <c r="G36" i="15"/>
  <c r="G20" i="15"/>
  <c r="AP16" i="15"/>
  <c r="AK24" i="15"/>
  <c r="AP18" i="15"/>
  <c r="Q22" i="15"/>
  <c r="AP22" i="15"/>
  <c r="AA29" i="15"/>
  <c r="AF33" i="15"/>
  <c r="AA12" i="15"/>
  <c r="AK14" i="15"/>
  <c r="BE26" i="15"/>
  <c r="AZ30" i="15"/>
  <c r="Q32" i="15"/>
  <c r="C41" i="15"/>
  <c r="D18" i="15"/>
  <c r="AZ21" i="15"/>
  <c r="AU29" i="15"/>
  <c r="V11" i="15"/>
  <c r="AK11" i="15"/>
  <c r="V16" i="15"/>
  <c r="AK17" i="15"/>
  <c r="AK21" i="15"/>
  <c r="BJ23" i="15"/>
  <c r="BE25" i="15"/>
  <c r="V28" i="15"/>
  <c r="Q10" i="15"/>
  <c r="V18" i="15"/>
  <c r="BE21" i="15"/>
  <c r="BJ27" i="15"/>
  <c r="BE28" i="15"/>
  <c r="C42" i="15"/>
  <c r="G9" i="15"/>
  <c r="D9" i="15"/>
  <c r="BL9" i="15"/>
  <c r="AP11" i="15"/>
  <c r="BE11" i="15"/>
  <c r="AF13" i="15"/>
  <c r="AU15" i="15"/>
  <c r="BE16" i="15"/>
  <c r="Q17" i="15"/>
  <c r="BE19" i="15"/>
  <c r="AP20" i="15"/>
  <c r="AF22" i="15"/>
  <c r="BE22" i="15"/>
  <c r="AP23" i="15"/>
  <c r="BE23" i="15"/>
  <c r="BJ24" i="15"/>
  <c r="AZ25" i="15"/>
  <c r="BJ25" i="15"/>
  <c r="AF30" i="15"/>
  <c r="AK31" i="15"/>
  <c r="C40" i="15"/>
  <c r="F41" i="15"/>
  <c r="F42" i="15"/>
  <c r="G28" i="15"/>
  <c r="G12" i="15"/>
  <c r="BE32" i="15"/>
  <c r="BJ10" i="15"/>
  <c r="BJ12" i="15"/>
  <c r="BJ17" i="15"/>
  <c r="BE18" i="15"/>
  <c r="BE20" i="15"/>
  <c r="BJ28" i="15"/>
  <c r="AU33" i="15"/>
  <c r="BJ35" i="15"/>
  <c r="D13" i="15"/>
  <c r="BL13" i="15"/>
  <c r="F40" i="15"/>
  <c r="V22" i="15"/>
  <c r="AK25" i="15"/>
  <c r="BE9" i="15"/>
  <c r="AP17" i="15"/>
  <c r="AA20" i="15"/>
  <c r="Q25" i="15"/>
  <c r="AK29" i="15"/>
  <c r="Q15" i="15"/>
  <c r="AZ23" i="15"/>
  <c r="V17" i="15"/>
  <c r="AP25" i="15"/>
  <c r="Q29" i="15"/>
  <c r="V9" i="15"/>
  <c r="AP9" i="15"/>
  <c r="BJ9" i="15"/>
  <c r="AA10" i="15"/>
  <c r="Q12" i="15"/>
  <c r="AK12" i="15"/>
  <c r="V13" i="15"/>
  <c r="AP13" i="15"/>
  <c r="AA14" i="15"/>
  <c r="Q16" i="15"/>
  <c r="AK16" i="15"/>
  <c r="AA18" i="15"/>
  <c r="AU18" i="15"/>
  <c r="BJ20" i="15"/>
  <c r="AF21" i="15"/>
  <c r="AU22" i="15"/>
  <c r="V25" i="15"/>
  <c r="AA23" i="15"/>
  <c r="AU20" i="15"/>
  <c r="AF23" i="15"/>
  <c r="Q9" i="15"/>
  <c r="AK9" i="15"/>
  <c r="Q13" i="15"/>
  <c r="AF15" i="15"/>
  <c r="AZ15" i="15"/>
  <c r="BE15" i="15"/>
  <c r="BJ18" i="15"/>
  <c r="Q21" i="15"/>
  <c r="AK22" i="15"/>
  <c r="AU23" i="15"/>
  <c r="AF24" i="15"/>
  <c r="AZ24" i="15"/>
  <c r="AU34" i="15"/>
  <c r="BJ22" i="15"/>
  <c r="Q24" i="15"/>
  <c r="BJ26" i="15"/>
  <c r="AA28" i="15"/>
  <c r="AK33" i="15"/>
  <c r="V34" i="15"/>
  <c r="V26" i="15"/>
  <c r="AP26" i="15"/>
  <c r="AP28" i="15"/>
  <c r="V30" i="15"/>
  <c r="AP30" i="15"/>
  <c r="AU31" i="15"/>
  <c r="BJ31" i="15"/>
  <c r="AA32" i="15"/>
  <c r="BJ34" i="15"/>
  <c r="D41" i="15"/>
  <c r="E41" i="15"/>
  <c r="V31" i="15"/>
  <c r="AF32" i="15"/>
  <c r="AZ32" i="15"/>
  <c r="Q33" i="15"/>
  <c r="BR34" i="15"/>
  <c r="F45" i="15"/>
  <c r="G43" i="15"/>
  <c r="BR35" i="15"/>
  <c r="BJ40" i="15"/>
  <c r="BE40" i="15"/>
  <c r="AA41" i="15"/>
  <c r="BS35" i="15"/>
  <c r="BS33" i="15"/>
  <c r="BS32" i="15"/>
  <c r="BS31" i="15"/>
  <c r="BS30" i="15"/>
  <c r="BS29" i="15"/>
  <c r="BS28" i="15"/>
  <c r="BS26" i="15"/>
  <c r="BS25" i="15"/>
  <c r="BS22" i="15"/>
  <c r="BS20" i="15"/>
  <c r="BS18" i="15"/>
  <c r="BS17" i="15"/>
  <c r="BS15" i="15"/>
  <c r="BS14" i="15"/>
  <c r="BS13" i="15"/>
  <c r="BS12" i="15"/>
  <c r="BS11" i="15"/>
  <c r="BS10" i="15"/>
  <c r="BS9" i="15"/>
  <c r="BM9" i="15"/>
  <c r="BK42" i="15"/>
  <c r="BK45" i="15"/>
  <c r="BK40" i="15"/>
  <c r="BM29" i="15"/>
  <c r="BK41" i="15"/>
  <c r="AW37" i="15"/>
  <c r="AW36" i="15"/>
  <c r="AW41" i="15"/>
  <c r="AX41" i="15"/>
  <c r="AM37" i="15"/>
  <c r="AM36" i="15"/>
  <c r="BG41" i="15"/>
  <c r="BH41" i="15"/>
  <c r="BB41" i="15"/>
  <c r="BC41" i="15"/>
  <c r="AR41" i="15"/>
  <c r="AS41" i="15"/>
  <c r="AH41" i="15"/>
  <c r="AI41" i="15"/>
  <c r="AC41" i="15"/>
  <c r="AD41" i="15"/>
  <c r="X41" i="15"/>
  <c r="Y41" i="15"/>
  <c r="S41" i="15"/>
  <c r="T41" i="15"/>
  <c r="N41" i="15"/>
  <c r="O41" i="15"/>
  <c r="AW27" i="15"/>
  <c r="AW19" i="15"/>
  <c r="AW42" i="15"/>
  <c r="AX43" i="15"/>
  <c r="AR27" i="15"/>
  <c r="AR19" i="15"/>
  <c r="AC27" i="15"/>
  <c r="AC19" i="15"/>
  <c r="X27" i="15"/>
  <c r="X19" i="15"/>
  <c r="BI45" i="15"/>
  <c r="BJ42" i="15"/>
  <c r="BG42" i="15"/>
  <c r="BH43" i="15"/>
  <c r="BG40" i="15"/>
  <c r="BH40" i="15"/>
  <c r="BD45" i="15"/>
  <c r="BE42" i="15"/>
  <c r="BB42" i="15"/>
  <c r="BC43" i="15"/>
  <c r="BB40" i="15"/>
  <c r="BC40" i="15"/>
  <c r="AU40" i="15"/>
  <c r="AM40" i="15"/>
  <c r="AH42" i="15"/>
  <c r="AI43" i="15"/>
  <c r="AH40" i="15"/>
  <c r="S42" i="15"/>
  <c r="S40" i="15"/>
  <c r="T40" i="15"/>
  <c r="V40" i="15"/>
  <c r="N42" i="15"/>
  <c r="O43" i="15"/>
  <c r="N40" i="15"/>
  <c r="O40" i="15"/>
  <c r="AA42" i="15"/>
  <c r="Z45" i="15"/>
  <c r="F48" i="15"/>
  <c r="F46" i="15"/>
  <c r="F47" i="15"/>
  <c r="BR32" i="15"/>
  <c r="BR24" i="15"/>
  <c r="BR15" i="15"/>
  <c r="BR16" i="15"/>
  <c r="BR14" i="15"/>
  <c r="BR10" i="15"/>
  <c r="BR12" i="15"/>
  <c r="BR28" i="15"/>
  <c r="BR30" i="15"/>
  <c r="BR11" i="15"/>
  <c r="BL18" i="15"/>
  <c r="BR18" i="15"/>
  <c r="BR20" i="15"/>
  <c r="BR33" i="15"/>
  <c r="BR31" i="15"/>
  <c r="BM13" i="15"/>
  <c r="BR23" i="15"/>
  <c r="I41" i="15"/>
  <c r="J41" i="15"/>
  <c r="BR29" i="15"/>
  <c r="BR17" i="15"/>
  <c r="BR13" i="15"/>
  <c r="BR26" i="15"/>
  <c r="BR25" i="15"/>
  <c r="BR22" i="15"/>
  <c r="I40" i="15"/>
  <c r="J40" i="15"/>
  <c r="BR21" i="15"/>
  <c r="BR9" i="15"/>
  <c r="G42" i="15"/>
  <c r="G40" i="15"/>
  <c r="G41" i="15"/>
  <c r="D42" i="15"/>
  <c r="E43" i="15"/>
  <c r="D40" i="15"/>
  <c r="E40" i="15"/>
  <c r="T43" i="15"/>
  <c r="S45" i="15"/>
  <c r="S48" i="15"/>
  <c r="T54" i="15"/>
  <c r="U54" i="15"/>
  <c r="T58" i="15"/>
  <c r="U58" i="15"/>
  <c r="T59" i="15"/>
  <c r="U59" i="15"/>
  <c r="T57" i="15"/>
  <c r="U57" i="15"/>
  <c r="T51" i="15"/>
  <c r="U51" i="15"/>
  <c r="BS37" i="15"/>
  <c r="AW40" i="15"/>
  <c r="AX40" i="15"/>
  <c r="BS36" i="15"/>
  <c r="AR40" i="15"/>
  <c r="AS40" i="15"/>
  <c r="AR42" i="15"/>
  <c r="AM42" i="15"/>
  <c r="AM41" i="15"/>
  <c r="AN41" i="15"/>
  <c r="BR36" i="15"/>
  <c r="AC40" i="15"/>
  <c r="AC42" i="15"/>
  <c r="BS19" i="15"/>
  <c r="BS27" i="15"/>
  <c r="X42" i="15"/>
  <c r="X40" i="15"/>
  <c r="Y40" i="15"/>
  <c r="BM18" i="15"/>
  <c r="BL42" i="15"/>
  <c r="BL45" i="15"/>
  <c r="BL40" i="15"/>
  <c r="N45" i="15"/>
  <c r="O42" i="15"/>
  <c r="T42" i="15"/>
  <c r="X45" i="15"/>
  <c r="AH45" i="15"/>
  <c r="AX42" i="15"/>
  <c r="AW45" i="15"/>
  <c r="BC42" i="15"/>
  <c r="BB45" i="15"/>
  <c r="BD47" i="15"/>
  <c r="BD48" i="15"/>
  <c r="BD46" i="15"/>
  <c r="BH42" i="15"/>
  <c r="BG45" i="15"/>
  <c r="BI47" i="15"/>
  <c r="BI48" i="15"/>
  <c r="BI46" i="15"/>
  <c r="BK46" i="15"/>
  <c r="BK48" i="15"/>
  <c r="BK47" i="15"/>
  <c r="Z46" i="15"/>
  <c r="Z48" i="15"/>
  <c r="Z47" i="15"/>
  <c r="E42" i="15"/>
  <c r="D45" i="15"/>
  <c r="BR19" i="15"/>
  <c r="BR37" i="15"/>
  <c r="BR27" i="15"/>
  <c r="I42" i="15"/>
  <c r="I45" i="15"/>
  <c r="I46" i="15"/>
  <c r="J43" i="15"/>
  <c r="Y42" i="15"/>
  <c r="Y43" i="15"/>
  <c r="AM45" i="15"/>
  <c r="AM48" i="15"/>
  <c r="AN43" i="15"/>
  <c r="AR45" i="15"/>
  <c r="AR47" i="15"/>
  <c r="J3" i="23"/>
  <c r="J7" i="23"/>
  <c r="J4" i="23"/>
  <c r="AS43" i="15"/>
  <c r="AC45" i="15"/>
  <c r="AC46" i="15"/>
  <c r="L3" i="20"/>
  <c r="AD43" i="15"/>
  <c r="BS41" i="15"/>
  <c r="AS42" i="15"/>
  <c r="BS42" i="15"/>
  <c r="BS45" i="15"/>
  <c r="BS40" i="15"/>
  <c r="BR42" i="15"/>
  <c r="BT42" i="15"/>
  <c r="BR40" i="15"/>
  <c r="BR41" i="15"/>
  <c r="BG48" i="15"/>
  <c r="BG46" i="15"/>
  <c r="V3" i="20"/>
  <c r="BG47" i="15"/>
  <c r="M3" i="23"/>
  <c r="M7" i="23"/>
  <c r="M4" i="23"/>
  <c r="BB48" i="15"/>
  <c r="BB46" i="15"/>
  <c r="U3" i="20"/>
  <c r="BB47" i="15"/>
  <c r="L3" i="23"/>
  <c r="L7" i="23"/>
  <c r="L4" i="23"/>
  <c r="AW48" i="15"/>
  <c r="AW46" i="15"/>
  <c r="T3" i="20"/>
  <c r="AW47" i="15"/>
  <c r="K3" i="23"/>
  <c r="K7" i="23"/>
  <c r="K4" i="23"/>
  <c r="AH48" i="15"/>
  <c r="AH46" i="15"/>
  <c r="O3" i="20"/>
  <c r="AH47" i="15"/>
  <c r="H3" i="23"/>
  <c r="H7" i="23"/>
  <c r="H4" i="23"/>
  <c r="AC48" i="15"/>
  <c r="X48" i="15"/>
  <c r="X46" i="15"/>
  <c r="K3" i="20"/>
  <c r="X47" i="15"/>
  <c r="F7" i="23"/>
  <c r="F4" i="23"/>
  <c r="E3" i="22"/>
  <c r="E12" i="22"/>
  <c r="S46" i="15"/>
  <c r="J3" i="20"/>
  <c r="S47" i="15"/>
  <c r="E7" i="23"/>
  <c r="E4" i="23"/>
  <c r="N48" i="15"/>
  <c r="D3" i="22"/>
  <c r="D12" i="22"/>
  <c r="N46" i="15"/>
  <c r="G3" i="20"/>
  <c r="H3" i="20"/>
  <c r="N47" i="15"/>
  <c r="D3" i="23"/>
  <c r="D7" i="23"/>
  <c r="D4" i="23"/>
  <c r="BL48" i="15"/>
  <c r="BL46" i="15"/>
  <c r="BL47" i="15"/>
  <c r="J42" i="15"/>
  <c r="D48" i="15"/>
  <c r="D47" i="15"/>
  <c r="D46" i="15"/>
  <c r="GU33" i="8"/>
  <c r="GU34" i="8"/>
  <c r="GU35" i="8"/>
  <c r="GU36" i="8"/>
  <c r="BN10" i="15"/>
  <c r="BN11" i="15"/>
  <c r="BN12" i="15"/>
  <c r="BN13" i="15"/>
  <c r="BN14" i="15"/>
  <c r="BN15" i="15"/>
  <c r="BN16" i="15"/>
  <c r="BN17" i="15"/>
  <c r="BN18" i="15"/>
  <c r="BN20" i="15"/>
  <c r="BN21" i="15"/>
  <c r="BN22" i="15"/>
  <c r="BN23" i="15"/>
  <c r="BN24" i="15"/>
  <c r="BN25" i="15"/>
  <c r="BN26" i="15"/>
  <c r="BN27" i="15"/>
  <c r="BN28" i="15"/>
  <c r="BN29" i="15"/>
  <c r="BN30" i="15"/>
  <c r="BN31" i="15"/>
  <c r="BN32" i="15"/>
  <c r="BN33" i="15"/>
  <c r="BN34" i="15"/>
  <c r="BN35" i="15"/>
  <c r="BN36" i="15"/>
  <c r="BN37" i="15"/>
  <c r="BN9" i="15"/>
  <c r="T56" i="15"/>
  <c r="U56" i="15"/>
  <c r="T53" i="15"/>
  <c r="U53" i="15"/>
  <c r="T55" i="15"/>
  <c r="U55" i="15"/>
  <c r="T52" i="15"/>
  <c r="U52" i="15"/>
  <c r="AR46" i="15"/>
  <c r="Q3" i="20"/>
  <c r="Q6" i="20"/>
  <c r="AR48" i="15"/>
  <c r="AM47" i="15"/>
  <c r="I3" i="23"/>
  <c r="I7" i="23"/>
  <c r="I4" i="23"/>
  <c r="AM46" i="15"/>
  <c r="P3" i="20"/>
  <c r="P7" i="20"/>
  <c r="AC47" i="15"/>
  <c r="G3" i="23"/>
  <c r="G7" i="23"/>
  <c r="G4" i="23"/>
  <c r="J7" i="20"/>
  <c r="J6" i="20"/>
  <c r="J5" i="20"/>
  <c r="J4" i="20"/>
  <c r="M3" i="20"/>
  <c r="K7" i="20"/>
  <c r="K6" i="20"/>
  <c r="K5" i="20"/>
  <c r="K4" i="20"/>
  <c r="L7" i="20"/>
  <c r="L6" i="20"/>
  <c r="L5" i="20"/>
  <c r="L4" i="20"/>
  <c r="O5" i="20"/>
  <c r="O7" i="20"/>
  <c r="O6" i="20"/>
  <c r="O4" i="20"/>
  <c r="P4" i="20"/>
  <c r="Q7" i="20"/>
  <c r="Q4" i="20"/>
  <c r="T7" i="20"/>
  <c r="T6" i="20"/>
  <c r="T5" i="20"/>
  <c r="T4" i="20"/>
  <c r="W3" i="20"/>
  <c r="U4" i="20"/>
  <c r="U7" i="20"/>
  <c r="U6" i="20"/>
  <c r="U5" i="20"/>
  <c r="V6" i="20"/>
  <c r="V7" i="20"/>
  <c r="V5" i="20"/>
  <c r="V4" i="20"/>
  <c r="BR45" i="15"/>
  <c r="BR48" i="15"/>
  <c r="N55" i="15"/>
  <c r="BN41" i="15"/>
  <c r="BS48" i="15"/>
  <c r="BS46" i="15"/>
  <c r="BS47" i="15"/>
  <c r="I47" i="15"/>
  <c r="I48" i="15"/>
  <c r="Q5" i="20"/>
  <c r="R3" i="20"/>
  <c r="P6" i="20"/>
  <c r="R6" i="20"/>
  <c r="P5" i="20"/>
  <c r="R5" i="20"/>
  <c r="N3" i="23"/>
  <c r="N4" i="23"/>
  <c r="BR47" i="15"/>
  <c r="W4" i="20"/>
  <c r="W5" i="20"/>
  <c r="W52" i="20"/>
  <c r="W6" i="20"/>
  <c r="W7" i="20"/>
  <c r="R4" i="20"/>
  <c r="R7" i="20"/>
  <c r="M4" i="20"/>
  <c r="M5" i="20"/>
  <c r="M6" i="20"/>
  <c r="M7" i="20"/>
  <c r="BR46" i="15"/>
  <c r="GK33" i="8"/>
  <c r="GK34" i="8"/>
  <c r="GK35" i="8"/>
  <c r="GK36" i="8"/>
  <c r="M52" i="20"/>
  <c r="R52" i="20"/>
  <c r="GF33" i="8"/>
  <c r="GF34" i="8"/>
  <c r="GF35" i="8"/>
  <c r="GF36" i="8"/>
  <c r="GA33" i="8"/>
  <c r="GA34" i="8"/>
  <c r="GA35" i="8"/>
  <c r="GA36" i="8"/>
  <c r="FV33" i="8"/>
  <c r="FV34" i="8"/>
  <c r="FV35" i="8"/>
  <c r="FV36" i="8"/>
  <c r="JD37" i="8"/>
  <c r="FG32" i="8"/>
  <c r="FG33" i="8"/>
  <c r="FG34" i="8"/>
  <c r="FG35" i="8"/>
  <c r="FG36" i="8"/>
  <c r="EC33" i="8"/>
  <c r="EC34" i="8"/>
  <c r="EC35" i="8"/>
  <c r="DS33" i="8"/>
  <c r="DS34" i="8"/>
  <c r="DS35" i="8"/>
  <c r="DI33" i="8"/>
  <c r="DI34" i="8"/>
  <c r="DI35" i="8"/>
  <c r="DI36" i="8"/>
  <c r="JE37" i="8"/>
  <c r="JF37" i="8"/>
  <c r="AG19" i="15"/>
  <c r="AL19" i="15"/>
  <c r="AB19" i="15"/>
  <c r="AB42" i="15"/>
  <c r="AB40" i="15"/>
  <c r="AL42" i="15"/>
  <c r="AL40" i="15"/>
  <c r="AG42" i="15"/>
  <c r="AG40" i="15"/>
  <c r="AF19" i="15"/>
  <c r="AP19" i="15"/>
  <c r="AK19" i="15"/>
  <c r="BN19" i="15"/>
  <c r="AK40" i="15"/>
  <c r="AI40" i="15"/>
  <c r="AK42" i="15"/>
  <c r="AI42" i="15"/>
  <c r="AP40" i="15"/>
  <c r="AN40" i="15"/>
  <c r="AP42" i="15"/>
  <c r="AN42" i="15"/>
  <c r="AF40" i="15"/>
  <c r="AD40" i="15"/>
  <c r="AF42" i="15"/>
  <c r="AD42" i="15"/>
  <c r="BN42" i="15"/>
  <c r="BN45" i="15"/>
  <c r="BN40" i="15"/>
  <c r="BN47" i="15"/>
  <c r="BN48" i="15"/>
  <c r="BN46" i="15"/>
  <c r="DF39" i="8"/>
  <c r="DK39" i="8"/>
  <c r="DP39" i="8"/>
  <c r="DU39" i="8"/>
  <c r="DZ39" i="8"/>
  <c r="EE39" i="8"/>
  <c r="EJ39" i="8"/>
  <c r="EO39" i="8"/>
  <c r="ET39" i="8"/>
  <c r="EY39" i="8"/>
  <c r="FD39" i="8"/>
  <c r="FI39" i="8"/>
  <c r="FN39" i="8"/>
  <c r="FX39" i="8"/>
  <c r="GC39" i="8"/>
  <c r="GH39" i="8"/>
  <c r="GM39" i="8"/>
  <c r="GW39" i="8"/>
  <c r="HB39" i="8"/>
  <c r="HG39" i="8"/>
  <c r="AD49" i="8"/>
  <c r="S46" i="8"/>
  <c r="N46" i="8"/>
  <c r="AD52" i="8"/>
  <c r="AD51" i="8"/>
  <c r="AD50" i="8"/>
  <c r="H32" i="8"/>
  <c r="H33" i="8"/>
  <c r="JB39" i="8"/>
  <c r="JB43" i="8"/>
  <c r="JB46" i="8"/>
  <c r="IY46" i="8"/>
  <c r="IY43" i="8"/>
  <c r="IY39" i="8"/>
  <c r="IW46" i="8"/>
  <c r="IT46" i="8"/>
  <c r="FT71" i="8"/>
  <c r="FV71" i="8"/>
  <c r="FW71" i="8"/>
  <c r="IW43" i="8"/>
  <c r="IT43" i="8"/>
  <c r="IW39" i="8"/>
  <c r="IT39" i="8"/>
  <c r="IR46" i="8"/>
  <c r="IO46" i="8"/>
  <c r="FT70" i="8"/>
  <c r="FV70" i="8"/>
  <c r="FW70" i="8"/>
  <c r="IR43" i="8"/>
  <c r="IO43" i="8"/>
  <c r="IR39" i="8"/>
  <c r="IO39" i="8"/>
  <c r="IM46" i="8"/>
  <c r="IJ46" i="8"/>
  <c r="FT69" i="8"/>
  <c r="FV69" i="8"/>
  <c r="FW69" i="8"/>
  <c r="IM43" i="8"/>
  <c r="IJ43" i="8"/>
  <c r="IM39" i="8"/>
  <c r="IJ39" i="8"/>
  <c r="IH46" i="8"/>
  <c r="IE46" i="8"/>
  <c r="FT68" i="8"/>
  <c r="FV68" i="8"/>
  <c r="FW68" i="8"/>
  <c r="IH43" i="8"/>
  <c r="IE43" i="8"/>
  <c r="IH39" i="8"/>
  <c r="IE39" i="8"/>
  <c r="IC46" i="8"/>
  <c r="HZ46" i="8"/>
  <c r="FT67" i="8"/>
  <c r="FV67" i="8"/>
  <c r="FW67" i="8"/>
  <c r="IC43" i="8"/>
  <c r="HZ43" i="8"/>
  <c r="IC39" i="8"/>
  <c r="HZ39" i="8"/>
  <c r="HX46" i="8"/>
  <c r="HU46" i="8"/>
  <c r="FT66" i="8"/>
  <c r="FV66" i="8"/>
  <c r="FW66" i="8"/>
  <c r="HX43" i="8"/>
  <c r="HU43" i="8"/>
  <c r="HY43" i="8"/>
  <c r="HX39" i="8"/>
  <c r="HU39" i="8"/>
  <c r="HS46" i="8"/>
  <c r="HP46" i="8"/>
  <c r="FT65" i="8"/>
  <c r="FV65" i="8"/>
  <c r="FW65" i="8"/>
  <c r="HS43" i="8"/>
  <c r="HP43" i="8"/>
  <c r="HS39" i="8"/>
  <c r="HP39" i="8"/>
  <c r="HN46" i="8"/>
  <c r="HK46" i="8"/>
  <c r="FT64" i="8"/>
  <c r="FV64" i="8"/>
  <c r="FW64" i="8"/>
  <c r="HN43" i="8"/>
  <c r="HK43" i="8"/>
  <c r="HO43" i="8"/>
  <c r="HN39" i="8"/>
  <c r="HK39" i="8"/>
  <c r="HI46" i="8"/>
  <c r="HF46" i="8"/>
  <c r="FT63" i="8"/>
  <c r="FV63" i="8"/>
  <c r="FW63" i="8"/>
  <c r="HI43" i="8"/>
  <c r="HF43" i="8"/>
  <c r="HI39" i="8"/>
  <c r="HF39" i="8"/>
  <c r="HD46" i="8"/>
  <c r="HA46" i="8"/>
  <c r="FT62" i="8"/>
  <c r="FV62" i="8"/>
  <c r="FW62" i="8"/>
  <c r="HD43" i="8"/>
  <c r="HA43" i="8"/>
  <c r="HD39" i="8"/>
  <c r="HA39" i="8"/>
  <c r="GY46" i="8"/>
  <c r="GV46" i="8"/>
  <c r="FT61" i="8"/>
  <c r="FV61" i="8"/>
  <c r="FW61" i="8"/>
  <c r="GY43" i="8"/>
  <c r="GV43" i="8"/>
  <c r="GY39" i="8"/>
  <c r="GV39" i="8"/>
  <c r="GT46" i="8"/>
  <c r="GQ46" i="8"/>
  <c r="FT60" i="8"/>
  <c r="FV60" i="8"/>
  <c r="FW60" i="8"/>
  <c r="GT43" i="8"/>
  <c r="GQ43" i="8"/>
  <c r="GT39" i="8"/>
  <c r="GQ39" i="8"/>
  <c r="GO46" i="8"/>
  <c r="GL46" i="8"/>
  <c r="FT59" i="8"/>
  <c r="FV59" i="8"/>
  <c r="FW59" i="8"/>
  <c r="GO43" i="8"/>
  <c r="GL43" i="8"/>
  <c r="GO39" i="8"/>
  <c r="GL39" i="8"/>
  <c r="GJ46" i="8"/>
  <c r="GG46" i="8"/>
  <c r="FT58" i="8"/>
  <c r="FV58" i="8"/>
  <c r="GJ43" i="8"/>
  <c r="GG43" i="8"/>
  <c r="GK43" i="8"/>
  <c r="GJ39" i="8"/>
  <c r="GG39" i="8"/>
  <c r="GE46" i="8"/>
  <c r="GB46" i="8"/>
  <c r="FT57" i="8"/>
  <c r="FV57" i="8"/>
  <c r="FW57" i="8"/>
  <c r="GE43" i="8"/>
  <c r="GB43" i="8"/>
  <c r="GE39" i="8"/>
  <c r="GB39" i="8"/>
  <c r="FZ46" i="8"/>
  <c r="FW46" i="8"/>
  <c r="FT56" i="8"/>
  <c r="FV56" i="8"/>
  <c r="FW56" i="8"/>
  <c r="FZ43" i="8"/>
  <c r="FW43" i="8"/>
  <c r="FZ39" i="8"/>
  <c r="FW39" i="8"/>
  <c r="FU46" i="8"/>
  <c r="FR46" i="8"/>
  <c r="FT55" i="8"/>
  <c r="FV55" i="8"/>
  <c r="FW55" i="8"/>
  <c r="FU43" i="8"/>
  <c r="FR43" i="8"/>
  <c r="FU39" i="8"/>
  <c r="FR39" i="8"/>
  <c r="FP46" i="8"/>
  <c r="FM46" i="8"/>
  <c r="FP43" i="8"/>
  <c r="FM43" i="8"/>
  <c r="FP39" i="8"/>
  <c r="FM39" i="8"/>
  <c r="FK46" i="8"/>
  <c r="FH46" i="8"/>
  <c r="FK43" i="8"/>
  <c r="FH43" i="8"/>
  <c r="FK39" i="8"/>
  <c r="FH39" i="8"/>
  <c r="FF46" i="8"/>
  <c r="FC46" i="8"/>
  <c r="FF43" i="8"/>
  <c r="FC43" i="8"/>
  <c r="FF39" i="8"/>
  <c r="FC39" i="8"/>
  <c r="FA46" i="8"/>
  <c r="EX46" i="8"/>
  <c r="FA43" i="8"/>
  <c r="EX43" i="8"/>
  <c r="FA39" i="8"/>
  <c r="EX39" i="8"/>
  <c r="EV46" i="8"/>
  <c r="ES46" i="8"/>
  <c r="EV43" i="8"/>
  <c r="ES43" i="8"/>
  <c r="EV39" i="8"/>
  <c r="ES39" i="8"/>
  <c r="EQ46" i="8"/>
  <c r="EN46" i="8"/>
  <c r="EQ43" i="8"/>
  <c r="EN43" i="8"/>
  <c r="EQ39" i="8"/>
  <c r="EN39" i="8"/>
  <c r="EL46" i="8"/>
  <c r="EI46" i="8"/>
  <c r="EL43" i="8"/>
  <c r="EI43" i="8"/>
  <c r="EL39" i="8"/>
  <c r="EI39" i="8"/>
  <c r="EG46" i="8"/>
  <c r="ED46" i="8"/>
  <c r="EG43" i="8"/>
  <c r="ED43" i="8"/>
  <c r="EG39" i="8"/>
  <c r="ED39" i="8"/>
  <c r="EB46" i="8"/>
  <c r="DY46" i="8"/>
  <c r="EB43" i="8"/>
  <c r="DY43" i="8"/>
  <c r="EB39" i="8"/>
  <c r="DY39" i="8"/>
  <c r="DW46" i="8"/>
  <c r="DT46" i="8"/>
  <c r="DW43" i="8"/>
  <c r="DT43" i="8"/>
  <c r="DW39" i="8"/>
  <c r="DT39" i="8"/>
  <c r="DR46" i="8"/>
  <c r="DO46" i="8"/>
  <c r="DR43" i="8"/>
  <c r="DO43" i="8"/>
  <c r="DR39" i="8"/>
  <c r="DO39" i="8"/>
  <c r="DM46" i="8"/>
  <c r="DJ46" i="8"/>
  <c r="DM43" i="8"/>
  <c r="DJ43" i="8"/>
  <c r="DM39" i="8"/>
  <c r="DJ39" i="8"/>
  <c r="DH46" i="8"/>
  <c r="DE46" i="8"/>
  <c r="DH43" i="8"/>
  <c r="DE43" i="8"/>
  <c r="DH39" i="8"/>
  <c r="DE39" i="8"/>
  <c r="DC46" i="8"/>
  <c r="CZ46" i="8"/>
  <c r="DC43" i="8"/>
  <c r="CZ43" i="8"/>
  <c r="DC39" i="8"/>
  <c r="CZ39" i="8"/>
  <c r="CX46" i="8"/>
  <c r="CU46" i="8"/>
  <c r="CX43" i="8"/>
  <c r="CU43" i="8"/>
  <c r="CX39" i="8"/>
  <c r="CU39" i="8"/>
  <c r="CS46" i="8"/>
  <c r="CP46" i="8"/>
  <c r="CS43" i="8"/>
  <c r="CP43" i="8"/>
  <c r="CS39" i="8"/>
  <c r="CP39" i="8"/>
  <c r="CN46" i="8"/>
  <c r="CK46" i="8"/>
  <c r="CN43" i="8"/>
  <c r="CK43" i="8"/>
  <c r="CN39" i="8"/>
  <c r="CK39" i="8"/>
  <c r="CI46" i="8"/>
  <c r="CF46" i="8"/>
  <c r="CI43" i="8"/>
  <c r="CF43" i="8"/>
  <c r="CI39" i="8"/>
  <c r="CF39" i="8"/>
  <c r="CD46" i="8"/>
  <c r="CA46" i="8"/>
  <c r="CD43" i="8"/>
  <c r="CA43" i="8"/>
  <c r="CD39" i="8"/>
  <c r="CA39" i="8"/>
  <c r="BY46" i="8"/>
  <c r="BV46" i="8"/>
  <c r="BY43" i="8"/>
  <c r="BV43" i="8"/>
  <c r="BY39" i="8"/>
  <c r="BV39" i="8"/>
  <c r="BT46" i="8"/>
  <c r="BQ46" i="8"/>
  <c r="BT39" i="8"/>
  <c r="BQ39" i="8"/>
  <c r="BO46" i="8"/>
  <c r="BL46" i="8"/>
  <c r="BO39" i="8"/>
  <c r="BL39" i="8"/>
  <c r="BJ46" i="8"/>
  <c r="BG46" i="8"/>
  <c r="BJ39" i="8"/>
  <c r="BG39" i="8"/>
  <c r="BE46" i="8"/>
  <c r="BE49" i="8"/>
  <c r="BB46" i="8"/>
  <c r="BB49" i="8"/>
  <c r="BE39" i="8"/>
  <c r="BB39" i="8"/>
  <c r="AZ46" i="8"/>
  <c r="AZ49" i="8"/>
  <c r="AW46" i="8"/>
  <c r="AW49" i="8"/>
  <c r="AZ39" i="8"/>
  <c r="AW39" i="8"/>
  <c r="AU46" i="8"/>
  <c r="AU49" i="8"/>
  <c r="AR46" i="8"/>
  <c r="AR49" i="8"/>
  <c r="AP46" i="8"/>
  <c r="AM46" i="8"/>
  <c r="AM49" i="8"/>
  <c r="AK46" i="8"/>
  <c r="AK49" i="8"/>
  <c r="AF46" i="8"/>
  <c r="AF49" i="8"/>
  <c r="AA46" i="8"/>
  <c r="AA49" i="8"/>
  <c r="X46" i="8"/>
  <c r="V46" i="8"/>
  <c r="V49" i="8"/>
  <c r="V43" i="8"/>
  <c r="S43" i="8"/>
  <c r="V39" i="8"/>
  <c r="S39" i="8"/>
  <c r="Q46" i="8"/>
  <c r="Q49" i="8"/>
  <c r="Q43" i="8"/>
  <c r="N43" i="8"/>
  <c r="R43" i="8"/>
  <c r="N39" i="8"/>
  <c r="R39" i="8"/>
  <c r="L46" i="8"/>
  <c r="L49" i="8"/>
  <c r="I46" i="8"/>
  <c r="L43" i="8"/>
  <c r="I43" i="8"/>
  <c r="L39" i="8"/>
  <c r="I39" i="8"/>
  <c r="G46" i="8"/>
  <c r="G49" i="8"/>
  <c r="G43" i="8"/>
  <c r="G39" i="8"/>
  <c r="D46" i="8"/>
  <c r="D43" i="8"/>
  <c r="D39" i="8"/>
  <c r="BE52" i="8"/>
  <c r="BE51" i="8"/>
  <c r="BE50" i="8"/>
  <c r="AZ52" i="8"/>
  <c r="AZ50" i="8"/>
  <c r="AZ51" i="8"/>
  <c r="AU52" i="8"/>
  <c r="AU50" i="8"/>
  <c r="AU51" i="8"/>
  <c r="AR52" i="8"/>
  <c r="AR51" i="8"/>
  <c r="AR50" i="8"/>
  <c r="AW52" i="8"/>
  <c r="AW51" i="8"/>
  <c r="AW50" i="8"/>
  <c r="BB52" i="8"/>
  <c r="BB51" i="8"/>
  <c r="BB50" i="8"/>
  <c r="AK52" i="8"/>
  <c r="AK50" i="8"/>
  <c r="AK51" i="8"/>
  <c r="AM52" i="8"/>
  <c r="AM51" i="8"/>
  <c r="AM50" i="8"/>
  <c r="AF52" i="8"/>
  <c r="AF51" i="8"/>
  <c r="AF50" i="8"/>
  <c r="W43" i="8"/>
  <c r="AA52" i="8"/>
  <c r="AA51" i="8"/>
  <c r="AA50" i="8"/>
  <c r="G52" i="8"/>
  <c r="G51" i="8"/>
  <c r="G50" i="8"/>
  <c r="L52" i="8"/>
  <c r="L50" i="8"/>
  <c r="L51" i="8"/>
  <c r="Q52" i="8"/>
  <c r="Q51" i="8"/>
  <c r="Q50" i="8"/>
  <c r="V52" i="8"/>
  <c r="V51" i="8"/>
  <c r="V50" i="8"/>
  <c r="GA55" i="8"/>
  <c r="FZ55" i="8"/>
  <c r="FY55" i="8"/>
  <c r="FX55" i="8"/>
  <c r="GA56" i="8"/>
  <c r="FZ56" i="8"/>
  <c r="FY56" i="8"/>
  <c r="FX56" i="8"/>
  <c r="GA57" i="8"/>
  <c r="FZ57" i="8"/>
  <c r="FY57" i="8"/>
  <c r="FX57" i="8"/>
  <c r="GA59" i="8"/>
  <c r="FZ59" i="8"/>
  <c r="FY59" i="8"/>
  <c r="FX59" i="8"/>
  <c r="FZ60" i="8"/>
  <c r="FY60" i="8"/>
  <c r="GA60" i="8"/>
  <c r="FX60" i="8"/>
  <c r="GA61" i="8"/>
  <c r="FY61" i="8"/>
  <c r="FZ61" i="8"/>
  <c r="FX61" i="8"/>
  <c r="FY62" i="8"/>
  <c r="FZ62" i="8"/>
  <c r="GA62" i="8"/>
  <c r="FX62" i="8"/>
  <c r="GA63" i="8"/>
  <c r="FZ63" i="8"/>
  <c r="FY63" i="8"/>
  <c r="FX63" i="8"/>
  <c r="FZ64" i="8"/>
  <c r="GA64" i="8"/>
  <c r="FY64" i="8"/>
  <c r="FX64" i="8"/>
  <c r="GA65" i="8"/>
  <c r="FZ65" i="8"/>
  <c r="FY65" i="8"/>
  <c r="FX65" i="8"/>
  <c r="GA66" i="8"/>
  <c r="FZ66" i="8"/>
  <c r="FX66" i="8"/>
  <c r="FY66" i="8"/>
  <c r="GA67" i="8"/>
  <c r="FY67" i="8"/>
  <c r="FZ67" i="8"/>
  <c r="FX67" i="8"/>
  <c r="GA68" i="8"/>
  <c r="FZ68" i="8"/>
  <c r="FY68" i="8"/>
  <c r="FX69" i="8"/>
  <c r="GA69" i="8"/>
  <c r="FY69" i="8"/>
  <c r="FZ69" i="8"/>
  <c r="GA70" i="8"/>
  <c r="FX70" i="8"/>
  <c r="FY70" i="8"/>
  <c r="FZ70" i="8"/>
  <c r="GA71" i="8"/>
  <c r="FY71" i="8"/>
  <c r="FX71" i="8"/>
  <c r="FZ71" i="8"/>
  <c r="JC46" i="8"/>
  <c r="FT72" i="8"/>
  <c r="FV72" i="8"/>
  <c r="FW72" i="8"/>
  <c r="FW58" i="8"/>
  <c r="EC46" i="8"/>
  <c r="GP39" i="8"/>
  <c r="IN39" i="8"/>
  <c r="IN46" i="8"/>
  <c r="IX39" i="8"/>
  <c r="IX46" i="8"/>
  <c r="AL39" i="8"/>
  <c r="EH46" i="8"/>
  <c r="FL39" i="8"/>
  <c r="H43" i="8"/>
  <c r="IX43" i="8"/>
  <c r="FB46" i="8"/>
  <c r="FB39" i="8"/>
  <c r="AQ46" i="8"/>
  <c r="H46" i="8"/>
  <c r="AB46" i="8"/>
  <c r="AL46" i="8"/>
  <c r="AV39" i="8"/>
  <c r="AV46" i="8"/>
  <c r="BF39" i="8"/>
  <c r="BF46" i="8"/>
  <c r="BP39" i="8"/>
  <c r="BU43" i="8"/>
  <c r="BZ39" i="8"/>
  <c r="CE43" i="8"/>
  <c r="CJ39" i="8"/>
  <c r="CO43" i="8"/>
  <c r="CT39" i="8"/>
  <c r="CY43" i="8"/>
  <c r="DD39" i="8"/>
  <c r="DD46" i="8"/>
  <c r="DN39" i="8"/>
  <c r="DN46" i="8"/>
  <c r="DX39" i="8"/>
  <c r="DX46" i="8"/>
  <c r="ER39" i="8"/>
  <c r="ER46" i="8"/>
  <c r="FL46" i="8"/>
  <c r="FV39" i="8"/>
  <c r="FV46" i="8"/>
  <c r="GF39" i="8"/>
  <c r="GF46" i="8"/>
  <c r="GP46" i="8"/>
  <c r="GZ39" i="8"/>
  <c r="GZ46" i="8"/>
  <c r="HJ39" i="8"/>
  <c r="HJ46" i="8"/>
  <c r="HT39" i="8"/>
  <c r="HT46" i="8"/>
  <c r="ID39" i="8"/>
  <c r="ID46" i="8"/>
  <c r="H39" i="8"/>
  <c r="M39" i="8"/>
  <c r="W39" i="8"/>
  <c r="AQ39" i="8"/>
  <c r="BU46" i="8"/>
  <c r="BZ43" i="8"/>
  <c r="CE46" i="8"/>
  <c r="CJ43" i="8"/>
  <c r="CO46" i="8"/>
  <c r="CY46" i="8"/>
  <c r="DD43" i="8"/>
  <c r="DN43" i="8"/>
  <c r="DX43" i="8"/>
  <c r="EC39" i="8"/>
  <c r="ER43" i="8"/>
  <c r="FB43" i="8"/>
  <c r="FV43" i="8"/>
  <c r="GF43" i="8"/>
  <c r="GZ43" i="8"/>
  <c r="HJ43" i="8"/>
  <c r="HT43" i="8"/>
  <c r="ID43" i="8"/>
  <c r="JC43" i="8"/>
  <c r="M43" i="8"/>
  <c r="CT43" i="8"/>
  <c r="W46" i="8"/>
  <c r="AG46" i="8"/>
  <c r="EC43" i="8"/>
  <c r="M46" i="8"/>
  <c r="R46" i="8"/>
  <c r="BA46" i="8"/>
  <c r="BF43" i="8"/>
  <c r="BK46" i="8"/>
  <c r="BP43" i="8"/>
  <c r="BU39" i="8"/>
  <c r="CE39" i="8"/>
  <c r="CO39" i="8"/>
  <c r="CY39" i="8"/>
  <c r="DI46" i="8"/>
  <c r="DS46" i="8"/>
  <c r="EH39" i="8"/>
  <c r="EM46" i="8"/>
  <c r="EW46" i="8"/>
  <c r="FG46" i="8"/>
  <c r="FL43" i="8"/>
  <c r="FQ46" i="8"/>
  <c r="GA46" i="8"/>
  <c r="GK46" i="8"/>
  <c r="GP43" i="8"/>
  <c r="GU46" i="8"/>
  <c r="HE46" i="8"/>
  <c r="HO46" i="8"/>
  <c r="HY46" i="8"/>
  <c r="II46" i="8"/>
  <c r="IN43" i="8"/>
  <c r="IS46" i="8"/>
  <c r="JC39" i="8"/>
  <c r="BA39" i="8"/>
  <c r="BA43" i="8"/>
  <c r="BK39" i="8"/>
  <c r="BK43" i="8"/>
  <c r="BP46" i="8"/>
  <c r="BZ46" i="8"/>
  <c r="CJ46" i="8"/>
  <c r="CT46" i="8"/>
  <c r="DI39" i="8"/>
  <c r="DI43" i="8"/>
  <c r="DS39" i="8"/>
  <c r="DS43" i="8"/>
  <c r="EH43" i="8"/>
  <c r="EM39" i="8"/>
  <c r="EM43" i="8"/>
  <c r="EW39" i="8"/>
  <c r="EW43" i="8"/>
  <c r="FG39" i="8"/>
  <c r="FG43" i="8"/>
  <c r="FQ39" i="8"/>
  <c r="FQ43" i="8"/>
  <c r="GA39" i="8"/>
  <c r="GA43" i="8"/>
  <c r="GK39" i="8"/>
  <c r="GU39" i="8"/>
  <c r="GU43" i="8"/>
  <c r="HE39" i="8"/>
  <c r="HE43" i="8"/>
  <c r="HO39" i="8"/>
  <c r="HY39" i="8"/>
  <c r="II39" i="8"/>
  <c r="II43" i="8"/>
  <c r="IS39" i="8"/>
  <c r="IS43" i="8"/>
  <c r="GA72" i="8"/>
  <c r="FZ72" i="8"/>
  <c r="FX72" i="8"/>
  <c r="FY72" i="8"/>
  <c r="FZ58" i="8"/>
  <c r="GA58" i="8"/>
  <c r="FY58" i="8"/>
  <c r="FX58" i="8"/>
  <c r="IU43" i="8"/>
  <c r="IV43" i="8"/>
  <c r="IK43" i="8"/>
  <c r="IL43" i="8"/>
  <c r="IN33" i="8"/>
  <c r="IN34" i="8"/>
  <c r="IN35" i="8"/>
  <c r="IN36" i="8"/>
  <c r="IS33" i="8"/>
  <c r="IS34" i="8"/>
  <c r="IS35" i="8"/>
  <c r="IS36" i="8"/>
  <c r="IX33" i="8"/>
  <c r="IX34" i="8"/>
  <c r="IX35" i="8"/>
  <c r="IX36" i="8"/>
  <c r="JC33" i="8"/>
  <c r="JC34" i="8"/>
  <c r="JC35" i="8"/>
  <c r="JC36" i="8"/>
  <c r="IK39" i="8"/>
  <c r="IL39" i="8"/>
  <c r="IF39" i="8"/>
  <c r="IG39" i="8"/>
  <c r="IP39" i="8"/>
  <c r="IQ39" i="8"/>
  <c r="IU39" i="8"/>
  <c r="IV39" i="8"/>
  <c r="IZ39" i="8"/>
  <c r="JA39" i="8"/>
  <c r="IF46" i="8"/>
  <c r="IG46" i="8"/>
  <c r="IK46" i="8"/>
  <c r="IL46" i="8"/>
  <c r="IU46" i="8"/>
  <c r="IV46" i="8"/>
  <c r="IZ43" i="8"/>
  <c r="JA43" i="8"/>
  <c r="IZ46" i="8"/>
  <c r="JA46" i="8"/>
  <c r="IF43" i="8"/>
  <c r="IG43" i="8"/>
  <c r="IP46" i="8"/>
  <c r="IQ46" i="8"/>
  <c r="IP43" i="8"/>
  <c r="IQ43" i="8"/>
  <c r="EO43" i="8"/>
  <c r="EP43" i="8"/>
  <c r="HQ39" i="8"/>
  <c r="HL39" i="8"/>
  <c r="HM39" i="8"/>
  <c r="HV39" i="8"/>
  <c r="HW39" i="8"/>
  <c r="IA39" i="8"/>
  <c r="IB39" i="8"/>
  <c r="GR39" i="8"/>
  <c r="GS39" i="8"/>
  <c r="HL43" i="8"/>
  <c r="HM43" i="8"/>
  <c r="IA43" i="8"/>
  <c r="IB43" i="8"/>
  <c r="DP43" i="8"/>
  <c r="DQ43" i="8"/>
  <c r="FD43" i="8"/>
  <c r="FE43" i="8"/>
  <c r="BD43" i="8"/>
  <c r="E46" i="8"/>
  <c r="GH43" i="8"/>
  <c r="GI43" i="8"/>
  <c r="FO39" i="8"/>
  <c r="FN46" i="8"/>
  <c r="FO46" i="8"/>
  <c r="FN43" i="8"/>
  <c r="FO43" i="8"/>
  <c r="FS43" i="8"/>
  <c r="FT43" i="8"/>
  <c r="GM46" i="8"/>
  <c r="GN39" i="8"/>
  <c r="GR46" i="8"/>
  <c r="GR43" i="8"/>
  <c r="GS43" i="8"/>
  <c r="HG46" i="8"/>
  <c r="HH46" i="8"/>
  <c r="HH39" i="8"/>
  <c r="HG43" i="8"/>
  <c r="HH43" i="8"/>
  <c r="HL46" i="8"/>
  <c r="HM46" i="8"/>
  <c r="IA46" i="8"/>
  <c r="IB46" i="8"/>
  <c r="E39" i="8"/>
  <c r="F39" i="8"/>
  <c r="DU46" i="8"/>
  <c r="DV46" i="8"/>
  <c r="DV39" i="8"/>
  <c r="HV46" i="8"/>
  <c r="HW46" i="8"/>
  <c r="JD39" i="8"/>
  <c r="BW39" i="8"/>
  <c r="BX39" i="8"/>
  <c r="CL46" i="8"/>
  <c r="CM46" i="8"/>
  <c r="CL39" i="8"/>
  <c r="CM39" i="8"/>
  <c r="DA43" i="8"/>
  <c r="DB43" i="8"/>
  <c r="DU43" i="8"/>
  <c r="DV43" i="8"/>
  <c r="DK46" i="8"/>
  <c r="DL46" i="8"/>
  <c r="DF43" i="8"/>
  <c r="DG43" i="8"/>
  <c r="DL39" i="8"/>
  <c r="DZ46" i="8"/>
  <c r="EA46" i="8"/>
  <c r="EA39" i="8"/>
  <c r="EE46" i="8"/>
  <c r="EF46" i="8"/>
  <c r="EU39" i="8"/>
  <c r="ET46" i="8"/>
  <c r="EU46" i="8"/>
  <c r="ET43" i="8"/>
  <c r="EU43" i="8"/>
  <c r="EY43" i="8"/>
  <c r="EZ43" i="8"/>
  <c r="FD46" i="8"/>
  <c r="FE46" i="8"/>
  <c r="FY39" i="8"/>
  <c r="FX46" i="8"/>
  <c r="FY46" i="8"/>
  <c r="GC43" i="8"/>
  <c r="GD43" i="8"/>
  <c r="GW43" i="8"/>
  <c r="GX43" i="8"/>
  <c r="HQ46" i="8"/>
  <c r="HR46" i="8"/>
  <c r="HR39" i="8"/>
  <c r="HQ43" i="8"/>
  <c r="HR43" i="8"/>
  <c r="BM46" i="8"/>
  <c r="BN46" i="8"/>
  <c r="BM39" i="8"/>
  <c r="BN39" i="8"/>
  <c r="CB46" i="8"/>
  <c r="CC46" i="8"/>
  <c r="CB39" i="8"/>
  <c r="CC39" i="8"/>
  <c r="DG39" i="8"/>
  <c r="EK39" i="8"/>
  <c r="EJ46" i="8"/>
  <c r="EK46" i="8"/>
  <c r="GC46" i="8"/>
  <c r="GD46" i="8"/>
  <c r="GD39" i="8"/>
  <c r="HC39" i="8"/>
  <c r="HB46" i="8"/>
  <c r="HC46" i="8"/>
  <c r="O39" i="8"/>
  <c r="P39" i="8"/>
  <c r="AS46" i="8"/>
  <c r="AT39" i="8"/>
  <c r="BC46" i="8"/>
  <c r="BC39" i="8"/>
  <c r="BD39" i="8"/>
  <c r="BH39" i="8"/>
  <c r="BI39" i="8"/>
  <c r="CG39" i="8"/>
  <c r="CH39" i="8"/>
  <c r="CV39" i="8"/>
  <c r="CW39" i="8"/>
  <c r="CV46" i="8"/>
  <c r="CW46" i="8"/>
  <c r="J39" i="8"/>
  <c r="K39" i="8"/>
  <c r="T39" i="8"/>
  <c r="U39" i="8"/>
  <c r="AN46" i="8"/>
  <c r="AO39" i="8"/>
  <c r="BN43" i="8"/>
  <c r="CB43" i="8"/>
  <c r="CC43" i="8"/>
  <c r="CL43" i="8"/>
  <c r="CM43" i="8"/>
  <c r="CV43" i="8"/>
  <c r="CW43" i="8"/>
  <c r="DA46" i="8"/>
  <c r="DB46" i="8"/>
  <c r="DA39" i="8"/>
  <c r="DB39" i="8"/>
  <c r="DK43" i="8"/>
  <c r="DL43" i="8"/>
  <c r="DQ39" i="8"/>
  <c r="DP46" i="8"/>
  <c r="DQ46" i="8"/>
  <c r="DZ43" i="8"/>
  <c r="EA43" i="8"/>
  <c r="EE43" i="8"/>
  <c r="EF43" i="8"/>
  <c r="EJ43" i="8"/>
  <c r="EK43" i="8"/>
  <c r="EP39" i="8"/>
  <c r="EY46" i="8"/>
  <c r="EZ46" i="8"/>
  <c r="EZ39" i="8"/>
  <c r="FI43" i="8"/>
  <c r="FJ43" i="8"/>
  <c r="FX43" i="8"/>
  <c r="FY43" i="8"/>
  <c r="GI39" i="8"/>
  <c r="GH46" i="8"/>
  <c r="GM43" i="8"/>
  <c r="GN43" i="8"/>
  <c r="GW46" i="8"/>
  <c r="GX46" i="8"/>
  <c r="GX39" i="8"/>
  <c r="HB43" i="8"/>
  <c r="HC43" i="8"/>
  <c r="HV43" i="8"/>
  <c r="HW43" i="8"/>
  <c r="FI46" i="8"/>
  <c r="FJ46" i="8"/>
  <c r="CG46" i="8"/>
  <c r="CH46" i="8"/>
  <c r="BW46" i="8"/>
  <c r="BX46" i="8"/>
  <c r="BI43" i="8"/>
  <c r="AE46" i="8"/>
  <c r="J43" i="8"/>
  <c r="K43" i="8"/>
  <c r="BD46" i="8"/>
  <c r="BC49" i="8"/>
  <c r="AT46" i="8"/>
  <c r="AS49" i="8"/>
  <c r="AO46" i="8"/>
  <c r="AN49" i="8"/>
  <c r="F46" i="8"/>
  <c r="E49" i="8"/>
  <c r="GI46" i="8"/>
  <c r="GH54" i="8"/>
  <c r="GH53" i="8"/>
  <c r="GH52" i="8"/>
  <c r="GH51" i="8"/>
  <c r="GH48" i="8"/>
  <c r="GH49" i="8"/>
  <c r="GS46" i="8"/>
  <c r="GR54" i="8"/>
  <c r="GR53" i="8"/>
  <c r="GR52" i="8"/>
  <c r="GR51" i="8"/>
  <c r="GR48" i="8"/>
  <c r="GR49" i="8"/>
  <c r="GN46" i="8"/>
  <c r="GM54" i="8"/>
  <c r="GM53" i="8"/>
  <c r="GM52" i="8"/>
  <c r="GM51" i="8"/>
  <c r="GM48" i="8"/>
  <c r="GM49" i="8"/>
  <c r="T43" i="8"/>
  <c r="U43" i="8"/>
  <c r="Y46" i="8"/>
  <c r="DF46" i="8"/>
  <c r="DG46" i="8"/>
  <c r="BH46" i="8"/>
  <c r="BI46" i="8"/>
  <c r="FE39" i="8"/>
  <c r="CG43" i="8"/>
  <c r="CH43" i="8"/>
  <c r="E43" i="8"/>
  <c r="F43" i="8"/>
  <c r="P43" i="8"/>
  <c r="EO46" i="8"/>
  <c r="EP46" i="8"/>
  <c r="T46" i="8"/>
  <c r="O46" i="8"/>
  <c r="EF39" i="8"/>
  <c r="BW43" i="8"/>
  <c r="BX43" i="8"/>
  <c r="FJ39" i="8"/>
  <c r="J46" i="8"/>
  <c r="GR55" i="8"/>
  <c r="GM55" i="8"/>
  <c r="GH55" i="8"/>
  <c r="BC52" i="8"/>
  <c r="BC51" i="8"/>
  <c r="BC50" i="8"/>
  <c r="AS52" i="8"/>
  <c r="AS51" i="8"/>
  <c r="AS50" i="8"/>
  <c r="AN52" i="8"/>
  <c r="AN51" i="8"/>
  <c r="AN50" i="8"/>
  <c r="Z46" i="8"/>
  <c r="Y49" i="8"/>
  <c r="P46" i="8"/>
  <c r="O49" i="8"/>
  <c r="U46" i="8"/>
  <c r="T49" i="8"/>
  <c r="K46" i="8"/>
  <c r="J49" i="8"/>
  <c r="E52" i="8"/>
  <c r="E51" i="8"/>
  <c r="E50" i="8"/>
  <c r="II33" i="8"/>
  <c r="II34" i="8"/>
  <c r="II35" i="8"/>
  <c r="II36" i="8"/>
  <c r="Y52" i="8"/>
  <c r="Y51" i="8"/>
  <c r="Y50" i="8"/>
  <c r="T51" i="8"/>
  <c r="T50" i="8"/>
  <c r="T52" i="8"/>
  <c r="O50" i="8"/>
  <c r="O51" i="8"/>
  <c r="O52" i="8"/>
  <c r="J52" i="8"/>
  <c r="J51" i="8"/>
  <c r="J50" i="8"/>
  <c r="BO37" i="15"/>
  <c r="BP37" i="15"/>
  <c r="BQ37" i="15"/>
  <c r="JG36" i="8"/>
  <c r="JF36" i="8"/>
  <c r="ER33" i="8"/>
  <c r="ER34" i="8"/>
  <c r="ER35" i="8"/>
  <c r="BO36" i="15"/>
  <c r="BP36" i="15"/>
  <c r="BQ36" i="15"/>
  <c r="JG35" i="8"/>
  <c r="JF35" i="8"/>
  <c r="CJ35" i="8"/>
  <c r="CJ33" i="8"/>
  <c r="CJ34" i="8"/>
  <c r="JC9" i="8"/>
  <c r="JC10" i="8"/>
  <c r="JC11" i="8"/>
  <c r="JC12" i="8"/>
  <c r="JC13" i="8"/>
  <c r="JC14" i="8"/>
  <c r="JC15" i="8"/>
  <c r="JC16" i="8"/>
  <c r="JC17" i="8"/>
  <c r="JC18" i="8"/>
  <c r="JC19" i="8"/>
  <c r="JC20" i="8"/>
  <c r="JC21" i="8"/>
  <c r="JC22" i="8"/>
  <c r="JC23" i="8"/>
  <c r="JC24" i="8"/>
  <c r="JC25" i="8"/>
  <c r="JC26" i="8"/>
  <c r="JC27" i="8"/>
  <c r="JC28" i="8"/>
  <c r="JC29" i="8"/>
  <c r="JC30" i="8"/>
  <c r="JC31" i="8"/>
  <c r="JC32" i="8"/>
  <c r="JC8" i="8"/>
  <c r="IX9" i="8"/>
  <c r="IX10" i="8"/>
  <c r="IX11" i="8"/>
  <c r="IX12" i="8"/>
  <c r="IX13" i="8"/>
  <c r="IX14" i="8"/>
  <c r="IX15" i="8"/>
  <c r="IX16" i="8"/>
  <c r="IX17" i="8"/>
  <c r="IX18" i="8"/>
  <c r="IX19" i="8"/>
  <c r="IX20" i="8"/>
  <c r="IX21" i="8"/>
  <c r="IX22" i="8"/>
  <c r="IX23" i="8"/>
  <c r="IX24" i="8"/>
  <c r="IX25" i="8"/>
  <c r="IX26" i="8"/>
  <c r="IX27" i="8"/>
  <c r="IX28" i="8"/>
  <c r="IX29" i="8"/>
  <c r="IX30" i="8"/>
  <c r="IX31" i="8"/>
  <c r="IX32" i="8"/>
  <c r="IX8" i="8"/>
  <c r="IS9" i="8"/>
  <c r="IS10" i="8"/>
  <c r="IS11" i="8"/>
  <c r="IS12" i="8"/>
  <c r="IS13" i="8"/>
  <c r="IS14" i="8"/>
  <c r="IS15" i="8"/>
  <c r="IS16" i="8"/>
  <c r="IS17" i="8"/>
  <c r="IS18" i="8"/>
  <c r="IS19" i="8"/>
  <c r="IS20" i="8"/>
  <c r="IS21" i="8"/>
  <c r="IS22" i="8"/>
  <c r="IS23" i="8"/>
  <c r="IS24" i="8"/>
  <c r="IS25" i="8"/>
  <c r="IS26" i="8"/>
  <c r="IS27" i="8"/>
  <c r="IS28" i="8"/>
  <c r="IS29" i="8"/>
  <c r="IS30" i="8"/>
  <c r="IS31" i="8"/>
  <c r="IS32" i="8"/>
  <c r="IS8" i="8"/>
  <c r="IN9" i="8"/>
  <c r="IN10" i="8"/>
  <c r="IN11" i="8"/>
  <c r="IN12" i="8"/>
  <c r="IN13" i="8"/>
  <c r="IN14" i="8"/>
  <c r="IN15" i="8"/>
  <c r="IN16" i="8"/>
  <c r="IN17" i="8"/>
  <c r="IN18" i="8"/>
  <c r="IN19" i="8"/>
  <c r="IN20" i="8"/>
  <c r="IN21" i="8"/>
  <c r="IN22" i="8"/>
  <c r="IN23" i="8"/>
  <c r="IN24" i="8"/>
  <c r="IN25" i="8"/>
  <c r="IN26" i="8"/>
  <c r="IN27" i="8"/>
  <c r="IN28" i="8"/>
  <c r="IN29" i="8"/>
  <c r="IN30" i="8"/>
  <c r="IN31" i="8"/>
  <c r="IN32" i="8"/>
  <c r="IN8" i="8"/>
  <c r="II9" i="8"/>
  <c r="II10" i="8"/>
  <c r="II11" i="8"/>
  <c r="II12" i="8"/>
  <c r="II13" i="8"/>
  <c r="II14" i="8"/>
  <c r="II15" i="8"/>
  <c r="II16" i="8"/>
  <c r="II17" i="8"/>
  <c r="II18" i="8"/>
  <c r="II19" i="8"/>
  <c r="II20" i="8"/>
  <c r="II21" i="8"/>
  <c r="II22" i="8"/>
  <c r="II23" i="8"/>
  <c r="II24" i="8"/>
  <c r="II25" i="8"/>
  <c r="II26" i="8"/>
  <c r="II27" i="8"/>
  <c r="II28" i="8"/>
  <c r="II29" i="8"/>
  <c r="II30" i="8"/>
  <c r="II31" i="8"/>
  <c r="II32" i="8"/>
  <c r="II8" i="8"/>
  <c r="ID9" i="8"/>
  <c r="ID10" i="8"/>
  <c r="ID11" i="8"/>
  <c r="ID12" i="8"/>
  <c r="ID13" i="8"/>
  <c r="ID14" i="8"/>
  <c r="ID15" i="8"/>
  <c r="ID16" i="8"/>
  <c r="ID17" i="8"/>
  <c r="ID18" i="8"/>
  <c r="ID19" i="8"/>
  <c r="ID20" i="8"/>
  <c r="ID21" i="8"/>
  <c r="ID22" i="8"/>
  <c r="ID23" i="8"/>
  <c r="ID24" i="8"/>
  <c r="ID25" i="8"/>
  <c r="ID26" i="8"/>
  <c r="ID27" i="8"/>
  <c r="ID28" i="8"/>
  <c r="ID29" i="8"/>
  <c r="ID30" i="8"/>
  <c r="ID31" i="8"/>
  <c r="ID32" i="8"/>
  <c r="ID33" i="8"/>
  <c r="ID34" i="8"/>
  <c r="ID8" i="8"/>
  <c r="HY9" i="8"/>
  <c r="HY10" i="8"/>
  <c r="HY11" i="8"/>
  <c r="HY12" i="8"/>
  <c r="HY13" i="8"/>
  <c r="HY14" i="8"/>
  <c r="HY15" i="8"/>
  <c r="HY16" i="8"/>
  <c r="HY17" i="8"/>
  <c r="HY18" i="8"/>
  <c r="HY19" i="8"/>
  <c r="HY20" i="8"/>
  <c r="HY21" i="8"/>
  <c r="HY22" i="8"/>
  <c r="HY23" i="8"/>
  <c r="HY24" i="8"/>
  <c r="HY25" i="8"/>
  <c r="HY26" i="8"/>
  <c r="HY27" i="8"/>
  <c r="HY28" i="8"/>
  <c r="HY29" i="8"/>
  <c r="HY30" i="8"/>
  <c r="HY31" i="8"/>
  <c r="HY32" i="8"/>
  <c r="HY33" i="8"/>
  <c r="HY34" i="8"/>
  <c r="HY8" i="8"/>
  <c r="BO10" i="15"/>
  <c r="BO11" i="15"/>
  <c r="BO12" i="15"/>
  <c r="BO13" i="15"/>
  <c r="BO14" i="15"/>
  <c r="BO15" i="15"/>
  <c r="BO16" i="15"/>
  <c r="BO17" i="15"/>
  <c r="BO18" i="15"/>
  <c r="BO19" i="15"/>
  <c r="BO20" i="15"/>
  <c r="BO21" i="15"/>
  <c r="BO22" i="15"/>
  <c r="BO23" i="15"/>
  <c r="BO24" i="15"/>
  <c r="BO25" i="15"/>
  <c r="BO26" i="15"/>
  <c r="BO27" i="15"/>
  <c r="BO28" i="15"/>
  <c r="BO29" i="15"/>
  <c r="BO30" i="15"/>
  <c r="BO31" i="15"/>
  <c r="BO32" i="15"/>
  <c r="BO33" i="15"/>
  <c r="BO9" i="15"/>
  <c r="HT32" i="8"/>
  <c r="HO32" i="8"/>
  <c r="HJ32" i="8"/>
  <c r="HE32" i="8"/>
  <c r="GZ32" i="8"/>
  <c r="GU32" i="8"/>
  <c r="GP32" i="8"/>
  <c r="GK32" i="8"/>
  <c r="GF32" i="8"/>
  <c r="GA32" i="8"/>
  <c r="FV32" i="8"/>
  <c r="FQ32" i="8"/>
  <c r="FL32" i="8"/>
  <c r="FB32" i="8"/>
  <c r="EW32" i="8"/>
  <c r="ER32" i="8"/>
  <c r="EM32" i="8"/>
  <c r="EH32" i="8"/>
  <c r="EC32" i="8"/>
  <c r="DS32" i="8"/>
  <c r="DN32" i="8"/>
  <c r="DI32" i="8"/>
  <c r="DD32" i="8"/>
  <c r="CY32" i="8"/>
  <c r="CT32" i="8"/>
  <c r="CO32" i="8"/>
  <c r="CJ32" i="8"/>
  <c r="CE32" i="8"/>
  <c r="BP32" i="8"/>
  <c r="HT31" i="8"/>
  <c r="HO31" i="8"/>
  <c r="HJ31" i="8"/>
  <c r="HE31" i="8"/>
  <c r="GZ31" i="8"/>
  <c r="GU31" i="8"/>
  <c r="GP31" i="8"/>
  <c r="GK31" i="8"/>
  <c r="GF31" i="8"/>
  <c r="GA31" i="8"/>
  <c r="FV31" i="8"/>
  <c r="FQ31" i="8"/>
  <c r="FL31" i="8"/>
  <c r="FG31" i="8"/>
  <c r="FB31" i="8"/>
  <c r="EW31" i="8"/>
  <c r="ER31" i="8"/>
  <c r="EM31" i="8"/>
  <c r="EH31" i="8"/>
  <c r="EC31" i="8"/>
  <c r="DX31" i="8"/>
  <c r="DS31" i="8"/>
  <c r="DN31" i="8"/>
  <c r="DI31" i="8"/>
  <c r="DD31" i="8"/>
  <c r="CY31" i="8"/>
  <c r="CT31" i="8"/>
  <c r="CO31" i="8"/>
  <c r="CJ31" i="8"/>
  <c r="CE31" i="8"/>
  <c r="BZ31" i="8"/>
  <c r="BU31" i="8"/>
  <c r="BP31" i="8"/>
  <c r="BF31" i="8"/>
  <c r="BA31" i="8"/>
  <c r="M31" i="8"/>
  <c r="H31" i="8"/>
  <c r="HT30" i="8"/>
  <c r="HO30" i="8"/>
  <c r="HJ30" i="8"/>
  <c r="HE30" i="8"/>
  <c r="GZ30" i="8"/>
  <c r="GU30" i="8"/>
  <c r="GP30" i="8"/>
  <c r="GF30" i="8"/>
  <c r="GA30" i="8"/>
  <c r="FV30" i="8"/>
  <c r="FQ30" i="8"/>
  <c r="FL30" i="8"/>
  <c r="FG30" i="8"/>
  <c r="FB30" i="8"/>
  <c r="EW30" i="8"/>
  <c r="ER30" i="8"/>
  <c r="EM30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F30" i="8"/>
  <c r="BA30" i="8"/>
  <c r="M30" i="8"/>
  <c r="H30" i="8"/>
  <c r="HT29" i="8"/>
  <c r="HO29" i="8"/>
  <c r="HJ29" i="8"/>
  <c r="HE29" i="8"/>
  <c r="GZ29" i="8"/>
  <c r="GU29" i="8"/>
  <c r="GP29" i="8"/>
  <c r="GK29" i="8"/>
  <c r="GF29" i="8"/>
  <c r="GA29" i="8"/>
  <c r="FV29" i="8"/>
  <c r="FQ29" i="8"/>
  <c r="FL29" i="8"/>
  <c r="FG29" i="8"/>
  <c r="FB29" i="8"/>
  <c r="EW29" i="8"/>
  <c r="ER29" i="8"/>
  <c r="EM29" i="8"/>
  <c r="EH29" i="8"/>
  <c r="EC29" i="8"/>
  <c r="DX29" i="8"/>
  <c r="DS29" i="8"/>
  <c r="DN29" i="8"/>
  <c r="DI29" i="8"/>
  <c r="DD29" i="8"/>
  <c r="CY29" i="8"/>
  <c r="CT29" i="8"/>
  <c r="CO29" i="8"/>
  <c r="CJ29" i="8"/>
  <c r="CE29" i="8"/>
  <c r="BZ29" i="8"/>
  <c r="BU29" i="8"/>
  <c r="BP29" i="8"/>
  <c r="BK29" i="8"/>
  <c r="BF29" i="8"/>
  <c r="BA29" i="8"/>
  <c r="M29" i="8"/>
  <c r="H29" i="8"/>
  <c r="C29" i="8"/>
  <c r="HT28" i="8"/>
  <c r="HO28" i="8"/>
  <c r="HJ28" i="8"/>
  <c r="HE28" i="8"/>
  <c r="GZ28" i="8"/>
  <c r="GU28" i="8"/>
  <c r="GP28" i="8"/>
  <c r="GK28" i="8"/>
  <c r="GF28" i="8"/>
  <c r="GA28" i="8"/>
  <c r="FV28" i="8"/>
  <c r="FQ28" i="8"/>
  <c r="FL28" i="8"/>
  <c r="FG28" i="8"/>
  <c r="FB28" i="8"/>
  <c r="EW28" i="8"/>
  <c r="ER28" i="8"/>
  <c r="EM28" i="8"/>
  <c r="EH28" i="8"/>
  <c r="EC28" i="8"/>
  <c r="DX28" i="8"/>
  <c r="DS28" i="8"/>
  <c r="DN28" i="8"/>
  <c r="DI28" i="8"/>
  <c r="DD28" i="8"/>
  <c r="CY28" i="8"/>
  <c r="CT28" i="8"/>
  <c r="CO28" i="8"/>
  <c r="CJ28" i="8"/>
  <c r="CE28" i="8"/>
  <c r="BZ28" i="8"/>
  <c r="BU28" i="8"/>
  <c r="BP28" i="8"/>
  <c r="BK28" i="8"/>
  <c r="BF28" i="8"/>
  <c r="BA28" i="8"/>
  <c r="M28" i="8"/>
  <c r="H28" i="8"/>
  <c r="C28" i="8"/>
  <c r="HT27" i="8"/>
  <c r="HO27" i="8"/>
  <c r="HJ27" i="8"/>
  <c r="HE27" i="8"/>
  <c r="GZ27" i="8"/>
  <c r="GU27" i="8"/>
  <c r="GP27" i="8"/>
  <c r="GK27" i="8"/>
  <c r="GF27" i="8"/>
  <c r="GA27" i="8"/>
  <c r="FV27" i="8"/>
  <c r="FQ27" i="8"/>
  <c r="FL27" i="8"/>
  <c r="FG27" i="8"/>
  <c r="FB27" i="8"/>
  <c r="EW27" i="8"/>
  <c r="ER27" i="8"/>
  <c r="EM27" i="8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U27" i="8"/>
  <c r="BP27" i="8"/>
  <c r="BK27" i="8"/>
  <c r="BF27" i="8"/>
  <c r="BA27" i="8"/>
  <c r="M27" i="8"/>
  <c r="H27" i="8"/>
  <c r="C27" i="8"/>
  <c r="HT26" i="8"/>
  <c r="HO26" i="8"/>
  <c r="HJ26" i="8"/>
  <c r="HE26" i="8"/>
  <c r="GZ26" i="8"/>
  <c r="GU26" i="8"/>
  <c r="GP26" i="8"/>
  <c r="GK26" i="8"/>
  <c r="GF26" i="8"/>
  <c r="GA26" i="8"/>
  <c r="FV26" i="8"/>
  <c r="FQ26" i="8"/>
  <c r="FL26" i="8"/>
  <c r="FG26" i="8"/>
  <c r="FB26" i="8"/>
  <c r="EW26" i="8"/>
  <c r="ER26" i="8"/>
  <c r="EM26" i="8"/>
  <c r="EH26" i="8"/>
  <c r="EC26" i="8"/>
  <c r="DX26" i="8"/>
  <c r="DS26" i="8"/>
  <c r="DN26" i="8"/>
  <c r="DI26" i="8"/>
  <c r="DD26" i="8"/>
  <c r="CY26" i="8"/>
  <c r="CT26" i="8"/>
  <c r="CO26" i="8"/>
  <c r="CJ26" i="8"/>
  <c r="CE26" i="8"/>
  <c r="BZ26" i="8"/>
  <c r="BU26" i="8"/>
  <c r="BP26" i="8"/>
  <c r="BK26" i="8"/>
  <c r="BF26" i="8"/>
  <c r="BA26" i="8"/>
  <c r="M26" i="8"/>
  <c r="H26" i="8"/>
  <c r="HT25" i="8"/>
  <c r="HO25" i="8"/>
  <c r="HJ25" i="8"/>
  <c r="HE25" i="8"/>
  <c r="GZ25" i="8"/>
  <c r="GU25" i="8"/>
  <c r="GP25" i="8"/>
  <c r="GK25" i="8"/>
  <c r="GF25" i="8"/>
  <c r="GA25" i="8"/>
  <c r="FV25" i="8"/>
  <c r="FQ25" i="8"/>
  <c r="FL25" i="8"/>
  <c r="FG25" i="8"/>
  <c r="FB25" i="8"/>
  <c r="EW25" i="8"/>
  <c r="ER25" i="8"/>
  <c r="EM25" i="8"/>
  <c r="EH25" i="8"/>
  <c r="EC25" i="8"/>
  <c r="DX25" i="8"/>
  <c r="DS25" i="8"/>
  <c r="DN25" i="8"/>
  <c r="DI25" i="8"/>
  <c r="DD25" i="8"/>
  <c r="CY25" i="8"/>
  <c r="CT25" i="8"/>
  <c r="CO25" i="8"/>
  <c r="CJ25" i="8"/>
  <c r="CE25" i="8"/>
  <c r="BZ25" i="8"/>
  <c r="BU25" i="8"/>
  <c r="BP25" i="8"/>
  <c r="BK25" i="8"/>
  <c r="BF25" i="8"/>
  <c r="BA25" i="8"/>
  <c r="M25" i="8"/>
  <c r="H25" i="8"/>
  <c r="C25" i="8"/>
  <c r="HT24" i="8"/>
  <c r="HO24" i="8"/>
  <c r="HJ24" i="8"/>
  <c r="HE24" i="8"/>
  <c r="GZ24" i="8"/>
  <c r="GU24" i="8"/>
  <c r="GP24" i="8"/>
  <c r="GK24" i="8"/>
  <c r="GF24" i="8"/>
  <c r="GA24" i="8"/>
  <c r="FV24" i="8"/>
  <c r="FQ24" i="8"/>
  <c r="FL24" i="8"/>
  <c r="FG24" i="8"/>
  <c r="FB24" i="8"/>
  <c r="EW24" i="8"/>
  <c r="ER24" i="8"/>
  <c r="EM24" i="8"/>
  <c r="EH24" i="8"/>
  <c r="EC24" i="8"/>
  <c r="DX24" i="8"/>
  <c r="DS24" i="8"/>
  <c r="DN24" i="8"/>
  <c r="DI24" i="8"/>
  <c r="DD24" i="8"/>
  <c r="CY24" i="8"/>
  <c r="CT24" i="8"/>
  <c r="CO24" i="8"/>
  <c r="CJ24" i="8"/>
  <c r="CE24" i="8"/>
  <c r="BZ24" i="8"/>
  <c r="BU24" i="8"/>
  <c r="BP24" i="8"/>
  <c r="BK24" i="8"/>
  <c r="BF24" i="8"/>
  <c r="BA24" i="8"/>
  <c r="M24" i="8"/>
  <c r="H24" i="8"/>
  <c r="C24" i="8"/>
  <c r="HT23" i="8"/>
  <c r="HO23" i="8"/>
  <c r="HJ23" i="8"/>
  <c r="HE23" i="8"/>
  <c r="GZ23" i="8"/>
  <c r="GU23" i="8"/>
  <c r="GP23" i="8"/>
  <c r="GK23" i="8"/>
  <c r="GF23" i="8"/>
  <c r="GA23" i="8"/>
  <c r="FV23" i="8"/>
  <c r="FQ23" i="8"/>
  <c r="FL23" i="8"/>
  <c r="FG23" i="8"/>
  <c r="FB23" i="8"/>
  <c r="EW23" i="8"/>
  <c r="ER23" i="8"/>
  <c r="EM23" i="8"/>
  <c r="EH23" i="8"/>
  <c r="EC23" i="8"/>
  <c r="DX23" i="8"/>
  <c r="DS23" i="8"/>
  <c r="DN23" i="8"/>
  <c r="DI23" i="8"/>
  <c r="DD23" i="8"/>
  <c r="CY23" i="8"/>
  <c r="CT23" i="8"/>
  <c r="CO23" i="8"/>
  <c r="CJ23" i="8"/>
  <c r="CE23" i="8"/>
  <c r="BZ23" i="8"/>
  <c r="BU23" i="8"/>
  <c r="BP23" i="8"/>
  <c r="BK23" i="8"/>
  <c r="BF23" i="8"/>
  <c r="BA23" i="8"/>
  <c r="M23" i="8"/>
  <c r="H23" i="8"/>
  <c r="C23" i="8"/>
  <c r="HT22" i="8"/>
  <c r="HO22" i="8"/>
  <c r="HJ22" i="8"/>
  <c r="HE22" i="8"/>
  <c r="GZ22" i="8"/>
  <c r="GU22" i="8"/>
  <c r="GP22" i="8"/>
  <c r="GK22" i="8"/>
  <c r="GF22" i="8"/>
  <c r="GA22" i="8"/>
  <c r="FV22" i="8"/>
  <c r="FQ22" i="8"/>
  <c r="FL22" i="8"/>
  <c r="FG22" i="8"/>
  <c r="FB22" i="8"/>
  <c r="EW22" i="8"/>
  <c r="ER22" i="8"/>
  <c r="EM22" i="8"/>
  <c r="EH22" i="8"/>
  <c r="EC22" i="8"/>
  <c r="DX22" i="8"/>
  <c r="DS22" i="8"/>
  <c r="DN22" i="8"/>
  <c r="DI22" i="8"/>
  <c r="DD22" i="8"/>
  <c r="CY22" i="8"/>
  <c r="CT22" i="8"/>
  <c r="CO22" i="8"/>
  <c r="CJ22" i="8"/>
  <c r="CE22" i="8"/>
  <c r="BZ22" i="8"/>
  <c r="BU22" i="8"/>
  <c r="BP22" i="8"/>
  <c r="BK22" i="8"/>
  <c r="BF22" i="8"/>
  <c r="BA22" i="8"/>
  <c r="M22" i="8"/>
  <c r="H22" i="8"/>
  <c r="C22" i="8"/>
  <c r="HT21" i="8"/>
  <c r="HO21" i="8"/>
  <c r="HJ21" i="8"/>
  <c r="HE21" i="8"/>
  <c r="GZ21" i="8"/>
  <c r="GU21" i="8"/>
  <c r="GP21" i="8"/>
  <c r="GK21" i="8"/>
  <c r="GF21" i="8"/>
  <c r="GA21" i="8"/>
  <c r="FV21" i="8"/>
  <c r="FQ21" i="8"/>
  <c r="FL21" i="8"/>
  <c r="FG21" i="8"/>
  <c r="FB21" i="8"/>
  <c r="EW21" i="8"/>
  <c r="ER21" i="8"/>
  <c r="EM21" i="8"/>
  <c r="EH21" i="8"/>
  <c r="EC21" i="8"/>
  <c r="DX21" i="8"/>
  <c r="DS21" i="8"/>
  <c r="DN21" i="8"/>
  <c r="DI21" i="8"/>
  <c r="DD21" i="8"/>
  <c r="CY21" i="8"/>
  <c r="CT21" i="8"/>
  <c r="CO21" i="8"/>
  <c r="CJ21" i="8"/>
  <c r="CE21" i="8"/>
  <c r="BZ21" i="8"/>
  <c r="BU21" i="8"/>
  <c r="BP21" i="8"/>
  <c r="BK21" i="8"/>
  <c r="BF21" i="8"/>
  <c r="BA21" i="8"/>
  <c r="M21" i="8"/>
  <c r="H21" i="8"/>
  <c r="C21" i="8"/>
  <c r="HT20" i="8"/>
  <c r="HO20" i="8"/>
  <c r="HJ20" i="8"/>
  <c r="HE20" i="8"/>
  <c r="GZ20" i="8"/>
  <c r="GU20" i="8"/>
  <c r="GP20" i="8"/>
  <c r="GK20" i="8"/>
  <c r="GF20" i="8"/>
  <c r="GA20" i="8"/>
  <c r="FV20" i="8"/>
  <c r="FQ20" i="8"/>
  <c r="FL20" i="8"/>
  <c r="FG20" i="8"/>
  <c r="FB20" i="8"/>
  <c r="EW20" i="8"/>
  <c r="ER20" i="8"/>
  <c r="EM20" i="8"/>
  <c r="EH20" i="8"/>
  <c r="EC20" i="8"/>
  <c r="DX20" i="8"/>
  <c r="DS20" i="8"/>
  <c r="DN20" i="8"/>
  <c r="DI20" i="8"/>
  <c r="DD20" i="8"/>
  <c r="CY20" i="8"/>
  <c r="CT20" i="8"/>
  <c r="CO20" i="8"/>
  <c r="CJ20" i="8"/>
  <c r="CE20" i="8"/>
  <c r="BZ20" i="8"/>
  <c r="BU20" i="8"/>
  <c r="BP20" i="8"/>
  <c r="BK20" i="8"/>
  <c r="BF20" i="8"/>
  <c r="BA20" i="8"/>
  <c r="M20" i="8"/>
  <c r="H20" i="8"/>
  <c r="C20" i="8"/>
  <c r="HT19" i="8"/>
  <c r="HO19" i="8"/>
  <c r="HJ19" i="8"/>
  <c r="HE19" i="8"/>
  <c r="GZ19" i="8"/>
  <c r="GU19" i="8"/>
  <c r="GP19" i="8"/>
  <c r="GK19" i="8"/>
  <c r="GF19" i="8"/>
  <c r="GA19" i="8"/>
  <c r="FV19" i="8"/>
  <c r="FQ19" i="8"/>
  <c r="FL19" i="8"/>
  <c r="FG19" i="8"/>
  <c r="FB19" i="8"/>
  <c r="EW19" i="8"/>
  <c r="ER19" i="8"/>
  <c r="EM19" i="8"/>
  <c r="EH19" i="8"/>
  <c r="EC19" i="8"/>
  <c r="DX19" i="8"/>
  <c r="DS19" i="8"/>
  <c r="DN19" i="8"/>
  <c r="DI19" i="8"/>
  <c r="DD19" i="8"/>
  <c r="CY19" i="8"/>
  <c r="CT19" i="8"/>
  <c r="CO19" i="8"/>
  <c r="CJ19" i="8"/>
  <c r="CE19" i="8"/>
  <c r="BZ19" i="8"/>
  <c r="BU19" i="8"/>
  <c r="BP19" i="8"/>
  <c r="BK19" i="8"/>
  <c r="BF19" i="8"/>
  <c r="BA19" i="8"/>
  <c r="M19" i="8"/>
  <c r="H19" i="8"/>
  <c r="C19" i="8"/>
  <c r="HT18" i="8"/>
  <c r="HO18" i="8"/>
  <c r="HJ18" i="8"/>
  <c r="HE18" i="8"/>
  <c r="GZ18" i="8"/>
  <c r="GU18" i="8"/>
  <c r="GP18" i="8"/>
  <c r="GK18" i="8"/>
  <c r="GF18" i="8"/>
  <c r="GA18" i="8"/>
  <c r="FV18" i="8"/>
  <c r="FQ18" i="8"/>
  <c r="FL18" i="8"/>
  <c r="FG18" i="8"/>
  <c r="FB18" i="8"/>
  <c r="EW18" i="8"/>
  <c r="ER18" i="8"/>
  <c r="EM18" i="8"/>
  <c r="EH18" i="8"/>
  <c r="EC18" i="8"/>
  <c r="DX18" i="8"/>
  <c r="DS18" i="8"/>
  <c r="DN18" i="8"/>
  <c r="DI18" i="8"/>
  <c r="DD18" i="8"/>
  <c r="CY18" i="8"/>
  <c r="CT18" i="8"/>
  <c r="CO18" i="8"/>
  <c r="CJ18" i="8"/>
  <c r="CE18" i="8"/>
  <c r="BZ18" i="8"/>
  <c r="BU18" i="8"/>
  <c r="BP18" i="8"/>
  <c r="BK18" i="8"/>
  <c r="BF18" i="8"/>
  <c r="BA18" i="8"/>
  <c r="M18" i="8"/>
  <c r="H18" i="8"/>
  <c r="C18" i="8"/>
  <c r="HT17" i="8"/>
  <c r="HO17" i="8"/>
  <c r="HJ17" i="8"/>
  <c r="HE17" i="8"/>
  <c r="GZ17" i="8"/>
  <c r="GU17" i="8"/>
  <c r="GP17" i="8"/>
  <c r="GK17" i="8"/>
  <c r="GF17" i="8"/>
  <c r="GA17" i="8"/>
  <c r="FV17" i="8"/>
  <c r="FQ17" i="8"/>
  <c r="FL17" i="8"/>
  <c r="FG17" i="8"/>
  <c r="FB17" i="8"/>
  <c r="EW17" i="8"/>
  <c r="ER17" i="8"/>
  <c r="EM17" i="8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U17" i="8"/>
  <c r="BP17" i="8"/>
  <c r="BK17" i="8"/>
  <c r="BF17" i="8"/>
  <c r="BA17" i="8"/>
  <c r="M17" i="8"/>
  <c r="H17" i="8"/>
  <c r="C17" i="8"/>
  <c r="HT16" i="8"/>
  <c r="HO16" i="8"/>
  <c r="HJ16" i="8"/>
  <c r="HE16" i="8"/>
  <c r="GZ16" i="8"/>
  <c r="GU16" i="8"/>
  <c r="GP16" i="8"/>
  <c r="GK16" i="8"/>
  <c r="GF16" i="8"/>
  <c r="GA16" i="8"/>
  <c r="FV16" i="8"/>
  <c r="FQ16" i="8"/>
  <c r="FL16" i="8"/>
  <c r="FG16" i="8"/>
  <c r="FB16" i="8"/>
  <c r="EW16" i="8"/>
  <c r="ER16" i="8"/>
  <c r="EM16" i="8"/>
  <c r="EH16" i="8"/>
  <c r="EC16" i="8"/>
  <c r="DX16" i="8"/>
  <c r="DS16" i="8"/>
  <c r="DN16" i="8"/>
  <c r="DI16" i="8"/>
  <c r="DD16" i="8"/>
  <c r="CY16" i="8"/>
  <c r="CT16" i="8"/>
  <c r="CO16" i="8"/>
  <c r="CJ16" i="8"/>
  <c r="CE16" i="8"/>
  <c r="BZ16" i="8"/>
  <c r="BU16" i="8"/>
  <c r="BP16" i="8"/>
  <c r="BK16" i="8"/>
  <c r="BF16" i="8"/>
  <c r="BA16" i="8"/>
  <c r="M16" i="8"/>
  <c r="H16" i="8"/>
  <c r="C16" i="8"/>
  <c r="HT15" i="8"/>
  <c r="HO15" i="8"/>
  <c r="HJ15" i="8"/>
  <c r="HE15" i="8"/>
  <c r="GZ15" i="8"/>
  <c r="GU15" i="8"/>
  <c r="GP15" i="8"/>
  <c r="GK15" i="8"/>
  <c r="GF15" i="8"/>
  <c r="GA15" i="8"/>
  <c r="FV15" i="8"/>
  <c r="FQ15" i="8"/>
  <c r="FL15" i="8"/>
  <c r="FG15" i="8"/>
  <c r="FB15" i="8"/>
  <c r="EW15" i="8"/>
  <c r="ER15" i="8"/>
  <c r="EM15" i="8"/>
  <c r="EH15" i="8"/>
  <c r="EC15" i="8"/>
  <c r="DX15" i="8"/>
  <c r="DS15" i="8"/>
  <c r="DN15" i="8"/>
  <c r="DI15" i="8"/>
  <c r="DD15" i="8"/>
  <c r="CY15" i="8"/>
  <c r="CT15" i="8"/>
  <c r="CO15" i="8"/>
  <c r="CJ15" i="8"/>
  <c r="CE15" i="8"/>
  <c r="BZ15" i="8"/>
  <c r="BU15" i="8"/>
  <c r="BP15" i="8"/>
  <c r="BK15" i="8"/>
  <c r="BF15" i="8"/>
  <c r="BA15" i="8"/>
  <c r="M15" i="8"/>
  <c r="H15" i="8"/>
  <c r="C15" i="8"/>
  <c r="HT14" i="8"/>
  <c r="HO14" i="8"/>
  <c r="HJ14" i="8"/>
  <c r="HE14" i="8"/>
  <c r="GZ14" i="8"/>
  <c r="GU14" i="8"/>
  <c r="GP14" i="8"/>
  <c r="GK14" i="8"/>
  <c r="GF14" i="8"/>
  <c r="GA14" i="8"/>
  <c r="FV14" i="8"/>
  <c r="FQ14" i="8"/>
  <c r="FL14" i="8"/>
  <c r="FG14" i="8"/>
  <c r="FB14" i="8"/>
  <c r="EW14" i="8"/>
  <c r="ER14" i="8"/>
  <c r="EM14" i="8"/>
  <c r="EH14" i="8"/>
  <c r="EC14" i="8"/>
  <c r="DX14" i="8"/>
  <c r="DS14" i="8"/>
  <c r="DN14" i="8"/>
  <c r="DI14" i="8"/>
  <c r="DD14" i="8"/>
  <c r="CY14" i="8"/>
  <c r="CT14" i="8"/>
  <c r="CO14" i="8"/>
  <c r="CJ14" i="8"/>
  <c r="CE14" i="8"/>
  <c r="BZ14" i="8"/>
  <c r="BU14" i="8"/>
  <c r="BP14" i="8"/>
  <c r="BK14" i="8"/>
  <c r="BF14" i="8"/>
  <c r="BA14" i="8"/>
  <c r="M14" i="8"/>
  <c r="H14" i="8"/>
  <c r="C14" i="8"/>
  <c r="HT13" i="8"/>
  <c r="HO13" i="8"/>
  <c r="HJ13" i="8"/>
  <c r="HE13" i="8"/>
  <c r="GZ13" i="8"/>
  <c r="GU13" i="8"/>
  <c r="GP13" i="8"/>
  <c r="GK13" i="8"/>
  <c r="GF13" i="8"/>
  <c r="GA13" i="8"/>
  <c r="FV13" i="8"/>
  <c r="FQ13" i="8"/>
  <c r="FL13" i="8"/>
  <c r="FG13" i="8"/>
  <c r="FB13" i="8"/>
  <c r="EW13" i="8"/>
  <c r="ER13" i="8"/>
  <c r="EM13" i="8"/>
  <c r="EH13" i="8"/>
  <c r="EC13" i="8"/>
  <c r="DX13" i="8"/>
  <c r="DS13" i="8"/>
  <c r="DN13" i="8"/>
  <c r="DI13" i="8"/>
  <c r="DD13" i="8"/>
  <c r="CY13" i="8"/>
  <c r="CT13" i="8"/>
  <c r="CO13" i="8"/>
  <c r="CJ13" i="8"/>
  <c r="CE13" i="8"/>
  <c r="BZ13" i="8"/>
  <c r="BU13" i="8"/>
  <c r="BP13" i="8"/>
  <c r="BK13" i="8"/>
  <c r="BF13" i="8"/>
  <c r="BA13" i="8"/>
  <c r="M13" i="8"/>
  <c r="H13" i="8"/>
  <c r="C13" i="8"/>
  <c r="HT12" i="8"/>
  <c r="HO12" i="8"/>
  <c r="HJ12" i="8"/>
  <c r="HE12" i="8"/>
  <c r="GZ12" i="8"/>
  <c r="GU12" i="8"/>
  <c r="GP12" i="8"/>
  <c r="GK12" i="8"/>
  <c r="GF12" i="8"/>
  <c r="GA12" i="8"/>
  <c r="FV12" i="8"/>
  <c r="FQ12" i="8"/>
  <c r="FL12" i="8"/>
  <c r="FG12" i="8"/>
  <c r="FB12" i="8"/>
  <c r="EW12" i="8"/>
  <c r="ER12" i="8"/>
  <c r="EM12" i="8"/>
  <c r="EH12" i="8"/>
  <c r="EC12" i="8"/>
  <c r="DX12" i="8"/>
  <c r="DS12" i="8"/>
  <c r="DN12" i="8"/>
  <c r="DI12" i="8"/>
  <c r="DD12" i="8"/>
  <c r="CY12" i="8"/>
  <c r="CT12" i="8"/>
  <c r="CO12" i="8"/>
  <c r="CJ12" i="8"/>
  <c r="CE12" i="8"/>
  <c r="BZ12" i="8"/>
  <c r="BU12" i="8"/>
  <c r="BP12" i="8"/>
  <c r="BK12" i="8"/>
  <c r="BF12" i="8"/>
  <c r="BA12" i="8"/>
  <c r="M12" i="8"/>
  <c r="H12" i="8"/>
  <c r="C12" i="8"/>
  <c r="HT11" i="8"/>
  <c r="HO11" i="8"/>
  <c r="HJ11" i="8"/>
  <c r="HE11" i="8"/>
  <c r="GZ11" i="8"/>
  <c r="GU11" i="8"/>
  <c r="GP11" i="8"/>
  <c r="GK11" i="8"/>
  <c r="GF11" i="8"/>
  <c r="GA11" i="8"/>
  <c r="FV11" i="8"/>
  <c r="FQ11" i="8"/>
  <c r="FL11" i="8"/>
  <c r="FG11" i="8"/>
  <c r="FB11" i="8"/>
  <c r="EW11" i="8"/>
  <c r="ER11" i="8"/>
  <c r="EM11" i="8"/>
  <c r="EH11" i="8"/>
  <c r="EC11" i="8"/>
  <c r="DX11" i="8"/>
  <c r="DS11" i="8"/>
  <c r="DN11" i="8"/>
  <c r="DI11" i="8"/>
  <c r="DD11" i="8"/>
  <c r="CY11" i="8"/>
  <c r="CT11" i="8"/>
  <c r="CO11" i="8"/>
  <c r="CJ11" i="8"/>
  <c r="CE11" i="8"/>
  <c r="BZ11" i="8"/>
  <c r="BU11" i="8"/>
  <c r="BP11" i="8"/>
  <c r="BK11" i="8"/>
  <c r="BF11" i="8"/>
  <c r="BA11" i="8"/>
  <c r="M11" i="8"/>
  <c r="H11" i="8"/>
  <c r="C11" i="8"/>
  <c r="HT10" i="8"/>
  <c r="HO10" i="8"/>
  <c r="HJ10" i="8"/>
  <c r="HE10" i="8"/>
  <c r="GZ10" i="8"/>
  <c r="GU10" i="8"/>
  <c r="GP10" i="8"/>
  <c r="GK10" i="8"/>
  <c r="GF10" i="8"/>
  <c r="GA10" i="8"/>
  <c r="FV10" i="8"/>
  <c r="FQ10" i="8"/>
  <c r="FL10" i="8"/>
  <c r="FG10" i="8"/>
  <c r="FB10" i="8"/>
  <c r="EW10" i="8"/>
  <c r="ER10" i="8"/>
  <c r="EM10" i="8"/>
  <c r="EH10" i="8"/>
  <c r="EC10" i="8"/>
  <c r="DX10" i="8"/>
  <c r="DS10" i="8"/>
  <c r="DN10" i="8"/>
  <c r="DI10" i="8"/>
  <c r="DD10" i="8"/>
  <c r="CY10" i="8"/>
  <c r="CT10" i="8"/>
  <c r="CO10" i="8"/>
  <c r="CJ10" i="8"/>
  <c r="CE10" i="8"/>
  <c r="BZ10" i="8"/>
  <c r="BU10" i="8"/>
  <c r="BP10" i="8"/>
  <c r="BK10" i="8"/>
  <c r="BF10" i="8"/>
  <c r="BA10" i="8"/>
  <c r="M10" i="8"/>
  <c r="H10" i="8"/>
  <c r="C10" i="8"/>
  <c r="HT9" i="8"/>
  <c r="HO9" i="8"/>
  <c r="HJ9" i="8"/>
  <c r="HE9" i="8"/>
  <c r="GZ9" i="8"/>
  <c r="GU9" i="8"/>
  <c r="GP9" i="8"/>
  <c r="GK9" i="8"/>
  <c r="GF9" i="8"/>
  <c r="GA9" i="8"/>
  <c r="FV9" i="8"/>
  <c r="FQ9" i="8"/>
  <c r="FL9" i="8"/>
  <c r="FG9" i="8"/>
  <c r="FB9" i="8"/>
  <c r="EW9" i="8"/>
  <c r="ER9" i="8"/>
  <c r="EM9" i="8"/>
  <c r="EH9" i="8"/>
  <c r="EC9" i="8"/>
  <c r="DX9" i="8"/>
  <c r="DS9" i="8"/>
  <c r="DN9" i="8"/>
  <c r="DI9" i="8"/>
  <c r="DD9" i="8"/>
  <c r="CY9" i="8"/>
  <c r="CT9" i="8"/>
  <c r="CO9" i="8"/>
  <c r="CJ9" i="8"/>
  <c r="CE9" i="8"/>
  <c r="BZ9" i="8"/>
  <c r="BU9" i="8"/>
  <c r="BP9" i="8"/>
  <c r="BK9" i="8"/>
  <c r="BF9" i="8"/>
  <c r="BA9" i="8"/>
  <c r="M9" i="8"/>
  <c r="H9" i="8"/>
  <c r="C9" i="8"/>
  <c r="HT8" i="8"/>
  <c r="HO8" i="8"/>
  <c r="HJ8" i="8"/>
  <c r="HE8" i="8"/>
  <c r="GZ8" i="8"/>
  <c r="GU8" i="8"/>
  <c r="GP8" i="8"/>
  <c r="GK8" i="8"/>
  <c r="GF8" i="8"/>
  <c r="GA8" i="8"/>
  <c r="FV8" i="8"/>
  <c r="FQ8" i="8"/>
  <c r="FL8" i="8"/>
  <c r="FG8" i="8"/>
  <c r="FB8" i="8"/>
  <c r="EW8" i="8"/>
  <c r="ER8" i="8"/>
  <c r="EM8" i="8"/>
  <c r="EH8" i="8"/>
  <c r="EC8" i="8"/>
  <c r="DX8" i="8"/>
  <c r="DS8" i="8"/>
  <c r="DN8" i="8"/>
  <c r="DI8" i="8"/>
  <c r="DD8" i="8"/>
  <c r="CY8" i="8"/>
  <c r="CT8" i="8"/>
  <c r="CO8" i="8"/>
  <c r="CJ8" i="8"/>
  <c r="CE8" i="8"/>
  <c r="BZ8" i="8"/>
  <c r="BU8" i="8"/>
  <c r="BP8" i="8"/>
  <c r="BK8" i="8"/>
  <c r="BF8" i="8"/>
  <c r="BA8" i="8"/>
  <c r="M8" i="8"/>
  <c r="H8" i="8"/>
  <c r="C8" i="8"/>
  <c r="BO40" i="15"/>
  <c r="BQ40" i="15"/>
  <c r="BQ31" i="15"/>
  <c r="BP31" i="15"/>
  <c r="BP27" i="15"/>
  <c r="BQ27" i="15"/>
  <c r="BP23" i="15"/>
  <c r="BQ23" i="15"/>
  <c r="BQ19" i="15"/>
  <c r="BP19" i="15"/>
  <c r="BQ15" i="15"/>
  <c r="BP15" i="15"/>
  <c r="BP11" i="15"/>
  <c r="BQ11" i="15"/>
  <c r="BP9" i="15"/>
  <c r="BQ9" i="15"/>
  <c r="BP30" i="15"/>
  <c r="BQ30" i="15"/>
  <c r="BP26" i="15"/>
  <c r="BQ26" i="15"/>
  <c r="BQ22" i="15"/>
  <c r="BP22" i="15"/>
  <c r="BQ18" i="15"/>
  <c r="BP18" i="15"/>
  <c r="BP14" i="15"/>
  <c r="BQ14" i="15"/>
  <c r="BP10" i="15"/>
  <c r="BQ10" i="15"/>
  <c r="BQ33" i="15"/>
  <c r="BP33" i="15"/>
  <c r="BP29" i="15"/>
  <c r="BQ29" i="15"/>
  <c r="BP25" i="15"/>
  <c r="BQ25" i="15"/>
  <c r="BQ21" i="15"/>
  <c r="BP21" i="15"/>
  <c r="BP17" i="15"/>
  <c r="BQ17" i="15"/>
  <c r="BP13" i="15"/>
  <c r="BQ13" i="15"/>
  <c r="BQ32" i="15"/>
  <c r="BP32" i="15"/>
  <c r="BP28" i="15"/>
  <c r="BQ28" i="15"/>
  <c r="BQ24" i="15"/>
  <c r="BP24" i="15"/>
  <c r="BP20" i="15"/>
  <c r="BQ20" i="15"/>
  <c r="BQ16" i="15"/>
  <c r="BP16" i="15"/>
  <c r="BP12" i="15"/>
  <c r="BQ12" i="15"/>
  <c r="JF31" i="8"/>
  <c r="JF23" i="8"/>
  <c r="JF19" i="8"/>
  <c r="JF15" i="8"/>
  <c r="JF12" i="8"/>
  <c r="JE39" i="8"/>
  <c r="JF27" i="8"/>
  <c r="JF32" i="8"/>
  <c r="JG28" i="8"/>
  <c r="JF8" i="8"/>
  <c r="JG26" i="8"/>
  <c r="JG22" i="8"/>
  <c r="JG18" i="8"/>
  <c r="JG11" i="8"/>
  <c r="JF17" i="8"/>
  <c r="JG17" i="8"/>
  <c r="JF26" i="8"/>
  <c r="JF11" i="8"/>
  <c r="JG14" i="8"/>
  <c r="JF18" i="8"/>
  <c r="JF25" i="8"/>
  <c r="JF20" i="8"/>
  <c r="JF29" i="8"/>
  <c r="JG25" i="8"/>
  <c r="JG10" i="8"/>
  <c r="JF10" i="8"/>
  <c r="JG21" i="8"/>
  <c r="JF21" i="8"/>
  <c r="JG29" i="8"/>
  <c r="JF22" i="8"/>
  <c r="JF14" i="8"/>
  <c r="JF24" i="8"/>
  <c r="JF9" i="8"/>
  <c r="JG20" i="8"/>
  <c r="JG13" i="8"/>
  <c r="JF28" i="8"/>
  <c r="JF13" i="8"/>
  <c r="JG32" i="8"/>
  <c r="JF16" i="8"/>
  <c r="JG24" i="8"/>
  <c r="JG16" i="8"/>
  <c r="JG9" i="8"/>
  <c r="BO35" i="15"/>
  <c r="JG8" i="8"/>
  <c r="JG31" i="8"/>
  <c r="JG27" i="8"/>
  <c r="JG23" i="8"/>
  <c r="JG19" i="8"/>
  <c r="JG15" i="8"/>
  <c r="JG12" i="8"/>
  <c r="GK30" i="8"/>
  <c r="BP40" i="15"/>
  <c r="BP35" i="15"/>
  <c r="BQ35" i="15"/>
  <c r="JG34" i="8"/>
  <c r="JF39" i="8"/>
  <c r="JG39" i="8"/>
  <c r="JG30" i="8"/>
  <c r="JF30" i="8"/>
  <c r="JF34" i="8"/>
  <c r="BO34" i="15"/>
  <c r="BO42" i="15"/>
  <c r="BO41" i="15"/>
  <c r="BQ41" i="15"/>
  <c r="BP34" i="15"/>
  <c r="BQ34" i="15"/>
  <c r="JG33" i="8"/>
  <c r="JF33" i="8"/>
  <c r="BO45" i="15"/>
  <c r="BO46" i="15"/>
  <c r="BQ42" i="15"/>
  <c r="BP41" i="15"/>
  <c r="BP42" i="15"/>
  <c r="BP45" i="15"/>
  <c r="BO48" i="15"/>
  <c r="JG43" i="8"/>
  <c r="JF43" i="8"/>
  <c r="JF46" i="8"/>
  <c r="JG46" i="8"/>
  <c r="BO47" i="15"/>
  <c r="BP48" i="15"/>
  <c r="BP46" i="15"/>
  <c r="BP47" i="15"/>
  <c r="FS46" i="8"/>
  <c r="FT46" i="8"/>
  <c r="FS39" i="8"/>
  <c r="FT39" i="8"/>
  <c r="AY43" i="8"/>
  <c r="AX46" i="8"/>
  <c r="AY46" i="8"/>
  <c r="AX49" i="8"/>
  <c r="AX39" i="8"/>
  <c r="AY39" i="8"/>
  <c r="BR46" i="8"/>
  <c r="BS46" i="8"/>
  <c r="BR39" i="8"/>
  <c r="BS39" i="8"/>
  <c r="BS43" i="8"/>
  <c r="AX52" i="8"/>
  <c r="AX51" i="8"/>
  <c r="AX50" i="8"/>
  <c r="CQ43" i="8"/>
  <c r="CR43" i="8"/>
  <c r="CQ39" i="8"/>
  <c r="CR39" i="8"/>
  <c r="CQ46" i="8"/>
  <c r="CR46" i="8"/>
  <c r="J27" i="23"/>
  <c r="J48" i="23"/>
  <c r="HC45" i="37"/>
  <c r="HC45" i="36"/>
  <c r="MT59" i="37"/>
  <c r="MF59" i="37"/>
  <c r="MF59" i="36"/>
  <c r="KP59" i="36"/>
  <c r="JG59" i="36"/>
  <c r="IS59" i="36"/>
  <c r="IE59" i="36"/>
  <c r="GO59" i="36"/>
  <c r="FM59" i="36"/>
  <c r="BZ59" i="36"/>
  <c r="AJ59" i="37"/>
  <c r="AJ59" i="36"/>
  <c r="V59" i="36"/>
  <c r="MF58" i="36"/>
  <c r="LY58" i="36"/>
  <c r="JA26" i="29"/>
  <c r="CN58" i="36"/>
  <c r="BZ58" i="36"/>
  <c r="NA57" i="37"/>
  <c r="IS57" i="37"/>
  <c r="IE57" i="37"/>
  <c r="HQ57" i="37"/>
  <c r="HQ57" i="36"/>
  <c r="GO57" i="36"/>
  <c r="GA57" i="37"/>
  <c r="GA57" i="36"/>
  <c r="DI57" i="37"/>
  <c r="CU57" i="36"/>
  <c r="V57" i="37"/>
  <c r="V57" i="36"/>
  <c r="H57" i="37"/>
  <c r="H57" i="36"/>
  <c r="LK56" i="37"/>
  <c r="KW56" i="37"/>
  <c r="KW56" i="36"/>
  <c r="JN56" i="37"/>
  <c r="JN56" i="36"/>
  <c r="IZ56" i="36"/>
  <c r="HJ56" i="37"/>
  <c r="FM56" i="37"/>
  <c r="DI56" i="36"/>
  <c r="BZ56" i="36"/>
  <c r="BE56" i="36"/>
  <c r="AQ56" i="36"/>
  <c r="AJ56" i="37"/>
  <c r="NA54" i="37"/>
  <c r="MM54" i="37"/>
  <c r="LY54" i="37"/>
  <c r="LY61" i="37" s="1"/>
  <c r="LK54" i="37"/>
  <c r="LK54" i="36"/>
  <c r="KW54" i="37"/>
  <c r="KW61" i="37" s="1"/>
  <c r="KW54" i="36"/>
  <c r="JN54" i="37"/>
  <c r="JN54" i="36"/>
  <c r="HQ54" i="37"/>
  <c r="GV54" i="37"/>
  <c r="GV54" i="36"/>
  <c r="ED54" i="37"/>
  <c r="CU54" i="37"/>
  <c r="CN54" i="36"/>
  <c r="BL54" i="36"/>
  <c r="AC54" i="37"/>
  <c r="O54" i="37"/>
  <c r="O54" i="36"/>
  <c r="LY52" i="36"/>
  <c r="LK52" i="37"/>
  <c r="LK52" i="36"/>
  <c r="KB52" i="36"/>
  <c r="JV19" i="36" s="1"/>
  <c r="HC52" i="36"/>
  <c r="GV52" i="37"/>
  <c r="GV52" i="36"/>
  <c r="GP19" i="36" s="1"/>
  <c r="ED52" i="37"/>
  <c r="ED52" i="36"/>
  <c r="DX19" i="36" s="1"/>
  <c r="AJ52" i="36"/>
  <c r="AD19" i="36" s="1"/>
  <c r="MF51" i="36"/>
  <c r="MB18" i="36" s="1"/>
  <c r="KI51" i="37"/>
  <c r="KI51" i="36"/>
  <c r="JU51" i="37"/>
  <c r="JU51" i="36"/>
  <c r="JG51" i="37"/>
  <c r="IE51" i="37"/>
  <c r="IE51" i="36"/>
  <c r="GO51" i="37"/>
  <c r="GO51" i="36"/>
  <c r="ER51" i="37"/>
  <c r="CU51" i="37"/>
  <c r="CU51" i="36"/>
  <c r="CR18" i="36" s="1"/>
  <c r="CG51" i="36"/>
  <c r="CB18" i="36" s="1"/>
  <c r="BS51" i="36"/>
  <c r="KW50" i="37"/>
  <c r="KW50" i="36"/>
  <c r="KQ17" i="36" s="1"/>
  <c r="KB50" i="36"/>
  <c r="JN50" i="37"/>
  <c r="JN50" i="36"/>
  <c r="IL50" i="37"/>
  <c r="DP50" i="37"/>
  <c r="DP50" i="36"/>
  <c r="CN50" i="36"/>
  <c r="AQ50" i="36"/>
  <c r="AM17" i="36" s="1"/>
  <c r="AJ50" i="37"/>
  <c r="AC50" i="37"/>
  <c r="AC50" i="36"/>
  <c r="O50" i="37"/>
  <c r="NA49" i="37"/>
  <c r="KI49" i="37"/>
  <c r="KI49" i="36"/>
  <c r="JU49" i="37"/>
  <c r="JU49" i="36"/>
  <c r="JG49" i="36"/>
  <c r="JC16" i="36" s="1"/>
  <c r="IS49" i="36"/>
  <c r="HQ49" i="37"/>
  <c r="HQ49" i="36"/>
  <c r="HN16" i="36" s="1"/>
  <c r="GO49" i="37"/>
  <c r="GO49" i="36"/>
  <c r="GL16" i="36" s="1"/>
  <c r="ER49" i="37"/>
  <c r="ER49" i="36"/>
  <c r="EL16" i="36" s="1"/>
  <c r="EK49" i="37"/>
  <c r="EK49" i="36"/>
  <c r="DW49" i="37"/>
  <c r="DW49" i="36"/>
  <c r="BS49" i="36"/>
  <c r="BM16" i="36" s="1"/>
  <c r="LK48" i="37"/>
  <c r="LK48" i="36"/>
  <c r="LG15" i="36" s="1"/>
  <c r="KW48" i="37"/>
  <c r="KW48" i="36"/>
  <c r="JN48" i="37"/>
  <c r="JN48" i="36"/>
  <c r="IZ48" i="37"/>
  <c r="IZ48" i="36"/>
  <c r="GA48" i="37"/>
  <c r="AX48" i="36"/>
  <c r="AJ48" i="36"/>
  <c r="AI15" i="36" s="1"/>
  <c r="MM47" i="37"/>
  <c r="MM47" i="36"/>
  <c r="MH14" i="36" s="1"/>
  <c r="JG47" i="37"/>
  <c r="IS47" i="37"/>
  <c r="IS47" i="36"/>
  <c r="IO14" i="36" s="1"/>
  <c r="IE47" i="36"/>
  <c r="IB14" i="36" s="1"/>
  <c r="HC47" i="36"/>
  <c r="DW47" i="37"/>
  <c r="DW47" i="36"/>
  <c r="CU47" i="37"/>
  <c r="CU47" i="36"/>
  <c r="BL47" i="36"/>
  <c r="AX47" i="36"/>
  <c r="AQ47" i="37"/>
  <c r="AQ47" i="36"/>
  <c r="AK14" i="36" s="1"/>
  <c r="AC47" i="37"/>
  <c r="MM46" i="37"/>
  <c r="MM46" i="36"/>
  <c r="MI13" i="36" s="1"/>
  <c r="MF46" i="36"/>
  <c r="MB13" i="36" s="1"/>
  <c r="LY46" i="37"/>
  <c r="LY46" i="36"/>
  <c r="KW46" i="37"/>
  <c r="KW46" i="36"/>
  <c r="KB46" i="37"/>
  <c r="KB46" i="36"/>
  <c r="JN46" i="37"/>
  <c r="JN46" i="36"/>
  <c r="IL46" i="37"/>
  <c r="IL46" i="36"/>
  <c r="HJ46" i="37"/>
  <c r="HJ46" i="36"/>
  <c r="HE13" i="36" s="1"/>
  <c r="EY46" i="37"/>
  <c r="EY46" i="36"/>
  <c r="ED46" i="37"/>
  <c r="ED46" i="36"/>
  <c r="DP46" i="36"/>
  <c r="BE46" i="36"/>
  <c r="BA13" i="36" s="1"/>
  <c r="AQ46" i="37"/>
  <c r="AJ46" i="37"/>
  <c r="AJ46" i="36"/>
  <c r="O46" i="37"/>
  <c r="O46" i="36"/>
  <c r="HQ45" i="37"/>
  <c r="HQ45" i="36"/>
  <c r="HM12" i="36" s="1"/>
  <c r="DW45" i="37"/>
  <c r="DW45" i="36"/>
  <c r="DB45" i="36"/>
  <c r="AC45" i="37"/>
  <c r="MT44" i="37"/>
  <c r="LY44" i="37"/>
  <c r="LY44" i="36"/>
  <c r="LK44" i="37"/>
  <c r="LK44" i="36"/>
  <c r="KW44" i="37"/>
  <c r="KW44" i="36"/>
  <c r="KQ11" i="36" s="1"/>
  <c r="KI44" i="37"/>
  <c r="KI44" i="36"/>
  <c r="KB44" i="37"/>
  <c r="KB44" i="36"/>
  <c r="JN44" i="37"/>
  <c r="JN44" i="36"/>
  <c r="IZ44" i="37"/>
  <c r="GH44" i="37"/>
  <c r="GH44" i="36"/>
  <c r="FM44" i="37"/>
  <c r="FM44" i="36"/>
  <c r="FF44" i="37"/>
  <c r="FF44" i="36"/>
  <c r="FB11" i="36" s="1"/>
  <c r="ED44" i="37"/>
  <c r="ED44" i="36"/>
  <c r="DY11" i="36" s="1"/>
  <c r="DP44" i="37"/>
  <c r="DP44" i="36"/>
  <c r="DK11" i="36" s="1"/>
  <c r="DI44" i="37"/>
  <c r="DI44" i="36"/>
  <c r="DC11" i="36" s="1"/>
  <c r="DB44" i="37"/>
  <c r="CN44" i="36"/>
  <c r="CJ11" i="36" s="1"/>
  <c r="BZ44" i="36"/>
  <c r="BW11" i="36" s="1"/>
  <c r="AX44" i="36"/>
  <c r="AJ44" i="37"/>
  <c r="V44" i="37"/>
  <c r="V44" i="36"/>
  <c r="Q11" i="36" s="1"/>
  <c r="H44" i="37"/>
  <c r="H44" i="36"/>
  <c r="F11" i="36" s="1"/>
  <c r="NA43" i="37"/>
  <c r="MT43" i="37"/>
  <c r="MO10" i="36"/>
  <c r="MM43" i="37"/>
  <c r="MM43" i="36"/>
  <c r="MG10" i="36" s="1"/>
  <c r="MF43" i="37"/>
  <c r="MF43" i="36"/>
  <c r="MA10" i="36" s="1"/>
  <c r="LR43" i="37"/>
  <c r="LR43" i="36"/>
  <c r="LK43" i="37"/>
  <c r="LK43" i="36"/>
  <c r="LF10" i="36" s="1"/>
  <c r="LD45" i="37"/>
  <c r="LD45" i="36"/>
  <c r="LD43" i="37"/>
  <c r="LD43" i="36"/>
  <c r="KP43" i="37"/>
  <c r="KP43" i="36"/>
  <c r="KJ10" i="36" s="1"/>
  <c r="KI43" i="37"/>
  <c r="KI43" i="36"/>
  <c r="JG43" i="36"/>
  <c r="JC10" i="36" s="1"/>
  <c r="IS43" i="37"/>
  <c r="IS43" i="36"/>
  <c r="IE43" i="37"/>
  <c r="IE43" i="36"/>
  <c r="HQ53" i="36"/>
  <c r="HC43" i="37"/>
  <c r="HC43" i="36"/>
  <c r="GO43" i="37"/>
  <c r="GO43" i="36"/>
  <c r="GN10" i="36" s="1"/>
  <c r="GA43" i="37"/>
  <c r="GA43" i="36"/>
  <c r="FV10" i="36" s="1"/>
  <c r="FT43" i="37"/>
  <c r="FT43" i="36"/>
  <c r="FP10" i="36" s="1"/>
  <c r="FM43" i="37"/>
  <c r="FM43" i="36"/>
  <c r="EK43" i="37"/>
  <c r="DW43" i="37"/>
  <c r="DW43" i="36"/>
  <c r="DV10" i="36" s="1"/>
  <c r="DI43" i="37"/>
  <c r="DI43" i="36"/>
  <c r="DC10" i="36" s="1"/>
  <c r="DB53" i="37"/>
  <c r="CU43" i="37"/>
  <c r="CU43" i="36"/>
  <c r="BS43" i="36"/>
  <c r="BO10" i="36" s="1"/>
  <c r="AX43" i="36"/>
  <c r="AS10" i="36" s="1"/>
  <c r="AQ43" i="37"/>
  <c r="AQ43" i="36"/>
  <c r="AL10" i="36" s="1"/>
  <c r="AC53" i="37"/>
  <c r="AC43" i="37"/>
  <c r="AC43" i="36"/>
  <c r="NA42" i="37"/>
  <c r="MT42" i="37"/>
  <c r="MM42" i="37"/>
  <c r="MM42" i="36"/>
  <c r="MF42" i="37"/>
  <c r="MF42" i="36"/>
  <c r="LK42" i="37"/>
  <c r="LK42" i="36"/>
  <c r="LD42" i="37"/>
  <c r="LD42" i="36"/>
  <c r="KP42" i="37"/>
  <c r="KP42" i="36"/>
  <c r="KB42" i="37"/>
  <c r="KB42" i="36"/>
  <c r="JN42" i="37"/>
  <c r="JN42" i="36"/>
  <c r="IZ42" i="37"/>
  <c r="IZ42" i="36"/>
  <c r="IV9" i="36" s="1"/>
  <c r="IL42" i="37"/>
  <c r="IL42" i="36"/>
  <c r="IF9" i="36" s="1"/>
  <c r="HX42" i="37"/>
  <c r="HX42" i="36"/>
  <c r="HS9" i="36" s="1"/>
  <c r="GO42" i="37"/>
  <c r="GO42" i="36"/>
  <c r="DP42" i="37"/>
  <c r="DP42" i="36"/>
  <c r="DB42" i="37"/>
  <c r="CU42" i="37"/>
  <c r="CU42" i="36"/>
  <c r="CQ9" i="36" s="1"/>
  <c r="BZ42" i="36"/>
  <c r="AX42" i="36"/>
  <c r="AJ42" i="36"/>
  <c r="AC42" i="37"/>
  <c r="AC42" i="36"/>
  <c r="O42" i="37"/>
  <c r="O42" i="36"/>
  <c r="NA41" i="37"/>
  <c r="MF41" i="37"/>
  <c r="MF41" i="36"/>
  <c r="MB8" i="36" s="1"/>
  <c r="LY41" i="37"/>
  <c r="LY41" i="36"/>
  <c r="LV8" i="36" s="1"/>
  <c r="LR41" i="37"/>
  <c r="LR41" i="36"/>
  <c r="LD41" i="37"/>
  <c r="LD41" i="36"/>
  <c r="KX8" i="36" s="1"/>
  <c r="KW41" i="37"/>
  <c r="KW41" i="36"/>
  <c r="KI41" i="37"/>
  <c r="KI41" i="36"/>
  <c r="KB41" i="37"/>
  <c r="KB41" i="36"/>
  <c r="JU41" i="37"/>
  <c r="JU41" i="36"/>
  <c r="JG41" i="37"/>
  <c r="JG41" i="36"/>
  <c r="JD8" i="36" s="1"/>
  <c r="IZ41" i="36"/>
  <c r="IU8" i="36" s="1"/>
  <c r="IS41" i="37"/>
  <c r="IS41" i="36"/>
  <c r="IE41" i="37"/>
  <c r="IE41" i="36"/>
  <c r="HQ41" i="37"/>
  <c r="HQ41" i="36"/>
  <c r="GV41" i="37"/>
  <c r="GV41" i="36"/>
  <c r="GQ8" i="36" s="1"/>
  <c r="GO41" i="37"/>
  <c r="GO41" i="36"/>
  <c r="FF41" i="37"/>
  <c r="FF41" i="36"/>
  <c r="EY41" i="37"/>
  <c r="EY41" i="36"/>
  <c r="ER41" i="37"/>
  <c r="ER41" i="36"/>
  <c r="EM8" i="36" s="1"/>
  <c r="EK41" i="37"/>
  <c r="EK41" i="36"/>
  <c r="EG8" i="36" s="1"/>
  <c r="DW41" i="37"/>
  <c r="DW41" i="36"/>
  <c r="DI41" i="37"/>
  <c r="CU41" i="37"/>
  <c r="CU41" i="36"/>
  <c r="CN41" i="36"/>
  <c r="CK8" i="36" s="1"/>
  <c r="BL41" i="36"/>
  <c r="AX41" i="36"/>
  <c r="AQ41" i="37"/>
  <c r="AC41" i="37"/>
  <c r="AC41" i="36"/>
  <c r="V41" i="37"/>
  <c r="V41" i="36"/>
  <c r="O41" i="37"/>
  <c r="O41" i="36"/>
  <c r="MT40" i="37"/>
  <c r="MM40" i="37"/>
  <c r="MM40" i="36"/>
  <c r="LY40" i="37"/>
  <c r="LY40" i="36"/>
  <c r="LU7" i="36" s="1"/>
  <c r="LR40" i="37"/>
  <c r="LR40" i="36"/>
  <c r="LK40" i="37"/>
  <c r="LK40" i="36"/>
  <c r="KP40" i="37"/>
  <c r="KP40" i="36"/>
  <c r="KM7" i="36" s="1"/>
  <c r="KI40" i="37"/>
  <c r="KI40" i="36"/>
  <c r="KB40" i="37"/>
  <c r="KB40" i="36"/>
  <c r="JN40" i="37"/>
  <c r="JN40" i="36"/>
  <c r="JG40" i="37"/>
  <c r="JG40" i="36"/>
  <c r="JA7" i="36" s="1"/>
  <c r="IZ40" i="37"/>
  <c r="IZ40" i="36"/>
  <c r="IT7" i="36" s="1"/>
  <c r="IL40" i="37"/>
  <c r="HJ40" i="37"/>
  <c r="HJ40" i="36"/>
  <c r="HD7" i="36" s="1"/>
  <c r="HC40" i="37"/>
  <c r="HC40" i="36"/>
  <c r="GV40" i="36"/>
  <c r="GR7" i="36" s="1"/>
  <c r="FF40" i="37"/>
  <c r="FF40" i="36"/>
  <c r="ED40" i="37"/>
  <c r="DI40" i="37"/>
  <c r="DI40" i="36"/>
  <c r="DC7" i="36" s="1"/>
  <c r="CN40" i="36"/>
  <c r="CK7" i="36" s="1"/>
  <c r="CG40" i="36"/>
  <c r="BZ40" i="36"/>
  <c r="BL40" i="36"/>
  <c r="AX40" i="36"/>
  <c r="AQ40" i="37"/>
  <c r="AJ40" i="36"/>
  <c r="V40" i="37"/>
  <c r="V40" i="36"/>
  <c r="H40" i="37"/>
  <c r="H40" i="36"/>
  <c r="MT39" i="37"/>
  <c r="MM39" i="37"/>
  <c r="MM39" i="36"/>
  <c r="LK39" i="37"/>
  <c r="LK39" i="36"/>
  <c r="LD39" i="36"/>
  <c r="KP39" i="37"/>
  <c r="KP39" i="36"/>
  <c r="JU39" i="37"/>
  <c r="JU39" i="36"/>
  <c r="JR6" i="36" s="1"/>
  <c r="JN39" i="37"/>
  <c r="JN39" i="36"/>
  <c r="JL6" i="36" s="1"/>
  <c r="IS39" i="37"/>
  <c r="IS39" i="36"/>
  <c r="IL39" i="37"/>
  <c r="IL39" i="36"/>
  <c r="IG6" i="36" s="1"/>
  <c r="IE39" i="37"/>
  <c r="GO39" i="37"/>
  <c r="GO39" i="36"/>
  <c r="GI6" i="36" s="1"/>
  <c r="GH39" i="37"/>
  <c r="GH39" i="36"/>
  <c r="GE6" i="36" s="1"/>
  <c r="FT39" i="37"/>
  <c r="FT39" i="36"/>
  <c r="FM39" i="37"/>
  <c r="FM39" i="36"/>
  <c r="FJ6" i="36" s="1"/>
  <c r="ER39" i="37"/>
  <c r="ER39" i="36"/>
  <c r="EN6" i="36" s="1"/>
  <c r="EK39" i="37"/>
  <c r="EK39" i="36"/>
  <c r="DW39" i="37"/>
  <c r="DW39" i="36"/>
  <c r="DI39" i="37"/>
  <c r="DI39" i="36"/>
  <c r="DC6" i="36" s="1"/>
  <c r="CU39" i="37"/>
  <c r="CU39" i="36"/>
  <c r="CG39" i="36"/>
  <c r="CG6" i="36" s="1"/>
  <c r="BZ39" i="36"/>
  <c r="BT6" i="36" s="1"/>
  <c r="BS39" i="36"/>
  <c r="AX39" i="36"/>
  <c r="AJ39" i="37"/>
  <c r="AJ39" i="36"/>
  <c r="AC39" i="37"/>
  <c r="AC39" i="36"/>
  <c r="NA38" i="37"/>
  <c r="MT38" i="37"/>
  <c r="MM38" i="37"/>
  <c r="MM38" i="36"/>
  <c r="MJ5" i="36" s="1"/>
  <c r="MF38" i="37"/>
  <c r="MF38" i="36"/>
  <c r="MF5" i="36" s="1"/>
  <c r="LD38" i="37"/>
  <c r="LD38" i="36"/>
  <c r="KX5" i="36" s="1"/>
  <c r="KW38" i="37"/>
  <c r="KW38" i="36"/>
  <c r="KP38" i="37"/>
  <c r="KP38" i="36"/>
  <c r="KM5" i="36" s="1"/>
  <c r="KB38" i="37"/>
  <c r="KB38" i="36"/>
  <c r="JU38" i="37"/>
  <c r="JU38" i="36"/>
  <c r="JN38" i="37"/>
  <c r="JN38" i="36"/>
  <c r="IZ38" i="36"/>
  <c r="IV5" i="36" s="1"/>
  <c r="IS38" i="37"/>
  <c r="IS38" i="36"/>
  <c r="IL38" i="37"/>
  <c r="IL38" i="36"/>
  <c r="HJ38" i="37"/>
  <c r="HJ38" i="36"/>
  <c r="HE5" i="36" s="1"/>
  <c r="GV38" i="37"/>
  <c r="GV38" i="36"/>
  <c r="GS5" i="36" s="1"/>
  <c r="GO38" i="37"/>
  <c r="GO38" i="36"/>
  <c r="FT38" i="37"/>
  <c r="FT38" i="36"/>
  <c r="EY38" i="36"/>
  <c r="ED38" i="37"/>
  <c r="ED38" i="36"/>
  <c r="DW38" i="37"/>
  <c r="DW38" i="36"/>
  <c r="DQ5" i="36" s="1"/>
  <c r="DP38" i="37"/>
  <c r="CU38" i="37"/>
  <c r="CU38" i="36"/>
  <c r="CO5" i="36" s="1"/>
  <c r="BZ38" i="36"/>
  <c r="BS38" i="36"/>
  <c r="BE38" i="36"/>
  <c r="AQ38" i="37"/>
  <c r="O38" i="37"/>
  <c r="O38" i="36"/>
  <c r="NA37" i="37"/>
  <c r="MF37" i="37"/>
  <c r="MF37" i="36"/>
  <c r="LY37" i="37"/>
  <c r="LY37" i="36"/>
  <c r="LR37" i="37"/>
  <c r="LR37" i="36"/>
  <c r="LD37" i="37"/>
  <c r="LD37" i="36"/>
  <c r="KW37" i="37"/>
  <c r="KW37" i="36"/>
  <c r="KI37" i="37"/>
  <c r="KI37" i="36"/>
  <c r="KB37" i="37"/>
  <c r="KB37" i="36"/>
  <c r="JU37" i="37"/>
  <c r="JU37" i="36"/>
  <c r="JG37" i="37"/>
  <c r="JG37" i="36"/>
  <c r="JE4" i="36" s="1"/>
  <c r="IZ37" i="37"/>
  <c r="IZ37" i="36"/>
  <c r="IV4" i="36" s="1"/>
  <c r="IS37" i="37"/>
  <c r="IS37" i="36"/>
  <c r="IE37" i="37"/>
  <c r="IE37" i="36"/>
  <c r="HQ37" i="37"/>
  <c r="HQ37" i="36"/>
  <c r="HC37" i="37"/>
  <c r="HC37" i="36"/>
  <c r="GO37" i="36"/>
  <c r="FF37" i="37"/>
  <c r="FF37" i="36"/>
  <c r="EY37" i="37"/>
  <c r="EY37" i="36"/>
  <c r="DP37" i="37"/>
  <c r="DP37" i="36"/>
  <c r="DK4" i="36" s="1"/>
  <c r="DI37" i="37"/>
  <c r="DI37" i="36"/>
  <c r="DC4" i="36" s="1"/>
  <c r="CU37" i="37"/>
  <c r="CU37" i="36"/>
  <c r="CQ4" i="36" s="1"/>
  <c r="CN37" i="36"/>
  <c r="BL37" i="36"/>
  <c r="AX37" i="36"/>
  <c r="AQ37" i="37"/>
  <c r="AC37" i="37"/>
  <c r="AC37" i="36"/>
  <c r="MT36" i="37"/>
  <c r="MM36" i="37"/>
  <c r="MM36" i="36"/>
  <c r="LY36" i="37"/>
  <c r="LY36" i="36"/>
  <c r="LR36" i="37"/>
  <c r="LR36" i="36"/>
  <c r="LK36" i="37"/>
  <c r="LK36" i="36"/>
  <c r="KW36" i="37"/>
  <c r="KW36" i="36"/>
  <c r="KI36" i="37"/>
  <c r="KI36" i="36"/>
  <c r="JN36" i="37"/>
  <c r="JN36" i="36"/>
  <c r="JG36" i="37"/>
  <c r="JG36" i="36"/>
  <c r="IZ36" i="37"/>
  <c r="IZ36" i="36"/>
  <c r="IE36" i="37"/>
  <c r="HX36" i="37"/>
  <c r="HX36" i="36"/>
  <c r="GV36" i="37"/>
  <c r="GV36" i="36"/>
  <c r="FF36" i="37"/>
  <c r="FF36" i="36"/>
  <c r="ER36" i="37"/>
  <c r="ED36" i="37"/>
  <c r="ED36" i="36"/>
  <c r="DP36" i="37"/>
  <c r="DI36" i="36"/>
  <c r="DC3" i="36" s="1"/>
  <c r="DB36" i="37"/>
  <c r="CN36" i="36"/>
  <c r="CG36" i="36"/>
  <c r="CD3" i="36" s="1"/>
  <c r="BE36" i="36"/>
  <c r="BB3" i="36" s="1"/>
  <c r="AQ36" i="37"/>
  <c r="AJ36" i="37"/>
  <c r="AJ36" i="36"/>
  <c r="V36" i="37"/>
  <c r="V36" i="36"/>
  <c r="O36" i="37"/>
  <c r="O36" i="36"/>
  <c r="MT35" i="37"/>
  <c r="LR35" i="36"/>
  <c r="LK35" i="37"/>
  <c r="LK35" i="36"/>
  <c r="KW35" i="37"/>
  <c r="KW35" i="36"/>
  <c r="KP35" i="37"/>
  <c r="KP35" i="36"/>
  <c r="KJ2" i="36" s="1"/>
  <c r="KI35" i="37"/>
  <c r="KI35" i="36"/>
  <c r="JU35" i="37"/>
  <c r="JU35" i="36"/>
  <c r="JN35" i="37"/>
  <c r="JN35" i="36"/>
  <c r="JG35" i="37"/>
  <c r="JG35" i="36"/>
  <c r="IZ35" i="37"/>
  <c r="IS35" i="37"/>
  <c r="IE35" i="37"/>
  <c r="HQ35" i="37"/>
  <c r="HQ35" i="36"/>
  <c r="HC35" i="36"/>
  <c r="GV35" i="36"/>
  <c r="GO35" i="37"/>
  <c r="GH35" i="37"/>
  <c r="GH35" i="36"/>
  <c r="FT35" i="37"/>
  <c r="FT35" i="36"/>
  <c r="FM35" i="37"/>
  <c r="FM35" i="36"/>
  <c r="ER35" i="36"/>
  <c r="DP35" i="37"/>
  <c r="DP35" i="36"/>
  <c r="DI35" i="37"/>
  <c r="DI35" i="36"/>
  <c r="DC2" i="36" s="1"/>
  <c r="CN35" i="36"/>
  <c r="BZ35" i="36"/>
  <c r="BE35" i="36"/>
  <c r="AQ35" i="37"/>
  <c r="AQ35" i="36"/>
  <c r="AJ35" i="37"/>
  <c r="AJ35" i="36"/>
  <c r="AC35" i="37"/>
  <c r="AC35" i="36"/>
  <c r="O35" i="37"/>
  <c r="AQ55" i="37"/>
  <c r="AQ55" i="36"/>
  <c r="AX55" i="36"/>
  <c r="BL55" i="36"/>
  <c r="BS55" i="36"/>
  <c r="BZ55" i="36"/>
  <c r="CN55" i="36"/>
  <c r="CU55" i="37"/>
  <c r="CU55" i="36"/>
  <c r="DB56" i="37"/>
  <c r="DB56" i="36"/>
  <c r="DB55" i="37"/>
  <c r="DB55" i="36"/>
  <c r="DW55" i="37"/>
  <c r="DW55" i="36"/>
  <c r="ER55" i="36"/>
  <c r="FM55" i="37"/>
  <c r="FM55" i="36"/>
  <c r="FT55" i="37"/>
  <c r="FT55" i="36"/>
  <c r="GH55" i="37"/>
  <c r="GH55" i="36"/>
  <c r="HC55" i="37"/>
  <c r="HC55" i="36"/>
  <c r="HJ35" i="36"/>
  <c r="HQ55" i="37"/>
  <c r="IE55" i="37"/>
  <c r="IE55" i="36"/>
  <c r="IL55" i="37"/>
  <c r="IL55" i="36"/>
  <c r="IS55" i="36"/>
  <c r="JG54" i="37"/>
  <c r="JG55" i="37"/>
  <c r="JG55" i="36"/>
  <c r="JN52" i="37"/>
  <c r="JN52" i="36"/>
  <c r="JN19" i="36" s="1"/>
  <c r="JN55" i="37"/>
  <c r="JN55" i="36"/>
  <c r="KI55" i="37"/>
  <c r="KI55" i="36"/>
  <c r="KP55" i="37"/>
  <c r="KP55" i="36"/>
  <c r="AF2" i="36"/>
  <c r="AY2" i="36"/>
  <c r="BY2" i="36"/>
  <c r="BX2" i="36"/>
  <c r="BW2" i="36"/>
  <c r="BU2" i="36"/>
  <c r="BT2" i="36"/>
  <c r="CK2" i="36"/>
  <c r="DO2" i="36"/>
  <c r="DK2" i="36"/>
  <c r="FK2" i="36"/>
  <c r="FG2" i="36"/>
  <c r="FT2" i="36"/>
  <c r="GF2" i="36"/>
  <c r="GB2" i="36"/>
  <c r="GY2" i="36"/>
  <c r="JU2" i="36"/>
  <c r="JQ2" i="36"/>
  <c r="KF2" i="36"/>
  <c r="KU2" i="36"/>
  <c r="KQ2" i="36"/>
  <c r="LJ2" i="36"/>
  <c r="LF2" i="36"/>
  <c r="K3" i="36"/>
  <c r="O3" i="36"/>
  <c r="R3" i="36"/>
  <c r="V3" i="36"/>
  <c r="AD3" i="36"/>
  <c r="AE3" i="36"/>
  <c r="AF3" i="36"/>
  <c r="AG3" i="36"/>
  <c r="AH3" i="36"/>
  <c r="AI3" i="36"/>
  <c r="AJ3" i="36"/>
  <c r="AZ3" i="36"/>
  <c r="BA3" i="36"/>
  <c r="BD3" i="36"/>
  <c r="BE3" i="36"/>
  <c r="CE3" i="36"/>
  <c r="CJ3" i="36"/>
  <c r="CN3" i="36"/>
  <c r="FA3" i="36"/>
  <c r="FE3" i="36"/>
  <c r="GP3" i="36"/>
  <c r="GQ3" i="36"/>
  <c r="GR3" i="36"/>
  <c r="GS3" i="36"/>
  <c r="GT3" i="36"/>
  <c r="GU3" i="36"/>
  <c r="GV3" i="36"/>
  <c r="HR3" i="36"/>
  <c r="HS3" i="36"/>
  <c r="HT3" i="36"/>
  <c r="HU3" i="36"/>
  <c r="HV3" i="36"/>
  <c r="HW3" i="36"/>
  <c r="HX3" i="36"/>
  <c r="IT3" i="36"/>
  <c r="IU3" i="36"/>
  <c r="IV3" i="36"/>
  <c r="IW3" i="36"/>
  <c r="IX3" i="36"/>
  <c r="IY3" i="36"/>
  <c r="IZ3" i="36"/>
  <c r="JD3" i="36"/>
  <c r="JH3" i="36"/>
  <c r="JI3" i="36"/>
  <c r="JJ3" i="36"/>
  <c r="JK3" i="36"/>
  <c r="JL3" i="36"/>
  <c r="JM3" i="36"/>
  <c r="JN3" i="36"/>
  <c r="KC3" i="36"/>
  <c r="KD3" i="36"/>
  <c r="KE3" i="36"/>
  <c r="KF3" i="36"/>
  <c r="KG3" i="36"/>
  <c r="KH3" i="36"/>
  <c r="KI3" i="36"/>
  <c r="KS3" i="36"/>
  <c r="KW3" i="36"/>
  <c r="LH3" i="36"/>
  <c r="LL3" i="36"/>
  <c r="LM3" i="36"/>
  <c r="LN3" i="36"/>
  <c r="LO3" i="36"/>
  <c r="LP3" i="36"/>
  <c r="LQ3" i="36"/>
  <c r="LR3" i="36"/>
  <c r="LU3" i="36"/>
  <c r="LY3" i="36"/>
  <c r="MI3" i="36"/>
  <c r="MK3" i="36"/>
  <c r="MN3" i="36"/>
  <c r="MO3" i="36"/>
  <c r="MP3" i="36"/>
  <c r="MQ3" i="36"/>
  <c r="MR3" i="36"/>
  <c r="MS3" i="36"/>
  <c r="MT3" i="36"/>
  <c r="W4" i="36"/>
  <c r="Y4" i="36"/>
  <c r="Z4" i="36"/>
  <c r="AA4" i="36"/>
  <c r="AC4" i="36"/>
  <c r="BG4" i="36"/>
  <c r="EZ4" i="36"/>
  <c r="FD4" i="36"/>
  <c r="GI4" i="36"/>
  <c r="HA4" i="36"/>
  <c r="IM4" i="36"/>
  <c r="IU4" i="36"/>
  <c r="IW4" i="36"/>
  <c r="IY4" i="36"/>
  <c r="JV4" i="36"/>
  <c r="JW4" i="36"/>
  <c r="JX4" i="36"/>
  <c r="JY4" i="36"/>
  <c r="JZ4" i="36"/>
  <c r="KA4" i="36"/>
  <c r="KB4" i="36"/>
  <c r="KQ4" i="36"/>
  <c r="KX4" i="36"/>
  <c r="KY4" i="36"/>
  <c r="KZ4" i="36"/>
  <c r="LA4" i="36"/>
  <c r="LB4" i="36"/>
  <c r="LC4" i="36"/>
  <c r="LD4" i="36"/>
  <c r="LL4" i="36"/>
  <c r="LM4" i="36"/>
  <c r="LN4" i="36"/>
  <c r="LO4" i="36"/>
  <c r="LP4" i="36"/>
  <c r="LQ4" i="36"/>
  <c r="LR4" i="36"/>
  <c r="LY4" i="36"/>
  <c r="LZ4" i="36"/>
  <c r="MA4" i="36"/>
  <c r="MB4" i="36"/>
  <c r="MC4" i="36"/>
  <c r="MD4" i="36"/>
  <c r="ME4" i="36"/>
  <c r="MF4" i="36"/>
  <c r="MW4" i="36"/>
  <c r="L5" i="36"/>
  <c r="AY5" i="36"/>
  <c r="BB5" i="36"/>
  <c r="BC5" i="36"/>
  <c r="BP5" i="36"/>
  <c r="BQ5" i="36"/>
  <c r="BX5" i="36"/>
  <c r="CP5" i="36"/>
  <c r="CQ5" i="36"/>
  <c r="CR5" i="36"/>
  <c r="CT5" i="36"/>
  <c r="CU5" i="36"/>
  <c r="DT5" i="36"/>
  <c r="GR5" i="36"/>
  <c r="GV5" i="36"/>
  <c r="HD5" i="36"/>
  <c r="HG5" i="36"/>
  <c r="HH5" i="36"/>
  <c r="IF5" i="36"/>
  <c r="IG5" i="36"/>
  <c r="IH5" i="36"/>
  <c r="II5" i="36"/>
  <c r="IJ5" i="36"/>
  <c r="IK5" i="36"/>
  <c r="IL5" i="36"/>
  <c r="IO5" i="36"/>
  <c r="IW5" i="36"/>
  <c r="JH5" i="36"/>
  <c r="JI5" i="36"/>
  <c r="JJ5" i="36"/>
  <c r="JK5" i="36"/>
  <c r="JL5" i="36"/>
  <c r="JM5" i="36"/>
  <c r="JN5" i="36"/>
  <c r="JQ5" i="36"/>
  <c r="JV5" i="36"/>
  <c r="JW5" i="36"/>
  <c r="JX5" i="36"/>
  <c r="JY5" i="36"/>
  <c r="JZ5" i="36"/>
  <c r="KA5" i="36"/>
  <c r="KB5" i="36"/>
  <c r="KL5" i="36"/>
  <c r="KP5" i="36"/>
  <c r="KQ5" i="36"/>
  <c r="LA5" i="36"/>
  <c r="MB5" i="36"/>
  <c r="MP5" i="36"/>
  <c r="MT5" i="36"/>
  <c r="NA5" i="36"/>
  <c r="AB6" i="36"/>
  <c r="AE6" i="36"/>
  <c r="AF6" i="36"/>
  <c r="AG6" i="36"/>
  <c r="AI6" i="36"/>
  <c r="AJ6" i="36"/>
  <c r="AR6" i="36"/>
  <c r="AV6" i="36"/>
  <c r="BN6" i="36"/>
  <c r="BS6" i="36"/>
  <c r="CB6" i="36"/>
  <c r="CC6" i="36"/>
  <c r="CP6" i="36"/>
  <c r="CT6" i="36"/>
  <c r="DE6" i="36"/>
  <c r="DI6" i="36"/>
  <c r="DS6" i="36"/>
  <c r="DT6" i="36"/>
  <c r="DW6" i="36"/>
  <c r="EF6" i="36"/>
  <c r="EM6" i="36"/>
  <c r="EQ6" i="36"/>
  <c r="FI6" i="36"/>
  <c r="FM6" i="36"/>
  <c r="FN6" i="36"/>
  <c r="IF6" i="36"/>
  <c r="IJ6" i="36"/>
  <c r="IM6" i="36"/>
  <c r="IN6" i="36"/>
  <c r="IO6" i="36"/>
  <c r="IP6" i="36"/>
  <c r="IQ6" i="36"/>
  <c r="IR6" i="36"/>
  <c r="IS6" i="36"/>
  <c r="JQ6" i="36"/>
  <c r="JU6" i="36"/>
  <c r="KN6" i="36"/>
  <c r="LB6" i="36"/>
  <c r="LE6" i="36"/>
  <c r="LF6" i="36"/>
  <c r="LG6" i="36"/>
  <c r="LH6" i="36"/>
  <c r="LI6" i="36"/>
  <c r="LJ6" i="36"/>
  <c r="LK6" i="36"/>
  <c r="MG6" i="36"/>
  <c r="MH6" i="36"/>
  <c r="MI6" i="36"/>
  <c r="MJ6" i="36"/>
  <c r="MK6" i="36"/>
  <c r="ML6" i="36"/>
  <c r="MN6" i="36"/>
  <c r="MO6" i="36"/>
  <c r="MP6" i="36"/>
  <c r="MQ6" i="36"/>
  <c r="MR6" i="36"/>
  <c r="MS6" i="36"/>
  <c r="MT6" i="36"/>
  <c r="H7" i="36"/>
  <c r="F7" i="36"/>
  <c r="E7" i="36"/>
  <c r="D7" i="36"/>
  <c r="B7" i="36"/>
  <c r="V7" i="36"/>
  <c r="AE7" i="36"/>
  <c r="AR7" i="36"/>
  <c r="AS7" i="36"/>
  <c r="AT7" i="36"/>
  <c r="AU7" i="36"/>
  <c r="AV7" i="36"/>
  <c r="AW7" i="36"/>
  <c r="AX7" i="36"/>
  <c r="BG7" i="36"/>
  <c r="BJ7" i="36"/>
  <c r="BT7" i="36"/>
  <c r="BU7" i="36"/>
  <c r="BV7" i="36"/>
  <c r="BW7" i="36"/>
  <c r="BX7" i="36"/>
  <c r="BY7" i="36"/>
  <c r="BZ7" i="36"/>
  <c r="CA7" i="36"/>
  <c r="CB7" i="36"/>
  <c r="CC7" i="36"/>
  <c r="CD7" i="36"/>
  <c r="CE7" i="36"/>
  <c r="CF7" i="36"/>
  <c r="CG7" i="36"/>
  <c r="CJ7" i="36"/>
  <c r="CN7" i="36"/>
  <c r="CW7" i="36"/>
  <c r="DF7" i="36"/>
  <c r="DZ7" i="36"/>
  <c r="ED7" i="36"/>
  <c r="EZ7" i="36"/>
  <c r="FA7" i="36"/>
  <c r="FB7" i="36"/>
  <c r="FC7" i="36"/>
  <c r="FD7" i="36"/>
  <c r="FE7" i="36"/>
  <c r="FF7" i="36"/>
  <c r="GW7" i="36"/>
  <c r="GX7" i="36"/>
  <c r="GY7" i="36"/>
  <c r="GZ7" i="36"/>
  <c r="HA7" i="36"/>
  <c r="HB7" i="36"/>
  <c r="HC7" i="36"/>
  <c r="HG7" i="36"/>
  <c r="IU7" i="36"/>
  <c r="IY7" i="36"/>
  <c r="JC7" i="36"/>
  <c r="JD7" i="36"/>
  <c r="JG7" i="36"/>
  <c r="JH7" i="36"/>
  <c r="JI7" i="36"/>
  <c r="JJ7" i="36"/>
  <c r="JK7" i="36"/>
  <c r="JL7" i="36"/>
  <c r="JM7" i="36"/>
  <c r="JN7" i="36"/>
  <c r="JV7" i="36"/>
  <c r="JW7" i="36"/>
  <c r="JX7" i="36"/>
  <c r="JY7" i="36"/>
  <c r="JZ7" i="36"/>
  <c r="KA7" i="36"/>
  <c r="KB7" i="36"/>
  <c r="KC7" i="36"/>
  <c r="KD7" i="36"/>
  <c r="KE7" i="36"/>
  <c r="KF7" i="36"/>
  <c r="KG7" i="36"/>
  <c r="KH7" i="36"/>
  <c r="KI7" i="36"/>
  <c r="KK7" i="36"/>
  <c r="KL7" i="36"/>
  <c r="KO7" i="36"/>
  <c r="KP7" i="36"/>
  <c r="LE7" i="36"/>
  <c r="LF7" i="36"/>
  <c r="LG7" i="36"/>
  <c r="LH7" i="36"/>
  <c r="LI7" i="36"/>
  <c r="LJ7" i="36"/>
  <c r="LK7" i="36"/>
  <c r="LL7" i="36"/>
  <c r="LM7" i="36"/>
  <c r="LN7" i="36"/>
  <c r="LO7" i="36"/>
  <c r="LP7" i="36"/>
  <c r="LQ7" i="36"/>
  <c r="LR7" i="36"/>
  <c r="LT7" i="36"/>
  <c r="LX7" i="36"/>
  <c r="MG7" i="36"/>
  <c r="MH7" i="36"/>
  <c r="MI7" i="36"/>
  <c r="MJ7" i="36"/>
  <c r="MK7" i="36"/>
  <c r="ML7" i="36"/>
  <c r="MN7" i="36"/>
  <c r="MO7" i="36"/>
  <c r="MP7" i="36"/>
  <c r="MQ7" i="36"/>
  <c r="MR7" i="36"/>
  <c r="MS7" i="36"/>
  <c r="MT7" i="36"/>
  <c r="I8" i="36"/>
  <c r="J8" i="36"/>
  <c r="K8" i="36"/>
  <c r="L8" i="36"/>
  <c r="M8" i="36"/>
  <c r="N8" i="36"/>
  <c r="O8" i="36"/>
  <c r="P8" i="36"/>
  <c r="Q8" i="36"/>
  <c r="R8" i="36"/>
  <c r="S8" i="36"/>
  <c r="T8" i="36"/>
  <c r="U8" i="36"/>
  <c r="V8" i="36"/>
  <c r="W8" i="36"/>
  <c r="X8" i="36"/>
  <c r="AA8" i="36"/>
  <c r="AB8" i="36"/>
  <c r="AR8" i="36"/>
  <c r="AS8" i="36"/>
  <c r="AT8" i="36"/>
  <c r="AU8" i="36"/>
  <c r="AV8" i="36"/>
  <c r="AW8" i="36"/>
  <c r="AX8" i="36"/>
  <c r="BF8" i="36"/>
  <c r="BG8" i="36"/>
  <c r="BH8" i="36"/>
  <c r="BI8" i="36"/>
  <c r="BJ8" i="36"/>
  <c r="BK8" i="36"/>
  <c r="BL8" i="36"/>
  <c r="CJ8" i="36"/>
  <c r="CN8" i="36"/>
  <c r="CO8" i="36"/>
  <c r="CP8" i="36"/>
  <c r="CQ8" i="36"/>
  <c r="CR8" i="36"/>
  <c r="CS8" i="36"/>
  <c r="CT8" i="36"/>
  <c r="CU8" i="36"/>
  <c r="DS8" i="36"/>
  <c r="DT8" i="36"/>
  <c r="DW8" i="36"/>
  <c r="EE8" i="36"/>
  <c r="EF8" i="36"/>
  <c r="EI8" i="36"/>
  <c r="EJ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GI8" i="36"/>
  <c r="GJ8" i="36"/>
  <c r="GK8" i="36"/>
  <c r="GL8" i="36"/>
  <c r="GM8" i="36"/>
  <c r="GN8" i="36"/>
  <c r="GO8" i="36"/>
  <c r="GP8" i="36"/>
  <c r="GT8" i="36"/>
  <c r="HK8" i="36"/>
  <c r="HL8" i="36"/>
  <c r="HM8" i="36"/>
  <c r="HN8" i="36"/>
  <c r="HO8" i="36"/>
  <c r="HP8" i="36"/>
  <c r="HQ8" i="36"/>
  <c r="HY8" i="36"/>
  <c r="HZ8" i="36"/>
  <c r="IA8" i="36"/>
  <c r="IB8" i="36"/>
  <c r="IC8" i="36"/>
  <c r="ID8" i="36"/>
  <c r="IE8" i="36"/>
  <c r="IM8" i="36"/>
  <c r="IN8" i="36"/>
  <c r="IO8" i="36"/>
  <c r="IP8" i="36"/>
  <c r="IQ8" i="36"/>
  <c r="IR8" i="36"/>
  <c r="IS8" i="36"/>
  <c r="IT8" i="36"/>
  <c r="IV8" i="36"/>
  <c r="IX8" i="36"/>
  <c r="IZ8" i="36"/>
  <c r="JB8" i="36"/>
  <c r="JC8" i="36"/>
  <c r="JF8" i="36"/>
  <c r="JG8" i="36"/>
  <c r="JO8" i="36"/>
  <c r="JP8" i="36"/>
  <c r="JQ8" i="36"/>
  <c r="JR8" i="36"/>
  <c r="JS8" i="36"/>
  <c r="JT8" i="36"/>
  <c r="JU8" i="36"/>
  <c r="JV8" i="36"/>
  <c r="JW8" i="36"/>
  <c r="JX8" i="36"/>
  <c r="JY8" i="36"/>
  <c r="JZ8" i="36"/>
  <c r="KA8" i="36"/>
  <c r="KB8" i="36"/>
  <c r="KC8" i="36"/>
  <c r="KD8" i="36"/>
  <c r="KE8" i="36"/>
  <c r="KF8" i="36"/>
  <c r="KG8" i="36"/>
  <c r="KH8" i="36"/>
  <c r="KI8" i="36"/>
  <c r="KQ8" i="36"/>
  <c r="KR8" i="36"/>
  <c r="KS8" i="36"/>
  <c r="KT8" i="36"/>
  <c r="KU8" i="36"/>
  <c r="KV8" i="36"/>
  <c r="KW8" i="36"/>
  <c r="LA8" i="36"/>
  <c r="LL8" i="36"/>
  <c r="LM8" i="36"/>
  <c r="LN8" i="36"/>
  <c r="LO8" i="36"/>
  <c r="LP8" i="36"/>
  <c r="LQ8" i="36"/>
  <c r="LR8" i="36"/>
  <c r="LU8" i="36"/>
  <c r="LY8" i="36"/>
  <c r="LZ8" i="36"/>
  <c r="MA8" i="36"/>
  <c r="MD8" i="36"/>
  <c r="ME8" i="36"/>
  <c r="MU8" i="36"/>
  <c r="MV8" i="36"/>
  <c r="MX8" i="36"/>
  <c r="MY8" i="36"/>
  <c r="MZ8" i="36"/>
  <c r="NA8" i="36"/>
  <c r="I9" i="36"/>
  <c r="J9" i="36"/>
  <c r="K9" i="36"/>
  <c r="L9" i="36"/>
  <c r="M9" i="36"/>
  <c r="N9" i="36"/>
  <c r="O9" i="36"/>
  <c r="W9" i="36"/>
  <c r="X9" i="36"/>
  <c r="AA9" i="36"/>
  <c r="AB9" i="36"/>
  <c r="AG9" i="36"/>
  <c r="AH9" i="36"/>
  <c r="AR9" i="36"/>
  <c r="AS9" i="36"/>
  <c r="AT9" i="36"/>
  <c r="AU9" i="36"/>
  <c r="AV9" i="36"/>
  <c r="AW9" i="36"/>
  <c r="AX9" i="36"/>
  <c r="BT9" i="36"/>
  <c r="BU9" i="36"/>
  <c r="BV9" i="36"/>
  <c r="BW9" i="36"/>
  <c r="BX9" i="36"/>
  <c r="BY9" i="36"/>
  <c r="BZ9" i="36"/>
  <c r="CR9" i="36"/>
  <c r="DL9" i="36"/>
  <c r="GI9" i="36"/>
  <c r="GJ9" i="36"/>
  <c r="GK9" i="36"/>
  <c r="GL9" i="36"/>
  <c r="GM9" i="36"/>
  <c r="GN9" i="36"/>
  <c r="GO9" i="36"/>
  <c r="HR9" i="36"/>
  <c r="HV9" i="36"/>
  <c r="II9" i="36"/>
  <c r="IU9" i="36"/>
  <c r="IW9" i="36"/>
  <c r="IY9" i="36"/>
  <c r="KA9" i="36"/>
  <c r="KX9" i="36"/>
  <c r="KY9" i="36"/>
  <c r="KZ9" i="36"/>
  <c r="LA9" i="36"/>
  <c r="LB9" i="36"/>
  <c r="LC9" i="36"/>
  <c r="LD9" i="36"/>
  <c r="LH9" i="36"/>
  <c r="LZ9" i="36"/>
  <c r="MA9" i="36"/>
  <c r="MB9" i="36"/>
  <c r="MC9" i="36"/>
  <c r="MD9" i="36"/>
  <c r="ME9" i="36"/>
  <c r="MF9" i="36"/>
  <c r="MG9" i="36"/>
  <c r="MH9" i="36"/>
  <c r="MI9" i="36"/>
  <c r="MJ9" i="36"/>
  <c r="MK9" i="36"/>
  <c r="ML9" i="36"/>
  <c r="MN9" i="36"/>
  <c r="MO9" i="36"/>
  <c r="MP9" i="36"/>
  <c r="MQ9" i="36"/>
  <c r="MR9" i="36"/>
  <c r="MS9" i="36"/>
  <c r="MT9" i="36"/>
  <c r="MU9" i="36"/>
  <c r="MV9" i="36"/>
  <c r="MW9" i="36"/>
  <c r="MX9" i="36"/>
  <c r="MY9" i="36"/>
  <c r="MZ9" i="36"/>
  <c r="NA9" i="36"/>
  <c r="V53" i="37"/>
  <c r="AK10" i="36"/>
  <c r="AO10" i="36"/>
  <c r="AQ53" i="37"/>
  <c r="AQ53" i="36"/>
  <c r="AP20" i="36" s="1"/>
  <c r="AR10" i="36"/>
  <c r="AV10" i="36"/>
  <c r="BN10" i="36"/>
  <c r="BS10" i="36"/>
  <c r="CO10" i="36"/>
  <c r="CP10" i="36"/>
  <c r="CQ10" i="36"/>
  <c r="CR10" i="36"/>
  <c r="CS10" i="36"/>
  <c r="CT10" i="36"/>
  <c r="CU10" i="36"/>
  <c r="DF10" i="36"/>
  <c r="FG10" i="36"/>
  <c r="FH10" i="36"/>
  <c r="FI10" i="36"/>
  <c r="FJ10" i="36"/>
  <c r="FK10" i="36"/>
  <c r="FL10" i="36"/>
  <c r="FM10" i="36"/>
  <c r="FU10" i="36"/>
  <c r="FW10" i="36"/>
  <c r="FY10" i="36"/>
  <c r="GA10" i="36"/>
  <c r="GO53" i="37"/>
  <c r="GO53" i="36"/>
  <c r="HY10" i="36"/>
  <c r="HZ10" i="36"/>
  <c r="IA10" i="36"/>
  <c r="IB10" i="36"/>
  <c r="IC10" i="36"/>
  <c r="ID10" i="36"/>
  <c r="IE10" i="36"/>
  <c r="IE53" i="37"/>
  <c r="IE53" i="36"/>
  <c r="IB20" i="36" s="1"/>
  <c r="IP10" i="36"/>
  <c r="JA10" i="36"/>
  <c r="JB10" i="36"/>
  <c r="JE10" i="36"/>
  <c r="JF10" i="36"/>
  <c r="JU53" i="37"/>
  <c r="JU53" i="36"/>
  <c r="JP20" i="36" s="1"/>
  <c r="KG10" i="36"/>
  <c r="KI53" i="37"/>
  <c r="KI53" i="36"/>
  <c r="KL10" i="36"/>
  <c r="KM10" i="36"/>
  <c r="KP10" i="36"/>
  <c r="KP53" i="37"/>
  <c r="KP53" i="36"/>
  <c r="KJ20" i="36" s="1"/>
  <c r="KX10" i="36"/>
  <c r="KY10" i="36"/>
  <c r="KZ10" i="36"/>
  <c r="LA10" i="36"/>
  <c r="LB10" i="36"/>
  <c r="LC10" i="36"/>
  <c r="LD10" i="36"/>
  <c r="KX12" i="36"/>
  <c r="KY12" i="36"/>
  <c r="KZ12" i="36"/>
  <c r="LA12" i="36"/>
  <c r="LB12" i="36"/>
  <c r="LC12" i="36"/>
  <c r="LD12" i="36"/>
  <c r="LE10" i="36"/>
  <c r="LH10" i="36"/>
  <c r="LI10" i="36"/>
  <c r="LK53" i="37"/>
  <c r="LK53" i="36"/>
  <c r="LE20" i="36" s="1"/>
  <c r="LL10" i="36"/>
  <c r="LM10" i="36"/>
  <c r="LN10" i="36"/>
  <c r="LO10" i="36"/>
  <c r="LP10" i="36"/>
  <c r="LQ10" i="36"/>
  <c r="LR10" i="36"/>
  <c r="LR53" i="36"/>
  <c r="LQ20" i="36" s="1"/>
  <c r="LZ10" i="36"/>
  <c r="MB10" i="36"/>
  <c r="MC10" i="36"/>
  <c r="MD10" i="36"/>
  <c r="MF10" i="36"/>
  <c r="MF53" i="37"/>
  <c r="MF53" i="36"/>
  <c r="ME20" i="36" s="1"/>
  <c r="MJ10" i="36"/>
  <c r="MM53" i="37"/>
  <c r="MM53" i="36"/>
  <c r="MK20" i="36" s="1"/>
  <c r="MN10" i="36"/>
  <c r="MR10" i="36"/>
  <c r="MT53" i="37"/>
  <c r="MO20" i="36"/>
  <c r="MU10" i="36"/>
  <c r="MV10" i="36"/>
  <c r="MW10" i="36"/>
  <c r="MX10" i="36"/>
  <c r="MY10" i="36"/>
  <c r="MZ10" i="36"/>
  <c r="NA10" i="36"/>
  <c r="MX20" i="36"/>
  <c r="D11" i="36"/>
  <c r="P11" i="36"/>
  <c r="T11" i="36"/>
  <c r="AU11" i="36"/>
  <c r="DD11" i="36"/>
  <c r="DE11" i="36"/>
  <c r="DF11" i="36"/>
  <c r="DG11" i="36"/>
  <c r="DH11" i="36"/>
  <c r="DI11" i="36"/>
  <c r="FA11" i="36"/>
  <c r="FE11" i="36"/>
  <c r="FG11" i="36"/>
  <c r="FH11" i="36"/>
  <c r="FI11" i="36"/>
  <c r="FJ11" i="36"/>
  <c r="FK11" i="36"/>
  <c r="FL11" i="36"/>
  <c r="FM11" i="36"/>
  <c r="GE11" i="36"/>
  <c r="JY11" i="36"/>
  <c r="KC11" i="36"/>
  <c r="KD11" i="36"/>
  <c r="KE11" i="36"/>
  <c r="KF11" i="36"/>
  <c r="KG11" i="36"/>
  <c r="KH11" i="36"/>
  <c r="KI11" i="36"/>
  <c r="KT11" i="36"/>
  <c r="LE11" i="36"/>
  <c r="LF11" i="36"/>
  <c r="LG11" i="36"/>
  <c r="LH11" i="36"/>
  <c r="LI11" i="36"/>
  <c r="LJ11" i="36"/>
  <c r="LK11" i="36"/>
  <c r="LS11" i="36"/>
  <c r="LT11" i="36"/>
  <c r="LU11" i="36"/>
  <c r="LV11" i="36"/>
  <c r="LW11" i="36"/>
  <c r="LX11" i="36"/>
  <c r="LY11" i="36"/>
  <c r="DS12" i="36"/>
  <c r="DT12" i="36"/>
  <c r="DW12" i="36"/>
  <c r="HL12" i="36"/>
  <c r="HP12" i="36"/>
  <c r="J13" i="36"/>
  <c r="N13" i="36"/>
  <c r="AD13" i="36"/>
  <c r="AE13" i="36"/>
  <c r="AF13" i="36"/>
  <c r="AG13" i="36"/>
  <c r="AH13" i="36"/>
  <c r="AI13" i="36"/>
  <c r="AJ13" i="36"/>
  <c r="AY13" i="36"/>
  <c r="AZ13" i="36"/>
  <c r="BC13" i="36"/>
  <c r="BD13" i="36"/>
  <c r="DJ13" i="36"/>
  <c r="DK13" i="36"/>
  <c r="DL13" i="36"/>
  <c r="DM13" i="36"/>
  <c r="DN13" i="36"/>
  <c r="DO13" i="36"/>
  <c r="DP13" i="36"/>
  <c r="DX13" i="36"/>
  <c r="DY13" i="36"/>
  <c r="DZ13" i="36"/>
  <c r="EA13" i="36"/>
  <c r="EB13" i="36"/>
  <c r="EC13" i="36"/>
  <c r="ED13" i="36"/>
  <c r="ET13" i="36"/>
  <c r="EU13" i="36"/>
  <c r="EX13" i="36"/>
  <c r="EY13" i="36"/>
  <c r="HD13" i="36"/>
  <c r="HH13" i="36"/>
  <c r="IF13" i="36"/>
  <c r="IG13" i="36"/>
  <c r="IH13" i="36"/>
  <c r="II13" i="36"/>
  <c r="IJ13" i="36"/>
  <c r="IK13" i="36"/>
  <c r="IL13" i="36"/>
  <c r="JH13" i="36"/>
  <c r="JI13" i="36"/>
  <c r="JJ13" i="36"/>
  <c r="JK13" i="36"/>
  <c r="JL13" i="36"/>
  <c r="JM13" i="36"/>
  <c r="JN13" i="36"/>
  <c r="JV13" i="36"/>
  <c r="JW13" i="36"/>
  <c r="JX13" i="36"/>
  <c r="JY13" i="36"/>
  <c r="JZ13" i="36"/>
  <c r="KA13" i="36"/>
  <c r="KB13" i="36"/>
  <c r="KQ13" i="36"/>
  <c r="KR13" i="36"/>
  <c r="KS13" i="36"/>
  <c r="KT13" i="36"/>
  <c r="KU13" i="36"/>
  <c r="KV13" i="36"/>
  <c r="KW13" i="36"/>
  <c r="LS13" i="36"/>
  <c r="LT13" i="36"/>
  <c r="LU13" i="36"/>
  <c r="LV13" i="36"/>
  <c r="LW13" i="36"/>
  <c r="LX13" i="36"/>
  <c r="LY13" i="36"/>
  <c r="LZ13" i="36"/>
  <c r="MA13" i="36"/>
  <c r="MC13" i="36"/>
  <c r="MD13" i="36"/>
  <c r="ME13" i="36"/>
  <c r="MH13" i="36"/>
  <c r="ML13" i="36"/>
  <c r="MN13" i="36"/>
  <c r="MO13" i="36"/>
  <c r="MP13" i="36"/>
  <c r="MQ13" i="36"/>
  <c r="MR13" i="36"/>
  <c r="MS13" i="36"/>
  <c r="MT13" i="36"/>
  <c r="AM14" i="36"/>
  <c r="AN14" i="36"/>
  <c r="AQ14" i="36"/>
  <c r="AR14" i="36"/>
  <c r="AS14" i="36"/>
  <c r="AT14" i="36"/>
  <c r="AU14" i="36"/>
  <c r="AV14" i="36"/>
  <c r="AW14" i="36"/>
  <c r="AX14" i="36"/>
  <c r="BF14" i="36"/>
  <c r="BG14" i="36"/>
  <c r="BH14" i="36"/>
  <c r="BI14" i="36"/>
  <c r="BJ14" i="36"/>
  <c r="BK14" i="36"/>
  <c r="BL14" i="36"/>
  <c r="CO14" i="36"/>
  <c r="CP14" i="36"/>
  <c r="CQ14" i="36"/>
  <c r="CR14" i="36"/>
  <c r="CS14" i="36"/>
  <c r="CT14" i="36"/>
  <c r="CU14" i="36"/>
  <c r="DS14" i="36"/>
  <c r="DT14" i="36"/>
  <c r="DW14" i="36"/>
  <c r="GW14" i="36"/>
  <c r="GX14" i="36"/>
  <c r="GY14" i="36"/>
  <c r="GZ14" i="36"/>
  <c r="HA14" i="36"/>
  <c r="HB14" i="36"/>
  <c r="HC14" i="36"/>
  <c r="HZ14" i="36"/>
  <c r="IN14" i="36"/>
  <c r="IP14" i="36"/>
  <c r="IR14" i="36"/>
  <c r="MG14" i="36"/>
  <c r="MK14" i="36"/>
  <c r="AE15" i="36"/>
  <c r="AR15" i="36"/>
  <c r="AS15" i="36"/>
  <c r="AT15" i="36"/>
  <c r="AU15" i="36"/>
  <c r="AV15" i="36"/>
  <c r="AW15" i="36"/>
  <c r="AX15" i="36"/>
  <c r="IT15" i="36"/>
  <c r="IU15" i="36"/>
  <c r="IV15" i="36"/>
  <c r="IW15" i="36"/>
  <c r="IX15" i="36"/>
  <c r="IY15" i="36"/>
  <c r="IZ15" i="36"/>
  <c r="JH15" i="36"/>
  <c r="JI15" i="36"/>
  <c r="JJ15" i="36"/>
  <c r="JK15" i="36"/>
  <c r="JL15" i="36"/>
  <c r="JM15" i="36"/>
  <c r="JN15" i="36"/>
  <c r="KQ15" i="36"/>
  <c r="KR15" i="36"/>
  <c r="KS15" i="36"/>
  <c r="KT15" i="36"/>
  <c r="KU15" i="36"/>
  <c r="KV15" i="36"/>
  <c r="KW15" i="36"/>
  <c r="LF15" i="36"/>
  <c r="LJ15" i="36"/>
  <c r="BP16" i="36"/>
  <c r="DS16" i="36"/>
  <c r="DT16" i="36"/>
  <c r="DW16" i="36"/>
  <c r="EE16" i="36"/>
  <c r="EF16" i="36"/>
  <c r="EG16" i="36"/>
  <c r="EH16" i="36"/>
  <c r="EI16" i="36"/>
  <c r="EJ16" i="36"/>
  <c r="EK16" i="36"/>
  <c r="EN16" i="36"/>
  <c r="EO16" i="36"/>
  <c r="ER16" i="36"/>
  <c r="GI16" i="36"/>
  <c r="GJ16" i="36"/>
  <c r="GN16" i="36"/>
  <c r="GO16" i="36"/>
  <c r="HM16" i="36"/>
  <c r="HQ16" i="36"/>
  <c r="IM16" i="36"/>
  <c r="IN16" i="36"/>
  <c r="IO16" i="36"/>
  <c r="IP16" i="36"/>
  <c r="IQ16" i="36"/>
  <c r="IR16" i="36"/>
  <c r="IS16" i="36"/>
  <c r="JB16" i="36"/>
  <c r="JF16" i="36"/>
  <c r="JO16" i="36"/>
  <c r="JP16" i="36"/>
  <c r="JQ16" i="36"/>
  <c r="JR16" i="36"/>
  <c r="JS16" i="36"/>
  <c r="JT16" i="36"/>
  <c r="JU16" i="36"/>
  <c r="KC16" i="36"/>
  <c r="KD16" i="36"/>
  <c r="KE16" i="36"/>
  <c r="KF16" i="36"/>
  <c r="KG16" i="36"/>
  <c r="KH16" i="36"/>
  <c r="KI16" i="36"/>
  <c r="MU16" i="36"/>
  <c r="MV16" i="36"/>
  <c r="MW16" i="36"/>
  <c r="MX16" i="36"/>
  <c r="MY16" i="36"/>
  <c r="MZ16" i="36"/>
  <c r="NA16" i="36"/>
  <c r="W17" i="36"/>
  <c r="X17" i="36"/>
  <c r="Y17" i="36"/>
  <c r="Z17" i="36"/>
  <c r="AA17" i="36"/>
  <c r="AB17" i="36"/>
  <c r="AC17" i="36"/>
  <c r="AD17" i="36"/>
  <c r="AE17" i="36"/>
  <c r="AF17" i="36"/>
  <c r="AG17" i="36"/>
  <c r="AH17" i="36"/>
  <c r="AI17" i="36"/>
  <c r="AJ17" i="36"/>
  <c r="AK17" i="36"/>
  <c r="AL17" i="36"/>
  <c r="AN17" i="36"/>
  <c r="AO17" i="36"/>
  <c r="AP17" i="36"/>
  <c r="BC17" i="36"/>
  <c r="CH17" i="36"/>
  <c r="CI17" i="36"/>
  <c r="CJ17" i="36"/>
  <c r="CK17" i="36"/>
  <c r="CL17" i="36"/>
  <c r="CM17" i="36"/>
  <c r="CN17" i="36"/>
  <c r="JH17" i="36"/>
  <c r="JI17" i="36"/>
  <c r="JJ17" i="36"/>
  <c r="JK17" i="36"/>
  <c r="JL17" i="36"/>
  <c r="JM17" i="36"/>
  <c r="JN17" i="36"/>
  <c r="JV17" i="36"/>
  <c r="JW17" i="36"/>
  <c r="JX17" i="36"/>
  <c r="JY17" i="36"/>
  <c r="JZ17" i="36"/>
  <c r="KA17" i="36"/>
  <c r="KB17" i="36"/>
  <c r="KT17" i="36"/>
  <c r="AD18" i="36"/>
  <c r="AG18" i="36"/>
  <c r="AH18" i="36"/>
  <c r="BM18" i="36"/>
  <c r="BN18" i="36"/>
  <c r="BO18" i="36"/>
  <c r="BP18" i="36"/>
  <c r="BQ18" i="36"/>
  <c r="BR18" i="36"/>
  <c r="BS18" i="36"/>
  <c r="CA18" i="36"/>
  <c r="CD18" i="36"/>
  <c r="CE18" i="36"/>
  <c r="CO18" i="36"/>
  <c r="CS18" i="36"/>
  <c r="EL18" i="36"/>
  <c r="EM18" i="36"/>
  <c r="EP18" i="36"/>
  <c r="EQ18" i="36"/>
  <c r="GN18" i="36"/>
  <c r="HY18" i="36"/>
  <c r="HZ18" i="36"/>
  <c r="IA18" i="36"/>
  <c r="IB18" i="36"/>
  <c r="IC18" i="36"/>
  <c r="ID18" i="36"/>
  <c r="IE18" i="36"/>
  <c r="JA18" i="36"/>
  <c r="JB18" i="36"/>
  <c r="JC18" i="36"/>
  <c r="JD18" i="36"/>
  <c r="JE18" i="36"/>
  <c r="JF18" i="36"/>
  <c r="JG18" i="36"/>
  <c r="JO18" i="36"/>
  <c r="JP18" i="36"/>
  <c r="JQ18" i="36"/>
  <c r="JR18" i="36"/>
  <c r="JS18" i="36"/>
  <c r="JT18" i="36"/>
  <c r="JU18" i="36"/>
  <c r="KC18" i="36"/>
  <c r="KD18" i="36"/>
  <c r="KE18" i="36"/>
  <c r="KF18" i="36"/>
  <c r="KG18" i="36"/>
  <c r="KH18" i="36"/>
  <c r="KI18" i="36"/>
  <c r="LZ18" i="36"/>
  <c r="MA18" i="36"/>
  <c r="MD18" i="36"/>
  <c r="ME18" i="36"/>
  <c r="MN18" i="36"/>
  <c r="MO18" i="36"/>
  <c r="MP18" i="36"/>
  <c r="MQ18" i="36"/>
  <c r="MR18" i="36"/>
  <c r="MS18" i="36"/>
  <c r="MT18" i="36"/>
  <c r="MU18" i="36"/>
  <c r="MV18" i="36"/>
  <c r="MW18" i="36"/>
  <c r="MX18" i="36"/>
  <c r="MY18" i="36"/>
  <c r="MZ18" i="36"/>
  <c r="NA18" i="36"/>
  <c r="AE19" i="36"/>
  <c r="EA19" i="36"/>
  <c r="GS19" i="36"/>
  <c r="JY19" i="36"/>
  <c r="LE19" i="36"/>
  <c r="LF19" i="36"/>
  <c r="LG19" i="36"/>
  <c r="LH19" i="36"/>
  <c r="LI19" i="36"/>
  <c r="LJ19" i="36"/>
  <c r="LK19" i="36"/>
  <c r="LS19" i="36"/>
  <c r="LT19" i="36"/>
  <c r="LU19" i="36"/>
  <c r="LV19" i="36"/>
  <c r="LW19" i="36"/>
  <c r="LX19" i="36"/>
  <c r="LY19" i="36"/>
  <c r="KW55" i="37"/>
  <c r="KW55" i="36"/>
  <c r="GW12" i="36"/>
  <c r="HA12" i="36"/>
  <c r="I3" i="22"/>
  <c r="I12" i="22"/>
  <c r="MW20" i="36"/>
  <c r="NA20" i="36"/>
  <c r="MN20" i="36"/>
  <c r="MR20" i="36"/>
  <c r="MC20" i="36"/>
  <c r="KM20" i="36"/>
  <c r="KC20" i="36"/>
  <c r="KF20" i="36"/>
  <c r="KG20" i="36"/>
  <c r="JO20" i="36"/>
  <c r="JS20" i="36"/>
  <c r="HY20" i="36"/>
  <c r="GI20" i="36"/>
  <c r="GJ20" i="36"/>
  <c r="GK20" i="36"/>
  <c r="GL20" i="36"/>
  <c r="GM20" i="36"/>
  <c r="GN20" i="36"/>
  <c r="GO20" i="36"/>
  <c r="DQ31" i="37"/>
  <c r="DR31" i="37"/>
  <c r="DS31" i="37"/>
  <c r="DT31" i="37"/>
  <c r="DU31" i="37"/>
  <c r="DV31" i="37"/>
  <c r="DW31" i="37"/>
  <c r="DQ29" i="37"/>
  <c r="DR29" i="37"/>
  <c r="DS29" i="37"/>
  <c r="DT29" i="37"/>
  <c r="DU29" i="37"/>
  <c r="DV29" i="37"/>
  <c r="DW29" i="37"/>
  <c r="AY31" i="37"/>
  <c r="AZ31" i="37"/>
  <c r="BA31" i="37"/>
  <c r="BB31" i="37"/>
  <c r="BC31" i="37"/>
  <c r="BD31" i="37"/>
  <c r="BE31" i="37"/>
  <c r="AY29" i="37"/>
  <c r="AZ29" i="37"/>
  <c r="BA29" i="37"/>
  <c r="BB29" i="37"/>
  <c r="BC29" i="37"/>
  <c r="BD29" i="37"/>
  <c r="BE29" i="37"/>
  <c r="AR31" i="37"/>
  <c r="AS31" i="37"/>
  <c r="AT31" i="37"/>
  <c r="AU31" i="37"/>
  <c r="AV31" i="37"/>
  <c r="AW31" i="37"/>
  <c r="AX31" i="37"/>
  <c r="AR29" i="37"/>
  <c r="AS29" i="37"/>
  <c r="AT29" i="37"/>
  <c r="AU29" i="37"/>
  <c r="AV29" i="37"/>
  <c r="AW29" i="37"/>
  <c r="AX29" i="37"/>
  <c r="AK31" i="37"/>
  <c r="AL31" i="37"/>
  <c r="AM31" i="37"/>
  <c r="AN31" i="37"/>
  <c r="AO31" i="37"/>
  <c r="AP31" i="37"/>
  <c r="AQ31" i="37"/>
  <c r="AK29" i="37"/>
  <c r="AL29" i="37"/>
  <c r="AM29" i="37"/>
  <c r="AN29" i="37"/>
  <c r="AO29" i="37"/>
  <c r="AP29" i="37"/>
  <c r="AQ29" i="37"/>
  <c r="AD31" i="37"/>
  <c r="AE31" i="37"/>
  <c r="AF31" i="37"/>
  <c r="AG31" i="37"/>
  <c r="AH31" i="37"/>
  <c r="AI31" i="37"/>
  <c r="AJ31" i="37"/>
  <c r="AD29" i="37"/>
  <c r="AE29" i="37"/>
  <c r="AF29" i="37"/>
  <c r="AG29" i="37"/>
  <c r="AH29" i="37"/>
  <c r="AI29" i="37"/>
  <c r="AJ29" i="37"/>
  <c r="W31" i="37"/>
  <c r="X31" i="37"/>
  <c r="Y31" i="37"/>
  <c r="Z31" i="37"/>
  <c r="AA31" i="37"/>
  <c r="AB31" i="37"/>
  <c r="AC31" i="37"/>
  <c r="W29" i="37"/>
  <c r="X29" i="37"/>
  <c r="Y29" i="37"/>
  <c r="Z29" i="37"/>
  <c r="AA29" i="37"/>
  <c r="AB29" i="37"/>
  <c r="AC29" i="37"/>
  <c r="P31" i="37"/>
  <c r="Q31" i="37"/>
  <c r="R31" i="37"/>
  <c r="S31" i="37"/>
  <c r="T31" i="37"/>
  <c r="U31" i="37"/>
  <c r="V31" i="37"/>
  <c r="P29" i="37"/>
  <c r="Q29" i="37"/>
  <c r="R29" i="37"/>
  <c r="S29" i="37"/>
  <c r="T29" i="37"/>
  <c r="U29" i="37"/>
  <c r="V29" i="37"/>
  <c r="I31" i="37"/>
  <c r="J31" i="37"/>
  <c r="K31" i="37"/>
  <c r="L31" i="37"/>
  <c r="M31" i="37"/>
  <c r="N31" i="37"/>
  <c r="O31" i="37"/>
  <c r="I29" i="37"/>
  <c r="J29" i="37"/>
  <c r="K29" i="37"/>
  <c r="L29" i="37"/>
  <c r="M29" i="37"/>
  <c r="N29" i="37"/>
  <c r="O29" i="37"/>
  <c r="C31" i="37"/>
  <c r="D31" i="37"/>
  <c r="E31" i="37"/>
  <c r="F31" i="37"/>
  <c r="G31" i="37"/>
  <c r="H31" i="37"/>
  <c r="B31" i="37"/>
  <c r="H3" i="22"/>
  <c r="H12" i="22"/>
  <c r="J3" i="22"/>
  <c r="J12" i="22"/>
  <c r="M13" i="22"/>
  <c r="L155" i="44" l="1"/>
  <c r="K155" i="44"/>
  <c r="J155" i="44"/>
  <c r="I155" i="44"/>
  <c r="H155" i="44"/>
  <c r="G155" i="44"/>
  <c r="F155" i="44"/>
  <c r="E155" i="44"/>
  <c r="D155" i="44"/>
  <c r="C155" i="44"/>
  <c r="L110" i="44"/>
  <c r="K110" i="44"/>
  <c r="J110" i="44"/>
  <c r="I110" i="44"/>
  <c r="H110" i="44"/>
  <c r="G110" i="44"/>
  <c r="F110" i="44"/>
  <c r="E110" i="44"/>
  <c r="D110" i="44"/>
  <c r="C110" i="44"/>
  <c r="L65" i="44"/>
  <c r="L66" i="44" s="1"/>
  <c r="L69" i="44" s="1"/>
  <c r="K65" i="44"/>
  <c r="K66" i="44" s="1"/>
  <c r="K69" i="44" s="1"/>
  <c r="J65" i="44"/>
  <c r="J66" i="44" s="1"/>
  <c r="J69" i="44" s="1"/>
  <c r="I65" i="44"/>
  <c r="I66" i="44" s="1"/>
  <c r="I69" i="44" s="1"/>
  <c r="H65" i="44"/>
  <c r="H66" i="44" s="1"/>
  <c r="H69" i="44" s="1"/>
  <c r="G65" i="44"/>
  <c r="G66" i="44" s="1"/>
  <c r="G69" i="44" s="1"/>
  <c r="F65" i="44"/>
  <c r="F66" i="44" s="1"/>
  <c r="F69" i="44" s="1"/>
  <c r="N22" i="44"/>
  <c r="C69" i="44"/>
  <c r="D70" i="44"/>
  <c r="D71" i="44"/>
  <c r="D72" i="44"/>
  <c r="D73" i="44"/>
  <c r="D74" i="44"/>
  <c r="D75" i="44"/>
  <c r="E70" i="44"/>
  <c r="E71" i="44"/>
  <c r="E72" i="44"/>
  <c r="E73" i="44"/>
  <c r="E74" i="44"/>
  <c r="E75" i="44"/>
  <c r="F70" i="44"/>
  <c r="F71" i="44"/>
  <c r="F72" i="44"/>
  <c r="F73" i="44"/>
  <c r="F74" i="44"/>
  <c r="F75" i="44"/>
  <c r="G70" i="44"/>
  <c r="G71" i="44"/>
  <c r="G72" i="44"/>
  <c r="G73" i="44"/>
  <c r="G74" i="44"/>
  <c r="G75" i="44"/>
  <c r="H70" i="44"/>
  <c r="H71" i="44"/>
  <c r="H72" i="44"/>
  <c r="H73" i="44"/>
  <c r="H74" i="44"/>
  <c r="H75" i="44"/>
  <c r="I70" i="44"/>
  <c r="I71" i="44"/>
  <c r="I72" i="44"/>
  <c r="I73" i="44"/>
  <c r="I74" i="44"/>
  <c r="I75" i="44"/>
  <c r="J70" i="44"/>
  <c r="J71" i="44"/>
  <c r="J72" i="44"/>
  <c r="J73" i="44"/>
  <c r="J74" i="44"/>
  <c r="J75" i="44"/>
  <c r="K70" i="44"/>
  <c r="K71" i="44"/>
  <c r="K72" i="44"/>
  <c r="K73" i="44"/>
  <c r="K74" i="44"/>
  <c r="K75" i="44"/>
  <c r="L70" i="44"/>
  <c r="L71" i="44"/>
  <c r="L72" i="44"/>
  <c r="L73" i="44"/>
  <c r="L74" i="44"/>
  <c r="L75" i="44"/>
  <c r="C75" i="44"/>
  <c r="C74" i="44"/>
  <c r="C73" i="44"/>
  <c r="C72" i="44"/>
  <c r="C71" i="44"/>
  <c r="C70" i="44"/>
  <c r="JY27" i="41"/>
  <c r="KB27" i="41"/>
  <c r="AAG35" i="36"/>
  <c r="KD27" i="41"/>
  <c r="KG27" i="41"/>
  <c r="KG6" i="41"/>
  <c r="KD6" i="41"/>
  <c r="KI27" i="41"/>
  <c r="KL27" i="41"/>
  <c r="KL6" i="41"/>
  <c r="KI6" i="41"/>
  <c r="KN27" i="41"/>
  <c r="KQ27" i="41"/>
  <c r="KQ6" i="41"/>
  <c r="KN6" i="41"/>
  <c r="KS27" i="41"/>
  <c r="KW27" i="41" s="1"/>
  <c r="KX27" i="41"/>
  <c r="KV27" i="41"/>
  <c r="KS6" i="41"/>
  <c r="KX6" i="41"/>
  <c r="KV6" i="41"/>
  <c r="L76" i="44"/>
  <c r="K76" i="44"/>
  <c r="J76" i="44"/>
  <c r="H76" i="44"/>
  <c r="G76" i="44"/>
  <c r="F76" i="44"/>
  <c r="E76" i="44"/>
  <c r="D76" i="44"/>
  <c r="K3" i="42"/>
  <c r="J3" i="42"/>
  <c r="I3" i="42"/>
  <c r="H3" i="42"/>
  <c r="G3" i="42"/>
  <c r="F3" i="42"/>
  <c r="E3" i="42"/>
  <c r="D3" i="42"/>
  <c r="L3" i="42"/>
  <c r="W31" i="41"/>
  <c r="W32" i="41"/>
  <c r="EY31" i="41"/>
  <c r="H4" i="42" s="1"/>
  <c r="ET33" i="41"/>
  <c r="EO33" i="41"/>
  <c r="EJ33" i="41"/>
  <c r="EE33" i="41"/>
  <c r="DZ33" i="41"/>
  <c r="DU31" i="41"/>
  <c r="G4" i="42" s="1"/>
  <c r="DQ33" i="41"/>
  <c r="DL33" i="41"/>
  <c r="DG33" i="41"/>
  <c r="DB33" i="41"/>
  <c r="CW31" i="41"/>
  <c r="F4" i="42" s="1"/>
  <c r="CR33" i="41"/>
  <c r="CM33" i="41"/>
  <c r="CH33" i="41"/>
  <c r="CC33" i="41"/>
  <c r="BT33" i="41"/>
  <c r="BO33" i="41"/>
  <c r="BJ33" i="41"/>
  <c r="BE33" i="41"/>
  <c r="BX31" i="41"/>
  <c r="AZ33" i="41"/>
  <c r="AQ33" i="41"/>
  <c r="AL33" i="41"/>
  <c r="AG33" i="41"/>
  <c r="AU31" i="41"/>
  <c r="D4" i="42" s="1"/>
  <c r="AB33" i="41"/>
  <c r="S33" i="41"/>
  <c r="T33" i="41" s="1"/>
  <c r="N33" i="41"/>
  <c r="I33" i="41"/>
  <c r="JL33" i="41"/>
  <c r="JK38" i="41"/>
  <c r="JK39" i="41"/>
  <c r="JK40" i="41"/>
  <c r="JK41" i="41"/>
  <c r="JK42" i="41"/>
  <c r="JK43" i="41"/>
  <c r="JK44" i="41"/>
  <c r="JK45" i="41"/>
  <c r="JK46" i="41"/>
  <c r="JK47" i="41"/>
  <c r="JK48" i="41"/>
  <c r="JK49" i="41"/>
  <c r="JK50" i="41"/>
  <c r="JK51" i="41"/>
  <c r="JK52" i="41"/>
  <c r="JK53" i="41"/>
  <c r="JK54" i="41"/>
  <c r="JK55" i="41"/>
  <c r="JK56" i="41"/>
  <c r="JK57" i="41"/>
  <c r="JK58" i="41"/>
  <c r="JK59" i="41"/>
  <c r="JA35" i="41"/>
  <c r="JB33" i="41"/>
  <c r="JA38" i="41"/>
  <c r="JA39" i="41"/>
  <c r="JA40" i="41"/>
  <c r="JA41" i="41"/>
  <c r="JA42" i="41"/>
  <c r="JA43" i="41"/>
  <c r="JA44" i="41"/>
  <c r="JA45" i="41"/>
  <c r="JA46" i="41"/>
  <c r="JA47" i="41"/>
  <c r="JA48" i="41"/>
  <c r="JA49" i="41"/>
  <c r="JA50" i="41"/>
  <c r="JA51" i="41"/>
  <c r="JA52" i="41"/>
  <c r="JA53" i="41"/>
  <c r="JA54" i="41"/>
  <c r="JA55" i="41"/>
  <c r="JA56" i="41"/>
  <c r="JA57" i="41"/>
  <c r="JA58" i="41"/>
  <c r="JA59" i="41"/>
  <c r="IV32" i="41"/>
  <c r="L4" i="42" s="1"/>
  <c r="IR33" i="41"/>
  <c r="IM35" i="41"/>
  <c r="IN33" i="41"/>
  <c r="IM38" i="41"/>
  <c r="IM39" i="41"/>
  <c r="IM40" i="41"/>
  <c r="IM41" i="41"/>
  <c r="IM42" i="41"/>
  <c r="IM43" i="41"/>
  <c r="IM44" i="41"/>
  <c r="IM45" i="41"/>
  <c r="IM46" i="41"/>
  <c r="IM47" i="41"/>
  <c r="IM48" i="41"/>
  <c r="IM49" i="41"/>
  <c r="IM50" i="41"/>
  <c r="IM51" i="41"/>
  <c r="IM52" i="41"/>
  <c r="IM53" i="41"/>
  <c r="IM54" i="41"/>
  <c r="IM55" i="41"/>
  <c r="IM56" i="41"/>
  <c r="IM57" i="41"/>
  <c r="IM58" i="41"/>
  <c r="IM59" i="41"/>
  <c r="IH35" i="41"/>
  <c r="II33" i="41"/>
  <c r="IH38" i="41"/>
  <c r="IH39" i="41"/>
  <c r="IH40" i="41"/>
  <c r="IH41" i="41"/>
  <c r="IH42" i="41"/>
  <c r="IH43" i="41"/>
  <c r="IH44" i="41"/>
  <c r="IH45" i="41"/>
  <c r="IH46" i="41"/>
  <c r="IH47" i="41"/>
  <c r="IH48" i="41"/>
  <c r="IH49" i="41"/>
  <c r="IH50" i="41"/>
  <c r="IH51" i="41"/>
  <c r="IH52" i="41"/>
  <c r="IH53" i="41"/>
  <c r="IH54" i="41"/>
  <c r="IH55" i="41"/>
  <c r="IH56" i="41"/>
  <c r="IH57" i="41"/>
  <c r="IH58" i="41"/>
  <c r="IH59" i="41"/>
  <c r="IC35" i="41"/>
  <c r="ID33" i="41"/>
  <c r="IC38" i="41"/>
  <c r="IC39" i="41"/>
  <c r="IC40" i="41"/>
  <c r="IC41" i="41"/>
  <c r="IC42" i="41"/>
  <c r="IC43" i="41"/>
  <c r="IC44" i="41"/>
  <c r="IC45" i="41"/>
  <c r="IC46" i="41"/>
  <c r="IC47" i="41"/>
  <c r="IC48" i="41"/>
  <c r="IC49" i="41"/>
  <c r="IC50" i="41"/>
  <c r="IC51" i="41"/>
  <c r="IC52" i="41"/>
  <c r="IC53" i="41"/>
  <c r="IC54" i="41"/>
  <c r="IC55" i="41"/>
  <c r="IC56" i="41"/>
  <c r="IC57" i="41"/>
  <c r="IC58" i="41"/>
  <c r="IC59" i="41"/>
  <c r="HX32" i="41"/>
  <c r="K4" i="42" s="1"/>
  <c r="HT33" i="41"/>
  <c r="HP33" i="41"/>
  <c r="HO38" i="41"/>
  <c r="HO39" i="41"/>
  <c r="HO40" i="41"/>
  <c r="HO41" i="41"/>
  <c r="HO42" i="41"/>
  <c r="HO43" i="41"/>
  <c r="HO44" i="41"/>
  <c r="HO45" i="41"/>
  <c r="HO46" i="41"/>
  <c r="HO47" i="41"/>
  <c r="HO48" i="41"/>
  <c r="HO49" i="41"/>
  <c r="HO50" i="41"/>
  <c r="HO51" i="41"/>
  <c r="HO52" i="41"/>
  <c r="HO53" i="41"/>
  <c r="HO54" i="41"/>
  <c r="HO55" i="41"/>
  <c r="HO56" i="41"/>
  <c r="HO57" i="41"/>
  <c r="HO58" i="41"/>
  <c r="HO59" i="41"/>
  <c r="HK33" i="41"/>
  <c r="HJ38" i="41"/>
  <c r="HJ39" i="41"/>
  <c r="HJ40" i="41"/>
  <c r="HJ41" i="41"/>
  <c r="HJ42" i="41"/>
  <c r="HJ43" i="41"/>
  <c r="HJ44" i="41"/>
  <c r="HJ45" i="41"/>
  <c r="HJ46" i="41"/>
  <c r="HJ47" i="41"/>
  <c r="HJ48" i="41"/>
  <c r="HJ49" i="41"/>
  <c r="HJ50" i="41"/>
  <c r="HJ51" i="41"/>
  <c r="HJ52" i="41"/>
  <c r="HJ53" i="41"/>
  <c r="HJ54" i="41"/>
  <c r="HJ55" i="41"/>
  <c r="HJ56" i="41"/>
  <c r="HJ57" i="41"/>
  <c r="HJ58" i="41"/>
  <c r="HJ59" i="41"/>
  <c r="HF33" i="41"/>
  <c r="HE38" i="41"/>
  <c r="HE39" i="41"/>
  <c r="HE40" i="41"/>
  <c r="HE41" i="41"/>
  <c r="HE42" i="41"/>
  <c r="HE43" i="41"/>
  <c r="HE44" i="41"/>
  <c r="HE45" i="41"/>
  <c r="HE46" i="41"/>
  <c r="HE47" i="41"/>
  <c r="HE48" i="41"/>
  <c r="HE49" i="41"/>
  <c r="HE50" i="41"/>
  <c r="HE51" i="41"/>
  <c r="HE52" i="41"/>
  <c r="HE53" i="41"/>
  <c r="HE54" i="41"/>
  <c r="HE55" i="41"/>
  <c r="HE56" i="41"/>
  <c r="HE57" i="41"/>
  <c r="HE58" i="41"/>
  <c r="HE59" i="41"/>
  <c r="HA33" i="41"/>
  <c r="GZ38" i="41"/>
  <c r="GZ39" i="41"/>
  <c r="GZ40" i="41"/>
  <c r="GZ41" i="41"/>
  <c r="GZ42" i="41"/>
  <c r="GZ43" i="41"/>
  <c r="GZ44" i="41"/>
  <c r="GZ45" i="41"/>
  <c r="GZ46" i="41"/>
  <c r="GZ47" i="41"/>
  <c r="GZ48" i="41"/>
  <c r="GZ49" i="41"/>
  <c r="GZ50" i="41"/>
  <c r="GZ51" i="41"/>
  <c r="GZ52" i="41"/>
  <c r="GZ53" i="41"/>
  <c r="GZ54" i="41"/>
  <c r="GZ55" i="41"/>
  <c r="GZ56" i="41"/>
  <c r="GZ57" i="41"/>
  <c r="GZ58" i="41"/>
  <c r="GZ59" i="41"/>
  <c r="GU32" i="41"/>
  <c r="J4" i="42" s="1"/>
  <c r="GQ33" i="41"/>
  <c r="GM33" i="41"/>
  <c r="GL38" i="41"/>
  <c r="GL39" i="41"/>
  <c r="GL40" i="41"/>
  <c r="GL41" i="41"/>
  <c r="GL42" i="41"/>
  <c r="GL43" i="41"/>
  <c r="GL44" i="41"/>
  <c r="GL45" i="41"/>
  <c r="GL46" i="41"/>
  <c r="GL47" i="41"/>
  <c r="GL48" i="41"/>
  <c r="GL49" i="41"/>
  <c r="GL50" i="41"/>
  <c r="GL51" i="41"/>
  <c r="GL52" i="41"/>
  <c r="GL53" i="41"/>
  <c r="GL54" i="41"/>
  <c r="GL55" i="41"/>
  <c r="GL56" i="41"/>
  <c r="GL57" i="41"/>
  <c r="GL58" i="41"/>
  <c r="GL59" i="41"/>
  <c r="GH33" i="41"/>
  <c r="GG38" i="41"/>
  <c r="GG39" i="41"/>
  <c r="GG40" i="41"/>
  <c r="GG41" i="41"/>
  <c r="GG42" i="41"/>
  <c r="GG43" i="41"/>
  <c r="GG44" i="41"/>
  <c r="GG45" i="41"/>
  <c r="GG46" i="41"/>
  <c r="GG47" i="41"/>
  <c r="GG48" i="41"/>
  <c r="GG49" i="41"/>
  <c r="GG50" i="41"/>
  <c r="GG51" i="41"/>
  <c r="GG52" i="41"/>
  <c r="GG53" i="41"/>
  <c r="GG54" i="41"/>
  <c r="GG55" i="41"/>
  <c r="GG56" i="41"/>
  <c r="GG57" i="41"/>
  <c r="GG58" i="41"/>
  <c r="GG59" i="41"/>
  <c r="GC33" i="41"/>
  <c r="GB38" i="41"/>
  <c r="GB39" i="41"/>
  <c r="GB40" i="41"/>
  <c r="GB41" i="41"/>
  <c r="GB42" i="41"/>
  <c r="GB43" i="41"/>
  <c r="GB44" i="41"/>
  <c r="GB45" i="41"/>
  <c r="GB46" i="41"/>
  <c r="GB47" i="41"/>
  <c r="GB48" i="41"/>
  <c r="GB49" i="41"/>
  <c r="GB50" i="41"/>
  <c r="GB51" i="41"/>
  <c r="GB52" i="41"/>
  <c r="GB53" i="41"/>
  <c r="GB54" i="41"/>
  <c r="GB55" i="41"/>
  <c r="GB56" i="41"/>
  <c r="GB57" i="41"/>
  <c r="GB58" i="41"/>
  <c r="GB59" i="41"/>
  <c r="FW32" i="41"/>
  <c r="I4" i="42" s="1"/>
  <c r="FS33" i="41"/>
  <c r="FO33" i="41"/>
  <c r="FN38" i="41"/>
  <c r="FN39" i="41"/>
  <c r="FN40" i="41"/>
  <c r="FN41" i="41"/>
  <c r="FN42" i="41"/>
  <c r="FN43" i="41"/>
  <c r="FN44" i="41"/>
  <c r="FN45" i="41"/>
  <c r="FN46" i="41"/>
  <c r="FN47" i="41"/>
  <c r="FN48" i="41"/>
  <c r="FN49" i="41"/>
  <c r="FN50" i="41"/>
  <c r="FN51" i="41"/>
  <c r="FN52" i="41"/>
  <c r="FN53" i="41"/>
  <c r="FN54" i="41"/>
  <c r="FN55" i="41"/>
  <c r="FN56" i="41"/>
  <c r="FN57" i="41"/>
  <c r="FN58" i="41"/>
  <c r="FN59" i="41"/>
  <c r="FJ33" i="41"/>
  <c r="FI38" i="41"/>
  <c r="FI39" i="41"/>
  <c r="FI40" i="41"/>
  <c r="FI41" i="41"/>
  <c r="FI42" i="41"/>
  <c r="FI43" i="41"/>
  <c r="FI44" i="41"/>
  <c r="FI45" i="41"/>
  <c r="FI46" i="41"/>
  <c r="FI47" i="41"/>
  <c r="FI48" i="41"/>
  <c r="FI49" i="41"/>
  <c r="FI50" i="41"/>
  <c r="FI51" i="41"/>
  <c r="FI52" i="41"/>
  <c r="FI53" i="41"/>
  <c r="FI54" i="41"/>
  <c r="FI55" i="41"/>
  <c r="FI56" i="41"/>
  <c r="FI57" i="41"/>
  <c r="FI58" i="41"/>
  <c r="FI59" i="41"/>
  <c r="FE33" i="41"/>
  <c r="FD38" i="41"/>
  <c r="FD39" i="41"/>
  <c r="FD40" i="41"/>
  <c r="FD41" i="41"/>
  <c r="FD42" i="41"/>
  <c r="FD43" i="41"/>
  <c r="FD44" i="41"/>
  <c r="FD45" i="41"/>
  <c r="FD46" i="41"/>
  <c r="FD47" i="41"/>
  <c r="FD48" i="41"/>
  <c r="FD49" i="41"/>
  <c r="FD50" i="41"/>
  <c r="FD51" i="41"/>
  <c r="FD52" i="41"/>
  <c r="FD53" i="41"/>
  <c r="FD54" i="41"/>
  <c r="FD55" i="41"/>
  <c r="FD56" i="41"/>
  <c r="FD57" i="41"/>
  <c r="FD58" i="41"/>
  <c r="FD59" i="41"/>
  <c r="BX32" i="41"/>
  <c r="IX38" i="41"/>
  <c r="IX37" i="41"/>
  <c r="IX36" i="41"/>
  <c r="D33" i="41"/>
  <c r="IV33" i="41"/>
  <c r="HX33" i="41"/>
  <c r="GU33" i="41"/>
  <c r="FW33" i="41"/>
  <c r="EY33" i="41"/>
  <c r="DU33" i="41"/>
  <c r="CW33" i="41"/>
  <c r="BX33" i="41"/>
  <c r="AU33" i="41"/>
  <c r="LF33" i="41"/>
  <c r="EY33" i="38"/>
  <c r="UH60" i="36"/>
  <c r="ET33" i="38"/>
  <c r="UA60" i="36"/>
  <c r="EO33" i="38"/>
  <c r="TT60" i="36"/>
  <c r="EJ33" i="38"/>
  <c r="TM60" i="36"/>
  <c r="EE33" i="38"/>
  <c r="TF60" i="36"/>
  <c r="DV33" i="38"/>
  <c r="SY60" i="36"/>
  <c r="DQ33" i="38"/>
  <c r="SR60" i="36"/>
  <c r="DL33" i="38"/>
  <c r="SK60" i="36"/>
  <c r="DG33" i="38"/>
  <c r="SD60" i="36"/>
  <c r="CW33" i="38"/>
  <c r="RW60" i="36"/>
  <c r="CR33" i="38"/>
  <c r="RP60" i="36"/>
  <c r="CM33" i="38"/>
  <c r="RI60" i="36"/>
  <c r="CH33" i="38"/>
  <c r="RB60" i="36"/>
  <c r="BY33" i="38"/>
  <c r="BY35" i="38" s="1"/>
  <c r="QU60" i="36"/>
  <c r="BT33" i="38"/>
  <c r="BT35" i="38" s="1"/>
  <c r="QN60" i="36"/>
  <c r="BO33" i="38"/>
  <c r="BO35" i="38" s="1"/>
  <c r="QG60" i="36"/>
  <c r="BJ33" i="38"/>
  <c r="BJ35" i="38" s="1"/>
  <c r="PZ60" i="36"/>
  <c r="BE33" i="38"/>
  <c r="PS60" i="36"/>
  <c r="AV33" i="38"/>
  <c r="PL60" i="36"/>
  <c r="AQ33" i="38"/>
  <c r="PE60" i="36"/>
  <c r="AL33" i="38"/>
  <c r="OX60" i="36"/>
  <c r="AG33" i="38"/>
  <c r="AG35" i="38" s="1"/>
  <c r="OQ60" i="36"/>
  <c r="AZ32" i="38"/>
  <c r="OQ61" i="36"/>
  <c r="ZM23" i="36"/>
  <c r="ZN23" i="36"/>
  <c r="ZO23" i="36"/>
  <c r="ZP23" i="36"/>
  <c r="ZQ23" i="36"/>
  <c r="ZR23" i="36"/>
  <c r="ZL23" i="36"/>
  <c r="ZR61" i="36"/>
  <c r="JP33" i="38"/>
  <c r="ZF23" i="36"/>
  <c r="ZG23" i="36"/>
  <c r="ZH23" i="36"/>
  <c r="ZI23" i="36"/>
  <c r="ZJ23" i="36"/>
  <c r="ZK23" i="36"/>
  <c r="ZE23" i="36"/>
  <c r="ZK61" i="36"/>
  <c r="JK33" i="38"/>
  <c r="YY23" i="36"/>
  <c r="YZ23" i="36"/>
  <c r="ZA23" i="36"/>
  <c r="ZB23" i="36"/>
  <c r="ZC23" i="36"/>
  <c r="ZD23" i="36"/>
  <c r="YX23" i="36"/>
  <c r="ZD61" i="36"/>
  <c r="YZ28" i="36" s="1"/>
  <c r="JF33" i="38"/>
  <c r="YR23" i="36"/>
  <c r="YS23" i="36"/>
  <c r="YT23" i="36"/>
  <c r="YU23" i="36"/>
  <c r="YV23" i="36"/>
  <c r="YW23" i="36"/>
  <c r="YQ23" i="36"/>
  <c r="YW61" i="36"/>
  <c r="IW33" i="38"/>
  <c r="YK23" i="36"/>
  <c r="YL23" i="36"/>
  <c r="YM23" i="36"/>
  <c r="YN23" i="36"/>
  <c r="YO23" i="36"/>
  <c r="YP23" i="36"/>
  <c r="YJ23" i="36"/>
  <c r="YP61" i="36"/>
  <c r="IR33" i="38"/>
  <c r="YD23" i="36"/>
  <c r="YE23" i="36"/>
  <c r="YF23" i="36"/>
  <c r="YG23" i="36"/>
  <c r="YH23" i="36"/>
  <c r="YI23" i="36"/>
  <c r="YC23" i="36"/>
  <c r="YI61" i="36"/>
  <c r="IM33" i="38"/>
  <c r="XW23" i="36"/>
  <c r="XX23" i="36"/>
  <c r="XY23" i="36"/>
  <c r="XZ23" i="36"/>
  <c r="YA23" i="36"/>
  <c r="YB23" i="36"/>
  <c r="XV23" i="36"/>
  <c r="YB61" i="36"/>
  <c r="IH33" i="38"/>
  <c r="XP23" i="36"/>
  <c r="XQ23" i="36"/>
  <c r="XR23" i="36"/>
  <c r="XS23" i="36"/>
  <c r="XT23" i="36"/>
  <c r="XU23" i="36"/>
  <c r="XO23" i="36"/>
  <c r="XU61" i="36"/>
  <c r="HY33" i="38"/>
  <c r="XI23" i="36"/>
  <c r="XJ23" i="36"/>
  <c r="XK23" i="36"/>
  <c r="XL23" i="36"/>
  <c r="XM23" i="36"/>
  <c r="XN23" i="36"/>
  <c r="XH23" i="36"/>
  <c r="XN61" i="36"/>
  <c r="HT33" i="38"/>
  <c r="XB23" i="36"/>
  <c r="XC23" i="36"/>
  <c r="XD23" i="36"/>
  <c r="XE23" i="36"/>
  <c r="XF23" i="36"/>
  <c r="XG23" i="36"/>
  <c r="XA23" i="36"/>
  <c r="XG61" i="36"/>
  <c r="HO33" i="38"/>
  <c r="WU23" i="36"/>
  <c r="WV23" i="36"/>
  <c r="WW23" i="36"/>
  <c r="WX23" i="36"/>
  <c r="WY23" i="36"/>
  <c r="WZ23" i="36"/>
  <c r="WT23" i="36"/>
  <c r="WZ61" i="36"/>
  <c r="HJ33" i="38"/>
  <c r="WN23" i="36"/>
  <c r="WO23" i="36"/>
  <c r="WP23" i="36"/>
  <c r="WQ23" i="36"/>
  <c r="WR23" i="36"/>
  <c r="WS23" i="36"/>
  <c r="WM23" i="36"/>
  <c r="WS61" i="36"/>
  <c r="HE33" i="38"/>
  <c r="WG23" i="36"/>
  <c r="WH23" i="36"/>
  <c r="WI23" i="36"/>
  <c r="WJ23" i="36"/>
  <c r="WK23" i="36"/>
  <c r="WL23" i="36"/>
  <c r="WF23" i="36"/>
  <c r="WL61" i="36"/>
  <c r="GV33" i="38"/>
  <c r="VZ23" i="36"/>
  <c r="WA23" i="36"/>
  <c r="WB23" i="36"/>
  <c r="WC23" i="36"/>
  <c r="WD23" i="36"/>
  <c r="WE23" i="36"/>
  <c r="VY23" i="36"/>
  <c r="WE61" i="36"/>
  <c r="GQ33" i="38"/>
  <c r="VS23" i="36"/>
  <c r="VT23" i="36"/>
  <c r="VU23" i="36"/>
  <c r="VV23" i="36"/>
  <c r="VW23" i="36"/>
  <c r="VX23" i="36"/>
  <c r="VR23" i="36"/>
  <c r="VX61" i="36"/>
  <c r="GL33" i="38"/>
  <c r="VL23" i="36"/>
  <c r="VM23" i="36"/>
  <c r="VN23" i="36"/>
  <c r="VO23" i="36"/>
  <c r="VP23" i="36"/>
  <c r="VQ23" i="36"/>
  <c r="VK23" i="36"/>
  <c r="VQ61" i="36"/>
  <c r="GG33" i="38"/>
  <c r="VE23" i="36"/>
  <c r="VF23" i="36"/>
  <c r="VG23" i="36"/>
  <c r="VH23" i="36"/>
  <c r="VI23" i="36"/>
  <c r="VJ23" i="36"/>
  <c r="VD23" i="36"/>
  <c r="VJ61" i="36"/>
  <c r="FX33" i="38"/>
  <c r="UX23" i="36"/>
  <c r="UY23" i="36"/>
  <c r="UZ23" i="36"/>
  <c r="VA23" i="36"/>
  <c r="VB23" i="36"/>
  <c r="VC23" i="36"/>
  <c r="UW23" i="36"/>
  <c r="VC61" i="36"/>
  <c r="FS33" i="38"/>
  <c r="UQ23" i="36"/>
  <c r="UR23" i="36"/>
  <c r="US23" i="36"/>
  <c r="UT23" i="36"/>
  <c r="UU23" i="36"/>
  <c r="UV23" i="36"/>
  <c r="UP23" i="36"/>
  <c r="UV61" i="36"/>
  <c r="FN33" i="38"/>
  <c r="UJ23" i="36"/>
  <c r="UK23" i="36"/>
  <c r="UL23" i="36"/>
  <c r="UM23" i="36"/>
  <c r="UN23" i="36"/>
  <c r="UO23" i="36"/>
  <c r="UI23" i="36"/>
  <c r="UO61" i="36"/>
  <c r="FI33" i="38"/>
  <c r="UB23" i="36"/>
  <c r="UC23" i="36"/>
  <c r="UD23" i="36"/>
  <c r="UE23" i="36"/>
  <c r="UF23" i="36"/>
  <c r="UG23" i="36"/>
  <c r="UH23" i="36"/>
  <c r="UH65" i="36"/>
  <c r="UB28" i="36"/>
  <c r="UC28" i="36"/>
  <c r="UD28" i="36"/>
  <c r="UE28" i="36"/>
  <c r="UF28" i="36"/>
  <c r="UG28" i="36"/>
  <c r="UH28" i="36"/>
  <c r="TU23" i="36"/>
  <c r="TV23" i="36"/>
  <c r="TW23" i="36"/>
  <c r="TX23" i="36"/>
  <c r="TY23" i="36"/>
  <c r="TZ23" i="36"/>
  <c r="UA23" i="36"/>
  <c r="UA65" i="36"/>
  <c r="TU28" i="36"/>
  <c r="TV28" i="36"/>
  <c r="TW28" i="36"/>
  <c r="TX28" i="36"/>
  <c r="TY28" i="36"/>
  <c r="TZ28" i="36"/>
  <c r="UA28" i="36"/>
  <c r="TN23" i="36"/>
  <c r="TO23" i="36"/>
  <c r="TP23" i="36"/>
  <c r="TQ23" i="36"/>
  <c r="TR23" i="36"/>
  <c r="TS23" i="36"/>
  <c r="TT23" i="36"/>
  <c r="TT65" i="36"/>
  <c r="TN28" i="36"/>
  <c r="TO28" i="36"/>
  <c r="TP28" i="36"/>
  <c r="TQ28" i="36"/>
  <c r="TR28" i="36"/>
  <c r="TS28" i="36"/>
  <c r="TT28" i="36"/>
  <c r="TG23" i="36"/>
  <c r="TH23" i="36"/>
  <c r="TI23" i="36"/>
  <c r="TJ23" i="36"/>
  <c r="TK23" i="36"/>
  <c r="TL23" i="36"/>
  <c r="TM23" i="36"/>
  <c r="TM65" i="36"/>
  <c r="TG28" i="36"/>
  <c r="TH28" i="36"/>
  <c r="TI28" i="36"/>
  <c r="TJ28" i="36"/>
  <c r="TK28" i="36"/>
  <c r="TL28" i="36"/>
  <c r="TM28" i="36"/>
  <c r="SZ23" i="36"/>
  <c r="TA23" i="36"/>
  <c r="TB23" i="36"/>
  <c r="TC23" i="36"/>
  <c r="TD23" i="36"/>
  <c r="TE23" i="36"/>
  <c r="TF23" i="36"/>
  <c r="FD32" i="38"/>
  <c r="TF61" i="36"/>
  <c r="SS23" i="36"/>
  <c r="ST23" i="36"/>
  <c r="SU23" i="36"/>
  <c r="SV23" i="36"/>
  <c r="SW23" i="36"/>
  <c r="SX23" i="36"/>
  <c r="SY23" i="36"/>
  <c r="SY65" i="36"/>
  <c r="SS28" i="36"/>
  <c r="ST28" i="36"/>
  <c r="SU28" i="36"/>
  <c r="SV28" i="36"/>
  <c r="SW28" i="36"/>
  <c r="SX28" i="36"/>
  <c r="SY28" i="36"/>
  <c r="SL23" i="36"/>
  <c r="SM23" i="36"/>
  <c r="SN23" i="36"/>
  <c r="SO23" i="36"/>
  <c r="SP23" i="36"/>
  <c r="SQ23" i="36"/>
  <c r="SR23" i="36"/>
  <c r="SR65" i="36"/>
  <c r="SL28" i="36"/>
  <c r="SM28" i="36"/>
  <c r="SN28" i="36"/>
  <c r="SO28" i="36"/>
  <c r="SP28" i="36"/>
  <c r="SQ28" i="36"/>
  <c r="SR28" i="36"/>
  <c r="SE23" i="36"/>
  <c r="SF23" i="36"/>
  <c r="SG23" i="36"/>
  <c r="SH23" i="36"/>
  <c r="SI23" i="36"/>
  <c r="SJ23" i="36"/>
  <c r="SK23" i="36"/>
  <c r="SK65" i="36"/>
  <c r="SE28" i="36"/>
  <c r="SF28" i="36"/>
  <c r="SG28" i="36"/>
  <c r="SH28" i="36"/>
  <c r="SI28" i="36"/>
  <c r="SJ28" i="36"/>
  <c r="SK28" i="36"/>
  <c r="RX23" i="36"/>
  <c r="RY23" i="36"/>
  <c r="RZ23" i="36"/>
  <c r="SA23" i="36"/>
  <c r="SB23" i="36"/>
  <c r="SC23" i="36"/>
  <c r="SD23" i="36"/>
  <c r="SD65" i="36"/>
  <c r="RX28" i="36"/>
  <c r="RY28" i="36"/>
  <c r="RZ28" i="36"/>
  <c r="SA28" i="36"/>
  <c r="SB28" i="36"/>
  <c r="SC28" i="36"/>
  <c r="SD28" i="36"/>
  <c r="RQ23" i="36"/>
  <c r="RR23" i="36"/>
  <c r="RS23" i="36"/>
  <c r="RT23" i="36"/>
  <c r="RU23" i="36"/>
  <c r="RV23" i="36"/>
  <c r="RW23" i="36"/>
  <c r="RW65" i="36"/>
  <c r="RQ28" i="36"/>
  <c r="RR28" i="36"/>
  <c r="RS28" i="36"/>
  <c r="RT28" i="36"/>
  <c r="RU28" i="36"/>
  <c r="RV28" i="36"/>
  <c r="RW28" i="36"/>
  <c r="RJ23" i="36"/>
  <c r="RK23" i="36"/>
  <c r="RL23" i="36"/>
  <c r="RM23" i="36"/>
  <c r="RN23" i="36"/>
  <c r="RO23" i="36"/>
  <c r="RP23" i="36"/>
  <c r="RP65" i="36"/>
  <c r="RJ28" i="36"/>
  <c r="RK28" i="36"/>
  <c r="RL28" i="36"/>
  <c r="RM28" i="36"/>
  <c r="RN28" i="36"/>
  <c r="RO28" i="36"/>
  <c r="RP28" i="36"/>
  <c r="RC23" i="36"/>
  <c r="RD23" i="36"/>
  <c r="RE23" i="36"/>
  <c r="RF23" i="36"/>
  <c r="RG23" i="36"/>
  <c r="RH23" i="36"/>
  <c r="RI23" i="36"/>
  <c r="RC28" i="36"/>
  <c r="RD28" i="36"/>
  <c r="RE28" i="36"/>
  <c r="RF28" i="36"/>
  <c r="RG28" i="36"/>
  <c r="RH28" i="36"/>
  <c r="RI28" i="36"/>
  <c r="QV23" i="36"/>
  <c r="QW23" i="36"/>
  <c r="QX23" i="36"/>
  <c r="QY23" i="36"/>
  <c r="QZ23" i="36"/>
  <c r="RA23" i="36"/>
  <c r="RB23" i="36"/>
  <c r="DB32" i="38"/>
  <c r="RB61" i="36"/>
  <c r="QO23" i="36"/>
  <c r="QP23" i="36"/>
  <c r="QQ23" i="36"/>
  <c r="QR23" i="36"/>
  <c r="QS23" i="36"/>
  <c r="QT23" i="36"/>
  <c r="QU23" i="36"/>
  <c r="QU65" i="36"/>
  <c r="QO28" i="36"/>
  <c r="QP28" i="36"/>
  <c r="QQ28" i="36"/>
  <c r="QR28" i="36"/>
  <c r="QS28" i="36"/>
  <c r="QT28" i="36"/>
  <c r="QU28" i="36"/>
  <c r="QH23" i="36"/>
  <c r="QI23" i="36"/>
  <c r="QJ23" i="36"/>
  <c r="QK23" i="36"/>
  <c r="QL23" i="36"/>
  <c r="QM23" i="36"/>
  <c r="QN23" i="36"/>
  <c r="QN65" i="36"/>
  <c r="QH28" i="36"/>
  <c r="QI28" i="36"/>
  <c r="QJ28" i="36"/>
  <c r="QK28" i="36"/>
  <c r="QL28" i="36"/>
  <c r="QM28" i="36"/>
  <c r="QN28" i="36"/>
  <c r="QA23" i="36"/>
  <c r="QB23" i="36"/>
  <c r="QC23" i="36"/>
  <c r="QD23" i="36"/>
  <c r="QE23" i="36"/>
  <c r="QF23" i="36"/>
  <c r="QG23" i="36"/>
  <c r="QG65" i="36"/>
  <c r="QA28" i="36"/>
  <c r="QB28" i="36"/>
  <c r="QC28" i="36"/>
  <c r="QD28" i="36"/>
  <c r="QE28" i="36"/>
  <c r="QF28" i="36"/>
  <c r="QG28" i="36"/>
  <c r="PT23" i="36"/>
  <c r="PU23" i="36"/>
  <c r="PV23" i="36"/>
  <c r="PW23" i="36"/>
  <c r="PX23" i="36"/>
  <c r="PY23" i="36"/>
  <c r="PZ23" i="36"/>
  <c r="PZ65" i="36"/>
  <c r="PT28" i="36"/>
  <c r="PU28" i="36"/>
  <c r="PV28" i="36"/>
  <c r="PW28" i="36"/>
  <c r="PX28" i="36"/>
  <c r="PY28" i="36"/>
  <c r="PZ28" i="36"/>
  <c r="PM23" i="36"/>
  <c r="PN23" i="36"/>
  <c r="PO23" i="36"/>
  <c r="PP23" i="36"/>
  <c r="PQ23" i="36"/>
  <c r="PR23" i="36"/>
  <c r="PS23" i="36"/>
  <c r="CC32" i="38"/>
  <c r="PS61" i="36"/>
  <c r="RC21" i="36"/>
  <c r="RI65" i="36"/>
  <c r="ZM2" i="36"/>
  <c r="ZN2" i="36"/>
  <c r="ZO2" i="36"/>
  <c r="ZP2" i="36"/>
  <c r="ZQ2" i="36"/>
  <c r="ZR2" i="36"/>
  <c r="ZL2" i="36"/>
  <c r="ZR65" i="36"/>
  <c r="ZF2" i="36"/>
  <c r="ZG2" i="36"/>
  <c r="ZH2" i="36"/>
  <c r="ZI2" i="36"/>
  <c r="ZJ2" i="36"/>
  <c r="ZK2" i="36"/>
  <c r="ZE2" i="36"/>
  <c r="ZK65" i="36"/>
  <c r="YY2" i="36"/>
  <c r="YZ2" i="36"/>
  <c r="ZA2" i="36"/>
  <c r="ZB2" i="36"/>
  <c r="ZC2" i="36"/>
  <c r="ZD2" i="36"/>
  <c r="YX2" i="36"/>
  <c r="ZD65" i="36"/>
  <c r="YR2" i="36"/>
  <c r="YS2" i="36"/>
  <c r="YT2" i="36"/>
  <c r="YU2" i="36"/>
  <c r="YV2" i="36"/>
  <c r="YW2" i="36"/>
  <c r="YQ2" i="36"/>
  <c r="YW65" i="36"/>
  <c r="YK2" i="36"/>
  <c r="YL2" i="36"/>
  <c r="YM2" i="36"/>
  <c r="YN2" i="36"/>
  <c r="YO2" i="36"/>
  <c r="YP2" i="36"/>
  <c r="YJ2" i="36"/>
  <c r="YP65" i="36"/>
  <c r="YD2" i="36"/>
  <c r="YE2" i="36"/>
  <c r="YF2" i="36"/>
  <c r="YG2" i="36"/>
  <c r="YH2" i="36"/>
  <c r="YI2" i="36"/>
  <c r="YC2" i="36"/>
  <c r="YI65" i="36"/>
  <c r="XW2" i="36"/>
  <c r="XX2" i="36"/>
  <c r="XY2" i="36"/>
  <c r="XZ2" i="36"/>
  <c r="YA2" i="36"/>
  <c r="YB2" i="36"/>
  <c r="XV2" i="36"/>
  <c r="YB65" i="36"/>
  <c r="XP2" i="36"/>
  <c r="XQ2" i="36"/>
  <c r="XR2" i="36"/>
  <c r="XS2" i="36"/>
  <c r="XT2" i="36"/>
  <c r="XU2" i="36"/>
  <c r="XO2" i="36"/>
  <c r="XU65" i="36"/>
  <c r="XI2" i="36"/>
  <c r="XJ2" i="36"/>
  <c r="XK2" i="36"/>
  <c r="XL2" i="36"/>
  <c r="XM2" i="36"/>
  <c r="XN2" i="36"/>
  <c r="XH2" i="36"/>
  <c r="XN65" i="36"/>
  <c r="XB2" i="36"/>
  <c r="XC2" i="36"/>
  <c r="XD2" i="36"/>
  <c r="XE2" i="36"/>
  <c r="XF2" i="36"/>
  <c r="XG2" i="36"/>
  <c r="XA2" i="36"/>
  <c r="XG65" i="36"/>
  <c r="WU2" i="36"/>
  <c r="WV2" i="36"/>
  <c r="WW2" i="36"/>
  <c r="WX2" i="36"/>
  <c r="WY2" i="36"/>
  <c r="WZ2" i="36"/>
  <c r="WT2" i="36"/>
  <c r="WZ65" i="36"/>
  <c r="WN2" i="36"/>
  <c r="WO2" i="36"/>
  <c r="WP2" i="36"/>
  <c r="WQ2" i="36"/>
  <c r="WR2" i="36"/>
  <c r="WS2" i="36"/>
  <c r="WM2" i="36"/>
  <c r="WS65" i="36"/>
  <c r="WG2" i="36"/>
  <c r="WH2" i="36"/>
  <c r="WI2" i="36"/>
  <c r="WJ2" i="36"/>
  <c r="WK2" i="36"/>
  <c r="WL2" i="36"/>
  <c r="WF2" i="36"/>
  <c r="WL65" i="36"/>
  <c r="VY2" i="36"/>
  <c r="VZ2" i="36"/>
  <c r="WA2" i="36"/>
  <c r="WB2" i="36"/>
  <c r="WC2" i="36"/>
  <c r="WD2" i="36"/>
  <c r="WE2" i="36"/>
  <c r="WE65" i="36"/>
  <c r="VS2" i="36"/>
  <c r="VT2" i="36"/>
  <c r="VU2" i="36"/>
  <c r="VV2" i="36"/>
  <c r="VW2" i="36"/>
  <c r="VX2" i="36"/>
  <c r="VR2" i="36"/>
  <c r="VX65" i="36"/>
  <c r="VL2" i="36"/>
  <c r="VM2" i="36"/>
  <c r="VN2" i="36"/>
  <c r="VO2" i="36"/>
  <c r="VP2" i="36"/>
  <c r="VQ2" i="36"/>
  <c r="VK2" i="36"/>
  <c r="VQ65" i="36"/>
  <c r="VE2" i="36"/>
  <c r="VF2" i="36"/>
  <c r="VG2" i="36"/>
  <c r="VH2" i="36"/>
  <c r="VI2" i="36"/>
  <c r="VJ2" i="36"/>
  <c r="VD2" i="36"/>
  <c r="VJ65" i="36"/>
  <c r="UX2" i="36"/>
  <c r="UY2" i="36"/>
  <c r="UZ2" i="36"/>
  <c r="VA2" i="36"/>
  <c r="VB2" i="36"/>
  <c r="VC2" i="36"/>
  <c r="UW2" i="36"/>
  <c r="VC65" i="36"/>
  <c r="UQ2" i="36"/>
  <c r="UR2" i="36"/>
  <c r="US2" i="36"/>
  <c r="UT2" i="36"/>
  <c r="UU2" i="36"/>
  <c r="UV2" i="36"/>
  <c r="UP2" i="36"/>
  <c r="UV65" i="36"/>
  <c r="UJ2" i="36"/>
  <c r="UK2" i="36"/>
  <c r="UL2" i="36"/>
  <c r="UM2" i="36"/>
  <c r="UN2" i="36"/>
  <c r="UO2" i="36"/>
  <c r="UI2" i="36"/>
  <c r="UO65" i="36"/>
  <c r="CC15" i="27"/>
  <c r="CC4" i="27"/>
  <c r="CM15" i="27"/>
  <c r="CM4" i="27"/>
  <c r="CR15" i="27"/>
  <c r="CR4" i="27"/>
  <c r="BW12" i="27"/>
  <c r="BW11" i="27"/>
  <c r="BW10" i="27"/>
  <c r="BW9" i="27"/>
  <c r="BW8" i="27"/>
  <c r="BW7" i="27"/>
  <c r="BW13" i="27" s="1"/>
  <c r="CB9" i="27"/>
  <c r="CB10" i="27"/>
  <c r="CB11" i="27"/>
  <c r="CB12" i="27"/>
  <c r="CB8" i="27"/>
  <c r="CB7" i="27"/>
  <c r="CB13" i="27" s="1"/>
  <c r="DM15" i="27"/>
  <c r="DM4" i="27"/>
  <c r="DL15" i="27"/>
  <c r="DL4" i="27"/>
  <c r="JS33" i="29"/>
  <c r="DG15" i="27"/>
  <c r="DG4" i="27"/>
  <c r="DF15" i="27"/>
  <c r="DF4" i="27"/>
  <c r="DB15" i="27"/>
  <c r="DB4" i="27"/>
  <c r="DA15" i="27"/>
  <c r="DA4" i="27"/>
  <c r="CW15" i="27"/>
  <c r="CW4" i="27"/>
  <c r="CV15" i="27"/>
  <c r="CV4" i="27"/>
  <c r="CT15" i="27"/>
  <c r="CT4" i="27"/>
  <c r="CS15" i="27"/>
  <c r="CS4" i="27"/>
  <c r="CN15" i="27"/>
  <c r="CN4" i="27"/>
  <c r="CD15" i="27"/>
  <c r="CD4" i="27"/>
  <c r="BP12" i="27"/>
  <c r="BP11" i="27"/>
  <c r="BP10" i="27"/>
  <c r="BP9" i="27"/>
  <c r="BP8" i="27"/>
  <c r="BP7" i="27"/>
  <c r="BQ12" i="27"/>
  <c r="BQ11" i="27"/>
  <c r="BQ10" i="27"/>
  <c r="BQ9" i="27"/>
  <c r="BQ8" i="27"/>
  <c r="BQ7" i="27"/>
  <c r="BQ13" i="27" s="1"/>
  <c r="BU12" i="27"/>
  <c r="BU11" i="27"/>
  <c r="BU10" i="27"/>
  <c r="BU9" i="27"/>
  <c r="BU8" i="27"/>
  <c r="BU7" i="27"/>
  <c r="BV12" i="27"/>
  <c r="BV11" i="27"/>
  <c r="BV10" i="27"/>
  <c r="BV9" i="27"/>
  <c r="BV8" i="27"/>
  <c r="BV7" i="27"/>
  <c r="BV13" i="27" s="1"/>
  <c r="BX12" i="27"/>
  <c r="BX11" i="27"/>
  <c r="BX10" i="27"/>
  <c r="BX9" i="27"/>
  <c r="BX8" i="27"/>
  <c r="BX7" i="27"/>
  <c r="BX13" i="27" s="1"/>
  <c r="KW6" i="29"/>
  <c r="KW7" i="29"/>
  <c r="MM61" i="37"/>
  <c r="NA61" i="37"/>
  <c r="ABH61" i="36"/>
  <c r="ABI61" i="36" s="1"/>
  <c r="KR32" i="41" s="1"/>
  <c r="KX33" i="38"/>
  <c r="ABH65" i="36"/>
  <c r="ABA61" i="36"/>
  <c r="ABB61" i="36" s="1"/>
  <c r="KS33" i="38"/>
  <c r="ABA65" i="36"/>
  <c r="AAT61" i="36"/>
  <c r="AAU61" i="36" s="1"/>
  <c r="KN33" i="38"/>
  <c r="AAT65" i="36"/>
  <c r="AAM61" i="36"/>
  <c r="AAN61" i="36" s="1"/>
  <c r="KI33" i="38"/>
  <c r="AAM65" i="36"/>
  <c r="AAF61" i="36"/>
  <c r="KD33" i="38"/>
  <c r="LB33" i="38"/>
  <c r="EA4" i="27" s="1"/>
  <c r="EA12" i="27"/>
  <c r="EA11" i="27"/>
  <c r="EA10" i="27"/>
  <c r="EA9" i="27"/>
  <c r="EA8" i="27"/>
  <c r="EA7" i="27"/>
  <c r="BF33" i="38"/>
  <c r="BE35" i="38"/>
  <c r="AW33" i="38"/>
  <c r="AV35" i="38"/>
  <c r="AR33" i="38"/>
  <c r="AQ35" i="38"/>
  <c r="AM33" i="38"/>
  <c r="AL35" i="38"/>
  <c r="Q6" i="39"/>
  <c r="P6" i="39"/>
  <c r="O8" i="39"/>
  <c r="O11" i="39"/>
  <c r="P11" i="39" s="1"/>
  <c r="Q11" i="39" s="1"/>
  <c r="O14" i="39"/>
  <c r="O17" i="39"/>
  <c r="DV13" i="27"/>
  <c r="DQ13" i="27"/>
  <c r="BU13" i="27"/>
  <c r="BP13" i="27"/>
  <c r="S33" i="38"/>
  <c r="OC60" i="36"/>
  <c r="OC60" i="37" s="1"/>
  <c r="N33" i="38"/>
  <c r="NV60" i="36"/>
  <c r="NV60" i="37" s="1"/>
  <c r="JA33" i="38"/>
  <c r="DP4" i="27" s="1"/>
  <c r="IC33" i="38"/>
  <c r="DK4" i="27" s="1"/>
  <c r="GB33" i="38"/>
  <c r="CZ4" i="27" s="1"/>
  <c r="OJ60" i="37"/>
  <c r="OE27" i="36"/>
  <c r="OF27" i="36"/>
  <c r="OG27" i="36"/>
  <c r="OH27" i="36"/>
  <c r="OI27" i="36"/>
  <c r="OJ27" i="36"/>
  <c r="OD27" i="36"/>
  <c r="OJ65" i="36"/>
  <c r="OJ56" i="37"/>
  <c r="OJ61" i="37" s="1"/>
  <c r="OE23" i="36"/>
  <c r="OE64" i="36" s="1"/>
  <c r="OF23" i="36"/>
  <c r="OF64" i="36" s="1"/>
  <c r="OG23" i="36"/>
  <c r="OG64" i="36" s="1"/>
  <c r="OH23" i="36"/>
  <c r="OH64" i="36" s="1"/>
  <c r="OI23" i="36"/>
  <c r="OI64" i="36" s="1"/>
  <c r="OJ23" i="36"/>
  <c r="OJ64" i="36" s="1"/>
  <c r="OD23" i="36"/>
  <c r="OD64" i="36" s="1"/>
  <c r="NO60" i="36"/>
  <c r="NO60" i="37" s="1"/>
  <c r="I33" i="38"/>
  <c r="OC56" i="37"/>
  <c r="NV56" i="37"/>
  <c r="NO56" i="37"/>
  <c r="NO61" i="37" s="1"/>
  <c r="NH61" i="36"/>
  <c r="D33" i="38"/>
  <c r="NH54" i="37"/>
  <c r="NH61" i="37" s="1"/>
  <c r="NO35" i="37"/>
  <c r="NO65" i="37" s="1"/>
  <c r="NH65" i="37"/>
  <c r="GZ33" i="38"/>
  <c r="DE4" i="27" s="1"/>
  <c r="DB31" i="38"/>
  <c r="DB33" i="38" s="1"/>
  <c r="CJ4" i="27" s="1"/>
  <c r="DZ31" i="38"/>
  <c r="DZ33" i="38" s="1"/>
  <c r="CO4" i="27" s="1"/>
  <c r="LK61" i="37"/>
  <c r="KB61" i="36"/>
  <c r="KB21" i="36"/>
  <c r="KB28" i="36" s="1"/>
  <c r="AB31" i="38"/>
  <c r="X33" i="38"/>
  <c r="FD31" i="38"/>
  <c r="FD33" i="38" s="1"/>
  <c r="CU4" i="27" s="1"/>
  <c r="CC31" i="38"/>
  <c r="CC33" i="38" s="1"/>
  <c r="CE4" i="27" s="1"/>
  <c r="AZ31" i="38"/>
  <c r="JC38" i="38"/>
  <c r="JC37" i="38"/>
  <c r="JC36" i="38"/>
  <c r="JC35" i="38"/>
  <c r="KY33" i="38"/>
  <c r="LA3" i="38"/>
  <c r="KT33" i="38"/>
  <c r="KV3" i="38"/>
  <c r="KO33" i="38"/>
  <c r="KQ3" i="38"/>
  <c r="KJ33" i="38"/>
  <c r="KL3" i="38"/>
  <c r="KE33" i="38"/>
  <c r="KG3" i="38"/>
  <c r="JQ33" i="38"/>
  <c r="JP38" i="38"/>
  <c r="JK35" i="38"/>
  <c r="JL33" i="38"/>
  <c r="JK38" i="38"/>
  <c r="JF35" i="38"/>
  <c r="JG33" i="38"/>
  <c r="JF38" i="38"/>
  <c r="IW35" i="38"/>
  <c r="IX33" i="38"/>
  <c r="IZ3" i="38"/>
  <c r="IW38" i="38"/>
  <c r="IR35" i="38"/>
  <c r="IS33" i="38"/>
  <c r="IU3" i="38"/>
  <c r="IR38" i="38"/>
  <c r="IM35" i="38"/>
  <c r="IN33" i="38"/>
  <c r="IP3" i="38"/>
  <c r="IM38" i="38"/>
  <c r="IH35" i="38"/>
  <c r="II33" i="38"/>
  <c r="IK3" i="38"/>
  <c r="IH38" i="38"/>
  <c r="IC3" i="38"/>
  <c r="HZ33" i="38"/>
  <c r="IB3" i="38"/>
  <c r="HY38" i="38"/>
  <c r="HU33" i="38"/>
  <c r="HW3" i="38"/>
  <c r="HT38" i="38"/>
  <c r="HP33" i="38"/>
  <c r="HR3" i="38"/>
  <c r="HO38" i="38"/>
  <c r="HK33" i="38"/>
  <c r="HM3" i="38"/>
  <c r="HJ38" i="38"/>
  <c r="HF33" i="38"/>
  <c r="HH3" i="38"/>
  <c r="HE38" i="38"/>
  <c r="GZ3" i="38"/>
  <c r="GW33" i="38"/>
  <c r="GY3" i="38"/>
  <c r="GV38" i="38"/>
  <c r="GR33" i="38"/>
  <c r="GT3" i="38"/>
  <c r="GQ38" i="38"/>
  <c r="GM33" i="38"/>
  <c r="GO3" i="38"/>
  <c r="GL38" i="38"/>
  <c r="GH33" i="38"/>
  <c r="GJ3" i="38"/>
  <c r="GG38" i="38"/>
  <c r="GA3" i="38"/>
  <c r="FX38" i="38"/>
  <c r="FV3" i="38"/>
  <c r="FS38" i="38"/>
  <c r="FQ3" i="38"/>
  <c r="FN38" i="38"/>
  <c r="FJ33" i="38"/>
  <c r="FL3" i="38"/>
  <c r="FI38" i="38"/>
  <c r="FD3" i="38"/>
  <c r="DZ3" i="38"/>
  <c r="DB3" i="38"/>
  <c r="CC3" i="38"/>
  <c r="LK33" i="38"/>
  <c r="DA22" i="36"/>
  <c r="DB22" i="36"/>
  <c r="DA23" i="36"/>
  <c r="DB23" i="36"/>
  <c r="CY12" i="36"/>
  <c r="DA12" i="36"/>
  <c r="DB12" i="36"/>
  <c r="KI59" i="37"/>
  <c r="JG59" i="37"/>
  <c r="IE59" i="37"/>
  <c r="DB31" i="29"/>
  <c r="CC31" i="29"/>
  <c r="BO31" i="29"/>
  <c r="BE31" i="29"/>
  <c r="AZ31" i="29"/>
  <c r="AQ31" i="29"/>
  <c r="NA58" i="37"/>
  <c r="EK57" i="37"/>
  <c r="DI57" i="36"/>
  <c r="CU57" i="37"/>
  <c r="LK56" i="36"/>
  <c r="IZ56" i="37"/>
  <c r="HX56" i="37"/>
  <c r="AJ56" i="36"/>
  <c r="MF54" i="37"/>
  <c r="MF61" i="37" s="1"/>
  <c r="IL54" i="37"/>
  <c r="ED54" i="36"/>
  <c r="AC54" i="36"/>
  <c r="CX7" i="36"/>
  <c r="DA7" i="36"/>
  <c r="DB7" i="36"/>
  <c r="BL36" i="36"/>
  <c r="HC35" i="37"/>
  <c r="CW6" i="29"/>
  <c r="H35" i="37"/>
  <c r="D31" i="29"/>
  <c r="O35" i="36"/>
  <c r="I31" i="29"/>
  <c r="O39" i="37"/>
  <c r="S31" i="29"/>
  <c r="AB31" i="29"/>
  <c r="AJ55" i="36"/>
  <c r="AQ40" i="36"/>
  <c r="AL31" i="29"/>
  <c r="BS36" i="36"/>
  <c r="BJ31" i="29"/>
  <c r="BT31" i="29"/>
  <c r="CU54" i="36"/>
  <c r="DI56" i="37"/>
  <c r="CR31" i="29"/>
  <c r="CW22" i="29"/>
  <c r="DG31" i="29"/>
  <c r="DL31" i="29"/>
  <c r="ER35" i="37"/>
  <c r="ER36" i="36"/>
  <c r="ER58" i="37"/>
  <c r="DQ31" i="29"/>
  <c r="EY57" i="36"/>
  <c r="DZ31" i="29"/>
  <c r="EE31" i="29"/>
  <c r="FM56" i="36"/>
  <c r="EO31" i="29"/>
  <c r="ET31" i="29"/>
  <c r="GH36" i="37"/>
  <c r="GO35" i="36"/>
  <c r="GO58" i="37"/>
  <c r="GO59" i="37"/>
  <c r="GV35" i="37"/>
  <c r="HC36" i="37"/>
  <c r="HJ36" i="37"/>
  <c r="HJ55" i="37"/>
  <c r="HJ56" i="36"/>
  <c r="HQ55" i="36"/>
  <c r="IL35" i="37"/>
  <c r="IL59" i="36"/>
  <c r="IS35" i="36"/>
  <c r="IS59" i="37"/>
  <c r="IZ35" i="36"/>
  <c r="IZ54" i="37"/>
  <c r="JU59" i="37"/>
  <c r="KP59" i="37"/>
  <c r="NA35" i="37"/>
  <c r="FP2" i="36"/>
  <c r="GR2" i="36"/>
  <c r="JF2" i="36"/>
  <c r="DB35" i="36"/>
  <c r="DB35" i="37"/>
  <c r="Z29" i="29"/>
  <c r="Z28" i="29"/>
  <c r="Z25" i="29"/>
  <c r="Z21" i="29"/>
  <c r="Z20" i="29"/>
  <c r="Z12" i="29"/>
  <c r="Z6" i="29"/>
  <c r="N31" i="29"/>
  <c r="V20" i="37"/>
  <c r="U20" i="37"/>
  <c r="T20" i="37"/>
  <c r="S20" i="37"/>
  <c r="R20" i="37"/>
  <c r="Q20" i="37"/>
  <c r="P20" i="37"/>
  <c r="DR22" i="36"/>
  <c r="DS22" i="36"/>
  <c r="DT22" i="36"/>
  <c r="DU22" i="36"/>
  <c r="DV22" i="36"/>
  <c r="DW22" i="36"/>
  <c r="DQ22" i="36"/>
  <c r="CW22" i="36"/>
  <c r="CX22" i="36"/>
  <c r="CY22" i="36"/>
  <c r="CZ22" i="36"/>
  <c r="CV22" i="36"/>
  <c r="CW23" i="36"/>
  <c r="CX23" i="36"/>
  <c r="CY23" i="36"/>
  <c r="CZ23" i="36"/>
  <c r="CV23" i="36"/>
  <c r="CP22" i="36"/>
  <c r="CQ22" i="36"/>
  <c r="CR22" i="36"/>
  <c r="CS22" i="36"/>
  <c r="CT22" i="36"/>
  <c r="CU22" i="36"/>
  <c r="CO22" i="36"/>
  <c r="CI22" i="36"/>
  <c r="CJ22" i="36"/>
  <c r="CK22" i="36"/>
  <c r="CL22" i="36"/>
  <c r="CM22" i="36"/>
  <c r="CN22" i="36"/>
  <c r="CH22" i="36"/>
  <c r="BU22" i="36"/>
  <c r="BV22" i="36"/>
  <c r="BW22" i="36"/>
  <c r="BX22" i="36"/>
  <c r="BY22" i="36"/>
  <c r="BZ22" i="36"/>
  <c r="BT22" i="36"/>
  <c r="BN22" i="36"/>
  <c r="BO22" i="36"/>
  <c r="BP22" i="36"/>
  <c r="BQ22" i="36"/>
  <c r="BR22" i="36"/>
  <c r="BS22" i="36"/>
  <c r="BM22" i="36"/>
  <c r="BG22" i="36"/>
  <c r="BH22" i="36"/>
  <c r="BI22" i="36"/>
  <c r="BJ22" i="36"/>
  <c r="BK22" i="36"/>
  <c r="BL22" i="36"/>
  <c r="BF22" i="36"/>
  <c r="AS22" i="36"/>
  <c r="AT22" i="36"/>
  <c r="AU22" i="36"/>
  <c r="AV22" i="36"/>
  <c r="AW22" i="36"/>
  <c r="AX22" i="36"/>
  <c r="AR22" i="36"/>
  <c r="O2" i="37"/>
  <c r="N2" i="37"/>
  <c r="M2" i="37"/>
  <c r="L2" i="37"/>
  <c r="K2" i="37"/>
  <c r="J2" i="37"/>
  <c r="I2" i="37"/>
  <c r="AC2" i="37"/>
  <c r="AB2" i="37"/>
  <c r="AA2" i="37"/>
  <c r="Z2" i="37"/>
  <c r="Y2" i="37"/>
  <c r="X2" i="37"/>
  <c r="W2" i="37"/>
  <c r="O3" i="37"/>
  <c r="N3" i="37"/>
  <c r="M3" i="37"/>
  <c r="L3" i="37"/>
  <c r="K3" i="37"/>
  <c r="J3" i="37"/>
  <c r="I3" i="37"/>
  <c r="V3" i="37"/>
  <c r="U3" i="37"/>
  <c r="T3" i="37"/>
  <c r="S3" i="37"/>
  <c r="R3" i="37"/>
  <c r="Q3" i="37"/>
  <c r="P3" i="37"/>
  <c r="AC4" i="37"/>
  <c r="AB4" i="37"/>
  <c r="AA4" i="37"/>
  <c r="Z4" i="37"/>
  <c r="Y4" i="37"/>
  <c r="X4" i="37"/>
  <c r="W4" i="37"/>
  <c r="O5" i="37"/>
  <c r="N5" i="37"/>
  <c r="M5" i="37"/>
  <c r="L5" i="37"/>
  <c r="K5" i="37"/>
  <c r="J5" i="37"/>
  <c r="I5" i="37"/>
  <c r="AC6" i="37"/>
  <c r="AB6" i="37"/>
  <c r="AA6" i="37"/>
  <c r="Z6" i="37"/>
  <c r="Y6" i="37"/>
  <c r="X6" i="37"/>
  <c r="W6" i="37"/>
  <c r="H7" i="37"/>
  <c r="G7" i="37"/>
  <c r="F7" i="37"/>
  <c r="E7" i="37"/>
  <c r="D7" i="37"/>
  <c r="C7" i="37"/>
  <c r="B7" i="37"/>
  <c r="V7" i="37"/>
  <c r="U7" i="37"/>
  <c r="T7" i="37"/>
  <c r="S7" i="37"/>
  <c r="R7" i="37"/>
  <c r="Q7" i="37"/>
  <c r="P7" i="37"/>
  <c r="O8" i="37"/>
  <c r="N8" i="37"/>
  <c r="M8" i="37"/>
  <c r="L8" i="37"/>
  <c r="K8" i="37"/>
  <c r="J8" i="37"/>
  <c r="I8" i="37"/>
  <c r="V8" i="37"/>
  <c r="U8" i="37"/>
  <c r="T8" i="37"/>
  <c r="S8" i="37"/>
  <c r="R8" i="37"/>
  <c r="Q8" i="37"/>
  <c r="P8" i="37"/>
  <c r="AC8" i="37"/>
  <c r="AB8" i="37"/>
  <c r="AA8" i="37"/>
  <c r="Z8" i="37"/>
  <c r="Y8" i="37"/>
  <c r="X8" i="37"/>
  <c r="W8" i="37"/>
  <c r="O9" i="37"/>
  <c r="N9" i="37"/>
  <c r="M9" i="37"/>
  <c r="L9" i="37"/>
  <c r="K9" i="37"/>
  <c r="J9" i="37"/>
  <c r="I9" i="37"/>
  <c r="AC9" i="37"/>
  <c r="AB9" i="37"/>
  <c r="AA9" i="37"/>
  <c r="Z9" i="37"/>
  <c r="Y9" i="37"/>
  <c r="X9" i="37"/>
  <c r="W9" i="37"/>
  <c r="AC10" i="37"/>
  <c r="AB10" i="37"/>
  <c r="AA10" i="37"/>
  <c r="Z10" i="37"/>
  <c r="Y10" i="37"/>
  <c r="X10" i="37"/>
  <c r="W10" i="37"/>
  <c r="AC20" i="37"/>
  <c r="AB20" i="37"/>
  <c r="AA20" i="37"/>
  <c r="Z20" i="37"/>
  <c r="Y20" i="37"/>
  <c r="X20" i="37"/>
  <c r="W20" i="37"/>
  <c r="H11" i="37"/>
  <c r="G11" i="37"/>
  <c r="F11" i="37"/>
  <c r="E11" i="37"/>
  <c r="D11" i="37"/>
  <c r="C11" i="37"/>
  <c r="B11" i="37"/>
  <c r="V11" i="37"/>
  <c r="U11" i="37"/>
  <c r="T11" i="37"/>
  <c r="S11" i="37"/>
  <c r="R11" i="37"/>
  <c r="Q11" i="37"/>
  <c r="P11" i="37"/>
  <c r="AC12" i="37"/>
  <c r="AB12" i="37"/>
  <c r="AA12" i="37"/>
  <c r="Z12" i="37"/>
  <c r="Y12" i="37"/>
  <c r="X12" i="37"/>
  <c r="W12" i="37"/>
  <c r="O13" i="37"/>
  <c r="N13" i="37"/>
  <c r="M13" i="37"/>
  <c r="L13" i="37"/>
  <c r="K13" i="37"/>
  <c r="J13" i="37"/>
  <c r="I13" i="37"/>
  <c r="AC14" i="37"/>
  <c r="AB14" i="37"/>
  <c r="AA14" i="37"/>
  <c r="Z14" i="37"/>
  <c r="Y14" i="37"/>
  <c r="X14" i="37"/>
  <c r="W14" i="37"/>
  <c r="O17" i="37"/>
  <c r="N17" i="37"/>
  <c r="M17" i="37"/>
  <c r="L17" i="37"/>
  <c r="K17" i="37"/>
  <c r="J17" i="37"/>
  <c r="I17" i="37"/>
  <c r="AC17" i="37"/>
  <c r="AB17" i="37"/>
  <c r="AA17" i="37"/>
  <c r="Z17" i="37"/>
  <c r="Y17" i="37"/>
  <c r="X17" i="37"/>
  <c r="W17" i="37"/>
  <c r="J21" i="36"/>
  <c r="K21" i="36"/>
  <c r="L21" i="36"/>
  <c r="M21" i="36"/>
  <c r="N21" i="36"/>
  <c r="O21" i="36"/>
  <c r="I21" i="36"/>
  <c r="O21" i="37"/>
  <c r="N21" i="37"/>
  <c r="M21" i="37"/>
  <c r="L21" i="37"/>
  <c r="K21" i="37"/>
  <c r="J21" i="37"/>
  <c r="I21" i="37"/>
  <c r="AC21" i="37"/>
  <c r="AB21" i="37"/>
  <c r="AA21" i="37"/>
  <c r="Z21" i="37"/>
  <c r="Y21" i="37"/>
  <c r="X21" i="37"/>
  <c r="W21" i="37"/>
  <c r="BG21" i="36"/>
  <c r="BH21" i="36"/>
  <c r="BI21" i="36"/>
  <c r="BJ21" i="36"/>
  <c r="BK21" i="36"/>
  <c r="BL21" i="36"/>
  <c r="BF21" i="36"/>
  <c r="CI21" i="36"/>
  <c r="CJ21" i="36"/>
  <c r="CK21" i="36"/>
  <c r="CL21" i="36"/>
  <c r="CM21" i="36"/>
  <c r="CN21" i="36"/>
  <c r="CH21" i="36"/>
  <c r="BU23" i="36"/>
  <c r="BV23" i="36"/>
  <c r="BW23" i="36"/>
  <c r="BX23" i="36"/>
  <c r="BY23" i="36"/>
  <c r="BZ23" i="36"/>
  <c r="BT23" i="36"/>
  <c r="DD23" i="36"/>
  <c r="DE23" i="36"/>
  <c r="DF23" i="36"/>
  <c r="DG23" i="36"/>
  <c r="DH23" i="36"/>
  <c r="DI23" i="36"/>
  <c r="DC23" i="36"/>
  <c r="H24" i="37"/>
  <c r="G24" i="37"/>
  <c r="F24" i="37"/>
  <c r="E24" i="37"/>
  <c r="D24" i="37"/>
  <c r="C24" i="37"/>
  <c r="B24" i="37"/>
  <c r="V24" i="37"/>
  <c r="U24" i="37"/>
  <c r="T24" i="37"/>
  <c r="S24" i="37"/>
  <c r="R24" i="37"/>
  <c r="Q24" i="37"/>
  <c r="P24" i="37"/>
  <c r="CP24" i="36"/>
  <c r="CQ24" i="36"/>
  <c r="CR24" i="36"/>
  <c r="CS24" i="36"/>
  <c r="CT24" i="36"/>
  <c r="CU24" i="36"/>
  <c r="CO24" i="36"/>
  <c r="BU25" i="36"/>
  <c r="BV25" i="36"/>
  <c r="BW25" i="36"/>
  <c r="BX25" i="36"/>
  <c r="BY25" i="36"/>
  <c r="BZ25" i="36"/>
  <c r="BT25" i="36"/>
  <c r="CI25" i="36"/>
  <c r="CJ25" i="36"/>
  <c r="CK25" i="36"/>
  <c r="CL25" i="36"/>
  <c r="CM25" i="36"/>
  <c r="CN25" i="36"/>
  <c r="CH25" i="36"/>
  <c r="BU26" i="36"/>
  <c r="BV26" i="36"/>
  <c r="BW26" i="36"/>
  <c r="BX26" i="36"/>
  <c r="BY26" i="36"/>
  <c r="BZ26" i="36"/>
  <c r="BT26" i="36"/>
  <c r="DD24" i="36"/>
  <c r="DE24" i="36"/>
  <c r="DF24" i="36"/>
  <c r="DG24" i="36"/>
  <c r="DH24" i="36"/>
  <c r="DI24" i="36"/>
  <c r="DC24" i="36"/>
  <c r="AC18" i="37"/>
  <c r="AB18" i="37"/>
  <c r="AA18" i="37"/>
  <c r="Z18" i="37"/>
  <c r="Y18" i="37"/>
  <c r="X18" i="37"/>
  <c r="W18" i="37"/>
  <c r="H2" i="37"/>
  <c r="G2" i="37"/>
  <c r="F2" i="37"/>
  <c r="E2" i="37"/>
  <c r="D2" i="37"/>
  <c r="C2" i="37"/>
  <c r="B2" i="37"/>
  <c r="O6" i="37"/>
  <c r="N6" i="37"/>
  <c r="M6" i="37"/>
  <c r="L6" i="37"/>
  <c r="K6" i="37"/>
  <c r="J6" i="37"/>
  <c r="I6" i="37"/>
  <c r="CP21" i="36"/>
  <c r="CQ21" i="36"/>
  <c r="CR21" i="36"/>
  <c r="CS21" i="36"/>
  <c r="CT21" i="36"/>
  <c r="CU21" i="36"/>
  <c r="CO21" i="36"/>
  <c r="LA31" i="29"/>
  <c r="LA33" i="29" s="1"/>
  <c r="AZ23" i="36"/>
  <c r="BA23" i="36"/>
  <c r="BB23" i="36"/>
  <c r="BC23" i="36"/>
  <c r="BD23" i="36"/>
  <c r="BE23" i="36"/>
  <c r="AY23" i="36"/>
  <c r="AL23" i="36"/>
  <c r="AM23" i="36"/>
  <c r="AN23" i="36"/>
  <c r="AO23" i="36"/>
  <c r="AP23" i="36"/>
  <c r="AQ23" i="36"/>
  <c r="AK23" i="36"/>
  <c r="AL22" i="36"/>
  <c r="AM22" i="36"/>
  <c r="AN22" i="36"/>
  <c r="AO22" i="36"/>
  <c r="AP22" i="36"/>
  <c r="AQ22" i="36"/>
  <c r="AK22" i="36"/>
  <c r="AM22" i="37"/>
  <c r="AL22" i="37"/>
  <c r="AK22" i="37"/>
  <c r="AQ20" i="37"/>
  <c r="AP20" i="37"/>
  <c r="AO20" i="37"/>
  <c r="AN20" i="37"/>
  <c r="AM20" i="37"/>
  <c r="AL20" i="37"/>
  <c r="AK20" i="37"/>
  <c r="AQ14" i="37"/>
  <c r="AP14" i="37"/>
  <c r="AO14" i="37"/>
  <c r="AN14" i="37"/>
  <c r="AM14" i="37"/>
  <c r="AL14" i="37"/>
  <c r="AK14" i="37"/>
  <c r="AQ13" i="37"/>
  <c r="AP13" i="37"/>
  <c r="AO13" i="37"/>
  <c r="AN13" i="37"/>
  <c r="AM13" i="37"/>
  <c r="AL13" i="37"/>
  <c r="AK13" i="37"/>
  <c r="AQ10" i="37"/>
  <c r="AP10" i="37"/>
  <c r="AO10" i="37"/>
  <c r="AN10" i="37"/>
  <c r="AM10" i="37"/>
  <c r="AL10" i="37"/>
  <c r="AK10" i="37"/>
  <c r="AQ8" i="37"/>
  <c r="AP8" i="37"/>
  <c r="AO8" i="37"/>
  <c r="AN8" i="37"/>
  <c r="AM8" i="37"/>
  <c r="AL8" i="37"/>
  <c r="AK8" i="37"/>
  <c r="AQ7" i="37"/>
  <c r="AP7" i="37"/>
  <c r="AO7" i="37"/>
  <c r="AN7" i="37"/>
  <c r="AM7" i="37"/>
  <c r="AL7" i="37"/>
  <c r="AK7" i="37"/>
  <c r="AQ5" i="37"/>
  <c r="AP5" i="37"/>
  <c r="AO5" i="37"/>
  <c r="AN5" i="37"/>
  <c r="AM5" i="37"/>
  <c r="AL5" i="37"/>
  <c r="AK5" i="37"/>
  <c r="AQ4" i="37"/>
  <c r="AP4" i="37"/>
  <c r="AO4" i="37"/>
  <c r="AN4" i="37"/>
  <c r="AM4" i="37"/>
  <c r="AL4" i="37"/>
  <c r="AK4" i="37"/>
  <c r="AQ3" i="37"/>
  <c r="AP3" i="37"/>
  <c r="AO3" i="37"/>
  <c r="AN3" i="37"/>
  <c r="AM3" i="37"/>
  <c r="AL3" i="37"/>
  <c r="AK3" i="37"/>
  <c r="AQ2" i="37"/>
  <c r="AP2" i="37"/>
  <c r="AO2" i="37"/>
  <c r="AN2" i="37"/>
  <c r="AM2" i="37"/>
  <c r="AL2" i="37"/>
  <c r="AK2" i="37"/>
  <c r="AJ2" i="37"/>
  <c r="AI2" i="37"/>
  <c r="AH2" i="37"/>
  <c r="AG2" i="37"/>
  <c r="AF2" i="37"/>
  <c r="AE2" i="37"/>
  <c r="AD2" i="37"/>
  <c r="AJ3" i="37"/>
  <c r="AI3" i="37"/>
  <c r="AH3" i="37"/>
  <c r="AG3" i="37"/>
  <c r="AF3" i="37"/>
  <c r="AE3" i="37"/>
  <c r="AD3" i="37"/>
  <c r="AJ6" i="37"/>
  <c r="AI6" i="37"/>
  <c r="AH6" i="37"/>
  <c r="AG6" i="37"/>
  <c r="AF6" i="37"/>
  <c r="AE6" i="37"/>
  <c r="AD6" i="37"/>
  <c r="AJ11" i="37"/>
  <c r="AI11" i="37"/>
  <c r="AH11" i="37"/>
  <c r="AG11" i="37"/>
  <c r="AF11" i="37"/>
  <c r="AE11" i="37"/>
  <c r="AD11" i="37"/>
  <c r="AJ13" i="37"/>
  <c r="AI13" i="37"/>
  <c r="AH13" i="37"/>
  <c r="AG13" i="37"/>
  <c r="AF13" i="37"/>
  <c r="AE13" i="37"/>
  <c r="AD13" i="37"/>
  <c r="AJ17" i="37"/>
  <c r="AI17" i="37"/>
  <c r="AH17" i="37"/>
  <c r="AG17" i="37"/>
  <c r="AF17" i="37"/>
  <c r="AE17" i="37"/>
  <c r="AD17" i="37"/>
  <c r="AJ23" i="37"/>
  <c r="AI23" i="37"/>
  <c r="AH23" i="37"/>
  <c r="AG23" i="37"/>
  <c r="AF23" i="37"/>
  <c r="AE23" i="37"/>
  <c r="AD23" i="37"/>
  <c r="AE26" i="36"/>
  <c r="AF26" i="36"/>
  <c r="AG26" i="36"/>
  <c r="AH26" i="36"/>
  <c r="AI26" i="36"/>
  <c r="AJ26" i="36"/>
  <c r="AD26" i="36"/>
  <c r="AJ26" i="37"/>
  <c r="AI26" i="37"/>
  <c r="AH26" i="37"/>
  <c r="AG26" i="37"/>
  <c r="AF26" i="37"/>
  <c r="AE26" i="37"/>
  <c r="AD26" i="37"/>
  <c r="AE23" i="36"/>
  <c r="AF23" i="36"/>
  <c r="AG23" i="36"/>
  <c r="AH23" i="36"/>
  <c r="AI23" i="36"/>
  <c r="AJ23" i="36"/>
  <c r="AD23" i="36"/>
  <c r="AJ15" i="37"/>
  <c r="AI15" i="37"/>
  <c r="AH15" i="37"/>
  <c r="AG15" i="37"/>
  <c r="AF15" i="37"/>
  <c r="AE15" i="37"/>
  <c r="AD15" i="37"/>
  <c r="AE22" i="36"/>
  <c r="AF22" i="36"/>
  <c r="AG22" i="36"/>
  <c r="AH22" i="36"/>
  <c r="AI22" i="36"/>
  <c r="AJ22" i="36"/>
  <c r="AD22" i="36"/>
  <c r="X21" i="36"/>
  <c r="Y21" i="36"/>
  <c r="Z21" i="36"/>
  <c r="AA21" i="36"/>
  <c r="AB21" i="36"/>
  <c r="AC21" i="36"/>
  <c r="W21" i="36"/>
  <c r="Q26" i="36"/>
  <c r="R26" i="36"/>
  <c r="S26" i="36"/>
  <c r="T26" i="36"/>
  <c r="U26" i="36"/>
  <c r="V26" i="36"/>
  <c r="P26" i="36"/>
  <c r="Q24" i="36"/>
  <c r="R24" i="36"/>
  <c r="S24" i="36"/>
  <c r="T24" i="36"/>
  <c r="U24" i="36"/>
  <c r="V24" i="36"/>
  <c r="P24" i="36"/>
  <c r="C24" i="36"/>
  <c r="D24" i="36"/>
  <c r="E24" i="36"/>
  <c r="F24" i="36"/>
  <c r="G24" i="36"/>
  <c r="H24" i="36"/>
  <c r="B24" i="36"/>
  <c r="FM59" i="37"/>
  <c r="EJ31" i="29"/>
  <c r="ED60" i="37"/>
  <c r="ED60" i="36"/>
  <c r="DX27" i="36" s="1"/>
  <c r="EK60" i="37"/>
  <c r="EK60" i="36"/>
  <c r="ER60" i="36"/>
  <c r="ER60" i="37"/>
  <c r="EY60" i="36"/>
  <c r="EY60" i="37"/>
  <c r="FF60" i="37"/>
  <c r="FF60" i="36"/>
  <c r="FT60" i="37"/>
  <c r="FT60" i="36"/>
  <c r="EY31" i="29"/>
  <c r="GA60" i="36"/>
  <c r="GA60" i="37"/>
  <c r="H35" i="36"/>
  <c r="JT6" i="29"/>
  <c r="IV6" i="29"/>
  <c r="G33" i="29"/>
  <c r="N20" i="29"/>
  <c r="N18" i="29"/>
  <c r="AB18" i="29"/>
  <c r="AG19" i="29"/>
  <c r="AL22" i="29"/>
  <c r="AQ15" i="29"/>
  <c r="AQ12" i="29"/>
  <c r="AZ20" i="29"/>
  <c r="BO23" i="29"/>
  <c r="BO18" i="29"/>
  <c r="BT22" i="29"/>
  <c r="BT19" i="29"/>
  <c r="BT10" i="29"/>
  <c r="CC11" i="29"/>
  <c r="CH21" i="29"/>
  <c r="CH20" i="29"/>
  <c r="CH18" i="29"/>
  <c r="CH10" i="29"/>
  <c r="CH9" i="29"/>
  <c r="CM19" i="29"/>
  <c r="CR20" i="29"/>
  <c r="CR11" i="29"/>
  <c r="DB23" i="29"/>
  <c r="DB19" i="29"/>
  <c r="DB13" i="29"/>
  <c r="DB11" i="29"/>
  <c r="DB8" i="29"/>
  <c r="DG13" i="29"/>
  <c r="DL22" i="29"/>
  <c r="DL18" i="29"/>
  <c r="DQ11" i="29"/>
  <c r="DZ19" i="29"/>
  <c r="DZ21" i="29"/>
  <c r="EE9" i="29"/>
  <c r="EE19" i="29"/>
  <c r="EJ8" i="29"/>
  <c r="EJ18" i="29"/>
  <c r="EJ19" i="29"/>
  <c r="EJ23" i="29"/>
  <c r="EO13" i="29"/>
  <c r="EO21" i="29"/>
  <c r="ET9" i="29"/>
  <c r="ET10" i="29"/>
  <c r="ET15" i="29"/>
  <c r="ET18" i="29"/>
  <c r="ET21" i="29"/>
  <c r="ET23" i="29"/>
  <c r="FD19" i="29"/>
  <c r="FI15" i="29"/>
  <c r="FI18" i="29"/>
  <c r="FI23" i="29"/>
  <c r="FN8" i="29"/>
  <c r="FN13" i="29"/>
  <c r="FN20" i="29"/>
  <c r="FS15" i="29"/>
  <c r="GB10" i="29"/>
  <c r="GB18" i="29"/>
  <c r="GG9" i="29"/>
  <c r="GG13" i="29"/>
  <c r="GG18" i="29"/>
  <c r="GG21" i="29"/>
  <c r="GG22" i="29"/>
  <c r="GL8" i="29"/>
  <c r="GL9" i="29"/>
  <c r="GL10" i="29"/>
  <c r="GL12" i="29"/>
  <c r="GQ13" i="29"/>
  <c r="GQ15" i="29"/>
  <c r="GQ21" i="29"/>
  <c r="GQ23" i="29"/>
  <c r="GZ15" i="29"/>
  <c r="GZ23" i="29"/>
  <c r="HE13" i="29"/>
  <c r="HE22" i="29"/>
  <c r="HJ20" i="29"/>
  <c r="HJ21" i="29"/>
  <c r="HT12" i="29"/>
  <c r="HT18" i="29"/>
  <c r="IC21" i="29"/>
  <c r="IH20" i="29"/>
  <c r="IR18" i="29"/>
  <c r="IR22" i="29"/>
  <c r="JF25" i="29"/>
  <c r="JF21" i="29"/>
  <c r="JF11" i="29"/>
  <c r="JK22" i="29"/>
  <c r="JP19" i="29"/>
  <c r="JP18" i="29"/>
  <c r="JP13" i="29"/>
  <c r="JY20" i="29"/>
  <c r="KD20" i="29"/>
  <c r="KI21" i="29"/>
  <c r="KN23" i="29"/>
  <c r="KS18" i="29"/>
  <c r="BE17" i="29"/>
  <c r="CH17" i="29"/>
  <c r="GL17" i="29"/>
  <c r="HJ17" i="29"/>
  <c r="JF17" i="29"/>
  <c r="KS17" i="29"/>
  <c r="D17" i="29"/>
  <c r="AZ14" i="29"/>
  <c r="BT14" i="29"/>
  <c r="CH14" i="29"/>
  <c r="JE16" i="36"/>
  <c r="JA16" i="36"/>
  <c r="JB2" i="36"/>
  <c r="JD16" i="36"/>
  <c r="JD10" i="36"/>
  <c r="JE8" i="36"/>
  <c r="JA8" i="36"/>
  <c r="JF7" i="36"/>
  <c r="JB7" i="36"/>
  <c r="JG16" i="36"/>
  <c r="JG10" i="36"/>
  <c r="JE7" i="36"/>
  <c r="MQ10" i="36"/>
  <c r="MT10" i="36"/>
  <c r="MP10" i="36"/>
  <c r="MS10" i="36"/>
  <c r="MH20" i="36"/>
  <c r="MJ14" i="36"/>
  <c r="MK13" i="36"/>
  <c r="MG13" i="36"/>
  <c r="MI14" i="36"/>
  <c r="MJ13" i="36"/>
  <c r="ML14" i="36"/>
  <c r="MC18" i="36"/>
  <c r="MC8" i="36"/>
  <c r="MF18" i="36"/>
  <c r="MF13" i="36"/>
  <c r="ME10" i="36"/>
  <c r="MF8" i="36"/>
  <c r="LX8" i="36"/>
  <c r="LT8" i="36"/>
  <c r="LW7" i="36"/>
  <c r="LS7" i="36"/>
  <c r="LW8" i="36"/>
  <c r="LS8" i="36"/>
  <c r="LV7" i="36"/>
  <c r="LY7" i="36"/>
  <c r="LE15" i="36"/>
  <c r="LH15" i="36"/>
  <c r="LK10" i="36"/>
  <c r="LG10" i="36"/>
  <c r="LI15" i="36"/>
  <c r="LK15" i="36"/>
  <c r="LJ10" i="36"/>
  <c r="LD8" i="36"/>
  <c r="KZ8" i="36"/>
  <c r="LD5" i="36"/>
  <c r="KZ5" i="36"/>
  <c r="LC8" i="36"/>
  <c r="KY8" i="36"/>
  <c r="LC5" i="36"/>
  <c r="KY5" i="36"/>
  <c r="LB8" i="36"/>
  <c r="LB5" i="36"/>
  <c r="KW17" i="36"/>
  <c r="KS17" i="36"/>
  <c r="KW11" i="36"/>
  <c r="KS11" i="36"/>
  <c r="KV17" i="36"/>
  <c r="KR17" i="36"/>
  <c r="KV11" i="36"/>
  <c r="KR11" i="36"/>
  <c r="KU17" i="36"/>
  <c r="KU11" i="36"/>
  <c r="KO5" i="36"/>
  <c r="KO10" i="36"/>
  <c r="KK10" i="36"/>
  <c r="KN7" i="36"/>
  <c r="KJ7" i="36"/>
  <c r="KN5" i="36"/>
  <c r="KJ5" i="36"/>
  <c r="KK5" i="36"/>
  <c r="KN10" i="36"/>
  <c r="KB19" i="36"/>
  <c r="JX19" i="36"/>
  <c r="KA19" i="36"/>
  <c r="JW19" i="36"/>
  <c r="JZ19" i="36"/>
  <c r="JR20" i="36"/>
  <c r="JT6" i="36"/>
  <c r="JP6" i="36"/>
  <c r="JU20" i="36"/>
  <c r="JQ20" i="36"/>
  <c r="JS6" i="36"/>
  <c r="JO6" i="36"/>
  <c r="JT20" i="36"/>
  <c r="IX9" i="36"/>
  <c r="IT9" i="36"/>
  <c r="IU5" i="36"/>
  <c r="IX4" i="36"/>
  <c r="IT4" i="36"/>
  <c r="IZ9" i="36"/>
  <c r="IW7" i="36"/>
  <c r="IY5" i="36"/>
  <c r="IZ4" i="36"/>
  <c r="IE14" i="36"/>
  <c r="ID14" i="36"/>
  <c r="IA14" i="36"/>
  <c r="HU9" i="36"/>
  <c r="HX9" i="36"/>
  <c r="HT9" i="36"/>
  <c r="HW9" i="36"/>
  <c r="HJ5" i="36"/>
  <c r="HF5" i="36"/>
  <c r="HI5" i="36"/>
  <c r="GU7" i="36"/>
  <c r="GQ7" i="36"/>
  <c r="GO6" i="36"/>
  <c r="GM6" i="36"/>
  <c r="FL6" i="36"/>
  <c r="FH6" i="36"/>
  <c r="FK6" i="36"/>
  <c r="FG6" i="36"/>
  <c r="EP8" i="36"/>
  <c r="EL6" i="36"/>
  <c r="EP6" i="36"/>
  <c r="EO8" i="36"/>
  <c r="EO6" i="36"/>
  <c r="EL8" i="36"/>
  <c r="ER6" i="36"/>
  <c r="EB11" i="36"/>
  <c r="EC7" i="36"/>
  <c r="DY7" i="36"/>
  <c r="DX11" i="36"/>
  <c r="EB7" i="36"/>
  <c r="DX7" i="36"/>
  <c r="DW5" i="36"/>
  <c r="DS5" i="36"/>
  <c r="DV5" i="36"/>
  <c r="DR5" i="36"/>
  <c r="DU5" i="36"/>
  <c r="DN11" i="36"/>
  <c r="DO4" i="36"/>
  <c r="DJ11" i="36"/>
  <c r="CX12" i="36"/>
  <c r="CM11" i="36"/>
  <c r="CM8" i="36"/>
  <c r="CI8" i="36"/>
  <c r="CI11" i="36"/>
  <c r="CL8" i="36"/>
  <c r="CH8" i="36"/>
  <c r="CG18" i="36"/>
  <c r="CC18" i="36"/>
  <c r="CF18" i="36"/>
  <c r="BR10" i="36"/>
  <c r="AU10" i="36"/>
  <c r="AX10" i="36"/>
  <c r="AT10" i="36"/>
  <c r="AW10" i="36"/>
  <c r="AP14" i="36"/>
  <c r="AL14" i="36"/>
  <c r="AQ10" i="36"/>
  <c r="AM10" i="36"/>
  <c r="AN10" i="36"/>
  <c r="AO14" i="36"/>
  <c r="AP10" i="36"/>
  <c r="AC53" i="36"/>
  <c r="JJ9" i="36"/>
  <c r="JN9" i="36"/>
  <c r="JK9" i="36"/>
  <c r="JH9" i="36"/>
  <c r="JL9" i="36"/>
  <c r="KJ9" i="36"/>
  <c r="KN9" i="36"/>
  <c r="KK9" i="36"/>
  <c r="KO9" i="36"/>
  <c r="KL9" i="36"/>
  <c r="KP9" i="36"/>
  <c r="LE9" i="36"/>
  <c r="LI9" i="36"/>
  <c r="LF9" i="36"/>
  <c r="LJ9" i="36"/>
  <c r="LG9" i="36"/>
  <c r="LK9" i="36"/>
  <c r="Z10" i="36"/>
  <c r="W10" i="36"/>
  <c r="AA10" i="36"/>
  <c r="X10" i="36"/>
  <c r="AB10" i="36"/>
  <c r="IM10" i="36"/>
  <c r="IQ10" i="36"/>
  <c r="IN10" i="36"/>
  <c r="IR10" i="36"/>
  <c r="KD10" i="36"/>
  <c r="KH10" i="36"/>
  <c r="KE10" i="36"/>
  <c r="KI10" i="36"/>
  <c r="BL45" i="36"/>
  <c r="MV20" i="36"/>
  <c r="FD11" i="36"/>
  <c r="EZ11" i="36"/>
  <c r="DM11" i="36"/>
  <c r="S11" i="36"/>
  <c r="NA53" i="37"/>
  <c r="MI10" i="36"/>
  <c r="LR53" i="37"/>
  <c r="KF10" i="36"/>
  <c r="IO10" i="36"/>
  <c r="AX53" i="36"/>
  <c r="MC5" i="36"/>
  <c r="LZ5" i="36"/>
  <c r="MD5" i="36"/>
  <c r="MA5" i="36"/>
  <c r="ME5" i="36"/>
  <c r="MQ5" i="36"/>
  <c r="MN5" i="36"/>
  <c r="MR5" i="36"/>
  <c r="MO5" i="36"/>
  <c r="MS5" i="36"/>
  <c r="AC6" i="36"/>
  <c r="W6" i="36"/>
  <c r="X6" i="36"/>
  <c r="AS6" i="36"/>
  <c r="AW6" i="36"/>
  <c r="AT6" i="36"/>
  <c r="AX6" i="36"/>
  <c r="AU6" i="36"/>
  <c r="CQ6" i="36"/>
  <c r="CU6" i="36"/>
  <c r="CR6" i="36"/>
  <c r="CO6" i="36"/>
  <c r="CS6" i="36"/>
  <c r="HC57" i="37"/>
  <c r="HC57" i="36"/>
  <c r="GO57" i="37"/>
  <c r="IL56" i="37"/>
  <c r="V54" i="37"/>
  <c r="DI52" i="37"/>
  <c r="HC51" i="36"/>
  <c r="HC18" i="36" s="1"/>
  <c r="HC51" i="37"/>
  <c r="IE49" i="37"/>
  <c r="IE49" i="36"/>
  <c r="AQ49" i="37"/>
  <c r="AQ49" i="36"/>
  <c r="AC49" i="37"/>
  <c r="AC49" i="36"/>
  <c r="LD47" i="37"/>
  <c r="LD47" i="36"/>
  <c r="JG47" i="36"/>
  <c r="KP46" i="36"/>
  <c r="KP46" i="37"/>
  <c r="MM44" i="37"/>
  <c r="MM44" i="36"/>
  <c r="CN42" i="36"/>
  <c r="HC41" i="37"/>
  <c r="HC41" i="36"/>
  <c r="KW40" i="37"/>
  <c r="KW40" i="36"/>
  <c r="NA39" i="37"/>
  <c r="MF39" i="36"/>
  <c r="MF39" i="37"/>
  <c r="LR39" i="36"/>
  <c r="KI39" i="36"/>
  <c r="KI39" i="37"/>
  <c r="LY38" i="37"/>
  <c r="LY38" i="36"/>
  <c r="LS5" i="36" s="1"/>
  <c r="LK38" i="37"/>
  <c r="LK38" i="36"/>
  <c r="LG5" i="36" s="1"/>
  <c r="BL38" i="36"/>
  <c r="BJ5" i="36" s="1"/>
  <c r="AJ38" i="37"/>
  <c r="AJ38" i="36"/>
  <c r="GA35" i="36"/>
  <c r="LP20" i="36"/>
  <c r="MQ20" i="36"/>
  <c r="LH20" i="36"/>
  <c r="ML20" i="36"/>
  <c r="MT20" i="36"/>
  <c r="MP20" i="36"/>
  <c r="MY20" i="36"/>
  <c r="MU20" i="36"/>
  <c r="FC11" i="36"/>
  <c r="DP11" i="36"/>
  <c r="DL11" i="36"/>
  <c r="V11" i="36"/>
  <c r="R11" i="36"/>
  <c r="ML10" i="36"/>
  <c r="MH10" i="36"/>
  <c r="LD53" i="36"/>
  <c r="KC10" i="36"/>
  <c r="DW53" i="36"/>
  <c r="DW20" i="36" s="1"/>
  <c r="AC10" i="36"/>
  <c r="KM9" i="36"/>
  <c r="JM9" i="36"/>
  <c r="MA20" i="36"/>
  <c r="MG20" i="36"/>
  <c r="MZ20" i="36"/>
  <c r="MS20" i="36"/>
  <c r="FF11" i="36"/>
  <c r="DO11" i="36"/>
  <c r="U11" i="36"/>
  <c r="MK10" i="36"/>
  <c r="LD53" i="37"/>
  <c r="IS10" i="36"/>
  <c r="HQ53" i="37"/>
  <c r="DW53" i="37"/>
  <c r="Y10" i="36"/>
  <c r="JI9" i="36"/>
  <c r="V60" i="36"/>
  <c r="V60" i="37"/>
  <c r="AX60" i="36"/>
  <c r="DI59" i="37"/>
  <c r="CM31" i="29"/>
  <c r="EK59" i="37"/>
  <c r="EK59" i="36"/>
  <c r="ER59" i="37"/>
  <c r="ER59" i="36"/>
  <c r="HQ59" i="36"/>
  <c r="HQ59" i="37"/>
  <c r="CU60" i="37"/>
  <c r="CU60" i="36"/>
  <c r="BE60" i="36"/>
  <c r="CG60" i="36"/>
  <c r="BX31" i="29"/>
  <c r="O60" i="36"/>
  <c r="AC60" i="36"/>
  <c r="AJ60" i="36"/>
  <c r="BZ60" i="36"/>
  <c r="DP60" i="37"/>
  <c r="BS60" i="36"/>
  <c r="DW60" i="36"/>
  <c r="AQ59" i="37"/>
  <c r="AG31" i="29"/>
  <c r="CH31" i="29"/>
  <c r="BL60" i="36"/>
  <c r="DW60" i="37"/>
  <c r="H59" i="37"/>
  <c r="H55" i="36"/>
  <c r="H55" i="37"/>
  <c r="H47" i="36"/>
  <c r="H11" i="36"/>
  <c r="H42" i="37"/>
  <c r="H38" i="37"/>
  <c r="ED35" i="36"/>
  <c r="ED35" i="37"/>
  <c r="CU35" i="37"/>
  <c r="CU35" i="36"/>
  <c r="BE55" i="36"/>
  <c r="BE51" i="36"/>
  <c r="BE39" i="36"/>
  <c r="BL56" i="36"/>
  <c r="BL39" i="36"/>
  <c r="BG6" i="36" s="1"/>
  <c r="BS52" i="36"/>
  <c r="BS44" i="36"/>
  <c r="BS40" i="36"/>
  <c r="BZ49" i="36"/>
  <c r="BZ37" i="36"/>
  <c r="CG50" i="36"/>
  <c r="CA17" i="36" s="1"/>
  <c r="CG46" i="36"/>
  <c r="CG38" i="36"/>
  <c r="CA5" i="36" s="1"/>
  <c r="CN59" i="36"/>
  <c r="BX26" i="29"/>
  <c r="CN47" i="36"/>
  <c r="CU56" i="37"/>
  <c r="CU56" i="36"/>
  <c r="CU48" i="37"/>
  <c r="CU48" i="36"/>
  <c r="CU44" i="37"/>
  <c r="CU44" i="36"/>
  <c r="CR11" i="36" s="1"/>
  <c r="CU36" i="37"/>
  <c r="CU36" i="36"/>
  <c r="DI58" i="37"/>
  <c r="DI50" i="36"/>
  <c r="DC17" i="36" s="1"/>
  <c r="DI50" i="37"/>
  <c r="DI42" i="36"/>
  <c r="DC9" i="36" s="1"/>
  <c r="DI42" i="37"/>
  <c r="DI38" i="37"/>
  <c r="DI38" i="36"/>
  <c r="DC5" i="36" s="1"/>
  <c r="DP59" i="36"/>
  <c r="DP55" i="36"/>
  <c r="DP51" i="36"/>
  <c r="DP51" i="37"/>
  <c r="DP47" i="37"/>
  <c r="DP47" i="36"/>
  <c r="DP43" i="37"/>
  <c r="DP43" i="36"/>
  <c r="DP39" i="36"/>
  <c r="DL6" i="36" s="1"/>
  <c r="DP39" i="37"/>
  <c r="DW35" i="37"/>
  <c r="DW35" i="36"/>
  <c r="DW56" i="36"/>
  <c r="DW56" i="37"/>
  <c r="DW44" i="37"/>
  <c r="DW44" i="36"/>
  <c r="DU11" i="36" s="1"/>
  <c r="DW36" i="36"/>
  <c r="DW36" i="37"/>
  <c r="ED49" i="37"/>
  <c r="ED49" i="36"/>
  <c r="ED41" i="36"/>
  <c r="ED41" i="37"/>
  <c r="ED37" i="36"/>
  <c r="EK58" i="37"/>
  <c r="EK58" i="36"/>
  <c r="EK50" i="36"/>
  <c r="EK50" i="37"/>
  <c r="EK46" i="36"/>
  <c r="EK46" i="37"/>
  <c r="EK42" i="36"/>
  <c r="EK9" i="36" s="1"/>
  <c r="EK42" i="37"/>
  <c r="EK38" i="37"/>
  <c r="EK38" i="36"/>
  <c r="ER44" i="37"/>
  <c r="ER44" i="36"/>
  <c r="ER48" i="36"/>
  <c r="ER48" i="37"/>
  <c r="ER52" i="37"/>
  <c r="EY43" i="37"/>
  <c r="EY43" i="36"/>
  <c r="ET10" i="36" s="1"/>
  <c r="EY47" i="36"/>
  <c r="EY47" i="37"/>
  <c r="EY55" i="37"/>
  <c r="EY55" i="36"/>
  <c r="EY59" i="36"/>
  <c r="EY59" i="37"/>
  <c r="FF50" i="37"/>
  <c r="FF50" i="36"/>
  <c r="FF54" i="37"/>
  <c r="FM41" i="37"/>
  <c r="FM41" i="36"/>
  <c r="FM49" i="37"/>
  <c r="FM49" i="36"/>
  <c r="FM57" i="37"/>
  <c r="FM57" i="36"/>
  <c r="FT36" i="36"/>
  <c r="FT36" i="37"/>
  <c r="FT40" i="37"/>
  <c r="FT40" i="36"/>
  <c r="FT44" i="36"/>
  <c r="FT44" i="37"/>
  <c r="FT48" i="37"/>
  <c r="FT48" i="36"/>
  <c r="FT52" i="36"/>
  <c r="FT52" i="37"/>
  <c r="GH37" i="36"/>
  <c r="GB4" i="36" s="1"/>
  <c r="GH41" i="37"/>
  <c r="GH41" i="36"/>
  <c r="GH49" i="37"/>
  <c r="GH49" i="36"/>
  <c r="GO36" i="37"/>
  <c r="GO48" i="36"/>
  <c r="GO56" i="37"/>
  <c r="GO56" i="36"/>
  <c r="GV39" i="37"/>
  <c r="GV39" i="36"/>
  <c r="GP6" i="36" s="1"/>
  <c r="GV43" i="37"/>
  <c r="GV43" i="36"/>
  <c r="GV47" i="36"/>
  <c r="GV47" i="37"/>
  <c r="GV55" i="37"/>
  <c r="GV55" i="36"/>
  <c r="GV59" i="37"/>
  <c r="GV59" i="36"/>
  <c r="HC38" i="36"/>
  <c r="HB5" i="36" s="1"/>
  <c r="HC38" i="37"/>
  <c r="HC42" i="37"/>
  <c r="HC42" i="36"/>
  <c r="HC50" i="36"/>
  <c r="GY17" i="36" s="1"/>
  <c r="HC50" i="37"/>
  <c r="HJ37" i="36"/>
  <c r="HJ37" i="37"/>
  <c r="HJ41" i="37"/>
  <c r="HJ41" i="36"/>
  <c r="HJ49" i="37"/>
  <c r="HJ49" i="36"/>
  <c r="HQ36" i="37"/>
  <c r="HQ36" i="36"/>
  <c r="HQ44" i="36"/>
  <c r="HQ44" i="37"/>
  <c r="HQ48" i="36"/>
  <c r="HQ48" i="37"/>
  <c r="HX35" i="36"/>
  <c r="HX47" i="37"/>
  <c r="HX47" i="36"/>
  <c r="HX51" i="37"/>
  <c r="HX51" i="36"/>
  <c r="HX55" i="36"/>
  <c r="HX55" i="37"/>
  <c r="IE46" i="36"/>
  <c r="IE58" i="37"/>
  <c r="IL37" i="37"/>
  <c r="IL37" i="36"/>
  <c r="IL41" i="36"/>
  <c r="IL49" i="36"/>
  <c r="IL49" i="37"/>
  <c r="IS36" i="36"/>
  <c r="IS36" i="37"/>
  <c r="IS40" i="37"/>
  <c r="IS40" i="36"/>
  <c r="IS44" i="37"/>
  <c r="IS44" i="36"/>
  <c r="IS52" i="37"/>
  <c r="IS56" i="37"/>
  <c r="IZ39" i="37"/>
  <c r="IZ39" i="36"/>
  <c r="IZ47" i="36"/>
  <c r="IZ14" i="36" s="1"/>
  <c r="IZ51" i="37"/>
  <c r="IZ51" i="36"/>
  <c r="IZ55" i="37"/>
  <c r="JG38" i="37"/>
  <c r="JG38" i="36"/>
  <c r="JG42" i="37"/>
  <c r="JG42" i="36"/>
  <c r="JG46" i="37"/>
  <c r="JG46" i="36"/>
  <c r="JG50" i="37"/>
  <c r="JG50" i="36"/>
  <c r="JG54" i="36"/>
  <c r="JN37" i="37"/>
  <c r="JN37" i="36"/>
  <c r="JN49" i="36"/>
  <c r="JN49" i="37"/>
  <c r="JU36" i="36"/>
  <c r="JU36" i="37"/>
  <c r="JU40" i="37"/>
  <c r="JU40" i="36"/>
  <c r="JU44" i="36"/>
  <c r="JU44" i="37"/>
  <c r="JU48" i="36"/>
  <c r="JU48" i="37"/>
  <c r="JU56" i="37"/>
  <c r="JU56" i="36"/>
  <c r="KB35" i="36"/>
  <c r="KB35" i="37"/>
  <c r="KB39" i="37"/>
  <c r="KB39" i="36"/>
  <c r="JZ6" i="36" s="1"/>
  <c r="KB43" i="37"/>
  <c r="KB43" i="36"/>
  <c r="KB47" i="36"/>
  <c r="KB47" i="37"/>
  <c r="KB51" i="37"/>
  <c r="KB51" i="36"/>
  <c r="KB55" i="36"/>
  <c r="KB55" i="37"/>
  <c r="KB59" i="36"/>
  <c r="KB59" i="37"/>
  <c r="KI38" i="37"/>
  <c r="KI38" i="36"/>
  <c r="KI50" i="36"/>
  <c r="KP37" i="37"/>
  <c r="KP37" i="36"/>
  <c r="KP41" i="36"/>
  <c r="KP41" i="37"/>
  <c r="KP49" i="37"/>
  <c r="KP49" i="36"/>
  <c r="KP57" i="37"/>
  <c r="KP57" i="36"/>
  <c r="KW59" i="36"/>
  <c r="KW59" i="37"/>
  <c r="KW51" i="37"/>
  <c r="KW51" i="36"/>
  <c r="KW47" i="37"/>
  <c r="KW47" i="36"/>
  <c r="KW43" i="37"/>
  <c r="KW43" i="36"/>
  <c r="KW39" i="37"/>
  <c r="KW39" i="36"/>
  <c r="LD35" i="36"/>
  <c r="LD35" i="37"/>
  <c r="LD52" i="37"/>
  <c r="LD52" i="36"/>
  <c r="LD48" i="36"/>
  <c r="LD48" i="37"/>
  <c r="LD44" i="37"/>
  <c r="LD44" i="36"/>
  <c r="LA11" i="36" s="1"/>
  <c r="LD36" i="36"/>
  <c r="LD36" i="37"/>
  <c r="LK49" i="37"/>
  <c r="LK49" i="36"/>
  <c r="LK41" i="37"/>
  <c r="LK41" i="36"/>
  <c r="LK37" i="36"/>
  <c r="LK37" i="37"/>
  <c r="LR54" i="36"/>
  <c r="LR50" i="37"/>
  <c r="LR50" i="36"/>
  <c r="LR46" i="37"/>
  <c r="LR46" i="36"/>
  <c r="LR38" i="36"/>
  <c r="LR38" i="37"/>
  <c r="LY51" i="36"/>
  <c r="LY51" i="37"/>
  <c r="LY47" i="37"/>
  <c r="LY47" i="36"/>
  <c r="LY39" i="37"/>
  <c r="LY39" i="36"/>
  <c r="MF35" i="36"/>
  <c r="MF35" i="37"/>
  <c r="MF56" i="37"/>
  <c r="MF56" i="36"/>
  <c r="MF52" i="37"/>
  <c r="MF52" i="36"/>
  <c r="MF48" i="36"/>
  <c r="MF44" i="36"/>
  <c r="MC11" i="36" s="1"/>
  <c r="MF44" i="37"/>
  <c r="MF40" i="37"/>
  <c r="MF40" i="36"/>
  <c r="MF36" i="36"/>
  <c r="MF36" i="37"/>
  <c r="MM57" i="37"/>
  <c r="MM57" i="36"/>
  <c r="MM49" i="37"/>
  <c r="MM49" i="36"/>
  <c r="MM41" i="37"/>
  <c r="MM41" i="36"/>
  <c r="MM37" i="36"/>
  <c r="MI4" i="36" s="1"/>
  <c r="MM37" i="37"/>
  <c r="MT37" i="37"/>
  <c r="MT41" i="37"/>
  <c r="MT49" i="37"/>
  <c r="NA36" i="37"/>
  <c r="NA40" i="37"/>
  <c r="NA44" i="37"/>
  <c r="GA49" i="36"/>
  <c r="FF49" i="37"/>
  <c r="FF49" i="36"/>
  <c r="LR59" i="37"/>
  <c r="O56" i="36"/>
  <c r="O56" i="37"/>
  <c r="KW52" i="36"/>
  <c r="KW52" i="37"/>
  <c r="AX46" i="36"/>
  <c r="LK46" i="36"/>
  <c r="LK46" i="37"/>
  <c r="KP50" i="36"/>
  <c r="KP50" i="37"/>
  <c r="HX50" i="36"/>
  <c r="HX50" i="37"/>
  <c r="IL48" i="37"/>
  <c r="IL48" i="36"/>
  <c r="V48" i="37"/>
  <c r="V48" i="36"/>
  <c r="ER47" i="37"/>
  <c r="ER47" i="36"/>
  <c r="DI47" i="37"/>
  <c r="DI47" i="36"/>
  <c r="DC14" i="36" s="1"/>
  <c r="DW59" i="37"/>
  <c r="DW59" i="36"/>
  <c r="KP44" i="37"/>
  <c r="KP44" i="36"/>
  <c r="KM11" i="36" s="1"/>
  <c r="HX52" i="37"/>
  <c r="HX52" i="36"/>
  <c r="O49" i="37"/>
  <c r="O49" i="36"/>
  <c r="GV46" i="37"/>
  <c r="GV46" i="36"/>
  <c r="JU43" i="37"/>
  <c r="JU43" i="36"/>
  <c r="HC59" i="37"/>
  <c r="HC59" i="36"/>
  <c r="H59" i="36"/>
  <c r="H52" i="37"/>
  <c r="H52" i="36"/>
  <c r="H51" i="37"/>
  <c r="H48" i="36"/>
  <c r="H48" i="37"/>
  <c r="G14" i="36"/>
  <c r="C14" i="36"/>
  <c r="H14" i="36"/>
  <c r="D14" i="36"/>
  <c r="E14" i="36"/>
  <c r="F14" i="36"/>
  <c r="B14" i="36"/>
  <c r="C11" i="36"/>
  <c r="G11" i="36"/>
  <c r="E11" i="36"/>
  <c r="B11" i="36"/>
  <c r="H43" i="37"/>
  <c r="H43" i="36"/>
  <c r="H39" i="37"/>
  <c r="H39" i="36"/>
  <c r="H36" i="36"/>
  <c r="H36" i="37"/>
  <c r="AB2" i="36"/>
  <c r="X2" i="36"/>
  <c r="DI2" i="36"/>
  <c r="DE2" i="36"/>
  <c r="FM2" i="36"/>
  <c r="FI2" i="36"/>
  <c r="FL2" i="36"/>
  <c r="FH2" i="36"/>
  <c r="FJ2" i="36"/>
  <c r="FX2" i="36"/>
  <c r="FY2" i="36"/>
  <c r="FW2" i="36"/>
  <c r="GA2" i="36"/>
  <c r="P3" i="36"/>
  <c r="T3" i="36"/>
  <c r="Q3" i="36"/>
  <c r="U3" i="36"/>
  <c r="S3" i="36"/>
  <c r="DG3" i="36"/>
  <c r="DZ3" i="36"/>
  <c r="EC3" i="36"/>
  <c r="DY3" i="36"/>
  <c r="FC3" i="36"/>
  <c r="EZ3" i="36"/>
  <c r="FD3" i="36"/>
  <c r="FB3" i="36"/>
  <c r="FF3" i="36"/>
  <c r="IP3" i="36"/>
  <c r="IO3" i="36"/>
  <c r="IQ3" i="36"/>
  <c r="IM3" i="36"/>
  <c r="JB3" i="36"/>
  <c r="JF3" i="36"/>
  <c r="JC3" i="36"/>
  <c r="JG3" i="36"/>
  <c r="JA3" i="36"/>
  <c r="JE3" i="36"/>
  <c r="JO3" i="36"/>
  <c r="JS3" i="36"/>
  <c r="JP3" i="36"/>
  <c r="JT3" i="36"/>
  <c r="JR3" i="36"/>
  <c r="KQ3" i="36"/>
  <c r="KU3" i="36"/>
  <c r="KR3" i="36"/>
  <c r="KV3" i="36"/>
  <c r="KT3" i="36"/>
  <c r="LF3" i="36"/>
  <c r="LJ3" i="36"/>
  <c r="LG3" i="36"/>
  <c r="LK3" i="36"/>
  <c r="LE3" i="36"/>
  <c r="LI3" i="36"/>
  <c r="LS3" i="36"/>
  <c r="LW3" i="36"/>
  <c r="LT3" i="36"/>
  <c r="LX3" i="36"/>
  <c r="LV3" i="36"/>
  <c r="MG3" i="36"/>
  <c r="MH3" i="36"/>
  <c r="ML3" i="36"/>
  <c r="MJ3" i="36"/>
  <c r="MV3" i="36"/>
  <c r="MZ3" i="36"/>
  <c r="MX3" i="36"/>
  <c r="AV20" i="36"/>
  <c r="AR20" i="36"/>
  <c r="AU20" i="36"/>
  <c r="AX20" i="36"/>
  <c r="LD59" i="37"/>
  <c r="MT56" i="37"/>
  <c r="GA54" i="37"/>
  <c r="GA54" i="36"/>
  <c r="BR33" i="29"/>
  <c r="CF33" i="29"/>
  <c r="BS4" i="27" s="1"/>
  <c r="DE33" i="29"/>
  <c r="DW57" i="37"/>
  <c r="DW57" i="36"/>
  <c r="EK57" i="36"/>
  <c r="MT54" i="37"/>
  <c r="MF54" i="36"/>
  <c r="MF61" i="36" s="1"/>
  <c r="MM52" i="36"/>
  <c r="MM52" i="37"/>
  <c r="AQ52" i="37"/>
  <c r="AQ52" i="36"/>
  <c r="H51" i="36"/>
  <c r="AX59" i="36"/>
  <c r="BL50" i="36"/>
  <c r="BF17" i="36" s="1"/>
  <c r="CG48" i="36"/>
  <c r="CG15" i="36" s="1"/>
  <c r="DW58" i="36"/>
  <c r="DW58" i="37"/>
  <c r="DW50" i="36"/>
  <c r="DW50" i="37"/>
  <c r="DW46" i="36"/>
  <c r="DW46" i="37"/>
  <c r="FM51" i="37"/>
  <c r="FM51" i="36"/>
  <c r="FT46" i="37"/>
  <c r="FT46" i="36"/>
  <c r="GA51" i="36"/>
  <c r="GA51" i="37"/>
  <c r="IL47" i="37"/>
  <c r="IL47" i="36"/>
  <c r="IS50" i="36"/>
  <c r="IS50" i="37"/>
  <c r="JG48" i="36"/>
  <c r="JG48" i="37"/>
  <c r="JG52" i="37"/>
  <c r="JG52" i="36"/>
  <c r="KB57" i="37"/>
  <c r="KB57" i="36"/>
  <c r="LK47" i="36"/>
  <c r="LK47" i="37"/>
  <c r="LK45" i="36"/>
  <c r="LK45" i="37"/>
  <c r="LR52" i="37"/>
  <c r="LR52" i="36"/>
  <c r="LR44" i="37"/>
  <c r="LR44" i="36"/>
  <c r="LQ11" i="36" s="1"/>
  <c r="LY57" i="37"/>
  <c r="LY57" i="36"/>
  <c r="KD26" i="29"/>
  <c r="MF58" i="37"/>
  <c r="MT47" i="37"/>
  <c r="KP58" i="37"/>
  <c r="KP58" i="36"/>
  <c r="FF46" i="36"/>
  <c r="FF46" i="37"/>
  <c r="JY26" i="29"/>
  <c r="LY58" i="37"/>
  <c r="MM51" i="37"/>
  <c r="MM51" i="36"/>
  <c r="LK50" i="37"/>
  <c r="LK50" i="36"/>
  <c r="HJ50" i="37"/>
  <c r="HJ50" i="36"/>
  <c r="MF47" i="37"/>
  <c r="MF47" i="36"/>
  <c r="FT47" i="37"/>
  <c r="FT47" i="36"/>
  <c r="BE47" i="36"/>
  <c r="H47" i="37"/>
  <c r="KL33" i="29"/>
  <c r="HX19" i="29"/>
  <c r="IV14" i="36"/>
  <c r="IW8" i="36"/>
  <c r="IZ7" i="36"/>
  <c r="IV7" i="36"/>
  <c r="IY6" i="36"/>
  <c r="IU6" i="36"/>
  <c r="IX5" i="36"/>
  <c r="IT5" i="36"/>
  <c r="IZ44" i="36"/>
  <c r="IZ47" i="37"/>
  <c r="IZ49" i="37"/>
  <c r="IX14" i="36"/>
  <c r="IY8" i="36"/>
  <c r="IX7" i="36"/>
  <c r="IZ5" i="36"/>
  <c r="IM2" i="36"/>
  <c r="IQ2" i="36"/>
  <c r="IQ14" i="36"/>
  <c r="IM14" i="36"/>
  <c r="IR3" i="36"/>
  <c r="IN3" i="36"/>
  <c r="IS55" i="37"/>
  <c r="IS14" i="36"/>
  <c r="IS52" i="36"/>
  <c r="IG17" i="36"/>
  <c r="IK17" i="36"/>
  <c r="IF17" i="36"/>
  <c r="IH17" i="36"/>
  <c r="IL17" i="36"/>
  <c r="IJ17" i="36"/>
  <c r="II17" i="36"/>
  <c r="II16" i="36"/>
  <c r="IH16" i="36"/>
  <c r="IF16" i="36"/>
  <c r="IJ16" i="36"/>
  <c r="IL16" i="36"/>
  <c r="IG16" i="36"/>
  <c r="IK16" i="36"/>
  <c r="IG7" i="36"/>
  <c r="IK7" i="36"/>
  <c r="IJ7" i="36"/>
  <c r="IH7" i="36"/>
  <c r="IL7" i="36"/>
  <c r="IF7" i="36"/>
  <c r="II7" i="36"/>
  <c r="IL9" i="36"/>
  <c r="IH9" i="36"/>
  <c r="II8" i="36"/>
  <c r="II6" i="36"/>
  <c r="IL41" i="37"/>
  <c r="II14" i="36"/>
  <c r="IK9" i="36"/>
  <c r="IG9" i="36"/>
  <c r="IL8" i="36"/>
  <c r="IH8" i="36"/>
  <c r="IL6" i="36"/>
  <c r="IH6" i="36"/>
  <c r="IL35" i="36"/>
  <c r="IL44" i="36"/>
  <c r="IL56" i="36"/>
  <c r="IL14" i="36"/>
  <c r="IJ9" i="36"/>
  <c r="IK8" i="36"/>
  <c r="IK6" i="36"/>
  <c r="DI53" i="37"/>
  <c r="DI53" i="36"/>
  <c r="DC20" i="36" s="1"/>
  <c r="GY10" i="36"/>
  <c r="HC10" i="36"/>
  <c r="GZ10" i="36"/>
  <c r="GW10" i="36"/>
  <c r="HA10" i="36"/>
  <c r="AR11" i="36"/>
  <c r="AV11" i="36"/>
  <c r="AS11" i="36"/>
  <c r="AW11" i="36"/>
  <c r="AT11" i="36"/>
  <c r="AX11" i="36"/>
  <c r="GD11" i="36"/>
  <c r="GF11" i="36"/>
  <c r="GB11" i="36"/>
  <c r="GG11" i="36"/>
  <c r="GC11" i="36"/>
  <c r="JV11" i="36"/>
  <c r="JZ11" i="36"/>
  <c r="JW11" i="36"/>
  <c r="KA11" i="36"/>
  <c r="JX11" i="36"/>
  <c r="KB11" i="36"/>
  <c r="LM11" i="36"/>
  <c r="W12" i="36"/>
  <c r="AA12" i="36"/>
  <c r="X12" i="36"/>
  <c r="AB12" i="36"/>
  <c r="Y12" i="36"/>
  <c r="AC12" i="36"/>
  <c r="HX15" i="29"/>
  <c r="JG44" i="37"/>
  <c r="JG44" i="36"/>
  <c r="HX44" i="37"/>
  <c r="HX44" i="36"/>
  <c r="GV44" i="37"/>
  <c r="GV44" i="36"/>
  <c r="AQ44" i="37"/>
  <c r="LY43" i="37"/>
  <c r="LY43" i="36"/>
  <c r="IL43" i="37"/>
  <c r="CG43" i="36"/>
  <c r="FT10" i="36"/>
  <c r="CU53" i="36"/>
  <c r="CS20" i="36" s="1"/>
  <c r="ES10" i="36"/>
  <c r="GK10" i="36"/>
  <c r="GO10" i="36"/>
  <c r="GL10" i="36"/>
  <c r="GI10" i="36"/>
  <c r="GM10" i="36"/>
  <c r="JH11" i="36"/>
  <c r="JL11" i="36"/>
  <c r="JI11" i="36"/>
  <c r="JM11" i="36"/>
  <c r="JJ11" i="36"/>
  <c r="JN11" i="36"/>
  <c r="KX11" i="36"/>
  <c r="LB11" i="36"/>
  <c r="KY11" i="36"/>
  <c r="LC11" i="36"/>
  <c r="KZ11" i="36"/>
  <c r="LD11" i="36"/>
  <c r="MN11" i="36"/>
  <c r="MR11" i="36"/>
  <c r="MO11" i="36"/>
  <c r="MS11" i="36"/>
  <c r="MP11" i="36"/>
  <c r="MT11" i="36"/>
  <c r="HJ44" i="37"/>
  <c r="HJ44" i="36"/>
  <c r="O44" i="37"/>
  <c r="O44" i="36"/>
  <c r="JN43" i="37"/>
  <c r="JN43" i="36"/>
  <c r="HX43" i="37"/>
  <c r="HX43" i="36"/>
  <c r="KW42" i="37"/>
  <c r="KW42" i="36"/>
  <c r="FF42" i="37"/>
  <c r="FF42" i="36"/>
  <c r="NW31" i="37"/>
  <c r="OA31" i="37"/>
  <c r="NX31" i="37"/>
  <c r="OB31" i="37"/>
  <c r="NY31" i="37"/>
  <c r="OC31" i="37"/>
  <c r="NZ31" i="37"/>
  <c r="GA41" i="37"/>
  <c r="GA41" i="36"/>
  <c r="MQ11" i="36"/>
  <c r="JK11" i="36"/>
  <c r="KX20" i="36"/>
  <c r="KY20" i="36"/>
  <c r="JA33" i="29"/>
  <c r="HB10" i="36"/>
  <c r="GJ10" i="36"/>
  <c r="DQ10" i="36"/>
  <c r="DR10" i="36"/>
  <c r="DU10" i="36"/>
  <c r="FQ10" i="36"/>
  <c r="FN10" i="36"/>
  <c r="FR10" i="36"/>
  <c r="FO10" i="36"/>
  <c r="FS10" i="36"/>
  <c r="BT11" i="36"/>
  <c r="BX11" i="36"/>
  <c r="BU11" i="36"/>
  <c r="BY11" i="36"/>
  <c r="BV11" i="36"/>
  <c r="BZ11" i="36"/>
  <c r="KJ11" i="36"/>
  <c r="KN11" i="36"/>
  <c r="KK11" i="36"/>
  <c r="KO11" i="36"/>
  <c r="KL11" i="36"/>
  <c r="KP11" i="36"/>
  <c r="ME11" i="36"/>
  <c r="IZ43" i="37"/>
  <c r="IZ43" i="36"/>
  <c r="HJ43" i="37"/>
  <c r="HJ43" i="36"/>
  <c r="LY42" i="37"/>
  <c r="LY42" i="36"/>
  <c r="NB29" i="37"/>
  <c r="NF29" i="37"/>
  <c r="NC29" i="37"/>
  <c r="NG29" i="37"/>
  <c r="ND29" i="37"/>
  <c r="NH29" i="37"/>
  <c r="NE29" i="37"/>
  <c r="GX10" i="36"/>
  <c r="IL43" i="36"/>
  <c r="H45" i="36"/>
  <c r="AE2" i="36"/>
  <c r="AJ2" i="36"/>
  <c r="BE2" i="36"/>
  <c r="BC2" i="36"/>
  <c r="BB2" i="36"/>
  <c r="CN2" i="36"/>
  <c r="CJ2" i="36"/>
  <c r="CM2" i="36"/>
  <c r="CI2" i="36"/>
  <c r="CL2" i="36"/>
  <c r="CH2" i="36"/>
  <c r="DN2" i="36"/>
  <c r="DJ2" i="36"/>
  <c r="DM2" i="36"/>
  <c r="DP2" i="36"/>
  <c r="DL2" i="36"/>
  <c r="GZ2" i="36"/>
  <c r="GX2" i="36"/>
  <c r="HC2" i="36"/>
  <c r="HU2" i="36"/>
  <c r="HW2" i="36"/>
  <c r="HV2" i="36"/>
  <c r="HS2" i="36"/>
  <c r="IP2" i="36"/>
  <c r="IS2" i="36"/>
  <c r="IO2" i="36"/>
  <c r="IR2" i="36"/>
  <c r="IN2" i="36"/>
  <c r="JE2" i="36"/>
  <c r="JA2" i="36"/>
  <c r="JD2" i="36"/>
  <c r="JG2" i="36"/>
  <c r="JC2" i="36"/>
  <c r="JT2" i="36"/>
  <c r="JP2" i="36"/>
  <c r="JS2" i="36"/>
  <c r="JO2" i="36"/>
  <c r="JR2" i="36"/>
  <c r="KI2" i="36"/>
  <c r="KE2" i="36"/>
  <c r="KH2" i="36"/>
  <c r="KD2" i="36"/>
  <c r="KG2" i="36"/>
  <c r="KC2" i="36"/>
  <c r="KT2" i="36"/>
  <c r="KW2" i="36"/>
  <c r="KS2" i="36"/>
  <c r="KV2" i="36"/>
  <c r="KR2" i="36"/>
  <c r="LI2" i="36"/>
  <c r="LE2" i="36"/>
  <c r="LH2" i="36"/>
  <c r="LK2" i="36"/>
  <c r="LG2" i="36"/>
  <c r="ME2" i="36"/>
  <c r="MA2" i="36"/>
  <c r="MD2" i="36"/>
  <c r="LZ2" i="36"/>
  <c r="MC2" i="36"/>
  <c r="H3" i="36"/>
  <c r="F3" i="36"/>
  <c r="B3" i="36"/>
  <c r="CK3" i="36"/>
  <c r="CH3" i="36"/>
  <c r="CL3" i="36"/>
  <c r="CI3" i="36"/>
  <c r="CM3" i="36"/>
  <c r="HL3" i="36"/>
  <c r="HN3" i="36"/>
  <c r="HO3" i="36"/>
  <c r="BJ4" i="36"/>
  <c r="BK4" i="36"/>
  <c r="BF4" i="36"/>
  <c r="CJ4" i="36"/>
  <c r="CI4" i="36"/>
  <c r="CM4" i="36"/>
  <c r="FA4" i="36"/>
  <c r="FE4" i="36"/>
  <c r="FB4" i="36"/>
  <c r="FF4" i="36"/>
  <c r="FC4" i="36"/>
  <c r="GG4" i="36"/>
  <c r="MT48" i="37"/>
  <c r="MF48" i="37"/>
  <c r="H58" i="36"/>
  <c r="H58" i="37"/>
  <c r="LK57" i="37"/>
  <c r="LK57" i="36"/>
  <c r="JN57" i="37"/>
  <c r="JN57" i="36"/>
  <c r="IL57" i="36"/>
  <c r="IL57" i="37"/>
  <c r="BL57" i="36"/>
  <c r="NA56" i="37"/>
  <c r="MM56" i="37"/>
  <c r="MM56" i="36"/>
  <c r="LY56" i="37"/>
  <c r="LY56" i="36"/>
  <c r="KP56" i="36"/>
  <c r="KP56" i="37"/>
  <c r="KB56" i="37"/>
  <c r="KB56" i="36"/>
  <c r="CU59" i="36"/>
  <c r="CU59" i="37"/>
  <c r="JG58" i="36"/>
  <c r="JC25" i="36" s="1"/>
  <c r="JG58" i="37"/>
  <c r="HC58" i="37"/>
  <c r="HC58" i="36"/>
  <c r="GA58" i="37"/>
  <c r="GA58" i="36"/>
  <c r="FF58" i="36"/>
  <c r="AJ54" i="37"/>
  <c r="AJ54" i="36"/>
  <c r="NA52" i="37"/>
  <c r="KP52" i="37"/>
  <c r="KP52" i="36"/>
  <c r="IZ52" i="37"/>
  <c r="IZ52" i="36"/>
  <c r="IL52" i="37"/>
  <c r="IL52" i="36"/>
  <c r="HJ52" i="37"/>
  <c r="HJ52" i="36"/>
  <c r="H56" i="37"/>
  <c r="MM54" i="36"/>
  <c r="MM61" i="36" s="1"/>
  <c r="LY54" i="36"/>
  <c r="LY61" i="36" s="1"/>
  <c r="KZ7" i="29"/>
  <c r="LF7" i="29"/>
  <c r="P28" i="37"/>
  <c r="Q28" i="37"/>
  <c r="AE28" i="37"/>
  <c r="AI28" i="37"/>
  <c r="AJ28" i="37"/>
  <c r="BL28" i="37"/>
  <c r="BG28" i="37"/>
  <c r="BW28" i="37"/>
  <c r="BX28" i="37"/>
  <c r="CJ28" i="37"/>
  <c r="CN28" i="37"/>
  <c r="DA28" i="37"/>
  <c r="CV28" i="37"/>
  <c r="DM28" i="37"/>
  <c r="DO28" i="37"/>
  <c r="JT11" i="29"/>
  <c r="X33" i="29"/>
  <c r="LE29" i="29"/>
  <c r="LE21" i="29"/>
  <c r="IB13" i="36"/>
  <c r="HZ13" i="36"/>
  <c r="ID13" i="36"/>
  <c r="HY13" i="36"/>
  <c r="IC13" i="36"/>
  <c r="IA13" i="36"/>
  <c r="IE13" i="36"/>
  <c r="IE44" i="36"/>
  <c r="IE57" i="36"/>
  <c r="HZ24" i="36" s="1"/>
  <c r="IE54" i="36"/>
  <c r="IE50" i="36"/>
  <c r="IE38" i="37"/>
  <c r="IE35" i="36"/>
  <c r="IC20" i="36"/>
  <c r="IC14" i="36"/>
  <c r="HY14" i="36"/>
  <c r="IE38" i="36"/>
  <c r="IE5" i="36" s="1"/>
  <c r="IE54" i="37"/>
  <c r="IE36" i="36"/>
  <c r="IE46" i="37"/>
  <c r="IE50" i="37"/>
  <c r="IE47" i="37"/>
  <c r="IE42" i="37"/>
  <c r="IE39" i="36"/>
  <c r="HT17" i="36"/>
  <c r="HX17" i="36"/>
  <c r="HV17" i="36"/>
  <c r="HS17" i="36"/>
  <c r="HU17" i="36"/>
  <c r="HR17" i="36"/>
  <c r="HW17" i="36"/>
  <c r="HV19" i="36"/>
  <c r="HR19" i="36"/>
  <c r="HV18" i="36"/>
  <c r="HR18" i="36"/>
  <c r="HV10" i="36"/>
  <c r="HR10" i="36"/>
  <c r="HT2" i="36"/>
  <c r="HX2" i="36"/>
  <c r="HX35" i="37"/>
  <c r="HX37" i="36"/>
  <c r="HX40" i="36"/>
  <c r="HX54" i="36"/>
  <c r="HX54" i="37"/>
  <c r="HX56" i="36"/>
  <c r="HK11" i="36"/>
  <c r="HO11" i="36"/>
  <c r="HM11" i="36"/>
  <c r="HN11" i="36"/>
  <c r="HL11" i="36"/>
  <c r="HP11" i="36"/>
  <c r="HQ11" i="36"/>
  <c r="HN20" i="36"/>
  <c r="HL20" i="36"/>
  <c r="HM20" i="36"/>
  <c r="HK20" i="36"/>
  <c r="HO20" i="36"/>
  <c r="HP20" i="36"/>
  <c r="HQ20" i="36"/>
  <c r="HP16" i="36"/>
  <c r="HO12" i="36"/>
  <c r="HQ47" i="36"/>
  <c r="HQ51" i="36"/>
  <c r="HO16" i="36"/>
  <c r="HK16" i="36"/>
  <c r="HN12" i="36"/>
  <c r="GG33" i="29"/>
  <c r="HQ3" i="36"/>
  <c r="HM3" i="36"/>
  <c r="HQ38" i="37"/>
  <c r="HQ39" i="36"/>
  <c r="HQ43" i="36"/>
  <c r="HL16" i="36"/>
  <c r="HK12" i="36"/>
  <c r="GU24" i="29"/>
  <c r="HQ12" i="36"/>
  <c r="HP3" i="36"/>
  <c r="HQ43" i="37"/>
  <c r="HQ50" i="37"/>
  <c r="HQ54" i="36"/>
  <c r="HI17" i="36"/>
  <c r="HE17" i="36"/>
  <c r="HI16" i="36"/>
  <c r="HE16" i="36"/>
  <c r="HG13" i="36"/>
  <c r="HG10" i="36"/>
  <c r="HJ8" i="36"/>
  <c r="HF8" i="36"/>
  <c r="HJ7" i="36"/>
  <c r="HF7" i="36"/>
  <c r="HJ35" i="37"/>
  <c r="HJ36" i="36"/>
  <c r="GU7" i="29"/>
  <c r="HE19" i="36"/>
  <c r="HH19" i="36"/>
  <c r="HD19" i="36"/>
  <c r="HH17" i="36"/>
  <c r="HD17" i="36"/>
  <c r="HH16" i="36"/>
  <c r="HD16" i="36"/>
  <c r="HJ13" i="36"/>
  <c r="HF13" i="36"/>
  <c r="HJ10" i="36"/>
  <c r="HF10" i="36"/>
  <c r="HI8" i="36"/>
  <c r="HE8" i="36"/>
  <c r="HI7" i="36"/>
  <c r="HE7" i="36"/>
  <c r="HJ55" i="36"/>
  <c r="HJ42" i="36"/>
  <c r="HJ47" i="36"/>
  <c r="HJ54" i="36"/>
  <c r="GU26" i="29"/>
  <c r="HI19" i="36"/>
  <c r="HI13" i="36"/>
  <c r="HI10" i="36"/>
  <c r="HH8" i="36"/>
  <c r="HH7" i="36"/>
  <c r="HJ54" i="37"/>
  <c r="LK59" i="37"/>
  <c r="LK59" i="36"/>
  <c r="HJ59" i="37"/>
  <c r="HJ59" i="36"/>
  <c r="MF55" i="37"/>
  <c r="MF55" i="36"/>
  <c r="CU58" i="36"/>
  <c r="CU58" i="37"/>
  <c r="KI56" i="37"/>
  <c r="KI56" i="36"/>
  <c r="DP54" i="37"/>
  <c r="DP54" i="36"/>
  <c r="CU52" i="37"/>
  <c r="CU52" i="36"/>
  <c r="GV51" i="37"/>
  <c r="GV51" i="36"/>
  <c r="GQ18" i="36" s="1"/>
  <c r="GH51" i="37"/>
  <c r="GH51" i="36"/>
  <c r="GF18" i="36" s="1"/>
  <c r="CU50" i="37"/>
  <c r="CU50" i="36"/>
  <c r="V51" i="37"/>
  <c r="V51" i="36"/>
  <c r="BE49" i="36"/>
  <c r="CN57" i="36"/>
  <c r="CN49" i="36"/>
  <c r="DB51" i="36"/>
  <c r="DB51" i="37"/>
  <c r="ED59" i="37"/>
  <c r="ED59" i="36"/>
  <c r="EY49" i="37"/>
  <c r="EY49" i="36"/>
  <c r="FF52" i="37"/>
  <c r="FF52" i="36"/>
  <c r="GA56" i="37"/>
  <c r="GA56" i="36"/>
  <c r="GO50" i="37"/>
  <c r="GO50" i="36"/>
  <c r="HC48" i="37"/>
  <c r="HC48" i="36"/>
  <c r="GX15" i="36" s="1"/>
  <c r="HC56" i="37"/>
  <c r="HJ51" i="37"/>
  <c r="HJ51" i="36"/>
  <c r="HQ46" i="37"/>
  <c r="HQ46" i="36"/>
  <c r="HX49" i="37"/>
  <c r="HX49" i="36"/>
  <c r="IL51" i="37"/>
  <c r="IL51" i="36"/>
  <c r="IS46" i="37"/>
  <c r="IS46" i="36"/>
  <c r="HX22" i="29"/>
  <c r="JN51" i="37"/>
  <c r="JN51" i="36"/>
  <c r="KI48" i="37"/>
  <c r="KI48" i="36"/>
  <c r="KP45" i="37"/>
  <c r="KP45" i="36"/>
  <c r="KW49" i="37"/>
  <c r="KW49" i="36"/>
  <c r="IS58" i="37"/>
  <c r="IS58" i="36"/>
  <c r="KI52" i="37"/>
  <c r="KI52" i="36"/>
  <c r="JU52" i="37"/>
  <c r="JU52" i="36"/>
  <c r="HQ52" i="36"/>
  <c r="HQ52" i="37"/>
  <c r="CN51" i="36"/>
  <c r="IS48" i="36"/>
  <c r="IS48" i="37"/>
  <c r="IE48" i="37"/>
  <c r="IE48" i="36"/>
  <c r="IY16" i="29"/>
  <c r="LF16" i="29"/>
  <c r="KW57" i="37"/>
  <c r="KW57" i="36"/>
  <c r="IZ57" i="37"/>
  <c r="IZ57" i="36"/>
  <c r="AX50" i="36"/>
  <c r="BL46" i="36"/>
  <c r="O52" i="37"/>
  <c r="O52" i="36"/>
  <c r="LR51" i="37"/>
  <c r="LR51" i="36"/>
  <c r="LD51" i="37"/>
  <c r="LD51" i="36"/>
  <c r="FT51" i="36"/>
  <c r="FT51" i="37"/>
  <c r="NA50" i="37"/>
  <c r="LY50" i="37"/>
  <c r="LY50" i="36"/>
  <c r="BS48" i="36"/>
  <c r="KD33" i="29"/>
  <c r="GU22" i="29"/>
  <c r="JT13" i="29"/>
  <c r="AU7" i="29"/>
  <c r="KW23" i="29"/>
  <c r="JT22" i="29"/>
  <c r="IV8" i="29"/>
  <c r="JD33" i="29"/>
  <c r="HW33" i="29"/>
  <c r="HM33" i="29"/>
  <c r="HC33" i="29"/>
  <c r="IV30" i="29"/>
  <c r="JT23" i="29"/>
  <c r="KW12" i="29"/>
  <c r="GU20" i="29"/>
  <c r="JT12" i="29"/>
  <c r="DU12" i="29"/>
  <c r="CP33" i="29"/>
  <c r="DO33" i="29"/>
  <c r="GY19" i="36"/>
  <c r="HC19" i="36"/>
  <c r="GW19" i="36"/>
  <c r="GZ19" i="36"/>
  <c r="HA19" i="36"/>
  <c r="HB19" i="36"/>
  <c r="GW17" i="36"/>
  <c r="GZ17" i="36"/>
  <c r="GZ18" i="36"/>
  <c r="GX18" i="36"/>
  <c r="GW18" i="36"/>
  <c r="HA18" i="36"/>
  <c r="HB18" i="36"/>
  <c r="GX19" i="36"/>
  <c r="GY18" i="36"/>
  <c r="GX12" i="36"/>
  <c r="HB12" i="36"/>
  <c r="GZ12" i="36"/>
  <c r="GY12" i="36"/>
  <c r="HC12" i="36"/>
  <c r="HC46" i="37"/>
  <c r="HC36" i="36"/>
  <c r="HC52" i="37"/>
  <c r="FW20" i="29"/>
  <c r="HC49" i="37"/>
  <c r="HA2" i="36"/>
  <c r="GX9" i="36"/>
  <c r="HB9" i="36"/>
  <c r="HC49" i="36"/>
  <c r="FW27" i="29"/>
  <c r="GW2" i="36"/>
  <c r="HB2" i="36"/>
  <c r="HC46" i="36"/>
  <c r="HC56" i="36"/>
  <c r="GV19" i="36"/>
  <c r="GR19" i="36"/>
  <c r="GU18" i="36"/>
  <c r="GV14" i="36"/>
  <c r="GR14" i="36"/>
  <c r="GT13" i="36"/>
  <c r="GP13" i="36"/>
  <c r="GV10" i="36"/>
  <c r="GR10" i="36"/>
  <c r="GS8" i="36"/>
  <c r="GT7" i="36"/>
  <c r="GP7" i="36"/>
  <c r="GU5" i="36"/>
  <c r="GQ5" i="36"/>
  <c r="GV37" i="37"/>
  <c r="GV40" i="37"/>
  <c r="GV48" i="36"/>
  <c r="GU19" i="36"/>
  <c r="GQ19" i="36"/>
  <c r="GT18" i="36"/>
  <c r="GP18" i="36"/>
  <c r="GU14" i="36"/>
  <c r="GQ14" i="36"/>
  <c r="GS13" i="36"/>
  <c r="GU10" i="36"/>
  <c r="GQ10" i="36"/>
  <c r="GV8" i="36"/>
  <c r="GR8" i="36"/>
  <c r="GS7" i="36"/>
  <c r="GT5" i="36"/>
  <c r="GP5" i="36"/>
  <c r="GV48" i="37"/>
  <c r="GT19" i="36"/>
  <c r="GT14" i="36"/>
  <c r="GV13" i="36"/>
  <c r="GT10" i="36"/>
  <c r="GU8" i="36"/>
  <c r="GV7" i="36"/>
  <c r="GI18" i="36"/>
  <c r="GM18" i="36"/>
  <c r="GO52" i="37"/>
  <c r="GO52" i="36"/>
  <c r="GO46" i="36"/>
  <c r="FW26" i="29"/>
  <c r="GJ6" i="36"/>
  <c r="GN6" i="36"/>
  <c r="GO46" i="37"/>
  <c r="GO40" i="36"/>
  <c r="GK18" i="36"/>
  <c r="GM16" i="36"/>
  <c r="GL6" i="36"/>
  <c r="GO55" i="36"/>
  <c r="GJ15" i="36"/>
  <c r="GN15" i="36"/>
  <c r="GL18" i="36"/>
  <c r="GO36" i="36"/>
  <c r="GO44" i="36"/>
  <c r="GO18" i="36"/>
  <c r="GJ18" i="36"/>
  <c r="GK16" i="36"/>
  <c r="GK6" i="36"/>
  <c r="GO55" i="37"/>
  <c r="GO40" i="37"/>
  <c r="GO58" i="36"/>
  <c r="GO48" i="37"/>
  <c r="GO37" i="37"/>
  <c r="FL33" i="29"/>
  <c r="GH47" i="37"/>
  <c r="GH40" i="36"/>
  <c r="GH40" i="37"/>
  <c r="GH2" i="36"/>
  <c r="GE2" i="36"/>
  <c r="GC2" i="36"/>
  <c r="GD2" i="36"/>
  <c r="GG2" i="36"/>
  <c r="GH47" i="36"/>
  <c r="GE4" i="36"/>
  <c r="GH36" i="36"/>
  <c r="GH37" i="37"/>
  <c r="GH52" i="36"/>
  <c r="GH59" i="36"/>
  <c r="FW12" i="29"/>
  <c r="GH11" i="36"/>
  <c r="GH8" i="36"/>
  <c r="FG33" i="29"/>
  <c r="FW8" i="29"/>
  <c r="FW15" i="36"/>
  <c r="GA15" i="36"/>
  <c r="FX15" i="36"/>
  <c r="FU15" i="36"/>
  <c r="FY15" i="36"/>
  <c r="FV15" i="36"/>
  <c r="FZ15" i="36"/>
  <c r="FY16" i="36"/>
  <c r="FU16" i="36"/>
  <c r="FX10" i="36"/>
  <c r="FX8" i="36"/>
  <c r="FV2" i="36"/>
  <c r="FZ2" i="36"/>
  <c r="GA35" i="37"/>
  <c r="GA38" i="37"/>
  <c r="GA44" i="36"/>
  <c r="GA49" i="37"/>
  <c r="GA52" i="37"/>
  <c r="GA16" i="36"/>
  <c r="FZ10" i="36"/>
  <c r="FZ8" i="36"/>
  <c r="FN18" i="36"/>
  <c r="FR18" i="36"/>
  <c r="FO18" i="36"/>
  <c r="FS18" i="36"/>
  <c r="FQ18" i="36"/>
  <c r="FP18" i="36"/>
  <c r="FT18" i="36"/>
  <c r="FT19" i="36"/>
  <c r="FP19" i="36"/>
  <c r="FS13" i="36"/>
  <c r="FO13" i="36"/>
  <c r="FQ11" i="36"/>
  <c r="FS19" i="36"/>
  <c r="FO19" i="36"/>
  <c r="FR13" i="36"/>
  <c r="FN13" i="36"/>
  <c r="FT11" i="36"/>
  <c r="FP11" i="36"/>
  <c r="FT42" i="36"/>
  <c r="FR19" i="36"/>
  <c r="FS11" i="36"/>
  <c r="FE17" i="36"/>
  <c r="FA17" i="36"/>
  <c r="FC16" i="36"/>
  <c r="FC13" i="36"/>
  <c r="FF38" i="36"/>
  <c r="FF58" i="37"/>
  <c r="FD17" i="36"/>
  <c r="EZ17" i="36"/>
  <c r="FF16" i="36"/>
  <c r="FB16" i="36"/>
  <c r="FF13" i="36"/>
  <c r="FB13" i="36"/>
  <c r="FF38" i="37"/>
  <c r="FF54" i="36"/>
  <c r="FE16" i="36"/>
  <c r="FE13" i="36"/>
  <c r="EY51" i="37"/>
  <c r="EY42" i="37"/>
  <c r="EY42" i="36"/>
  <c r="EY35" i="37"/>
  <c r="EY35" i="36"/>
  <c r="EY57" i="37"/>
  <c r="EY54" i="37"/>
  <c r="EY54" i="36"/>
  <c r="EY39" i="37"/>
  <c r="EY39" i="36"/>
  <c r="EV6" i="36" s="1"/>
  <c r="EY38" i="37"/>
  <c r="DZ33" i="29"/>
  <c r="EV13" i="36"/>
  <c r="ES13" i="36"/>
  <c r="EW13" i="36"/>
  <c r="EU10" i="36"/>
  <c r="EY51" i="36"/>
  <c r="ER55" i="37"/>
  <c r="ER43" i="36"/>
  <c r="ER40" i="37"/>
  <c r="EN11" i="36"/>
  <c r="ER11" i="36"/>
  <c r="EO11" i="36"/>
  <c r="EN18" i="36"/>
  <c r="ER18" i="36"/>
  <c r="EO18" i="36"/>
  <c r="EN15" i="36"/>
  <c r="ER15" i="36"/>
  <c r="EO15" i="36"/>
  <c r="EQ16" i="36"/>
  <c r="EM16" i="36"/>
  <c r="ER8" i="36"/>
  <c r="EN8" i="36"/>
  <c r="ER37" i="36"/>
  <c r="ER52" i="36"/>
  <c r="EP16" i="36"/>
  <c r="EQ8" i="36"/>
  <c r="EE9" i="36"/>
  <c r="EI9" i="36"/>
  <c r="EF9" i="36"/>
  <c r="EJ9" i="36"/>
  <c r="EK55" i="37"/>
  <c r="EH9" i="36"/>
  <c r="EG9" i="36"/>
  <c r="EK55" i="36"/>
  <c r="EG17" i="36"/>
  <c r="EK17" i="36"/>
  <c r="EH17" i="36"/>
  <c r="EG5" i="36"/>
  <c r="EK5" i="36"/>
  <c r="EE5" i="36"/>
  <c r="EH5" i="36"/>
  <c r="EI5" i="36"/>
  <c r="EK43" i="36"/>
  <c r="EH8" i="36"/>
  <c r="EK37" i="36"/>
  <c r="EK8" i="36"/>
  <c r="ED19" i="36"/>
  <c r="DZ19" i="36"/>
  <c r="EA11" i="36"/>
  <c r="ED4" i="36"/>
  <c r="DZ4" i="36"/>
  <c r="EB3" i="36"/>
  <c r="DX3" i="36"/>
  <c r="DY2" i="36"/>
  <c r="EC2" i="36"/>
  <c r="ED37" i="37"/>
  <c r="EC19" i="36"/>
  <c r="DY19" i="36"/>
  <c r="ED11" i="36"/>
  <c r="DZ11" i="36"/>
  <c r="EC4" i="36"/>
  <c r="DY4" i="36"/>
  <c r="EA3" i="36"/>
  <c r="DZ2" i="36"/>
  <c r="ED2" i="36"/>
  <c r="EB19" i="36"/>
  <c r="EC11" i="36"/>
  <c r="EB4" i="36"/>
  <c r="ED3" i="36"/>
  <c r="ED42" i="36"/>
  <c r="DZ9" i="36" s="1"/>
  <c r="DW2" i="36"/>
  <c r="DS2" i="36"/>
  <c r="DS3" i="36"/>
  <c r="DW3" i="36"/>
  <c r="DT3" i="36"/>
  <c r="DQ11" i="36"/>
  <c r="DQ14" i="36"/>
  <c r="DU14" i="36"/>
  <c r="DR14" i="36"/>
  <c r="DV14" i="36"/>
  <c r="DQ16" i="36"/>
  <c r="DU16" i="36"/>
  <c r="DR16" i="36"/>
  <c r="DV16" i="36"/>
  <c r="DQ17" i="36"/>
  <c r="DU17" i="36"/>
  <c r="DR17" i="36"/>
  <c r="DV17" i="36"/>
  <c r="DW52" i="37"/>
  <c r="DW51" i="37"/>
  <c r="DW51" i="36"/>
  <c r="DW48" i="37"/>
  <c r="DW48" i="36"/>
  <c r="DQ6" i="36"/>
  <c r="DU6" i="36"/>
  <c r="DR6" i="36"/>
  <c r="DV6" i="36"/>
  <c r="DQ8" i="36"/>
  <c r="DU8" i="36"/>
  <c r="DR8" i="36"/>
  <c r="DV8" i="36"/>
  <c r="DS10" i="36"/>
  <c r="DW10" i="36"/>
  <c r="DT10" i="36"/>
  <c r="DQ12" i="36"/>
  <c r="DU12" i="36"/>
  <c r="DR12" i="36"/>
  <c r="DV12" i="36"/>
  <c r="LY59" i="36"/>
  <c r="LY59" i="37"/>
  <c r="ED58" i="36"/>
  <c r="ED58" i="37"/>
  <c r="BS58" i="36"/>
  <c r="MT57" i="37"/>
  <c r="JU57" i="37"/>
  <c r="JU57" i="36"/>
  <c r="HJ57" i="36"/>
  <c r="HJ57" i="37"/>
  <c r="FT57" i="36"/>
  <c r="EY28" i="29"/>
  <c r="FT57" i="37"/>
  <c r="JG56" i="36"/>
  <c r="JD23" i="36" s="1"/>
  <c r="JG56" i="37"/>
  <c r="GH56" i="37"/>
  <c r="GH56" i="36"/>
  <c r="FF56" i="37"/>
  <c r="FF56" i="36"/>
  <c r="BS56" i="36"/>
  <c r="IM33" i="29"/>
  <c r="IM35" i="29" s="1"/>
  <c r="KI54" i="37"/>
  <c r="IS54" i="36"/>
  <c r="IS54" i="37"/>
  <c r="JU55" i="36"/>
  <c r="IV26" i="29"/>
  <c r="JU55" i="37"/>
  <c r="AB20" i="36"/>
  <c r="X20" i="36"/>
  <c r="AO4" i="27"/>
  <c r="AO9" i="27" s="1"/>
  <c r="KP20" i="36"/>
  <c r="KL20" i="36"/>
  <c r="LK20" i="36"/>
  <c r="LG20" i="36"/>
  <c r="LM20" i="36"/>
  <c r="GB33" i="29"/>
  <c r="AA2" i="36"/>
  <c r="W2" i="36"/>
  <c r="Z2" i="36"/>
  <c r="AC2" i="36"/>
  <c r="Y2" i="36"/>
  <c r="AP2" i="36"/>
  <c r="AK2" i="36"/>
  <c r="CT2" i="36"/>
  <c r="CP2" i="36"/>
  <c r="CS2" i="36"/>
  <c r="CO2" i="36"/>
  <c r="CR2" i="36"/>
  <c r="DH2" i="36"/>
  <c r="DD2" i="36"/>
  <c r="DG2" i="36"/>
  <c r="DF2" i="36"/>
  <c r="DV2" i="36"/>
  <c r="DR2" i="36"/>
  <c r="DU2" i="36"/>
  <c r="DQ2" i="36"/>
  <c r="DT2" i="36"/>
  <c r="EW2" i="36"/>
  <c r="ES2" i="36"/>
  <c r="EV2" i="36"/>
  <c r="EY2" i="36"/>
  <c r="EU2" i="36"/>
  <c r="FS2" i="36"/>
  <c r="FO2" i="36"/>
  <c r="FR2" i="36"/>
  <c r="FN2" i="36"/>
  <c r="FQ2" i="36"/>
  <c r="AL33" i="29"/>
  <c r="KI54" i="36"/>
  <c r="HX58" i="36"/>
  <c r="HX58" i="37"/>
  <c r="GV57" i="36"/>
  <c r="GV57" i="37"/>
  <c r="FF57" i="36"/>
  <c r="FC24" i="36" s="1"/>
  <c r="FF57" i="37"/>
  <c r="DP57" i="37"/>
  <c r="DP57" i="36"/>
  <c r="AQ57" i="37"/>
  <c r="AQ57" i="36"/>
  <c r="LD56" i="36"/>
  <c r="LD56" i="37"/>
  <c r="GU27" i="29"/>
  <c r="IE56" i="37"/>
  <c r="IE56" i="36"/>
  <c r="IB23" i="36" s="1"/>
  <c r="IC33" i="29"/>
  <c r="IC35" i="29" s="1"/>
  <c r="JU54" i="37"/>
  <c r="JU54" i="36"/>
  <c r="AA20" i="36"/>
  <c r="W20" i="36"/>
  <c r="GH33" i="29"/>
  <c r="KO20" i="36"/>
  <c r="KK20" i="36"/>
  <c r="LJ20" i="36"/>
  <c r="LF20" i="36"/>
  <c r="LL20" i="36"/>
  <c r="HJ58" i="36"/>
  <c r="HJ58" i="37"/>
  <c r="ER58" i="36"/>
  <c r="CG58" i="36"/>
  <c r="MF57" i="36"/>
  <c r="KI57" i="37"/>
  <c r="KI57" i="36"/>
  <c r="HX57" i="36"/>
  <c r="HX57" i="37"/>
  <c r="GH57" i="36"/>
  <c r="GH57" i="37"/>
  <c r="ED57" i="36"/>
  <c r="ED57" i="37"/>
  <c r="LR56" i="37"/>
  <c r="IS56" i="36"/>
  <c r="HQ56" i="37"/>
  <c r="HQ56" i="36"/>
  <c r="HN23" i="36" s="1"/>
  <c r="GV56" i="37"/>
  <c r="GV56" i="36"/>
  <c r="GV23" i="36" s="1"/>
  <c r="FT56" i="37"/>
  <c r="FT56" i="36"/>
  <c r="ER56" i="37"/>
  <c r="ER56" i="36"/>
  <c r="ER23" i="36" s="1"/>
  <c r="CG56" i="36"/>
  <c r="DU20" i="36"/>
  <c r="KN20" i="36"/>
  <c r="LI20" i="36"/>
  <c r="GL33" i="29"/>
  <c r="JT16" i="29"/>
  <c r="JN59" i="36"/>
  <c r="IZ59" i="37"/>
  <c r="IZ59" i="36"/>
  <c r="IL59" i="37"/>
  <c r="HX59" i="37"/>
  <c r="HX59" i="36"/>
  <c r="DP59" i="37"/>
  <c r="AQ59" i="36"/>
  <c r="KS26" i="29"/>
  <c r="JF26" i="29"/>
  <c r="HX26" i="29"/>
  <c r="IZ55" i="36"/>
  <c r="KI59" i="36"/>
  <c r="JU59" i="36"/>
  <c r="LR59" i="36"/>
  <c r="LD59" i="36"/>
  <c r="JT17" i="29"/>
  <c r="EC33" i="29"/>
  <c r="IP33" i="29"/>
  <c r="IF33" i="29"/>
  <c r="KW27" i="29"/>
  <c r="IV11" i="29"/>
  <c r="GU28" i="29"/>
  <c r="BX27" i="29"/>
  <c r="GU10" i="29"/>
  <c r="JT15" i="29"/>
  <c r="DK10" i="36"/>
  <c r="DO10" i="36"/>
  <c r="DL10" i="36"/>
  <c r="DJ10" i="36"/>
  <c r="DN10" i="36"/>
  <c r="DP10" i="36"/>
  <c r="DK17" i="36"/>
  <c r="DO17" i="36"/>
  <c r="DJ17" i="36"/>
  <c r="DN17" i="36"/>
  <c r="DP17" i="36"/>
  <c r="DM10" i="36"/>
  <c r="DP52" i="37"/>
  <c r="DP52" i="36"/>
  <c r="DP41" i="37"/>
  <c r="DP41" i="36"/>
  <c r="DP36" i="36"/>
  <c r="DP55" i="37"/>
  <c r="DM17" i="36"/>
  <c r="DM4" i="36"/>
  <c r="DJ4" i="36"/>
  <c r="DL4" i="36"/>
  <c r="DP4" i="36"/>
  <c r="DN4" i="36"/>
  <c r="DL17" i="36"/>
  <c r="DO14" i="36"/>
  <c r="DK14" i="36"/>
  <c r="CW26" i="29"/>
  <c r="DP14" i="36"/>
  <c r="CY18" i="36"/>
  <c r="CW12" i="36"/>
  <c r="DB53" i="36"/>
  <c r="CZ7" i="36"/>
  <c r="CV7" i="36"/>
  <c r="CW2" i="36"/>
  <c r="DB39" i="37"/>
  <c r="DB40" i="37"/>
  <c r="DB45" i="37"/>
  <c r="CZ12" i="36"/>
  <c r="CV12" i="36"/>
  <c r="CY7" i="36"/>
  <c r="DB38" i="36"/>
  <c r="DB43" i="36"/>
  <c r="DB43" i="37"/>
  <c r="DE8" i="36"/>
  <c r="DI8" i="36"/>
  <c r="DF3" i="36"/>
  <c r="DI36" i="37"/>
  <c r="DI3" i="36"/>
  <c r="DE3" i="36"/>
  <c r="DI52" i="36"/>
  <c r="DC19" i="36" s="1"/>
  <c r="CW12" i="29"/>
  <c r="DH20" i="36"/>
  <c r="DH3" i="36"/>
  <c r="DD3" i="36"/>
  <c r="DI55" i="37"/>
  <c r="DG20" i="36"/>
  <c r="DG14" i="36"/>
  <c r="DI10" i="36"/>
  <c r="DE10" i="36"/>
  <c r="DI9" i="36"/>
  <c r="DE9" i="36"/>
  <c r="DH8" i="36"/>
  <c r="DD8" i="36"/>
  <c r="DI7" i="36"/>
  <c r="DE7" i="36"/>
  <c r="DH6" i="36"/>
  <c r="DD6" i="36"/>
  <c r="DI48" i="36"/>
  <c r="DC15" i="36" s="1"/>
  <c r="DI54" i="36"/>
  <c r="DC21" i="36" s="1"/>
  <c r="DF20" i="36"/>
  <c r="DF14" i="36"/>
  <c r="DH10" i="36"/>
  <c r="DD10" i="36"/>
  <c r="DH9" i="36"/>
  <c r="DD9" i="36"/>
  <c r="DG8" i="36"/>
  <c r="DH7" i="36"/>
  <c r="DD7" i="36"/>
  <c r="DG6" i="36"/>
  <c r="DI48" i="37"/>
  <c r="DI51" i="36"/>
  <c r="DC18" i="36" s="1"/>
  <c r="DI54" i="37"/>
  <c r="DI59" i="36"/>
  <c r="DI20" i="36"/>
  <c r="DE20" i="36"/>
  <c r="DI14" i="36"/>
  <c r="DE14" i="36"/>
  <c r="DG10" i="36"/>
  <c r="DG9" i="36"/>
  <c r="DF8" i="36"/>
  <c r="DG7" i="36"/>
  <c r="DF6" i="36"/>
  <c r="DI55" i="36"/>
  <c r="DB59" i="37"/>
  <c r="DB59" i="36"/>
  <c r="DB57" i="37"/>
  <c r="DB57" i="36"/>
  <c r="DB54" i="37"/>
  <c r="DB54" i="36"/>
  <c r="DB44" i="36"/>
  <c r="DB42" i="36"/>
  <c r="DB37" i="37"/>
  <c r="DB37" i="36"/>
  <c r="DB52" i="37"/>
  <c r="DB52" i="36"/>
  <c r="DB41" i="37"/>
  <c r="DB41" i="36"/>
  <c r="DB36" i="36"/>
  <c r="CZ2" i="36"/>
  <c r="CV2" i="36"/>
  <c r="CY2" i="36"/>
  <c r="DB50" i="37"/>
  <c r="DB50" i="36"/>
  <c r="DB49" i="37"/>
  <c r="DB49" i="36"/>
  <c r="DB47" i="37"/>
  <c r="CW25" i="29"/>
  <c r="CU18" i="36"/>
  <c r="CQ18" i="36"/>
  <c r="CW24" i="29"/>
  <c r="CT9" i="36"/>
  <c r="CP9" i="36"/>
  <c r="CT3" i="36"/>
  <c r="CP3" i="36"/>
  <c r="CT18" i="36"/>
  <c r="CP18" i="36"/>
  <c r="CS9" i="36"/>
  <c r="CO9" i="36"/>
  <c r="CS3" i="36"/>
  <c r="CO3" i="36"/>
  <c r="CU53" i="37"/>
  <c r="CU9" i="36"/>
  <c r="CS5" i="36"/>
  <c r="CU3" i="36"/>
  <c r="CJ18" i="36"/>
  <c r="CN18" i="36"/>
  <c r="CI18" i="36"/>
  <c r="CK18" i="36"/>
  <c r="CM18" i="36"/>
  <c r="CH18" i="36"/>
  <c r="CL18" i="36"/>
  <c r="CK14" i="36"/>
  <c r="CL11" i="36"/>
  <c r="CH11" i="36"/>
  <c r="CM7" i="36"/>
  <c r="CI7" i="36"/>
  <c r="CL4" i="36"/>
  <c r="CH4" i="36"/>
  <c r="CN46" i="36"/>
  <c r="BX11" i="29"/>
  <c r="BX9" i="29"/>
  <c r="CN14" i="36"/>
  <c r="CJ14" i="36"/>
  <c r="CK11" i="36"/>
  <c r="CL7" i="36"/>
  <c r="CH7" i="36"/>
  <c r="CK4" i="36"/>
  <c r="CN38" i="36"/>
  <c r="CN39" i="36"/>
  <c r="CN43" i="36"/>
  <c r="BX10" i="29"/>
  <c r="CM14" i="36"/>
  <c r="CN11" i="36"/>
  <c r="CN4" i="36"/>
  <c r="CN56" i="36"/>
  <c r="CG52" i="36"/>
  <c r="CG44" i="36"/>
  <c r="CG37" i="36"/>
  <c r="CB5" i="36"/>
  <c r="CF5" i="36"/>
  <c r="CC5" i="36"/>
  <c r="CG5" i="36"/>
  <c r="CB17" i="36"/>
  <c r="CF17" i="36"/>
  <c r="CC17" i="36"/>
  <c r="CG17" i="36"/>
  <c r="CG54" i="36"/>
  <c r="CE17" i="36"/>
  <c r="CE5" i="36"/>
  <c r="CG35" i="36"/>
  <c r="CG41" i="36"/>
  <c r="CB3" i="36"/>
  <c r="CF3" i="36"/>
  <c r="CC3" i="36"/>
  <c r="CG3" i="36"/>
  <c r="CD6" i="36"/>
  <c r="CA6" i="36"/>
  <c r="CE6" i="36"/>
  <c r="CD17" i="36"/>
  <c r="CF6" i="36"/>
  <c r="CD5" i="36"/>
  <c r="CA3" i="36"/>
  <c r="CG55" i="36"/>
  <c r="CC15" i="36"/>
  <c r="CG49" i="36"/>
  <c r="BU16" i="36"/>
  <c r="BY16" i="36"/>
  <c r="BV16" i="36"/>
  <c r="BZ16" i="36"/>
  <c r="BX16" i="36"/>
  <c r="BW16" i="36"/>
  <c r="BT16" i="36"/>
  <c r="BX12" i="29"/>
  <c r="BZ36" i="36"/>
  <c r="BZ2" i="36"/>
  <c r="BV2" i="36"/>
  <c r="BZ51" i="36"/>
  <c r="BZ46" i="36"/>
  <c r="BZ43" i="36"/>
  <c r="BX28" i="29"/>
  <c r="BZ57" i="36"/>
  <c r="BT4" i="36"/>
  <c r="BX4" i="36"/>
  <c r="BZ50" i="36"/>
  <c r="BZ54" i="36"/>
  <c r="BZ41" i="36"/>
  <c r="BZ47" i="36"/>
  <c r="BH33" i="29"/>
  <c r="BS16" i="36"/>
  <c r="BO16" i="36"/>
  <c r="BO15" i="36"/>
  <c r="BN5" i="36"/>
  <c r="BR5" i="36"/>
  <c r="BO5" i="36"/>
  <c r="BS5" i="36"/>
  <c r="BP6" i="36"/>
  <c r="BM6" i="36"/>
  <c r="BQ6" i="36"/>
  <c r="BS54" i="36"/>
  <c r="BS50" i="36"/>
  <c r="BS37" i="36"/>
  <c r="BS35" i="36"/>
  <c r="BR16" i="36"/>
  <c r="BN16" i="36"/>
  <c r="BR15" i="36"/>
  <c r="BN15" i="36"/>
  <c r="BR6" i="36"/>
  <c r="BM5" i="36"/>
  <c r="BS47" i="36"/>
  <c r="BX29" i="29"/>
  <c r="BS41" i="36"/>
  <c r="BX7" i="29"/>
  <c r="BS15" i="36"/>
  <c r="BQ16" i="36"/>
  <c r="BQ15" i="36"/>
  <c r="BO6" i="36"/>
  <c r="BN3" i="36"/>
  <c r="BR3" i="36"/>
  <c r="BO3" i="36"/>
  <c r="BS3" i="36"/>
  <c r="BP10" i="36"/>
  <c r="BM10" i="36"/>
  <c r="BQ10" i="36"/>
  <c r="CA25" i="29"/>
  <c r="BH7" i="36"/>
  <c r="BL7" i="36"/>
  <c r="BI7" i="36"/>
  <c r="BG17" i="36"/>
  <c r="BK17" i="36"/>
  <c r="BH17" i="36"/>
  <c r="BL17" i="36"/>
  <c r="BF7" i="36"/>
  <c r="BH4" i="36"/>
  <c r="BL4" i="36"/>
  <c r="BI4" i="36"/>
  <c r="BH13" i="36"/>
  <c r="BL13" i="36"/>
  <c r="BI13" i="36"/>
  <c r="BF12" i="36"/>
  <c r="BJ12" i="36"/>
  <c r="BG12" i="36"/>
  <c r="BK12" i="36"/>
  <c r="BJ17" i="36"/>
  <c r="BI17" i="36"/>
  <c r="BK7" i="36"/>
  <c r="CA24" i="29"/>
  <c r="BX15" i="29"/>
  <c r="BL44" i="36"/>
  <c r="BL42" i="36"/>
  <c r="BG9" i="36" s="1"/>
  <c r="BX30" i="29"/>
  <c r="BL59" i="36"/>
  <c r="BX25" i="29"/>
  <c r="BX6" i="29"/>
  <c r="BL35" i="36"/>
  <c r="BL58" i="36"/>
  <c r="BL51" i="36"/>
  <c r="BL43" i="36"/>
  <c r="CA28" i="29"/>
  <c r="CA20" i="29"/>
  <c r="CA16" i="29"/>
  <c r="CA12" i="29"/>
  <c r="CA8" i="29"/>
  <c r="MB20" i="36"/>
  <c r="MF20" i="36"/>
  <c r="LZ20" i="36"/>
  <c r="MD20" i="36"/>
  <c r="JK19" i="36"/>
  <c r="JH19" i="36"/>
  <c r="JL19" i="36"/>
  <c r="JI19" i="36"/>
  <c r="JM19" i="36"/>
  <c r="JJ19" i="36"/>
  <c r="HJ2" i="36"/>
  <c r="HF2" i="36"/>
  <c r="HI2" i="36"/>
  <c r="HE2" i="36"/>
  <c r="HH2" i="36"/>
  <c r="HD2" i="36"/>
  <c r="HG2" i="36"/>
  <c r="F2" i="36"/>
  <c r="E2" i="36"/>
  <c r="D2" i="36"/>
  <c r="H2" i="36"/>
  <c r="B2" i="36"/>
  <c r="EO2" i="36"/>
  <c r="ER2" i="36"/>
  <c r="EN2" i="36"/>
  <c r="EQ2" i="36"/>
  <c r="EM2" i="36"/>
  <c r="EP2" i="36"/>
  <c r="EL2" i="36"/>
  <c r="GU2" i="36"/>
  <c r="GQ2" i="36"/>
  <c r="GT2" i="36"/>
  <c r="GP2" i="36"/>
  <c r="GS2" i="36"/>
  <c r="GV2" i="36"/>
  <c r="HP2" i="36"/>
  <c r="HL2" i="36"/>
  <c r="HO2" i="36"/>
  <c r="HK2" i="36"/>
  <c r="HN2" i="36"/>
  <c r="HQ2" i="36"/>
  <c r="HM2" i="36"/>
  <c r="II2" i="36"/>
  <c r="IL2" i="36"/>
  <c r="IH2" i="36"/>
  <c r="IK2" i="36"/>
  <c r="IG2" i="36"/>
  <c r="IJ2" i="36"/>
  <c r="IF2" i="36"/>
  <c r="IW2" i="36"/>
  <c r="IZ2" i="36"/>
  <c r="IV2" i="36"/>
  <c r="IY2" i="36"/>
  <c r="IU2" i="36"/>
  <c r="IT2" i="36"/>
  <c r="JK2" i="36"/>
  <c r="JN2" i="36"/>
  <c r="JJ2" i="36"/>
  <c r="JM2" i="36"/>
  <c r="JI2" i="36"/>
  <c r="JL2" i="36"/>
  <c r="JY2" i="36"/>
  <c r="KB2" i="36"/>
  <c r="JX2" i="36"/>
  <c r="KA2" i="36"/>
  <c r="JW2" i="36"/>
  <c r="JZ2" i="36"/>
  <c r="JV2" i="36"/>
  <c r="KM2" i="36"/>
  <c r="KP2" i="36"/>
  <c r="KL2" i="36"/>
  <c r="KO2" i="36"/>
  <c r="KK2" i="36"/>
  <c r="KN2" i="36"/>
  <c r="LA2" i="36"/>
  <c r="LD2" i="36"/>
  <c r="KZ2" i="36"/>
  <c r="LC2" i="36"/>
  <c r="KY2" i="36"/>
  <c r="KX2" i="36"/>
  <c r="LO2" i="36"/>
  <c r="LR2" i="36"/>
  <c r="LN2" i="36"/>
  <c r="LQ2" i="36"/>
  <c r="LM2" i="36"/>
  <c r="LP2" i="36"/>
  <c r="MT2" i="36"/>
  <c r="AU4" i="36"/>
  <c r="AR4" i="36"/>
  <c r="AV4" i="36"/>
  <c r="AS4" i="36"/>
  <c r="AW4" i="36"/>
  <c r="AT4" i="36"/>
  <c r="AX4" i="36"/>
  <c r="BP4" i="36"/>
  <c r="BM4" i="36"/>
  <c r="BQ4" i="36"/>
  <c r="BS4" i="36"/>
  <c r="BN4" i="36"/>
  <c r="BO4" i="36"/>
  <c r="BR4" i="36"/>
  <c r="CB4" i="36"/>
  <c r="CF4" i="36"/>
  <c r="CC4" i="36"/>
  <c r="CG4" i="36"/>
  <c r="CA4" i="36"/>
  <c r="CD4" i="36"/>
  <c r="CE4" i="36"/>
  <c r="CR4" i="36"/>
  <c r="CO4" i="36"/>
  <c r="CS4" i="36"/>
  <c r="CT4" i="36"/>
  <c r="CU4" i="36"/>
  <c r="CP4" i="36"/>
  <c r="DG4" i="36"/>
  <c r="DD4" i="36"/>
  <c r="DH4" i="36"/>
  <c r="DF4" i="36"/>
  <c r="DI4" i="36"/>
  <c r="DE4" i="36"/>
  <c r="EE4" i="36"/>
  <c r="EI4" i="36"/>
  <c r="EF4" i="36"/>
  <c r="EJ4" i="36"/>
  <c r="EG4" i="36"/>
  <c r="EH4" i="36"/>
  <c r="EK4" i="36"/>
  <c r="EU4" i="36"/>
  <c r="EY4" i="36"/>
  <c r="EV4" i="36"/>
  <c r="EW4" i="36"/>
  <c r="EX4" i="36"/>
  <c r="ES4" i="36"/>
  <c r="GK4" i="36"/>
  <c r="GO4" i="36"/>
  <c r="GL4" i="36"/>
  <c r="GJ4" i="36"/>
  <c r="GM4" i="36"/>
  <c r="GN4" i="36"/>
  <c r="GY4" i="36"/>
  <c r="HC4" i="36"/>
  <c r="GZ4" i="36"/>
  <c r="GW4" i="36"/>
  <c r="GX4" i="36"/>
  <c r="HM4" i="36"/>
  <c r="HQ4" i="36"/>
  <c r="HN4" i="36"/>
  <c r="HP4" i="36"/>
  <c r="HK4" i="36"/>
  <c r="HL4" i="36"/>
  <c r="IA4" i="36"/>
  <c r="IE4" i="36"/>
  <c r="IB4" i="36"/>
  <c r="IC4" i="36"/>
  <c r="ID4" i="36"/>
  <c r="HY4" i="36"/>
  <c r="HZ4" i="36"/>
  <c r="IO4" i="36"/>
  <c r="IS4" i="36"/>
  <c r="IP4" i="36"/>
  <c r="IN4" i="36"/>
  <c r="IQ4" i="36"/>
  <c r="IR4" i="36"/>
  <c r="JC4" i="36"/>
  <c r="JG4" i="36"/>
  <c r="JD4" i="36"/>
  <c r="JA4" i="36"/>
  <c r="JB4" i="36"/>
  <c r="JQ4" i="36"/>
  <c r="JU4" i="36"/>
  <c r="JR4" i="36"/>
  <c r="JT4" i="36"/>
  <c r="JO4" i="36"/>
  <c r="JP4" i="36"/>
  <c r="KE4" i="36"/>
  <c r="KI4" i="36"/>
  <c r="KF4" i="36"/>
  <c r="KG4" i="36"/>
  <c r="KH4" i="36"/>
  <c r="KC4" i="36"/>
  <c r="KD4" i="36"/>
  <c r="KS4" i="36"/>
  <c r="KT4" i="36"/>
  <c r="KR4" i="36"/>
  <c r="KU4" i="36"/>
  <c r="KV4" i="36"/>
  <c r="KW4" i="36"/>
  <c r="LH4" i="36"/>
  <c r="LE4" i="36"/>
  <c r="LI4" i="36"/>
  <c r="LG4" i="36"/>
  <c r="LJ4" i="36"/>
  <c r="LV4" i="36"/>
  <c r="LS4" i="36"/>
  <c r="LW4" i="36"/>
  <c r="LT4" i="36"/>
  <c r="LU4" i="36"/>
  <c r="MJ4" i="36"/>
  <c r="MG4" i="36"/>
  <c r="MK4" i="36"/>
  <c r="MH4" i="36"/>
  <c r="MX4" i="36"/>
  <c r="MU4" i="36"/>
  <c r="MY4" i="36"/>
  <c r="MZ4" i="36"/>
  <c r="NA4" i="36"/>
  <c r="I5" i="36"/>
  <c r="M5" i="36"/>
  <c r="J5" i="36"/>
  <c r="N5" i="36"/>
  <c r="O5" i="36"/>
  <c r="BG5" i="36"/>
  <c r="BK5" i="36"/>
  <c r="BH5" i="36"/>
  <c r="BL5" i="36"/>
  <c r="BF5" i="36"/>
  <c r="BI5" i="36"/>
  <c r="BU5" i="36"/>
  <c r="BY5" i="36"/>
  <c r="BV5" i="36"/>
  <c r="BZ5" i="36"/>
  <c r="BT5" i="36"/>
  <c r="BW5" i="36"/>
  <c r="CM5" i="36"/>
  <c r="CK5" i="36"/>
  <c r="CW5" i="36"/>
  <c r="CX5" i="36"/>
  <c r="CV5" i="36"/>
  <c r="CY5" i="36"/>
  <c r="DJ5" i="36"/>
  <c r="DN5" i="36"/>
  <c r="DK5" i="36"/>
  <c r="DO5" i="36"/>
  <c r="DM5" i="36"/>
  <c r="DP5" i="36"/>
  <c r="DX5" i="36"/>
  <c r="EB5" i="36"/>
  <c r="DY5" i="36"/>
  <c r="EC5" i="36"/>
  <c r="EA5" i="36"/>
  <c r="ED5" i="36"/>
  <c r="ES5" i="36"/>
  <c r="EW5" i="36"/>
  <c r="ET5" i="36"/>
  <c r="EX5" i="36"/>
  <c r="EV5" i="36"/>
  <c r="EY5" i="36"/>
  <c r="FN5" i="36"/>
  <c r="FR5" i="36"/>
  <c r="FO5" i="36"/>
  <c r="FS5" i="36"/>
  <c r="FQ5" i="36"/>
  <c r="FT5" i="36"/>
  <c r="GI5" i="36"/>
  <c r="GM5" i="36"/>
  <c r="GJ5" i="36"/>
  <c r="GN5" i="36"/>
  <c r="GL5" i="36"/>
  <c r="GO5" i="36"/>
  <c r="GZ5" i="36"/>
  <c r="GY5" i="36"/>
  <c r="HY5" i="36"/>
  <c r="IC5" i="36"/>
  <c r="HZ5" i="36"/>
  <c r="ID5" i="36"/>
  <c r="IA5" i="36"/>
  <c r="IP5" i="36"/>
  <c r="IM5" i="36"/>
  <c r="IQ5" i="36"/>
  <c r="IR5" i="36"/>
  <c r="IS5" i="36"/>
  <c r="JC5" i="36"/>
  <c r="JG5" i="36"/>
  <c r="JA5" i="36"/>
  <c r="JB5" i="36"/>
  <c r="JO5" i="36"/>
  <c r="JS5" i="36"/>
  <c r="JP5" i="36"/>
  <c r="JT5" i="36"/>
  <c r="JR5" i="36"/>
  <c r="JU5" i="36"/>
  <c r="KF5" i="36"/>
  <c r="KC5" i="36"/>
  <c r="KG5" i="36"/>
  <c r="KD5" i="36"/>
  <c r="KE5" i="36"/>
  <c r="KR5" i="36"/>
  <c r="KV5" i="36"/>
  <c r="KS5" i="36"/>
  <c r="KW5" i="36"/>
  <c r="KT5" i="36"/>
  <c r="KU5" i="36"/>
  <c r="LH5" i="36"/>
  <c r="LE5" i="36"/>
  <c r="LI5" i="36"/>
  <c r="LK5" i="36"/>
  <c r="LF5" i="36"/>
  <c r="LU5" i="36"/>
  <c r="LY5" i="36"/>
  <c r="LV5" i="36"/>
  <c r="LT5" i="36"/>
  <c r="LW5" i="36"/>
  <c r="MH5" i="36"/>
  <c r="ML5" i="36"/>
  <c r="MI5" i="36"/>
  <c r="MG5" i="36"/>
  <c r="MX5" i="36"/>
  <c r="MU5" i="36"/>
  <c r="MY5" i="36"/>
  <c r="MW5" i="36"/>
  <c r="MZ5" i="36"/>
  <c r="BH6" i="36"/>
  <c r="BL6" i="36"/>
  <c r="BI6" i="36"/>
  <c r="BK6" i="36"/>
  <c r="BF6" i="36"/>
  <c r="BU6" i="36"/>
  <c r="BY6" i="36"/>
  <c r="BV6" i="36"/>
  <c r="BZ6" i="36"/>
  <c r="BW6" i="36"/>
  <c r="BX6" i="36"/>
  <c r="CH6" i="36"/>
  <c r="CL6" i="36"/>
  <c r="CI6" i="36"/>
  <c r="CM6" i="36"/>
  <c r="CJ6" i="36"/>
  <c r="CK6" i="36"/>
  <c r="DJ6" i="36"/>
  <c r="DN6" i="36"/>
  <c r="DK6" i="36"/>
  <c r="DO6" i="36"/>
  <c r="DP6" i="36"/>
  <c r="EH6" i="36"/>
  <c r="EE6" i="36"/>
  <c r="EI6" i="36"/>
  <c r="EG6" i="36"/>
  <c r="EJ6" i="36"/>
  <c r="EU6" i="36"/>
  <c r="FO6" i="36"/>
  <c r="FS6" i="36"/>
  <c r="FP6" i="36"/>
  <c r="FT6" i="36"/>
  <c r="FR6" i="36"/>
  <c r="GC6" i="36"/>
  <c r="GG6" i="36"/>
  <c r="GD6" i="36"/>
  <c r="GH6" i="36"/>
  <c r="GF6" i="36"/>
  <c r="GQ6" i="36"/>
  <c r="GU6" i="36"/>
  <c r="GR6" i="36"/>
  <c r="GV6" i="36"/>
  <c r="GT6" i="36"/>
  <c r="JI6" i="36"/>
  <c r="JM6" i="36"/>
  <c r="JJ6" i="36"/>
  <c r="JN6" i="36"/>
  <c r="JH6" i="36"/>
  <c r="JK6" i="36"/>
  <c r="JW6" i="36"/>
  <c r="KA6" i="36"/>
  <c r="JX6" i="36"/>
  <c r="KB6" i="36"/>
  <c r="JV6" i="36"/>
  <c r="JY6" i="36"/>
  <c r="KK6" i="36"/>
  <c r="KO6" i="36"/>
  <c r="KL6" i="36"/>
  <c r="KP6" i="36"/>
  <c r="KJ6" i="36"/>
  <c r="KM6" i="36"/>
  <c r="KY6" i="36"/>
  <c r="LC6" i="36"/>
  <c r="KZ6" i="36"/>
  <c r="LD6" i="36"/>
  <c r="KX6" i="36"/>
  <c r="LA6" i="36"/>
  <c r="S7" i="36"/>
  <c r="P7" i="36"/>
  <c r="T7" i="36"/>
  <c r="R7" i="36"/>
  <c r="U7" i="36"/>
  <c r="BJ9" i="36"/>
  <c r="BL9" i="36"/>
  <c r="CH9" i="36"/>
  <c r="CL9" i="36"/>
  <c r="CI9" i="36"/>
  <c r="CM9" i="36"/>
  <c r="CK9" i="36"/>
  <c r="CN9" i="36"/>
  <c r="CV9" i="36"/>
  <c r="CZ9" i="36"/>
  <c r="CW9" i="36"/>
  <c r="CY9" i="36"/>
  <c r="DM9" i="36"/>
  <c r="DJ9" i="36"/>
  <c r="DN9" i="36"/>
  <c r="DP9" i="36"/>
  <c r="DK9" i="36"/>
  <c r="EA9" i="36"/>
  <c r="DX9" i="36"/>
  <c r="EB9" i="36"/>
  <c r="EC9" i="36"/>
  <c r="ED9" i="36"/>
  <c r="JY9" i="36"/>
  <c r="JV9" i="36"/>
  <c r="JZ9" i="36"/>
  <c r="JW9" i="36"/>
  <c r="JX9" i="36"/>
  <c r="FB6" i="29"/>
  <c r="EZ33" i="29"/>
  <c r="FX33" i="29"/>
  <c r="FZ9" i="29"/>
  <c r="DY9" i="36"/>
  <c r="CX9" i="36"/>
  <c r="FQ6" i="36"/>
  <c r="EK6" i="36"/>
  <c r="DM6" i="36"/>
  <c r="CN6" i="36"/>
  <c r="KH5" i="36"/>
  <c r="JE5" i="36"/>
  <c r="IN5" i="36"/>
  <c r="IB5" i="36"/>
  <c r="HC5" i="36"/>
  <c r="GK5" i="36"/>
  <c r="EU5" i="36"/>
  <c r="DL5" i="36"/>
  <c r="MV4" i="36"/>
  <c r="LK4" i="36"/>
  <c r="JF4" i="36"/>
  <c r="HB4" i="36"/>
  <c r="ET4" i="36"/>
  <c r="LL2" i="36"/>
  <c r="IX2" i="36"/>
  <c r="KB9" i="36"/>
  <c r="DO9" i="36"/>
  <c r="CJ9" i="36"/>
  <c r="Q7" i="36"/>
  <c r="GS6" i="36"/>
  <c r="GB6" i="36"/>
  <c r="BJ6" i="36"/>
  <c r="MV5" i="36"/>
  <c r="MK5" i="36"/>
  <c r="LX5" i="36"/>
  <c r="LJ5" i="36"/>
  <c r="FP5" i="36"/>
  <c r="DZ5" i="36"/>
  <c r="K5" i="36"/>
  <c r="ML4" i="36"/>
  <c r="LX4" i="36"/>
  <c r="JS4" i="36"/>
  <c r="HO4" i="36"/>
  <c r="LB2" i="36"/>
  <c r="JH2" i="36"/>
  <c r="NA59" i="37"/>
  <c r="MM59" i="37"/>
  <c r="MM59" i="36"/>
  <c r="EY58" i="37"/>
  <c r="EY58" i="36"/>
  <c r="DP58" i="37"/>
  <c r="DP58" i="36"/>
  <c r="DB58" i="37"/>
  <c r="DB58" i="36"/>
  <c r="BE58" i="36"/>
  <c r="AC58" i="37"/>
  <c r="AC58" i="36"/>
  <c r="LR57" i="37"/>
  <c r="LR57" i="36"/>
  <c r="LD57" i="37"/>
  <c r="LD57" i="36"/>
  <c r="JG57" i="36"/>
  <c r="JA24" i="36" s="1"/>
  <c r="JG57" i="37"/>
  <c r="IS57" i="36"/>
  <c r="HC54" i="37"/>
  <c r="HC54" i="36"/>
  <c r="GO54" i="37"/>
  <c r="GO54" i="36"/>
  <c r="EK54" i="37"/>
  <c r="EK54" i="36"/>
  <c r="DW54" i="37"/>
  <c r="DW54" i="36"/>
  <c r="KI46" i="37"/>
  <c r="KI46" i="36"/>
  <c r="JU46" i="37"/>
  <c r="JU46" i="36"/>
  <c r="DI46" i="37"/>
  <c r="DI46" i="36"/>
  <c r="DC13" i="36" s="1"/>
  <c r="CU46" i="37"/>
  <c r="CU46" i="36"/>
  <c r="KI42" i="37"/>
  <c r="KI42" i="36"/>
  <c r="JU42" i="37"/>
  <c r="JU42" i="36"/>
  <c r="CA13" i="29"/>
  <c r="CG42" i="36"/>
  <c r="BS42" i="36"/>
  <c r="GU11" i="29"/>
  <c r="IE40" i="37"/>
  <c r="IE40" i="36"/>
  <c r="HQ40" i="37"/>
  <c r="HQ40" i="36"/>
  <c r="GA40" i="37"/>
  <c r="GA40" i="36"/>
  <c r="FM40" i="37"/>
  <c r="FM40" i="36"/>
  <c r="O40" i="37"/>
  <c r="O40" i="36"/>
  <c r="JT10" i="29"/>
  <c r="LR39" i="37"/>
  <c r="JG39" i="37"/>
  <c r="JG39" i="36"/>
  <c r="HC39" i="37"/>
  <c r="HC39" i="36"/>
  <c r="GU23" i="29"/>
  <c r="IE52" i="36"/>
  <c r="DW52" i="36"/>
  <c r="CN52" i="36"/>
  <c r="BZ52" i="36"/>
  <c r="BX23" i="29"/>
  <c r="BL52" i="36"/>
  <c r="AX52" i="36"/>
  <c r="MT51" i="37"/>
  <c r="MF51" i="37"/>
  <c r="MT50" i="37"/>
  <c r="MF50" i="37"/>
  <c r="MF50" i="36"/>
  <c r="KI50" i="37"/>
  <c r="JU50" i="37"/>
  <c r="GV50" i="37"/>
  <c r="GV50" i="36"/>
  <c r="ED50" i="37"/>
  <c r="ED50" i="36"/>
  <c r="CA21" i="29"/>
  <c r="BX21" i="29"/>
  <c r="LR49" i="37"/>
  <c r="LR49" i="36"/>
  <c r="LD49" i="37"/>
  <c r="LD49" i="36"/>
  <c r="JG49" i="37"/>
  <c r="IS49" i="37"/>
  <c r="DI49" i="37"/>
  <c r="DI49" i="36"/>
  <c r="DC16" i="36" s="1"/>
  <c r="CU49" i="37"/>
  <c r="CU49" i="36"/>
  <c r="AX49" i="36"/>
  <c r="W20" i="29"/>
  <c r="H49" i="37"/>
  <c r="NA48" i="37"/>
  <c r="MM48" i="37"/>
  <c r="MM48" i="36"/>
  <c r="LY48" i="37"/>
  <c r="LY48" i="36"/>
  <c r="HX48" i="37"/>
  <c r="HX48" i="36"/>
  <c r="HJ48" i="37"/>
  <c r="HJ48" i="36"/>
  <c r="ED48" i="37"/>
  <c r="ED48" i="36"/>
  <c r="DP48" i="37"/>
  <c r="DP48" i="36"/>
  <c r="DB48" i="37"/>
  <c r="DB48" i="36"/>
  <c r="BE48" i="36"/>
  <c r="KN26" i="29"/>
  <c r="MT58" i="37"/>
  <c r="JK26" i="29"/>
  <c r="LK58" i="37"/>
  <c r="LK58" i="36"/>
  <c r="KW58" i="37"/>
  <c r="KW58" i="36"/>
  <c r="KB58" i="37"/>
  <c r="KB58" i="36"/>
  <c r="HQ58" i="36"/>
  <c r="HL25" i="36" s="1"/>
  <c r="HQ58" i="37"/>
  <c r="KP54" i="37"/>
  <c r="KP54" i="36"/>
  <c r="KB54" i="37"/>
  <c r="IZ54" i="36"/>
  <c r="IL54" i="36"/>
  <c r="BX14" i="29"/>
  <c r="CG59" i="36"/>
  <c r="BS59" i="36"/>
  <c r="LF30" i="29"/>
  <c r="ED56" i="37"/>
  <c r="ED56" i="36"/>
  <c r="CW27" i="29"/>
  <c r="DP56" i="37"/>
  <c r="DP56" i="36"/>
  <c r="AX56" i="36"/>
  <c r="BX8" i="29"/>
  <c r="HX30" i="29"/>
  <c r="JN59" i="37"/>
  <c r="FT59" i="37"/>
  <c r="FT59" i="36"/>
  <c r="BE57" i="36"/>
  <c r="JT27" i="29"/>
  <c r="LR56" i="36"/>
  <c r="BE54" i="36"/>
  <c r="BX17" i="29"/>
  <c r="KZ9" i="29"/>
  <c r="KY33" i="29"/>
  <c r="KZ33" i="29" s="1"/>
  <c r="AX9" i="29"/>
  <c r="LF9" i="29"/>
  <c r="BX20" i="29"/>
  <c r="BX18" i="29"/>
  <c r="CA17" i="29"/>
  <c r="KW10" i="29"/>
  <c r="JT9" i="29"/>
  <c r="GU9" i="29"/>
  <c r="CA9" i="29"/>
  <c r="CW8" i="29"/>
  <c r="FW7" i="29"/>
  <c r="FZ33" i="29"/>
  <c r="GV33" i="29"/>
  <c r="GX33" i="29" s="1"/>
  <c r="GU30" i="29"/>
  <c r="HX28" i="29"/>
  <c r="HX23" i="29"/>
  <c r="IV21" i="29"/>
  <c r="HX20" i="29"/>
  <c r="CW20" i="29"/>
  <c r="KW18" i="29"/>
  <c r="JT18" i="29"/>
  <c r="KW17" i="29"/>
  <c r="CW17" i="29"/>
  <c r="FW15" i="29"/>
  <c r="CW15" i="29"/>
  <c r="JT14" i="29"/>
  <c r="IV9" i="29"/>
  <c r="CW7" i="29"/>
  <c r="GU6" i="29"/>
  <c r="IU33" i="29"/>
  <c r="CA29" i="29"/>
  <c r="JT21" i="29"/>
  <c r="IV20" i="29"/>
  <c r="IV14" i="29"/>
  <c r="HX13" i="29"/>
  <c r="Q33" i="29"/>
  <c r="BE59" i="36"/>
  <c r="AZ17" i="36"/>
  <c r="BD17" i="36"/>
  <c r="BA17" i="36"/>
  <c r="BE17" i="36"/>
  <c r="BE40" i="36"/>
  <c r="BE52" i="36"/>
  <c r="BB17" i="36"/>
  <c r="BA16" i="36"/>
  <c r="BE16" i="36"/>
  <c r="BB16" i="36"/>
  <c r="AQ33" i="29"/>
  <c r="BE43" i="36"/>
  <c r="AY17" i="36"/>
  <c r="AZ5" i="36"/>
  <c r="BD5" i="36"/>
  <c r="BA5" i="36"/>
  <c r="BE5" i="36"/>
  <c r="BB18" i="36"/>
  <c r="BE15" i="36"/>
  <c r="BA15" i="36"/>
  <c r="BD14" i="36"/>
  <c r="AZ14" i="36"/>
  <c r="BB13" i="36"/>
  <c r="BC6" i="36"/>
  <c r="AY6" i="36"/>
  <c r="BC3" i="36"/>
  <c r="AY3" i="36"/>
  <c r="AZ2" i="36"/>
  <c r="BD2" i="36"/>
  <c r="BE37" i="36"/>
  <c r="BE42" i="36"/>
  <c r="BE44" i="36"/>
  <c r="BE18" i="36"/>
  <c r="BD15" i="36"/>
  <c r="BC14" i="36"/>
  <c r="BE13" i="36"/>
  <c r="BA2" i="36"/>
  <c r="AX19" i="36"/>
  <c r="AT19" i="36"/>
  <c r="AX38" i="36"/>
  <c r="AW19" i="36"/>
  <c r="AX58" i="36"/>
  <c r="AX57" i="36"/>
  <c r="AX54" i="36"/>
  <c r="AX36" i="36"/>
  <c r="AX35" i="36"/>
  <c r="AX18" i="29"/>
  <c r="AX10" i="29"/>
  <c r="AX30" i="29"/>
  <c r="AX14" i="29"/>
  <c r="AK19" i="36"/>
  <c r="AO19" i="36"/>
  <c r="AL19" i="36"/>
  <c r="AP19" i="36"/>
  <c r="AQ51" i="37"/>
  <c r="AQ51" i="36"/>
  <c r="AQ44" i="36"/>
  <c r="AQ42" i="37"/>
  <c r="AQ42" i="36"/>
  <c r="AQ41" i="36"/>
  <c r="AQ39" i="37"/>
  <c r="AQ39" i="36"/>
  <c r="AQ37" i="36"/>
  <c r="AK20" i="36"/>
  <c r="AO20" i="36"/>
  <c r="AQ2" i="36"/>
  <c r="AM2" i="36"/>
  <c r="AN2" i="36"/>
  <c r="AL2" i="36"/>
  <c r="AK16" i="36"/>
  <c r="AO16" i="36"/>
  <c r="AL16" i="36"/>
  <c r="AP16" i="36"/>
  <c r="AN20" i="36"/>
  <c r="AN16" i="36"/>
  <c r="AO2" i="36"/>
  <c r="AM20" i="36"/>
  <c r="AQ20" i="36"/>
  <c r="AL20" i="36"/>
  <c r="AQ54" i="37"/>
  <c r="AQ54" i="36"/>
  <c r="AQ48" i="37"/>
  <c r="AQ46" i="36"/>
  <c r="AX11" i="29"/>
  <c r="AQ38" i="36"/>
  <c r="AQ36" i="36"/>
  <c r="AU21" i="29"/>
  <c r="AQ17" i="36"/>
  <c r="AQ50" i="37"/>
  <c r="AX26" i="29"/>
  <c r="AX6" i="29"/>
  <c r="AG7" i="36"/>
  <c r="AH7" i="36"/>
  <c r="AD7" i="36"/>
  <c r="AI7" i="36"/>
  <c r="AJ15" i="36"/>
  <c r="AE18" i="36"/>
  <c r="AI18" i="36"/>
  <c r="AF18" i="36"/>
  <c r="AJ18" i="36"/>
  <c r="AF19" i="36"/>
  <c r="AJ19" i="36"/>
  <c r="AG19" i="36"/>
  <c r="AI19" i="36"/>
  <c r="AJ7" i="36"/>
  <c r="AG15" i="36"/>
  <c r="AD15" i="36"/>
  <c r="AH15" i="36"/>
  <c r="AH19" i="36"/>
  <c r="AF15" i="36"/>
  <c r="AF7" i="36"/>
  <c r="AH2" i="36"/>
  <c r="AD2" i="36"/>
  <c r="AI2" i="36"/>
  <c r="AG2" i="36"/>
  <c r="AF5" i="36"/>
  <c r="AJ5" i="36"/>
  <c r="AE5" i="36"/>
  <c r="AG5" i="36"/>
  <c r="AE9" i="36"/>
  <c r="AI9" i="36"/>
  <c r="AD9" i="36"/>
  <c r="AJ9" i="36"/>
  <c r="AF9" i="36"/>
  <c r="AJ52" i="37"/>
  <c r="AJ43" i="36"/>
  <c r="AX28" i="29"/>
  <c r="AX23" i="29"/>
  <c r="AJ51" i="37"/>
  <c r="AX15" i="29"/>
  <c r="AJ44" i="36"/>
  <c r="AJ42" i="37"/>
  <c r="AX8" i="29"/>
  <c r="AJ58" i="37"/>
  <c r="AX20" i="29"/>
  <c r="AJ40" i="37"/>
  <c r="AJ55" i="37"/>
  <c r="AU26" i="29"/>
  <c r="AD6" i="36"/>
  <c r="AH6" i="36"/>
  <c r="AJ43" i="37"/>
  <c r="AJ47" i="36"/>
  <c r="AJ58" i="36"/>
  <c r="AX19" i="29"/>
  <c r="AX16" i="29"/>
  <c r="AX7" i="29"/>
  <c r="AX27" i="29"/>
  <c r="AX24" i="29"/>
  <c r="AU22" i="29"/>
  <c r="KW16" i="29"/>
  <c r="NA45" i="37"/>
  <c r="MM45" i="37"/>
  <c r="MM45" i="36"/>
  <c r="LY45" i="37"/>
  <c r="LY45" i="36"/>
  <c r="DI45" i="37"/>
  <c r="DI45" i="36"/>
  <c r="DC12" i="36" s="1"/>
  <c r="CU45" i="37"/>
  <c r="CU45" i="36"/>
  <c r="AX45" i="36"/>
  <c r="AJ45" i="37"/>
  <c r="AJ45" i="36"/>
  <c r="NA55" i="37"/>
  <c r="KW45" i="37"/>
  <c r="KW45" i="36"/>
  <c r="MT45" i="37"/>
  <c r="MF45" i="37"/>
  <c r="MF45" i="36"/>
  <c r="IV16" i="29"/>
  <c r="KI45" i="37"/>
  <c r="KI45" i="36"/>
  <c r="JU45" i="37"/>
  <c r="JU45" i="36"/>
  <c r="AQ45" i="37"/>
  <c r="AQ45" i="36"/>
  <c r="JT28" i="29"/>
  <c r="HX27" i="29"/>
  <c r="LF26" i="29"/>
  <c r="FW22" i="29"/>
  <c r="HX21" i="29"/>
  <c r="FW19" i="29"/>
  <c r="HX17" i="29"/>
  <c r="LF17" i="29"/>
  <c r="W15" i="29"/>
  <c r="KW11" i="29"/>
  <c r="KW8" i="29"/>
  <c r="JT8" i="29"/>
  <c r="HX8" i="29"/>
  <c r="DU8" i="29"/>
  <c r="NS31" i="37"/>
  <c r="NP31" i="37"/>
  <c r="NT31" i="37"/>
  <c r="NQ31" i="37"/>
  <c r="NR31" i="37"/>
  <c r="NU31" i="37"/>
  <c r="NV31" i="37"/>
  <c r="NY29" i="37"/>
  <c r="OC29" i="37"/>
  <c r="NZ29" i="37"/>
  <c r="NW29" i="37"/>
  <c r="NX29" i="37"/>
  <c r="OA29" i="37"/>
  <c r="GE33" i="29"/>
  <c r="FV33" i="29"/>
  <c r="EM33" i="29"/>
  <c r="CW30" i="29"/>
  <c r="KW28" i="29"/>
  <c r="IV28" i="29"/>
  <c r="IV23" i="29"/>
  <c r="AU23" i="29"/>
  <c r="IV22" i="29"/>
  <c r="KW21" i="29"/>
  <c r="KW20" i="29"/>
  <c r="JT19" i="29"/>
  <c r="CW19" i="29"/>
  <c r="HX18" i="29"/>
  <c r="FW18" i="29"/>
  <c r="HX14" i="29"/>
  <c r="GU13" i="29"/>
  <c r="CW13" i="29"/>
  <c r="IV12" i="29"/>
  <c r="GU12" i="29"/>
  <c r="LF11" i="29"/>
  <c r="AU11" i="29"/>
  <c r="KQ33" i="29"/>
  <c r="IK33" i="29"/>
  <c r="HR33" i="29"/>
  <c r="HH33" i="29"/>
  <c r="GT33" i="29"/>
  <c r="GJ33" i="29"/>
  <c r="EH33" i="29"/>
  <c r="FW10" i="29"/>
  <c r="CW9" i="29"/>
  <c r="LE26" i="29"/>
  <c r="LE22" i="29"/>
  <c r="LE18" i="29"/>
  <c r="LE10" i="29"/>
  <c r="C28" i="37"/>
  <c r="D28" i="37"/>
  <c r="B28" i="37"/>
  <c r="E28" i="37"/>
  <c r="R28" i="37"/>
  <c r="S28" i="37"/>
  <c r="T28" i="37"/>
  <c r="AD28" i="37"/>
  <c r="AF28" i="37"/>
  <c r="AG28" i="37"/>
  <c r="AT28" i="37"/>
  <c r="AV28" i="37"/>
  <c r="AR28" i="37"/>
  <c r="AW28" i="37"/>
  <c r="BF28" i="37"/>
  <c r="BH28" i="37"/>
  <c r="BI28" i="37"/>
  <c r="BV28" i="37"/>
  <c r="BT28" i="37"/>
  <c r="BY28" i="37"/>
  <c r="BU28" i="37"/>
  <c r="CH28" i="37"/>
  <c r="CK28" i="37"/>
  <c r="CM28" i="37"/>
  <c r="CX28" i="37"/>
  <c r="CW28" i="37"/>
  <c r="CY28" i="37"/>
  <c r="DJ28" i="37"/>
  <c r="DK28" i="37"/>
  <c r="DP28" i="37"/>
  <c r="DL28" i="37"/>
  <c r="LE23" i="29"/>
  <c r="AV33" i="29"/>
  <c r="CV33" i="29"/>
  <c r="GH43" i="37"/>
  <c r="GH43" i="36"/>
  <c r="KB36" i="36"/>
  <c r="KB36" i="37"/>
  <c r="EY7" i="29"/>
  <c r="EY36" i="37"/>
  <c r="EY36" i="36"/>
  <c r="LY35" i="37"/>
  <c r="JY33" i="29"/>
  <c r="H50" i="37"/>
  <c r="H50" i="36"/>
  <c r="H37" i="37"/>
  <c r="H37" i="36"/>
  <c r="O55" i="37"/>
  <c r="O55" i="36"/>
  <c r="O43" i="36"/>
  <c r="L10" i="36" s="1"/>
  <c r="V56" i="37"/>
  <c r="V56" i="36"/>
  <c r="AC44" i="37"/>
  <c r="AC44" i="36"/>
  <c r="AU29" i="29"/>
  <c r="AQ58" i="36"/>
  <c r="AQ58" i="37"/>
  <c r="AG33" i="29"/>
  <c r="ED55" i="36"/>
  <c r="DU26" i="29"/>
  <c r="ED55" i="37"/>
  <c r="ED43" i="37"/>
  <c r="ED43" i="36"/>
  <c r="EK56" i="37"/>
  <c r="EK56" i="36"/>
  <c r="EH23" i="36" s="1"/>
  <c r="EK48" i="36"/>
  <c r="EK48" i="37"/>
  <c r="DU9" i="29"/>
  <c r="ER38" i="37"/>
  <c r="ER38" i="36"/>
  <c r="DQ33" i="29"/>
  <c r="ER50" i="37"/>
  <c r="DU21" i="29"/>
  <c r="ER50" i="36"/>
  <c r="DU28" i="29"/>
  <c r="ER57" i="36"/>
  <c r="ER57" i="37"/>
  <c r="EY44" i="37"/>
  <c r="EY44" i="36"/>
  <c r="EY23" i="29"/>
  <c r="EY52" i="37"/>
  <c r="EY52" i="36"/>
  <c r="FF39" i="36"/>
  <c r="FF39" i="37"/>
  <c r="FF51" i="37"/>
  <c r="FF51" i="36"/>
  <c r="FM42" i="37"/>
  <c r="FM42" i="36"/>
  <c r="FM50" i="37"/>
  <c r="FM50" i="36"/>
  <c r="FT37" i="37"/>
  <c r="FT37" i="36"/>
  <c r="EY25" i="29"/>
  <c r="FT54" i="37"/>
  <c r="FT54" i="36"/>
  <c r="EY13" i="29"/>
  <c r="GA42" i="37"/>
  <c r="GA42" i="36"/>
  <c r="EY30" i="29"/>
  <c r="GA59" i="37"/>
  <c r="GH38" i="37"/>
  <c r="GH38" i="36"/>
  <c r="GH50" i="37"/>
  <c r="GH50" i="36"/>
  <c r="LN20" i="36"/>
  <c r="LR20" i="36"/>
  <c r="LO20" i="36"/>
  <c r="HZ20" i="36"/>
  <c r="ID20" i="36"/>
  <c r="IA20" i="36"/>
  <c r="IE20" i="36"/>
  <c r="AP15" i="27"/>
  <c r="GM33" i="29"/>
  <c r="KZ20" i="36"/>
  <c r="LD20" i="36"/>
  <c r="LA20" i="36"/>
  <c r="DU16" i="29"/>
  <c r="ER45" i="37"/>
  <c r="ER45" i="36"/>
  <c r="IV7" i="29"/>
  <c r="KP36" i="36"/>
  <c r="KP36" i="37"/>
  <c r="IR33" i="29"/>
  <c r="IR35" i="29" s="1"/>
  <c r="GA36" i="37"/>
  <c r="GA36" i="36"/>
  <c r="MM35" i="37"/>
  <c r="MM35" i="36"/>
  <c r="H54" i="37"/>
  <c r="H54" i="36"/>
  <c r="W12" i="29"/>
  <c r="H41" i="36"/>
  <c r="O59" i="37"/>
  <c r="O59" i="36"/>
  <c r="W30" i="29"/>
  <c r="V35" i="37"/>
  <c r="V35" i="36"/>
  <c r="W6" i="29"/>
  <c r="V50" i="37"/>
  <c r="V50" i="36"/>
  <c r="AC59" i="37"/>
  <c r="AC59" i="36"/>
  <c r="AC40" i="37"/>
  <c r="AC40" i="36"/>
  <c r="AU20" i="29"/>
  <c r="AJ49" i="37"/>
  <c r="AJ49" i="36"/>
  <c r="AU12" i="29"/>
  <c r="AJ41" i="36"/>
  <c r="AJ41" i="37"/>
  <c r="AJ37" i="37"/>
  <c r="AU8" i="29"/>
  <c r="AJ37" i="36"/>
  <c r="AB33" i="29"/>
  <c r="ED51" i="37"/>
  <c r="ED51" i="36"/>
  <c r="ED39" i="36"/>
  <c r="ED39" i="37"/>
  <c r="DG33" i="29"/>
  <c r="EK52" i="37"/>
  <c r="EK52" i="36"/>
  <c r="DU15" i="29"/>
  <c r="EK44" i="37"/>
  <c r="EK44" i="36"/>
  <c r="EK36" i="37"/>
  <c r="EK36" i="36"/>
  <c r="ER46" i="36"/>
  <c r="ER46" i="37"/>
  <c r="DU25" i="29"/>
  <c r="ER54" i="37"/>
  <c r="ER54" i="36"/>
  <c r="EY48" i="36"/>
  <c r="EY48" i="37"/>
  <c r="FF35" i="36"/>
  <c r="FF35" i="37"/>
  <c r="FF43" i="37"/>
  <c r="FF43" i="36"/>
  <c r="FF55" i="36"/>
  <c r="FF55" i="37"/>
  <c r="FM38" i="36"/>
  <c r="FM38" i="37"/>
  <c r="FM46" i="37"/>
  <c r="FM46" i="36"/>
  <c r="FM58" i="36"/>
  <c r="FM58" i="37"/>
  <c r="FT49" i="37"/>
  <c r="FT49" i="36"/>
  <c r="EY29" i="29"/>
  <c r="FT58" i="37"/>
  <c r="FT58" i="36"/>
  <c r="GA46" i="37"/>
  <c r="GA46" i="36"/>
  <c r="GA50" i="37"/>
  <c r="GA50" i="36"/>
  <c r="FW13" i="29"/>
  <c r="GH42" i="36"/>
  <c r="GH42" i="37"/>
  <c r="GH54" i="37"/>
  <c r="GH54" i="36"/>
  <c r="LC20" i="36"/>
  <c r="BD4" i="27"/>
  <c r="BD9" i="27" s="1"/>
  <c r="IL36" i="36"/>
  <c r="IL36" i="37"/>
  <c r="FM36" i="37"/>
  <c r="FM36" i="36"/>
  <c r="H46" i="37"/>
  <c r="H46" i="36"/>
  <c r="F13" i="36" s="1"/>
  <c r="O51" i="36"/>
  <c r="O51" i="37"/>
  <c r="W13" i="29"/>
  <c r="V42" i="36"/>
  <c r="V42" i="37"/>
  <c r="AC55" i="37"/>
  <c r="AC55" i="36"/>
  <c r="AJ57" i="36"/>
  <c r="AJ57" i="37"/>
  <c r="AU28" i="29"/>
  <c r="DU18" i="29"/>
  <c r="ED47" i="37"/>
  <c r="ED47" i="36"/>
  <c r="DU6" i="29"/>
  <c r="EK35" i="37"/>
  <c r="EK35" i="36"/>
  <c r="DL33" i="29"/>
  <c r="DU11" i="29"/>
  <c r="EK40" i="37"/>
  <c r="EK40" i="36"/>
  <c r="DU13" i="29"/>
  <c r="ER42" i="36"/>
  <c r="ER42" i="37"/>
  <c r="EY40" i="37"/>
  <c r="EY40" i="36"/>
  <c r="EY56" i="37"/>
  <c r="EY56" i="36"/>
  <c r="EY18" i="29"/>
  <c r="FF47" i="37"/>
  <c r="FF47" i="36"/>
  <c r="FF59" i="37"/>
  <c r="FM54" i="37"/>
  <c r="FM54" i="36"/>
  <c r="EY12" i="29"/>
  <c r="FT41" i="36"/>
  <c r="FT41" i="37"/>
  <c r="EY8" i="29"/>
  <c r="GA37" i="36"/>
  <c r="GA37" i="37"/>
  <c r="EY26" i="29"/>
  <c r="GA55" i="37"/>
  <c r="GA55" i="36"/>
  <c r="FU22" i="36" s="1"/>
  <c r="GH46" i="36"/>
  <c r="GH46" i="37"/>
  <c r="LB20" i="36"/>
  <c r="MI20" i="36"/>
  <c r="MJ20" i="36"/>
  <c r="KE33" i="29"/>
  <c r="BJ4" i="27"/>
  <c r="BJ9" i="27" s="1"/>
  <c r="KD20" i="36"/>
  <c r="KH20" i="36"/>
  <c r="KE20" i="36"/>
  <c r="KI20" i="36"/>
  <c r="IH33" i="29"/>
  <c r="IH35" i="29" s="1"/>
  <c r="CR20" i="36"/>
  <c r="E3" i="36"/>
  <c r="D3" i="36"/>
  <c r="KI26" i="29"/>
  <c r="MM58" i="36"/>
  <c r="KW29" i="29"/>
  <c r="MM58" i="37"/>
  <c r="JT29" i="29"/>
  <c r="LR58" i="37"/>
  <c r="JP26" i="29"/>
  <c r="LR58" i="36"/>
  <c r="LD58" i="37"/>
  <c r="LD58" i="36"/>
  <c r="KI58" i="36"/>
  <c r="KI58" i="37"/>
  <c r="JU58" i="36"/>
  <c r="JU58" i="37"/>
  <c r="KP48" i="37"/>
  <c r="KP48" i="36"/>
  <c r="KB48" i="37"/>
  <c r="KB48" i="36"/>
  <c r="DU19" i="29"/>
  <c r="CN48" i="36"/>
  <c r="BZ48" i="36"/>
  <c r="BX19" i="29"/>
  <c r="BL48" i="36"/>
  <c r="IY18" i="29"/>
  <c r="LF18" i="29"/>
  <c r="KI47" i="37"/>
  <c r="KI47" i="36"/>
  <c r="JU47" i="37"/>
  <c r="JU47" i="36"/>
  <c r="CW29" i="29"/>
  <c r="DI58" i="36"/>
  <c r="V58" i="37"/>
  <c r="V58" i="36"/>
  <c r="CG57" i="36"/>
  <c r="BS57" i="36"/>
  <c r="IY27" i="29"/>
  <c r="LF27" i="29"/>
  <c r="AU27" i="29"/>
  <c r="AQ56" i="37"/>
  <c r="JT25" i="29"/>
  <c r="JT35" i="29" s="1"/>
  <c r="JU35" i="29" s="1"/>
  <c r="LR54" i="37"/>
  <c r="JF33" i="29"/>
  <c r="LD54" i="37"/>
  <c r="LD61" i="37" s="1"/>
  <c r="IY10" i="29"/>
  <c r="IX33" i="29"/>
  <c r="IY33" i="29" s="1"/>
  <c r="LF10" i="29"/>
  <c r="IA9" i="29"/>
  <c r="HZ33" i="29"/>
  <c r="IA33" i="29" s="1"/>
  <c r="LR45" i="37"/>
  <c r="LR45" i="36"/>
  <c r="IE58" i="36"/>
  <c r="HZ25" i="36" s="1"/>
  <c r="GU29" i="29"/>
  <c r="GV58" i="37"/>
  <c r="GV58" i="36"/>
  <c r="GU25" i="36" s="1"/>
  <c r="GH58" i="37"/>
  <c r="GH58" i="36"/>
  <c r="JW23" i="29"/>
  <c r="LF23" i="29"/>
  <c r="DU22" i="29"/>
  <c r="BX22" i="29"/>
  <c r="DU17" i="29"/>
  <c r="HX29" i="29"/>
  <c r="JN58" i="37"/>
  <c r="JN58" i="36"/>
  <c r="IZ58" i="37"/>
  <c r="IZ58" i="36"/>
  <c r="IW25" i="36" s="1"/>
  <c r="IL58" i="37"/>
  <c r="IL58" i="36"/>
  <c r="KG33" i="29"/>
  <c r="JN33" i="29"/>
  <c r="KW30" i="29"/>
  <c r="DU30" i="29"/>
  <c r="GU19" i="29"/>
  <c r="GU14" i="29"/>
  <c r="GO33" i="29"/>
  <c r="IV29" i="29"/>
  <c r="FW29" i="29"/>
  <c r="DU27" i="29"/>
  <c r="AU18" i="29"/>
  <c r="IV17" i="29"/>
  <c r="FW17" i="29"/>
  <c r="EY14" i="29"/>
  <c r="EY6" i="29"/>
  <c r="KV33" i="29"/>
  <c r="KB33" i="29"/>
  <c r="AU30" i="29"/>
  <c r="EY21" i="29"/>
  <c r="AU19" i="29"/>
  <c r="GU15" i="29"/>
  <c r="LF15" i="29"/>
  <c r="DU10" i="29"/>
  <c r="FQ33" i="29"/>
  <c r="JT30" i="29"/>
  <c r="FW30" i="29"/>
  <c r="BZ33" i="29"/>
  <c r="DU29" i="29"/>
  <c r="FW28" i="29"/>
  <c r="CW28" i="29"/>
  <c r="EY27" i="29"/>
  <c r="DU23" i="29"/>
  <c r="KW19" i="29"/>
  <c r="EY17" i="29"/>
  <c r="IV15" i="29"/>
  <c r="AU15" i="29"/>
  <c r="KW14" i="29"/>
  <c r="LF13" i="29"/>
  <c r="EY10" i="29"/>
  <c r="KW9" i="29"/>
  <c r="EY9" i="29"/>
  <c r="IV27" i="29"/>
  <c r="LF24" i="29"/>
  <c r="FW23" i="29"/>
  <c r="CW23" i="29"/>
  <c r="KW22" i="29"/>
  <c r="EY22" i="29"/>
  <c r="FW21" i="29"/>
  <c r="CW21" i="29"/>
  <c r="DU20" i="29"/>
  <c r="IV18" i="29"/>
  <c r="CW18" i="29"/>
  <c r="GU17" i="29"/>
  <c r="KW13" i="29"/>
  <c r="BX13" i="29"/>
  <c r="AU13" i="29"/>
  <c r="CW11" i="29"/>
  <c r="IV10" i="29"/>
  <c r="CW10" i="29"/>
  <c r="AU10" i="29"/>
  <c r="ER33" i="29"/>
  <c r="AU25" i="29"/>
  <c r="GU21" i="29"/>
  <c r="JT20" i="29"/>
  <c r="EY20" i="29"/>
  <c r="EY19" i="29"/>
  <c r="LF19" i="29"/>
  <c r="CW16" i="29"/>
  <c r="AU14" i="29"/>
  <c r="EY11" i="29"/>
  <c r="AU9" i="29"/>
  <c r="DU7" i="29"/>
  <c r="BY33" i="29"/>
  <c r="LE17" i="29"/>
  <c r="LE20" i="29"/>
  <c r="FW9" i="29"/>
  <c r="LF6" i="29"/>
  <c r="HX9" i="29"/>
  <c r="HX11" i="29"/>
  <c r="HX6" i="29"/>
  <c r="HX10" i="29"/>
  <c r="LF8" i="29"/>
  <c r="AU6" i="29"/>
  <c r="FW11" i="29"/>
  <c r="LE30" i="29"/>
  <c r="Z7" i="29"/>
  <c r="LF29" i="29"/>
  <c r="LG29" i="29" s="1"/>
  <c r="LH29" i="29" s="1"/>
  <c r="LF12" i="29"/>
  <c r="LF28" i="29"/>
  <c r="AC56" i="36"/>
  <c r="W27" i="29"/>
  <c r="LC27" i="29" s="1"/>
  <c r="AC56" i="37"/>
  <c r="AC47" i="36"/>
  <c r="AC38" i="37"/>
  <c r="AC38" i="36"/>
  <c r="S33" i="29"/>
  <c r="Z6" i="36"/>
  <c r="Y6" i="36"/>
  <c r="AA6" i="36"/>
  <c r="Y7" i="36"/>
  <c r="AC7" i="36"/>
  <c r="W7" i="36"/>
  <c r="AB7" i="36"/>
  <c r="X7" i="36"/>
  <c r="Y8" i="36"/>
  <c r="AC8" i="36"/>
  <c r="Z8" i="36"/>
  <c r="Y9" i="36"/>
  <c r="AC9" i="36"/>
  <c r="Z9" i="36"/>
  <c r="AC52" i="37"/>
  <c r="AC52" i="36"/>
  <c r="AC48" i="36"/>
  <c r="AC48" i="37"/>
  <c r="AC57" i="37"/>
  <c r="AC57" i="36"/>
  <c r="AC51" i="36"/>
  <c r="W22" i="29"/>
  <c r="LC22" i="29" s="1"/>
  <c r="AC46" i="37"/>
  <c r="AC46" i="36"/>
  <c r="Z14" i="29"/>
  <c r="Z10" i="29"/>
  <c r="AC36" i="37"/>
  <c r="AC36" i="36"/>
  <c r="X4" i="36"/>
  <c r="AB4" i="36"/>
  <c r="LF20" i="29"/>
  <c r="Z22" i="29"/>
  <c r="V54" i="36"/>
  <c r="W26" i="29"/>
  <c r="V55" i="37"/>
  <c r="V52" i="36"/>
  <c r="N33" i="29"/>
  <c r="V43" i="37"/>
  <c r="V43" i="36"/>
  <c r="V39" i="37"/>
  <c r="V39" i="36"/>
  <c r="V37" i="37"/>
  <c r="V37" i="36"/>
  <c r="S18" i="36"/>
  <c r="V17" i="36"/>
  <c r="R17" i="36"/>
  <c r="V15" i="36"/>
  <c r="R15" i="36"/>
  <c r="V52" i="37"/>
  <c r="W10" i="29"/>
  <c r="Z18" i="29"/>
  <c r="V47" i="37"/>
  <c r="V38" i="37"/>
  <c r="V38" i="36"/>
  <c r="V18" i="36"/>
  <c r="U17" i="36"/>
  <c r="U15" i="36"/>
  <c r="V53" i="36"/>
  <c r="V55" i="36"/>
  <c r="Z30" i="29"/>
  <c r="V59" i="37"/>
  <c r="V46" i="37"/>
  <c r="W17" i="29"/>
  <c r="V46" i="36"/>
  <c r="Z26" i="29"/>
  <c r="LF14" i="29"/>
  <c r="LF25" i="29"/>
  <c r="Y33" i="29"/>
  <c r="Z19" i="29"/>
  <c r="O48" i="37"/>
  <c r="O48" i="36"/>
  <c r="W18" i="29"/>
  <c r="O47" i="37"/>
  <c r="O47" i="36"/>
  <c r="W14" i="29"/>
  <c r="O43" i="37"/>
  <c r="Z11" i="29"/>
  <c r="O39" i="36"/>
  <c r="O37" i="37"/>
  <c r="O37" i="36"/>
  <c r="W8" i="29"/>
  <c r="L3" i="36"/>
  <c r="I3" i="36"/>
  <c r="M3" i="36"/>
  <c r="J3" i="36"/>
  <c r="N3" i="36"/>
  <c r="K13" i="36"/>
  <c r="O13" i="36"/>
  <c r="L13" i="36"/>
  <c r="I13" i="36"/>
  <c r="M13" i="36"/>
  <c r="O50" i="36"/>
  <c r="I10" i="36"/>
  <c r="M10" i="36"/>
  <c r="J10" i="36"/>
  <c r="N10" i="36"/>
  <c r="K10" i="36"/>
  <c r="O10" i="36"/>
  <c r="O58" i="37"/>
  <c r="O58" i="36"/>
  <c r="O57" i="37"/>
  <c r="W28" i="29"/>
  <c r="O57" i="36"/>
  <c r="Z23" i="29"/>
  <c r="NK31" i="37"/>
  <c r="NO31" i="37"/>
  <c r="NL31" i="37"/>
  <c r="NM31" i="37"/>
  <c r="NN31" i="37"/>
  <c r="NI31" i="37"/>
  <c r="NJ31" i="37"/>
  <c r="NS29" i="37"/>
  <c r="NP29" i="37"/>
  <c r="NT29" i="37"/>
  <c r="NQ29" i="37"/>
  <c r="NR29" i="37"/>
  <c r="NV29" i="37"/>
  <c r="NU29" i="37"/>
  <c r="CX33" i="29"/>
  <c r="CZ33" i="29" s="1"/>
  <c r="CZ7" i="29"/>
  <c r="LE14" i="29"/>
  <c r="GX14" i="29"/>
  <c r="JV33" i="29"/>
  <c r="JW33" i="29" s="1"/>
  <c r="CA30" i="29"/>
  <c r="LE27" i="29"/>
  <c r="HX25" i="29"/>
  <c r="GU25" i="29"/>
  <c r="FW14" i="29"/>
  <c r="LE12" i="29"/>
  <c r="GX10" i="29"/>
  <c r="IV25" i="29"/>
  <c r="IV35" i="29" s="1"/>
  <c r="IW35" i="29" s="1"/>
  <c r="FW25" i="29"/>
  <c r="LE24" i="29"/>
  <c r="LF22" i="29"/>
  <c r="GU18" i="29"/>
  <c r="KW15" i="29"/>
  <c r="EY15" i="29"/>
  <c r="ER43" i="37"/>
  <c r="DU14" i="29"/>
  <c r="CW14" i="29"/>
  <c r="IV13" i="29"/>
  <c r="HX12" i="29"/>
  <c r="LE7" i="29"/>
  <c r="LG7" i="29" s="1"/>
  <c r="LH7" i="29" s="1"/>
  <c r="JT7" i="29"/>
  <c r="HX7" i="29"/>
  <c r="KW25" i="29"/>
  <c r="KW32" i="29" s="1"/>
  <c r="LF21" i="29"/>
  <c r="W21" i="29"/>
  <c r="IV19" i="29"/>
  <c r="AU17" i="29"/>
  <c r="LB17" i="29" s="1"/>
  <c r="LE16" i="29"/>
  <c r="AU16" i="29"/>
  <c r="GU8" i="29"/>
  <c r="W19" i="29"/>
  <c r="FW6" i="29"/>
  <c r="EX33" i="29"/>
  <c r="I28" i="37"/>
  <c r="M28" i="37"/>
  <c r="J28" i="37"/>
  <c r="N28" i="37"/>
  <c r="K28" i="37"/>
  <c r="L28" i="37"/>
  <c r="O28" i="37"/>
  <c r="Y28" i="37"/>
  <c r="AC28" i="37"/>
  <c r="Z28" i="37"/>
  <c r="AB28" i="37"/>
  <c r="W28" i="37"/>
  <c r="AA28" i="37"/>
  <c r="AK28" i="37"/>
  <c r="AO28" i="37"/>
  <c r="AL28" i="37"/>
  <c r="AP28" i="37"/>
  <c r="AQ28" i="37"/>
  <c r="BA28" i="37"/>
  <c r="BE28" i="37"/>
  <c r="BB28" i="37"/>
  <c r="BC28" i="37"/>
  <c r="BD28" i="37"/>
  <c r="AY28" i="37"/>
  <c r="BM28" i="37"/>
  <c r="BQ28" i="37"/>
  <c r="BN28" i="37"/>
  <c r="BR28" i="37"/>
  <c r="BP28" i="37"/>
  <c r="BS28" i="37"/>
  <c r="BO28" i="37"/>
  <c r="CC28" i="37"/>
  <c r="CG28" i="37"/>
  <c r="CD28" i="37"/>
  <c r="CB28" i="37"/>
  <c r="CE28" i="37"/>
  <c r="CO28" i="37"/>
  <c r="CS28" i="37"/>
  <c r="CP28" i="37"/>
  <c r="CT28" i="37"/>
  <c r="CQ28" i="37"/>
  <c r="CR28" i="37"/>
  <c r="CU28" i="37"/>
  <c r="DE28" i="37"/>
  <c r="DI28" i="37"/>
  <c r="DF28" i="37"/>
  <c r="DC28" i="37"/>
  <c r="DD28" i="37"/>
  <c r="DH28" i="37"/>
  <c r="DQ28" i="37"/>
  <c r="DU28" i="37"/>
  <c r="DR28" i="37"/>
  <c r="DV28" i="37"/>
  <c r="DS28" i="37"/>
  <c r="DG28" i="37"/>
  <c r="CA28" i="37"/>
  <c r="X28" i="37"/>
  <c r="DW28" i="37"/>
  <c r="AN28" i="37"/>
  <c r="NC31" i="37"/>
  <c r="NG31" i="37"/>
  <c r="ND31" i="37"/>
  <c r="NH31" i="37"/>
  <c r="NE31" i="37"/>
  <c r="NF31" i="37"/>
  <c r="NK29" i="37"/>
  <c r="NO29" i="37"/>
  <c r="NL29" i="37"/>
  <c r="NI29" i="37"/>
  <c r="NJ29" i="37"/>
  <c r="DV33" i="29"/>
  <c r="DX33" i="29" s="1"/>
  <c r="NM29" i="37"/>
  <c r="NB31" i="37"/>
  <c r="LE6" i="29"/>
  <c r="Z27" i="29"/>
  <c r="LE19" i="29"/>
  <c r="LE15" i="29"/>
  <c r="LE11" i="29"/>
  <c r="LG11" i="29" s="1"/>
  <c r="LH11" i="29" s="1"/>
  <c r="G28" i="37"/>
  <c r="DN28" i="37"/>
  <c r="DB28" i="37"/>
  <c r="CL28" i="37"/>
  <c r="BZ28" i="37"/>
  <c r="BJ28" i="37"/>
  <c r="AX28" i="37"/>
  <c r="AH28" i="37"/>
  <c r="V28" i="37"/>
  <c r="LE25" i="29"/>
  <c r="Z17" i="29"/>
  <c r="LE28" i="29"/>
  <c r="Z24" i="29"/>
  <c r="Z16" i="29"/>
  <c r="H45" i="37"/>
  <c r="G2" i="36"/>
  <c r="C2" i="36"/>
  <c r="H53" i="36"/>
  <c r="W11" i="29"/>
  <c r="W9" i="29"/>
  <c r="H38" i="36"/>
  <c r="Z13" i="29"/>
  <c r="LE13" i="29"/>
  <c r="Z9" i="29"/>
  <c r="LE9" i="29"/>
  <c r="LG9" i="29" s="1"/>
  <c r="LH9" i="29" s="1"/>
  <c r="W23" i="29"/>
  <c r="H41" i="37"/>
  <c r="Z8" i="29"/>
  <c r="LE8" i="29"/>
  <c r="G3" i="36"/>
  <c r="C3" i="36"/>
  <c r="G7" i="36"/>
  <c r="C7" i="36"/>
  <c r="W25" i="29"/>
  <c r="W35" i="29" s="1"/>
  <c r="W29" i="29"/>
  <c r="H56" i="36"/>
  <c r="H49" i="36"/>
  <c r="H42" i="36"/>
  <c r="W7" i="29"/>
  <c r="Z15" i="29"/>
  <c r="MZ27" i="36"/>
  <c r="NA27" i="36"/>
  <c r="FD33" i="29"/>
  <c r="GA59" i="36"/>
  <c r="FU26" i="36" s="1"/>
  <c r="FF59" i="36"/>
  <c r="FB26" i="36" s="1"/>
  <c r="NA60" i="37"/>
  <c r="MT60" i="37"/>
  <c r="MM60" i="37"/>
  <c r="MM60" i="36"/>
  <c r="MI27" i="36" s="1"/>
  <c r="MF60" i="37"/>
  <c r="MF60" i="36"/>
  <c r="MF27" i="36" s="1"/>
  <c r="LY60" i="37"/>
  <c r="LY60" i="36"/>
  <c r="LR60" i="37"/>
  <c r="LR60" i="36"/>
  <c r="LK60" i="37"/>
  <c r="LK60" i="36"/>
  <c r="LF27" i="36" s="1"/>
  <c r="LD60" i="37"/>
  <c r="LD60" i="36"/>
  <c r="KW60" i="37"/>
  <c r="KW60" i="36"/>
  <c r="IV31" i="29"/>
  <c r="KP60" i="37"/>
  <c r="KP60" i="36"/>
  <c r="KI60" i="37"/>
  <c r="KI60" i="36"/>
  <c r="KB60" i="37"/>
  <c r="KB60" i="36"/>
  <c r="JU60" i="37"/>
  <c r="JU60" i="36"/>
  <c r="JN60" i="37"/>
  <c r="JN60" i="36"/>
  <c r="JJ27" i="36" s="1"/>
  <c r="IZ60" i="37"/>
  <c r="IZ60" i="36"/>
  <c r="IS60" i="36"/>
  <c r="IN27" i="36" s="1"/>
  <c r="IL60" i="37"/>
  <c r="IL60" i="36"/>
  <c r="IE60" i="37"/>
  <c r="IE60" i="36"/>
  <c r="IB27" i="36" s="1"/>
  <c r="HX60" i="37"/>
  <c r="HX60" i="36"/>
  <c r="HQ60" i="37"/>
  <c r="HQ60" i="36"/>
  <c r="JG60" i="37"/>
  <c r="JG60" i="36"/>
  <c r="JD27" i="36" s="1"/>
  <c r="NH21" i="36"/>
  <c r="NH28" i="36" s="1"/>
  <c r="NT21" i="36"/>
  <c r="NT28" i="36" s="1"/>
  <c r="NL22" i="36"/>
  <c r="OA22" i="36"/>
  <c r="NL23" i="36"/>
  <c r="NY23" i="36"/>
  <c r="NC24" i="36"/>
  <c r="NQ24" i="36"/>
  <c r="NH25" i="36"/>
  <c r="NR25" i="36"/>
  <c r="ND26" i="36"/>
  <c r="NQ26" i="36"/>
  <c r="GU31" i="29"/>
  <c r="HJ60" i="37"/>
  <c r="HJ60" i="36"/>
  <c r="HC60" i="37"/>
  <c r="HC60" i="36"/>
  <c r="GZ27" i="36" s="1"/>
  <c r="GV60" i="37"/>
  <c r="GV60" i="36"/>
  <c r="GO60" i="37"/>
  <c r="GO60" i="36"/>
  <c r="GJ27" i="36" s="1"/>
  <c r="FW31" i="29"/>
  <c r="GH60" i="37"/>
  <c r="GH60" i="36"/>
  <c r="MU31" i="37"/>
  <c r="MV31" i="37"/>
  <c r="MW31" i="37"/>
  <c r="MX31" i="37"/>
  <c r="MY31" i="37"/>
  <c r="MZ31" i="37"/>
  <c r="NA31" i="37"/>
  <c r="MN31" i="37"/>
  <c r="MO31" i="37"/>
  <c r="MP31" i="37"/>
  <c r="MQ31" i="37"/>
  <c r="MR31" i="37"/>
  <c r="MS31" i="37"/>
  <c r="MT31" i="37"/>
  <c r="MM31" i="37"/>
  <c r="MG31" i="37"/>
  <c r="MH31" i="37"/>
  <c r="MI31" i="37"/>
  <c r="MJ31" i="37"/>
  <c r="MK31" i="37"/>
  <c r="ML31" i="37"/>
  <c r="LZ31" i="37"/>
  <c r="MA31" i="37"/>
  <c r="MB31" i="37"/>
  <c r="MC31" i="37"/>
  <c r="MD31" i="37"/>
  <c r="ME31" i="37"/>
  <c r="MF31" i="37"/>
  <c r="LX31" i="37"/>
  <c r="LY31" i="37"/>
  <c r="LW31" i="37"/>
  <c r="LV31" i="37"/>
  <c r="LS31" i="37"/>
  <c r="LT31" i="37"/>
  <c r="LU31" i="37"/>
  <c r="LL31" i="37"/>
  <c r="LM31" i="37"/>
  <c r="LN31" i="37"/>
  <c r="LO31" i="37"/>
  <c r="LP31" i="37"/>
  <c r="LQ31" i="37"/>
  <c r="LR31" i="37"/>
  <c r="LH31" i="37"/>
  <c r="LI31" i="37"/>
  <c r="LJ31" i="37"/>
  <c r="LK31" i="37"/>
  <c r="LE31" i="37"/>
  <c r="LF31" i="37"/>
  <c r="LG31" i="37"/>
  <c r="LC31" i="37"/>
  <c r="LD31" i="37"/>
  <c r="KX31" i="37"/>
  <c r="KY31" i="37"/>
  <c r="KZ31" i="37"/>
  <c r="LA31" i="37"/>
  <c r="LB31" i="37"/>
  <c r="KQ31" i="37"/>
  <c r="KR31" i="37"/>
  <c r="KS31" i="37"/>
  <c r="KT31" i="37"/>
  <c r="KU31" i="37"/>
  <c r="KV31" i="37"/>
  <c r="KW31" i="37"/>
  <c r="KJ31" i="37"/>
  <c r="KK31" i="37"/>
  <c r="KL31" i="37"/>
  <c r="KM31" i="37"/>
  <c r="KN31" i="37"/>
  <c r="KO31" i="37"/>
  <c r="KP31" i="37"/>
  <c r="KG31" i="37"/>
  <c r="KH31" i="37"/>
  <c r="KI31" i="37"/>
  <c r="KF31" i="37"/>
  <c r="KE31" i="37"/>
  <c r="KD31" i="37"/>
  <c r="KC31" i="37"/>
  <c r="KB31" i="37"/>
  <c r="JV31" i="37"/>
  <c r="JW31" i="37"/>
  <c r="JX31" i="37"/>
  <c r="JY31" i="37"/>
  <c r="JZ31" i="37"/>
  <c r="KA31" i="37"/>
  <c r="JO31" i="37"/>
  <c r="JP31" i="37"/>
  <c r="JQ31" i="37"/>
  <c r="JR31" i="37"/>
  <c r="JS31" i="37"/>
  <c r="JT31" i="37"/>
  <c r="JU31" i="37"/>
  <c r="JN31" i="37"/>
  <c r="JH31" i="37"/>
  <c r="JI31" i="37"/>
  <c r="JJ31" i="37"/>
  <c r="JK31" i="37"/>
  <c r="JL31" i="37"/>
  <c r="JM31" i="37"/>
  <c r="JA31" i="37"/>
  <c r="JB31" i="37"/>
  <c r="JC31" i="37"/>
  <c r="JD31" i="37"/>
  <c r="JE31" i="37"/>
  <c r="JF31" i="37"/>
  <c r="JG31" i="37"/>
  <c r="IT31" i="37"/>
  <c r="IU31" i="37"/>
  <c r="IV31" i="37"/>
  <c r="IW31" i="37"/>
  <c r="IX31" i="37"/>
  <c r="IY31" i="37"/>
  <c r="IZ31" i="37"/>
  <c r="IM31" i="37"/>
  <c r="IN31" i="37"/>
  <c r="IO31" i="37"/>
  <c r="IP31" i="37"/>
  <c r="IQ31" i="37"/>
  <c r="IR31" i="37"/>
  <c r="IS31" i="37"/>
  <c r="IJ31" i="37"/>
  <c r="IK31" i="37"/>
  <c r="IL31" i="37"/>
  <c r="IE31" i="37"/>
  <c r="HY31" i="37"/>
  <c r="HZ31" i="37"/>
  <c r="IA31" i="37"/>
  <c r="IB31" i="37"/>
  <c r="IC31" i="37"/>
  <c r="ID31" i="37"/>
  <c r="HR31" i="37"/>
  <c r="HS31" i="37"/>
  <c r="HT31" i="37"/>
  <c r="HU31" i="37"/>
  <c r="HV31" i="37"/>
  <c r="HW31" i="37"/>
  <c r="HX31" i="37"/>
  <c r="HQ31" i="37"/>
  <c r="HK31" i="37"/>
  <c r="HL31" i="37"/>
  <c r="HM31" i="37"/>
  <c r="HN31" i="37"/>
  <c r="HO31" i="37"/>
  <c r="HP31" i="37"/>
  <c r="HD31" i="37"/>
  <c r="HE31" i="37"/>
  <c r="HF31" i="37"/>
  <c r="HG31" i="37"/>
  <c r="HH31" i="37"/>
  <c r="HI31" i="37"/>
  <c r="HJ31" i="37"/>
  <c r="HB31" i="37"/>
  <c r="HC31" i="37"/>
  <c r="HA31" i="37"/>
  <c r="GW31" i="37"/>
  <c r="GX31" i="37"/>
  <c r="GY31" i="37"/>
  <c r="GZ31" i="37"/>
  <c r="GP31" i="37"/>
  <c r="GQ31" i="37"/>
  <c r="GR31" i="37"/>
  <c r="GS31" i="37"/>
  <c r="GT31" i="37"/>
  <c r="GU31" i="37"/>
  <c r="GV31" i="37"/>
  <c r="GL31" i="37"/>
  <c r="GM31" i="37"/>
  <c r="GN31" i="37"/>
  <c r="GO31" i="37"/>
  <c r="GI31" i="37"/>
  <c r="GJ31" i="37"/>
  <c r="GK31" i="37"/>
  <c r="FN31" i="37"/>
  <c r="FO31" i="37"/>
  <c r="FP31" i="37"/>
  <c r="FQ31" i="37"/>
  <c r="FR31" i="37"/>
  <c r="FS31" i="37"/>
  <c r="FT31" i="37"/>
  <c r="FK31" i="37"/>
  <c r="FH31" i="37"/>
  <c r="FI31" i="37"/>
  <c r="FJ31" i="37"/>
  <c r="FL31" i="37"/>
  <c r="FM31" i="37"/>
  <c r="FG31" i="37"/>
  <c r="ET31" i="37"/>
  <c r="EU31" i="37"/>
  <c r="EV31" i="37"/>
  <c r="EW31" i="37"/>
  <c r="EX31" i="37"/>
  <c r="EY31" i="37"/>
  <c r="ES31" i="37"/>
  <c r="KQ22" i="36"/>
  <c r="KR22" i="36"/>
  <c r="KS22" i="36"/>
  <c r="KT22" i="36"/>
  <c r="KU22" i="36"/>
  <c r="KV22" i="36"/>
  <c r="KW22" i="36"/>
  <c r="AN15" i="27"/>
  <c r="AN4" i="27"/>
  <c r="AN9" i="27" s="1"/>
  <c r="EL31" i="37"/>
  <c r="EM31" i="37"/>
  <c r="EN31" i="37"/>
  <c r="EO31" i="37"/>
  <c r="EP31" i="37"/>
  <c r="EL29" i="37"/>
  <c r="EM29" i="37"/>
  <c r="EN29" i="37"/>
  <c r="EO29" i="37"/>
  <c r="EP29" i="37"/>
  <c r="EQ29" i="37"/>
  <c r="ER29" i="37"/>
  <c r="EE31" i="37"/>
  <c r="EF31" i="37"/>
  <c r="EG31" i="37"/>
  <c r="EH31" i="37"/>
  <c r="EI31" i="37"/>
  <c r="EJ31" i="37"/>
  <c r="EK31" i="37"/>
  <c r="EE29" i="37"/>
  <c r="EF29" i="37"/>
  <c r="EG29" i="37"/>
  <c r="EH29" i="37"/>
  <c r="EI29" i="37"/>
  <c r="EJ29" i="37"/>
  <c r="EK29" i="37"/>
  <c r="DX31" i="37"/>
  <c r="DY31" i="37"/>
  <c r="DZ31" i="37"/>
  <c r="EA31" i="37"/>
  <c r="EB31" i="37"/>
  <c r="EC31" i="37"/>
  <c r="ED31" i="37"/>
  <c r="DX29" i="37"/>
  <c r="DY29" i="37"/>
  <c r="DZ29" i="37"/>
  <c r="EA29" i="37"/>
  <c r="EB29" i="37"/>
  <c r="EC29" i="37"/>
  <c r="ED29" i="37"/>
  <c r="KO22" i="36"/>
  <c r="KP22" i="36"/>
  <c r="KJ22" i="36"/>
  <c r="KK22" i="36"/>
  <c r="KL22" i="36"/>
  <c r="KM22" i="36"/>
  <c r="KN22" i="36"/>
  <c r="KC22" i="36"/>
  <c r="KD22" i="36"/>
  <c r="KE22" i="36"/>
  <c r="KF22" i="36"/>
  <c r="KG22" i="36"/>
  <c r="KH22" i="36"/>
  <c r="KI22" i="36"/>
  <c r="JZ22" i="36"/>
  <c r="KA22" i="36"/>
  <c r="KB22" i="36"/>
  <c r="JX22" i="36"/>
  <c r="JY22" i="36"/>
  <c r="JV22" i="36"/>
  <c r="JW22" i="36"/>
  <c r="JI22" i="36"/>
  <c r="JJ22" i="36"/>
  <c r="JK22" i="36"/>
  <c r="JL22" i="36"/>
  <c r="JM22" i="36"/>
  <c r="JN22" i="36"/>
  <c r="JH22" i="36"/>
  <c r="JA22" i="36"/>
  <c r="JB22" i="36"/>
  <c r="JC22" i="36"/>
  <c r="JD22" i="36"/>
  <c r="JE22" i="36"/>
  <c r="JF22" i="36"/>
  <c r="JG22" i="36"/>
  <c r="JG21" i="36"/>
  <c r="JF21" i="36"/>
  <c r="JE21" i="36"/>
  <c r="JD21" i="36"/>
  <c r="JC21" i="36"/>
  <c r="JB21" i="36"/>
  <c r="JA21" i="36"/>
  <c r="IT22" i="36"/>
  <c r="IU22" i="36"/>
  <c r="IV22" i="36"/>
  <c r="IW22" i="36"/>
  <c r="IX22" i="36"/>
  <c r="IY22" i="36"/>
  <c r="IZ22" i="36"/>
  <c r="IM22" i="36"/>
  <c r="IN22" i="36"/>
  <c r="IO22" i="36"/>
  <c r="IP22" i="36"/>
  <c r="IQ22" i="36"/>
  <c r="IR22" i="36"/>
  <c r="IS22" i="36"/>
  <c r="IF22" i="36"/>
  <c r="IG22" i="36"/>
  <c r="IH22" i="36"/>
  <c r="II22" i="36"/>
  <c r="IJ22" i="36"/>
  <c r="IK22" i="36"/>
  <c r="IL22" i="36"/>
  <c r="HY22" i="36"/>
  <c r="HZ22" i="36"/>
  <c r="IA22" i="36"/>
  <c r="IB22" i="36"/>
  <c r="IC22" i="36"/>
  <c r="ID22" i="36"/>
  <c r="IE22" i="36"/>
  <c r="HX22" i="36"/>
  <c r="HR22" i="36"/>
  <c r="HS22" i="36"/>
  <c r="HT22" i="36"/>
  <c r="HU22" i="36"/>
  <c r="HV22" i="36"/>
  <c r="HW22" i="36"/>
  <c r="HK22" i="36"/>
  <c r="HL22" i="36"/>
  <c r="HM22" i="36"/>
  <c r="HN22" i="36"/>
  <c r="HO22" i="36"/>
  <c r="HP22" i="36"/>
  <c r="HQ22" i="36"/>
  <c r="HI22" i="36"/>
  <c r="HJ22" i="36"/>
  <c r="HD22" i="36"/>
  <c r="HE22" i="36"/>
  <c r="HF22" i="36"/>
  <c r="HG22" i="36"/>
  <c r="HH22" i="36"/>
  <c r="GW22" i="36"/>
  <c r="GX22" i="36"/>
  <c r="GY22" i="36"/>
  <c r="GZ22" i="36"/>
  <c r="HA22" i="36"/>
  <c r="HB22" i="36"/>
  <c r="HC22" i="36"/>
  <c r="GT22" i="36"/>
  <c r="GU22" i="36"/>
  <c r="GV22" i="36"/>
  <c r="GP22" i="36"/>
  <c r="GQ22" i="36"/>
  <c r="GR22" i="36"/>
  <c r="GS22" i="36"/>
  <c r="GI22" i="36"/>
  <c r="GJ22" i="36"/>
  <c r="GK22" i="36"/>
  <c r="GL22" i="36"/>
  <c r="GM22" i="36"/>
  <c r="GN22" i="36"/>
  <c r="GO22" i="36"/>
  <c r="GE22" i="36"/>
  <c r="GF22" i="36"/>
  <c r="GG22" i="36"/>
  <c r="GH22" i="36"/>
  <c r="GB22" i="36"/>
  <c r="GC22" i="36"/>
  <c r="GD22" i="36"/>
  <c r="ER22" i="36"/>
  <c r="EL22" i="36"/>
  <c r="EM22" i="36"/>
  <c r="EN22" i="36"/>
  <c r="EO22" i="36"/>
  <c r="EP22" i="36"/>
  <c r="EQ22" i="36"/>
  <c r="EE22" i="36"/>
  <c r="EF22" i="36"/>
  <c r="EG22" i="36"/>
  <c r="EH22" i="36"/>
  <c r="EI22" i="36"/>
  <c r="EJ22" i="36"/>
  <c r="EK22" i="36"/>
  <c r="ED22" i="36"/>
  <c r="DY22" i="36"/>
  <c r="DZ22" i="36"/>
  <c r="EA22" i="36"/>
  <c r="EB22" i="36"/>
  <c r="EC22" i="36"/>
  <c r="DX22" i="36"/>
  <c r="ED21" i="36"/>
  <c r="EC21" i="36"/>
  <c r="EB21" i="36"/>
  <c r="EA21" i="36"/>
  <c r="DZ21" i="36"/>
  <c r="DY21" i="36"/>
  <c r="DX21" i="36"/>
  <c r="EK21" i="36"/>
  <c r="EJ21" i="36"/>
  <c r="EI21" i="36"/>
  <c r="EH21" i="36"/>
  <c r="EG21" i="36"/>
  <c r="EF21" i="36"/>
  <c r="EE21" i="36"/>
  <c r="ER21" i="36"/>
  <c r="EQ21" i="36"/>
  <c r="EP21" i="36"/>
  <c r="EO21" i="36"/>
  <c r="EN21" i="36"/>
  <c r="EM21" i="36"/>
  <c r="EL21" i="36"/>
  <c r="GH21" i="36"/>
  <c r="GG21" i="36"/>
  <c r="GF21" i="36"/>
  <c r="GE21" i="36"/>
  <c r="GD21" i="36"/>
  <c r="GC21" i="36"/>
  <c r="GB21" i="36"/>
  <c r="GO21" i="36"/>
  <c r="GN21" i="36"/>
  <c r="GM21" i="36"/>
  <c r="GL21" i="36"/>
  <c r="GK21" i="36"/>
  <c r="GJ21" i="36"/>
  <c r="GI21" i="36"/>
  <c r="GV21" i="36"/>
  <c r="GU21" i="36"/>
  <c r="GT21" i="36"/>
  <c r="GS21" i="36"/>
  <c r="GR21" i="36"/>
  <c r="GQ21" i="36"/>
  <c r="GP21" i="36"/>
  <c r="HC21" i="36"/>
  <c r="HB21" i="36"/>
  <c r="HA21" i="36"/>
  <c r="GZ21" i="36"/>
  <c r="GY21" i="36"/>
  <c r="GX21" i="36"/>
  <c r="GW21" i="36"/>
  <c r="HJ21" i="36"/>
  <c r="HI21" i="36"/>
  <c r="HH21" i="36"/>
  <c r="HG21" i="36"/>
  <c r="HF21" i="36"/>
  <c r="HE21" i="36"/>
  <c r="HD21" i="36"/>
  <c r="HQ21" i="36"/>
  <c r="HP21" i="36"/>
  <c r="HO21" i="36"/>
  <c r="HN21" i="36"/>
  <c r="HM21" i="36"/>
  <c r="HL21" i="36"/>
  <c r="HK21" i="36"/>
  <c r="HX21" i="36"/>
  <c r="HW21" i="36"/>
  <c r="HV21" i="36"/>
  <c r="HU21" i="36"/>
  <c r="HT21" i="36"/>
  <c r="HS21" i="36"/>
  <c r="HR21" i="36"/>
  <c r="IE21" i="36"/>
  <c r="ID21" i="36"/>
  <c r="IC21" i="36"/>
  <c r="IB21" i="36"/>
  <c r="IA21" i="36"/>
  <c r="HZ21" i="36"/>
  <c r="HY21" i="36"/>
  <c r="IL21" i="36"/>
  <c r="IK21" i="36"/>
  <c r="IJ21" i="36"/>
  <c r="II21" i="36"/>
  <c r="IH21" i="36"/>
  <c r="IG21" i="36"/>
  <c r="IF21" i="36"/>
  <c r="IS21" i="36"/>
  <c r="IR21" i="36"/>
  <c r="IQ21" i="36"/>
  <c r="IP21" i="36"/>
  <c r="IO21" i="36"/>
  <c r="IN21" i="36"/>
  <c r="IM21" i="36"/>
  <c r="IW21" i="36"/>
  <c r="JN21" i="36"/>
  <c r="JM21" i="36"/>
  <c r="JL21" i="36"/>
  <c r="JK21" i="36"/>
  <c r="JJ21" i="36"/>
  <c r="JI21" i="36"/>
  <c r="JH21" i="36"/>
  <c r="KA21" i="36"/>
  <c r="KA28" i="36" s="1"/>
  <c r="JZ21" i="36"/>
  <c r="JZ28" i="36" s="1"/>
  <c r="JY21" i="36"/>
  <c r="JY28" i="36" s="1"/>
  <c r="JX21" i="36"/>
  <c r="JX28" i="36" s="1"/>
  <c r="JW21" i="36"/>
  <c r="JW28" i="36" s="1"/>
  <c r="JV21" i="36"/>
  <c r="JV28" i="36" s="1"/>
  <c r="KI21" i="36"/>
  <c r="KI28" i="36" s="1"/>
  <c r="KH21" i="36"/>
  <c r="KH28" i="36" s="1"/>
  <c r="KG21" i="36"/>
  <c r="KG28" i="36" s="1"/>
  <c r="KF21" i="36"/>
  <c r="KF28" i="36" s="1"/>
  <c r="KE21" i="36"/>
  <c r="KE28" i="36" s="1"/>
  <c r="KD21" i="36"/>
  <c r="KD28" i="36" s="1"/>
  <c r="KC21" i="36"/>
  <c r="KC28" i="36" s="1"/>
  <c r="KP21" i="36"/>
  <c r="KP28" i="36" s="1"/>
  <c r="KO21" i="36"/>
  <c r="KO28" i="36" s="1"/>
  <c r="KN21" i="36"/>
  <c r="KN28" i="36" s="1"/>
  <c r="KM21" i="36"/>
  <c r="KM28" i="36" s="1"/>
  <c r="KL21" i="36"/>
  <c r="KL28" i="36" s="1"/>
  <c r="KK21" i="36"/>
  <c r="KK28" i="36" s="1"/>
  <c r="KJ21" i="36"/>
  <c r="KJ28" i="36" s="1"/>
  <c r="KW21" i="36"/>
  <c r="KW28" i="36" s="1"/>
  <c r="KV21" i="36"/>
  <c r="KV28" i="36" s="1"/>
  <c r="KU21" i="36"/>
  <c r="KU28" i="36" s="1"/>
  <c r="KT21" i="36"/>
  <c r="KT28" i="36" s="1"/>
  <c r="KS21" i="36"/>
  <c r="KS28" i="36" s="1"/>
  <c r="KR21" i="36"/>
  <c r="KR28" i="36" s="1"/>
  <c r="KQ21" i="36"/>
  <c r="KQ28" i="36" s="1"/>
  <c r="LK21" i="36"/>
  <c r="LK28" i="36" s="1"/>
  <c r="LJ21" i="36"/>
  <c r="LJ28" i="36" s="1"/>
  <c r="LI21" i="36"/>
  <c r="LI28" i="36" s="1"/>
  <c r="LH21" i="36"/>
  <c r="LH28" i="36" s="1"/>
  <c r="LG21" i="36"/>
  <c r="LG28" i="36" s="1"/>
  <c r="LF21" i="36"/>
  <c r="LF28" i="36" s="1"/>
  <c r="LE21" i="36"/>
  <c r="LE28" i="36" s="1"/>
  <c r="LR21" i="36"/>
  <c r="LR28" i="36" s="1"/>
  <c r="LQ21" i="36"/>
  <c r="LQ28" i="36" s="1"/>
  <c r="LP21" i="36"/>
  <c r="LP28" i="36" s="1"/>
  <c r="LO21" i="36"/>
  <c r="LO28" i="36" s="1"/>
  <c r="LN21" i="36"/>
  <c r="LN28" i="36" s="1"/>
  <c r="LM21" i="36"/>
  <c r="LM28" i="36" s="1"/>
  <c r="LL21" i="36"/>
  <c r="LL28" i="36" s="1"/>
  <c r="LY21" i="36"/>
  <c r="LY28" i="36" s="1"/>
  <c r="LX21" i="36"/>
  <c r="LX28" i="36" s="1"/>
  <c r="LW21" i="36"/>
  <c r="LW28" i="36" s="1"/>
  <c r="LV21" i="36"/>
  <c r="LV28" i="36" s="1"/>
  <c r="LU21" i="36"/>
  <c r="LU28" i="36" s="1"/>
  <c r="LT21" i="36"/>
  <c r="LT28" i="36" s="1"/>
  <c r="LS21" i="36"/>
  <c r="LS28" i="36" s="1"/>
  <c r="MF21" i="36"/>
  <c r="MF28" i="36" s="1"/>
  <c r="ME21" i="36"/>
  <c r="ME28" i="36" s="1"/>
  <c r="MD21" i="36"/>
  <c r="MD28" i="36" s="1"/>
  <c r="MC21" i="36"/>
  <c r="MC28" i="36" s="1"/>
  <c r="MB21" i="36"/>
  <c r="MB28" i="36" s="1"/>
  <c r="MA21" i="36"/>
  <c r="MA28" i="36" s="1"/>
  <c r="LZ21" i="36"/>
  <c r="LZ28" i="36" s="1"/>
  <c r="ML21" i="36"/>
  <c r="ML28" i="36" s="1"/>
  <c r="MK21" i="36"/>
  <c r="MK28" i="36" s="1"/>
  <c r="MJ21" i="36"/>
  <c r="MJ28" i="36" s="1"/>
  <c r="MI21" i="36"/>
  <c r="MI28" i="36" s="1"/>
  <c r="MH21" i="36"/>
  <c r="MH28" i="36" s="1"/>
  <c r="MG21" i="36"/>
  <c r="MG28" i="36" s="1"/>
  <c r="MT21" i="36"/>
  <c r="MT28" i="36" s="1"/>
  <c r="MS21" i="36"/>
  <c r="MS28" i="36" s="1"/>
  <c r="MR21" i="36"/>
  <c r="MR28" i="36" s="1"/>
  <c r="MQ21" i="36"/>
  <c r="MQ28" i="36" s="1"/>
  <c r="MP21" i="36"/>
  <c r="MP28" i="36" s="1"/>
  <c r="MO21" i="36"/>
  <c r="MO28" i="36" s="1"/>
  <c r="MN21" i="36"/>
  <c r="MN28" i="36" s="1"/>
  <c r="NA21" i="36"/>
  <c r="NA28" i="36" s="1"/>
  <c r="MZ21" i="36"/>
  <c r="MZ28" i="36" s="1"/>
  <c r="MY21" i="36"/>
  <c r="MY28" i="36" s="1"/>
  <c r="MX21" i="36"/>
  <c r="MX28" i="36" s="1"/>
  <c r="MW21" i="36"/>
  <c r="MW28" i="36" s="1"/>
  <c r="MV21" i="36"/>
  <c r="MV28" i="36" s="1"/>
  <c r="MU21" i="36"/>
  <c r="MU28" i="36" s="1"/>
  <c r="ED23" i="36"/>
  <c r="DY23" i="36"/>
  <c r="DZ23" i="36"/>
  <c r="EA23" i="36"/>
  <c r="EB23" i="36"/>
  <c r="EC23" i="36"/>
  <c r="DX23" i="36"/>
  <c r="EG23" i="36"/>
  <c r="EK23" i="36"/>
  <c r="EN23" i="36"/>
  <c r="GE23" i="36"/>
  <c r="GF23" i="36"/>
  <c r="GG23" i="36"/>
  <c r="GH23" i="36"/>
  <c r="GB23" i="36"/>
  <c r="GC23" i="36"/>
  <c r="GD23" i="36"/>
  <c r="GI23" i="36"/>
  <c r="GJ23" i="36"/>
  <c r="GK23" i="36"/>
  <c r="GL23" i="36"/>
  <c r="GM23" i="36"/>
  <c r="GN23" i="36"/>
  <c r="GO23" i="36"/>
  <c r="GU23" i="36"/>
  <c r="GR23" i="36"/>
  <c r="GW23" i="36"/>
  <c r="GX23" i="36"/>
  <c r="GY23" i="36"/>
  <c r="GZ23" i="36"/>
  <c r="HA23" i="36"/>
  <c r="HB23" i="36"/>
  <c r="HC23" i="36"/>
  <c r="HI23" i="36"/>
  <c r="HJ23" i="36"/>
  <c r="HD23" i="36"/>
  <c r="HE23" i="36"/>
  <c r="HF23" i="36"/>
  <c r="HG23" i="36"/>
  <c r="HH23" i="36"/>
  <c r="HM23" i="36"/>
  <c r="HQ23" i="36"/>
  <c r="HX23" i="36"/>
  <c r="HR23" i="36"/>
  <c r="HS23" i="36"/>
  <c r="HT23" i="36"/>
  <c r="HU23" i="36"/>
  <c r="HV23" i="36"/>
  <c r="HW23" i="36"/>
  <c r="IA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E23" i="36"/>
  <c r="JI23" i="36"/>
  <c r="JJ23" i="36"/>
  <c r="JK23" i="36"/>
  <c r="JL23" i="36"/>
  <c r="JM23" i="36"/>
  <c r="JN23" i="36"/>
  <c r="JH23" i="36"/>
  <c r="JZ23" i="36"/>
  <c r="KA23" i="36"/>
  <c r="KB23" i="36"/>
  <c r="JX23" i="36"/>
  <c r="JY23" i="36"/>
  <c r="JV23" i="36"/>
  <c r="JW23" i="36"/>
  <c r="KC23" i="36"/>
  <c r="KD23" i="36"/>
  <c r="KE23" i="36"/>
  <c r="KF23" i="36"/>
  <c r="KG23" i="36"/>
  <c r="KH23" i="36"/>
  <c r="KI23" i="36"/>
  <c r="KO23" i="36"/>
  <c r="KP23" i="36"/>
  <c r="KJ23" i="36"/>
  <c r="KK23" i="36"/>
  <c r="KL23" i="36"/>
  <c r="KM23" i="36"/>
  <c r="KN23" i="36"/>
  <c r="KQ23" i="36"/>
  <c r="KR23" i="36"/>
  <c r="KS23" i="36"/>
  <c r="KT23" i="36"/>
  <c r="KU23" i="36"/>
  <c r="KV23" i="36"/>
  <c r="KW23" i="36"/>
  <c r="LD23" i="36"/>
  <c r="KX23" i="36"/>
  <c r="KY23" i="36"/>
  <c r="KZ23" i="36"/>
  <c r="LA23" i="36"/>
  <c r="LB23" i="36"/>
  <c r="LC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T23" i="36"/>
  <c r="MN23" i="36"/>
  <c r="MO23" i="36"/>
  <c r="MP23" i="36"/>
  <c r="MQ23" i="36"/>
  <c r="MR23" i="36"/>
  <c r="MS23" i="36"/>
  <c r="MU23" i="36"/>
  <c r="MV23" i="36"/>
  <c r="MW23" i="36"/>
  <c r="MX23" i="36"/>
  <c r="MY23" i="36"/>
  <c r="MZ23" i="36"/>
  <c r="NA23" i="36"/>
  <c r="ED24" i="36"/>
  <c r="DY24" i="36"/>
  <c r="DZ24" i="36"/>
  <c r="EA24" i="36"/>
  <c r="EB24" i="36"/>
  <c r="EC24" i="36"/>
  <c r="DX24" i="36"/>
  <c r="EE24" i="36"/>
  <c r="EF24" i="36"/>
  <c r="EG24" i="36"/>
  <c r="EH24" i="36"/>
  <c r="EI24" i="36"/>
  <c r="EJ24" i="36"/>
  <c r="EK24" i="36"/>
  <c r="ER24" i="36"/>
  <c r="EL24" i="36"/>
  <c r="EM24" i="36"/>
  <c r="EN24" i="36"/>
  <c r="EO24" i="36"/>
  <c r="EP24" i="36"/>
  <c r="EQ24" i="36"/>
  <c r="GE24" i="36"/>
  <c r="GF24" i="36"/>
  <c r="GG24" i="36"/>
  <c r="GH24" i="36"/>
  <c r="GB24" i="36"/>
  <c r="GC24" i="36"/>
  <c r="GD24" i="36"/>
  <c r="GI24" i="36"/>
  <c r="GJ24" i="36"/>
  <c r="GK24" i="36"/>
  <c r="GL24" i="36"/>
  <c r="GM24" i="36"/>
  <c r="GN24" i="36"/>
  <c r="GO24" i="36"/>
  <c r="GT24" i="36"/>
  <c r="GU24" i="36"/>
  <c r="GV24" i="36"/>
  <c r="GP24" i="36"/>
  <c r="GQ24" i="36"/>
  <c r="GR24" i="36"/>
  <c r="GS24" i="36"/>
  <c r="GW24" i="36"/>
  <c r="GX24" i="36"/>
  <c r="GY24" i="36"/>
  <c r="GZ24" i="36"/>
  <c r="HA24" i="36"/>
  <c r="HB24" i="36"/>
  <c r="HC24" i="36"/>
  <c r="HI24" i="36"/>
  <c r="HJ24" i="36"/>
  <c r="HD24" i="36"/>
  <c r="HE24" i="36"/>
  <c r="HF24" i="36"/>
  <c r="HG24" i="36"/>
  <c r="HH24" i="36"/>
  <c r="HK24" i="36"/>
  <c r="HL24" i="36"/>
  <c r="HM24" i="36"/>
  <c r="HN24" i="36"/>
  <c r="HO24" i="36"/>
  <c r="HP24" i="36"/>
  <c r="HQ24" i="36"/>
  <c r="HX24" i="36"/>
  <c r="HR24" i="36"/>
  <c r="HS24" i="36"/>
  <c r="HT24" i="36"/>
  <c r="HU24" i="36"/>
  <c r="HV24" i="36"/>
  <c r="HW24" i="36"/>
  <c r="HY24" i="36"/>
  <c r="IC24" i="36"/>
  <c r="IF24" i="36"/>
  <c r="IG24" i="36"/>
  <c r="IH24" i="36"/>
  <c r="II24" i="36"/>
  <c r="IJ24" i="36"/>
  <c r="IK24" i="36"/>
  <c r="IL24" i="36"/>
  <c r="IM24" i="36"/>
  <c r="IN24" i="36"/>
  <c r="IO24" i="36"/>
  <c r="IP24" i="36"/>
  <c r="IQ24" i="36"/>
  <c r="IR24" i="36"/>
  <c r="IS24" i="36"/>
  <c r="IT24" i="36"/>
  <c r="IU24" i="36"/>
  <c r="IV24" i="36"/>
  <c r="IW24" i="36"/>
  <c r="IX24" i="36"/>
  <c r="IY24" i="36"/>
  <c r="IZ24" i="36"/>
  <c r="JB24" i="36"/>
  <c r="JC24" i="36"/>
  <c r="JD24" i="36"/>
  <c r="JF24" i="36"/>
  <c r="JG24" i="36"/>
  <c r="JI24" i="36"/>
  <c r="JJ24" i="36"/>
  <c r="JK24" i="36"/>
  <c r="JL24" i="36"/>
  <c r="JM24" i="36"/>
  <c r="JN24" i="36"/>
  <c r="JH24" i="36"/>
  <c r="JZ24" i="36"/>
  <c r="KA24" i="36"/>
  <c r="KB24" i="36"/>
  <c r="JX24" i="36"/>
  <c r="JY24" i="36"/>
  <c r="JV24" i="36"/>
  <c r="JW24" i="36"/>
  <c r="KC24" i="36"/>
  <c r="KD24" i="36"/>
  <c r="KE24" i="36"/>
  <c r="KF24" i="36"/>
  <c r="KG24" i="36"/>
  <c r="KH24" i="36"/>
  <c r="KI24" i="36"/>
  <c r="KO24" i="36"/>
  <c r="KP24" i="36"/>
  <c r="KJ24" i="36"/>
  <c r="KK24" i="36"/>
  <c r="KL24" i="36"/>
  <c r="KM24" i="36"/>
  <c r="KN24" i="36"/>
  <c r="KQ24" i="36"/>
  <c r="KR24" i="36"/>
  <c r="KS24" i="36"/>
  <c r="KT24" i="36"/>
  <c r="KU24" i="36"/>
  <c r="KV24" i="36"/>
  <c r="KW24" i="36"/>
  <c r="LD24" i="36"/>
  <c r="KX24" i="36"/>
  <c r="KY24" i="36"/>
  <c r="KZ24" i="36"/>
  <c r="LA24" i="36"/>
  <c r="LB24" i="36"/>
  <c r="LC24" i="36"/>
  <c r="LE24" i="36"/>
  <c r="LF24" i="36"/>
  <c r="LG24" i="36"/>
  <c r="LH24" i="36"/>
  <c r="LI24" i="36"/>
  <c r="LJ24" i="36"/>
  <c r="LK24" i="36"/>
  <c r="LL24" i="36"/>
  <c r="LM24" i="36"/>
  <c r="LN24" i="36"/>
  <c r="LO24" i="36"/>
  <c r="LP24" i="36"/>
  <c r="LQ24" i="36"/>
  <c r="LR24" i="36"/>
  <c r="LS24" i="36"/>
  <c r="LT24" i="36"/>
  <c r="LU24" i="36"/>
  <c r="LV24" i="36"/>
  <c r="LW24" i="36"/>
  <c r="LX24" i="36"/>
  <c r="LY24" i="36"/>
  <c r="LZ24" i="36"/>
  <c r="MA24" i="36"/>
  <c r="MB24" i="36"/>
  <c r="MC24" i="36"/>
  <c r="MD24" i="36"/>
  <c r="ME24" i="36"/>
  <c r="MF24" i="36"/>
  <c r="MG24" i="36"/>
  <c r="MH24" i="36"/>
  <c r="MI24" i="36"/>
  <c r="MJ24" i="36"/>
  <c r="MK24" i="36"/>
  <c r="ML24" i="36"/>
  <c r="MT24" i="36"/>
  <c r="MO24" i="36"/>
  <c r="MP24" i="36"/>
  <c r="MQ24" i="36"/>
  <c r="MR24" i="36"/>
  <c r="MS24" i="36"/>
  <c r="MU24" i="36"/>
  <c r="MV24" i="36"/>
  <c r="MW24" i="36"/>
  <c r="MX24" i="36"/>
  <c r="MY24" i="36"/>
  <c r="MZ24" i="36"/>
  <c r="NA24" i="36"/>
  <c r="ED25" i="36"/>
  <c r="DY25" i="36"/>
  <c r="DZ25" i="36"/>
  <c r="EA25" i="36"/>
  <c r="EB25" i="36"/>
  <c r="EC25" i="36"/>
  <c r="DX25" i="36"/>
  <c r="EE25" i="36"/>
  <c r="EF25" i="36"/>
  <c r="EG25" i="36"/>
  <c r="EH25" i="36"/>
  <c r="EI25" i="36"/>
  <c r="EJ25" i="36"/>
  <c r="EK25" i="36"/>
  <c r="ER25" i="36"/>
  <c r="EL25" i="36"/>
  <c r="EM25" i="36"/>
  <c r="EN25" i="36"/>
  <c r="EO25" i="36"/>
  <c r="EP25" i="36"/>
  <c r="EQ25" i="36"/>
  <c r="GE25" i="36"/>
  <c r="GF25" i="36"/>
  <c r="GG25" i="36"/>
  <c r="GH25" i="36"/>
  <c r="GB25" i="36"/>
  <c r="GC25" i="36"/>
  <c r="GD25" i="36"/>
  <c r="GI25" i="36"/>
  <c r="GJ25" i="36"/>
  <c r="GK25" i="36"/>
  <c r="GL25" i="36"/>
  <c r="GM25" i="36"/>
  <c r="GN25" i="36"/>
  <c r="GO25" i="36"/>
  <c r="GT25" i="36"/>
  <c r="GQ25" i="36"/>
  <c r="GW25" i="36"/>
  <c r="GX25" i="36"/>
  <c r="GY25" i="36"/>
  <c r="GZ25" i="36"/>
  <c r="HA25" i="36"/>
  <c r="HB25" i="36"/>
  <c r="HC25" i="36"/>
  <c r="HI25" i="36"/>
  <c r="HJ25" i="36"/>
  <c r="HD25" i="36"/>
  <c r="HE25" i="36"/>
  <c r="HF25" i="36"/>
  <c r="HG25" i="36"/>
  <c r="HH25" i="36"/>
  <c r="HK25" i="36"/>
  <c r="HO25" i="36"/>
  <c r="HX25" i="36"/>
  <c r="HR25" i="36"/>
  <c r="HS25" i="36"/>
  <c r="HT25" i="36"/>
  <c r="HU25" i="36"/>
  <c r="HV25" i="36"/>
  <c r="HW25" i="36"/>
  <c r="IF25" i="36"/>
  <c r="IG25" i="36"/>
  <c r="IH25" i="36"/>
  <c r="II25" i="36"/>
  <c r="IJ25" i="36"/>
  <c r="IK25" i="36"/>
  <c r="IL25" i="36"/>
  <c r="IM25" i="36"/>
  <c r="IN25" i="36"/>
  <c r="IO25" i="36"/>
  <c r="IP25" i="36"/>
  <c r="IQ25" i="36"/>
  <c r="IR25" i="36"/>
  <c r="IS25" i="36"/>
  <c r="JA25" i="36"/>
  <c r="JB25" i="36"/>
  <c r="JD25" i="36"/>
  <c r="JE25" i="36"/>
  <c r="JF25" i="36"/>
  <c r="JI25" i="36"/>
  <c r="JJ25" i="36"/>
  <c r="JK25" i="36"/>
  <c r="JL25" i="36"/>
  <c r="JM25" i="36"/>
  <c r="JN25" i="36"/>
  <c r="JH25" i="36"/>
  <c r="JZ25" i="36"/>
  <c r="KA25" i="36"/>
  <c r="KB25" i="36"/>
  <c r="JX25" i="36"/>
  <c r="JY25" i="36"/>
  <c r="JV25" i="36"/>
  <c r="JW25" i="36"/>
  <c r="KC25" i="36"/>
  <c r="KD25" i="36"/>
  <c r="KE25" i="36"/>
  <c r="KF25" i="36"/>
  <c r="KG25" i="36"/>
  <c r="KH25" i="36"/>
  <c r="KI25" i="36"/>
  <c r="KO25" i="36"/>
  <c r="KP25" i="36"/>
  <c r="KJ25" i="36"/>
  <c r="KK25" i="36"/>
  <c r="KL25" i="36"/>
  <c r="KM25" i="36"/>
  <c r="KN25" i="36"/>
  <c r="KQ25" i="36"/>
  <c r="KR25" i="36"/>
  <c r="KS25" i="36"/>
  <c r="KT25" i="36"/>
  <c r="KU25" i="36"/>
  <c r="KV25" i="36"/>
  <c r="KW25" i="36"/>
  <c r="LD25" i="36"/>
  <c r="KX25" i="36"/>
  <c r="KY25" i="36"/>
  <c r="KZ25" i="36"/>
  <c r="LA25" i="36"/>
  <c r="LB25" i="36"/>
  <c r="LC25" i="36"/>
  <c r="LE25" i="36"/>
  <c r="LF25" i="36"/>
  <c r="LG25" i="36"/>
  <c r="LH25" i="36"/>
  <c r="LI25" i="36"/>
  <c r="LJ25" i="36"/>
  <c r="LK25" i="36"/>
  <c r="LL25" i="36"/>
  <c r="LM25" i="36"/>
  <c r="LN25" i="36"/>
  <c r="LO25" i="36"/>
  <c r="LP25" i="36"/>
  <c r="LQ25" i="36"/>
  <c r="LR25" i="36"/>
  <c r="LS25" i="36"/>
  <c r="LT25" i="36"/>
  <c r="LU25" i="36"/>
  <c r="LV25" i="36"/>
  <c r="LW25" i="36"/>
  <c r="LX25" i="36"/>
  <c r="LY25" i="36"/>
  <c r="LZ25" i="36"/>
  <c r="MA25" i="36"/>
  <c r="MB25" i="36"/>
  <c r="MC25" i="36"/>
  <c r="MD25" i="36"/>
  <c r="ME25" i="36"/>
  <c r="MF25" i="36"/>
  <c r="LZ22" i="36"/>
  <c r="MA22" i="36"/>
  <c r="MB22" i="36"/>
  <c r="MC22" i="36"/>
  <c r="MD22" i="36"/>
  <c r="ME22" i="36"/>
  <c r="MF22" i="36"/>
  <c r="MG25" i="36"/>
  <c r="MH25" i="36"/>
  <c r="MI25" i="36"/>
  <c r="MJ25" i="36"/>
  <c r="MK25" i="36"/>
  <c r="ML25" i="36"/>
  <c r="MT25" i="36"/>
  <c r="MN25" i="36"/>
  <c r="MO25" i="36"/>
  <c r="MP25" i="36"/>
  <c r="MQ25" i="36"/>
  <c r="MR25" i="36"/>
  <c r="MS25" i="36"/>
  <c r="MU25" i="36"/>
  <c r="MV25" i="36"/>
  <c r="MW25" i="36"/>
  <c r="MX25" i="36"/>
  <c r="MY25" i="36"/>
  <c r="MZ25" i="36"/>
  <c r="NA25" i="36"/>
  <c r="ED26" i="36"/>
  <c r="DY26" i="36"/>
  <c r="DZ26" i="36"/>
  <c r="EA26" i="36"/>
  <c r="EB26" i="36"/>
  <c r="EC26" i="36"/>
  <c r="DX26" i="36"/>
  <c r="EE26" i="36"/>
  <c r="EF26" i="36"/>
  <c r="EG26" i="36"/>
  <c r="EH26" i="36"/>
  <c r="EI26" i="36"/>
  <c r="EJ26" i="36"/>
  <c r="EK26" i="36"/>
  <c r="ER26" i="36"/>
  <c r="EL26" i="36"/>
  <c r="EM26" i="36"/>
  <c r="EN26" i="36"/>
  <c r="EO26" i="36"/>
  <c r="EP26" i="36"/>
  <c r="EQ26" i="36"/>
  <c r="ES26" i="36"/>
  <c r="ET26" i="36"/>
  <c r="EU26" i="36"/>
  <c r="EV26" i="36"/>
  <c r="EW26" i="36"/>
  <c r="EX26" i="36"/>
  <c r="EY26" i="36"/>
  <c r="EZ26" i="36"/>
  <c r="FD26" i="36"/>
  <c r="FG26" i="36"/>
  <c r="FH26" i="36"/>
  <c r="FI26" i="36"/>
  <c r="FJ26" i="36"/>
  <c r="FK26" i="36"/>
  <c r="FL26" i="36"/>
  <c r="FM26" i="36"/>
  <c r="FP26" i="36"/>
  <c r="FQ26" i="36"/>
  <c r="FR26" i="36"/>
  <c r="FS26" i="36"/>
  <c r="FT26" i="36"/>
  <c r="FN26" i="36"/>
  <c r="FO26" i="36"/>
  <c r="GA26" i="36"/>
  <c r="FX26" i="36"/>
  <c r="GE26" i="36"/>
  <c r="GF26" i="36"/>
  <c r="GG26" i="36"/>
  <c r="GH26" i="36"/>
  <c r="GB26" i="36"/>
  <c r="GC26" i="36"/>
  <c r="GD26" i="36"/>
  <c r="GI26" i="36"/>
  <c r="GJ26" i="36"/>
  <c r="GK26" i="36"/>
  <c r="GL26" i="36"/>
  <c r="GM26" i="36"/>
  <c r="GN26" i="36"/>
  <c r="GO26" i="36"/>
  <c r="GT26" i="36"/>
  <c r="GU26" i="36"/>
  <c r="GV26" i="36"/>
  <c r="GP26" i="36"/>
  <c r="GQ26" i="36"/>
  <c r="GR26" i="36"/>
  <c r="GS26" i="36"/>
  <c r="GW26" i="36"/>
  <c r="GX26" i="36"/>
  <c r="GY26" i="36"/>
  <c r="GZ26" i="36"/>
  <c r="HA26" i="36"/>
  <c r="HB26" i="36"/>
  <c r="HC26" i="36"/>
  <c r="HI26" i="36"/>
  <c r="HJ26" i="36"/>
  <c r="HD26" i="36"/>
  <c r="HE26" i="36"/>
  <c r="HF26" i="36"/>
  <c r="HG26" i="36"/>
  <c r="HH26" i="36"/>
  <c r="HK26" i="36"/>
  <c r="HL26" i="36"/>
  <c r="HM26" i="36"/>
  <c r="HN26" i="36"/>
  <c r="HO26" i="36"/>
  <c r="HP26" i="36"/>
  <c r="HQ26" i="36"/>
  <c r="HX26" i="36"/>
  <c r="HR26" i="36"/>
  <c r="HS26" i="36"/>
  <c r="HT26" i="36"/>
  <c r="HU26" i="36"/>
  <c r="HV26" i="36"/>
  <c r="HW26" i="36"/>
  <c r="HY26" i="36"/>
  <c r="HZ26" i="36"/>
  <c r="IA26" i="36"/>
  <c r="IB26" i="36"/>
  <c r="IC26" i="36"/>
  <c r="ID26" i="36"/>
  <c r="IE26" i="36"/>
  <c r="IF26" i="36"/>
  <c r="IF31" i="37" s="1"/>
  <c r="IG26" i="36"/>
  <c r="IG31" i="37" s="1"/>
  <c r="IH26" i="36"/>
  <c r="IH31" i="37" s="1"/>
  <c r="II26" i="36"/>
  <c r="II31" i="37" s="1"/>
  <c r="IJ26" i="36"/>
  <c r="IK26" i="36"/>
  <c r="IL26" i="36"/>
  <c r="IM26" i="36"/>
  <c r="IN26" i="36"/>
  <c r="IO26" i="36"/>
  <c r="IP26" i="36"/>
  <c r="IQ26" i="36"/>
  <c r="IR26" i="36"/>
  <c r="IS26" i="36"/>
  <c r="IT26" i="36"/>
  <c r="IU26" i="36"/>
  <c r="IV26" i="36"/>
  <c r="IW26" i="36"/>
  <c r="IX26" i="36"/>
  <c r="IY26" i="36"/>
  <c r="IZ26" i="36"/>
  <c r="JA26" i="36"/>
  <c r="JB26" i="36"/>
  <c r="JC26" i="36"/>
  <c r="JD26" i="36"/>
  <c r="JE26" i="36"/>
  <c r="JF26" i="36"/>
  <c r="JG26" i="36"/>
  <c r="JI26" i="36"/>
  <c r="JJ26" i="36"/>
  <c r="JK26" i="36"/>
  <c r="JL26" i="36"/>
  <c r="JM26" i="36"/>
  <c r="JN26" i="36"/>
  <c r="JH26" i="36"/>
  <c r="JZ26" i="36"/>
  <c r="KA26" i="36"/>
  <c r="KB26" i="36"/>
  <c r="JX26" i="36"/>
  <c r="JY26" i="36"/>
  <c r="JV26" i="36"/>
  <c r="JW26" i="36"/>
  <c r="KC26" i="36"/>
  <c r="KD26" i="36"/>
  <c r="KE26" i="36"/>
  <c r="KF26" i="36"/>
  <c r="KG26" i="36"/>
  <c r="KH26" i="36"/>
  <c r="KI26" i="36"/>
  <c r="KO26" i="36"/>
  <c r="KP26" i="36"/>
  <c r="KJ26" i="36"/>
  <c r="KK26" i="36"/>
  <c r="KL26" i="36"/>
  <c r="KM26" i="36"/>
  <c r="KN26" i="36"/>
  <c r="KQ26" i="36"/>
  <c r="KR26" i="36"/>
  <c r="KS26" i="36"/>
  <c r="KT26" i="36"/>
  <c r="KU26" i="36"/>
  <c r="KV26" i="36"/>
  <c r="KW26" i="36"/>
  <c r="LD26" i="36"/>
  <c r="KX26" i="36"/>
  <c r="KY26" i="36"/>
  <c r="KZ26" i="36"/>
  <c r="LA26" i="36"/>
  <c r="LB26" i="36"/>
  <c r="LC26" i="36"/>
  <c r="LE26" i="36"/>
  <c r="LF26" i="36"/>
  <c r="LG26" i="36"/>
  <c r="LH26" i="36"/>
  <c r="LI26" i="36"/>
  <c r="LJ26" i="36"/>
  <c r="LK26" i="36"/>
  <c r="LL26" i="36"/>
  <c r="LM26" i="36"/>
  <c r="LN26" i="36"/>
  <c r="LO26" i="36"/>
  <c r="LP26" i="36"/>
  <c r="LQ26" i="36"/>
  <c r="LR26" i="36"/>
  <c r="LS26" i="36"/>
  <c r="LT26" i="36"/>
  <c r="LU26" i="36"/>
  <c r="LV26" i="36"/>
  <c r="LW26" i="36"/>
  <c r="LX26" i="36"/>
  <c r="LY26" i="36"/>
  <c r="LZ26" i="36"/>
  <c r="MA26" i="36"/>
  <c r="MB26" i="36"/>
  <c r="MC26" i="36"/>
  <c r="MD26" i="36"/>
  <c r="ME26" i="36"/>
  <c r="MF26" i="36"/>
  <c r="MG26" i="36"/>
  <c r="MH26" i="36"/>
  <c r="MI26" i="36"/>
  <c r="MJ26" i="36"/>
  <c r="MK26" i="36"/>
  <c r="ML26" i="36"/>
  <c r="MT26" i="36"/>
  <c r="MN26" i="36"/>
  <c r="MO26" i="36"/>
  <c r="MP26" i="36"/>
  <c r="MQ26" i="36"/>
  <c r="MR26" i="36"/>
  <c r="MS26" i="36"/>
  <c r="MU26" i="36"/>
  <c r="MV26" i="36"/>
  <c r="MW26" i="36"/>
  <c r="MX26" i="36"/>
  <c r="MY26" i="36"/>
  <c r="MZ26" i="36"/>
  <c r="NA26" i="36"/>
  <c r="MU22" i="36"/>
  <c r="MV22" i="36"/>
  <c r="MW22" i="36"/>
  <c r="MX22" i="36"/>
  <c r="MY22" i="36"/>
  <c r="MZ22" i="36"/>
  <c r="NA22" i="36"/>
  <c r="ER27" i="36"/>
  <c r="EL27" i="36"/>
  <c r="EM27" i="36"/>
  <c r="EN27" i="36"/>
  <c r="EO27" i="36"/>
  <c r="EP27" i="36"/>
  <c r="EQ27" i="36"/>
  <c r="EE27" i="36"/>
  <c r="EF27" i="36"/>
  <c r="EG27" i="36"/>
  <c r="EH27" i="36"/>
  <c r="EI27" i="36"/>
  <c r="EJ27" i="36"/>
  <c r="EK27" i="36"/>
  <c r="ED27" i="36"/>
  <c r="DY27" i="36"/>
  <c r="DZ27" i="36"/>
  <c r="EA27" i="36"/>
  <c r="EB27" i="36"/>
  <c r="EC27" i="36"/>
  <c r="FU27" i="36"/>
  <c r="FV27" i="36"/>
  <c r="FW27" i="36"/>
  <c r="FX27" i="36"/>
  <c r="FP27" i="36"/>
  <c r="FQ27" i="36"/>
  <c r="FR27" i="36"/>
  <c r="FS27" i="36"/>
  <c r="FT27" i="36"/>
  <c r="FN27" i="36"/>
  <c r="FO27" i="36"/>
  <c r="EZ27" i="36"/>
  <c r="FA27" i="36"/>
  <c r="FB27" i="36"/>
  <c r="FC27" i="36"/>
  <c r="FD27" i="36"/>
  <c r="FE27" i="36"/>
  <c r="FF27" i="36"/>
  <c r="ES27" i="36"/>
  <c r="ET27" i="36"/>
  <c r="EU27" i="36"/>
  <c r="EV27" i="36"/>
  <c r="EW27" i="36"/>
  <c r="EX27" i="36"/>
  <c r="EY27" i="36"/>
  <c r="GY27" i="36"/>
  <c r="HC27" i="36"/>
  <c r="GT27" i="36"/>
  <c r="GU27" i="36"/>
  <c r="GV27" i="36"/>
  <c r="GP27" i="36"/>
  <c r="GQ27" i="36"/>
  <c r="GR27" i="36"/>
  <c r="GS27" i="36"/>
  <c r="GI27" i="36"/>
  <c r="GM27" i="36"/>
  <c r="GE27" i="36"/>
  <c r="GF27" i="36"/>
  <c r="GG27" i="36"/>
  <c r="GH27" i="36"/>
  <c r="GB27" i="36"/>
  <c r="GC27" i="36"/>
  <c r="GD27" i="36"/>
  <c r="IA27" i="36"/>
  <c r="IE27" i="36"/>
  <c r="HX27" i="36"/>
  <c r="HR27" i="36"/>
  <c r="HS27" i="36"/>
  <c r="HT27" i="36"/>
  <c r="HU27" i="36"/>
  <c r="HV27" i="36"/>
  <c r="HW27" i="36"/>
  <c r="HK27" i="36"/>
  <c r="HI27" i="36"/>
  <c r="HJ27" i="36"/>
  <c r="HD27" i="36"/>
  <c r="HE27" i="36"/>
  <c r="HF27" i="36"/>
  <c r="HG27" i="36"/>
  <c r="HH27" i="36"/>
  <c r="JC27" i="36"/>
  <c r="IT27" i="36"/>
  <c r="IU27" i="36"/>
  <c r="IV27" i="36"/>
  <c r="IW27" i="36"/>
  <c r="IX27" i="36"/>
  <c r="IY27" i="36"/>
  <c r="IZ27" i="36"/>
  <c r="IM27" i="36"/>
  <c r="IF27" i="36"/>
  <c r="IG27" i="36"/>
  <c r="IH27" i="36"/>
  <c r="II27" i="36"/>
  <c r="IJ27" i="36"/>
  <c r="IK27" i="36"/>
  <c r="IL27" i="36"/>
  <c r="JM27" i="36"/>
  <c r="KE27" i="36"/>
  <c r="KI27" i="36"/>
  <c r="JX27" i="36"/>
  <c r="JO27" i="36"/>
  <c r="JS27" i="36"/>
  <c r="KO27" i="36"/>
  <c r="KL27" i="36"/>
  <c r="LL27" i="36"/>
  <c r="LM27" i="36"/>
  <c r="LN27" i="36"/>
  <c r="LO27" i="36"/>
  <c r="LP27" i="36"/>
  <c r="LQ27" i="36"/>
  <c r="LR27" i="36"/>
  <c r="LE27" i="36"/>
  <c r="LI27" i="36"/>
  <c r="LD27" i="36"/>
  <c r="KX27" i="36"/>
  <c r="KY27" i="36"/>
  <c r="KZ27" i="36"/>
  <c r="LA27" i="36"/>
  <c r="LB27" i="36"/>
  <c r="LC27" i="36"/>
  <c r="KS27" i="36"/>
  <c r="KW27" i="36"/>
  <c r="MU27" i="36"/>
  <c r="MV27" i="36"/>
  <c r="MW27" i="36"/>
  <c r="MY27" i="36"/>
  <c r="MT27" i="36"/>
  <c r="MN27" i="36"/>
  <c r="MO27" i="36"/>
  <c r="MP27" i="36"/>
  <c r="MQ27" i="36"/>
  <c r="MR27" i="36"/>
  <c r="MS27" i="36"/>
  <c r="MH27" i="36"/>
  <c r="ML27" i="36"/>
  <c r="LZ27" i="36"/>
  <c r="MA27" i="36"/>
  <c r="MB27" i="36"/>
  <c r="MC27" i="36"/>
  <c r="MD27" i="36"/>
  <c r="ME27" i="36"/>
  <c r="LV27" i="36"/>
  <c r="DX28" i="37"/>
  <c r="DY28" i="37"/>
  <c r="DZ28" i="37"/>
  <c r="EA28" i="37"/>
  <c r="EB28" i="37"/>
  <c r="EC28" i="37"/>
  <c r="ED28" i="37"/>
  <c r="EE28" i="37"/>
  <c r="EF28" i="37"/>
  <c r="EG28" i="37"/>
  <c r="EH28" i="37"/>
  <c r="EI28" i="37"/>
  <c r="EJ28" i="37"/>
  <c r="EK28" i="37"/>
  <c r="EL28" i="37"/>
  <c r="EM28" i="37"/>
  <c r="EN28" i="37"/>
  <c r="EO28" i="37"/>
  <c r="EP28" i="37"/>
  <c r="EQ28" i="37"/>
  <c r="ER28" i="37"/>
  <c r="ET29" i="37"/>
  <c r="EU29" i="37"/>
  <c r="EV29" i="37"/>
  <c r="EW29" i="37"/>
  <c r="EX29" i="37"/>
  <c r="EY29" i="37"/>
  <c r="ES29" i="37"/>
  <c r="ET28" i="37"/>
  <c r="EU28" i="37"/>
  <c r="EV28" i="37"/>
  <c r="EW28" i="37"/>
  <c r="EX28" i="37"/>
  <c r="EY28" i="37"/>
  <c r="ES28" i="37"/>
  <c r="EZ29" i="37"/>
  <c r="FA29" i="37"/>
  <c r="FB29" i="37"/>
  <c r="FC29" i="37"/>
  <c r="FD29" i="37"/>
  <c r="FE29" i="37"/>
  <c r="FF29" i="37"/>
  <c r="EZ28" i="37"/>
  <c r="FA28" i="37"/>
  <c r="FB28" i="37"/>
  <c r="FC28" i="37"/>
  <c r="FD28" i="37"/>
  <c r="FE28" i="37"/>
  <c r="FF28" i="37"/>
  <c r="FK29" i="37"/>
  <c r="FH29" i="37"/>
  <c r="FI29" i="37"/>
  <c r="FJ29" i="37"/>
  <c r="FL29" i="37"/>
  <c r="FM29" i="37"/>
  <c r="FG29" i="37"/>
  <c r="FK28" i="37"/>
  <c r="FH28" i="37"/>
  <c r="FI28" i="37"/>
  <c r="FJ28" i="37"/>
  <c r="FL28" i="37"/>
  <c r="FM28" i="37"/>
  <c r="FG28" i="37"/>
  <c r="FN29" i="37"/>
  <c r="FO29" i="37"/>
  <c r="FP29" i="37"/>
  <c r="FQ29" i="37"/>
  <c r="FR29" i="37"/>
  <c r="FS29" i="37"/>
  <c r="FT29" i="37"/>
  <c r="FN28" i="37"/>
  <c r="FO28" i="37"/>
  <c r="FP28" i="37"/>
  <c r="FQ28" i="37"/>
  <c r="FR28" i="37"/>
  <c r="FS28" i="37"/>
  <c r="FT28" i="37"/>
  <c r="FW29" i="37"/>
  <c r="FX29" i="37"/>
  <c r="FY29" i="37"/>
  <c r="FZ29" i="37"/>
  <c r="GA29" i="37"/>
  <c r="FU29" i="37"/>
  <c r="FV29" i="37"/>
  <c r="FW28" i="37"/>
  <c r="FX28" i="37"/>
  <c r="FY28" i="37"/>
  <c r="FZ28" i="37"/>
  <c r="GA28" i="37"/>
  <c r="FU28" i="37"/>
  <c r="FV28" i="37"/>
  <c r="GB29" i="37"/>
  <c r="GC29" i="37"/>
  <c r="GD29" i="37"/>
  <c r="GE29" i="37"/>
  <c r="GF29" i="37"/>
  <c r="GG29" i="37"/>
  <c r="GH29" i="37"/>
  <c r="GB28" i="37"/>
  <c r="GC28" i="37"/>
  <c r="GD28" i="37"/>
  <c r="GE28" i="37"/>
  <c r="GF28" i="37"/>
  <c r="GG28" i="37"/>
  <c r="GH28" i="37"/>
  <c r="GL29" i="37"/>
  <c r="GM29" i="37"/>
  <c r="GN29" i="37"/>
  <c r="GO29" i="37"/>
  <c r="GI29" i="37"/>
  <c r="GJ29" i="37"/>
  <c r="GK29" i="37"/>
  <c r="GL28" i="37"/>
  <c r="GM28" i="37"/>
  <c r="GN28" i="37"/>
  <c r="GO28" i="37"/>
  <c r="GI28" i="37"/>
  <c r="GJ28" i="37"/>
  <c r="GK28" i="37"/>
  <c r="GP29" i="37"/>
  <c r="GQ29" i="37"/>
  <c r="GR29" i="37"/>
  <c r="GS29" i="37"/>
  <c r="GT29" i="37"/>
  <c r="GU29" i="37"/>
  <c r="GV29" i="37"/>
  <c r="GP28" i="37"/>
  <c r="GQ28" i="37"/>
  <c r="GR28" i="37"/>
  <c r="GS28" i="37"/>
  <c r="GT28" i="37"/>
  <c r="GU28" i="37"/>
  <c r="GV28" i="37"/>
  <c r="HB29" i="37"/>
  <c r="HC29" i="37"/>
  <c r="HA29" i="37"/>
  <c r="GW29" i="37"/>
  <c r="GX29" i="37"/>
  <c r="GY29" i="37"/>
  <c r="GZ29" i="37"/>
  <c r="HB28" i="37"/>
  <c r="HC28" i="37"/>
  <c r="HA28" i="37"/>
  <c r="GW28" i="37"/>
  <c r="GX28" i="37"/>
  <c r="GY28" i="37"/>
  <c r="GZ28" i="37"/>
  <c r="HD29" i="37"/>
  <c r="HE29" i="37"/>
  <c r="HF29" i="37"/>
  <c r="HG29" i="37"/>
  <c r="HH29" i="37"/>
  <c r="HI29" i="37"/>
  <c r="HJ29" i="37"/>
  <c r="HD28" i="37"/>
  <c r="HE28" i="37"/>
  <c r="HF28" i="37"/>
  <c r="HG28" i="37"/>
  <c r="HH28" i="37"/>
  <c r="HI28" i="37"/>
  <c r="HJ28" i="37"/>
  <c r="HQ29" i="37"/>
  <c r="HK29" i="37"/>
  <c r="HL29" i="37"/>
  <c r="HM29" i="37"/>
  <c r="HN29" i="37"/>
  <c r="HO29" i="37"/>
  <c r="HP29" i="37"/>
  <c r="HQ28" i="37"/>
  <c r="HK28" i="37"/>
  <c r="HL28" i="37"/>
  <c r="HM28" i="37"/>
  <c r="HN28" i="37"/>
  <c r="HO28" i="37"/>
  <c r="HP28" i="37"/>
  <c r="HR29" i="37"/>
  <c r="HS29" i="37"/>
  <c r="HT29" i="37"/>
  <c r="HU29" i="37"/>
  <c r="HV29" i="37"/>
  <c r="HW29" i="37"/>
  <c r="HX29" i="37"/>
  <c r="HR28" i="37"/>
  <c r="HS28" i="37"/>
  <c r="HT28" i="37"/>
  <c r="HU28" i="37"/>
  <c r="HV28" i="37"/>
  <c r="HW28" i="37"/>
  <c r="HX28" i="37"/>
  <c r="IE29" i="37"/>
  <c r="HY29" i="37"/>
  <c r="HZ29" i="37"/>
  <c r="IA29" i="37"/>
  <c r="IB29" i="37"/>
  <c r="IC29" i="37"/>
  <c r="ID29" i="37"/>
  <c r="IE28" i="37"/>
  <c r="HY28" i="37"/>
  <c r="HZ28" i="37"/>
  <c r="IA28" i="37"/>
  <c r="IB28" i="37"/>
  <c r="IC28" i="37"/>
  <c r="ID28" i="37"/>
  <c r="IF29" i="37"/>
  <c r="IG29" i="37"/>
  <c r="IH29" i="37"/>
  <c r="II29" i="37"/>
  <c r="IJ29" i="37"/>
  <c r="IK29" i="37"/>
  <c r="IL29" i="37"/>
  <c r="IF28" i="37"/>
  <c r="IG28" i="37"/>
  <c r="IH28" i="37"/>
  <c r="II28" i="37"/>
  <c r="IJ28" i="37"/>
  <c r="IK28" i="37"/>
  <c r="IL28" i="37"/>
  <c r="IM29" i="37"/>
  <c r="IN29" i="37"/>
  <c r="IO29" i="37"/>
  <c r="IP29" i="37"/>
  <c r="IQ29" i="37"/>
  <c r="IR29" i="37"/>
  <c r="IS29" i="37"/>
  <c r="IM28" i="37"/>
  <c r="IN28" i="37"/>
  <c r="IO28" i="37"/>
  <c r="IP28" i="37"/>
  <c r="IQ28" i="37"/>
  <c r="IR28" i="37"/>
  <c r="IS28" i="37"/>
  <c r="IT29" i="37"/>
  <c r="IU29" i="37"/>
  <c r="IV29" i="37"/>
  <c r="IW29" i="37"/>
  <c r="IX29" i="37"/>
  <c r="IY29" i="37"/>
  <c r="IZ29" i="37"/>
  <c r="IT28" i="37"/>
  <c r="IU28" i="37"/>
  <c r="IV28" i="37"/>
  <c r="IW28" i="37"/>
  <c r="IX28" i="37"/>
  <c r="IY28" i="37"/>
  <c r="IZ28" i="37"/>
  <c r="JA29" i="37"/>
  <c r="JB29" i="37"/>
  <c r="JC29" i="37"/>
  <c r="JD29" i="37"/>
  <c r="JE29" i="37"/>
  <c r="JF29" i="37"/>
  <c r="JG29" i="37"/>
  <c r="JA28" i="37"/>
  <c r="JB28" i="37"/>
  <c r="JC28" i="37"/>
  <c r="JD28" i="37"/>
  <c r="JE28" i="37"/>
  <c r="JF28" i="37"/>
  <c r="JG28" i="37"/>
  <c r="JN29" i="37"/>
  <c r="JH29" i="37"/>
  <c r="JI29" i="37"/>
  <c r="JJ29" i="37"/>
  <c r="JK29" i="37"/>
  <c r="JL29" i="37"/>
  <c r="JM29" i="37"/>
  <c r="JN28" i="37"/>
  <c r="JH28" i="37"/>
  <c r="JI28" i="37"/>
  <c r="JJ28" i="37"/>
  <c r="JK28" i="37"/>
  <c r="JL28" i="37"/>
  <c r="JM28" i="37"/>
  <c r="JO29" i="37"/>
  <c r="JP29" i="37"/>
  <c r="JQ29" i="37"/>
  <c r="JR29" i="37"/>
  <c r="JS29" i="37"/>
  <c r="JT29" i="37"/>
  <c r="JU29" i="37"/>
  <c r="KB29" i="37"/>
  <c r="JV29" i="37"/>
  <c r="JW29" i="37"/>
  <c r="JX29" i="37"/>
  <c r="JY29" i="37"/>
  <c r="JZ29" i="37"/>
  <c r="KA29" i="37"/>
  <c r="KG29" i="37"/>
  <c r="KH29" i="37"/>
  <c r="KI29" i="37"/>
  <c r="KF29" i="37"/>
  <c r="KE29" i="37"/>
  <c r="KD29" i="37"/>
  <c r="KC29" i="37"/>
  <c r="KJ29" i="37"/>
  <c r="KK29" i="37"/>
  <c r="KL29" i="37"/>
  <c r="KM29" i="37"/>
  <c r="KN29" i="37"/>
  <c r="KO29" i="37"/>
  <c r="KP29" i="37"/>
  <c r="KQ29" i="37"/>
  <c r="KR29" i="37"/>
  <c r="KS29" i="37"/>
  <c r="KT29" i="37"/>
  <c r="KU29" i="37"/>
  <c r="KV29" i="37"/>
  <c r="KW29" i="37"/>
  <c r="LC29" i="37"/>
  <c r="LD29" i="37"/>
  <c r="KX29" i="37"/>
  <c r="KY29" i="37"/>
  <c r="KZ29" i="37"/>
  <c r="LA29" i="37"/>
  <c r="LB29" i="37"/>
  <c r="LH29" i="37"/>
  <c r="LI29" i="37"/>
  <c r="LJ29" i="37"/>
  <c r="LK29" i="37"/>
  <c r="LE29" i="37"/>
  <c r="LF29" i="37"/>
  <c r="LG29" i="37"/>
  <c r="LL29" i="37"/>
  <c r="LM29" i="37"/>
  <c r="LN29" i="37"/>
  <c r="LO29" i="37"/>
  <c r="LP29" i="37"/>
  <c r="LQ29" i="37"/>
  <c r="LR29" i="37"/>
  <c r="LX29" i="37"/>
  <c r="LY29" i="37"/>
  <c r="LW29" i="37"/>
  <c r="LV29" i="37"/>
  <c r="LS29" i="37"/>
  <c r="LT29" i="37"/>
  <c r="LU29" i="37"/>
  <c r="LZ29" i="37"/>
  <c r="MA29" i="37"/>
  <c r="MB29" i="37"/>
  <c r="MC29" i="37"/>
  <c r="MD29" i="37"/>
  <c r="ME29" i="37"/>
  <c r="MF29" i="37"/>
  <c r="MM29" i="37"/>
  <c r="MG29" i="37"/>
  <c r="MH29" i="37"/>
  <c r="MI29" i="37"/>
  <c r="MJ29" i="37"/>
  <c r="MK29" i="37"/>
  <c r="ML29" i="37"/>
  <c r="MN29" i="37"/>
  <c r="MO29" i="37"/>
  <c r="MP29" i="37"/>
  <c r="MQ29" i="37"/>
  <c r="MR29" i="37"/>
  <c r="MS29" i="37"/>
  <c r="MT29" i="37"/>
  <c r="MU29" i="37"/>
  <c r="MV29" i="37"/>
  <c r="MW29" i="37"/>
  <c r="MX29" i="37"/>
  <c r="MY29" i="37"/>
  <c r="MZ29" i="37"/>
  <c r="NA29" i="37"/>
  <c r="AX33" i="29"/>
  <c r="NB26" i="36"/>
  <c r="NB24" i="36"/>
  <c r="NF24" i="36"/>
  <c r="NH23" i="36"/>
  <c r="NB23" i="36"/>
  <c r="NC23" i="36"/>
  <c r="ND23" i="36"/>
  <c r="NE23" i="36"/>
  <c r="NF23" i="36"/>
  <c r="NG23" i="36"/>
  <c r="NH22" i="36"/>
  <c r="NB22" i="36"/>
  <c r="NC22" i="36"/>
  <c r="ND22" i="36"/>
  <c r="NE22" i="36"/>
  <c r="NF22" i="36"/>
  <c r="NG22" i="36"/>
  <c r="NF21" i="36"/>
  <c r="NF28" i="36" s="1"/>
  <c r="NI26" i="36"/>
  <c r="NJ26" i="36"/>
  <c r="NK26" i="36"/>
  <c r="NL26" i="36"/>
  <c r="NM26" i="36"/>
  <c r="NN26" i="36"/>
  <c r="NO26" i="36"/>
  <c r="NI25" i="36"/>
  <c r="NJ25" i="36"/>
  <c r="NK25" i="36"/>
  <c r="NL25" i="36"/>
  <c r="NM25" i="36"/>
  <c r="NN25" i="36"/>
  <c r="NO25" i="36"/>
  <c r="NI24" i="36"/>
  <c r="NJ24" i="36"/>
  <c r="NK24" i="36"/>
  <c r="NL24" i="36"/>
  <c r="NM24" i="36"/>
  <c r="NN24" i="36"/>
  <c r="NO24" i="36"/>
  <c r="NJ23" i="36"/>
  <c r="NK22" i="36"/>
  <c r="NO22" i="36"/>
  <c r="NO21" i="36"/>
  <c r="NO28" i="36" s="1"/>
  <c r="NN21" i="36"/>
  <c r="NN28" i="36" s="1"/>
  <c r="NM21" i="36"/>
  <c r="NM28" i="36" s="1"/>
  <c r="NL21" i="36"/>
  <c r="NL28" i="36" s="1"/>
  <c r="NK21" i="36"/>
  <c r="NK28" i="36" s="1"/>
  <c r="NJ21" i="36"/>
  <c r="NJ28" i="36" s="1"/>
  <c r="NI21" i="36"/>
  <c r="NI28" i="36" s="1"/>
  <c r="NS26" i="36"/>
  <c r="NP24" i="36"/>
  <c r="NT24" i="36"/>
  <c r="NP23" i="36"/>
  <c r="NQ23" i="36"/>
  <c r="NR23" i="36"/>
  <c r="NS23" i="36"/>
  <c r="NT23" i="36"/>
  <c r="NU23" i="36"/>
  <c r="NV23" i="36"/>
  <c r="NP22" i="36"/>
  <c r="NQ22" i="36"/>
  <c r="NR22" i="36"/>
  <c r="NS22" i="36"/>
  <c r="NT22" i="36"/>
  <c r="NU22" i="36"/>
  <c r="NV22" i="36"/>
  <c r="NR21" i="36"/>
  <c r="NR28" i="36" s="1"/>
  <c r="NX26" i="36"/>
  <c r="NY26" i="36"/>
  <c r="NZ26" i="36"/>
  <c r="OA26" i="36"/>
  <c r="OB26" i="36"/>
  <c r="OC26" i="36"/>
  <c r="NW26" i="36"/>
  <c r="NX25" i="36"/>
  <c r="NY25" i="36"/>
  <c r="NZ25" i="36"/>
  <c r="OA25" i="36"/>
  <c r="OB25" i="36"/>
  <c r="OC25" i="36"/>
  <c r="NW25" i="36"/>
  <c r="NX24" i="36"/>
  <c r="NY24" i="36"/>
  <c r="NZ24" i="36"/>
  <c r="OA24" i="36"/>
  <c r="OB24" i="36"/>
  <c r="OC24" i="36"/>
  <c r="NW24" i="36"/>
  <c r="NZ22" i="36"/>
  <c r="NW22" i="36"/>
  <c r="OC21" i="36"/>
  <c r="OC28" i="36" s="1"/>
  <c r="OB21" i="36"/>
  <c r="OB28" i="36" s="1"/>
  <c r="OA21" i="36"/>
  <c r="OA28" i="36" s="1"/>
  <c r="NZ21" i="36"/>
  <c r="NZ28" i="36" s="1"/>
  <c r="NY21" i="36"/>
  <c r="NY28" i="36" s="1"/>
  <c r="NX21" i="36"/>
  <c r="NX28" i="36" s="1"/>
  <c r="NW21" i="36"/>
  <c r="NW28" i="36" s="1"/>
  <c r="JO22" i="36"/>
  <c r="JP22" i="36"/>
  <c r="JQ22" i="36"/>
  <c r="JR22" i="36"/>
  <c r="JS22" i="36"/>
  <c r="JT22" i="36"/>
  <c r="JU22" i="36"/>
  <c r="JU21" i="36"/>
  <c r="JU28" i="36" s="1"/>
  <c r="JT21" i="36"/>
  <c r="JT28" i="36" s="1"/>
  <c r="JS21" i="36"/>
  <c r="JS28" i="36" s="1"/>
  <c r="JR21" i="36"/>
  <c r="JR28" i="36" s="1"/>
  <c r="JQ21" i="36"/>
  <c r="JQ28" i="36" s="1"/>
  <c r="JP21" i="36"/>
  <c r="JP28" i="36" s="1"/>
  <c r="JO21" i="36"/>
  <c r="JO28" i="36" s="1"/>
  <c r="JO23" i="36"/>
  <c r="JP23" i="36"/>
  <c r="JQ23" i="36"/>
  <c r="JR23" i="36"/>
  <c r="JS23" i="36"/>
  <c r="JT23" i="36"/>
  <c r="JU23" i="36"/>
  <c r="JO24" i="36"/>
  <c r="JP24" i="36"/>
  <c r="JQ24" i="36"/>
  <c r="JR24" i="36"/>
  <c r="JS24" i="36"/>
  <c r="JT24" i="36"/>
  <c r="JU24" i="36"/>
  <c r="JO25" i="36"/>
  <c r="JP25" i="36"/>
  <c r="JQ25" i="36"/>
  <c r="JR25" i="36"/>
  <c r="JS25" i="36"/>
  <c r="JT25" i="36"/>
  <c r="JU25" i="36"/>
  <c r="JO26" i="36"/>
  <c r="JP26" i="36"/>
  <c r="JQ26" i="36"/>
  <c r="JR26" i="36"/>
  <c r="JS26" i="36"/>
  <c r="JT26" i="36"/>
  <c r="JU26" i="36"/>
  <c r="FB24" i="36"/>
  <c r="FF24" i="36"/>
  <c r="FG24" i="36"/>
  <c r="FH24" i="36"/>
  <c r="FI24" i="36"/>
  <c r="FJ24" i="36"/>
  <c r="FK24" i="36"/>
  <c r="FL24" i="36"/>
  <c r="FM24" i="36"/>
  <c r="FP24" i="36"/>
  <c r="FQ24" i="36"/>
  <c r="FR24" i="36"/>
  <c r="FS24" i="36"/>
  <c r="FT24" i="36"/>
  <c r="FN24" i="36"/>
  <c r="FO24" i="36"/>
  <c r="FY24" i="36"/>
  <c r="FZ24" i="36"/>
  <c r="GA24" i="36"/>
  <c r="FU24" i="36"/>
  <c r="FV24" i="36"/>
  <c r="FW24" i="36"/>
  <c r="FX24" i="36"/>
  <c r="ES24" i="36"/>
  <c r="ET24" i="36"/>
  <c r="EU24" i="36"/>
  <c r="EV24" i="36"/>
  <c r="EW24" i="36"/>
  <c r="EX24" i="36"/>
  <c r="EY24" i="36"/>
  <c r="EZ25" i="36"/>
  <c r="FA25" i="36"/>
  <c r="FB25" i="36"/>
  <c r="FC25" i="36"/>
  <c r="FD25" i="36"/>
  <c r="FE25" i="36"/>
  <c r="FF25" i="36"/>
  <c r="FG25" i="36"/>
  <c r="FH25" i="36"/>
  <c r="FI25" i="36"/>
  <c r="FJ25" i="36"/>
  <c r="FK25" i="36"/>
  <c r="FL25" i="36"/>
  <c r="FM25" i="36"/>
  <c r="FP25" i="36"/>
  <c r="FQ25" i="36"/>
  <c r="FR25" i="36"/>
  <c r="FS25" i="36"/>
  <c r="FT25" i="36"/>
  <c r="FN25" i="36"/>
  <c r="FO25" i="36"/>
  <c r="FY25" i="36"/>
  <c r="FZ25" i="36"/>
  <c r="GA25" i="36"/>
  <c r="FU25" i="36"/>
  <c r="FV25" i="36"/>
  <c r="FW25" i="36"/>
  <c r="FX25" i="36"/>
  <c r="ES25" i="36"/>
  <c r="ET25" i="36"/>
  <c r="EU25" i="36"/>
  <c r="EV25" i="36"/>
  <c r="EW25" i="36"/>
  <c r="EX25" i="36"/>
  <c r="EY25" i="36"/>
  <c r="FF21" i="36"/>
  <c r="FE21" i="36"/>
  <c r="FD21" i="36"/>
  <c r="FC21" i="36"/>
  <c r="FB21" i="36"/>
  <c r="FA21" i="36"/>
  <c r="EZ21" i="36"/>
  <c r="FM21" i="36"/>
  <c r="FL21" i="36"/>
  <c r="FK21" i="36"/>
  <c r="FJ21" i="36"/>
  <c r="FI21" i="36"/>
  <c r="FH21" i="36"/>
  <c r="FG21" i="36"/>
  <c r="FT21" i="36"/>
  <c r="FS21" i="36"/>
  <c r="FR21" i="36"/>
  <c r="FQ21" i="36"/>
  <c r="FP21" i="36"/>
  <c r="FO21" i="36"/>
  <c r="FN21" i="36"/>
  <c r="GA21" i="36"/>
  <c r="FZ21" i="36"/>
  <c r="FY21" i="36"/>
  <c r="FX21" i="36"/>
  <c r="FW21" i="36"/>
  <c r="FV21" i="36"/>
  <c r="FU21" i="36"/>
  <c r="EY21" i="36"/>
  <c r="EX21" i="36"/>
  <c r="EW21" i="36"/>
  <c r="EV21" i="36"/>
  <c r="EU21" i="36"/>
  <c r="ET21" i="36"/>
  <c r="ES21" i="36"/>
  <c r="GA22" i="36"/>
  <c r="FX22" i="36"/>
  <c r="FP22" i="36"/>
  <c r="FQ22" i="36"/>
  <c r="FR22" i="36"/>
  <c r="FS22" i="36"/>
  <c r="FT22" i="36"/>
  <c r="FN22" i="36"/>
  <c r="FO22" i="36"/>
  <c r="FG22" i="36"/>
  <c r="FH22" i="36"/>
  <c r="FI22" i="36"/>
  <c r="FJ22" i="36"/>
  <c r="FK22" i="36"/>
  <c r="FL22" i="36"/>
  <c r="FM22" i="36"/>
  <c r="EZ22" i="36"/>
  <c r="FA22" i="36"/>
  <c r="FB22" i="36"/>
  <c r="FC22" i="36"/>
  <c r="FD22" i="36"/>
  <c r="FE22" i="36"/>
  <c r="FF22" i="36"/>
  <c r="ES22" i="36"/>
  <c r="ET22" i="36"/>
  <c r="EU22" i="36"/>
  <c r="EV22" i="36"/>
  <c r="EW22" i="36"/>
  <c r="EX22" i="36"/>
  <c r="EY22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P23" i="36"/>
  <c r="FQ23" i="36"/>
  <c r="FR23" i="36"/>
  <c r="FS23" i="36"/>
  <c r="FT23" i="36"/>
  <c r="FN23" i="36"/>
  <c r="FO23" i="36"/>
  <c r="FY23" i="36"/>
  <c r="FZ23" i="36"/>
  <c r="GA23" i="36"/>
  <c r="FU23" i="36"/>
  <c r="FV23" i="36"/>
  <c r="FW23" i="36"/>
  <c r="FX23" i="36"/>
  <c r="AC15" i="27"/>
  <c r="AC4" i="27"/>
  <c r="AC9" i="27" s="1"/>
  <c r="ES23" i="36"/>
  <c r="ET23" i="36"/>
  <c r="EU23" i="36"/>
  <c r="EV23" i="36"/>
  <c r="EW23" i="36"/>
  <c r="EX23" i="36"/>
  <c r="EY23" i="36"/>
  <c r="Y15" i="27"/>
  <c r="Y4" i="27"/>
  <c r="Y9" i="27" s="1"/>
  <c r="N55" i="44" l="1"/>
  <c r="N145" i="44"/>
  <c r="N100" i="44"/>
  <c r="I76" i="44"/>
  <c r="D113" i="44"/>
  <c r="D114" i="44"/>
  <c r="D115" i="44"/>
  <c r="D116" i="44"/>
  <c r="D117" i="44"/>
  <c r="D118" i="44"/>
  <c r="D119" i="44"/>
  <c r="E113" i="44"/>
  <c r="E114" i="44"/>
  <c r="E115" i="44"/>
  <c r="E116" i="44"/>
  <c r="E117" i="44"/>
  <c r="E118" i="44"/>
  <c r="E119" i="44"/>
  <c r="F113" i="44"/>
  <c r="F114" i="44"/>
  <c r="F115" i="44"/>
  <c r="F116" i="44"/>
  <c r="F117" i="44"/>
  <c r="F118" i="44"/>
  <c r="F119" i="44"/>
  <c r="G113" i="44"/>
  <c r="G114" i="44"/>
  <c r="G115" i="44"/>
  <c r="G116" i="44"/>
  <c r="G117" i="44"/>
  <c r="G118" i="44"/>
  <c r="G119" i="44"/>
  <c r="H113" i="44"/>
  <c r="H114" i="44"/>
  <c r="H115" i="44"/>
  <c r="H116" i="44"/>
  <c r="H117" i="44"/>
  <c r="H118" i="44"/>
  <c r="H119" i="44"/>
  <c r="I113" i="44"/>
  <c r="I114" i="44"/>
  <c r="I115" i="44"/>
  <c r="I116" i="44"/>
  <c r="I117" i="44"/>
  <c r="I118" i="44"/>
  <c r="I119" i="44"/>
  <c r="J113" i="44"/>
  <c r="J114" i="44"/>
  <c r="J115" i="44"/>
  <c r="J116" i="44"/>
  <c r="J117" i="44"/>
  <c r="J118" i="44"/>
  <c r="J119" i="44"/>
  <c r="K113" i="44"/>
  <c r="K114" i="44"/>
  <c r="K115" i="44"/>
  <c r="K116" i="44"/>
  <c r="K117" i="44"/>
  <c r="K118" i="44"/>
  <c r="K119" i="44"/>
  <c r="L113" i="44"/>
  <c r="L114" i="44"/>
  <c r="L115" i="44"/>
  <c r="L116" i="44"/>
  <c r="L117" i="44"/>
  <c r="L118" i="44"/>
  <c r="L119" i="44"/>
  <c r="AAG61" i="36"/>
  <c r="JY32" i="41" s="1"/>
  <c r="AAF65" i="36"/>
  <c r="KD32" i="41"/>
  <c r="KC33" i="41"/>
  <c r="KG33" i="41" s="1"/>
  <c r="KI32" i="41"/>
  <c r="KH33" i="41"/>
  <c r="KL33" i="41" s="1"/>
  <c r="KN32" i="41"/>
  <c r="KM33" i="41"/>
  <c r="KQ33" i="41" s="1"/>
  <c r="KS32" i="41"/>
  <c r="KX32" i="41"/>
  <c r="KX35" i="41" s="1"/>
  <c r="KR33" i="41"/>
  <c r="KV33" i="41" s="1"/>
  <c r="KX33" i="41"/>
  <c r="KZ33" i="41" s="1"/>
  <c r="N3" i="44"/>
  <c r="LA6" i="41"/>
  <c r="B3" i="43" s="1"/>
  <c r="LE6" i="41"/>
  <c r="KZ6" i="41"/>
  <c r="N24" i="44"/>
  <c r="KZ27" i="41"/>
  <c r="KN33" i="41"/>
  <c r="KI33" i="41"/>
  <c r="KD33" i="41"/>
  <c r="JX33" i="41"/>
  <c r="KB33" i="41" s="1"/>
  <c r="KB6" i="41"/>
  <c r="JY6" i="41"/>
  <c r="L120" i="44"/>
  <c r="K120" i="44"/>
  <c r="J120" i="44"/>
  <c r="I120" i="44"/>
  <c r="H120" i="44"/>
  <c r="G120" i="44"/>
  <c r="F120" i="44"/>
  <c r="E120" i="44"/>
  <c r="D120" i="44"/>
  <c r="C76" i="44"/>
  <c r="E4" i="42"/>
  <c r="C4" i="42"/>
  <c r="D12" i="42"/>
  <c r="D14" i="42" s="1"/>
  <c r="D8" i="42"/>
  <c r="E8" i="42"/>
  <c r="E12" i="42"/>
  <c r="E14" i="42" s="1"/>
  <c r="F8" i="42"/>
  <c r="F12" i="42"/>
  <c r="F14" i="42" s="1"/>
  <c r="G8" i="42"/>
  <c r="G12" i="42"/>
  <c r="G14" i="42" s="1"/>
  <c r="H8" i="42"/>
  <c r="H12" i="42"/>
  <c r="H14" i="42" s="1"/>
  <c r="I8" i="42"/>
  <c r="I12" i="42"/>
  <c r="I14" i="42" s="1"/>
  <c r="J8" i="42"/>
  <c r="J12" i="42"/>
  <c r="J14" i="42" s="1"/>
  <c r="K8" i="42"/>
  <c r="K12" i="42"/>
  <c r="K14" i="42" s="1"/>
  <c r="L8" i="42"/>
  <c r="L12" i="42"/>
  <c r="EY3" i="41"/>
  <c r="DU3" i="41"/>
  <c r="CW3" i="41"/>
  <c r="BX3" i="41"/>
  <c r="AU3" i="41"/>
  <c r="W33" i="41"/>
  <c r="E33" i="41"/>
  <c r="G3" i="41"/>
  <c r="EY41" i="41"/>
  <c r="FW3" i="41"/>
  <c r="FQ3" i="41"/>
  <c r="FL3" i="41"/>
  <c r="FG3" i="41"/>
  <c r="GU3" i="41"/>
  <c r="GO3" i="41"/>
  <c r="GJ3" i="41"/>
  <c r="GE3" i="41"/>
  <c r="HX3" i="41"/>
  <c r="HR3" i="41"/>
  <c r="HM3" i="41"/>
  <c r="HH3" i="41"/>
  <c r="HC3" i="41"/>
  <c r="IV36" i="41"/>
  <c r="IV3" i="41"/>
  <c r="IP3" i="41"/>
  <c r="IK3" i="41"/>
  <c r="IF3" i="41"/>
  <c r="D35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FT33" i="41"/>
  <c r="FV3" i="41"/>
  <c r="FS38" i="41"/>
  <c r="FS39" i="41"/>
  <c r="FS40" i="41"/>
  <c r="FS41" i="41"/>
  <c r="FS42" i="41"/>
  <c r="FS43" i="41"/>
  <c r="FS44" i="41"/>
  <c r="FS45" i="41"/>
  <c r="FS46" i="41"/>
  <c r="FS47" i="41"/>
  <c r="FS48" i="41"/>
  <c r="FS49" i="41"/>
  <c r="FS50" i="41"/>
  <c r="FS51" i="41"/>
  <c r="FS52" i="41"/>
  <c r="FS53" i="41"/>
  <c r="FS54" i="41"/>
  <c r="FS55" i="41"/>
  <c r="FS56" i="41"/>
  <c r="FS57" i="41"/>
  <c r="FS58" i="41"/>
  <c r="FS59" i="41"/>
  <c r="FS60" i="41"/>
  <c r="FS61" i="41"/>
  <c r="FS62" i="41"/>
  <c r="FS63" i="41"/>
  <c r="GR33" i="41"/>
  <c r="GT3" i="41"/>
  <c r="GQ38" i="41"/>
  <c r="GQ39" i="41"/>
  <c r="GQ40" i="41"/>
  <c r="GQ41" i="41"/>
  <c r="GQ42" i="41"/>
  <c r="GQ43" i="41"/>
  <c r="GQ44" i="41"/>
  <c r="GQ45" i="41"/>
  <c r="GQ46" i="41"/>
  <c r="GQ47" i="41"/>
  <c r="GQ48" i="41"/>
  <c r="GQ49" i="41"/>
  <c r="GQ50" i="41"/>
  <c r="GQ51" i="41"/>
  <c r="GQ52" i="41"/>
  <c r="GQ53" i="41"/>
  <c r="GQ54" i="41"/>
  <c r="GQ55" i="41"/>
  <c r="GQ56" i="41"/>
  <c r="GQ57" i="41"/>
  <c r="GQ58" i="41"/>
  <c r="GQ59" i="41"/>
  <c r="GQ60" i="41"/>
  <c r="GQ61" i="41"/>
  <c r="GQ62" i="41"/>
  <c r="GQ63" i="41"/>
  <c r="HU33" i="41"/>
  <c r="HW3" i="41"/>
  <c r="HT38" i="41"/>
  <c r="HT39" i="41"/>
  <c r="HT40" i="41"/>
  <c r="HT41" i="41"/>
  <c r="HT42" i="41"/>
  <c r="HT43" i="41"/>
  <c r="HT44" i="41"/>
  <c r="HT45" i="41"/>
  <c r="HT46" i="41"/>
  <c r="HT47" i="41"/>
  <c r="HT48" i="41"/>
  <c r="HT49" i="41"/>
  <c r="HT50" i="41"/>
  <c r="HT51" i="41"/>
  <c r="HT52" i="41"/>
  <c r="HT53" i="41"/>
  <c r="HT54" i="41"/>
  <c r="HT55" i="41"/>
  <c r="HT56" i="41"/>
  <c r="HT57" i="41"/>
  <c r="HT58" i="41"/>
  <c r="HT59" i="41"/>
  <c r="HT60" i="41"/>
  <c r="HT61" i="41"/>
  <c r="HT62" i="41"/>
  <c r="HT63" i="41"/>
  <c r="IR35" i="41"/>
  <c r="IS33" i="41"/>
  <c r="IU3" i="41"/>
  <c r="IR38" i="41"/>
  <c r="IR39" i="41"/>
  <c r="IR40" i="41"/>
  <c r="IR41" i="41"/>
  <c r="IR42" i="41"/>
  <c r="IR43" i="41"/>
  <c r="IR44" i="41"/>
  <c r="IR45" i="41"/>
  <c r="IR46" i="41"/>
  <c r="IR47" i="41"/>
  <c r="IR48" i="41"/>
  <c r="IR49" i="41"/>
  <c r="IR50" i="41"/>
  <c r="IR51" i="41"/>
  <c r="IR52" i="41"/>
  <c r="IR53" i="41"/>
  <c r="IR54" i="41"/>
  <c r="IR55" i="41"/>
  <c r="IR56" i="41"/>
  <c r="IR57" i="41"/>
  <c r="IR58" i="41"/>
  <c r="IR59" i="41"/>
  <c r="IR60" i="41"/>
  <c r="IR61" i="41"/>
  <c r="IR62" i="41"/>
  <c r="IR63" i="41"/>
  <c r="I35" i="41"/>
  <c r="J33" i="41"/>
  <c r="L3" i="41"/>
  <c r="I38" i="41"/>
  <c r="I39" i="41"/>
  <c r="I40" i="41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60" i="41"/>
  <c r="I61" i="41"/>
  <c r="I62" i="41"/>
  <c r="I63" i="41"/>
  <c r="N35" i="41"/>
  <c r="O33" i="41"/>
  <c r="Q3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S35" i="41"/>
  <c r="V3" i="41"/>
  <c r="S38" i="41"/>
  <c r="S39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AB35" i="41"/>
  <c r="AC33" i="41"/>
  <c r="AE3" i="41"/>
  <c r="AB38" i="41"/>
  <c r="AB39" i="41"/>
  <c r="AB40" i="41"/>
  <c r="AB41" i="41"/>
  <c r="AB42" i="41"/>
  <c r="AB43" i="41"/>
  <c r="AB44" i="41"/>
  <c r="AB45" i="41"/>
  <c r="AB46" i="41"/>
  <c r="AB47" i="41"/>
  <c r="AB48" i="41"/>
  <c r="AB49" i="41"/>
  <c r="AB50" i="41"/>
  <c r="AB51" i="41"/>
  <c r="AB52" i="41"/>
  <c r="AB53" i="41"/>
  <c r="AB54" i="41"/>
  <c r="AB55" i="41"/>
  <c r="AB56" i="41"/>
  <c r="AB57" i="41"/>
  <c r="AB58" i="41"/>
  <c r="AB59" i="41"/>
  <c r="AB60" i="41"/>
  <c r="AB61" i="41"/>
  <c r="AB62" i="41"/>
  <c r="AB63" i="41"/>
  <c r="AG35" i="41"/>
  <c r="AH33" i="41"/>
  <c r="AJ3" i="41"/>
  <c r="AG38" i="41"/>
  <c r="AG39" i="41"/>
  <c r="AG40" i="41"/>
  <c r="AG41" i="41"/>
  <c r="AG42" i="41"/>
  <c r="AG43" i="41"/>
  <c r="AG44" i="41"/>
  <c r="AG45" i="41"/>
  <c r="AG46" i="41"/>
  <c r="AG47" i="41"/>
  <c r="AG48" i="41"/>
  <c r="AG49" i="41"/>
  <c r="AG50" i="41"/>
  <c r="AG51" i="41"/>
  <c r="AG52" i="41"/>
  <c r="AG53" i="41"/>
  <c r="AG54" i="41"/>
  <c r="AG55" i="41"/>
  <c r="AG56" i="41"/>
  <c r="AG57" i="41"/>
  <c r="AG58" i="41"/>
  <c r="AG59" i="41"/>
  <c r="AG60" i="41"/>
  <c r="AG61" i="41"/>
  <c r="AG62" i="41"/>
  <c r="AG63" i="41"/>
  <c r="AL35" i="41"/>
  <c r="AM33" i="41"/>
  <c r="AO3" i="41"/>
  <c r="AL38" i="41"/>
  <c r="AL39" i="41"/>
  <c r="AL40" i="41"/>
  <c r="AL41" i="41"/>
  <c r="AL42" i="41"/>
  <c r="AL43" i="41"/>
  <c r="AL44" i="41"/>
  <c r="AL45" i="41"/>
  <c r="AL46" i="41"/>
  <c r="AL47" i="41"/>
  <c r="AL48" i="41"/>
  <c r="AL49" i="41"/>
  <c r="AL50" i="41"/>
  <c r="AL51" i="41"/>
  <c r="AL52" i="41"/>
  <c r="AL53" i="41"/>
  <c r="AL54" i="41"/>
  <c r="AL55" i="41"/>
  <c r="AL56" i="41"/>
  <c r="AL57" i="41"/>
  <c r="AL58" i="41"/>
  <c r="AL59" i="41"/>
  <c r="AL60" i="41"/>
  <c r="AL61" i="41"/>
  <c r="AL62" i="41"/>
  <c r="AL63" i="41"/>
  <c r="AQ35" i="41"/>
  <c r="AR33" i="41"/>
  <c r="AT3" i="41"/>
  <c r="AQ38" i="41"/>
  <c r="AQ39" i="41"/>
  <c r="AQ40" i="4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Z35" i="41"/>
  <c r="BA33" i="41"/>
  <c r="BC3" i="41"/>
  <c r="AZ38" i="41"/>
  <c r="AZ39" i="41"/>
  <c r="AZ40" i="41"/>
  <c r="AZ41" i="41"/>
  <c r="AZ42" i="41"/>
  <c r="AZ43" i="41"/>
  <c r="AZ44" i="41"/>
  <c r="AZ45" i="41"/>
  <c r="AZ46" i="41"/>
  <c r="AZ47" i="41"/>
  <c r="AZ48" i="41"/>
  <c r="AZ49" i="41"/>
  <c r="AZ50" i="41"/>
  <c r="AZ51" i="41"/>
  <c r="AZ52" i="41"/>
  <c r="AZ53" i="41"/>
  <c r="AZ54" i="41"/>
  <c r="AZ55" i="41"/>
  <c r="AZ56" i="41"/>
  <c r="AZ57" i="41"/>
  <c r="AZ58" i="41"/>
  <c r="AZ59" i="41"/>
  <c r="AZ60" i="41"/>
  <c r="AZ61" i="41"/>
  <c r="AZ62" i="41"/>
  <c r="AZ63" i="41"/>
  <c r="BE35" i="41"/>
  <c r="BF33" i="41"/>
  <c r="BH3" i="41"/>
  <c r="BE38" i="41"/>
  <c r="BE39" i="41"/>
  <c r="BE40" i="41"/>
  <c r="BE41" i="41"/>
  <c r="BE42" i="41"/>
  <c r="BE43" i="41"/>
  <c r="BE44" i="41"/>
  <c r="BE45" i="41"/>
  <c r="BE46" i="41"/>
  <c r="BE47" i="41"/>
  <c r="BE48" i="41"/>
  <c r="BE49" i="41"/>
  <c r="BE50" i="41"/>
  <c r="BE51" i="41"/>
  <c r="BE52" i="41"/>
  <c r="BE53" i="41"/>
  <c r="BE54" i="41"/>
  <c r="BE55" i="41"/>
  <c r="BE56" i="41"/>
  <c r="BE57" i="41"/>
  <c r="BE58" i="41"/>
  <c r="BE59" i="41"/>
  <c r="BE60" i="41"/>
  <c r="BE61" i="41"/>
  <c r="BE62" i="41"/>
  <c r="BE63" i="41"/>
  <c r="BJ35" i="41"/>
  <c r="BK33" i="41"/>
  <c r="BM3" i="41"/>
  <c r="BJ38" i="41"/>
  <c r="BJ39" i="41"/>
  <c r="BJ40" i="41"/>
  <c r="BJ41" i="41"/>
  <c r="BJ42" i="41"/>
  <c r="BJ43" i="41"/>
  <c r="BJ44" i="41"/>
  <c r="BJ45" i="41"/>
  <c r="BJ46" i="41"/>
  <c r="BJ47" i="41"/>
  <c r="BJ48" i="41"/>
  <c r="BJ49" i="41"/>
  <c r="BJ50" i="41"/>
  <c r="BJ51" i="41"/>
  <c r="BJ52" i="41"/>
  <c r="BJ53" i="41"/>
  <c r="BJ54" i="41"/>
  <c r="BJ55" i="41"/>
  <c r="BJ56" i="41"/>
  <c r="BJ57" i="41"/>
  <c r="BJ58" i="41"/>
  <c r="BJ59" i="41"/>
  <c r="BJ60" i="41"/>
  <c r="BJ61" i="41"/>
  <c r="BJ62" i="41"/>
  <c r="BJ63" i="41"/>
  <c r="BO35" i="41"/>
  <c r="BP33" i="41"/>
  <c r="BR3" i="41"/>
  <c r="BO38" i="41"/>
  <c r="BO39" i="41"/>
  <c r="BO40" i="41"/>
  <c r="BO41" i="41"/>
  <c r="BO42" i="41"/>
  <c r="BO43" i="41"/>
  <c r="BO44" i="41"/>
  <c r="BO45" i="41"/>
  <c r="BO46" i="41"/>
  <c r="BO47" i="41"/>
  <c r="BO48" i="41"/>
  <c r="BO49" i="41"/>
  <c r="BO50" i="41"/>
  <c r="BO51" i="41"/>
  <c r="BO52" i="41"/>
  <c r="BO53" i="41"/>
  <c r="BO54" i="41"/>
  <c r="BO55" i="41"/>
  <c r="BO56" i="41"/>
  <c r="BO57" i="41"/>
  <c r="BO58" i="41"/>
  <c r="BO59" i="41"/>
  <c r="BO60" i="41"/>
  <c r="BO61" i="41"/>
  <c r="BO62" i="41"/>
  <c r="BO63" i="41"/>
  <c r="BT64" i="41"/>
  <c r="BT35" i="41"/>
  <c r="BU33" i="41"/>
  <c r="BW3" i="41"/>
  <c r="BT38" i="41"/>
  <c r="BT39" i="41"/>
  <c r="BT40" i="41"/>
  <c r="BT41" i="41"/>
  <c r="BT42" i="41"/>
  <c r="BT43" i="41"/>
  <c r="BT44" i="41"/>
  <c r="BT45" i="41"/>
  <c r="BT46" i="41"/>
  <c r="BT47" i="41"/>
  <c r="BT48" i="41"/>
  <c r="BT49" i="41"/>
  <c r="BT50" i="41"/>
  <c r="BT51" i="41"/>
  <c r="BT52" i="41"/>
  <c r="BT53" i="41"/>
  <c r="BT54" i="41"/>
  <c r="BT55" i="41"/>
  <c r="BT56" i="41"/>
  <c r="BT57" i="41"/>
  <c r="BT58" i="41"/>
  <c r="BT59" i="41"/>
  <c r="BT60" i="41"/>
  <c r="BT61" i="41"/>
  <c r="BT62" i="41"/>
  <c r="BT63" i="41"/>
  <c r="CD33" i="41"/>
  <c r="CF3" i="41"/>
  <c r="CC38" i="41"/>
  <c r="CC39" i="41"/>
  <c r="CC40" i="41"/>
  <c r="CC41" i="41"/>
  <c r="CC42" i="41"/>
  <c r="CC43" i="41"/>
  <c r="CC44" i="41"/>
  <c r="CC45" i="41"/>
  <c r="CC46" i="41"/>
  <c r="CC47" i="41"/>
  <c r="CC48" i="41"/>
  <c r="CC49" i="41"/>
  <c r="CC50" i="41"/>
  <c r="CC51" i="41"/>
  <c r="CC52" i="41"/>
  <c r="CC53" i="41"/>
  <c r="CC54" i="41"/>
  <c r="CC55" i="41"/>
  <c r="CC56" i="41"/>
  <c r="CC57" i="41"/>
  <c r="CC58" i="41"/>
  <c r="CC59" i="41"/>
  <c r="CC60" i="41"/>
  <c r="CC61" i="41"/>
  <c r="CC62" i="41"/>
  <c r="CC63" i="41"/>
  <c r="CI33" i="41"/>
  <c r="CK3" i="41"/>
  <c r="CH38" i="41"/>
  <c r="CH39" i="41"/>
  <c r="CH40" i="41"/>
  <c r="CH41" i="41"/>
  <c r="CH42" i="41"/>
  <c r="CH43" i="41"/>
  <c r="CH44" i="41"/>
  <c r="CH45" i="41"/>
  <c r="CH46" i="41"/>
  <c r="CH47" i="41"/>
  <c r="CH48" i="41"/>
  <c r="CH49" i="41"/>
  <c r="CH50" i="41"/>
  <c r="CH51" i="41"/>
  <c r="CH52" i="41"/>
  <c r="CH53" i="41"/>
  <c r="CH54" i="41"/>
  <c r="CH55" i="41"/>
  <c r="CH56" i="41"/>
  <c r="CH57" i="41"/>
  <c r="CH58" i="41"/>
  <c r="CH59" i="41"/>
  <c r="CH60" i="41"/>
  <c r="CH61" i="41"/>
  <c r="CH62" i="41"/>
  <c r="CH63" i="41"/>
  <c r="CN33" i="41"/>
  <c r="CP3" i="41"/>
  <c r="CM38" i="41"/>
  <c r="CM39" i="41"/>
  <c r="CM40" i="41"/>
  <c r="CM41" i="41"/>
  <c r="CM42" i="41"/>
  <c r="CM43" i="41"/>
  <c r="CM44" i="41"/>
  <c r="CM45" i="41"/>
  <c r="CM46" i="41"/>
  <c r="CM47" i="41"/>
  <c r="CM48" i="41"/>
  <c r="CM49" i="41"/>
  <c r="CM50" i="41"/>
  <c r="CM51" i="41"/>
  <c r="CM52" i="41"/>
  <c r="CM53" i="41"/>
  <c r="CM54" i="41"/>
  <c r="CM55" i="41"/>
  <c r="CM56" i="41"/>
  <c r="CM57" i="41"/>
  <c r="CM58" i="41"/>
  <c r="CM59" i="41"/>
  <c r="CM60" i="41"/>
  <c r="CM61" i="41"/>
  <c r="CM62" i="41"/>
  <c r="CM63" i="41"/>
  <c r="CS33" i="41"/>
  <c r="CU3" i="41"/>
  <c r="CR38" i="41"/>
  <c r="CR39" i="41"/>
  <c r="CR40" i="41"/>
  <c r="CR41" i="41"/>
  <c r="CR42" i="41"/>
  <c r="CR43" i="41"/>
  <c r="CR44" i="41"/>
  <c r="CR45" i="41"/>
  <c r="CR46" i="41"/>
  <c r="CR47" i="41"/>
  <c r="CR48" i="41"/>
  <c r="CR49" i="41"/>
  <c r="CR50" i="41"/>
  <c r="CR51" i="41"/>
  <c r="CR52" i="41"/>
  <c r="CR53" i="41"/>
  <c r="CR54" i="41"/>
  <c r="CR55" i="41"/>
  <c r="CR56" i="41"/>
  <c r="CR57" i="41"/>
  <c r="CR58" i="41"/>
  <c r="CR59" i="41"/>
  <c r="CR60" i="41"/>
  <c r="CR61" i="41"/>
  <c r="CR62" i="41"/>
  <c r="CR63" i="41"/>
  <c r="DC33" i="41"/>
  <c r="DE3" i="41"/>
  <c r="DB38" i="41"/>
  <c r="DB39" i="41"/>
  <c r="DB40" i="41"/>
  <c r="DB41" i="41"/>
  <c r="DB42" i="41"/>
  <c r="DB43" i="41"/>
  <c r="DB44" i="41"/>
  <c r="DB45" i="41"/>
  <c r="DB46" i="41"/>
  <c r="DB47" i="41"/>
  <c r="DB48" i="41"/>
  <c r="DB49" i="41"/>
  <c r="DB50" i="41"/>
  <c r="DB51" i="41"/>
  <c r="DB52" i="41"/>
  <c r="DB53" i="41"/>
  <c r="DB54" i="41"/>
  <c r="DB55" i="41"/>
  <c r="DB56" i="41"/>
  <c r="DB57" i="41"/>
  <c r="DB58" i="41"/>
  <c r="DB59" i="41"/>
  <c r="DB60" i="41"/>
  <c r="DB61" i="41"/>
  <c r="DB62" i="41"/>
  <c r="DB63" i="41"/>
  <c r="DH33" i="41"/>
  <c r="DJ3" i="41"/>
  <c r="DG38" i="41"/>
  <c r="DG39" i="41"/>
  <c r="DG40" i="41"/>
  <c r="DG41" i="41"/>
  <c r="DG42" i="41"/>
  <c r="DG43" i="41"/>
  <c r="DG44" i="41"/>
  <c r="DG45" i="41"/>
  <c r="DG46" i="41"/>
  <c r="DG47" i="41"/>
  <c r="DG48" i="41"/>
  <c r="DG49" i="41"/>
  <c r="DG50" i="41"/>
  <c r="DG51" i="41"/>
  <c r="DG52" i="41"/>
  <c r="DG53" i="41"/>
  <c r="DG54" i="41"/>
  <c r="DG55" i="41"/>
  <c r="DG56" i="41"/>
  <c r="DG57" i="41"/>
  <c r="DG58" i="41"/>
  <c r="DG59" i="41"/>
  <c r="DG60" i="41"/>
  <c r="DG61" i="41"/>
  <c r="DG62" i="41"/>
  <c r="DG63" i="41"/>
  <c r="DM33" i="41"/>
  <c r="DO3" i="41"/>
  <c r="DL38" i="41"/>
  <c r="DL39" i="41"/>
  <c r="DL40" i="41"/>
  <c r="DL41" i="41"/>
  <c r="DL42" i="41"/>
  <c r="DL43" i="41"/>
  <c r="DL44" i="41"/>
  <c r="DL45" i="41"/>
  <c r="DL46" i="41"/>
  <c r="DL47" i="41"/>
  <c r="DL48" i="41"/>
  <c r="DL49" i="41"/>
  <c r="DL50" i="41"/>
  <c r="DL51" i="41"/>
  <c r="DL52" i="41"/>
  <c r="DL53" i="41"/>
  <c r="DL54" i="41"/>
  <c r="DL55" i="41"/>
  <c r="DL56" i="41"/>
  <c r="DL57" i="41"/>
  <c r="DL58" i="41"/>
  <c r="DL59" i="41"/>
  <c r="DL60" i="41"/>
  <c r="DL61" i="41"/>
  <c r="DL62" i="41"/>
  <c r="DL63" i="41"/>
  <c r="DR33" i="41"/>
  <c r="DT3" i="41"/>
  <c r="DQ38" i="41"/>
  <c r="DQ39" i="41"/>
  <c r="DQ40" i="41"/>
  <c r="DQ41" i="41"/>
  <c r="DQ42" i="41"/>
  <c r="DQ43" i="41"/>
  <c r="DQ44" i="41"/>
  <c r="DQ45" i="41"/>
  <c r="DQ46" i="41"/>
  <c r="DQ47" i="41"/>
  <c r="DQ48" i="41"/>
  <c r="DQ49" i="41"/>
  <c r="DQ50" i="41"/>
  <c r="DQ51" i="41"/>
  <c r="DQ52" i="41"/>
  <c r="DQ53" i="41"/>
  <c r="DQ54" i="41"/>
  <c r="DQ55" i="41"/>
  <c r="DQ56" i="41"/>
  <c r="DQ57" i="41"/>
  <c r="DQ58" i="41"/>
  <c r="DQ59" i="41"/>
  <c r="DQ60" i="41"/>
  <c r="DQ61" i="41"/>
  <c r="DQ62" i="41"/>
  <c r="DQ63" i="41"/>
  <c r="DZ35" i="41"/>
  <c r="EA33" i="41"/>
  <c r="EC3" i="41"/>
  <c r="DZ38" i="41"/>
  <c r="DZ39" i="41"/>
  <c r="DZ40" i="41"/>
  <c r="DZ41" i="41"/>
  <c r="DZ42" i="41"/>
  <c r="DZ43" i="41"/>
  <c r="DZ44" i="41"/>
  <c r="DZ45" i="41"/>
  <c r="DZ46" i="41"/>
  <c r="DZ47" i="41"/>
  <c r="DZ48" i="41"/>
  <c r="DZ49" i="41"/>
  <c r="DZ50" i="41"/>
  <c r="DZ51" i="41"/>
  <c r="DZ52" i="41"/>
  <c r="DZ53" i="41"/>
  <c r="DZ54" i="41"/>
  <c r="DZ55" i="41"/>
  <c r="DZ56" i="41"/>
  <c r="DZ57" i="41"/>
  <c r="DZ58" i="41"/>
  <c r="DZ59" i="41"/>
  <c r="DZ60" i="41"/>
  <c r="DZ61" i="41"/>
  <c r="DZ62" i="41"/>
  <c r="DZ63" i="41"/>
  <c r="EE35" i="41"/>
  <c r="EF33" i="41"/>
  <c r="EH3" i="41"/>
  <c r="EE38" i="41"/>
  <c r="EE39" i="41"/>
  <c r="EE40" i="41"/>
  <c r="EE41" i="41"/>
  <c r="EE42" i="41"/>
  <c r="EE43" i="41"/>
  <c r="EE44" i="41"/>
  <c r="EE45" i="41"/>
  <c r="EE46" i="41"/>
  <c r="EE47" i="41"/>
  <c r="EE48" i="41"/>
  <c r="EE49" i="41"/>
  <c r="EE50" i="41"/>
  <c r="EE51" i="41"/>
  <c r="EE52" i="41"/>
  <c r="EE53" i="41"/>
  <c r="EE54" i="41"/>
  <c r="EE55" i="41"/>
  <c r="EE56" i="41"/>
  <c r="EE57" i="41"/>
  <c r="EE58" i="41"/>
  <c r="EE59" i="41"/>
  <c r="EE60" i="41"/>
  <c r="EE61" i="41"/>
  <c r="EE62" i="41"/>
  <c r="EE63" i="41"/>
  <c r="EJ35" i="41"/>
  <c r="EK33" i="41"/>
  <c r="EM3" i="41"/>
  <c r="EJ38" i="41"/>
  <c r="EJ39" i="41"/>
  <c r="EJ40" i="41"/>
  <c r="EJ41" i="41"/>
  <c r="EJ42" i="41"/>
  <c r="EJ43" i="41"/>
  <c r="EJ44" i="41"/>
  <c r="EJ45" i="41"/>
  <c r="EJ46" i="41"/>
  <c r="EJ47" i="41"/>
  <c r="EJ48" i="41"/>
  <c r="EJ49" i="41"/>
  <c r="EJ50" i="41"/>
  <c r="EJ51" i="41"/>
  <c r="EJ52" i="41"/>
  <c r="EJ53" i="41"/>
  <c r="EJ54" i="41"/>
  <c r="EJ55" i="41"/>
  <c r="EJ56" i="41"/>
  <c r="EJ57" i="41"/>
  <c r="EJ58" i="41"/>
  <c r="EJ59" i="41"/>
  <c r="EJ60" i="41"/>
  <c r="EJ61" i="41"/>
  <c r="EJ62" i="41"/>
  <c r="EJ63" i="41"/>
  <c r="EO35" i="41"/>
  <c r="EP33" i="41"/>
  <c r="ER3" i="41"/>
  <c r="EO38" i="41"/>
  <c r="EO39" i="41"/>
  <c r="EO40" i="41"/>
  <c r="EO41" i="41"/>
  <c r="EO42" i="41"/>
  <c r="EO43" i="41"/>
  <c r="EO44" i="41"/>
  <c r="EO45" i="41"/>
  <c r="EO46" i="41"/>
  <c r="EO47" i="41"/>
  <c r="EO48" i="41"/>
  <c r="EO49" i="41"/>
  <c r="EO50" i="41"/>
  <c r="EO51" i="41"/>
  <c r="EO52" i="41"/>
  <c r="EO53" i="41"/>
  <c r="EO54" i="41"/>
  <c r="EO55" i="41"/>
  <c r="EO56" i="41"/>
  <c r="EO57" i="41"/>
  <c r="EO58" i="41"/>
  <c r="EO59" i="41"/>
  <c r="EO60" i="41"/>
  <c r="EO61" i="41"/>
  <c r="EO62" i="41"/>
  <c r="EO63" i="41"/>
  <c r="ET35" i="41"/>
  <c r="ET66" i="41" s="1"/>
  <c r="EU33" i="41"/>
  <c r="EW3" i="41"/>
  <c r="ET38" i="41"/>
  <c r="ET39" i="41"/>
  <c r="ET40" i="41"/>
  <c r="ET41" i="41"/>
  <c r="ET42" i="41"/>
  <c r="ET43" i="41"/>
  <c r="ET44" i="41"/>
  <c r="ET45" i="41"/>
  <c r="ET46" i="41"/>
  <c r="ET47" i="41"/>
  <c r="ET48" i="41"/>
  <c r="ET49" i="41"/>
  <c r="ET50" i="41"/>
  <c r="ET51" i="41"/>
  <c r="ET52" i="41"/>
  <c r="ET53" i="41"/>
  <c r="ET54" i="41"/>
  <c r="ET55" i="41"/>
  <c r="ET56" i="41"/>
  <c r="ET57" i="41"/>
  <c r="ET58" i="41"/>
  <c r="ET59" i="41"/>
  <c r="ET60" i="41"/>
  <c r="ET61" i="41"/>
  <c r="ET62" i="41"/>
  <c r="ET63" i="41"/>
  <c r="PM28" i="36"/>
  <c r="PN28" i="36"/>
  <c r="PO28" i="36"/>
  <c r="PP28" i="36"/>
  <c r="PQ28" i="36"/>
  <c r="PR28" i="36"/>
  <c r="PS28" i="36"/>
  <c r="PS65" i="36"/>
  <c r="QV28" i="36"/>
  <c r="QW28" i="36"/>
  <c r="QX28" i="36"/>
  <c r="QY28" i="36"/>
  <c r="QZ28" i="36"/>
  <c r="RA28" i="36"/>
  <c r="RB28" i="36"/>
  <c r="RB65" i="36"/>
  <c r="SZ28" i="36"/>
  <c r="TA28" i="36"/>
  <c r="TB28" i="36"/>
  <c r="TC28" i="36"/>
  <c r="TD28" i="36"/>
  <c r="TE28" i="36"/>
  <c r="TF28" i="36"/>
  <c r="TF65" i="36"/>
  <c r="FI39" i="38"/>
  <c r="FI40" i="38"/>
  <c r="FI41" i="38"/>
  <c r="FI42" i="38"/>
  <c r="FI43" i="38"/>
  <c r="FI44" i="38"/>
  <c r="FI45" i="38"/>
  <c r="FI46" i="38"/>
  <c r="FI47" i="38"/>
  <c r="FI48" i="38"/>
  <c r="FI49" i="38"/>
  <c r="FI50" i="38"/>
  <c r="FI51" i="38"/>
  <c r="FI52" i="38"/>
  <c r="FI53" i="38"/>
  <c r="FI54" i="38"/>
  <c r="FI55" i="38"/>
  <c r="FI56" i="38"/>
  <c r="FI57" i="38"/>
  <c r="FI58" i="38"/>
  <c r="FI59" i="38"/>
  <c r="FI60" i="38"/>
  <c r="FI61" i="38"/>
  <c r="FI62" i="38"/>
  <c r="FI63" i="38"/>
  <c r="UJ28" i="36"/>
  <c r="UJ64" i="36" s="1"/>
  <c r="UK28" i="36"/>
  <c r="UK64" i="36" s="1"/>
  <c r="UL28" i="36"/>
  <c r="UL64" i="36" s="1"/>
  <c r="UM28" i="36"/>
  <c r="UM64" i="36" s="1"/>
  <c r="UN28" i="36"/>
  <c r="UN64" i="36" s="1"/>
  <c r="UO28" i="36"/>
  <c r="UO64" i="36" s="1"/>
  <c r="UI28" i="36"/>
  <c r="UI64" i="36" s="1"/>
  <c r="FO33" i="38"/>
  <c r="FN39" i="38"/>
  <c r="FN40" i="38"/>
  <c r="FN41" i="38"/>
  <c r="FN42" i="38"/>
  <c r="FN43" i="38"/>
  <c r="FN44" i="38"/>
  <c r="FN45" i="38"/>
  <c r="FN46" i="38"/>
  <c r="FN47" i="38"/>
  <c r="FN48" i="38"/>
  <c r="FN49" i="38"/>
  <c r="FN50" i="38"/>
  <c r="FN51" i="38"/>
  <c r="FN52" i="38"/>
  <c r="FN53" i="38"/>
  <c r="FN54" i="38"/>
  <c r="FN55" i="38"/>
  <c r="FN56" i="38"/>
  <c r="FN57" i="38"/>
  <c r="FN58" i="38"/>
  <c r="FN59" i="38"/>
  <c r="FN60" i="38"/>
  <c r="FN61" i="38"/>
  <c r="FN62" i="38"/>
  <c r="FN63" i="38"/>
  <c r="UQ28" i="36"/>
  <c r="UQ64" i="36" s="1"/>
  <c r="UR28" i="36"/>
  <c r="UR64" i="36" s="1"/>
  <c r="US28" i="36"/>
  <c r="US64" i="36" s="1"/>
  <c r="UT28" i="36"/>
  <c r="UT64" i="36" s="1"/>
  <c r="UU28" i="36"/>
  <c r="UU64" i="36" s="1"/>
  <c r="UV28" i="36"/>
  <c r="UV64" i="36" s="1"/>
  <c r="UP28" i="36"/>
  <c r="UP64" i="36" s="1"/>
  <c r="FT33" i="38"/>
  <c r="FS39" i="38"/>
  <c r="FS40" i="38"/>
  <c r="FS41" i="38"/>
  <c r="FS42" i="38"/>
  <c r="FS43" i="38"/>
  <c r="FS44" i="38"/>
  <c r="FS45" i="38"/>
  <c r="FS46" i="38"/>
  <c r="FS47" i="38"/>
  <c r="FS48" i="38"/>
  <c r="FS49" i="38"/>
  <c r="FS50" i="38"/>
  <c r="FS51" i="38"/>
  <c r="FS52" i="38"/>
  <c r="FS53" i="38"/>
  <c r="FS54" i="38"/>
  <c r="FS55" i="38"/>
  <c r="FS56" i="38"/>
  <c r="FS57" i="38"/>
  <c r="FS58" i="38"/>
  <c r="FS59" i="38"/>
  <c r="FS60" i="38"/>
  <c r="FS61" i="38"/>
  <c r="FS62" i="38"/>
  <c r="FS63" i="38"/>
  <c r="UX28" i="36"/>
  <c r="UX64" i="36" s="1"/>
  <c r="UY28" i="36"/>
  <c r="UY64" i="36" s="1"/>
  <c r="UZ28" i="36"/>
  <c r="UZ64" i="36" s="1"/>
  <c r="VA28" i="36"/>
  <c r="VA64" i="36" s="1"/>
  <c r="VB28" i="36"/>
  <c r="VB64" i="36" s="1"/>
  <c r="VC28" i="36"/>
  <c r="VC64" i="36" s="1"/>
  <c r="UW28" i="36"/>
  <c r="UW64" i="36" s="1"/>
  <c r="FY33" i="38"/>
  <c r="FX39" i="38"/>
  <c r="FX40" i="38"/>
  <c r="FX41" i="38"/>
  <c r="FX42" i="38"/>
  <c r="FX43" i="38"/>
  <c r="FX44" i="38"/>
  <c r="FX45" i="38"/>
  <c r="FX46" i="38"/>
  <c r="FX47" i="38"/>
  <c r="FX48" i="38"/>
  <c r="FX49" i="38"/>
  <c r="FX50" i="38"/>
  <c r="FX51" i="38"/>
  <c r="FX52" i="38"/>
  <c r="FX53" i="38"/>
  <c r="FX54" i="38"/>
  <c r="FX55" i="38"/>
  <c r="FX56" i="38"/>
  <c r="FX57" i="38"/>
  <c r="FX58" i="38"/>
  <c r="FX59" i="38"/>
  <c r="FX60" i="38"/>
  <c r="FX61" i="38"/>
  <c r="FX62" i="38"/>
  <c r="FX63" i="38"/>
  <c r="VE28" i="36"/>
  <c r="VE64" i="36" s="1"/>
  <c r="VF28" i="36"/>
  <c r="VF64" i="36" s="1"/>
  <c r="VG28" i="36"/>
  <c r="VG64" i="36" s="1"/>
  <c r="VH28" i="36"/>
  <c r="VH64" i="36" s="1"/>
  <c r="VI28" i="36"/>
  <c r="VI64" i="36" s="1"/>
  <c r="VJ28" i="36"/>
  <c r="VJ64" i="36" s="1"/>
  <c r="VD28" i="36"/>
  <c r="VD64" i="36" s="1"/>
  <c r="GG39" i="38"/>
  <c r="GG40" i="38"/>
  <c r="GG41" i="38"/>
  <c r="GG42" i="38"/>
  <c r="GG43" i="38"/>
  <c r="GG44" i="38"/>
  <c r="GG45" i="38"/>
  <c r="GG46" i="38"/>
  <c r="GG47" i="38"/>
  <c r="GG48" i="38"/>
  <c r="GG49" i="38"/>
  <c r="GG50" i="38"/>
  <c r="GG51" i="38"/>
  <c r="GG52" i="38"/>
  <c r="GG53" i="38"/>
  <c r="GG54" i="38"/>
  <c r="GG55" i="38"/>
  <c r="GG56" i="38"/>
  <c r="GG57" i="38"/>
  <c r="GG58" i="38"/>
  <c r="GG59" i="38"/>
  <c r="GG60" i="38"/>
  <c r="GG61" i="38"/>
  <c r="GG62" i="38"/>
  <c r="GG63" i="38"/>
  <c r="VL28" i="36"/>
  <c r="VL64" i="36" s="1"/>
  <c r="VM28" i="36"/>
  <c r="VM64" i="36" s="1"/>
  <c r="VN28" i="36"/>
  <c r="VN64" i="36" s="1"/>
  <c r="VO28" i="36"/>
  <c r="VO64" i="36" s="1"/>
  <c r="VP28" i="36"/>
  <c r="VP64" i="36" s="1"/>
  <c r="VQ28" i="36"/>
  <c r="VQ64" i="36" s="1"/>
  <c r="VK28" i="36"/>
  <c r="VK64" i="36" s="1"/>
  <c r="GL39" i="38"/>
  <c r="GL40" i="38"/>
  <c r="GL41" i="38"/>
  <c r="GL42" i="38"/>
  <c r="GL43" i="38"/>
  <c r="GL44" i="38"/>
  <c r="GL45" i="38"/>
  <c r="GL46" i="38"/>
  <c r="GL47" i="38"/>
  <c r="GL48" i="38"/>
  <c r="GL49" i="38"/>
  <c r="GL50" i="38"/>
  <c r="GL51" i="38"/>
  <c r="GL52" i="38"/>
  <c r="GL53" i="38"/>
  <c r="GL54" i="38"/>
  <c r="GL55" i="38"/>
  <c r="GL56" i="38"/>
  <c r="GL57" i="38"/>
  <c r="GL58" i="38"/>
  <c r="GL59" i="38"/>
  <c r="GL60" i="38"/>
  <c r="GL61" i="38"/>
  <c r="GL62" i="38"/>
  <c r="GL63" i="38"/>
  <c r="VS28" i="36"/>
  <c r="VS64" i="36" s="1"/>
  <c r="VT28" i="36"/>
  <c r="VT64" i="36" s="1"/>
  <c r="VU28" i="36"/>
  <c r="VU64" i="36" s="1"/>
  <c r="VV28" i="36"/>
  <c r="VV64" i="36" s="1"/>
  <c r="VW28" i="36"/>
  <c r="VW64" i="36" s="1"/>
  <c r="VX28" i="36"/>
  <c r="VX64" i="36" s="1"/>
  <c r="VR28" i="36"/>
  <c r="VR64" i="36" s="1"/>
  <c r="GQ39" i="38"/>
  <c r="GQ40" i="38"/>
  <c r="GQ41" i="38"/>
  <c r="GQ42" i="38"/>
  <c r="GQ43" i="38"/>
  <c r="GQ44" i="38"/>
  <c r="GQ45" i="38"/>
  <c r="GQ46" i="38"/>
  <c r="GQ47" i="38"/>
  <c r="GQ48" i="38"/>
  <c r="GQ49" i="38"/>
  <c r="GQ50" i="38"/>
  <c r="GQ51" i="38"/>
  <c r="GQ52" i="38"/>
  <c r="GQ53" i="38"/>
  <c r="GQ54" i="38"/>
  <c r="GQ55" i="38"/>
  <c r="GQ56" i="38"/>
  <c r="GQ57" i="38"/>
  <c r="GQ58" i="38"/>
  <c r="GQ59" i="38"/>
  <c r="GQ60" i="38"/>
  <c r="GQ61" i="38"/>
  <c r="GQ62" i="38"/>
  <c r="GQ63" i="38"/>
  <c r="VZ28" i="36"/>
  <c r="VZ64" i="36" s="1"/>
  <c r="WA28" i="36"/>
  <c r="WA64" i="36" s="1"/>
  <c r="WB28" i="36"/>
  <c r="WB64" i="36" s="1"/>
  <c r="WC28" i="36"/>
  <c r="WC64" i="36" s="1"/>
  <c r="WD28" i="36"/>
  <c r="WD64" i="36" s="1"/>
  <c r="WE28" i="36"/>
  <c r="WE64" i="36" s="1"/>
  <c r="VY28" i="36"/>
  <c r="VY64" i="36" s="1"/>
  <c r="GV39" i="38"/>
  <c r="GV40" i="38"/>
  <c r="GV41" i="38"/>
  <c r="GV42" i="38"/>
  <c r="GV43" i="38"/>
  <c r="GV44" i="38"/>
  <c r="GV45" i="38"/>
  <c r="GV46" i="38"/>
  <c r="GV47" i="38"/>
  <c r="GV48" i="38"/>
  <c r="GV49" i="38"/>
  <c r="GV50" i="38"/>
  <c r="GV51" i="38"/>
  <c r="GV52" i="38"/>
  <c r="GV53" i="38"/>
  <c r="GV54" i="38"/>
  <c r="GV55" i="38"/>
  <c r="GV56" i="38"/>
  <c r="GV57" i="38"/>
  <c r="GV58" i="38"/>
  <c r="GV59" i="38"/>
  <c r="GV60" i="38"/>
  <c r="GV61" i="38"/>
  <c r="GV62" i="38"/>
  <c r="GV63" i="38"/>
  <c r="WG28" i="36"/>
  <c r="WG64" i="36" s="1"/>
  <c r="WH28" i="36"/>
  <c r="WH64" i="36" s="1"/>
  <c r="WI28" i="36"/>
  <c r="WI64" i="36" s="1"/>
  <c r="WJ28" i="36"/>
  <c r="WJ64" i="36" s="1"/>
  <c r="WK28" i="36"/>
  <c r="WK64" i="36" s="1"/>
  <c r="WL28" i="36"/>
  <c r="WL64" i="36" s="1"/>
  <c r="WF28" i="36"/>
  <c r="WF64" i="36" s="1"/>
  <c r="HE39" i="38"/>
  <c r="HE40" i="38"/>
  <c r="HE41" i="38"/>
  <c r="HE42" i="38"/>
  <c r="HE43" i="38"/>
  <c r="HE44" i="38"/>
  <c r="HE45" i="38"/>
  <c r="HE46" i="38"/>
  <c r="HE47" i="38"/>
  <c r="HE48" i="38"/>
  <c r="HE49" i="38"/>
  <c r="HE50" i="38"/>
  <c r="HE51" i="38"/>
  <c r="HE52" i="38"/>
  <c r="HE53" i="38"/>
  <c r="HE54" i="38"/>
  <c r="HE55" i="38"/>
  <c r="HE56" i="38"/>
  <c r="HE57" i="38"/>
  <c r="HE58" i="38"/>
  <c r="HE59" i="38"/>
  <c r="HE60" i="38"/>
  <c r="HE61" i="38"/>
  <c r="HE62" i="38"/>
  <c r="HE63" i="38"/>
  <c r="WN28" i="36"/>
  <c r="WN64" i="36" s="1"/>
  <c r="WO28" i="36"/>
  <c r="WO64" i="36" s="1"/>
  <c r="WP28" i="36"/>
  <c r="WP64" i="36" s="1"/>
  <c r="WQ28" i="36"/>
  <c r="WQ64" i="36" s="1"/>
  <c r="WR28" i="36"/>
  <c r="WR64" i="36" s="1"/>
  <c r="WS28" i="36"/>
  <c r="WS64" i="36" s="1"/>
  <c r="WM28" i="36"/>
  <c r="WM64" i="36" s="1"/>
  <c r="HJ39" i="38"/>
  <c r="HJ40" i="38"/>
  <c r="HJ41" i="38"/>
  <c r="HJ42" i="38"/>
  <c r="HJ43" i="38"/>
  <c r="HJ44" i="38"/>
  <c r="HJ45" i="38"/>
  <c r="HJ46" i="38"/>
  <c r="HJ47" i="38"/>
  <c r="HJ48" i="38"/>
  <c r="HJ49" i="38"/>
  <c r="HJ50" i="38"/>
  <c r="HJ51" i="38"/>
  <c r="HJ52" i="38"/>
  <c r="HJ53" i="38"/>
  <c r="HJ54" i="38"/>
  <c r="HJ55" i="38"/>
  <c r="HJ56" i="38"/>
  <c r="HJ57" i="38"/>
  <c r="HJ58" i="38"/>
  <c r="HJ59" i="38"/>
  <c r="HJ60" i="38"/>
  <c r="HJ61" i="38"/>
  <c r="HJ62" i="38"/>
  <c r="HJ63" i="38"/>
  <c r="WU28" i="36"/>
  <c r="WU64" i="36" s="1"/>
  <c r="WV28" i="36"/>
  <c r="WV64" i="36" s="1"/>
  <c r="WW28" i="36"/>
  <c r="WW64" i="36" s="1"/>
  <c r="WX28" i="36"/>
  <c r="WX64" i="36" s="1"/>
  <c r="WY28" i="36"/>
  <c r="WY64" i="36" s="1"/>
  <c r="WZ28" i="36"/>
  <c r="WZ64" i="36" s="1"/>
  <c r="WT28" i="36"/>
  <c r="WT64" i="36" s="1"/>
  <c r="HO39" i="38"/>
  <c r="HO40" i="38"/>
  <c r="HO41" i="38"/>
  <c r="HO42" i="38"/>
  <c r="HO43" i="38"/>
  <c r="HO44" i="38"/>
  <c r="HO45" i="38"/>
  <c r="HO46" i="38"/>
  <c r="HO47" i="38"/>
  <c r="HO48" i="38"/>
  <c r="HO49" i="38"/>
  <c r="HO50" i="38"/>
  <c r="HO51" i="38"/>
  <c r="HO52" i="38"/>
  <c r="HO53" i="38"/>
  <c r="HO54" i="38"/>
  <c r="HO55" i="38"/>
  <c r="HO56" i="38"/>
  <c r="HO57" i="38"/>
  <c r="HO58" i="38"/>
  <c r="HO59" i="38"/>
  <c r="HO60" i="38"/>
  <c r="HO61" i="38"/>
  <c r="HO62" i="38"/>
  <c r="HO63" i="38"/>
  <c r="XB28" i="36"/>
  <c r="XB64" i="36" s="1"/>
  <c r="XC28" i="36"/>
  <c r="XC64" i="36" s="1"/>
  <c r="XD28" i="36"/>
  <c r="XD64" i="36" s="1"/>
  <c r="XE28" i="36"/>
  <c r="XE64" i="36" s="1"/>
  <c r="XF28" i="36"/>
  <c r="XF64" i="36" s="1"/>
  <c r="XG28" i="36"/>
  <c r="XG64" i="36" s="1"/>
  <c r="XA28" i="36"/>
  <c r="XA64" i="36" s="1"/>
  <c r="HT39" i="38"/>
  <c r="HT40" i="38"/>
  <c r="HT41" i="38"/>
  <c r="HT42" i="38"/>
  <c r="HT43" i="38"/>
  <c r="HT44" i="38"/>
  <c r="HT45" i="38"/>
  <c r="HT46" i="38"/>
  <c r="HT47" i="38"/>
  <c r="HT48" i="38"/>
  <c r="HT49" i="38"/>
  <c r="HT50" i="38"/>
  <c r="HT51" i="38"/>
  <c r="HT52" i="38"/>
  <c r="HT53" i="38"/>
  <c r="HT54" i="38"/>
  <c r="HT55" i="38"/>
  <c r="HT56" i="38"/>
  <c r="HT57" i="38"/>
  <c r="HT58" i="38"/>
  <c r="HT59" i="38"/>
  <c r="HT60" i="38"/>
  <c r="HT61" i="38"/>
  <c r="HT62" i="38"/>
  <c r="HT63" i="38"/>
  <c r="XI28" i="36"/>
  <c r="XI64" i="36" s="1"/>
  <c r="XJ28" i="36"/>
  <c r="XJ64" i="36" s="1"/>
  <c r="XK28" i="36"/>
  <c r="XK64" i="36" s="1"/>
  <c r="XL28" i="36"/>
  <c r="XL64" i="36" s="1"/>
  <c r="XM28" i="36"/>
  <c r="XM64" i="36" s="1"/>
  <c r="XN28" i="36"/>
  <c r="XN64" i="36" s="1"/>
  <c r="XH28" i="36"/>
  <c r="XH64" i="36" s="1"/>
  <c r="HY39" i="38"/>
  <c r="HY40" i="38"/>
  <c r="HY41" i="38"/>
  <c r="HY42" i="38"/>
  <c r="HY43" i="38"/>
  <c r="HY44" i="38"/>
  <c r="HY45" i="38"/>
  <c r="HY46" i="38"/>
  <c r="HY47" i="38"/>
  <c r="HY48" i="38"/>
  <c r="HY49" i="38"/>
  <c r="HY50" i="38"/>
  <c r="HY51" i="38"/>
  <c r="HY52" i="38"/>
  <c r="HY53" i="38"/>
  <c r="HY54" i="38"/>
  <c r="HY55" i="38"/>
  <c r="HY56" i="38"/>
  <c r="HY57" i="38"/>
  <c r="HY58" i="38"/>
  <c r="HY59" i="38"/>
  <c r="HY60" i="38"/>
  <c r="HY61" i="38"/>
  <c r="HY62" i="38"/>
  <c r="HY63" i="38"/>
  <c r="XP28" i="36"/>
  <c r="XP64" i="36" s="1"/>
  <c r="XQ28" i="36"/>
  <c r="XQ64" i="36" s="1"/>
  <c r="XR28" i="36"/>
  <c r="XR64" i="36" s="1"/>
  <c r="XS28" i="36"/>
  <c r="XS64" i="36" s="1"/>
  <c r="XT28" i="36"/>
  <c r="XT64" i="36" s="1"/>
  <c r="XU28" i="36"/>
  <c r="XU64" i="36" s="1"/>
  <c r="XO28" i="36"/>
  <c r="XO64" i="36" s="1"/>
  <c r="IH39" i="38"/>
  <c r="IH40" i="38"/>
  <c r="IH41" i="38"/>
  <c r="IH42" i="38"/>
  <c r="IH43" i="38"/>
  <c r="IH44" i="38"/>
  <c r="IH45" i="38"/>
  <c r="IH46" i="38"/>
  <c r="IH47" i="38"/>
  <c r="IH48" i="38"/>
  <c r="IH49" i="38"/>
  <c r="IH50" i="38"/>
  <c r="IH51" i="38"/>
  <c r="IH52" i="38"/>
  <c r="IH53" i="38"/>
  <c r="IH54" i="38"/>
  <c r="IH55" i="38"/>
  <c r="IH56" i="38"/>
  <c r="IH57" i="38"/>
  <c r="IH58" i="38"/>
  <c r="IH59" i="38"/>
  <c r="IH60" i="38"/>
  <c r="IH61" i="38"/>
  <c r="IH62" i="38"/>
  <c r="IH63" i="38"/>
  <c r="XW28" i="36"/>
  <c r="XW64" i="36" s="1"/>
  <c r="XX28" i="36"/>
  <c r="XX64" i="36" s="1"/>
  <c r="XY28" i="36"/>
  <c r="XY64" i="36" s="1"/>
  <c r="XZ28" i="36"/>
  <c r="XZ64" i="36" s="1"/>
  <c r="YA28" i="36"/>
  <c r="YA64" i="36" s="1"/>
  <c r="YB28" i="36"/>
  <c r="YB64" i="36" s="1"/>
  <c r="XV28" i="36"/>
  <c r="XV64" i="36" s="1"/>
  <c r="IM39" i="38"/>
  <c r="IM40" i="38"/>
  <c r="IM41" i="38"/>
  <c r="IM42" i="38"/>
  <c r="IM43" i="38"/>
  <c r="IM44" i="38"/>
  <c r="IM45" i="38"/>
  <c r="IM46" i="38"/>
  <c r="IM47" i="38"/>
  <c r="IM48" i="38"/>
  <c r="IM49" i="38"/>
  <c r="IM50" i="38"/>
  <c r="IM51" i="38"/>
  <c r="IM52" i="38"/>
  <c r="IM53" i="38"/>
  <c r="IM54" i="38"/>
  <c r="IM55" i="38"/>
  <c r="IM56" i="38"/>
  <c r="IM57" i="38"/>
  <c r="IM58" i="38"/>
  <c r="IM59" i="38"/>
  <c r="IM60" i="38"/>
  <c r="IM61" i="38"/>
  <c r="IM62" i="38"/>
  <c r="IM63" i="38"/>
  <c r="YD28" i="36"/>
  <c r="YD64" i="36" s="1"/>
  <c r="YE28" i="36"/>
  <c r="YE64" i="36" s="1"/>
  <c r="YF28" i="36"/>
  <c r="YF64" i="36" s="1"/>
  <c r="YG28" i="36"/>
  <c r="YG64" i="36" s="1"/>
  <c r="YH28" i="36"/>
  <c r="YH64" i="36" s="1"/>
  <c r="YI28" i="36"/>
  <c r="YI64" i="36" s="1"/>
  <c r="YC28" i="36"/>
  <c r="YC64" i="36" s="1"/>
  <c r="IR39" i="38"/>
  <c r="IR40" i="38"/>
  <c r="IR41" i="38"/>
  <c r="IR42" i="38"/>
  <c r="IR43" i="38"/>
  <c r="IR44" i="38"/>
  <c r="IR45" i="38"/>
  <c r="IR46" i="38"/>
  <c r="IR47" i="38"/>
  <c r="IR48" i="38"/>
  <c r="IR49" i="38"/>
  <c r="IR50" i="38"/>
  <c r="IR51" i="38"/>
  <c r="IR52" i="38"/>
  <c r="IR53" i="38"/>
  <c r="IR54" i="38"/>
  <c r="IR55" i="38"/>
  <c r="IR56" i="38"/>
  <c r="IR57" i="38"/>
  <c r="IR58" i="38"/>
  <c r="IR59" i="38"/>
  <c r="IR60" i="38"/>
  <c r="IR61" i="38"/>
  <c r="IR62" i="38"/>
  <c r="IR63" i="38"/>
  <c r="YK28" i="36"/>
  <c r="YK64" i="36" s="1"/>
  <c r="YL28" i="36"/>
  <c r="YL64" i="36" s="1"/>
  <c r="YM28" i="36"/>
  <c r="YM64" i="36" s="1"/>
  <c r="YN28" i="36"/>
  <c r="YN64" i="36" s="1"/>
  <c r="YO28" i="36"/>
  <c r="YO64" i="36" s="1"/>
  <c r="YP28" i="36"/>
  <c r="YP64" i="36" s="1"/>
  <c r="YJ28" i="36"/>
  <c r="YJ64" i="36" s="1"/>
  <c r="IW39" i="38"/>
  <c r="IW40" i="38"/>
  <c r="IW41" i="38"/>
  <c r="IW42" i="38"/>
  <c r="IW43" i="38"/>
  <c r="IW44" i="38"/>
  <c r="IW45" i="38"/>
  <c r="IW46" i="38"/>
  <c r="IW47" i="38"/>
  <c r="IW48" i="38"/>
  <c r="IW49" i="38"/>
  <c r="IW50" i="38"/>
  <c r="IW51" i="38"/>
  <c r="IW52" i="38"/>
  <c r="IW53" i="38"/>
  <c r="IW54" i="38"/>
  <c r="IW55" i="38"/>
  <c r="IW56" i="38"/>
  <c r="IW57" i="38"/>
  <c r="IW58" i="38"/>
  <c r="IW59" i="38"/>
  <c r="IW60" i="38"/>
  <c r="IW61" i="38"/>
  <c r="IW62" i="38"/>
  <c r="IW63" i="38"/>
  <c r="YR28" i="36"/>
  <c r="YR64" i="36" s="1"/>
  <c r="YS28" i="36"/>
  <c r="YS64" i="36" s="1"/>
  <c r="YT28" i="36"/>
  <c r="YT64" i="36" s="1"/>
  <c r="YU28" i="36"/>
  <c r="YU64" i="36" s="1"/>
  <c r="YV28" i="36"/>
  <c r="YV64" i="36" s="1"/>
  <c r="YW28" i="36"/>
  <c r="YW64" i="36" s="1"/>
  <c r="YQ28" i="36"/>
  <c r="YQ64" i="36" s="1"/>
  <c r="JF39" i="38"/>
  <c r="JF40" i="38"/>
  <c r="JF41" i="38"/>
  <c r="JF42" i="38"/>
  <c r="JF43" i="38"/>
  <c r="JF44" i="38"/>
  <c r="JF45" i="38"/>
  <c r="JF46" i="38"/>
  <c r="JF47" i="38"/>
  <c r="JF48" i="38"/>
  <c r="JF49" i="38"/>
  <c r="JF50" i="38"/>
  <c r="JF51" i="38"/>
  <c r="JF52" i="38"/>
  <c r="JF53" i="38"/>
  <c r="JF54" i="38"/>
  <c r="JF55" i="38"/>
  <c r="JF56" i="38"/>
  <c r="JF57" i="38"/>
  <c r="JF58" i="38"/>
  <c r="JF59" i="38"/>
  <c r="JF60" i="38"/>
  <c r="JF61" i="38"/>
  <c r="JF62" i="38"/>
  <c r="JF63" i="38"/>
  <c r="YY28" i="36"/>
  <c r="YY64" i="36" s="1"/>
  <c r="YZ64" i="36"/>
  <c r="ZA28" i="36"/>
  <c r="ZA64" i="36" s="1"/>
  <c r="ZB28" i="36"/>
  <c r="ZB64" i="36" s="1"/>
  <c r="ZC28" i="36"/>
  <c r="ZC64" i="36" s="1"/>
  <c r="ZD28" i="36"/>
  <c r="ZD64" i="36" s="1"/>
  <c r="YX28" i="36"/>
  <c r="YX64" i="36" s="1"/>
  <c r="JK39" i="38"/>
  <c r="JK40" i="38"/>
  <c r="JK41" i="38"/>
  <c r="JK42" i="38"/>
  <c r="JK43" i="38"/>
  <c r="JK44" i="38"/>
  <c r="JK45" i="38"/>
  <c r="JK46" i="38"/>
  <c r="JK47" i="38"/>
  <c r="JK48" i="38"/>
  <c r="JK49" i="38"/>
  <c r="JK50" i="38"/>
  <c r="JK51" i="38"/>
  <c r="JK52" i="38"/>
  <c r="JK53" i="38"/>
  <c r="JK54" i="38"/>
  <c r="JK55" i="38"/>
  <c r="JK56" i="38"/>
  <c r="JK57" i="38"/>
  <c r="JK58" i="38"/>
  <c r="JK59" i="38"/>
  <c r="JK60" i="38"/>
  <c r="JK61" i="38"/>
  <c r="JK62" i="38"/>
  <c r="JK63" i="38"/>
  <c r="ZF28" i="36"/>
  <c r="ZF64" i="36" s="1"/>
  <c r="ZG28" i="36"/>
  <c r="ZG64" i="36" s="1"/>
  <c r="ZH28" i="36"/>
  <c r="ZH64" i="36" s="1"/>
  <c r="ZI28" i="36"/>
  <c r="ZI64" i="36" s="1"/>
  <c r="ZJ28" i="36"/>
  <c r="ZJ64" i="36" s="1"/>
  <c r="ZK28" i="36"/>
  <c r="ZK64" i="36" s="1"/>
  <c r="ZE28" i="36"/>
  <c r="ZE64" i="36" s="1"/>
  <c r="JP39" i="38"/>
  <c r="JP40" i="38"/>
  <c r="JP41" i="38"/>
  <c r="JP42" i="38"/>
  <c r="JP43" i="38"/>
  <c r="JP44" i="38"/>
  <c r="JP45" i="38"/>
  <c r="JP46" i="38"/>
  <c r="JP47" i="38"/>
  <c r="JP48" i="38"/>
  <c r="JP49" i="38"/>
  <c r="JP50" i="38"/>
  <c r="JP51" i="38"/>
  <c r="JP52" i="38"/>
  <c r="JP53" i="38"/>
  <c r="JP54" i="38"/>
  <c r="JP55" i="38"/>
  <c r="JP56" i="38"/>
  <c r="JP57" i="38"/>
  <c r="JP58" i="38"/>
  <c r="JP59" i="38"/>
  <c r="JP60" i="38"/>
  <c r="JP61" i="38"/>
  <c r="JP62" i="38"/>
  <c r="JP63" i="38"/>
  <c r="ZM28" i="36"/>
  <c r="ZM64" i="36" s="1"/>
  <c r="ZN28" i="36"/>
  <c r="ZN64" i="36" s="1"/>
  <c r="ZO28" i="36"/>
  <c r="ZO64" i="36" s="1"/>
  <c r="ZP28" i="36"/>
  <c r="ZP64" i="36" s="1"/>
  <c r="ZQ28" i="36"/>
  <c r="ZQ64" i="36" s="1"/>
  <c r="ZR28" i="36"/>
  <c r="ZR64" i="36" s="1"/>
  <c r="ZL28" i="36"/>
  <c r="ZL64" i="36" s="1"/>
  <c r="OL28" i="36"/>
  <c r="OM28" i="36"/>
  <c r="ON28" i="36"/>
  <c r="OO28" i="36"/>
  <c r="OP28" i="36"/>
  <c r="OQ28" i="36"/>
  <c r="OK28" i="36"/>
  <c r="OL27" i="36"/>
  <c r="OL64" i="36" s="1"/>
  <c r="OM27" i="36"/>
  <c r="OM64" i="36" s="1"/>
  <c r="ON27" i="36"/>
  <c r="ON64" i="36" s="1"/>
  <c r="OO27" i="36"/>
  <c r="OO64" i="36" s="1"/>
  <c r="OP27" i="36"/>
  <c r="OP64" i="36" s="1"/>
  <c r="OQ27" i="36"/>
  <c r="OQ64" i="36" s="1"/>
  <c r="OK27" i="36"/>
  <c r="OK64" i="36" s="1"/>
  <c r="OQ65" i="36"/>
  <c r="OS27" i="36"/>
  <c r="OS64" i="36" s="1"/>
  <c r="OT27" i="36"/>
  <c r="OT64" i="36" s="1"/>
  <c r="OU27" i="36"/>
  <c r="OU64" i="36" s="1"/>
  <c r="OV27" i="36"/>
  <c r="OV64" i="36" s="1"/>
  <c r="OW27" i="36"/>
  <c r="OW64" i="36" s="1"/>
  <c r="OX27" i="36"/>
  <c r="OX64" i="36" s="1"/>
  <c r="OR27" i="36"/>
  <c r="OR64" i="36" s="1"/>
  <c r="OX65" i="36"/>
  <c r="OY27" i="36"/>
  <c r="OY64" i="36" s="1"/>
  <c r="OZ27" i="36"/>
  <c r="OZ64" i="36" s="1"/>
  <c r="PA27" i="36"/>
  <c r="PA64" i="36" s="1"/>
  <c r="PB27" i="36"/>
  <c r="PB64" i="36" s="1"/>
  <c r="PC27" i="36"/>
  <c r="PC64" i="36" s="1"/>
  <c r="PD27" i="36"/>
  <c r="PD64" i="36" s="1"/>
  <c r="PE27" i="36"/>
  <c r="PE64" i="36" s="1"/>
  <c r="PE65" i="36"/>
  <c r="PF27" i="36"/>
  <c r="PF64" i="36" s="1"/>
  <c r="PG27" i="36"/>
  <c r="PG64" i="36" s="1"/>
  <c r="PH27" i="36"/>
  <c r="PH64" i="36" s="1"/>
  <c r="PI27" i="36"/>
  <c r="PI64" i="36" s="1"/>
  <c r="PJ27" i="36"/>
  <c r="PJ64" i="36" s="1"/>
  <c r="PK27" i="36"/>
  <c r="PK64" i="36" s="1"/>
  <c r="PL27" i="36"/>
  <c r="PL64" i="36" s="1"/>
  <c r="PL65" i="36"/>
  <c r="PM27" i="36"/>
  <c r="PM64" i="36" s="1"/>
  <c r="PN27" i="36"/>
  <c r="PN64" i="36" s="1"/>
  <c r="PO27" i="36"/>
  <c r="PO64" i="36" s="1"/>
  <c r="PP27" i="36"/>
  <c r="PP64" i="36" s="1"/>
  <c r="PQ27" i="36"/>
  <c r="PQ64" i="36" s="1"/>
  <c r="PR27" i="36"/>
  <c r="PR64" i="36" s="1"/>
  <c r="PS27" i="36"/>
  <c r="PS64" i="36" s="1"/>
  <c r="PT27" i="36"/>
  <c r="PT64" i="36" s="1"/>
  <c r="PU27" i="36"/>
  <c r="PU64" i="36" s="1"/>
  <c r="PV27" i="36"/>
  <c r="PV64" i="36" s="1"/>
  <c r="PW27" i="36"/>
  <c r="PW64" i="36" s="1"/>
  <c r="PX27" i="36"/>
  <c r="PX64" i="36" s="1"/>
  <c r="PY27" i="36"/>
  <c r="PY64" i="36" s="1"/>
  <c r="PZ27" i="36"/>
  <c r="PZ64" i="36" s="1"/>
  <c r="QA27" i="36"/>
  <c r="QA64" i="36" s="1"/>
  <c r="QB27" i="36"/>
  <c r="QB64" i="36" s="1"/>
  <c r="QC27" i="36"/>
  <c r="QC64" i="36" s="1"/>
  <c r="QD27" i="36"/>
  <c r="QD64" i="36" s="1"/>
  <c r="QE27" i="36"/>
  <c r="QE64" i="36" s="1"/>
  <c r="QF27" i="36"/>
  <c r="QF64" i="36" s="1"/>
  <c r="QG27" i="36"/>
  <c r="QG64" i="36" s="1"/>
  <c r="QH27" i="36"/>
  <c r="QH64" i="36" s="1"/>
  <c r="QI27" i="36"/>
  <c r="QI64" i="36" s="1"/>
  <c r="QJ27" i="36"/>
  <c r="QJ64" i="36" s="1"/>
  <c r="QK27" i="36"/>
  <c r="QK64" i="36" s="1"/>
  <c r="QL27" i="36"/>
  <c r="QL64" i="36" s="1"/>
  <c r="QM27" i="36"/>
  <c r="QM64" i="36" s="1"/>
  <c r="QN27" i="36"/>
  <c r="QN64" i="36" s="1"/>
  <c r="QO27" i="36"/>
  <c r="QO64" i="36" s="1"/>
  <c r="QP27" i="36"/>
  <c r="QP64" i="36" s="1"/>
  <c r="QQ27" i="36"/>
  <c r="QQ64" i="36" s="1"/>
  <c r="QR27" i="36"/>
  <c r="QR64" i="36" s="1"/>
  <c r="QS27" i="36"/>
  <c r="QS64" i="36" s="1"/>
  <c r="QT27" i="36"/>
  <c r="QT64" i="36" s="1"/>
  <c r="QU27" i="36"/>
  <c r="QU64" i="36" s="1"/>
  <c r="QV27" i="36"/>
  <c r="QV64" i="36" s="1"/>
  <c r="QW27" i="36"/>
  <c r="QW64" i="36" s="1"/>
  <c r="QX27" i="36"/>
  <c r="QX64" i="36" s="1"/>
  <c r="QY27" i="36"/>
  <c r="QY64" i="36" s="1"/>
  <c r="QZ27" i="36"/>
  <c r="QZ64" i="36" s="1"/>
  <c r="RA27" i="36"/>
  <c r="RA64" i="36" s="1"/>
  <c r="RB27" i="36"/>
  <c r="RB64" i="36" s="1"/>
  <c r="RC27" i="36"/>
  <c r="RC64" i="36" s="1"/>
  <c r="RD27" i="36"/>
  <c r="RD64" i="36" s="1"/>
  <c r="RE27" i="36"/>
  <c r="RE64" i="36" s="1"/>
  <c r="RF27" i="36"/>
  <c r="RF64" i="36" s="1"/>
  <c r="RG27" i="36"/>
  <c r="RG64" i="36" s="1"/>
  <c r="RH27" i="36"/>
  <c r="RH64" i="36" s="1"/>
  <c r="RI27" i="36"/>
  <c r="RI64" i="36" s="1"/>
  <c r="RJ27" i="36"/>
  <c r="RJ64" i="36" s="1"/>
  <c r="RK27" i="36"/>
  <c r="RK64" i="36" s="1"/>
  <c r="RL27" i="36"/>
  <c r="RL64" i="36" s="1"/>
  <c r="RM27" i="36"/>
  <c r="RM64" i="36" s="1"/>
  <c r="RN27" i="36"/>
  <c r="RN64" i="36" s="1"/>
  <c r="RO27" i="36"/>
  <c r="RO64" i="36" s="1"/>
  <c r="RP27" i="36"/>
  <c r="RP64" i="36" s="1"/>
  <c r="RQ27" i="36"/>
  <c r="RQ64" i="36" s="1"/>
  <c r="RR27" i="36"/>
  <c r="RR64" i="36" s="1"/>
  <c r="RS27" i="36"/>
  <c r="RS64" i="36" s="1"/>
  <c r="RT27" i="36"/>
  <c r="RT64" i="36" s="1"/>
  <c r="RU27" i="36"/>
  <c r="RU64" i="36" s="1"/>
  <c r="RV27" i="36"/>
  <c r="RV64" i="36" s="1"/>
  <c r="RW27" i="36"/>
  <c r="RW64" i="36" s="1"/>
  <c r="RX27" i="36"/>
  <c r="RX64" i="36" s="1"/>
  <c r="RY27" i="36"/>
  <c r="RY64" i="36" s="1"/>
  <c r="RZ27" i="36"/>
  <c r="RZ64" i="36" s="1"/>
  <c r="SA27" i="36"/>
  <c r="SA64" i="36" s="1"/>
  <c r="SB27" i="36"/>
  <c r="SB64" i="36" s="1"/>
  <c r="SC27" i="36"/>
  <c r="SC64" i="36" s="1"/>
  <c r="SD27" i="36"/>
  <c r="SD64" i="36" s="1"/>
  <c r="SE27" i="36"/>
  <c r="SE64" i="36" s="1"/>
  <c r="SF27" i="36"/>
  <c r="SF64" i="36" s="1"/>
  <c r="SG27" i="36"/>
  <c r="SG64" i="36" s="1"/>
  <c r="SH27" i="36"/>
  <c r="SH64" i="36" s="1"/>
  <c r="SI27" i="36"/>
  <c r="SI64" i="36" s="1"/>
  <c r="SJ27" i="36"/>
  <c r="SJ64" i="36" s="1"/>
  <c r="SK27" i="36"/>
  <c r="SK64" i="36" s="1"/>
  <c r="SL27" i="36"/>
  <c r="SL64" i="36" s="1"/>
  <c r="SM27" i="36"/>
  <c r="SM64" i="36" s="1"/>
  <c r="SN27" i="36"/>
  <c r="SN64" i="36" s="1"/>
  <c r="SO27" i="36"/>
  <c r="SO64" i="36" s="1"/>
  <c r="SP27" i="36"/>
  <c r="SP64" i="36" s="1"/>
  <c r="SQ27" i="36"/>
  <c r="SQ64" i="36" s="1"/>
  <c r="SR27" i="36"/>
  <c r="SR64" i="36" s="1"/>
  <c r="SS27" i="36"/>
  <c r="SS64" i="36" s="1"/>
  <c r="ST27" i="36"/>
  <c r="ST64" i="36" s="1"/>
  <c r="SU27" i="36"/>
  <c r="SU64" i="36" s="1"/>
  <c r="SV27" i="36"/>
  <c r="SV64" i="36" s="1"/>
  <c r="SW27" i="36"/>
  <c r="SW64" i="36" s="1"/>
  <c r="SX27" i="36"/>
  <c r="SX64" i="36" s="1"/>
  <c r="SY27" i="36"/>
  <c r="SY64" i="36" s="1"/>
  <c r="SZ27" i="36"/>
  <c r="SZ64" i="36" s="1"/>
  <c r="TA27" i="36"/>
  <c r="TA64" i="36" s="1"/>
  <c r="TB27" i="36"/>
  <c r="TB64" i="36" s="1"/>
  <c r="TC27" i="36"/>
  <c r="TC64" i="36" s="1"/>
  <c r="TD27" i="36"/>
  <c r="TD64" i="36" s="1"/>
  <c r="TE27" i="36"/>
  <c r="TE64" i="36" s="1"/>
  <c r="TF27" i="36"/>
  <c r="TF64" i="36" s="1"/>
  <c r="EE35" i="38"/>
  <c r="EE66" i="38" s="1"/>
  <c r="TG27" i="36"/>
  <c r="TG64" i="36" s="1"/>
  <c r="TH27" i="36"/>
  <c r="TH64" i="36" s="1"/>
  <c r="TI27" i="36"/>
  <c r="TI64" i="36" s="1"/>
  <c r="TJ27" i="36"/>
  <c r="TJ64" i="36" s="1"/>
  <c r="TK27" i="36"/>
  <c r="TK64" i="36" s="1"/>
  <c r="TL27" i="36"/>
  <c r="TL64" i="36" s="1"/>
  <c r="TM27" i="36"/>
  <c r="TM64" i="36" s="1"/>
  <c r="EJ35" i="38"/>
  <c r="EJ66" i="38" s="1"/>
  <c r="TN27" i="36"/>
  <c r="TN64" i="36" s="1"/>
  <c r="TO27" i="36"/>
  <c r="TO64" i="36" s="1"/>
  <c r="TP27" i="36"/>
  <c r="TP64" i="36" s="1"/>
  <c r="TQ27" i="36"/>
  <c r="TQ64" i="36" s="1"/>
  <c r="TR27" i="36"/>
  <c r="TR64" i="36" s="1"/>
  <c r="TS27" i="36"/>
  <c r="TS64" i="36" s="1"/>
  <c r="TT27" i="36"/>
  <c r="TT64" i="36" s="1"/>
  <c r="EO35" i="38"/>
  <c r="EO66" i="38" s="1"/>
  <c r="TU27" i="36"/>
  <c r="TU64" i="36" s="1"/>
  <c r="TV27" i="36"/>
  <c r="TV64" i="36" s="1"/>
  <c r="TW27" i="36"/>
  <c r="TW64" i="36" s="1"/>
  <c r="TX27" i="36"/>
  <c r="TX64" i="36" s="1"/>
  <c r="TY27" i="36"/>
  <c r="TY64" i="36" s="1"/>
  <c r="TZ27" i="36"/>
  <c r="TZ64" i="36" s="1"/>
  <c r="UA27" i="36"/>
  <c r="UA64" i="36" s="1"/>
  <c r="ET35" i="38"/>
  <c r="ET66" i="38" s="1"/>
  <c r="UB27" i="36"/>
  <c r="UB64" i="36" s="1"/>
  <c r="UC27" i="36"/>
  <c r="UC64" i="36" s="1"/>
  <c r="UD27" i="36"/>
  <c r="UD64" i="36" s="1"/>
  <c r="UE27" i="36"/>
  <c r="UE64" i="36" s="1"/>
  <c r="UF27" i="36"/>
  <c r="UF64" i="36" s="1"/>
  <c r="UG27" i="36"/>
  <c r="UG64" i="36" s="1"/>
  <c r="UH27" i="36"/>
  <c r="UH64" i="36" s="1"/>
  <c r="EY35" i="38"/>
  <c r="EY66" i="38" s="1"/>
  <c r="LB32" i="29"/>
  <c r="LC32" i="29"/>
  <c r="LD32" i="29" s="1"/>
  <c r="DH15" i="27"/>
  <c r="DH4" i="27"/>
  <c r="DI15" i="27"/>
  <c r="DI4" i="27"/>
  <c r="DJ15" i="27"/>
  <c r="DJ4" i="27"/>
  <c r="CX15" i="27"/>
  <c r="CX4" i="27"/>
  <c r="DC15" i="27"/>
  <c r="DC4" i="27"/>
  <c r="CP15" i="27"/>
  <c r="CP4" i="27"/>
  <c r="FB33" i="29"/>
  <c r="CH15" i="27"/>
  <c r="CH4" i="27"/>
  <c r="CY15" i="27"/>
  <c r="CY4" i="27"/>
  <c r="DD15" i="27"/>
  <c r="DD4" i="27"/>
  <c r="KD35" i="29"/>
  <c r="KD64" i="29"/>
  <c r="BS12" i="27"/>
  <c r="BS11" i="27"/>
  <c r="BS10" i="27"/>
  <c r="BS9" i="27"/>
  <c r="BS8" i="27"/>
  <c r="BS7" i="27"/>
  <c r="BS13" i="27" s="1"/>
  <c r="CD9" i="27"/>
  <c r="CD10" i="27"/>
  <c r="CD11" i="27"/>
  <c r="CD12" i="27"/>
  <c r="CD8" i="27"/>
  <c r="CD7" i="27"/>
  <c r="CD13" i="27" s="1"/>
  <c r="CN9" i="27"/>
  <c r="CN10" i="27"/>
  <c r="CN11" i="27"/>
  <c r="CN12" i="27"/>
  <c r="CN8" i="27"/>
  <c r="CN7" i="27"/>
  <c r="CN13" i="27" s="1"/>
  <c r="CS9" i="27"/>
  <c r="CS10" i="27"/>
  <c r="CS11" i="27"/>
  <c r="CS12" i="27"/>
  <c r="CS8" i="27"/>
  <c r="CS7" i="27"/>
  <c r="CS13" i="27" s="1"/>
  <c r="CT9" i="27"/>
  <c r="CT10" i="27"/>
  <c r="CT11" i="27"/>
  <c r="CT12" i="27"/>
  <c r="CT8" i="27"/>
  <c r="CT7" i="27"/>
  <c r="CT13" i="27" s="1"/>
  <c r="CV9" i="27"/>
  <c r="CV10" i="27"/>
  <c r="CV11" i="27"/>
  <c r="CV12" i="27"/>
  <c r="CV8" i="27"/>
  <c r="CV7" i="27"/>
  <c r="CV13" i="27" s="1"/>
  <c r="CW9" i="27"/>
  <c r="CW10" i="27"/>
  <c r="CW11" i="27"/>
  <c r="CW12" i="27"/>
  <c r="CW8" i="27"/>
  <c r="CW7" i="27"/>
  <c r="CW13" i="27" s="1"/>
  <c r="DA9" i="27"/>
  <c r="DA10" i="27"/>
  <c r="DA11" i="27"/>
  <c r="DA12" i="27"/>
  <c r="DA8" i="27"/>
  <c r="DA7" i="27"/>
  <c r="DA13" i="27" s="1"/>
  <c r="DB9" i="27"/>
  <c r="DB10" i="27"/>
  <c r="DB11" i="27"/>
  <c r="DB12" i="27"/>
  <c r="DB8" i="27"/>
  <c r="DB7" i="27"/>
  <c r="DB13" i="27" s="1"/>
  <c r="DF9" i="27"/>
  <c r="DF10" i="27"/>
  <c r="DF11" i="27"/>
  <c r="DF12" i="27"/>
  <c r="DF8" i="27"/>
  <c r="DF7" i="27"/>
  <c r="DF13" i="27" s="1"/>
  <c r="DG9" i="27"/>
  <c r="DG10" i="27"/>
  <c r="DG11" i="27"/>
  <c r="DG12" i="27"/>
  <c r="DG8" i="27"/>
  <c r="DG7" i="27"/>
  <c r="DG13" i="27" s="1"/>
  <c r="DL9" i="27"/>
  <c r="DL10" i="27"/>
  <c r="DL11" i="27"/>
  <c r="DL12" i="27"/>
  <c r="DL8" i="27"/>
  <c r="DL7" i="27"/>
  <c r="DL13" i="27" s="1"/>
  <c r="DM9" i="27"/>
  <c r="DM10" i="27"/>
  <c r="DM11" i="27"/>
  <c r="DM12" i="27"/>
  <c r="DM8" i="27"/>
  <c r="DM7" i="27"/>
  <c r="DM13" i="27" s="1"/>
  <c r="CR9" i="27"/>
  <c r="CR10" i="27"/>
  <c r="CR11" i="27"/>
  <c r="CR12" i="27"/>
  <c r="CR8" i="27"/>
  <c r="CR7" i="27"/>
  <c r="CR13" i="27" s="1"/>
  <c r="CM9" i="27"/>
  <c r="CM10" i="27"/>
  <c r="CM11" i="27"/>
  <c r="CM12" i="27"/>
  <c r="CM8" i="27"/>
  <c r="CM7" i="27"/>
  <c r="CM13" i="27" s="1"/>
  <c r="CC9" i="27"/>
  <c r="CC10" i="27"/>
  <c r="CC11" i="27"/>
  <c r="CC12" i="27"/>
  <c r="CC8" i="27"/>
  <c r="CC7" i="27"/>
  <c r="CC13" i="27" s="1"/>
  <c r="MT61" i="37"/>
  <c r="KX39" i="38"/>
  <c r="KX40" i="38"/>
  <c r="KX41" i="38"/>
  <c r="KX42" i="38"/>
  <c r="KX43" i="38"/>
  <c r="KX44" i="38"/>
  <c r="KX45" i="38"/>
  <c r="KX46" i="38"/>
  <c r="KX47" i="38"/>
  <c r="KX48" i="38"/>
  <c r="KX49" i="38"/>
  <c r="KX50" i="38"/>
  <c r="KX51" i="38"/>
  <c r="KX52" i="38"/>
  <c r="KX53" i="38"/>
  <c r="KX54" i="38"/>
  <c r="KX55" i="38"/>
  <c r="KX56" i="38"/>
  <c r="KX57" i="38"/>
  <c r="KX58" i="38"/>
  <c r="KX59" i="38"/>
  <c r="KX60" i="38"/>
  <c r="KX61" i="38"/>
  <c r="KX62" i="38"/>
  <c r="KX63" i="38"/>
  <c r="ABE64" i="36"/>
  <c r="KS39" i="38"/>
  <c r="KS40" i="38"/>
  <c r="KS41" i="38"/>
  <c r="KS42" i="38"/>
  <c r="KS43" i="38"/>
  <c r="KS44" i="38"/>
  <c r="KS45" i="38"/>
  <c r="KS46" i="38"/>
  <c r="KS47" i="38"/>
  <c r="KS48" i="38"/>
  <c r="KS49" i="38"/>
  <c r="KS50" i="38"/>
  <c r="KS51" i="38"/>
  <c r="KS52" i="38"/>
  <c r="KS53" i="38"/>
  <c r="KS54" i="38"/>
  <c r="KS55" i="38"/>
  <c r="KS56" i="38"/>
  <c r="KS57" i="38"/>
  <c r="KS58" i="38"/>
  <c r="KS59" i="38"/>
  <c r="KS60" i="38"/>
  <c r="KS61" i="38"/>
  <c r="KS62" i="38"/>
  <c r="KS63" i="38"/>
  <c r="AAX64" i="36"/>
  <c r="KN39" i="38"/>
  <c r="KN40" i="38"/>
  <c r="KN41" i="38"/>
  <c r="KN42" i="38"/>
  <c r="KN43" i="38"/>
  <c r="KN44" i="38"/>
  <c r="KN45" i="38"/>
  <c r="KN46" i="38"/>
  <c r="KN47" i="38"/>
  <c r="KN48" i="38"/>
  <c r="KN49" i="38"/>
  <c r="KN50" i="38"/>
  <c r="KN51" i="38"/>
  <c r="KN52" i="38"/>
  <c r="KN53" i="38"/>
  <c r="KN54" i="38"/>
  <c r="KN55" i="38"/>
  <c r="KN56" i="38"/>
  <c r="KN57" i="38"/>
  <c r="KN58" i="38"/>
  <c r="KN59" i="38"/>
  <c r="KN60" i="38"/>
  <c r="KN61" i="38"/>
  <c r="KN62" i="38"/>
  <c r="KN63" i="38"/>
  <c r="AAN64" i="36"/>
  <c r="AAO64" i="36"/>
  <c r="KI39" i="38"/>
  <c r="KI40" i="38"/>
  <c r="KI41" i="38"/>
  <c r="KI42" i="38"/>
  <c r="KI43" i="38"/>
  <c r="KI44" i="38"/>
  <c r="KI45" i="38"/>
  <c r="KI46" i="38"/>
  <c r="KI47" i="38"/>
  <c r="KI48" i="38"/>
  <c r="KI49" i="38"/>
  <c r="KI50" i="38"/>
  <c r="KI51" i="38"/>
  <c r="KI52" i="38"/>
  <c r="KI53" i="38"/>
  <c r="KI54" i="38"/>
  <c r="KI55" i="38"/>
  <c r="KI56" i="38"/>
  <c r="KI57" i="38"/>
  <c r="KI58" i="38"/>
  <c r="KI59" i="38"/>
  <c r="KI60" i="38"/>
  <c r="KI61" i="38"/>
  <c r="KI62" i="38"/>
  <c r="KI63" i="38"/>
  <c r="AAG64" i="36"/>
  <c r="AAH64" i="36"/>
  <c r="AAI64" i="36"/>
  <c r="AAJ64" i="36"/>
  <c r="AAK64" i="36"/>
  <c r="AAL64" i="36"/>
  <c r="AAM64" i="36"/>
  <c r="KD39" i="38"/>
  <c r="KD40" i="38"/>
  <c r="KD41" i="38"/>
  <c r="KD42" i="38"/>
  <c r="KD43" i="38"/>
  <c r="KD44" i="38"/>
  <c r="KD45" i="38"/>
  <c r="KD46" i="38"/>
  <c r="KD47" i="38"/>
  <c r="KD48" i="38"/>
  <c r="KD49" i="38"/>
  <c r="KD50" i="38"/>
  <c r="KD51" i="38"/>
  <c r="KD52" i="38"/>
  <c r="KD53" i="38"/>
  <c r="KD54" i="38"/>
  <c r="KD55" i="38"/>
  <c r="KD56" i="38"/>
  <c r="KD57" i="38"/>
  <c r="KD58" i="38"/>
  <c r="KD59" i="38"/>
  <c r="KD60" i="38"/>
  <c r="KD61" i="38"/>
  <c r="KD62" i="38"/>
  <c r="KD63" i="38"/>
  <c r="ZZ64" i="36"/>
  <c r="AAA64" i="36"/>
  <c r="AAB64" i="36"/>
  <c r="AAC64" i="36"/>
  <c r="AAD64" i="36"/>
  <c r="AAE64" i="36"/>
  <c r="AAF64" i="36"/>
  <c r="DE12" i="27"/>
  <c r="DE11" i="27"/>
  <c r="DE10" i="27"/>
  <c r="DE9" i="27"/>
  <c r="DE8" i="27"/>
  <c r="DE7" i="27"/>
  <c r="DK12" i="27"/>
  <c r="DK11" i="27"/>
  <c r="DK10" i="27"/>
  <c r="DK9" i="27"/>
  <c r="DK8" i="27"/>
  <c r="DK7" i="27"/>
  <c r="DP12" i="27"/>
  <c r="DP11" i="27"/>
  <c r="DP10" i="27"/>
  <c r="DP9" i="27"/>
  <c r="DP8" i="27"/>
  <c r="DP7" i="27"/>
  <c r="CZ12" i="27"/>
  <c r="CZ11" i="27"/>
  <c r="CZ10" i="27"/>
  <c r="CZ9" i="27"/>
  <c r="CZ8" i="27"/>
  <c r="CZ7" i="27"/>
  <c r="CU12" i="27"/>
  <c r="CU11" i="27"/>
  <c r="CU10" i="27"/>
  <c r="CU9" i="27"/>
  <c r="CU8" i="27"/>
  <c r="CU7" i="27"/>
  <c r="CO12" i="27"/>
  <c r="CO11" i="27"/>
  <c r="CO10" i="27"/>
  <c r="CO9" i="27"/>
  <c r="CO8" i="27"/>
  <c r="CO7" i="27"/>
  <c r="CJ12" i="27"/>
  <c r="CJ11" i="27"/>
  <c r="CJ10" i="27"/>
  <c r="CJ9" i="27"/>
  <c r="CJ8" i="27"/>
  <c r="CJ7" i="27"/>
  <c r="CE12" i="27"/>
  <c r="CE11" i="27"/>
  <c r="CE10" i="27"/>
  <c r="CE9" i="27"/>
  <c r="CE8" i="27"/>
  <c r="CE7" i="27"/>
  <c r="NV61" i="37"/>
  <c r="NV65" i="37" s="1"/>
  <c r="OC61" i="37"/>
  <c r="OC65" i="37" s="1"/>
  <c r="Y33" i="38"/>
  <c r="X35" i="38"/>
  <c r="J33" i="38"/>
  <c r="I35" i="38"/>
  <c r="O33" i="38"/>
  <c r="N35" i="38"/>
  <c r="T33" i="38"/>
  <c r="S35" i="38"/>
  <c r="E33" i="38"/>
  <c r="D35" i="38"/>
  <c r="DN15" i="27"/>
  <c r="DN4" i="27"/>
  <c r="CE13" i="27"/>
  <c r="CJ13" i="27"/>
  <c r="CO13" i="27"/>
  <c r="CU13" i="27"/>
  <c r="CZ13" i="27"/>
  <c r="DE13" i="27"/>
  <c r="DK13" i="27"/>
  <c r="DP13" i="27"/>
  <c r="EA13" i="27"/>
  <c r="JY35" i="29"/>
  <c r="KW35" i="29"/>
  <c r="KX35" i="29" s="1"/>
  <c r="OJ65" i="37"/>
  <c r="OI36" i="36"/>
  <c r="OI37" i="36"/>
  <c r="OI38" i="36"/>
  <c r="OI39" i="36"/>
  <c r="OI40" i="36"/>
  <c r="OI41" i="36"/>
  <c r="OI42" i="36"/>
  <c r="OI43" i="36"/>
  <c r="OI44" i="36"/>
  <c r="OI45" i="36"/>
  <c r="OI46" i="36"/>
  <c r="OI47" i="36"/>
  <c r="OI48" i="36"/>
  <c r="OI49" i="36"/>
  <c r="OI50" i="36"/>
  <c r="OI51" i="36"/>
  <c r="OI52" i="36"/>
  <c r="OI53" i="36"/>
  <c r="OI54" i="36"/>
  <c r="OI55" i="36"/>
  <c r="OI56" i="36"/>
  <c r="OI57" i="36"/>
  <c r="OI58" i="36"/>
  <c r="OI59" i="36"/>
  <c r="OI35" i="36"/>
  <c r="OI60" i="36"/>
  <c r="OI61" i="36"/>
  <c r="JF63" i="29"/>
  <c r="JF35" i="29"/>
  <c r="JF62" i="29"/>
  <c r="JF38" i="29"/>
  <c r="JF61" i="29"/>
  <c r="JF60" i="29"/>
  <c r="JF59" i="29"/>
  <c r="JF56" i="29"/>
  <c r="JF55" i="29"/>
  <c r="JF54" i="29"/>
  <c r="JF52" i="29"/>
  <c r="JF51" i="29"/>
  <c r="JF50" i="29"/>
  <c r="JF48" i="29"/>
  <c r="JF47" i="29"/>
  <c r="JF46" i="29"/>
  <c r="JF45" i="29"/>
  <c r="JF44" i="29"/>
  <c r="JF42" i="29"/>
  <c r="JF41" i="29"/>
  <c r="JF40" i="29"/>
  <c r="JF39" i="29"/>
  <c r="LR61" i="37"/>
  <c r="JF58" i="29"/>
  <c r="JA63" i="29"/>
  <c r="JA35" i="29"/>
  <c r="JA58" i="29"/>
  <c r="JA61" i="29"/>
  <c r="JA59" i="29"/>
  <c r="JA57" i="29"/>
  <c r="JA39" i="29"/>
  <c r="JA38" i="29"/>
  <c r="JA62" i="29"/>
  <c r="JA60" i="29"/>
  <c r="JA56" i="29"/>
  <c r="JA55" i="29"/>
  <c r="JA54" i="29"/>
  <c r="JA53" i="29"/>
  <c r="JA52" i="29"/>
  <c r="JA51" i="29"/>
  <c r="JA50" i="29"/>
  <c r="JA49" i="29"/>
  <c r="JA48" i="29"/>
  <c r="JA47" i="29"/>
  <c r="JA46" i="29"/>
  <c r="JA45" i="29"/>
  <c r="JA44" i="29"/>
  <c r="JA43" i="29"/>
  <c r="JA42" i="29"/>
  <c r="JA41" i="29"/>
  <c r="JA40" i="29"/>
  <c r="JF49" i="29"/>
  <c r="JF43" i="29"/>
  <c r="JF53" i="29"/>
  <c r="JF57" i="29"/>
  <c r="AB33" i="38"/>
  <c r="AZ33" i="38"/>
  <c r="AB3" i="38"/>
  <c r="G3" i="38"/>
  <c r="FD41" i="38"/>
  <c r="GB3" i="38"/>
  <c r="JA36" i="38"/>
  <c r="JA3" i="38"/>
  <c r="LB3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L3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Q3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V3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AH33" i="38"/>
  <c r="AJ3" i="38"/>
  <c r="AG38" i="38"/>
  <c r="AG39" i="38"/>
  <c r="AG40" i="38"/>
  <c r="AG41" i="38"/>
  <c r="AG42" i="38"/>
  <c r="AG43" i="38"/>
  <c r="AG44" i="38"/>
  <c r="AG45" i="38"/>
  <c r="AG46" i="38"/>
  <c r="AG47" i="38"/>
  <c r="AG48" i="38"/>
  <c r="AG49" i="38"/>
  <c r="AG50" i="38"/>
  <c r="AG51" i="38"/>
  <c r="AG52" i="38"/>
  <c r="AG53" i="38"/>
  <c r="AG54" i="38"/>
  <c r="AG55" i="38"/>
  <c r="AG56" i="38"/>
  <c r="AG57" i="38"/>
  <c r="AG58" i="38"/>
  <c r="AG59" i="38"/>
  <c r="AG60" i="38"/>
  <c r="AG61" i="38"/>
  <c r="AG62" i="38"/>
  <c r="AG63" i="38"/>
  <c r="AO3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T3" i="38"/>
  <c r="AQ38" i="38"/>
  <c r="AQ39" i="38"/>
  <c r="AQ40" i="38"/>
  <c r="AQ41" i="38"/>
  <c r="AQ42" i="38"/>
  <c r="AQ43" i="38"/>
  <c r="AQ44" i="38"/>
  <c r="AQ45" i="38"/>
  <c r="AQ46" i="38"/>
  <c r="AQ47" i="38"/>
  <c r="AQ48" i="38"/>
  <c r="AQ49" i="38"/>
  <c r="AQ50" i="38"/>
  <c r="AQ51" i="38"/>
  <c r="AQ52" i="38"/>
  <c r="AQ53" i="38"/>
  <c r="AQ54" i="38"/>
  <c r="AQ55" i="38"/>
  <c r="AQ56" i="38"/>
  <c r="AQ57" i="38"/>
  <c r="AQ58" i="38"/>
  <c r="AQ59" i="38"/>
  <c r="AQ60" i="38"/>
  <c r="AQ61" i="38"/>
  <c r="AQ62" i="38"/>
  <c r="AQ63" i="38"/>
  <c r="AY3" i="38"/>
  <c r="AV38" i="38"/>
  <c r="AV39" i="38"/>
  <c r="AV40" i="38"/>
  <c r="AV41" i="38"/>
  <c r="AV42" i="38"/>
  <c r="AV43" i="38"/>
  <c r="AV44" i="38"/>
  <c r="AV45" i="38"/>
  <c r="AV46" i="38"/>
  <c r="AV47" i="38"/>
  <c r="AV48" i="38"/>
  <c r="AV49" i="38"/>
  <c r="AV50" i="38"/>
  <c r="AV51" i="38"/>
  <c r="AV52" i="38"/>
  <c r="AV53" i="38"/>
  <c r="AV54" i="38"/>
  <c r="AV55" i="38"/>
  <c r="AV56" i="38"/>
  <c r="AV57" i="38"/>
  <c r="AV58" i="38"/>
  <c r="AV59" i="38"/>
  <c r="AV60" i="38"/>
  <c r="AV61" i="38"/>
  <c r="AV62" i="38"/>
  <c r="AV63" i="38"/>
  <c r="BH3" i="38"/>
  <c r="BE38" i="38"/>
  <c r="BE39" i="38"/>
  <c r="BE40" i="38"/>
  <c r="BE41" i="38"/>
  <c r="BE42" i="38"/>
  <c r="BE43" i="38"/>
  <c r="BE44" i="38"/>
  <c r="BE45" i="38"/>
  <c r="BE46" i="38"/>
  <c r="BE47" i="38"/>
  <c r="BE48" i="38"/>
  <c r="BE49" i="38"/>
  <c r="BE50" i="38"/>
  <c r="BE51" i="38"/>
  <c r="BE52" i="38"/>
  <c r="BE53" i="38"/>
  <c r="BE54" i="38"/>
  <c r="BE55" i="38"/>
  <c r="BE56" i="38"/>
  <c r="BE57" i="38"/>
  <c r="BE58" i="38"/>
  <c r="BE59" i="38"/>
  <c r="BE60" i="38"/>
  <c r="BE61" i="38"/>
  <c r="BE62" i="38"/>
  <c r="BE63" i="38"/>
  <c r="BK33" i="38"/>
  <c r="BM3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P33" i="38"/>
  <c r="BR3" i="38"/>
  <c r="BO38" i="38"/>
  <c r="BO39" i="38"/>
  <c r="BO40" i="38"/>
  <c r="BO41" i="38"/>
  <c r="BO42" i="38"/>
  <c r="BO43" i="38"/>
  <c r="BO44" i="38"/>
  <c r="BO45" i="38"/>
  <c r="BO46" i="38"/>
  <c r="BO47" i="38"/>
  <c r="BO48" i="38"/>
  <c r="BO49" i="38"/>
  <c r="BO50" i="38"/>
  <c r="BO51" i="38"/>
  <c r="BO52" i="38"/>
  <c r="BO53" i="38"/>
  <c r="BO54" i="38"/>
  <c r="BO55" i="38"/>
  <c r="BO56" i="38"/>
  <c r="BO57" i="38"/>
  <c r="BO58" i="38"/>
  <c r="BO59" i="38"/>
  <c r="BO60" i="38"/>
  <c r="BO61" i="38"/>
  <c r="BO62" i="38"/>
  <c r="BO63" i="38"/>
  <c r="BU33" i="38"/>
  <c r="BW3" i="38"/>
  <c r="BT38" i="38"/>
  <c r="BT39" i="38"/>
  <c r="BT40" i="38"/>
  <c r="BT41" i="38"/>
  <c r="BT42" i="38"/>
  <c r="BT43" i="38"/>
  <c r="BT44" i="38"/>
  <c r="BT45" i="38"/>
  <c r="BT46" i="38"/>
  <c r="BT47" i="38"/>
  <c r="BT48" i="38"/>
  <c r="BT49" i="38"/>
  <c r="BT50" i="38"/>
  <c r="BT51" i="38"/>
  <c r="BT52" i="38"/>
  <c r="BT53" i="38"/>
  <c r="BT54" i="38"/>
  <c r="BT55" i="38"/>
  <c r="BT56" i="38"/>
  <c r="BT57" i="38"/>
  <c r="BT58" i="38"/>
  <c r="BT59" i="38"/>
  <c r="BT60" i="38"/>
  <c r="BT61" i="38"/>
  <c r="BT62" i="38"/>
  <c r="BT63" i="38"/>
  <c r="BY64" i="38"/>
  <c r="BZ33" i="38"/>
  <c r="CB3" i="38"/>
  <c r="BY38" i="38"/>
  <c r="BY39" i="38"/>
  <c r="BY40" i="38"/>
  <c r="BY41" i="38"/>
  <c r="BY42" i="38"/>
  <c r="BY43" i="38"/>
  <c r="BY44" i="38"/>
  <c r="BY45" i="38"/>
  <c r="BY46" i="38"/>
  <c r="BY47" i="38"/>
  <c r="BY48" i="38"/>
  <c r="BY49" i="38"/>
  <c r="BY50" i="38"/>
  <c r="BY51" i="38"/>
  <c r="BY52" i="38"/>
  <c r="BY53" i="38"/>
  <c r="BY54" i="38"/>
  <c r="BY55" i="38"/>
  <c r="BY56" i="38"/>
  <c r="BY57" i="38"/>
  <c r="BY58" i="38"/>
  <c r="BY59" i="38"/>
  <c r="BY60" i="38"/>
  <c r="BY61" i="38"/>
  <c r="BY62" i="38"/>
  <c r="BY63" i="38"/>
  <c r="CI33" i="38"/>
  <c r="CK3" i="38"/>
  <c r="CH38" i="38"/>
  <c r="CH39" i="38"/>
  <c r="CH40" i="38"/>
  <c r="CH41" i="38"/>
  <c r="CH42" i="38"/>
  <c r="CH43" i="38"/>
  <c r="CH44" i="38"/>
  <c r="CH45" i="38"/>
  <c r="CH46" i="38"/>
  <c r="CH47" i="38"/>
  <c r="CH48" i="38"/>
  <c r="CH49" i="38"/>
  <c r="CH50" i="38"/>
  <c r="CH51" i="38"/>
  <c r="CH52" i="38"/>
  <c r="CH53" i="38"/>
  <c r="CH54" i="38"/>
  <c r="CH55" i="38"/>
  <c r="CH56" i="38"/>
  <c r="CH57" i="38"/>
  <c r="CH58" i="38"/>
  <c r="CH59" i="38"/>
  <c r="CH60" i="38"/>
  <c r="CH61" i="38"/>
  <c r="CH62" i="38"/>
  <c r="CH63" i="38"/>
  <c r="CN33" i="38"/>
  <c r="CP3" i="38"/>
  <c r="CM38" i="38"/>
  <c r="CM39" i="38"/>
  <c r="CM40" i="38"/>
  <c r="CM41" i="38"/>
  <c r="CM42" i="38"/>
  <c r="CM43" i="38"/>
  <c r="CM44" i="38"/>
  <c r="CM45" i="38"/>
  <c r="CM46" i="38"/>
  <c r="CM47" i="38"/>
  <c r="CM48" i="38"/>
  <c r="CM49" i="38"/>
  <c r="CM50" i="38"/>
  <c r="CM51" i="38"/>
  <c r="CM52" i="38"/>
  <c r="CM53" i="38"/>
  <c r="CM54" i="38"/>
  <c r="CM55" i="38"/>
  <c r="CM56" i="38"/>
  <c r="CM57" i="38"/>
  <c r="CM58" i="38"/>
  <c r="CM59" i="38"/>
  <c r="CM60" i="38"/>
  <c r="CM61" i="38"/>
  <c r="CM62" i="38"/>
  <c r="CM63" i="38"/>
  <c r="CS33" i="38"/>
  <c r="CU3" i="38"/>
  <c r="CR38" i="38"/>
  <c r="CR39" i="38"/>
  <c r="CR40" i="38"/>
  <c r="CR41" i="38"/>
  <c r="CR42" i="38"/>
  <c r="CR43" i="38"/>
  <c r="CR44" i="38"/>
  <c r="CR45" i="38"/>
  <c r="CR46" i="38"/>
  <c r="CR47" i="38"/>
  <c r="CR48" i="38"/>
  <c r="CR49" i="38"/>
  <c r="CR50" i="38"/>
  <c r="CR51" i="38"/>
  <c r="CR52" i="38"/>
  <c r="CR53" i="38"/>
  <c r="CR54" i="38"/>
  <c r="CR55" i="38"/>
  <c r="CR56" i="38"/>
  <c r="CR57" i="38"/>
  <c r="CR58" i="38"/>
  <c r="CR59" i="38"/>
  <c r="CR60" i="38"/>
  <c r="CR61" i="38"/>
  <c r="CR62" i="38"/>
  <c r="CR63" i="38"/>
  <c r="CX33" i="38"/>
  <c r="CZ3" i="38"/>
  <c r="CW38" i="38"/>
  <c r="CW39" i="38"/>
  <c r="CW40" i="38"/>
  <c r="CW41" i="38"/>
  <c r="CW42" i="38"/>
  <c r="CW43" i="38"/>
  <c r="CW44" i="38"/>
  <c r="CW45" i="38"/>
  <c r="CW46" i="38"/>
  <c r="CW47" i="38"/>
  <c r="CW48" i="38"/>
  <c r="CW49" i="38"/>
  <c r="CW50" i="38"/>
  <c r="CW51" i="38"/>
  <c r="CW52" i="38"/>
  <c r="CW53" i="38"/>
  <c r="CW54" i="38"/>
  <c r="CW55" i="38"/>
  <c r="CW56" i="38"/>
  <c r="CW57" i="38"/>
  <c r="CW58" i="38"/>
  <c r="CW59" i="38"/>
  <c r="CW60" i="38"/>
  <c r="CW61" i="38"/>
  <c r="CW62" i="38"/>
  <c r="CW63" i="38"/>
  <c r="DH33" i="38"/>
  <c r="DJ3" i="38"/>
  <c r="DG38" i="38"/>
  <c r="DG39" i="38"/>
  <c r="DG40" i="38"/>
  <c r="DG41" i="38"/>
  <c r="DG42" i="38"/>
  <c r="DG43" i="38"/>
  <c r="DG44" i="38"/>
  <c r="DG45" i="38"/>
  <c r="DG46" i="38"/>
  <c r="DG47" i="38"/>
  <c r="DG48" i="38"/>
  <c r="DG49" i="38"/>
  <c r="DG50" i="38"/>
  <c r="DG51" i="38"/>
  <c r="DG52" i="38"/>
  <c r="DG53" i="38"/>
  <c r="DG54" i="38"/>
  <c r="DG55" i="38"/>
  <c r="DG56" i="38"/>
  <c r="DG57" i="38"/>
  <c r="DG58" i="38"/>
  <c r="DG59" i="38"/>
  <c r="DG60" i="38"/>
  <c r="DG61" i="38"/>
  <c r="DG62" i="38"/>
  <c r="DG63" i="38"/>
  <c r="DM33" i="38"/>
  <c r="DO3" i="38"/>
  <c r="DL38" i="38"/>
  <c r="DL39" i="38"/>
  <c r="DL40" i="38"/>
  <c r="DL41" i="38"/>
  <c r="DL42" i="38"/>
  <c r="DL43" i="38"/>
  <c r="DL44" i="38"/>
  <c r="DL45" i="38"/>
  <c r="DL46" i="38"/>
  <c r="DL47" i="38"/>
  <c r="DL48" i="38"/>
  <c r="DL49" i="38"/>
  <c r="DL50" i="38"/>
  <c r="DL51" i="38"/>
  <c r="DL52" i="38"/>
  <c r="DL53" i="38"/>
  <c r="DL54" i="38"/>
  <c r="DL55" i="38"/>
  <c r="DL56" i="38"/>
  <c r="DL57" i="38"/>
  <c r="DL58" i="38"/>
  <c r="DL59" i="38"/>
  <c r="DL60" i="38"/>
  <c r="DL61" i="38"/>
  <c r="DL62" i="38"/>
  <c r="DL63" i="38"/>
  <c r="DR33" i="38"/>
  <c r="DT3" i="38"/>
  <c r="DQ38" i="38"/>
  <c r="DQ39" i="38"/>
  <c r="DQ40" i="38"/>
  <c r="DQ41" i="38"/>
  <c r="DQ42" i="38"/>
  <c r="DQ43" i="38"/>
  <c r="DQ44" i="38"/>
  <c r="DQ45" i="38"/>
  <c r="DQ46" i="38"/>
  <c r="DQ47" i="38"/>
  <c r="DQ48" i="38"/>
  <c r="DQ49" i="38"/>
  <c r="DQ50" i="38"/>
  <c r="DQ51" i="38"/>
  <c r="DQ52" i="38"/>
  <c r="DQ53" i="38"/>
  <c r="DQ54" i="38"/>
  <c r="DQ55" i="38"/>
  <c r="DQ56" i="38"/>
  <c r="DQ57" i="38"/>
  <c r="DQ58" i="38"/>
  <c r="DQ59" i="38"/>
  <c r="DQ60" i="38"/>
  <c r="DQ61" i="38"/>
  <c r="DQ62" i="38"/>
  <c r="DQ63" i="38"/>
  <c r="DW33" i="38"/>
  <c r="DY3" i="38"/>
  <c r="DV38" i="38"/>
  <c r="DV39" i="38"/>
  <c r="DV40" i="38"/>
  <c r="DV41" i="38"/>
  <c r="DV42" i="38"/>
  <c r="DV43" i="38"/>
  <c r="DV44" i="38"/>
  <c r="DV45" i="38"/>
  <c r="DV46" i="38"/>
  <c r="DV47" i="38"/>
  <c r="DV48" i="38"/>
  <c r="DV49" i="38"/>
  <c r="DV50" i="38"/>
  <c r="DV51" i="38"/>
  <c r="DV52" i="38"/>
  <c r="DV53" i="38"/>
  <c r="DV54" i="38"/>
  <c r="DV55" i="38"/>
  <c r="DV56" i="38"/>
  <c r="DV57" i="38"/>
  <c r="DV58" i="38"/>
  <c r="DV59" i="38"/>
  <c r="DV60" i="38"/>
  <c r="DV61" i="38"/>
  <c r="DV62" i="38"/>
  <c r="DV63" i="38"/>
  <c r="EF33" i="38"/>
  <c r="EH3" i="38"/>
  <c r="EE38" i="38"/>
  <c r="EE39" i="38"/>
  <c r="EE40" i="38"/>
  <c r="EE41" i="38"/>
  <c r="EE42" i="38"/>
  <c r="EE43" i="38"/>
  <c r="EE44" i="38"/>
  <c r="EE45" i="38"/>
  <c r="EE46" i="38"/>
  <c r="EE47" i="38"/>
  <c r="EE48" i="38"/>
  <c r="EE49" i="38"/>
  <c r="EE50" i="38"/>
  <c r="EE51" i="38"/>
  <c r="EE52" i="38"/>
  <c r="EE53" i="38"/>
  <c r="EE54" i="38"/>
  <c r="EE55" i="38"/>
  <c r="EE56" i="38"/>
  <c r="EE57" i="38"/>
  <c r="EE58" i="38"/>
  <c r="EE59" i="38"/>
  <c r="EE60" i="38"/>
  <c r="EE61" i="38"/>
  <c r="EE62" i="38"/>
  <c r="EE63" i="38"/>
  <c r="EK33" i="38"/>
  <c r="EM3" i="38"/>
  <c r="EJ38" i="38"/>
  <c r="EJ39" i="38"/>
  <c r="EJ40" i="38"/>
  <c r="EJ41" i="38"/>
  <c r="EJ42" i="38"/>
  <c r="EJ43" i="38"/>
  <c r="EJ44" i="38"/>
  <c r="EJ45" i="38"/>
  <c r="EJ46" i="38"/>
  <c r="EJ47" i="38"/>
  <c r="EJ48" i="38"/>
  <c r="EJ49" i="38"/>
  <c r="EJ50" i="38"/>
  <c r="EJ51" i="38"/>
  <c r="EJ52" i="38"/>
  <c r="EJ53" i="38"/>
  <c r="EJ54" i="38"/>
  <c r="EJ55" i="38"/>
  <c r="EJ56" i="38"/>
  <c r="EJ57" i="38"/>
  <c r="EJ58" i="38"/>
  <c r="EJ59" i="38"/>
  <c r="EJ60" i="38"/>
  <c r="EJ61" i="38"/>
  <c r="EJ62" i="38"/>
  <c r="EJ63" i="38"/>
  <c r="EP33" i="38"/>
  <c r="ER3" i="38"/>
  <c r="EO38" i="38"/>
  <c r="EO39" i="38"/>
  <c r="EO40" i="38"/>
  <c r="EO41" i="38"/>
  <c r="EO42" i="38"/>
  <c r="EO43" i="38"/>
  <c r="EO44" i="38"/>
  <c r="EO45" i="38"/>
  <c r="EO46" i="38"/>
  <c r="EO47" i="38"/>
  <c r="EO48" i="38"/>
  <c r="EO49" i="38"/>
  <c r="EO50" i="38"/>
  <c r="EO51" i="38"/>
  <c r="EO52" i="38"/>
  <c r="EO53" i="38"/>
  <c r="EO54" i="38"/>
  <c r="EO55" i="38"/>
  <c r="EO56" i="38"/>
  <c r="EO57" i="38"/>
  <c r="EO58" i="38"/>
  <c r="EO59" i="38"/>
  <c r="EO60" i="38"/>
  <c r="EO61" i="38"/>
  <c r="EO62" i="38"/>
  <c r="EO63" i="38"/>
  <c r="EU33" i="38"/>
  <c r="EW3" i="38"/>
  <c r="ET38" i="38"/>
  <c r="ET39" i="38"/>
  <c r="ET40" i="38"/>
  <c r="ET41" i="38"/>
  <c r="ET42" i="38"/>
  <c r="ET43" i="38"/>
  <c r="ET44" i="38"/>
  <c r="ET45" i="38"/>
  <c r="ET46" i="38"/>
  <c r="ET47" i="38"/>
  <c r="ET48" i="38"/>
  <c r="ET49" i="38"/>
  <c r="ET50" i="38"/>
  <c r="ET51" i="38"/>
  <c r="ET52" i="38"/>
  <c r="ET53" i="38"/>
  <c r="ET54" i="38"/>
  <c r="ET55" i="38"/>
  <c r="ET56" i="38"/>
  <c r="ET57" i="38"/>
  <c r="ET58" i="38"/>
  <c r="ET59" i="38"/>
  <c r="ET60" i="38"/>
  <c r="ET61" i="38"/>
  <c r="ET62" i="38"/>
  <c r="ET63" i="38"/>
  <c r="EZ33" i="38"/>
  <c r="FB3" i="38"/>
  <c r="EY38" i="38"/>
  <c r="EY39" i="38"/>
  <c r="EY40" i="38"/>
  <c r="EY41" i="38"/>
  <c r="EY42" i="38"/>
  <c r="EY43" i="38"/>
  <c r="EY44" i="38"/>
  <c r="EY45" i="38"/>
  <c r="EY46" i="38"/>
  <c r="EY47" i="38"/>
  <c r="EY48" i="38"/>
  <c r="EY49" i="38"/>
  <c r="EY50" i="38"/>
  <c r="EY51" i="38"/>
  <c r="EY52" i="38"/>
  <c r="EY53" i="38"/>
  <c r="EY54" i="38"/>
  <c r="EY55" i="38"/>
  <c r="EY56" i="38"/>
  <c r="EY57" i="38"/>
  <c r="EY58" i="38"/>
  <c r="EY59" i="38"/>
  <c r="EY60" i="38"/>
  <c r="EY61" i="38"/>
  <c r="EY62" i="38"/>
  <c r="EY63" i="38"/>
  <c r="KY38" i="29"/>
  <c r="KY37" i="29"/>
  <c r="KY36" i="29"/>
  <c r="KY35" i="29"/>
  <c r="IX38" i="29"/>
  <c r="IX37" i="29"/>
  <c r="IX36" i="29"/>
  <c r="IX35" i="29"/>
  <c r="JV38" i="29"/>
  <c r="JV37" i="29"/>
  <c r="JV35" i="29"/>
  <c r="JV36" i="29"/>
  <c r="FD63" i="29"/>
  <c r="FD61" i="29"/>
  <c r="FD38" i="29"/>
  <c r="FD39" i="29"/>
  <c r="FD40" i="29"/>
  <c r="FD41" i="29"/>
  <c r="FD42" i="29"/>
  <c r="FD43" i="29"/>
  <c r="FD44" i="29"/>
  <c r="FD45" i="29"/>
  <c r="FD46" i="29"/>
  <c r="FD47" i="29"/>
  <c r="FD48" i="29"/>
  <c r="FD49" i="29"/>
  <c r="FD50" i="29"/>
  <c r="FD52" i="29"/>
  <c r="FD53" i="29"/>
  <c r="FD54" i="29"/>
  <c r="FD55" i="29"/>
  <c r="FD56" i="29"/>
  <c r="FD57" i="29"/>
  <c r="FD58" i="29"/>
  <c r="FD59" i="29"/>
  <c r="FD60" i="29"/>
  <c r="FD62" i="29"/>
  <c r="N61" i="29"/>
  <c r="N57" i="29"/>
  <c r="N43" i="29"/>
  <c r="N40" i="29"/>
  <c r="N39" i="29"/>
  <c r="N38" i="29"/>
  <c r="N62" i="29"/>
  <c r="N60" i="29"/>
  <c r="N59" i="29"/>
  <c r="N58" i="29"/>
  <c r="N56" i="29"/>
  <c r="N55" i="29"/>
  <c r="N54" i="29"/>
  <c r="N53" i="29"/>
  <c r="N51" i="29"/>
  <c r="N49" i="29"/>
  <c r="N48" i="29"/>
  <c r="N47" i="29"/>
  <c r="N46" i="29"/>
  <c r="N45" i="29"/>
  <c r="N44" i="29"/>
  <c r="N42" i="29"/>
  <c r="N41" i="29"/>
  <c r="S60" i="29"/>
  <c r="S57" i="29"/>
  <c r="S45" i="29"/>
  <c r="S44" i="29"/>
  <c r="S42" i="29"/>
  <c r="S40" i="29"/>
  <c r="S38" i="29"/>
  <c r="S62" i="29"/>
  <c r="S61" i="29"/>
  <c r="S59" i="29"/>
  <c r="S58" i="29"/>
  <c r="S56" i="29"/>
  <c r="S55" i="29"/>
  <c r="S54" i="29"/>
  <c r="S53" i="29"/>
  <c r="S52" i="29"/>
  <c r="S51" i="29"/>
  <c r="S50" i="29"/>
  <c r="S49" i="29"/>
  <c r="S48" i="29"/>
  <c r="S47" i="29"/>
  <c r="S46" i="29"/>
  <c r="S43" i="29"/>
  <c r="S41" i="29"/>
  <c r="S39" i="29"/>
  <c r="KI33" i="29"/>
  <c r="KI58" i="29"/>
  <c r="IH63" i="29"/>
  <c r="IH61" i="29"/>
  <c r="IH59" i="29"/>
  <c r="IH39" i="29"/>
  <c r="IH38" i="29"/>
  <c r="IH40" i="29"/>
  <c r="IH41" i="29"/>
  <c r="IH42" i="29"/>
  <c r="IH43" i="29"/>
  <c r="IH44" i="29"/>
  <c r="IH45" i="29"/>
  <c r="IH46" i="29"/>
  <c r="IH47" i="29"/>
  <c r="IH48" i="29"/>
  <c r="IH49" i="29"/>
  <c r="IH50" i="29"/>
  <c r="IH51" i="29"/>
  <c r="IH53" i="29"/>
  <c r="IH54" i="29"/>
  <c r="IH55" i="29"/>
  <c r="IH56" i="29"/>
  <c r="IH57" i="29"/>
  <c r="IH58" i="29"/>
  <c r="IH60" i="29"/>
  <c r="IH62" i="29"/>
  <c r="DM33" i="29"/>
  <c r="BZ4" i="27" s="1"/>
  <c r="DL60" i="29"/>
  <c r="DL38" i="29"/>
  <c r="DL62" i="29"/>
  <c r="DL61" i="29"/>
  <c r="DL59" i="29"/>
  <c r="DL58" i="29"/>
  <c r="DL57" i="29"/>
  <c r="DL56" i="29"/>
  <c r="DL55" i="29"/>
  <c r="DL53" i="29"/>
  <c r="DL52" i="29"/>
  <c r="DL51" i="29"/>
  <c r="DL49" i="29"/>
  <c r="DL48" i="29"/>
  <c r="DL47" i="29"/>
  <c r="DL46" i="29"/>
  <c r="DL45" i="29"/>
  <c r="DL44" i="29"/>
  <c r="DL43" i="29"/>
  <c r="DL42" i="29"/>
  <c r="DL41" i="29"/>
  <c r="DL40" i="29"/>
  <c r="DL39" i="29"/>
  <c r="DH33" i="29"/>
  <c r="DG61" i="29"/>
  <c r="DG59" i="29"/>
  <c r="DG57" i="29"/>
  <c r="DG39" i="29"/>
  <c r="DG38" i="29"/>
  <c r="DG62" i="29"/>
  <c r="DG60" i="29"/>
  <c r="DG58" i="29"/>
  <c r="DG56" i="29"/>
  <c r="DG55" i="29"/>
  <c r="DG54" i="29"/>
  <c r="DG53" i="29"/>
  <c r="DG52" i="29"/>
  <c r="DG51" i="29"/>
  <c r="DG50" i="29"/>
  <c r="DG49" i="29"/>
  <c r="DG48" i="29"/>
  <c r="DG47" i="29"/>
  <c r="DG46" i="29"/>
  <c r="DG44" i="29"/>
  <c r="DG43" i="29"/>
  <c r="DG42" i="29"/>
  <c r="DG41" i="29"/>
  <c r="DG40" i="29"/>
  <c r="AB61" i="29"/>
  <c r="AB59" i="29"/>
  <c r="AB57" i="29"/>
  <c r="AB45" i="29"/>
  <c r="AB43" i="29"/>
  <c r="AB41" i="29"/>
  <c r="AB39" i="29"/>
  <c r="AB38" i="29"/>
  <c r="AB62" i="29"/>
  <c r="AB60" i="29"/>
  <c r="AB58" i="29"/>
  <c r="AB56" i="29"/>
  <c r="AB55" i="29"/>
  <c r="AB54" i="29"/>
  <c r="AB53" i="29"/>
  <c r="AB52" i="29"/>
  <c r="AB51" i="29"/>
  <c r="AB49" i="29"/>
  <c r="AB48" i="29"/>
  <c r="AB47" i="29"/>
  <c r="AB46" i="29"/>
  <c r="AB44" i="29"/>
  <c r="AB42" i="29"/>
  <c r="AB40" i="29"/>
  <c r="IR63" i="29"/>
  <c r="IR61" i="29"/>
  <c r="IR57" i="29"/>
  <c r="IR38" i="29"/>
  <c r="IR39" i="29"/>
  <c r="IR40" i="29"/>
  <c r="IR41" i="29"/>
  <c r="IR42" i="29"/>
  <c r="IR43" i="29"/>
  <c r="IR44" i="29"/>
  <c r="IR45" i="29"/>
  <c r="IR46" i="29"/>
  <c r="IR47" i="29"/>
  <c r="IR48" i="29"/>
  <c r="IR49" i="29"/>
  <c r="IR51" i="29"/>
  <c r="IR52" i="29"/>
  <c r="IR53" i="29"/>
  <c r="IR55" i="29"/>
  <c r="IR56" i="29"/>
  <c r="IR58" i="29"/>
  <c r="IR59" i="29"/>
  <c r="IR60" i="29"/>
  <c r="IR62" i="29"/>
  <c r="DR33" i="29"/>
  <c r="CA4" i="27" s="1"/>
  <c r="DQ38" i="29"/>
  <c r="DQ39" i="29"/>
  <c r="DQ40" i="29"/>
  <c r="DQ41" i="29"/>
  <c r="DQ42" i="29"/>
  <c r="DQ44" i="29"/>
  <c r="DQ45" i="29"/>
  <c r="DQ46" i="29"/>
  <c r="DQ47" i="29"/>
  <c r="DQ48" i="29"/>
  <c r="DQ49" i="29"/>
  <c r="DQ50" i="29"/>
  <c r="DQ51" i="29"/>
  <c r="DQ52" i="29"/>
  <c r="DQ53" i="29"/>
  <c r="DQ54" i="29"/>
  <c r="DQ55" i="29"/>
  <c r="DQ56" i="29"/>
  <c r="DQ57" i="29"/>
  <c r="DQ58" i="29"/>
  <c r="DQ59" i="29"/>
  <c r="DQ60" i="29"/>
  <c r="DQ61" i="29"/>
  <c r="DQ62" i="29"/>
  <c r="AG62" i="29"/>
  <c r="AG60" i="29"/>
  <c r="AG42" i="29"/>
  <c r="AG40" i="29"/>
  <c r="AG38" i="29"/>
  <c r="AG61" i="29"/>
  <c r="AG59" i="29"/>
  <c r="AG58" i="29"/>
  <c r="AG57" i="29"/>
  <c r="AG56" i="29"/>
  <c r="AG55" i="29"/>
  <c r="AG54" i="29"/>
  <c r="AG53" i="29"/>
  <c r="AG52" i="29"/>
  <c r="AG50" i="29"/>
  <c r="AG49" i="29"/>
  <c r="AG48" i="29"/>
  <c r="AG47" i="29"/>
  <c r="AG46" i="29"/>
  <c r="AG45" i="29"/>
  <c r="AG44" i="29"/>
  <c r="AG43" i="29"/>
  <c r="AG41" i="29"/>
  <c r="AG39" i="29"/>
  <c r="AQ62" i="29"/>
  <c r="AQ60" i="29"/>
  <c r="AQ57" i="29"/>
  <c r="AQ41" i="29"/>
  <c r="AQ38" i="29"/>
  <c r="AQ61" i="29"/>
  <c r="AQ59" i="29"/>
  <c r="AQ58" i="29"/>
  <c r="AQ56" i="29"/>
  <c r="AQ55" i="29"/>
  <c r="AQ54" i="29"/>
  <c r="AQ53" i="29"/>
  <c r="AQ52" i="29"/>
  <c r="AQ51" i="29"/>
  <c r="AQ50" i="29"/>
  <c r="AQ49" i="29"/>
  <c r="AQ48" i="29"/>
  <c r="AQ46" i="29"/>
  <c r="AQ45" i="29"/>
  <c r="AQ43" i="29"/>
  <c r="AQ42" i="29"/>
  <c r="AQ40" i="29"/>
  <c r="AQ39" i="29"/>
  <c r="DA15" i="36"/>
  <c r="DB15" i="36"/>
  <c r="DA25" i="36"/>
  <c r="DB25" i="36"/>
  <c r="DA16" i="36"/>
  <c r="DB16" i="36"/>
  <c r="DA17" i="36"/>
  <c r="DB17" i="36"/>
  <c r="DA3" i="36"/>
  <c r="DB3" i="36"/>
  <c r="DA8" i="36"/>
  <c r="DB8" i="36"/>
  <c r="DA19" i="36"/>
  <c r="DB19" i="36"/>
  <c r="DA4" i="36"/>
  <c r="DB4" i="36"/>
  <c r="DA9" i="36"/>
  <c r="DB9" i="36"/>
  <c r="DA11" i="36"/>
  <c r="DB11" i="36"/>
  <c r="DB21" i="36"/>
  <c r="DA21" i="36"/>
  <c r="DA24" i="36"/>
  <c r="DB24" i="36"/>
  <c r="DA26" i="36"/>
  <c r="DB26" i="36"/>
  <c r="DA10" i="36"/>
  <c r="DB10" i="36"/>
  <c r="CZ5" i="36"/>
  <c r="DA5" i="36"/>
  <c r="DB5" i="36"/>
  <c r="DB20" i="36"/>
  <c r="DA20" i="36"/>
  <c r="KS33" i="29"/>
  <c r="KS58" i="29"/>
  <c r="AP4" i="27"/>
  <c r="AP9" i="27" s="1"/>
  <c r="GL63" i="29"/>
  <c r="GL60" i="29"/>
  <c r="GL59" i="29"/>
  <c r="GL39" i="29"/>
  <c r="GL38" i="29"/>
  <c r="GL43" i="29"/>
  <c r="GL45" i="29"/>
  <c r="GL46" i="29"/>
  <c r="GL47" i="29"/>
  <c r="GL48" i="29"/>
  <c r="GL50" i="29"/>
  <c r="GL51" i="29"/>
  <c r="GL52" i="29"/>
  <c r="GL53" i="29"/>
  <c r="GL54" i="29"/>
  <c r="GL55" i="29"/>
  <c r="GL56" i="29"/>
  <c r="GL57" i="29"/>
  <c r="GL58" i="29"/>
  <c r="GL61" i="29"/>
  <c r="GL62" i="29"/>
  <c r="IC63" i="29"/>
  <c r="IC60" i="29"/>
  <c r="IC57" i="29"/>
  <c r="IC38" i="29"/>
  <c r="IC39" i="29"/>
  <c r="IC40" i="29"/>
  <c r="IC41" i="29"/>
  <c r="IC42" i="29"/>
  <c r="IC43" i="29"/>
  <c r="IC44" i="29"/>
  <c r="IC45" i="29"/>
  <c r="IC46" i="29"/>
  <c r="IC47" i="29"/>
  <c r="IC48" i="29"/>
  <c r="IC49" i="29"/>
  <c r="IC50" i="29"/>
  <c r="IC51" i="29"/>
  <c r="IC52" i="29"/>
  <c r="IC54" i="29"/>
  <c r="IC55" i="29"/>
  <c r="IC56" i="29"/>
  <c r="IC58" i="29"/>
  <c r="IC59" i="29"/>
  <c r="IC61" i="29"/>
  <c r="IC62" i="29"/>
  <c r="AL61" i="29"/>
  <c r="AL59" i="29"/>
  <c r="AL57" i="29"/>
  <c r="AL44" i="29"/>
  <c r="AL43" i="29"/>
  <c r="AL41" i="29"/>
  <c r="AL40" i="29"/>
  <c r="AL39" i="29"/>
  <c r="AL38" i="29"/>
  <c r="AL62" i="29"/>
  <c r="AL60" i="29"/>
  <c r="AL58" i="29"/>
  <c r="AL56" i="29"/>
  <c r="AL55" i="29"/>
  <c r="AL53" i="29"/>
  <c r="AL52" i="29"/>
  <c r="AL51" i="29"/>
  <c r="AL50" i="29"/>
  <c r="AL49" i="29"/>
  <c r="AL48" i="29"/>
  <c r="AL47" i="29"/>
  <c r="AL46" i="29"/>
  <c r="AL45" i="29"/>
  <c r="AL42" i="29"/>
  <c r="GC33" i="29"/>
  <c r="GB63" i="29"/>
  <c r="GB61" i="29"/>
  <c r="GB57" i="29"/>
  <c r="GB38" i="29"/>
  <c r="GB39" i="29"/>
  <c r="GB40" i="29"/>
  <c r="GB41" i="29"/>
  <c r="GB43" i="29"/>
  <c r="GB44" i="29"/>
  <c r="GB45" i="29"/>
  <c r="GB46" i="29"/>
  <c r="GB47" i="29"/>
  <c r="GB48" i="29"/>
  <c r="GB49" i="29"/>
  <c r="GB51" i="29"/>
  <c r="GB52" i="29"/>
  <c r="GB53" i="29"/>
  <c r="GB54" i="29"/>
  <c r="GB55" i="29"/>
  <c r="GB56" i="29"/>
  <c r="GB58" i="29"/>
  <c r="GB59" i="29"/>
  <c r="GB60" i="29"/>
  <c r="GB62" i="29"/>
  <c r="IM63" i="29"/>
  <c r="IM62" i="29"/>
  <c r="IM38" i="29"/>
  <c r="IM39" i="29"/>
  <c r="IM40" i="29"/>
  <c r="IM41" i="29"/>
  <c r="IM42" i="29"/>
  <c r="IM43" i="29"/>
  <c r="IM44" i="29"/>
  <c r="IM45" i="29"/>
  <c r="IM46" i="29"/>
  <c r="IM47" i="29"/>
  <c r="IM48" i="29"/>
  <c r="IM49" i="29"/>
  <c r="IM50" i="29"/>
  <c r="IM51" i="29"/>
  <c r="IM52" i="29"/>
  <c r="IM53" i="29"/>
  <c r="IM54" i="29"/>
  <c r="IM55" i="29"/>
  <c r="IM56" i="29"/>
  <c r="IM57" i="29"/>
  <c r="IM58" i="29"/>
  <c r="IM59" i="29"/>
  <c r="IM60" i="29"/>
  <c r="IM61" i="29"/>
  <c r="EA33" i="29"/>
  <c r="DZ61" i="29"/>
  <c r="DZ57" i="29"/>
  <c r="DZ39" i="29"/>
  <c r="DZ38" i="29"/>
  <c r="DZ40" i="29"/>
  <c r="DZ41" i="29"/>
  <c r="DZ42" i="29"/>
  <c r="DZ43" i="29"/>
  <c r="DZ44" i="29"/>
  <c r="DZ45" i="29"/>
  <c r="DZ46" i="29"/>
  <c r="DZ47" i="29"/>
  <c r="DZ48" i="29"/>
  <c r="DZ49" i="29"/>
  <c r="DZ50" i="29"/>
  <c r="DZ52" i="29"/>
  <c r="DZ54" i="29"/>
  <c r="DZ55" i="29"/>
  <c r="DZ56" i="29"/>
  <c r="DZ58" i="29"/>
  <c r="DZ59" i="29"/>
  <c r="DZ60" i="29"/>
  <c r="DZ62" i="29"/>
  <c r="KD63" i="29"/>
  <c r="KD57" i="29"/>
  <c r="KD38" i="29"/>
  <c r="KD62" i="29"/>
  <c r="KD61" i="29"/>
  <c r="KD60" i="29"/>
  <c r="KD59" i="29"/>
  <c r="KD56" i="29"/>
  <c r="KD55" i="29"/>
  <c r="KD54" i="29"/>
  <c r="KD53" i="29"/>
  <c r="KD51" i="29"/>
  <c r="KD50" i="29"/>
  <c r="KD49" i="29"/>
  <c r="KD48" i="29"/>
  <c r="KD47" i="29"/>
  <c r="KD46" i="29"/>
  <c r="KD45" i="29"/>
  <c r="KD44" i="29"/>
  <c r="KD43" i="29"/>
  <c r="KD42" i="29"/>
  <c r="KD41" i="29"/>
  <c r="KD40" i="29"/>
  <c r="KD39" i="29"/>
  <c r="CV18" i="36"/>
  <c r="DA18" i="36"/>
  <c r="DB18" i="36"/>
  <c r="AO15" i="27"/>
  <c r="GG63" i="29"/>
  <c r="GG62" i="29"/>
  <c r="GG60" i="29"/>
  <c r="GG38" i="29"/>
  <c r="GG39" i="29"/>
  <c r="GG40" i="29"/>
  <c r="GG42" i="29"/>
  <c r="GG43" i="29"/>
  <c r="GG44" i="29"/>
  <c r="GG46" i="29"/>
  <c r="GG47" i="29"/>
  <c r="GG48" i="29"/>
  <c r="GG49" i="29"/>
  <c r="GG51" i="29"/>
  <c r="GG52" i="29"/>
  <c r="GG55" i="29"/>
  <c r="GG56" i="29"/>
  <c r="GG57" i="29"/>
  <c r="GG58" i="29"/>
  <c r="GG59" i="29"/>
  <c r="GG61" i="29"/>
  <c r="JB33" i="29"/>
  <c r="KD58" i="29"/>
  <c r="CW31" i="29"/>
  <c r="AG63" i="29"/>
  <c r="D33" i="29"/>
  <c r="D49" i="29"/>
  <c r="KS49" i="29"/>
  <c r="GL49" i="29"/>
  <c r="KS50" i="29"/>
  <c r="KI53" i="29"/>
  <c r="KD52" i="29"/>
  <c r="IR54" i="29"/>
  <c r="IR50" i="29"/>
  <c r="IH52" i="29"/>
  <c r="IC53" i="29"/>
  <c r="GL44" i="29"/>
  <c r="GL42" i="29"/>
  <c r="GL41" i="29"/>
  <c r="HX37" i="37"/>
  <c r="GL40" i="29"/>
  <c r="HQ51" i="37"/>
  <c r="GG54" i="29"/>
  <c r="HQ50" i="36"/>
  <c r="GG53" i="29"/>
  <c r="HQ47" i="37"/>
  <c r="GG50" i="29"/>
  <c r="GG45" i="29"/>
  <c r="HQ38" i="36"/>
  <c r="GG41" i="29"/>
  <c r="HJ47" i="37"/>
  <c r="GB50" i="29"/>
  <c r="GB42" i="29"/>
  <c r="FD51" i="29"/>
  <c r="DZ53" i="29"/>
  <c r="DZ51" i="29"/>
  <c r="DQ43" i="29"/>
  <c r="DL50" i="29"/>
  <c r="DL54" i="29"/>
  <c r="DG45" i="29"/>
  <c r="DB33" i="29"/>
  <c r="DB43" i="29"/>
  <c r="DB45" i="29"/>
  <c r="DB51" i="29"/>
  <c r="DB55" i="29"/>
  <c r="AQ44" i="29"/>
  <c r="AQ47" i="29"/>
  <c r="AL54" i="29"/>
  <c r="AG51" i="29"/>
  <c r="AB50" i="29"/>
  <c r="N50" i="29"/>
  <c r="N52" i="29"/>
  <c r="N63" i="29"/>
  <c r="DA2" i="36"/>
  <c r="DB2" i="36"/>
  <c r="GO2" i="36"/>
  <c r="GN2" i="36"/>
  <c r="GM2" i="36"/>
  <c r="GL2" i="36"/>
  <c r="GK2" i="36"/>
  <c r="GJ2" i="36"/>
  <c r="GI2" i="36"/>
  <c r="DZ63" i="29"/>
  <c r="DQ63" i="29"/>
  <c r="EL3" i="36"/>
  <c r="EM3" i="36"/>
  <c r="EN3" i="36"/>
  <c r="EO3" i="36"/>
  <c r="EP3" i="36"/>
  <c r="EQ3" i="36"/>
  <c r="ER3" i="36"/>
  <c r="DL63" i="29"/>
  <c r="DG63" i="29"/>
  <c r="DP60" i="36"/>
  <c r="CN60" i="36"/>
  <c r="BM3" i="36"/>
  <c r="BP3" i="36"/>
  <c r="BQ3" i="36"/>
  <c r="AL63" i="29"/>
  <c r="AN7" i="36"/>
  <c r="AK7" i="36"/>
  <c r="AL7" i="36"/>
  <c r="AM7" i="36"/>
  <c r="AO7" i="36"/>
  <c r="AP7" i="36"/>
  <c r="AQ7" i="36"/>
  <c r="AJ60" i="37"/>
  <c r="AB63" i="29"/>
  <c r="AC60" i="37"/>
  <c r="S63" i="29"/>
  <c r="O60" i="37"/>
  <c r="O2" i="36"/>
  <c r="N2" i="36"/>
  <c r="M2" i="36"/>
  <c r="L2" i="36"/>
  <c r="K2" i="36"/>
  <c r="J2" i="36"/>
  <c r="I2" i="36"/>
  <c r="D63" i="29"/>
  <c r="CW33" i="29"/>
  <c r="BF3" i="36"/>
  <c r="BG3" i="36"/>
  <c r="BH3" i="36"/>
  <c r="BI3" i="36"/>
  <c r="BJ3" i="36"/>
  <c r="BK3" i="36"/>
  <c r="BL3" i="36"/>
  <c r="AQ63" i="29"/>
  <c r="DU31" i="29"/>
  <c r="DB63" i="29"/>
  <c r="LB6" i="29"/>
  <c r="LB9" i="29"/>
  <c r="LB14" i="29"/>
  <c r="LB25" i="29"/>
  <c r="LB10" i="29"/>
  <c r="LB13" i="29"/>
  <c r="LB15" i="29"/>
  <c r="LB19" i="29"/>
  <c r="LB30" i="29"/>
  <c r="LB18" i="29"/>
  <c r="LB27" i="29"/>
  <c r="LB28" i="29"/>
  <c r="LB8" i="29"/>
  <c r="LB12" i="29"/>
  <c r="LB20" i="29"/>
  <c r="LB29" i="29"/>
  <c r="LB11" i="29"/>
  <c r="LB23" i="29"/>
  <c r="LB22" i="29"/>
  <c r="LB21" i="29"/>
  <c r="IZ21" i="36"/>
  <c r="LB7" i="29"/>
  <c r="LF4" i="36"/>
  <c r="KI5" i="36"/>
  <c r="JF5" i="36"/>
  <c r="IS3" i="36"/>
  <c r="HR2" i="36"/>
  <c r="HK3" i="36"/>
  <c r="CX2" i="36"/>
  <c r="KI65" i="37"/>
  <c r="JU65" i="37"/>
  <c r="CL5" i="36"/>
  <c r="AX65" i="37"/>
  <c r="H8" i="37"/>
  <c r="G8" i="37"/>
  <c r="F8" i="37"/>
  <c r="E8" i="37"/>
  <c r="D8" i="37"/>
  <c r="C8" i="37"/>
  <c r="B8" i="37"/>
  <c r="H12" i="37"/>
  <c r="G12" i="37"/>
  <c r="F12" i="37"/>
  <c r="E12" i="37"/>
  <c r="D12" i="37"/>
  <c r="C12" i="37"/>
  <c r="B12" i="37"/>
  <c r="J24" i="36"/>
  <c r="K24" i="36"/>
  <c r="L24" i="36"/>
  <c r="M24" i="36"/>
  <c r="N24" i="36"/>
  <c r="O24" i="36"/>
  <c r="I24" i="36"/>
  <c r="O24" i="37"/>
  <c r="N24" i="37"/>
  <c r="M24" i="37"/>
  <c r="L24" i="37"/>
  <c r="K24" i="37"/>
  <c r="J24" i="37"/>
  <c r="I24" i="37"/>
  <c r="J25" i="36"/>
  <c r="K25" i="36"/>
  <c r="L25" i="36"/>
  <c r="M25" i="36"/>
  <c r="N25" i="36"/>
  <c r="O25" i="36"/>
  <c r="I25" i="36"/>
  <c r="O25" i="37"/>
  <c r="N25" i="37"/>
  <c r="M25" i="37"/>
  <c r="L25" i="37"/>
  <c r="K25" i="37"/>
  <c r="J25" i="37"/>
  <c r="I25" i="37"/>
  <c r="O4" i="37"/>
  <c r="N4" i="37"/>
  <c r="M4" i="37"/>
  <c r="L4" i="37"/>
  <c r="K4" i="37"/>
  <c r="J4" i="37"/>
  <c r="I4" i="37"/>
  <c r="O10" i="37"/>
  <c r="N10" i="37"/>
  <c r="M10" i="37"/>
  <c r="L10" i="37"/>
  <c r="K10" i="37"/>
  <c r="J10" i="37"/>
  <c r="I10" i="37"/>
  <c r="O14" i="37"/>
  <c r="N14" i="37"/>
  <c r="M14" i="37"/>
  <c r="L14" i="37"/>
  <c r="K14" i="37"/>
  <c r="J14" i="37"/>
  <c r="I14" i="37"/>
  <c r="O15" i="37"/>
  <c r="N15" i="37"/>
  <c r="M15" i="37"/>
  <c r="L15" i="37"/>
  <c r="K15" i="37"/>
  <c r="J15" i="37"/>
  <c r="I15" i="37"/>
  <c r="V13" i="37"/>
  <c r="U13" i="37"/>
  <c r="T13" i="37"/>
  <c r="S13" i="37"/>
  <c r="R13" i="37"/>
  <c r="Q13" i="37"/>
  <c r="P13" i="37"/>
  <c r="V26" i="37"/>
  <c r="U26" i="37"/>
  <c r="T26" i="37"/>
  <c r="S26" i="37"/>
  <c r="R26" i="37"/>
  <c r="Q26" i="37"/>
  <c r="P26" i="37"/>
  <c r="V5" i="37"/>
  <c r="U5" i="37"/>
  <c r="T5" i="37"/>
  <c r="S5" i="37"/>
  <c r="R5" i="37"/>
  <c r="Q5" i="37"/>
  <c r="P5" i="37"/>
  <c r="V14" i="37"/>
  <c r="U14" i="37"/>
  <c r="T14" i="37"/>
  <c r="S14" i="37"/>
  <c r="R14" i="37"/>
  <c r="Q14" i="37"/>
  <c r="P14" i="37"/>
  <c r="V19" i="37"/>
  <c r="U19" i="37"/>
  <c r="T19" i="37"/>
  <c r="S19" i="37"/>
  <c r="R19" i="37"/>
  <c r="Q19" i="37"/>
  <c r="P19" i="37"/>
  <c r="V4" i="37"/>
  <c r="U4" i="37"/>
  <c r="T4" i="37"/>
  <c r="S4" i="37"/>
  <c r="R4" i="37"/>
  <c r="Q4" i="37"/>
  <c r="P4" i="37"/>
  <c r="V6" i="37"/>
  <c r="U6" i="37"/>
  <c r="T6" i="37"/>
  <c r="S6" i="37"/>
  <c r="R6" i="37"/>
  <c r="Q6" i="37"/>
  <c r="P6" i="37"/>
  <c r="V10" i="37"/>
  <c r="U10" i="37"/>
  <c r="T10" i="37"/>
  <c r="S10" i="37"/>
  <c r="R10" i="37"/>
  <c r="Q10" i="37"/>
  <c r="P10" i="37"/>
  <c r="V22" i="37"/>
  <c r="U22" i="37"/>
  <c r="T22" i="37"/>
  <c r="S22" i="37"/>
  <c r="R22" i="37"/>
  <c r="Q22" i="37"/>
  <c r="P22" i="37"/>
  <c r="AC3" i="37"/>
  <c r="AB3" i="37"/>
  <c r="AA3" i="37"/>
  <c r="Z3" i="37"/>
  <c r="Y3" i="37"/>
  <c r="X3" i="37"/>
  <c r="W3" i="37"/>
  <c r="AC13" i="37"/>
  <c r="AB13" i="37"/>
  <c r="AA13" i="37"/>
  <c r="Z13" i="37"/>
  <c r="Y13" i="37"/>
  <c r="X13" i="37"/>
  <c r="W13" i="37"/>
  <c r="AC24" i="37"/>
  <c r="AB24" i="37"/>
  <c r="AA24" i="37"/>
  <c r="Z24" i="37"/>
  <c r="Y24" i="37"/>
  <c r="X24" i="37"/>
  <c r="W24" i="37"/>
  <c r="AC15" i="37"/>
  <c r="AB15" i="37"/>
  <c r="AA15" i="37"/>
  <c r="Z15" i="37"/>
  <c r="Y15" i="37"/>
  <c r="X15" i="37"/>
  <c r="W15" i="37"/>
  <c r="AC19" i="37"/>
  <c r="AB19" i="37"/>
  <c r="AA19" i="37"/>
  <c r="Z19" i="37"/>
  <c r="Y19" i="37"/>
  <c r="X19" i="37"/>
  <c r="W19" i="37"/>
  <c r="AC5" i="37"/>
  <c r="AB5" i="37"/>
  <c r="AA5" i="37"/>
  <c r="Z5" i="37"/>
  <c r="Y5" i="37"/>
  <c r="X5" i="37"/>
  <c r="W5" i="37"/>
  <c r="AC23" i="37"/>
  <c r="AB23" i="37"/>
  <c r="AA23" i="37"/>
  <c r="Z23" i="37"/>
  <c r="Y23" i="37"/>
  <c r="X23" i="37"/>
  <c r="W23" i="37"/>
  <c r="BN24" i="36"/>
  <c r="BO24" i="36"/>
  <c r="BP24" i="36"/>
  <c r="BQ24" i="36"/>
  <c r="BR24" i="36"/>
  <c r="BS24" i="36"/>
  <c r="BM24" i="36"/>
  <c r="CB24" i="36"/>
  <c r="CC24" i="36"/>
  <c r="CD24" i="36"/>
  <c r="CE24" i="36"/>
  <c r="CF24" i="36"/>
  <c r="CG24" i="36"/>
  <c r="CA24" i="36"/>
  <c r="V25" i="37"/>
  <c r="U25" i="37"/>
  <c r="T25" i="37"/>
  <c r="S25" i="37"/>
  <c r="R25" i="37"/>
  <c r="Q25" i="37"/>
  <c r="P25" i="37"/>
  <c r="DD25" i="36"/>
  <c r="DE25" i="36"/>
  <c r="DF25" i="36"/>
  <c r="DG25" i="36"/>
  <c r="DH25" i="36"/>
  <c r="DI25" i="36"/>
  <c r="DC25" i="36"/>
  <c r="AC22" i="37"/>
  <c r="AB22" i="37"/>
  <c r="AA22" i="37"/>
  <c r="Z22" i="37"/>
  <c r="Y22" i="37"/>
  <c r="X22" i="37"/>
  <c r="W22" i="37"/>
  <c r="V9" i="37"/>
  <c r="U9" i="37"/>
  <c r="T9" i="37"/>
  <c r="S9" i="37"/>
  <c r="R9" i="37"/>
  <c r="Q9" i="37"/>
  <c r="P9" i="37"/>
  <c r="O18" i="37"/>
  <c r="N18" i="37"/>
  <c r="M18" i="37"/>
  <c r="L18" i="37"/>
  <c r="K18" i="37"/>
  <c r="J18" i="37"/>
  <c r="I18" i="37"/>
  <c r="H13" i="37"/>
  <c r="G13" i="37"/>
  <c r="F13" i="37"/>
  <c r="E13" i="37"/>
  <c r="D13" i="37"/>
  <c r="C13" i="37"/>
  <c r="B13" i="37"/>
  <c r="AC7" i="37"/>
  <c r="AB7" i="37"/>
  <c r="AA7" i="37"/>
  <c r="Z7" i="37"/>
  <c r="Y7" i="37"/>
  <c r="X7" i="37"/>
  <c r="W7" i="37"/>
  <c r="AC26" i="37"/>
  <c r="AB26" i="37"/>
  <c r="AA26" i="37"/>
  <c r="Z26" i="37"/>
  <c r="Y26" i="37"/>
  <c r="X26" i="37"/>
  <c r="W26" i="37"/>
  <c r="V17" i="37"/>
  <c r="U17" i="37"/>
  <c r="T17" i="37"/>
  <c r="S17" i="37"/>
  <c r="R17" i="37"/>
  <c r="Q17" i="37"/>
  <c r="P17" i="37"/>
  <c r="V2" i="37"/>
  <c r="U2" i="37"/>
  <c r="T2" i="37"/>
  <c r="S2" i="37"/>
  <c r="R2" i="37"/>
  <c r="Q2" i="37"/>
  <c r="P2" i="37"/>
  <c r="J26" i="36"/>
  <c r="K26" i="36"/>
  <c r="L26" i="36"/>
  <c r="M26" i="36"/>
  <c r="N26" i="36"/>
  <c r="O26" i="36"/>
  <c r="I26" i="36"/>
  <c r="O26" i="37"/>
  <c r="N26" i="37"/>
  <c r="M26" i="37"/>
  <c r="L26" i="37"/>
  <c r="K26" i="37"/>
  <c r="J26" i="37"/>
  <c r="I26" i="37"/>
  <c r="H21" i="37"/>
  <c r="G21" i="37"/>
  <c r="F21" i="37"/>
  <c r="E21" i="37"/>
  <c r="D21" i="37"/>
  <c r="C21" i="37"/>
  <c r="B21" i="37"/>
  <c r="AC11" i="37"/>
  <c r="AB11" i="37"/>
  <c r="AA11" i="37"/>
  <c r="Z11" i="37"/>
  <c r="Y11" i="37"/>
  <c r="X11" i="37"/>
  <c r="W11" i="37"/>
  <c r="V23" i="37"/>
  <c r="U23" i="37"/>
  <c r="T23" i="37"/>
  <c r="S23" i="37"/>
  <c r="R23" i="37"/>
  <c r="Q23" i="37"/>
  <c r="P23" i="37"/>
  <c r="J22" i="36"/>
  <c r="K22" i="36"/>
  <c r="L22" i="36"/>
  <c r="M22" i="36"/>
  <c r="N22" i="36"/>
  <c r="O22" i="36"/>
  <c r="I22" i="36"/>
  <c r="O22" i="37"/>
  <c r="N22" i="37"/>
  <c r="M22" i="37"/>
  <c r="L22" i="37"/>
  <c r="K22" i="37"/>
  <c r="J22" i="37"/>
  <c r="I22" i="37"/>
  <c r="H4" i="37"/>
  <c r="G4" i="37"/>
  <c r="F4" i="37"/>
  <c r="E4" i="37"/>
  <c r="D4" i="37"/>
  <c r="C4" i="37"/>
  <c r="B4" i="37"/>
  <c r="H17" i="37"/>
  <c r="G17" i="37"/>
  <c r="F17" i="37"/>
  <c r="E17" i="37"/>
  <c r="D17" i="37"/>
  <c r="C17" i="37"/>
  <c r="B17" i="37"/>
  <c r="AS21" i="36"/>
  <c r="AT21" i="36"/>
  <c r="AU21" i="36"/>
  <c r="AV21" i="36"/>
  <c r="AW21" i="36"/>
  <c r="AX21" i="36"/>
  <c r="AR21" i="36"/>
  <c r="AS24" i="36"/>
  <c r="AT24" i="36"/>
  <c r="AU24" i="36"/>
  <c r="AV24" i="36"/>
  <c r="AW24" i="36"/>
  <c r="AX24" i="36"/>
  <c r="AR24" i="36"/>
  <c r="AS25" i="36"/>
  <c r="AT25" i="36"/>
  <c r="AU25" i="36"/>
  <c r="AV25" i="36"/>
  <c r="AW25" i="36"/>
  <c r="AX25" i="36"/>
  <c r="AR25" i="36"/>
  <c r="AS23" i="36"/>
  <c r="AT23" i="36"/>
  <c r="AU23" i="36"/>
  <c r="AV23" i="36"/>
  <c r="AW23" i="36"/>
  <c r="AX23" i="36"/>
  <c r="AR23" i="36"/>
  <c r="DK23" i="36"/>
  <c r="DL23" i="36"/>
  <c r="DM23" i="36"/>
  <c r="DN23" i="36"/>
  <c r="DO23" i="36"/>
  <c r="DP23" i="36"/>
  <c r="DJ23" i="36"/>
  <c r="BN26" i="36"/>
  <c r="BO26" i="36"/>
  <c r="BP26" i="36"/>
  <c r="BQ26" i="36"/>
  <c r="BR26" i="36"/>
  <c r="BS26" i="36"/>
  <c r="BM26" i="36"/>
  <c r="CB26" i="36"/>
  <c r="CC26" i="36"/>
  <c r="CD26" i="36"/>
  <c r="CE26" i="36"/>
  <c r="CF26" i="36"/>
  <c r="CG26" i="36"/>
  <c r="CA26" i="36"/>
  <c r="H16" i="37"/>
  <c r="G16" i="37"/>
  <c r="F16" i="37"/>
  <c r="E16" i="37"/>
  <c r="D16" i="37"/>
  <c r="C16" i="37"/>
  <c r="B16" i="37"/>
  <c r="O7" i="37"/>
  <c r="N7" i="37"/>
  <c r="M7" i="37"/>
  <c r="L7" i="37"/>
  <c r="K7" i="37"/>
  <c r="J7" i="37"/>
  <c r="I7" i="37"/>
  <c r="DR21" i="36"/>
  <c r="DS21" i="36"/>
  <c r="DT21" i="36"/>
  <c r="DU21" i="36"/>
  <c r="DV21" i="36"/>
  <c r="DW21" i="36"/>
  <c r="DQ21" i="36"/>
  <c r="AC25" i="37"/>
  <c r="AB25" i="37"/>
  <c r="AA25" i="37"/>
  <c r="Z25" i="37"/>
  <c r="Y25" i="37"/>
  <c r="X25" i="37"/>
  <c r="W25" i="37"/>
  <c r="CW25" i="36"/>
  <c r="CX25" i="36"/>
  <c r="CY25" i="36"/>
  <c r="CZ25" i="36"/>
  <c r="CV25" i="36"/>
  <c r="DK25" i="36"/>
  <c r="DL25" i="36"/>
  <c r="DM25" i="36"/>
  <c r="DN25" i="36"/>
  <c r="DO25" i="36"/>
  <c r="DP25" i="36"/>
  <c r="DJ25" i="36"/>
  <c r="BG25" i="36"/>
  <c r="BH25" i="36"/>
  <c r="BI25" i="36"/>
  <c r="BJ25" i="36"/>
  <c r="BK25" i="36"/>
  <c r="BL25" i="36"/>
  <c r="BF25" i="36"/>
  <c r="BG26" i="36"/>
  <c r="BH26" i="36"/>
  <c r="BI26" i="36"/>
  <c r="BJ26" i="36"/>
  <c r="BK26" i="36"/>
  <c r="BL26" i="36"/>
  <c r="BF26" i="36"/>
  <c r="BN21" i="36"/>
  <c r="BO21" i="36"/>
  <c r="BP21" i="36"/>
  <c r="BQ21" i="36"/>
  <c r="BR21" i="36"/>
  <c r="BS21" i="36"/>
  <c r="BM21" i="36"/>
  <c r="BU21" i="36"/>
  <c r="BV21" i="36"/>
  <c r="BW21" i="36"/>
  <c r="BX21" i="36"/>
  <c r="BY21" i="36"/>
  <c r="BZ21" i="36"/>
  <c r="BT21" i="36"/>
  <c r="BU24" i="36"/>
  <c r="BV24" i="36"/>
  <c r="BW24" i="36"/>
  <c r="BX24" i="36"/>
  <c r="BY24" i="36"/>
  <c r="BZ24" i="36"/>
  <c r="BT24" i="36"/>
  <c r="CB22" i="36"/>
  <c r="CC22" i="36"/>
  <c r="CD22" i="36"/>
  <c r="CE22" i="36"/>
  <c r="CF22" i="36"/>
  <c r="CG22" i="36"/>
  <c r="CA22" i="36"/>
  <c r="CB21" i="36"/>
  <c r="CC21" i="36"/>
  <c r="CD21" i="36"/>
  <c r="CE21" i="36"/>
  <c r="CF21" i="36"/>
  <c r="CG21" i="36"/>
  <c r="CA21" i="36"/>
  <c r="CI23" i="36"/>
  <c r="CJ23" i="36"/>
  <c r="CK23" i="36"/>
  <c r="CL23" i="36"/>
  <c r="CM23" i="36"/>
  <c r="CN23" i="36"/>
  <c r="CH23" i="36"/>
  <c r="CW21" i="36"/>
  <c r="CX21" i="36"/>
  <c r="CY21" i="36"/>
  <c r="CZ21" i="36"/>
  <c r="CV21" i="36"/>
  <c r="CW24" i="36"/>
  <c r="CX24" i="36"/>
  <c r="CY24" i="36"/>
  <c r="CZ24" i="36"/>
  <c r="CV24" i="36"/>
  <c r="CW26" i="36"/>
  <c r="CX26" i="36"/>
  <c r="CY26" i="36"/>
  <c r="CZ26" i="36"/>
  <c r="CV26" i="36"/>
  <c r="DD22" i="36"/>
  <c r="DE22" i="36"/>
  <c r="DF22" i="36"/>
  <c r="DG22" i="36"/>
  <c r="DH22" i="36"/>
  <c r="DI22" i="36"/>
  <c r="DC22" i="36"/>
  <c r="DD26" i="36"/>
  <c r="DE26" i="36"/>
  <c r="DF26" i="36"/>
  <c r="DG26" i="36"/>
  <c r="DH26" i="36"/>
  <c r="DI26" i="36"/>
  <c r="DC26" i="36"/>
  <c r="DH21" i="36"/>
  <c r="DI21" i="36"/>
  <c r="CB23" i="36"/>
  <c r="CC23" i="36"/>
  <c r="CD23" i="36"/>
  <c r="CE23" i="36"/>
  <c r="CF23" i="36"/>
  <c r="CG23" i="36"/>
  <c r="CA23" i="36"/>
  <c r="CB25" i="36"/>
  <c r="CC25" i="36"/>
  <c r="CD25" i="36"/>
  <c r="CE25" i="36"/>
  <c r="CF25" i="36"/>
  <c r="CG25" i="36"/>
  <c r="CA25" i="36"/>
  <c r="DK24" i="36"/>
  <c r="DL24" i="36"/>
  <c r="DM24" i="36"/>
  <c r="DN24" i="36"/>
  <c r="DO24" i="36"/>
  <c r="DP24" i="36"/>
  <c r="DJ24" i="36"/>
  <c r="BN23" i="36"/>
  <c r="BO23" i="36"/>
  <c r="BP23" i="36"/>
  <c r="BQ23" i="36"/>
  <c r="BR23" i="36"/>
  <c r="BS23" i="36"/>
  <c r="BM23" i="36"/>
  <c r="BN25" i="36"/>
  <c r="BO25" i="36"/>
  <c r="BP25" i="36"/>
  <c r="BQ25" i="36"/>
  <c r="BR25" i="36"/>
  <c r="BS25" i="36"/>
  <c r="BM25" i="36"/>
  <c r="O19" i="37"/>
  <c r="N19" i="37"/>
  <c r="M19" i="37"/>
  <c r="L19" i="37"/>
  <c r="K19" i="37"/>
  <c r="J19" i="37"/>
  <c r="I19" i="37"/>
  <c r="CI24" i="36"/>
  <c r="CJ24" i="36"/>
  <c r="CK24" i="36"/>
  <c r="CL24" i="36"/>
  <c r="CM24" i="36"/>
  <c r="CN24" i="36"/>
  <c r="CH24" i="36"/>
  <c r="V18" i="37"/>
  <c r="U18" i="37"/>
  <c r="T18" i="37"/>
  <c r="S18" i="37"/>
  <c r="R18" i="37"/>
  <c r="Q18" i="37"/>
  <c r="P18" i="37"/>
  <c r="DK21" i="36"/>
  <c r="DL21" i="36"/>
  <c r="DM21" i="36"/>
  <c r="DN21" i="36"/>
  <c r="DO21" i="36"/>
  <c r="DP21" i="36"/>
  <c r="DJ21" i="36"/>
  <c r="CP25" i="36"/>
  <c r="CQ25" i="36"/>
  <c r="CR25" i="36"/>
  <c r="CS25" i="36"/>
  <c r="CT25" i="36"/>
  <c r="CU25" i="36"/>
  <c r="CO25" i="36"/>
  <c r="H23" i="37"/>
  <c r="G23" i="37"/>
  <c r="F23" i="37"/>
  <c r="E23" i="37"/>
  <c r="D23" i="37"/>
  <c r="C23" i="37"/>
  <c r="B23" i="37"/>
  <c r="CP26" i="36"/>
  <c r="CQ26" i="36"/>
  <c r="CR26" i="36"/>
  <c r="CS26" i="36"/>
  <c r="CT26" i="36"/>
  <c r="CU26" i="36"/>
  <c r="CO26" i="36"/>
  <c r="BG24" i="36"/>
  <c r="BH24" i="36"/>
  <c r="BI24" i="36"/>
  <c r="BJ24" i="36"/>
  <c r="BK24" i="36"/>
  <c r="BL24" i="36"/>
  <c r="BF24" i="36"/>
  <c r="H25" i="37"/>
  <c r="G25" i="37"/>
  <c r="F25" i="37"/>
  <c r="E25" i="37"/>
  <c r="D25" i="37"/>
  <c r="C25" i="37"/>
  <c r="B25" i="37"/>
  <c r="O11" i="37"/>
  <c r="N11" i="37"/>
  <c r="M11" i="37"/>
  <c r="L11" i="37"/>
  <c r="K11" i="37"/>
  <c r="J11" i="37"/>
  <c r="I11" i="37"/>
  <c r="H14" i="37"/>
  <c r="G14" i="37"/>
  <c r="F14" i="37"/>
  <c r="E14" i="37"/>
  <c r="D14" i="37"/>
  <c r="C14" i="37"/>
  <c r="B14" i="37"/>
  <c r="DR25" i="36"/>
  <c r="DS25" i="36"/>
  <c r="DT25" i="36"/>
  <c r="DU25" i="36"/>
  <c r="DV25" i="36"/>
  <c r="DW25" i="36"/>
  <c r="DQ25" i="36"/>
  <c r="AS26" i="36"/>
  <c r="AT26" i="36"/>
  <c r="AU26" i="36"/>
  <c r="AV26" i="36"/>
  <c r="AW26" i="36"/>
  <c r="AX26" i="36"/>
  <c r="AR26" i="36"/>
  <c r="DR24" i="36"/>
  <c r="DS24" i="36"/>
  <c r="DT24" i="36"/>
  <c r="DU24" i="36"/>
  <c r="DV24" i="36"/>
  <c r="DW24" i="36"/>
  <c r="DQ24" i="36"/>
  <c r="H3" i="37"/>
  <c r="G3" i="37"/>
  <c r="F3" i="37"/>
  <c r="E3" i="37"/>
  <c r="D3" i="37"/>
  <c r="C3" i="37"/>
  <c r="B3" i="37"/>
  <c r="H6" i="37"/>
  <c r="G6" i="37"/>
  <c r="F6" i="37"/>
  <c r="E6" i="37"/>
  <c r="D6" i="37"/>
  <c r="C6" i="37"/>
  <c r="B6" i="37"/>
  <c r="H10" i="37"/>
  <c r="G10" i="37"/>
  <c r="F10" i="37"/>
  <c r="E10" i="37"/>
  <c r="D10" i="37"/>
  <c r="C10" i="37"/>
  <c r="B10" i="37"/>
  <c r="H15" i="37"/>
  <c r="G15" i="37"/>
  <c r="F15" i="37"/>
  <c r="E15" i="37"/>
  <c r="D15" i="37"/>
  <c r="C15" i="37"/>
  <c r="B15" i="37"/>
  <c r="H18" i="37"/>
  <c r="G18" i="37"/>
  <c r="F18" i="37"/>
  <c r="E18" i="37"/>
  <c r="D18" i="37"/>
  <c r="C18" i="37"/>
  <c r="B18" i="37"/>
  <c r="H19" i="37"/>
  <c r="G19" i="37"/>
  <c r="F19" i="37"/>
  <c r="E19" i="37"/>
  <c r="D19" i="37"/>
  <c r="C19" i="37"/>
  <c r="B19" i="37"/>
  <c r="O16" i="37"/>
  <c r="N16" i="37"/>
  <c r="M16" i="37"/>
  <c r="L16" i="37"/>
  <c r="K16" i="37"/>
  <c r="J16" i="37"/>
  <c r="I16" i="37"/>
  <c r="DR26" i="36"/>
  <c r="DS26" i="36"/>
  <c r="DT26" i="36"/>
  <c r="DU26" i="36"/>
  <c r="DV26" i="36"/>
  <c r="DW26" i="36"/>
  <c r="DQ26" i="36"/>
  <c r="V15" i="37"/>
  <c r="U15" i="37"/>
  <c r="T15" i="37"/>
  <c r="S15" i="37"/>
  <c r="R15" i="37"/>
  <c r="Q15" i="37"/>
  <c r="P15" i="37"/>
  <c r="O23" i="37"/>
  <c r="N23" i="37"/>
  <c r="M23" i="37"/>
  <c r="L23" i="37"/>
  <c r="K23" i="37"/>
  <c r="J23" i="37"/>
  <c r="I23" i="37"/>
  <c r="J23" i="36"/>
  <c r="K23" i="36"/>
  <c r="L23" i="36"/>
  <c r="M23" i="36"/>
  <c r="N23" i="36"/>
  <c r="O23" i="36"/>
  <c r="I23" i="36"/>
  <c r="JU64" i="37"/>
  <c r="JT64" i="37"/>
  <c r="JS64" i="37"/>
  <c r="JR64" i="37"/>
  <c r="JQ64" i="37"/>
  <c r="JP64" i="37"/>
  <c r="JO64" i="37"/>
  <c r="DR23" i="36"/>
  <c r="DS23" i="36"/>
  <c r="DT23" i="36"/>
  <c r="DU23" i="36"/>
  <c r="DV23" i="36"/>
  <c r="DW23" i="36"/>
  <c r="DQ23" i="36"/>
  <c r="DK22" i="36"/>
  <c r="DL22" i="36"/>
  <c r="DM22" i="36"/>
  <c r="DN22" i="36"/>
  <c r="DO22" i="36"/>
  <c r="DP22" i="36"/>
  <c r="DJ22" i="36"/>
  <c r="DK26" i="36"/>
  <c r="DL26" i="36"/>
  <c r="DM26" i="36"/>
  <c r="DN26" i="36"/>
  <c r="DO26" i="36"/>
  <c r="DP26" i="36"/>
  <c r="DJ26" i="36"/>
  <c r="CP23" i="36"/>
  <c r="CQ23" i="36"/>
  <c r="CR23" i="36"/>
  <c r="CS23" i="36"/>
  <c r="CT23" i="36"/>
  <c r="CU23" i="36"/>
  <c r="CO23" i="36"/>
  <c r="CI26" i="36"/>
  <c r="CJ26" i="36"/>
  <c r="CK26" i="36"/>
  <c r="CL26" i="36"/>
  <c r="CM26" i="36"/>
  <c r="CN26" i="36"/>
  <c r="CH26" i="36"/>
  <c r="BG23" i="36"/>
  <c r="BH23" i="36"/>
  <c r="BI23" i="36"/>
  <c r="BJ23" i="36"/>
  <c r="BK23" i="36"/>
  <c r="BL23" i="36"/>
  <c r="BF23" i="36"/>
  <c r="H5" i="37"/>
  <c r="G5" i="37"/>
  <c r="F5" i="37"/>
  <c r="E5" i="37"/>
  <c r="D5" i="37"/>
  <c r="C5" i="37"/>
  <c r="B5" i="37"/>
  <c r="H9" i="37"/>
  <c r="G9" i="37"/>
  <c r="F9" i="37"/>
  <c r="E9" i="37"/>
  <c r="D9" i="37"/>
  <c r="C9" i="37"/>
  <c r="B9" i="37"/>
  <c r="H22" i="37"/>
  <c r="G22" i="37"/>
  <c r="F22" i="37"/>
  <c r="E22" i="37"/>
  <c r="D22" i="37"/>
  <c r="C22" i="37"/>
  <c r="B22" i="37"/>
  <c r="H26" i="37"/>
  <c r="G26" i="37"/>
  <c r="F26" i="37"/>
  <c r="E26" i="37"/>
  <c r="D26" i="37"/>
  <c r="C26" i="37"/>
  <c r="B26" i="37"/>
  <c r="BG27" i="36"/>
  <c r="BH27" i="36"/>
  <c r="BI27" i="36"/>
  <c r="BJ27" i="36"/>
  <c r="BK27" i="36"/>
  <c r="BL27" i="36"/>
  <c r="BF27" i="36"/>
  <c r="DR27" i="36"/>
  <c r="DS27" i="36"/>
  <c r="DT27" i="36"/>
  <c r="DU27" i="36"/>
  <c r="DV27" i="36"/>
  <c r="DW27" i="36"/>
  <c r="DQ27" i="36"/>
  <c r="BN27" i="36"/>
  <c r="BO27" i="36"/>
  <c r="BP27" i="36"/>
  <c r="BQ27" i="36"/>
  <c r="BR27" i="36"/>
  <c r="BS27" i="36"/>
  <c r="BM27" i="36"/>
  <c r="BU27" i="36"/>
  <c r="BV27" i="36"/>
  <c r="BW27" i="36"/>
  <c r="BX27" i="36"/>
  <c r="BY27" i="36"/>
  <c r="BZ27" i="36"/>
  <c r="BT27" i="36"/>
  <c r="J27" i="36"/>
  <c r="K27" i="36"/>
  <c r="L27" i="36"/>
  <c r="M27" i="36"/>
  <c r="N27" i="36"/>
  <c r="O27" i="36"/>
  <c r="I27" i="36"/>
  <c r="CB27" i="36"/>
  <c r="CC27" i="36"/>
  <c r="CD27" i="36"/>
  <c r="CE27" i="36"/>
  <c r="CF27" i="36"/>
  <c r="CG27" i="36"/>
  <c r="CA27" i="36"/>
  <c r="CP27" i="36"/>
  <c r="CQ27" i="36"/>
  <c r="CR27" i="36"/>
  <c r="CS27" i="36"/>
  <c r="CT27" i="36"/>
  <c r="CU27" i="36"/>
  <c r="CO27" i="36"/>
  <c r="AS27" i="36"/>
  <c r="AT27" i="36"/>
  <c r="AU27" i="36"/>
  <c r="AV27" i="36"/>
  <c r="AW27" i="36"/>
  <c r="AX27" i="36"/>
  <c r="AR27" i="36"/>
  <c r="V27" i="37"/>
  <c r="U27" i="37"/>
  <c r="T27" i="37"/>
  <c r="S27" i="37"/>
  <c r="R27" i="37"/>
  <c r="Q27" i="37"/>
  <c r="P27" i="37"/>
  <c r="AC16" i="37"/>
  <c r="AB16" i="37"/>
  <c r="AA16" i="37"/>
  <c r="Z16" i="37"/>
  <c r="Y16" i="37"/>
  <c r="X16" i="37"/>
  <c r="W16" i="37"/>
  <c r="V21" i="37"/>
  <c r="U21" i="37"/>
  <c r="T21" i="37"/>
  <c r="S21" i="37"/>
  <c r="R21" i="37"/>
  <c r="Q21" i="37"/>
  <c r="P21" i="37"/>
  <c r="AZ26" i="36"/>
  <c r="BA26" i="36"/>
  <c r="BB26" i="36"/>
  <c r="BC26" i="36"/>
  <c r="BD26" i="36"/>
  <c r="BE26" i="36"/>
  <c r="AY26" i="36"/>
  <c r="AZ21" i="36"/>
  <c r="BA21" i="36"/>
  <c r="BB21" i="36"/>
  <c r="BC21" i="36"/>
  <c r="BD21" i="36"/>
  <c r="BE21" i="36"/>
  <c r="AY21" i="36"/>
  <c r="AZ24" i="36"/>
  <c r="BA24" i="36"/>
  <c r="BB24" i="36"/>
  <c r="BC24" i="36"/>
  <c r="BD24" i="36"/>
  <c r="BE24" i="36"/>
  <c r="AY24" i="36"/>
  <c r="AZ25" i="36"/>
  <c r="BA25" i="36"/>
  <c r="BB25" i="36"/>
  <c r="BC25" i="36"/>
  <c r="BD25" i="36"/>
  <c r="BE25" i="36"/>
  <c r="AY25" i="36"/>
  <c r="AZ22" i="36"/>
  <c r="BA22" i="36"/>
  <c r="BB22" i="36"/>
  <c r="BC22" i="36"/>
  <c r="BD22" i="36"/>
  <c r="BE22" i="36"/>
  <c r="AY22" i="36"/>
  <c r="AZ27" i="36"/>
  <c r="BA27" i="36"/>
  <c r="BB27" i="36"/>
  <c r="BC27" i="36"/>
  <c r="BD27" i="36"/>
  <c r="BE27" i="36"/>
  <c r="AY27" i="36"/>
  <c r="AL26" i="36"/>
  <c r="AM26" i="36"/>
  <c r="AN26" i="36"/>
  <c r="AO26" i="36"/>
  <c r="AP26" i="36"/>
  <c r="AQ26" i="36"/>
  <c r="AK26" i="36"/>
  <c r="AM26" i="37"/>
  <c r="AL26" i="37"/>
  <c r="AK26" i="37"/>
  <c r="AM25" i="37"/>
  <c r="AL25" i="37"/>
  <c r="AK25" i="37"/>
  <c r="AL25" i="36"/>
  <c r="AM25" i="36"/>
  <c r="AN25" i="36"/>
  <c r="AO25" i="36"/>
  <c r="AP25" i="36"/>
  <c r="AQ25" i="36"/>
  <c r="AK25" i="36"/>
  <c r="AL24" i="36"/>
  <c r="AM24" i="36"/>
  <c r="AN24" i="36"/>
  <c r="AO24" i="36"/>
  <c r="AP24" i="36"/>
  <c r="AQ24" i="36"/>
  <c r="AK24" i="36"/>
  <c r="AM24" i="37"/>
  <c r="AL24" i="37"/>
  <c r="AK24" i="37"/>
  <c r="AM23" i="37"/>
  <c r="AL23" i="37"/>
  <c r="AK23" i="37"/>
  <c r="AL21" i="36"/>
  <c r="AM21" i="36"/>
  <c r="AN21" i="36"/>
  <c r="AO21" i="36"/>
  <c r="AP21" i="36"/>
  <c r="AQ21" i="36"/>
  <c r="AK21" i="36"/>
  <c r="AM21" i="37"/>
  <c r="AL21" i="37"/>
  <c r="AK21" i="37"/>
  <c r="AQ19" i="37"/>
  <c r="AP19" i="37"/>
  <c r="AO19" i="37"/>
  <c r="AN19" i="37"/>
  <c r="AM19" i="37"/>
  <c r="AL19" i="37"/>
  <c r="AK19" i="37"/>
  <c r="AQ18" i="37"/>
  <c r="AP18" i="37"/>
  <c r="AO18" i="37"/>
  <c r="AN18" i="37"/>
  <c r="AM18" i="37"/>
  <c r="AL18" i="37"/>
  <c r="AK18" i="37"/>
  <c r="AQ17" i="37"/>
  <c r="AP17" i="37"/>
  <c r="AO17" i="37"/>
  <c r="AN17" i="37"/>
  <c r="AM17" i="37"/>
  <c r="AL17" i="37"/>
  <c r="AK17" i="37"/>
  <c r="AQ16" i="37"/>
  <c r="AP16" i="37"/>
  <c r="AO16" i="37"/>
  <c r="AN16" i="37"/>
  <c r="AM16" i="37"/>
  <c r="AL16" i="37"/>
  <c r="AK16" i="37"/>
  <c r="AQ15" i="37"/>
  <c r="AP15" i="37"/>
  <c r="AO15" i="37"/>
  <c r="AN15" i="37"/>
  <c r="AM15" i="37"/>
  <c r="AL15" i="37"/>
  <c r="AK15" i="37"/>
  <c r="AQ12" i="37"/>
  <c r="AP12" i="37"/>
  <c r="AO12" i="37"/>
  <c r="AN12" i="37"/>
  <c r="AM12" i="37"/>
  <c r="AL12" i="37"/>
  <c r="AK12" i="37"/>
  <c r="AQ11" i="37"/>
  <c r="AP11" i="37"/>
  <c r="AO11" i="37"/>
  <c r="AN11" i="37"/>
  <c r="AM11" i="37"/>
  <c r="AL11" i="37"/>
  <c r="AK11" i="37"/>
  <c r="AQ9" i="37"/>
  <c r="AP9" i="37"/>
  <c r="AO9" i="37"/>
  <c r="AN9" i="37"/>
  <c r="AM9" i="37"/>
  <c r="AL9" i="37"/>
  <c r="AK9" i="37"/>
  <c r="AQ6" i="37"/>
  <c r="AP6" i="37"/>
  <c r="AO6" i="37"/>
  <c r="AN6" i="37"/>
  <c r="AM6" i="37"/>
  <c r="AL6" i="37"/>
  <c r="AK6" i="37"/>
  <c r="AJ24" i="37"/>
  <c r="AI24" i="37"/>
  <c r="AH24" i="37"/>
  <c r="AG24" i="37"/>
  <c r="AF24" i="37"/>
  <c r="AE24" i="37"/>
  <c r="AD24" i="37"/>
  <c r="AE24" i="36"/>
  <c r="AF24" i="36"/>
  <c r="AG24" i="36"/>
  <c r="AH24" i="36"/>
  <c r="AI24" i="36"/>
  <c r="AJ24" i="36"/>
  <c r="AD24" i="36"/>
  <c r="AJ4" i="37"/>
  <c r="AI4" i="37"/>
  <c r="AH4" i="37"/>
  <c r="AG4" i="37"/>
  <c r="AF4" i="37"/>
  <c r="AE4" i="37"/>
  <c r="AD4" i="37"/>
  <c r="AJ8" i="37"/>
  <c r="AI8" i="37"/>
  <c r="AH8" i="37"/>
  <c r="AG8" i="37"/>
  <c r="AF8" i="37"/>
  <c r="AE8" i="37"/>
  <c r="AD8" i="37"/>
  <c r="AJ16" i="37"/>
  <c r="AI16" i="37"/>
  <c r="AH16" i="37"/>
  <c r="AG16" i="37"/>
  <c r="AF16" i="37"/>
  <c r="AE16" i="37"/>
  <c r="AD16" i="37"/>
  <c r="AJ12" i="37"/>
  <c r="AI12" i="37"/>
  <c r="AH12" i="37"/>
  <c r="AG12" i="37"/>
  <c r="AF12" i="37"/>
  <c r="AE12" i="37"/>
  <c r="AD12" i="37"/>
  <c r="AE25" i="36"/>
  <c r="AF25" i="36"/>
  <c r="AG25" i="36"/>
  <c r="AH25" i="36"/>
  <c r="AI25" i="36"/>
  <c r="AJ25" i="36"/>
  <c r="AD25" i="36"/>
  <c r="AJ10" i="37"/>
  <c r="AI10" i="37"/>
  <c r="AH10" i="37"/>
  <c r="AG10" i="37"/>
  <c r="AF10" i="37"/>
  <c r="AE10" i="37"/>
  <c r="AD10" i="37"/>
  <c r="AJ22" i="37"/>
  <c r="AI22" i="37"/>
  <c r="AH22" i="37"/>
  <c r="AG22" i="37"/>
  <c r="AF22" i="37"/>
  <c r="AE22" i="37"/>
  <c r="AD22" i="37"/>
  <c r="AJ7" i="37"/>
  <c r="AI7" i="37"/>
  <c r="AH7" i="37"/>
  <c r="AG7" i="37"/>
  <c r="AF7" i="37"/>
  <c r="AE7" i="37"/>
  <c r="AD7" i="37"/>
  <c r="AJ25" i="37"/>
  <c r="AI25" i="37"/>
  <c r="AH25" i="37"/>
  <c r="AG25" i="37"/>
  <c r="AF25" i="37"/>
  <c r="AE25" i="37"/>
  <c r="AD25" i="37"/>
  <c r="AJ9" i="37"/>
  <c r="AI9" i="37"/>
  <c r="AH9" i="37"/>
  <c r="AG9" i="37"/>
  <c r="AF9" i="37"/>
  <c r="AE9" i="37"/>
  <c r="AD9" i="37"/>
  <c r="AJ18" i="37"/>
  <c r="AI18" i="37"/>
  <c r="AH18" i="37"/>
  <c r="AG18" i="37"/>
  <c r="AF18" i="37"/>
  <c r="AE18" i="37"/>
  <c r="AD18" i="37"/>
  <c r="AJ19" i="37"/>
  <c r="AI19" i="37"/>
  <c r="AH19" i="37"/>
  <c r="AG19" i="37"/>
  <c r="AF19" i="37"/>
  <c r="AE19" i="37"/>
  <c r="AD19" i="37"/>
  <c r="AE21" i="36"/>
  <c r="AF21" i="36"/>
  <c r="AG21" i="36"/>
  <c r="AH21" i="36"/>
  <c r="AI21" i="36"/>
  <c r="AJ21" i="36"/>
  <c r="AD21" i="36"/>
  <c r="AJ21" i="37"/>
  <c r="AI21" i="37"/>
  <c r="AH21" i="37"/>
  <c r="AG21" i="37"/>
  <c r="AF21" i="37"/>
  <c r="AE21" i="37"/>
  <c r="AD21" i="37"/>
  <c r="AE27" i="36"/>
  <c r="AF27" i="36"/>
  <c r="AG27" i="36"/>
  <c r="AH27" i="36"/>
  <c r="AI27" i="36"/>
  <c r="AJ27" i="36"/>
  <c r="AD27" i="36"/>
  <c r="AJ5" i="37"/>
  <c r="AI5" i="37"/>
  <c r="AH5" i="37"/>
  <c r="AG5" i="37"/>
  <c r="AF5" i="37"/>
  <c r="AE5" i="37"/>
  <c r="AD5" i="37"/>
  <c r="X24" i="36"/>
  <c r="Y24" i="36"/>
  <c r="Z24" i="36"/>
  <c r="AA24" i="36"/>
  <c r="AB24" i="36"/>
  <c r="AC24" i="36"/>
  <c r="W24" i="36"/>
  <c r="X23" i="36"/>
  <c r="Y23" i="36"/>
  <c r="Z23" i="36"/>
  <c r="AA23" i="36"/>
  <c r="AB23" i="36"/>
  <c r="AC23" i="36"/>
  <c r="W23" i="36"/>
  <c r="X22" i="36"/>
  <c r="Y22" i="36"/>
  <c r="Z22" i="36"/>
  <c r="AA22" i="36"/>
  <c r="AB22" i="36"/>
  <c r="AC22" i="36"/>
  <c r="W22" i="36"/>
  <c r="X26" i="36"/>
  <c r="Y26" i="36"/>
  <c r="Z26" i="36"/>
  <c r="AA26" i="36"/>
  <c r="AB26" i="36"/>
  <c r="AC26" i="36"/>
  <c r="W26" i="36"/>
  <c r="X25" i="36"/>
  <c r="Y25" i="36"/>
  <c r="Z25" i="36"/>
  <c r="AA25" i="36"/>
  <c r="AB25" i="36"/>
  <c r="AC25" i="36"/>
  <c r="W25" i="36"/>
  <c r="X27" i="36"/>
  <c r="Y27" i="36"/>
  <c r="Z27" i="36"/>
  <c r="AA27" i="36"/>
  <c r="AB27" i="36"/>
  <c r="AC27" i="36"/>
  <c r="W27" i="36"/>
  <c r="Q27" i="36"/>
  <c r="R27" i="36"/>
  <c r="S27" i="36"/>
  <c r="T27" i="36"/>
  <c r="U27" i="36"/>
  <c r="V27" i="36"/>
  <c r="P27" i="36"/>
  <c r="Q25" i="36"/>
  <c r="R25" i="36"/>
  <c r="S25" i="36"/>
  <c r="T25" i="36"/>
  <c r="U25" i="36"/>
  <c r="V25" i="36"/>
  <c r="P25" i="36"/>
  <c r="Q23" i="36"/>
  <c r="R23" i="36"/>
  <c r="S23" i="36"/>
  <c r="T23" i="36"/>
  <c r="U23" i="36"/>
  <c r="V23" i="36"/>
  <c r="P23" i="36"/>
  <c r="Q21" i="36"/>
  <c r="R21" i="36"/>
  <c r="S21" i="36"/>
  <c r="T21" i="36"/>
  <c r="U21" i="36"/>
  <c r="V21" i="36"/>
  <c r="P21" i="36"/>
  <c r="Q22" i="36"/>
  <c r="R22" i="36"/>
  <c r="S22" i="36"/>
  <c r="T22" i="36"/>
  <c r="U22" i="36"/>
  <c r="V22" i="36"/>
  <c r="P22" i="36"/>
  <c r="C23" i="36"/>
  <c r="D23" i="36"/>
  <c r="E23" i="36"/>
  <c r="F23" i="36"/>
  <c r="G23" i="36"/>
  <c r="H23" i="36"/>
  <c r="B23" i="36"/>
  <c r="C21" i="36"/>
  <c r="D21" i="36"/>
  <c r="E21" i="36"/>
  <c r="F21" i="36"/>
  <c r="G21" i="36"/>
  <c r="H21" i="36"/>
  <c r="B21" i="36"/>
  <c r="C25" i="36"/>
  <c r="D25" i="36"/>
  <c r="E25" i="36"/>
  <c r="F25" i="36"/>
  <c r="G25" i="36"/>
  <c r="H25" i="36"/>
  <c r="B25" i="36"/>
  <c r="C26" i="36"/>
  <c r="D26" i="36"/>
  <c r="E26" i="36"/>
  <c r="F26" i="36"/>
  <c r="G26" i="36"/>
  <c r="H26" i="36"/>
  <c r="B26" i="36"/>
  <c r="C22" i="36"/>
  <c r="D22" i="36"/>
  <c r="E22" i="36"/>
  <c r="F22" i="36"/>
  <c r="G22" i="36"/>
  <c r="H22" i="36"/>
  <c r="B22" i="36"/>
  <c r="FU2" i="36"/>
  <c r="GA27" i="36"/>
  <c r="FZ27" i="36"/>
  <c r="FY27" i="36"/>
  <c r="FM60" i="37"/>
  <c r="FM60" i="36"/>
  <c r="LC6" i="29"/>
  <c r="LC7" i="29"/>
  <c r="LJ7" i="29" s="1"/>
  <c r="LC29" i="29"/>
  <c r="NA47" i="37"/>
  <c r="MT52" i="37"/>
  <c r="MM50" i="37"/>
  <c r="MM50" i="36"/>
  <c r="MF49" i="37"/>
  <c r="MF65" i="37" s="1"/>
  <c r="MF49" i="36"/>
  <c r="LY49" i="37"/>
  <c r="LY49" i="36"/>
  <c r="LR42" i="36"/>
  <c r="LR42" i="37"/>
  <c r="LR47" i="36"/>
  <c r="LR47" i="37"/>
  <c r="LR48" i="37"/>
  <c r="LR48" i="36"/>
  <c r="LK51" i="36"/>
  <c r="LK51" i="37"/>
  <c r="LD40" i="36"/>
  <c r="LD40" i="37"/>
  <c r="LD50" i="37"/>
  <c r="LD50" i="36"/>
  <c r="LD54" i="36"/>
  <c r="KP51" i="36"/>
  <c r="KP51" i="37"/>
  <c r="KP47" i="36"/>
  <c r="KP47" i="37"/>
  <c r="KP65" i="37" s="1"/>
  <c r="KB49" i="37"/>
  <c r="KB49" i="36"/>
  <c r="JU50" i="36"/>
  <c r="JN47" i="36"/>
  <c r="JN47" i="37"/>
  <c r="JN41" i="37"/>
  <c r="JN41" i="36"/>
  <c r="IZ50" i="37"/>
  <c r="IZ50" i="36"/>
  <c r="IZ49" i="36"/>
  <c r="IS51" i="37"/>
  <c r="IS51" i="36"/>
  <c r="IS42" i="37"/>
  <c r="IS42" i="36"/>
  <c r="IL44" i="37"/>
  <c r="IE52" i="37"/>
  <c r="IE44" i="37"/>
  <c r="IE42" i="36"/>
  <c r="HX41" i="37"/>
  <c r="HX41" i="36"/>
  <c r="HX39" i="37"/>
  <c r="HX39" i="36"/>
  <c r="HX38" i="37"/>
  <c r="HX38" i="36"/>
  <c r="HN17" i="36"/>
  <c r="HM17" i="36"/>
  <c r="HQ17" i="36"/>
  <c r="HQ42" i="37"/>
  <c r="HQ65" i="37" s="1"/>
  <c r="HQ42" i="36"/>
  <c r="HJ39" i="37"/>
  <c r="HJ39" i="36"/>
  <c r="HC44" i="37"/>
  <c r="HC44" i="36"/>
  <c r="GV49" i="37"/>
  <c r="GV49" i="36"/>
  <c r="GV42" i="36"/>
  <c r="GV42" i="37"/>
  <c r="GV37" i="36"/>
  <c r="GO47" i="36"/>
  <c r="GO47" i="37"/>
  <c r="GO44" i="37"/>
  <c r="GH48" i="37"/>
  <c r="GH48" i="36"/>
  <c r="GA52" i="36"/>
  <c r="GA47" i="36"/>
  <c r="GA47" i="37"/>
  <c r="GA44" i="37"/>
  <c r="GA39" i="37"/>
  <c r="GA39" i="36"/>
  <c r="GA38" i="36"/>
  <c r="FT50" i="37"/>
  <c r="FT50" i="36"/>
  <c r="FT42" i="37"/>
  <c r="FM52" i="36"/>
  <c r="FM52" i="37"/>
  <c r="FM48" i="36"/>
  <c r="FM48" i="37"/>
  <c r="FM47" i="36"/>
  <c r="FM47" i="37"/>
  <c r="FM37" i="36"/>
  <c r="FM37" i="37"/>
  <c r="FF48" i="37"/>
  <c r="FF48" i="36"/>
  <c r="EY50" i="37"/>
  <c r="EY50" i="36"/>
  <c r="ER40" i="36"/>
  <c r="EK47" i="37"/>
  <c r="EK47" i="36"/>
  <c r="EK51" i="37"/>
  <c r="EK51" i="36"/>
  <c r="ED42" i="37"/>
  <c r="DW37" i="36"/>
  <c r="DW37" i="37"/>
  <c r="DW40" i="36"/>
  <c r="DW40" i="37"/>
  <c r="DW42" i="37"/>
  <c r="DW42" i="36"/>
  <c r="DP40" i="37"/>
  <c r="DP40" i="36"/>
  <c r="DP49" i="36"/>
  <c r="DP49" i="37"/>
  <c r="DB38" i="37"/>
  <c r="DB39" i="36"/>
  <c r="DB47" i="36"/>
  <c r="CU40" i="37"/>
  <c r="CU65" i="37" s="1"/>
  <c r="CU40" i="36"/>
  <c r="CG47" i="36"/>
  <c r="BL49" i="36"/>
  <c r="BE41" i="36"/>
  <c r="AX51" i="36"/>
  <c r="AQ48" i="36"/>
  <c r="AJ47" i="37"/>
  <c r="V47" i="36"/>
  <c r="V49" i="37"/>
  <c r="V49" i="36"/>
  <c r="NA46" i="37"/>
  <c r="LD46" i="36"/>
  <c r="LD46" i="37"/>
  <c r="IZ46" i="37"/>
  <c r="IZ46" i="36"/>
  <c r="HX46" i="37"/>
  <c r="HX46" i="36"/>
  <c r="DB46" i="37"/>
  <c r="DB46" i="36"/>
  <c r="BS46" i="36"/>
  <c r="Y12" i="27"/>
  <c r="Y11" i="27"/>
  <c r="Y10" i="27"/>
  <c r="Y8" i="27"/>
  <c r="Y7" i="27"/>
  <c r="AC12" i="27"/>
  <c r="AC11" i="27"/>
  <c r="AC10" i="27"/>
  <c r="AC8" i="27"/>
  <c r="AC7" i="27"/>
  <c r="AN12" i="27"/>
  <c r="AN11" i="27"/>
  <c r="AN10" i="27"/>
  <c r="AN8" i="27"/>
  <c r="AN7" i="27"/>
  <c r="BJ12" i="27"/>
  <c r="BJ11" i="27"/>
  <c r="BJ10" i="27"/>
  <c r="BJ8" i="27"/>
  <c r="BJ7" i="27"/>
  <c r="BD12" i="27"/>
  <c r="BD11" i="27"/>
  <c r="BD10" i="27"/>
  <c r="BD8" i="27"/>
  <c r="BD7" i="27"/>
  <c r="AP12" i="27"/>
  <c r="AP11" i="27"/>
  <c r="AP10" i="27"/>
  <c r="AP8" i="27"/>
  <c r="AP7" i="27"/>
  <c r="AO12" i="27"/>
  <c r="AO11" i="27"/>
  <c r="AO10" i="27"/>
  <c r="AO8" i="27"/>
  <c r="AO7" i="27"/>
  <c r="JG23" i="36"/>
  <c r="JC23" i="36"/>
  <c r="JG27" i="36"/>
  <c r="JG25" i="36"/>
  <c r="JE24" i="36"/>
  <c r="JF23" i="36"/>
  <c r="JB23" i="36"/>
  <c r="JD5" i="36"/>
  <c r="LC28" i="29"/>
  <c r="MA11" i="36"/>
  <c r="MF11" i="36"/>
  <c r="MD11" i="36"/>
  <c r="MF65" i="36"/>
  <c r="MB11" i="36"/>
  <c r="LZ11" i="36"/>
  <c r="LO11" i="36"/>
  <c r="LR11" i="36"/>
  <c r="LP11" i="36"/>
  <c r="LN11" i="36"/>
  <c r="LL11" i="36"/>
  <c r="BD15" i="27"/>
  <c r="GX5" i="36"/>
  <c r="HB15" i="36"/>
  <c r="HA17" i="36"/>
  <c r="HA5" i="36"/>
  <c r="HC17" i="36"/>
  <c r="GW5" i="36"/>
  <c r="GF4" i="36"/>
  <c r="GH4" i="36"/>
  <c r="GC4" i="36"/>
  <c r="LC9" i="29"/>
  <c r="LJ9" i="29" s="1"/>
  <c r="GD4" i="36"/>
  <c r="LC11" i="29"/>
  <c r="LJ11" i="29" s="1"/>
  <c r="EX6" i="36"/>
  <c r="EX10" i="36"/>
  <c r="EW6" i="36"/>
  <c r="ET6" i="36"/>
  <c r="EV10" i="36"/>
  <c r="EW10" i="36"/>
  <c r="ES6" i="36"/>
  <c r="EY6" i="36"/>
  <c r="EY10" i="36"/>
  <c r="AA4" i="27"/>
  <c r="AA9" i="27" s="1"/>
  <c r="DW65" i="36"/>
  <c r="DR20" i="36"/>
  <c r="DT11" i="36"/>
  <c r="DV20" i="36"/>
  <c r="DS20" i="36"/>
  <c r="LC10" i="29"/>
  <c r="CX18" i="36"/>
  <c r="LC19" i="29"/>
  <c r="LJ19" i="29" s="1"/>
  <c r="CZ18" i="36"/>
  <c r="CW18" i="36"/>
  <c r="CU20" i="36"/>
  <c r="CP11" i="36"/>
  <c r="CP20" i="36"/>
  <c r="CS11" i="36"/>
  <c r="CQ20" i="36"/>
  <c r="CT11" i="36"/>
  <c r="CQ11" i="36"/>
  <c r="CO11" i="36"/>
  <c r="CU11" i="36"/>
  <c r="CH5" i="36"/>
  <c r="CI5" i="36"/>
  <c r="CN5" i="36"/>
  <c r="CJ5" i="36"/>
  <c r="LC23" i="29"/>
  <c r="LD23" i="29" s="1"/>
  <c r="CF15" i="36"/>
  <c r="CB15" i="36"/>
  <c r="LC21" i="29"/>
  <c r="B13" i="36"/>
  <c r="Z20" i="36"/>
  <c r="Y20" i="36"/>
  <c r="AC20" i="36"/>
  <c r="LC13" i="29"/>
  <c r="LC12" i="29"/>
  <c r="LC20" i="29"/>
  <c r="LJ20" i="29" s="1"/>
  <c r="MJ11" i="36"/>
  <c r="MG11" i="36"/>
  <c r="MK11" i="36"/>
  <c r="MH11" i="36"/>
  <c r="ML11" i="36"/>
  <c r="MI11" i="36"/>
  <c r="KZ14" i="36"/>
  <c r="LD14" i="36"/>
  <c r="KY14" i="36"/>
  <c r="LA14" i="36"/>
  <c r="KX14" i="36"/>
  <c r="LB14" i="36"/>
  <c r="LC14" i="36"/>
  <c r="AT20" i="36"/>
  <c r="AS20" i="36"/>
  <c r="AW20" i="36"/>
  <c r="LC8" i="29"/>
  <c r="LC17" i="29"/>
  <c r="LC15" i="29"/>
  <c r="LJ15" i="29" s="1"/>
  <c r="DB60" i="36"/>
  <c r="DB60" i="37"/>
  <c r="DQ20" i="36"/>
  <c r="DT20" i="36"/>
  <c r="AI5" i="36"/>
  <c r="AD5" i="36"/>
  <c r="AH5" i="36"/>
  <c r="LO6" i="36"/>
  <c r="LL6" i="36"/>
  <c r="LP6" i="36"/>
  <c r="LM6" i="36"/>
  <c r="LQ6" i="36"/>
  <c r="LN6" i="36"/>
  <c r="LR6" i="36"/>
  <c r="KR7" i="36"/>
  <c r="KV7" i="36"/>
  <c r="KS7" i="36"/>
  <c r="KW7" i="36"/>
  <c r="KT7" i="36"/>
  <c r="KQ7" i="36"/>
  <c r="KU7" i="36"/>
  <c r="GW8" i="36"/>
  <c r="HA8" i="36"/>
  <c r="GX8" i="36"/>
  <c r="HB8" i="36"/>
  <c r="GY8" i="36"/>
  <c r="HC8" i="36"/>
  <c r="GZ8" i="36"/>
  <c r="KM13" i="36"/>
  <c r="KL13" i="36"/>
  <c r="KJ13" i="36"/>
  <c r="KN13" i="36"/>
  <c r="KP13" i="36"/>
  <c r="KK13" i="36"/>
  <c r="KO13" i="36"/>
  <c r="KF6" i="36"/>
  <c r="KC6" i="36"/>
  <c r="KG6" i="36"/>
  <c r="KD6" i="36"/>
  <c r="KH6" i="36"/>
  <c r="KI6" i="36"/>
  <c r="KE6" i="36"/>
  <c r="LZ6" i="36"/>
  <c r="MD6" i="36"/>
  <c r="MA6" i="36"/>
  <c r="ME6" i="36"/>
  <c r="MB6" i="36"/>
  <c r="MF6" i="36"/>
  <c r="MC6" i="36"/>
  <c r="MW6" i="36"/>
  <c r="NA6" i="36"/>
  <c r="MX6" i="36"/>
  <c r="MU6" i="36"/>
  <c r="MY6" i="36"/>
  <c r="MV6" i="36"/>
  <c r="MZ6" i="36"/>
  <c r="Z16" i="36"/>
  <c r="W16" i="36"/>
  <c r="AA16" i="36"/>
  <c r="AC16" i="36"/>
  <c r="X16" i="36"/>
  <c r="AB16" i="36"/>
  <c r="Y16" i="36"/>
  <c r="HZ16" i="36"/>
  <c r="ID16" i="36"/>
  <c r="HY16" i="36"/>
  <c r="IA16" i="36"/>
  <c r="IE16" i="36"/>
  <c r="IC16" i="36"/>
  <c r="IB16" i="36"/>
  <c r="LC25" i="29"/>
  <c r="LC14" i="29"/>
  <c r="LJ14" i="29" s="1"/>
  <c r="LC18" i="29"/>
  <c r="LJ18" i="29" s="1"/>
  <c r="LC30" i="29"/>
  <c r="LD30" i="29" s="1"/>
  <c r="AU31" i="29"/>
  <c r="AQ60" i="37"/>
  <c r="AQ65" i="37" s="1"/>
  <c r="AQ60" i="36"/>
  <c r="DI60" i="37"/>
  <c r="DI65" i="37" s="1"/>
  <c r="DI60" i="36"/>
  <c r="JA14" i="36"/>
  <c r="JE14" i="36"/>
  <c r="JB14" i="36"/>
  <c r="JF14" i="36"/>
  <c r="JD14" i="36"/>
  <c r="JC14" i="36"/>
  <c r="JG14" i="36"/>
  <c r="AM16" i="36"/>
  <c r="AQ16" i="36"/>
  <c r="BH12" i="36"/>
  <c r="BL12" i="36"/>
  <c r="BI12" i="36"/>
  <c r="W31" i="29"/>
  <c r="H60" i="37"/>
  <c r="H60" i="36"/>
  <c r="DH14" i="36"/>
  <c r="DD14" i="36"/>
  <c r="Q15" i="36"/>
  <c r="S15" i="36"/>
  <c r="T15" i="36"/>
  <c r="P15" i="36"/>
  <c r="FA16" i="36"/>
  <c r="EZ16" i="36"/>
  <c r="FD16" i="36"/>
  <c r="MV11" i="36"/>
  <c r="MZ11" i="36"/>
  <c r="MX11" i="36"/>
  <c r="MU11" i="36"/>
  <c r="MY11" i="36"/>
  <c r="MW11" i="36"/>
  <c r="NA11" i="36"/>
  <c r="MQ4" i="36"/>
  <c r="MO4" i="36"/>
  <c r="MS4" i="36"/>
  <c r="MP4" i="36"/>
  <c r="MT4" i="36"/>
  <c r="MN4" i="36"/>
  <c r="MR4" i="36"/>
  <c r="MI8" i="36"/>
  <c r="MG8" i="36"/>
  <c r="MK8" i="36"/>
  <c r="MH8" i="36"/>
  <c r="ML8" i="36"/>
  <c r="MJ8" i="36"/>
  <c r="LM17" i="36"/>
  <c r="LQ17" i="36"/>
  <c r="LN17" i="36"/>
  <c r="LR17" i="36"/>
  <c r="LO17" i="36"/>
  <c r="LL17" i="36"/>
  <c r="LP17" i="36"/>
  <c r="KX19" i="36"/>
  <c r="LB19" i="36"/>
  <c r="KY19" i="36"/>
  <c r="LC19" i="36"/>
  <c r="KZ19" i="36"/>
  <c r="LD19" i="36"/>
  <c r="LA19" i="36"/>
  <c r="KS6" i="36"/>
  <c r="KW6" i="36"/>
  <c r="KQ6" i="36"/>
  <c r="KU6" i="36"/>
  <c r="KR6" i="36"/>
  <c r="KV6" i="36"/>
  <c r="KT6" i="36"/>
  <c r="KR18" i="36"/>
  <c r="KV18" i="36"/>
  <c r="KS18" i="36"/>
  <c r="KW18" i="36"/>
  <c r="KT18" i="36"/>
  <c r="KQ18" i="36"/>
  <c r="KU18" i="36"/>
  <c r="JO15" i="36"/>
  <c r="JS15" i="36"/>
  <c r="JP15" i="36"/>
  <c r="JT15" i="36"/>
  <c r="JQ15" i="36"/>
  <c r="JU15" i="36"/>
  <c r="JR15" i="36"/>
  <c r="JA13" i="36"/>
  <c r="JE13" i="36"/>
  <c r="JC13" i="36"/>
  <c r="JG13" i="36"/>
  <c r="JD13" i="36"/>
  <c r="JB13" i="36"/>
  <c r="JF13" i="36"/>
  <c r="IV18" i="36"/>
  <c r="IZ18" i="36"/>
  <c r="IW18" i="36"/>
  <c r="IT18" i="36"/>
  <c r="IX18" i="36"/>
  <c r="IU18" i="36"/>
  <c r="IY18" i="36"/>
  <c r="IT14" i="36"/>
  <c r="IU14" i="36"/>
  <c r="IW14" i="36"/>
  <c r="IY14" i="36"/>
  <c r="IH4" i="36"/>
  <c r="IL4" i="36"/>
  <c r="IF4" i="36"/>
  <c r="IJ4" i="36"/>
  <c r="IG4" i="36"/>
  <c r="IK4" i="36"/>
  <c r="II4" i="36"/>
  <c r="HF4" i="36"/>
  <c r="HJ4" i="36"/>
  <c r="HD4" i="36"/>
  <c r="HH4" i="36"/>
  <c r="HE4" i="36"/>
  <c r="HI4" i="36"/>
  <c r="HG4" i="36"/>
  <c r="GP14" i="36"/>
  <c r="GS14" i="36"/>
  <c r="GD8" i="36"/>
  <c r="GE8" i="36"/>
  <c r="GB8" i="36"/>
  <c r="GG8" i="36"/>
  <c r="GC8" i="36"/>
  <c r="GF8" i="36"/>
  <c r="ES14" i="36"/>
  <c r="EW14" i="36"/>
  <c r="ET14" i="36"/>
  <c r="EX14" i="36"/>
  <c r="EU14" i="36"/>
  <c r="EV14" i="36"/>
  <c r="EY14" i="36"/>
  <c r="EY53" i="36"/>
  <c r="EY53" i="37"/>
  <c r="EQ11" i="36"/>
  <c r="EM11" i="36"/>
  <c r="EP11" i="36"/>
  <c r="EL11" i="36"/>
  <c r="DP45" i="37"/>
  <c r="DP45" i="36"/>
  <c r="DL14" i="36"/>
  <c r="DN14" i="36"/>
  <c r="DJ14" i="36"/>
  <c r="DM14" i="36"/>
  <c r="DF5" i="36"/>
  <c r="DD5" i="36"/>
  <c r="DH5" i="36"/>
  <c r="DE5" i="36"/>
  <c r="DI5" i="36"/>
  <c r="DG5" i="36"/>
  <c r="CQ3" i="36"/>
  <c r="CR3" i="36"/>
  <c r="CI14" i="36"/>
  <c r="CL14" i="36"/>
  <c r="CH14" i="36"/>
  <c r="BO11" i="36"/>
  <c r="BS11" i="36"/>
  <c r="BM11" i="36"/>
  <c r="BQ11" i="36"/>
  <c r="BN11" i="36"/>
  <c r="BR11" i="36"/>
  <c r="BP11" i="36"/>
  <c r="BA18" i="36"/>
  <c r="BC18" i="36"/>
  <c r="BD18" i="36"/>
  <c r="AY18" i="36"/>
  <c r="AZ18" i="36"/>
  <c r="CU2" i="36"/>
  <c r="CQ2" i="36"/>
  <c r="GR13" i="36"/>
  <c r="GQ13" i="36"/>
  <c r="GU13" i="36"/>
  <c r="HU19" i="36"/>
  <c r="HW19" i="36"/>
  <c r="HT19" i="36"/>
  <c r="HX19" i="36"/>
  <c r="HS19" i="36"/>
  <c r="LE13" i="36"/>
  <c r="LI13" i="36"/>
  <c r="LG13" i="36"/>
  <c r="LK13" i="36"/>
  <c r="LH13" i="36"/>
  <c r="LJ13" i="36"/>
  <c r="LF13" i="36"/>
  <c r="KS19" i="36"/>
  <c r="KW19" i="36"/>
  <c r="KT19" i="36"/>
  <c r="KQ19" i="36"/>
  <c r="KU19" i="36"/>
  <c r="KR19" i="36"/>
  <c r="KV19" i="36"/>
  <c r="FW16" i="36"/>
  <c r="FZ16" i="36"/>
  <c r="FV16" i="36"/>
  <c r="FX16" i="36"/>
  <c r="MW3" i="36"/>
  <c r="MY3" i="36"/>
  <c r="NA3" i="36"/>
  <c r="MU3" i="36"/>
  <c r="MP16" i="36"/>
  <c r="MT16" i="36"/>
  <c r="MQ16" i="36"/>
  <c r="MN16" i="36"/>
  <c r="MR16" i="36"/>
  <c r="MO16" i="36"/>
  <c r="MS16" i="36"/>
  <c r="MA3" i="36"/>
  <c r="ME3" i="36"/>
  <c r="MB3" i="36"/>
  <c r="MF3" i="36"/>
  <c r="MC3" i="36"/>
  <c r="MD3" i="36"/>
  <c r="LZ3" i="36"/>
  <c r="MB2" i="36"/>
  <c r="MF2" i="36"/>
  <c r="LO5" i="36"/>
  <c r="LM5" i="36"/>
  <c r="LQ5" i="36"/>
  <c r="LN5" i="36"/>
  <c r="LR5" i="36"/>
  <c r="LL5" i="36"/>
  <c r="LP5" i="36"/>
  <c r="LN13" i="36"/>
  <c r="LR13" i="36"/>
  <c r="LL13" i="36"/>
  <c r="LP13" i="36"/>
  <c r="LM13" i="36"/>
  <c r="LQ13" i="36"/>
  <c r="LO13" i="36"/>
  <c r="LG16" i="36"/>
  <c r="LK16" i="36"/>
  <c r="LH16" i="36"/>
  <c r="LE16" i="36"/>
  <c r="LI16" i="36"/>
  <c r="LF16" i="36"/>
  <c r="LJ16" i="36"/>
  <c r="KX15" i="36"/>
  <c r="LB15" i="36"/>
  <c r="KY15" i="36"/>
  <c r="LC15" i="36"/>
  <c r="KZ15" i="36"/>
  <c r="LD15" i="36"/>
  <c r="LA15" i="36"/>
  <c r="KR14" i="36"/>
  <c r="KV14" i="36"/>
  <c r="KS14" i="36"/>
  <c r="KW14" i="36"/>
  <c r="KT14" i="36"/>
  <c r="KQ14" i="36"/>
  <c r="KU14" i="36"/>
  <c r="IV24" i="29"/>
  <c r="IV33" i="29" s="1"/>
  <c r="KB53" i="37"/>
  <c r="KB53" i="36"/>
  <c r="JH16" i="36"/>
  <c r="JL16" i="36"/>
  <c r="JI16" i="36"/>
  <c r="JM16" i="36"/>
  <c r="JJ16" i="36"/>
  <c r="JN16" i="36"/>
  <c r="JK16" i="36"/>
  <c r="IN11" i="36"/>
  <c r="IR11" i="36"/>
  <c r="IP11" i="36"/>
  <c r="IM11" i="36"/>
  <c r="IQ11" i="36"/>
  <c r="IS11" i="36"/>
  <c r="IO11" i="36"/>
  <c r="HU14" i="36"/>
  <c r="HR14" i="36"/>
  <c r="HV14" i="36"/>
  <c r="HW14" i="36"/>
  <c r="HX14" i="36"/>
  <c r="HS14" i="36"/>
  <c r="HT14" i="36"/>
  <c r="HD8" i="36"/>
  <c r="HG8" i="36"/>
  <c r="GX17" i="36"/>
  <c r="HB17" i="36"/>
  <c r="GP10" i="36"/>
  <c r="GS10" i="36"/>
  <c r="FO11" i="36"/>
  <c r="FN11" i="36"/>
  <c r="FR11" i="36"/>
  <c r="FQ3" i="36"/>
  <c r="FN3" i="36"/>
  <c r="FR3" i="36"/>
  <c r="FO3" i="36"/>
  <c r="FS3" i="36"/>
  <c r="FP3" i="36"/>
  <c r="FT3" i="36"/>
  <c r="FI8" i="36"/>
  <c r="FM8" i="36"/>
  <c r="FG8" i="36"/>
  <c r="FK8" i="36"/>
  <c r="FH8" i="36"/>
  <c r="FL8" i="36"/>
  <c r="FJ8" i="36"/>
  <c r="DU3" i="36"/>
  <c r="DV3" i="36"/>
  <c r="DQ3" i="36"/>
  <c r="DR3" i="36"/>
  <c r="DP53" i="37"/>
  <c r="DP53" i="36"/>
  <c r="DK18" i="36"/>
  <c r="DO18" i="36"/>
  <c r="DL18" i="36"/>
  <c r="DP18" i="36"/>
  <c r="DM18" i="36"/>
  <c r="DJ18" i="36"/>
  <c r="DN18" i="36"/>
  <c r="DD17" i="36"/>
  <c r="DH17" i="36"/>
  <c r="DE17" i="36"/>
  <c r="DI17" i="36"/>
  <c r="DF17" i="36"/>
  <c r="DG17" i="36"/>
  <c r="CB13" i="36"/>
  <c r="CF13" i="36"/>
  <c r="CD13" i="36"/>
  <c r="CA13" i="36"/>
  <c r="CE13" i="36"/>
  <c r="CG13" i="36"/>
  <c r="CC13" i="36"/>
  <c r="JO10" i="36"/>
  <c r="JS10" i="36"/>
  <c r="JQ10" i="36"/>
  <c r="JU10" i="36"/>
  <c r="JR10" i="36"/>
  <c r="JT10" i="36"/>
  <c r="JP10" i="36"/>
  <c r="EL14" i="36"/>
  <c r="EP14" i="36"/>
  <c r="EM14" i="36"/>
  <c r="EQ14" i="36"/>
  <c r="EO14" i="36"/>
  <c r="ER14" i="36"/>
  <c r="EN14" i="36"/>
  <c r="II15" i="36"/>
  <c r="IF15" i="36"/>
  <c r="IJ15" i="36"/>
  <c r="IG15" i="36"/>
  <c r="IK15" i="36"/>
  <c r="IH15" i="36"/>
  <c r="IL15" i="36"/>
  <c r="AS13" i="36"/>
  <c r="AW13" i="36"/>
  <c r="AU13" i="36"/>
  <c r="AR13" i="36"/>
  <c r="AV13" i="36"/>
  <c r="AT13" i="36"/>
  <c r="AX13" i="36"/>
  <c r="MX7" i="36"/>
  <c r="MV7" i="36"/>
  <c r="MZ7" i="36"/>
  <c r="MW7" i="36"/>
  <c r="NA7" i="36"/>
  <c r="MU7" i="36"/>
  <c r="MY7" i="36"/>
  <c r="MA7" i="36"/>
  <c r="ME7" i="36"/>
  <c r="MC7" i="36"/>
  <c r="LZ7" i="36"/>
  <c r="MD7" i="36"/>
  <c r="MB7" i="36"/>
  <c r="MF7" i="36"/>
  <c r="MB19" i="36"/>
  <c r="MF19" i="36"/>
  <c r="MC19" i="36"/>
  <c r="LZ19" i="36"/>
  <c r="MD19" i="36"/>
  <c r="MA19" i="36"/>
  <c r="ME19" i="36"/>
  <c r="LV6" i="36"/>
  <c r="LT6" i="36"/>
  <c r="LX6" i="36"/>
  <c r="LU6" i="36"/>
  <c r="LY6" i="36"/>
  <c r="LW6" i="36"/>
  <c r="LS6" i="36"/>
  <c r="LG8" i="36"/>
  <c r="LK8" i="36"/>
  <c r="LE8" i="36"/>
  <c r="LI8" i="36"/>
  <c r="LF8" i="36"/>
  <c r="LJ8" i="36"/>
  <c r="LH8" i="36"/>
  <c r="KZ3" i="36"/>
  <c r="LD3" i="36"/>
  <c r="LA3" i="36"/>
  <c r="KX3" i="36"/>
  <c r="LB3" i="36"/>
  <c r="KY3" i="36"/>
  <c r="LC3" i="36"/>
  <c r="KW53" i="36"/>
  <c r="KW53" i="37"/>
  <c r="KW65" i="37" s="1"/>
  <c r="JT24" i="29"/>
  <c r="KJ8" i="36"/>
  <c r="KN8" i="36"/>
  <c r="KL8" i="36"/>
  <c r="KP8" i="36"/>
  <c r="KM8" i="36"/>
  <c r="KK8" i="36"/>
  <c r="KO8" i="36"/>
  <c r="JW14" i="36"/>
  <c r="KA14" i="36"/>
  <c r="JX14" i="36"/>
  <c r="KB14" i="36"/>
  <c r="JY14" i="36"/>
  <c r="JV14" i="36"/>
  <c r="JZ14" i="36"/>
  <c r="KB45" i="37"/>
  <c r="KB65" i="37" s="1"/>
  <c r="KB45" i="36"/>
  <c r="JR11" i="36"/>
  <c r="JP11" i="36"/>
  <c r="JT11" i="36"/>
  <c r="JQ11" i="36"/>
  <c r="JU11" i="36"/>
  <c r="JO11" i="36"/>
  <c r="JS11" i="36"/>
  <c r="JQ3" i="36"/>
  <c r="JU3" i="36"/>
  <c r="JJ4" i="36"/>
  <c r="JN4" i="36"/>
  <c r="JH4" i="36"/>
  <c r="JL4" i="36"/>
  <c r="JI4" i="36"/>
  <c r="JM4" i="36"/>
  <c r="JK4" i="36"/>
  <c r="JD17" i="36"/>
  <c r="JA17" i="36"/>
  <c r="JE17" i="36"/>
  <c r="JB17" i="36"/>
  <c r="JF17" i="36"/>
  <c r="JC17" i="36"/>
  <c r="JG17" i="36"/>
  <c r="JC9" i="36"/>
  <c r="JG9" i="36"/>
  <c r="JA9" i="36"/>
  <c r="JE9" i="36"/>
  <c r="JB9" i="36"/>
  <c r="JF9" i="36"/>
  <c r="JD9" i="36"/>
  <c r="IW6" i="36"/>
  <c r="IV6" i="36"/>
  <c r="IZ6" i="36"/>
  <c r="IT6" i="36"/>
  <c r="IX6" i="36"/>
  <c r="IG8" i="36"/>
  <c r="IJ8" i="36"/>
  <c r="IF8" i="36"/>
  <c r="HL15" i="36"/>
  <c r="HP15" i="36"/>
  <c r="HM15" i="36"/>
  <c r="HQ15" i="36"/>
  <c r="HN15" i="36"/>
  <c r="HK15" i="36"/>
  <c r="HO15" i="36"/>
  <c r="GW9" i="36"/>
  <c r="HC9" i="36"/>
  <c r="GZ9" i="36"/>
  <c r="HA9" i="36"/>
  <c r="GY9" i="36"/>
  <c r="GL15" i="36"/>
  <c r="GM15" i="36"/>
  <c r="GI15" i="36"/>
  <c r="GO15" i="36"/>
  <c r="GK15" i="36"/>
  <c r="GE16" i="36"/>
  <c r="GB16" i="36"/>
  <c r="GF16" i="36"/>
  <c r="GC16" i="36"/>
  <c r="GG16" i="36"/>
  <c r="GD16" i="36"/>
  <c r="GH16" i="36"/>
  <c r="FN19" i="36"/>
  <c r="FQ19" i="36"/>
  <c r="FN15" i="36"/>
  <c r="FR15" i="36"/>
  <c r="FO15" i="36"/>
  <c r="FS15" i="36"/>
  <c r="FP15" i="36"/>
  <c r="FT15" i="36"/>
  <c r="FQ15" i="36"/>
  <c r="FQ7" i="36"/>
  <c r="FO7" i="36"/>
  <c r="FS7" i="36"/>
  <c r="FP7" i="36"/>
  <c r="FT7" i="36"/>
  <c r="FR7" i="36"/>
  <c r="FN7" i="36"/>
  <c r="FC17" i="36"/>
  <c r="FB17" i="36"/>
  <c r="FF17" i="36"/>
  <c r="EJ5" i="36"/>
  <c r="EF5" i="36"/>
  <c r="EE17" i="36"/>
  <c r="EF17" i="36"/>
  <c r="EI17" i="36"/>
  <c r="EJ17" i="36"/>
  <c r="EA8" i="36"/>
  <c r="DY8" i="36"/>
  <c r="EC8" i="36"/>
  <c r="DZ8" i="36"/>
  <c r="ED8" i="36"/>
  <c r="EB8" i="36"/>
  <c r="DX8" i="36"/>
  <c r="DZ16" i="36"/>
  <c r="ED16" i="36"/>
  <c r="EA16" i="36"/>
  <c r="DX16" i="36"/>
  <c r="EB16" i="36"/>
  <c r="DY16" i="36"/>
  <c r="EC16" i="36"/>
  <c r="DS11" i="36"/>
  <c r="DW11" i="36"/>
  <c r="DR11" i="36"/>
  <c r="DV11" i="36"/>
  <c r="BY4" i="36"/>
  <c r="BU4" i="36"/>
  <c r="BZ4" i="36"/>
  <c r="BW4" i="36"/>
  <c r="BV4" i="36"/>
  <c r="BN7" i="36"/>
  <c r="BR7" i="36"/>
  <c r="BP7" i="36"/>
  <c r="BM7" i="36"/>
  <c r="BQ7" i="36"/>
  <c r="BS7" i="36"/>
  <c r="BO7" i="36"/>
  <c r="BN19" i="36"/>
  <c r="BR19" i="36"/>
  <c r="BQ19" i="36"/>
  <c r="BM19" i="36"/>
  <c r="BS19" i="36"/>
  <c r="BO19" i="36"/>
  <c r="BP19" i="36"/>
  <c r="BB6" i="36"/>
  <c r="BD6" i="36"/>
  <c r="AZ6" i="36"/>
  <c r="BA6" i="36"/>
  <c r="BE6" i="36"/>
  <c r="L16" i="36"/>
  <c r="I16" i="36"/>
  <c r="M16" i="36"/>
  <c r="J16" i="36"/>
  <c r="N16" i="36"/>
  <c r="K16" i="36"/>
  <c r="O16" i="36"/>
  <c r="KM17" i="36"/>
  <c r="KJ17" i="36"/>
  <c r="KN17" i="36"/>
  <c r="KK17" i="36"/>
  <c r="KO17" i="36"/>
  <c r="KL17" i="36"/>
  <c r="KP17" i="36"/>
  <c r="MN8" i="36"/>
  <c r="MR8" i="36"/>
  <c r="MP8" i="36"/>
  <c r="MT8" i="36"/>
  <c r="MQ8" i="36"/>
  <c r="MO8" i="36"/>
  <c r="MS8" i="36"/>
  <c r="MG16" i="36"/>
  <c r="MK16" i="36"/>
  <c r="MH16" i="36"/>
  <c r="ML16" i="36"/>
  <c r="MI16" i="36"/>
  <c r="MJ16" i="36"/>
  <c r="MB15" i="36"/>
  <c r="MF15" i="36"/>
  <c r="MC15" i="36"/>
  <c r="LZ15" i="36"/>
  <c r="MD15" i="36"/>
  <c r="MA15" i="36"/>
  <c r="ME15" i="36"/>
  <c r="LV14" i="36"/>
  <c r="LS14" i="36"/>
  <c r="LW14" i="36"/>
  <c r="LT14" i="36"/>
  <c r="LX14" i="36"/>
  <c r="LU14" i="36"/>
  <c r="LY14" i="36"/>
  <c r="LV18" i="36"/>
  <c r="LU18" i="36"/>
  <c r="LW18" i="36"/>
  <c r="LS18" i="36"/>
  <c r="LX18" i="36"/>
  <c r="LT18" i="36"/>
  <c r="LY18" i="36"/>
  <c r="KT10" i="36"/>
  <c r="KR10" i="36"/>
  <c r="KV10" i="36"/>
  <c r="KS10" i="36"/>
  <c r="KW10" i="36"/>
  <c r="KQ10" i="36"/>
  <c r="KU10" i="36"/>
  <c r="KJ16" i="36"/>
  <c r="KN16" i="36"/>
  <c r="KK16" i="36"/>
  <c r="KO16" i="36"/>
  <c r="KL16" i="36"/>
  <c r="KP16" i="36"/>
  <c r="KM16" i="36"/>
  <c r="KM4" i="36"/>
  <c r="KK4" i="36"/>
  <c r="KO4" i="36"/>
  <c r="KL4" i="36"/>
  <c r="KP4" i="36"/>
  <c r="KN4" i="36"/>
  <c r="KJ4" i="36"/>
  <c r="KE17" i="36"/>
  <c r="KI17" i="36"/>
  <c r="KF17" i="36"/>
  <c r="KC17" i="36"/>
  <c r="KG17" i="36"/>
  <c r="KD17" i="36"/>
  <c r="KH17" i="36"/>
  <c r="JY18" i="36"/>
  <c r="JV18" i="36"/>
  <c r="JZ18" i="36"/>
  <c r="JW18" i="36"/>
  <c r="KA18" i="36"/>
  <c r="KB18" i="36"/>
  <c r="JX18" i="36"/>
  <c r="JV10" i="36"/>
  <c r="JZ10" i="36"/>
  <c r="JX10" i="36"/>
  <c r="KB10" i="36"/>
  <c r="JY10" i="36"/>
  <c r="JW10" i="36"/>
  <c r="KA10" i="36"/>
  <c r="JR7" i="36"/>
  <c r="JP7" i="36"/>
  <c r="JT7" i="36"/>
  <c r="JQ7" i="36"/>
  <c r="JU7" i="36"/>
  <c r="JO7" i="36"/>
  <c r="JS7" i="36"/>
  <c r="IM7" i="36"/>
  <c r="IQ7" i="36"/>
  <c r="IO7" i="36"/>
  <c r="IS7" i="36"/>
  <c r="IP7" i="36"/>
  <c r="IN7" i="36"/>
  <c r="IR7" i="36"/>
  <c r="HU18" i="36"/>
  <c r="HW18" i="36"/>
  <c r="HX18" i="36"/>
  <c r="HS18" i="36"/>
  <c r="HT18" i="36"/>
  <c r="HG16" i="36"/>
  <c r="HF16" i="36"/>
  <c r="HJ16" i="36"/>
  <c r="GV53" i="37"/>
  <c r="GV53" i="36"/>
  <c r="FG16" i="36"/>
  <c r="FK16" i="36"/>
  <c r="FH16" i="36"/>
  <c r="FL16" i="36"/>
  <c r="FI16" i="36"/>
  <c r="FM16" i="36"/>
  <c r="FJ16" i="36"/>
  <c r="EY45" i="37"/>
  <c r="EY45" i="36"/>
  <c r="EQ15" i="36"/>
  <c r="EL15" i="36"/>
  <c r="EM15" i="36"/>
  <c r="EP15" i="36"/>
  <c r="EF13" i="36"/>
  <c r="EJ13" i="36"/>
  <c r="EH13" i="36"/>
  <c r="EE13" i="36"/>
  <c r="EI13" i="36"/>
  <c r="EK13" i="36"/>
  <c r="EG13" i="36"/>
  <c r="DX4" i="36"/>
  <c r="EA4" i="36"/>
  <c r="DF9" i="36"/>
  <c r="CP15" i="36"/>
  <c r="CT15" i="36"/>
  <c r="CQ15" i="36"/>
  <c r="CU15" i="36"/>
  <c r="CR15" i="36"/>
  <c r="CO15" i="36"/>
  <c r="CS15" i="36"/>
  <c r="EA2" i="36"/>
  <c r="DX2" i="36"/>
  <c r="EB2" i="36"/>
  <c r="F19" i="36"/>
  <c r="B19" i="36"/>
  <c r="E19" i="36"/>
  <c r="H19" i="36"/>
  <c r="G19" i="36"/>
  <c r="C19" i="36"/>
  <c r="D19" i="36"/>
  <c r="H15" i="36"/>
  <c r="D15" i="36"/>
  <c r="F15" i="36"/>
  <c r="B15" i="36"/>
  <c r="C15" i="36"/>
  <c r="E15" i="36"/>
  <c r="G15" i="36"/>
  <c r="E10" i="36"/>
  <c r="G10" i="36"/>
  <c r="D10" i="36"/>
  <c r="C10" i="36"/>
  <c r="H10" i="36"/>
  <c r="B10" i="36"/>
  <c r="F10" i="36"/>
  <c r="H53" i="37"/>
  <c r="H65" i="37" s="1"/>
  <c r="E6" i="36"/>
  <c r="G6" i="36"/>
  <c r="D6" i="36"/>
  <c r="C6" i="36"/>
  <c r="H6" i="36"/>
  <c r="B6" i="36"/>
  <c r="F6" i="36"/>
  <c r="FE33" i="29"/>
  <c r="AI4" i="27"/>
  <c r="AI9" i="27" s="1"/>
  <c r="NT25" i="36"/>
  <c r="NC25" i="36"/>
  <c r="KN27" i="36"/>
  <c r="KJ27" i="36"/>
  <c r="JV27" i="36"/>
  <c r="KA27" i="36"/>
  <c r="KI65" i="36"/>
  <c r="IH14" i="36"/>
  <c r="IF14" i="36"/>
  <c r="IG14" i="36"/>
  <c r="IK14" i="36"/>
  <c r="IJ14" i="36"/>
  <c r="FQ13" i="36"/>
  <c r="FP13" i="36"/>
  <c r="FT13" i="36"/>
  <c r="AN19" i="36"/>
  <c r="AQ19" i="36"/>
  <c r="AM19" i="36"/>
  <c r="NP25" i="36"/>
  <c r="NN23" i="36"/>
  <c r="NB21" i="36"/>
  <c r="NB28" i="36" s="1"/>
  <c r="NF26" i="36"/>
  <c r="KM27" i="36"/>
  <c r="KP27" i="36"/>
  <c r="JY27" i="36"/>
  <c r="JZ27" i="36"/>
  <c r="LD9" i="29"/>
  <c r="HX31" i="29"/>
  <c r="AY14" i="36"/>
  <c r="BE14" i="36"/>
  <c r="BA14" i="36"/>
  <c r="BB14" i="36"/>
  <c r="MB14" i="36"/>
  <c r="MF14" i="36"/>
  <c r="MA14" i="36"/>
  <c r="MC14" i="36"/>
  <c r="ME14" i="36"/>
  <c r="LZ14" i="36"/>
  <c r="MD14" i="36"/>
  <c r="LE17" i="36"/>
  <c r="LI17" i="36"/>
  <c r="LF17" i="36"/>
  <c r="LJ17" i="36"/>
  <c r="LH17" i="36"/>
  <c r="LG17" i="36"/>
  <c r="LK17" i="36"/>
  <c r="LG12" i="36"/>
  <c r="LK12" i="36"/>
  <c r="LH12" i="36"/>
  <c r="LF12" i="36"/>
  <c r="LE12" i="36"/>
  <c r="LI12" i="36"/>
  <c r="LJ12" i="36"/>
  <c r="JD15" i="36"/>
  <c r="JG15" i="36"/>
  <c r="JA15" i="36"/>
  <c r="JE15" i="36"/>
  <c r="JB15" i="36"/>
  <c r="JF15" i="36"/>
  <c r="JC15" i="36"/>
  <c r="DT13" i="36"/>
  <c r="DW13" i="36"/>
  <c r="DQ13" i="36"/>
  <c r="DU13" i="36"/>
  <c r="DR13" i="36"/>
  <c r="DV13" i="36"/>
  <c r="DS13" i="36"/>
  <c r="LY55" i="36"/>
  <c r="LY55" i="37"/>
  <c r="FA13" i="36"/>
  <c r="FD13" i="36"/>
  <c r="EZ13" i="36"/>
  <c r="MP14" i="36"/>
  <c r="MT14" i="36"/>
  <c r="MQ14" i="36"/>
  <c r="MO14" i="36"/>
  <c r="MN14" i="36"/>
  <c r="MR14" i="36"/>
  <c r="MS14" i="36"/>
  <c r="LL19" i="36"/>
  <c r="LP19" i="36"/>
  <c r="LM19" i="36"/>
  <c r="LQ19" i="36"/>
  <c r="LO19" i="36"/>
  <c r="LN19" i="36"/>
  <c r="LR19" i="36"/>
  <c r="JC19" i="36"/>
  <c r="JG19" i="36"/>
  <c r="JF19" i="36"/>
  <c r="JD19" i="36"/>
  <c r="JA19" i="36"/>
  <c r="JE19" i="36"/>
  <c r="JB19" i="36"/>
  <c r="FH18" i="36"/>
  <c r="FL18" i="36"/>
  <c r="FK18" i="36"/>
  <c r="FI18" i="36"/>
  <c r="FM18" i="36"/>
  <c r="FJ18" i="36"/>
  <c r="FG18" i="36"/>
  <c r="CA15" i="36"/>
  <c r="CD15" i="36"/>
  <c r="CE15" i="36"/>
  <c r="F18" i="36"/>
  <c r="B18" i="36"/>
  <c r="E18" i="36"/>
  <c r="D18" i="36"/>
  <c r="G18" i="36"/>
  <c r="C18" i="36"/>
  <c r="H18" i="36"/>
  <c r="OA23" i="36"/>
  <c r="NV21" i="36"/>
  <c r="NV28" i="36" s="1"/>
  <c r="NG25" i="36"/>
  <c r="KK27" i="36"/>
  <c r="JW27" i="36"/>
  <c r="KB27" i="36"/>
  <c r="JI27" i="36"/>
  <c r="IB25" i="36"/>
  <c r="FO14" i="36"/>
  <c r="FS14" i="36"/>
  <c r="FN14" i="36"/>
  <c r="FP14" i="36"/>
  <c r="FT14" i="36"/>
  <c r="FQ14" i="36"/>
  <c r="FR14" i="36"/>
  <c r="HG17" i="36"/>
  <c r="HF17" i="36"/>
  <c r="HJ17" i="36"/>
  <c r="MJ18" i="36"/>
  <c r="MG18" i="36"/>
  <c r="MK18" i="36"/>
  <c r="MI18" i="36"/>
  <c r="MH18" i="36"/>
  <c r="ML18" i="36"/>
  <c r="LE14" i="36"/>
  <c r="LI14" i="36"/>
  <c r="LF14" i="36"/>
  <c r="LJ14" i="36"/>
  <c r="LH14" i="36"/>
  <c r="LG14" i="36"/>
  <c r="LK14" i="36"/>
  <c r="IN17" i="36"/>
  <c r="IR17" i="36"/>
  <c r="IO17" i="36"/>
  <c r="IS17" i="36"/>
  <c r="IM17" i="36"/>
  <c r="IP17" i="36"/>
  <c r="IQ17" i="36"/>
  <c r="FX18" i="36"/>
  <c r="FW18" i="36"/>
  <c r="FU18" i="36"/>
  <c r="FY18" i="36"/>
  <c r="FV18" i="36"/>
  <c r="FZ18" i="36"/>
  <c r="GA18" i="36"/>
  <c r="DW17" i="36"/>
  <c r="DS17" i="36"/>
  <c r="DT17" i="36"/>
  <c r="MI19" i="36"/>
  <c r="MJ19" i="36"/>
  <c r="MH19" i="36"/>
  <c r="MG19" i="36"/>
  <c r="MK19" i="36"/>
  <c r="ML19" i="36"/>
  <c r="IT21" i="36"/>
  <c r="IX21" i="36"/>
  <c r="IT11" i="36"/>
  <c r="IX11" i="36"/>
  <c r="IU11" i="36"/>
  <c r="IY11" i="36"/>
  <c r="IV11" i="36"/>
  <c r="IZ11" i="36"/>
  <c r="IW11" i="36"/>
  <c r="IU21" i="36"/>
  <c r="IY21" i="36"/>
  <c r="IV21" i="36"/>
  <c r="IS60" i="37"/>
  <c r="IP19" i="36"/>
  <c r="IM19" i="36"/>
  <c r="IQ19" i="36"/>
  <c r="IN19" i="36"/>
  <c r="IR19" i="36"/>
  <c r="IO19" i="36"/>
  <c r="IS19" i="36"/>
  <c r="IQ27" i="36"/>
  <c r="IG11" i="36"/>
  <c r="IK11" i="36"/>
  <c r="IH11" i="36"/>
  <c r="IL11" i="36"/>
  <c r="IF11" i="36"/>
  <c r="II11" i="36"/>
  <c r="IJ11" i="36"/>
  <c r="HG19" i="36"/>
  <c r="HF19" i="36"/>
  <c r="HJ19" i="36"/>
  <c r="IU19" i="36"/>
  <c r="IY19" i="36"/>
  <c r="IV19" i="36"/>
  <c r="IZ19" i="36"/>
  <c r="IW19" i="36"/>
  <c r="IT19" i="36"/>
  <c r="IX19" i="36"/>
  <c r="MV19" i="36"/>
  <c r="MZ19" i="36"/>
  <c r="MW19" i="36"/>
  <c r="NA19" i="36"/>
  <c r="MX19" i="36"/>
  <c r="MY19" i="36"/>
  <c r="MU19" i="36"/>
  <c r="LV9" i="36"/>
  <c r="LS9" i="36"/>
  <c r="LW9" i="36"/>
  <c r="LT9" i="36"/>
  <c r="LX9" i="36"/>
  <c r="LU9" i="36"/>
  <c r="LY9" i="36"/>
  <c r="IV10" i="36"/>
  <c r="IZ10" i="36"/>
  <c r="IW10" i="36"/>
  <c r="IT10" i="36"/>
  <c r="IX10" i="36"/>
  <c r="IY10" i="36"/>
  <c r="IU10" i="36"/>
  <c r="FV8" i="36"/>
  <c r="FU8" i="36"/>
  <c r="FW8" i="36"/>
  <c r="FY8" i="36"/>
  <c r="GA8" i="36"/>
  <c r="KT9" i="36"/>
  <c r="KQ9" i="36"/>
  <c r="KU9" i="36"/>
  <c r="KR9" i="36"/>
  <c r="KV9" i="36"/>
  <c r="KW9" i="36"/>
  <c r="KS9" i="36"/>
  <c r="CT20" i="36"/>
  <c r="CO20" i="36"/>
  <c r="LT10" i="36"/>
  <c r="LX10" i="36"/>
  <c r="LU10" i="36"/>
  <c r="LY10" i="36"/>
  <c r="LV10" i="36"/>
  <c r="LS10" i="36"/>
  <c r="LW10" i="36"/>
  <c r="GS11" i="36"/>
  <c r="GP11" i="36"/>
  <c r="GT11" i="36"/>
  <c r="GQ11" i="36"/>
  <c r="GU11" i="36"/>
  <c r="GV11" i="36"/>
  <c r="GR11" i="36"/>
  <c r="HU11" i="36"/>
  <c r="HR11" i="36"/>
  <c r="HV11" i="36"/>
  <c r="HS11" i="36"/>
  <c r="HW11" i="36"/>
  <c r="HT11" i="36"/>
  <c r="HX11" i="36"/>
  <c r="DD20" i="36"/>
  <c r="IH10" i="36"/>
  <c r="IL10" i="36"/>
  <c r="II10" i="36"/>
  <c r="IF10" i="36"/>
  <c r="IJ10" i="36"/>
  <c r="IG10" i="36"/>
  <c r="IK10" i="36"/>
  <c r="HJ45" i="37"/>
  <c r="HJ45" i="36"/>
  <c r="HX45" i="37"/>
  <c r="HX45" i="36"/>
  <c r="IG19" i="36"/>
  <c r="IK19" i="36"/>
  <c r="IH19" i="36"/>
  <c r="IL19" i="36"/>
  <c r="II19" i="36"/>
  <c r="IJ19" i="36"/>
  <c r="IF19" i="36"/>
  <c r="KM19" i="36"/>
  <c r="KJ19" i="36"/>
  <c r="KN19" i="36"/>
  <c r="KK19" i="36"/>
  <c r="KO19" i="36"/>
  <c r="KL19" i="36"/>
  <c r="KP19" i="36"/>
  <c r="MQ15" i="36"/>
  <c r="MN15" i="36"/>
  <c r="MR15" i="36"/>
  <c r="MO15" i="36"/>
  <c r="MS15" i="36"/>
  <c r="MT15" i="36"/>
  <c r="MP15" i="36"/>
  <c r="F12" i="36"/>
  <c r="B12" i="36"/>
  <c r="E12" i="36"/>
  <c r="H12" i="36"/>
  <c r="G12" i="36"/>
  <c r="C12" i="36"/>
  <c r="D12" i="36"/>
  <c r="HX53" i="36"/>
  <c r="HX53" i="37"/>
  <c r="HJ53" i="37"/>
  <c r="HJ53" i="36"/>
  <c r="FB9" i="36"/>
  <c r="FF9" i="36"/>
  <c r="FC9" i="36"/>
  <c r="EZ9" i="36"/>
  <c r="FD9" i="36"/>
  <c r="FE9" i="36"/>
  <c r="FA9" i="36"/>
  <c r="JJ10" i="36"/>
  <c r="JN10" i="36"/>
  <c r="JK10" i="36"/>
  <c r="JH10" i="36"/>
  <c r="JL10" i="36"/>
  <c r="JI10" i="36"/>
  <c r="JM10" i="36"/>
  <c r="JN53" i="37"/>
  <c r="JN53" i="36"/>
  <c r="CD10" i="36"/>
  <c r="CA10" i="36"/>
  <c r="CE10" i="36"/>
  <c r="CB10" i="36"/>
  <c r="CF10" i="36"/>
  <c r="CC10" i="36"/>
  <c r="CG10" i="36"/>
  <c r="LY53" i="37"/>
  <c r="LY53" i="36"/>
  <c r="KW24" i="29"/>
  <c r="HE10" i="36"/>
  <c r="HD10" i="36"/>
  <c r="HH10" i="36"/>
  <c r="HU10" i="36"/>
  <c r="HS10" i="36"/>
  <c r="HT10" i="36"/>
  <c r="HW10" i="36"/>
  <c r="HX10" i="36"/>
  <c r="L11" i="36"/>
  <c r="I11" i="36"/>
  <c r="M11" i="36"/>
  <c r="J11" i="36"/>
  <c r="N11" i="36"/>
  <c r="O11" i="36"/>
  <c r="K11" i="36"/>
  <c r="HG11" i="36"/>
  <c r="HD11" i="36"/>
  <c r="HH11" i="36"/>
  <c r="HE11" i="36"/>
  <c r="HI11" i="36"/>
  <c r="HF11" i="36"/>
  <c r="HJ11" i="36"/>
  <c r="JC11" i="36"/>
  <c r="JG11" i="36"/>
  <c r="JD11" i="36"/>
  <c r="JA11" i="36"/>
  <c r="JE11" i="36"/>
  <c r="JB11" i="36"/>
  <c r="JF11" i="36"/>
  <c r="HY3" i="36"/>
  <c r="IC3" i="36"/>
  <c r="IA3" i="36"/>
  <c r="IE3" i="36"/>
  <c r="HZ3" i="36"/>
  <c r="IB3" i="36"/>
  <c r="ID3" i="36"/>
  <c r="IE2" i="36"/>
  <c r="IA2" i="36"/>
  <c r="IC2" i="36"/>
  <c r="HY2" i="36"/>
  <c r="ID2" i="36"/>
  <c r="HZ2" i="36"/>
  <c r="IB2" i="36"/>
  <c r="IB24" i="36"/>
  <c r="ID23" i="36"/>
  <c r="HZ23" i="36"/>
  <c r="HZ11" i="36"/>
  <c r="ID11" i="36"/>
  <c r="IB11" i="36"/>
  <c r="IE11" i="36"/>
  <c r="IC11" i="36"/>
  <c r="HY11" i="36"/>
  <c r="IA11" i="36"/>
  <c r="IB17" i="36"/>
  <c r="HZ17" i="36"/>
  <c r="IA17" i="36"/>
  <c r="HY17" i="36"/>
  <c r="IC17" i="36"/>
  <c r="ID17" i="36"/>
  <c r="IE17" i="36"/>
  <c r="IE24" i="36"/>
  <c r="IA24" i="36"/>
  <c r="IC23" i="36"/>
  <c r="HY23" i="36"/>
  <c r="ID24" i="36"/>
  <c r="HY6" i="36"/>
  <c r="IC6" i="36"/>
  <c r="IA6" i="36"/>
  <c r="IE6" i="36"/>
  <c r="IB6" i="36"/>
  <c r="HZ6" i="36"/>
  <c r="ID6" i="36"/>
  <c r="HU7" i="36"/>
  <c r="HW7" i="36"/>
  <c r="HT7" i="36"/>
  <c r="HR7" i="36"/>
  <c r="HV7" i="36"/>
  <c r="HS7" i="36"/>
  <c r="HX7" i="36"/>
  <c r="HS4" i="36"/>
  <c r="HW4" i="36"/>
  <c r="HU4" i="36"/>
  <c r="HV4" i="36"/>
  <c r="HT4" i="36"/>
  <c r="HX4" i="36"/>
  <c r="HR4" i="36"/>
  <c r="HN25" i="36"/>
  <c r="HP23" i="36"/>
  <c r="HL23" i="36"/>
  <c r="HN10" i="36"/>
  <c r="HL10" i="36"/>
  <c r="HQ10" i="36"/>
  <c r="HK10" i="36"/>
  <c r="HO10" i="36"/>
  <c r="HP10" i="36"/>
  <c r="HM10" i="36"/>
  <c r="HM18" i="36"/>
  <c r="HQ18" i="36"/>
  <c r="HO18" i="36"/>
  <c r="HL18" i="36"/>
  <c r="HN18" i="36"/>
  <c r="HK18" i="36"/>
  <c r="HP18" i="36"/>
  <c r="HQ25" i="36"/>
  <c r="HM25" i="36"/>
  <c r="HO23" i="36"/>
  <c r="HK23" i="36"/>
  <c r="HN6" i="36"/>
  <c r="HP6" i="36"/>
  <c r="HQ6" i="36"/>
  <c r="HK6" i="36"/>
  <c r="HO6" i="36"/>
  <c r="HL6" i="36"/>
  <c r="HM6" i="36"/>
  <c r="HM14" i="36"/>
  <c r="HQ14" i="36"/>
  <c r="HK14" i="36"/>
  <c r="HP14" i="36"/>
  <c r="HN14" i="36"/>
  <c r="HO14" i="36"/>
  <c r="HL14" i="36"/>
  <c r="HO27" i="36"/>
  <c r="HP25" i="36"/>
  <c r="HG14" i="36"/>
  <c r="HD14" i="36"/>
  <c r="HH14" i="36"/>
  <c r="HJ14" i="36"/>
  <c r="HE14" i="36"/>
  <c r="HI14" i="36"/>
  <c r="HF14" i="36"/>
  <c r="HE3" i="36"/>
  <c r="HI3" i="36"/>
  <c r="HD3" i="36"/>
  <c r="HF3" i="36"/>
  <c r="HJ3" i="36"/>
  <c r="HG3" i="36"/>
  <c r="HH3" i="36"/>
  <c r="HD9" i="36"/>
  <c r="HH9" i="36"/>
  <c r="HG9" i="36"/>
  <c r="HE9" i="36"/>
  <c r="HI9" i="36"/>
  <c r="HF9" i="36"/>
  <c r="HJ9" i="36"/>
  <c r="LG16" i="29"/>
  <c r="LH16" i="29" s="1"/>
  <c r="LG6" i="29"/>
  <c r="LH6" i="29" s="1"/>
  <c r="KC19" i="36"/>
  <c r="KG19" i="36"/>
  <c r="KD19" i="36"/>
  <c r="KH19" i="36"/>
  <c r="KE19" i="36"/>
  <c r="KI19" i="36"/>
  <c r="KF19" i="36"/>
  <c r="KK12" i="36"/>
  <c r="KO12" i="36"/>
  <c r="KL12" i="36"/>
  <c r="KP12" i="36"/>
  <c r="KM12" i="36"/>
  <c r="KN12" i="36"/>
  <c r="KJ12" i="36"/>
  <c r="JH18" i="36"/>
  <c r="JL18" i="36"/>
  <c r="JI18" i="36"/>
  <c r="JM18" i="36"/>
  <c r="JJ18" i="36"/>
  <c r="JN18" i="36"/>
  <c r="JK18" i="36"/>
  <c r="OC22" i="36"/>
  <c r="NY22" i="36"/>
  <c r="NS24" i="36"/>
  <c r="NN22" i="36"/>
  <c r="NJ22" i="36"/>
  <c r="NE24" i="36"/>
  <c r="NH24" i="36"/>
  <c r="LY27" i="36"/>
  <c r="LU27" i="36"/>
  <c r="MK27" i="36"/>
  <c r="MG27" i="36"/>
  <c r="KV27" i="36"/>
  <c r="KR27" i="36"/>
  <c r="LH27" i="36"/>
  <c r="JL27" i="36"/>
  <c r="IP27" i="36"/>
  <c r="JF27" i="36"/>
  <c r="JB27" i="36"/>
  <c r="HN27" i="36"/>
  <c r="ID27" i="36"/>
  <c r="HZ27" i="36"/>
  <c r="GL27" i="36"/>
  <c r="HB27" i="36"/>
  <c r="GX27" i="36"/>
  <c r="FW26" i="36"/>
  <c r="FZ26" i="36"/>
  <c r="IY25" i="36"/>
  <c r="GP25" i="36"/>
  <c r="AI15" i="27"/>
  <c r="LS17" i="36"/>
  <c r="LW17" i="36"/>
  <c r="LT17" i="36"/>
  <c r="LX17" i="36"/>
  <c r="LU17" i="36"/>
  <c r="LY17" i="36"/>
  <c r="LV17" i="36"/>
  <c r="LL18" i="36"/>
  <c r="LP18" i="36"/>
  <c r="LM18" i="36"/>
  <c r="LQ18" i="36"/>
  <c r="LN18" i="36"/>
  <c r="LR18" i="36"/>
  <c r="LO18" i="36"/>
  <c r="BG13" i="36"/>
  <c r="BJ13" i="36"/>
  <c r="BK13" i="36"/>
  <c r="BF13" i="36"/>
  <c r="IM15" i="36"/>
  <c r="IQ15" i="36"/>
  <c r="IN15" i="36"/>
  <c r="IR15" i="36"/>
  <c r="IO15" i="36"/>
  <c r="IS15" i="36"/>
  <c r="IP15" i="36"/>
  <c r="HN19" i="36"/>
  <c r="HM19" i="36"/>
  <c r="HK19" i="36"/>
  <c r="HO19" i="36"/>
  <c r="HL19" i="36"/>
  <c r="HP19" i="36"/>
  <c r="HQ19" i="36"/>
  <c r="IF18" i="36"/>
  <c r="IJ18" i="36"/>
  <c r="II18" i="36"/>
  <c r="IG18" i="36"/>
  <c r="IK18" i="36"/>
  <c r="IH18" i="36"/>
  <c r="IL18" i="36"/>
  <c r="HM13" i="36"/>
  <c r="HQ13" i="36"/>
  <c r="HN13" i="36"/>
  <c r="HK13" i="36"/>
  <c r="HO13" i="36"/>
  <c r="HL13" i="36"/>
  <c r="HP13" i="36"/>
  <c r="GL17" i="36"/>
  <c r="GI17" i="36"/>
  <c r="GM17" i="36"/>
  <c r="GJ17" i="36"/>
  <c r="GN17" i="36"/>
  <c r="GO17" i="36"/>
  <c r="GK17" i="36"/>
  <c r="EZ19" i="36"/>
  <c r="FD19" i="36"/>
  <c r="FA19" i="36"/>
  <c r="FE19" i="36"/>
  <c r="FC19" i="36"/>
  <c r="FB19" i="36"/>
  <c r="FF19" i="36"/>
  <c r="CI16" i="36"/>
  <c r="CM16" i="36"/>
  <c r="CJ16" i="36"/>
  <c r="CN16" i="36"/>
  <c r="CK16" i="36"/>
  <c r="CL16" i="36"/>
  <c r="CH16" i="36"/>
  <c r="CQ17" i="36"/>
  <c r="CU17" i="36"/>
  <c r="CR17" i="36"/>
  <c r="CO17" i="36"/>
  <c r="CS17" i="36"/>
  <c r="CT17" i="36"/>
  <c r="CP17" i="36"/>
  <c r="GS18" i="36"/>
  <c r="GR18" i="36"/>
  <c r="GV18" i="36"/>
  <c r="OB22" i="36"/>
  <c r="NX22" i="36"/>
  <c r="NV24" i="36"/>
  <c r="NR24" i="36"/>
  <c r="NM22" i="36"/>
  <c r="NI22" i="36"/>
  <c r="ND24" i="36"/>
  <c r="LX27" i="36"/>
  <c r="LT27" i="36"/>
  <c r="MJ27" i="36"/>
  <c r="KU27" i="36"/>
  <c r="KQ27" i="36"/>
  <c r="LK27" i="36"/>
  <c r="LG27" i="36"/>
  <c r="JH27" i="36"/>
  <c r="JK27" i="36"/>
  <c r="IS27" i="36"/>
  <c r="IO27" i="36"/>
  <c r="JE27" i="36"/>
  <c r="JA27" i="36"/>
  <c r="HQ27" i="36"/>
  <c r="HM27" i="36"/>
  <c r="IC27" i="36"/>
  <c r="HY27" i="36"/>
  <c r="GO27" i="36"/>
  <c r="GK27" i="36"/>
  <c r="HA27" i="36"/>
  <c r="GW27" i="36"/>
  <c r="FV26" i="36"/>
  <c r="FY26" i="36"/>
  <c r="IU25" i="36"/>
  <c r="GS25" i="36"/>
  <c r="GV25" i="36"/>
  <c r="LD12" i="29"/>
  <c r="HY15" i="36"/>
  <c r="IC15" i="36"/>
  <c r="HZ15" i="36"/>
  <c r="ID15" i="36"/>
  <c r="IA15" i="36"/>
  <c r="IE15" i="36"/>
  <c r="IB15" i="36"/>
  <c r="JO19" i="36"/>
  <c r="JS19" i="36"/>
  <c r="JR19" i="36"/>
  <c r="JP19" i="36"/>
  <c r="JT19" i="36"/>
  <c r="JQ19" i="36"/>
  <c r="JU19" i="36"/>
  <c r="KR16" i="36"/>
  <c r="KV16" i="36"/>
  <c r="KS16" i="36"/>
  <c r="KW16" i="36"/>
  <c r="KT16" i="36"/>
  <c r="KQ16" i="36"/>
  <c r="KU16" i="36"/>
  <c r="KE15" i="36"/>
  <c r="KI15" i="36"/>
  <c r="KF15" i="36"/>
  <c r="KC15" i="36"/>
  <c r="KG15" i="36"/>
  <c r="KD15" i="36"/>
  <c r="KH15" i="36"/>
  <c r="BD16" i="36"/>
  <c r="AY16" i="36"/>
  <c r="AZ16" i="36"/>
  <c r="BC16" i="36"/>
  <c r="NU24" i="36"/>
  <c r="NG24" i="36"/>
  <c r="LW27" i="36"/>
  <c r="LS27" i="36"/>
  <c r="KT27" i="36"/>
  <c r="LJ27" i="36"/>
  <c r="JN27" i="36"/>
  <c r="IR27" i="36"/>
  <c r="HP27" i="36"/>
  <c r="HL27" i="36"/>
  <c r="GN27" i="36"/>
  <c r="GR25" i="36"/>
  <c r="BM15" i="36"/>
  <c r="BP15" i="36"/>
  <c r="MU17" i="36"/>
  <c r="MY17" i="36"/>
  <c r="MV17" i="36"/>
  <c r="MZ17" i="36"/>
  <c r="MW17" i="36"/>
  <c r="NA17" i="36"/>
  <c r="MX17" i="36"/>
  <c r="KX18" i="36"/>
  <c r="LB18" i="36"/>
  <c r="KY18" i="36"/>
  <c r="LC18" i="36"/>
  <c r="KZ18" i="36"/>
  <c r="LD18" i="36"/>
  <c r="LA18" i="36"/>
  <c r="I19" i="36"/>
  <c r="M19" i="36"/>
  <c r="J19" i="36"/>
  <c r="N19" i="36"/>
  <c r="K19" i="36"/>
  <c r="O19" i="36"/>
  <c r="L19" i="36"/>
  <c r="AS17" i="36"/>
  <c r="AW17" i="36"/>
  <c r="AT17" i="36"/>
  <c r="AX17" i="36"/>
  <c r="AU17" i="36"/>
  <c r="AR17" i="36"/>
  <c r="AV17" i="36"/>
  <c r="IO13" i="36"/>
  <c r="IS13" i="36"/>
  <c r="IP13" i="36"/>
  <c r="IM13" i="36"/>
  <c r="IQ13" i="36"/>
  <c r="IN13" i="36"/>
  <c r="IR13" i="36"/>
  <c r="HS16" i="36"/>
  <c r="HW16" i="36"/>
  <c r="HT16" i="36"/>
  <c r="HX16" i="36"/>
  <c r="HU16" i="36"/>
  <c r="HR16" i="36"/>
  <c r="HV16" i="36"/>
  <c r="HD18" i="36"/>
  <c r="HH18" i="36"/>
  <c r="HF18" i="36"/>
  <c r="HJ18" i="36"/>
  <c r="HE18" i="36"/>
  <c r="HG18" i="36"/>
  <c r="HI18" i="36"/>
  <c r="GZ15" i="36"/>
  <c r="HA15" i="36"/>
  <c r="GW15" i="36"/>
  <c r="HC15" i="36"/>
  <c r="GY15" i="36"/>
  <c r="ES16" i="36"/>
  <c r="EW16" i="36"/>
  <c r="ET16" i="36"/>
  <c r="EX16" i="36"/>
  <c r="EU16" i="36"/>
  <c r="EY16" i="36"/>
  <c r="EV16" i="36"/>
  <c r="R18" i="36"/>
  <c r="P18" i="36"/>
  <c r="Q18" i="36"/>
  <c r="T18" i="36"/>
  <c r="U18" i="36"/>
  <c r="GB18" i="36"/>
  <c r="GD18" i="36"/>
  <c r="GE18" i="36"/>
  <c r="GG18" i="36"/>
  <c r="GC18" i="36"/>
  <c r="GH18" i="36"/>
  <c r="CR19" i="36"/>
  <c r="CO19" i="36"/>
  <c r="CS19" i="36"/>
  <c r="CU19" i="36"/>
  <c r="CP19" i="36"/>
  <c r="CT19" i="36"/>
  <c r="CQ19" i="36"/>
  <c r="GY16" i="36"/>
  <c r="HC16" i="36"/>
  <c r="GW16" i="36"/>
  <c r="HB16" i="36"/>
  <c r="GX16" i="36"/>
  <c r="GZ16" i="36"/>
  <c r="HA16" i="36"/>
  <c r="GY3" i="36"/>
  <c r="HC3" i="36"/>
  <c r="HA3" i="36"/>
  <c r="GW3" i="36"/>
  <c r="HB3" i="36"/>
  <c r="GX3" i="36"/>
  <c r="GZ3" i="36"/>
  <c r="GZ13" i="36"/>
  <c r="GY13" i="36"/>
  <c r="HB13" i="36"/>
  <c r="HA13" i="36"/>
  <c r="GW13" i="36"/>
  <c r="HC13" i="36"/>
  <c r="GX13" i="36"/>
  <c r="GQ23" i="36"/>
  <c r="GT23" i="36"/>
  <c r="GP23" i="36"/>
  <c r="GS23" i="36"/>
  <c r="GP15" i="36"/>
  <c r="GT15" i="36"/>
  <c r="GQ15" i="36"/>
  <c r="GU15" i="36"/>
  <c r="GR15" i="36"/>
  <c r="GV15" i="36"/>
  <c r="GS15" i="36"/>
  <c r="GI13" i="36"/>
  <c r="GM13" i="36"/>
  <c r="GL13" i="36"/>
  <c r="GJ13" i="36"/>
  <c r="GO13" i="36"/>
  <c r="GN13" i="36"/>
  <c r="GK13" i="36"/>
  <c r="GJ3" i="36"/>
  <c r="GN3" i="36"/>
  <c r="GM3" i="36"/>
  <c r="GI3" i="36"/>
  <c r="GO3" i="36"/>
  <c r="GK3" i="36"/>
  <c r="GL3" i="36"/>
  <c r="GI7" i="36"/>
  <c r="GM7" i="36"/>
  <c r="GL7" i="36"/>
  <c r="GJ7" i="36"/>
  <c r="GO7" i="36"/>
  <c r="GN7" i="36"/>
  <c r="GK7" i="36"/>
  <c r="GJ11" i="36"/>
  <c r="GN11" i="36"/>
  <c r="GM11" i="36"/>
  <c r="GK11" i="36"/>
  <c r="GI11" i="36"/>
  <c r="GO11" i="36"/>
  <c r="GL11" i="36"/>
  <c r="GJ19" i="36"/>
  <c r="GN19" i="36"/>
  <c r="GL19" i="36"/>
  <c r="GK19" i="36"/>
  <c r="GO19" i="36"/>
  <c r="GI19" i="36"/>
  <c r="GM19" i="36"/>
  <c r="GB3" i="36"/>
  <c r="GF3" i="36"/>
  <c r="GC3" i="36"/>
  <c r="GG3" i="36"/>
  <c r="GD3" i="36"/>
  <c r="GH3" i="36"/>
  <c r="GE3" i="36"/>
  <c r="GC14" i="36"/>
  <c r="GG14" i="36"/>
  <c r="GD14" i="36"/>
  <c r="GH14" i="36"/>
  <c r="GE14" i="36"/>
  <c r="GB14" i="36"/>
  <c r="GF14" i="36"/>
  <c r="GB19" i="36"/>
  <c r="GF19" i="36"/>
  <c r="GC19" i="36"/>
  <c r="GG19" i="36"/>
  <c r="GD19" i="36"/>
  <c r="GE19" i="36"/>
  <c r="GH19" i="36"/>
  <c r="GB7" i="36"/>
  <c r="GF7" i="36"/>
  <c r="GH7" i="36"/>
  <c r="GC7" i="36"/>
  <c r="GG7" i="36"/>
  <c r="GD7" i="36"/>
  <c r="GE7" i="36"/>
  <c r="FU11" i="36"/>
  <c r="FY11" i="36"/>
  <c r="FV11" i="36"/>
  <c r="FZ11" i="36"/>
  <c r="FW11" i="36"/>
  <c r="GA11" i="36"/>
  <c r="FX11" i="36"/>
  <c r="FW22" i="36"/>
  <c r="FZ22" i="36"/>
  <c r="FV22" i="36"/>
  <c r="FY22" i="36"/>
  <c r="FQ9" i="36"/>
  <c r="FN9" i="36"/>
  <c r="FR9" i="36"/>
  <c r="FP9" i="36"/>
  <c r="FO9" i="36"/>
  <c r="FS9" i="36"/>
  <c r="FT9" i="36"/>
  <c r="EZ5" i="36"/>
  <c r="FD5" i="36"/>
  <c r="FA5" i="36"/>
  <c r="FE5" i="36"/>
  <c r="FB5" i="36"/>
  <c r="FF5" i="36"/>
  <c r="FC5" i="36"/>
  <c r="LG18" i="29"/>
  <c r="LH18" i="29" s="1"/>
  <c r="FE24" i="36"/>
  <c r="FD24" i="36"/>
  <c r="EZ24" i="36"/>
  <c r="FA24" i="36"/>
  <c r="EU18" i="36"/>
  <c r="EY18" i="36"/>
  <c r="EV18" i="36"/>
  <c r="ES18" i="36"/>
  <c r="EW18" i="36"/>
  <c r="ET18" i="36"/>
  <c r="EX18" i="36"/>
  <c r="EX2" i="36"/>
  <c r="ET2" i="36"/>
  <c r="EV9" i="36"/>
  <c r="ES9" i="36"/>
  <c r="EW9" i="36"/>
  <c r="EX9" i="36"/>
  <c r="EY9" i="36"/>
  <c r="ET9" i="36"/>
  <c r="EU9" i="36"/>
  <c r="LG25" i="29"/>
  <c r="LH25" i="29" s="1"/>
  <c r="LG30" i="29"/>
  <c r="LH30" i="29" s="1"/>
  <c r="LG13" i="29"/>
  <c r="LH13" i="29" s="1"/>
  <c r="EQ23" i="36"/>
  <c r="EM23" i="36"/>
  <c r="AA15" i="27"/>
  <c r="EN10" i="36"/>
  <c r="ER10" i="36"/>
  <c r="EO10" i="36"/>
  <c r="EP10" i="36"/>
  <c r="EM10" i="36"/>
  <c r="EQ10" i="36"/>
  <c r="EL10" i="36"/>
  <c r="EP23" i="36"/>
  <c r="EL23" i="36"/>
  <c r="EN19" i="36"/>
  <c r="ER19" i="36"/>
  <c r="EO19" i="36"/>
  <c r="EL19" i="36"/>
  <c r="EM19" i="36"/>
  <c r="EQ19" i="36"/>
  <c r="EP19" i="36"/>
  <c r="EO23" i="36"/>
  <c r="EN4" i="36"/>
  <c r="ER4" i="36"/>
  <c r="EO4" i="36"/>
  <c r="EP4" i="36"/>
  <c r="EQ4" i="36"/>
  <c r="EL4" i="36"/>
  <c r="EM4" i="36"/>
  <c r="ER53" i="37"/>
  <c r="ER65" i="37" s="1"/>
  <c r="ER53" i="36"/>
  <c r="EJ23" i="36"/>
  <c r="EF23" i="36"/>
  <c r="Z4" i="27"/>
  <c r="Z9" i="27" s="1"/>
  <c r="EF10" i="36"/>
  <c r="EJ10" i="36"/>
  <c r="EG10" i="36"/>
  <c r="EK10" i="36"/>
  <c r="EE10" i="36"/>
  <c r="EH10" i="36"/>
  <c r="EI10" i="36"/>
  <c r="EI23" i="36"/>
  <c r="EE23" i="36"/>
  <c r="Z15" i="27"/>
  <c r="EK45" i="37"/>
  <c r="EK45" i="36"/>
  <c r="EK53" i="37"/>
  <c r="EK53" i="36"/>
  <c r="DS18" i="36"/>
  <c r="DW18" i="36"/>
  <c r="DT18" i="36"/>
  <c r="DR18" i="36"/>
  <c r="DU18" i="36"/>
  <c r="DV18" i="36"/>
  <c r="DQ18" i="36"/>
  <c r="DS15" i="36"/>
  <c r="DW15" i="36"/>
  <c r="DT15" i="36"/>
  <c r="DV15" i="36"/>
  <c r="DQ15" i="36"/>
  <c r="DR15" i="36"/>
  <c r="DU15" i="36"/>
  <c r="AY15" i="27"/>
  <c r="ID33" i="29"/>
  <c r="AY4" i="27"/>
  <c r="GV45" i="37"/>
  <c r="GV45" i="36"/>
  <c r="FN33" i="29"/>
  <c r="LD55" i="37"/>
  <c r="LD55" i="36"/>
  <c r="LD65" i="36" s="1"/>
  <c r="BA15" i="27"/>
  <c r="BA4" i="27"/>
  <c r="BA9" i="27" s="1"/>
  <c r="IN33" i="29"/>
  <c r="AM33" i="29"/>
  <c r="J4" i="27"/>
  <c r="J9" i="27" s="1"/>
  <c r="GV65" i="36"/>
  <c r="LD28" i="29"/>
  <c r="DJ19" i="36"/>
  <c r="DN19" i="36"/>
  <c r="DM19" i="36"/>
  <c r="DP19" i="36"/>
  <c r="DK19" i="36"/>
  <c r="DL19" i="36"/>
  <c r="DO19" i="36"/>
  <c r="DK3" i="36"/>
  <c r="DO3" i="36"/>
  <c r="DL3" i="36"/>
  <c r="DJ3" i="36"/>
  <c r="DN3" i="36"/>
  <c r="DP3" i="36"/>
  <c r="DM3" i="36"/>
  <c r="DJ8" i="36"/>
  <c r="DN8" i="36"/>
  <c r="DM8" i="36"/>
  <c r="DK8" i="36"/>
  <c r="DO8" i="36"/>
  <c r="DL8" i="36"/>
  <c r="DP8" i="36"/>
  <c r="CY10" i="36"/>
  <c r="CV10" i="36"/>
  <c r="CZ10" i="36"/>
  <c r="CW10" i="36"/>
  <c r="CX10" i="36"/>
  <c r="CW20" i="36"/>
  <c r="CX20" i="36"/>
  <c r="CY20" i="36"/>
  <c r="CV20" i="36"/>
  <c r="CZ20" i="36"/>
  <c r="DD19" i="36"/>
  <c r="DH19" i="36"/>
  <c r="DE19" i="36"/>
  <c r="DI19" i="36"/>
  <c r="DF19" i="36"/>
  <c r="DG19" i="36"/>
  <c r="DE18" i="36"/>
  <c r="DI18" i="36"/>
  <c r="DF18" i="36"/>
  <c r="DD18" i="36"/>
  <c r="DG18" i="36"/>
  <c r="DH18" i="36"/>
  <c r="DD15" i="36"/>
  <c r="DH15" i="36"/>
  <c r="DE15" i="36"/>
  <c r="DI15" i="36"/>
  <c r="DF15" i="36"/>
  <c r="DG15" i="36"/>
  <c r="CY8" i="36"/>
  <c r="CV8" i="36"/>
  <c r="CZ8" i="36"/>
  <c r="CW8" i="36"/>
  <c r="CX8" i="36"/>
  <c r="CX4" i="36"/>
  <c r="CY4" i="36"/>
  <c r="CV4" i="36"/>
  <c r="CW4" i="36"/>
  <c r="CZ4" i="36"/>
  <c r="CW3" i="36"/>
  <c r="CX3" i="36"/>
  <c r="CV3" i="36"/>
  <c r="CY3" i="36"/>
  <c r="CZ3" i="36"/>
  <c r="CX19" i="36"/>
  <c r="CY19" i="36"/>
  <c r="CV19" i="36"/>
  <c r="CZ19" i="36"/>
  <c r="CW19" i="36"/>
  <c r="CV17" i="36"/>
  <c r="CZ17" i="36"/>
  <c r="CW17" i="36"/>
  <c r="CX17" i="36"/>
  <c r="CY17" i="36"/>
  <c r="CV11" i="36"/>
  <c r="CZ11" i="36"/>
  <c r="CW11" i="36"/>
  <c r="CX11" i="36"/>
  <c r="CY11" i="36"/>
  <c r="CX16" i="36"/>
  <c r="CY16" i="36"/>
  <c r="CV16" i="36"/>
  <c r="CZ16" i="36"/>
  <c r="CW16" i="36"/>
  <c r="CJ13" i="36"/>
  <c r="CN13" i="36"/>
  <c r="CK13" i="36"/>
  <c r="CI13" i="36"/>
  <c r="CH13" i="36"/>
  <c r="CL13" i="36"/>
  <c r="CM13" i="36"/>
  <c r="CJ10" i="36"/>
  <c r="CN10" i="36"/>
  <c r="CK10" i="36"/>
  <c r="CM10" i="36"/>
  <c r="CH10" i="36"/>
  <c r="CL10" i="36"/>
  <c r="CI10" i="36"/>
  <c r="LG24" i="29"/>
  <c r="LH24" i="29" s="1"/>
  <c r="CB19" i="36"/>
  <c r="CF19" i="36"/>
  <c r="CD19" i="36"/>
  <c r="CC19" i="36"/>
  <c r="CG19" i="36"/>
  <c r="CA19" i="36"/>
  <c r="CE19" i="36"/>
  <c r="CD11" i="36"/>
  <c r="CA11" i="36"/>
  <c r="CE11" i="36"/>
  <c r="CC11" i="36"/>
  <c r="CG11" i="36"/>
  <c r="CF11" i="36"/>
  <c r="CB11" i="36"/>
  <c r="CD16" i="36"/>
  <c r="CA16" i="36"/>
  <c r="CE16" i="36"/>
  <c r="CB16" i="36"/>
  <c r="CC16" i="36"/>
  <c r="CF16" i="36"/>
  <c r="CG16" i="36"/>
  <c r="CB8" i="36"/>
  <c r="CF8" i="36"/>
  <c r="CC8" i="36"/>
  <c r="CG8" i="36"/>
  <c r="CE8" i="36"/>
  <c r="CA8" i="36"/>
  <c r="CD8" i="36"/>
  <c r="CD2" i="36"/>
  <c r="CG2" i="36"/>
  <c r="CC2" i="36"/>
  <c r="CA2" i="36"/>
  <c r="CE2" i="36"/>
  <c r="CF2" i="36"/>
  <c r="CB2" i="36"/>
  <c r="BU17" i="36"/>
  <c r="BY17" i="36"/>
  <c r="BT17" i="36"/>
  <c r="BV17" i="36"/>
  <c r="BZ17" i="36"/>
  <c r="BX17" i="36"/>
  <c r="BW17" i="36"/>
  <c r="BW3" i="36"/>
  <c r="BV3" i="36"/>
  <c r="BZ3" i="36"/>
  <c r="BX3" i="36"/>
  <c r="BT3" i="36"/>
  <c r="BY3" i="36"/>
  <c r="BU3" i="36"/>
  <c r="BT14" i="36"/>
  <c r="BX14" i="36"/>
  <c r="BW14" i="36"/>
  <c r="BU14" i="36"/>
  <c r="BY14" i="36"/>
  <c r="BV14" i="36"/>
  <c r="BZ14" i="36"/>
  <c r="BV18" i="36"/>
  <c r="BZ18" i="36"/>
  <c r="BW18" i="36"/>
  <c r="BU18" i="36"/>
  <c r="BY18" i="36"/>
  <c r="BT18" i="36"/>
  <c r="BX18" i="36"/>
  <c r="BT8" i="36"/>
  <c r="BX8" i="36"/>
  <c r="BU8" i="36"/>
  <c r="BY8" i="36"/>
  <c r="BV8" i="36"/>
  <c r="BZ8" i="36"/>
  <c r="BW8" i="36"/>
  <c r="BW10" i="36"/>
  <c r="BZ10" i="36"/>
  <c r="BT10" i="36"/>
  <c r="BX10" i="36"/>
  <c r="BV10" i="36"/>
  <c r="BU10" i="36"/>
  <c r="BY10" i="36"/>
  <c r="BU13" i="36"/>
  <c r="BY13" i="36"/>
  <c r="BX13" i="36"/>
  <c r="BV13" i="36"/>
  <c r="BZ13" i="36"/>
  <c r="BT13" i="36"/>
  <c r="BW13" i="36"/>
  <c r="BO17" i="36"/>
  <c r="BS17" i="36"/>
  <c r="BM17" i="36"/>
  <c r="BN17" i="36"/>
  <c r="BP17" i="36"/>
  <c r="BQ17" i="36"/>
  <c r="BR17" i="36"/>
  <c r="BM8" i="36"/>
  <c r="BQ8" i="36"/>
  <c r="BN8" i="36"/>
  <c r="BR8" i="36"/>
  <c r="BO8" i="36"/>
  <c r="BP8" i="36"/>
  <c r="BS8" i="36"/>
  <c r="BP14" i="36"/>
  <c r="BR14" i="36"/>
  <c r="BO14" i="36"/>
  <c r="BM14" i="36"/>
  <c r="BQ14" i="36"/>
  <c r="BN14" i="36"/>
  <c r="BS14" i="36"/>
  <c r="BR2" i="36"/>
  <c r="BN2" i="36"/>
  <c r="BQ2" i="36"/>
  <c r="BM2" i="36"/>
  <c r="BO2" i="36"/>
  <c r="BS2" i="36"/>
  <c r="BP2" i="36"/>
  <c r="BH9" i="36"/>
  <c r="BI9" i="36"/>
  <c r="BH10" i="36"/>
  <c r="BL10" i="36"/>
  <c r="BI10" i="36"/>
  <c r="BG10" i="36"/>
  <c r="BJ10" i="36"/>
  <c r="BK10" i="36"/>
  <c r="BF10" i="36"/>
  <c r="BK9" i="36"/>
  <c r="BL53" i="36"/>
  <c r="BH11" i="36"/>
  <c r="BL11" i="36"/>
  <c r="BI11" i="36"/>
  <c r="BG11" i="36"/>
  <c r="BJ11" i="36"/>
  <c r="BK11" i="36"/>
  <c r="BF11" i="36"/>
  <c r="BG18" i="36"/>
  <c r="BK18" i="36"/>
  <c r="BH18" i="36"/>
  <c r="BL18" i="36"/>
  <c r="BF18" i="36"/>
  <c r="BI18" i="36"/>
  <c r="BJ18" i="36"/>
  <c r="BF9" i="36"/>
  <c r="BL2" i="36"/>
  <c r="BH2" i="36"/>
  <c r="BK2" i="36"/>
  <c r="BG2" i="36"/>
  <c r="BF2" i="36"/>
  <c r="BJ2" i="36"/>
  <c r="BI2" i="36"/>
  <c r="IZ53" i="36"/>
  <c r="IZ53" i="37"/>
  <c r="LK55" i="37"/>
  <c r="LK55" i="36"/>
  <c r="JK33" i="29"/>
  <c r="CW15" i="36"/>
  <c r="CX15" i="36"/>
  <c r="CV15" i="36"/>
  <c r="CZ15" i="36"/>
  <c r="CY15" i="36"/>
  <c r="DX15" i="36"/>
  <c r="EB15" i="36"/>
  <c r="DY15" i="36"/>
  <c r="EC15" i="36"/>
  <c r="DZ15" i="36"/>
  <c r="EA15" i="36"/>
  <c r="ED15" i="36"/>
  <c r="HR15" i="36"/>
  <c r="HV15" i="36"/>
  <c r="HS15" i="36"/>
  <c r="HW15" i="36"/>
  <c r="HT15" i="36"/>
  <c r="HU15" i="36"/>
  <c r="HX15" i="36"/>
  <c r="MI15" i="36"/>
  <c r="MJ15" i="36"/>
  <c r="MG15" i="36"/>
  <c r="MH15" i="36"/>
  <c r="ML15" i="36"/>
  <c r="MK15" i="36"/>
  <c r="CO16" i="36"/>
  <c r="CS16" i="36"/>
  <c r="CP16" i="36"/>
  <c r="CT16" i="36"/>
  <c r="CU16" i="36"/>
  <c r="CQ16" i="36"/>
  <c r="CR16" i="36"/>
  <c r="LO16" i="36"/>
  <c r="LL16" i="36"/>
  <c r="LP16" i="36"/>
  <c r="LM16" i="36"/>
  <c r="LN16" i="36"/>
  <c r="LQ16" i="36"/>
  <c r="LR16" i="36"/>
  <c r="MB17" i="36"/>
  <c r="MF17" i="36"/>
  <c r="MC17" i="36"/>
  <c r="MA17" i="36"/>
  <c r="ME17" i="36"/>
  <c r="LZ17" i="36"/>
  <c r="MD17" i="36"/>
  <c r="MP17" i="36"/>
  <c r="MT17" i="36"/>
  <c r="MO17" i="36"/>
  <c r="MS17" i="36"/>
  <c r="MQ17" i="36"/>
  <c r="MR17" i="36"/>
  <c r="MN17" i="36"/>
  <c r="BG19" i="36"/>
  <c r="BK19" i="36"/>
  <c r="BI19" i="36"/>
  <c r="BL19" i="36"/>
  <c r="BF19" i="36"/>
  <c r="BH19" i="36"/>
  <c r="BJ19" i="36"/>
  <c r="CI19" i="36"/>
  <c r="CM19" i="36"/>
  <c r="CK19" i="36"/>
  <c r="CJ19" i="36"/>
  <c r="CL19" i="36"/>
  <c r="CN19" i="36"/>
  <c r="CH19" i="36"/>
  <c r="JD6" i="36"/>
  <c r="JA6" i="36"/>
  <c r="JE6" i="36"/>
  <c r="JG6" i="36"/>
  <c r="JB6" i="36"/>
  <c r="JF6" i="36"/>
  <c r="JC6" i="36"/>
  <c r="L7" i="36"/>
  <c r="I7" i="36"/>
  <c r="M7" i="36"/>
  <c r="K7" i="36"/>
  <c r="N7" i="36"/>
  <c r="J7" i="36"/>
  <c r="O7" i="36"/>
  <c r="FV7" i="36"/>
  <c r="FZ7" i="36"/>
  <c r="FW7" i="36"/>
  <c r="GA7" i="36"/>
  <c r="FX7" i="36"/>
  <c r="FY7" i="36"/>
  <c r="FU7" i="36"/>
  <c r="HZ7" i="36"/>
  <c r="ID7" i="36"/>
  <c r="IA7" i="36"/>
  <c r="IE7" i="36"/>
  <c r="HY7" i="36"/>
  <c r="IB7" i="36"/>
  <c r="IC7" i="36"/>
  <c r="JP9" i="36"/>
  <c r="JT9" i="36"/>
  <c r="JQ9" i="36"/>
  <c r="JU9" i="36"/>
  <c r="JO9" i="36"/>
  <c r="JS9" i="36"/>
  <c r="JR9" i="36"/>
  <c r="CQ13" i="36"/>
  <c r="CU13" i="36"/>
  <c r="CR13" i="36"/>
  <c r="CO13" i="36"/>
  <c r="CP13" i="36"/>
  <c r="CT13" i="36"/>
  <c r="CS13" i="36"/>
  <c r="JP13" i="36"/>
  <c r="JT13" i="36"/>
  <c r="JQ13" i="36"/>
  <c r="JU13" i="36"/>
  <c r="JO13" i="36"/>
  <c r="JR13" i="36"/>
  <c r="JS13" i="36"/>
  <c r="LA16" i="36"/>
  <c r="KX16" i="36"/>
  <c r="LB16" i="36"/>
  <c r="KZ16" i="36"/>
  <c r="LC16" i="36"/>
  <c r="LD16" i="36"/>
  <c r="KY16" i="36"/>
  <c r="AS19" i="36"/>
  <c r="AU19" i="36"/>
  <c r="AR19" i="36"/>
  <c r="AV19" i="36"/>
  <c r="BU19" i="36"/>
  <c r="BY19" i="36"/>
  <c r="BW19" i="36"/>
  <c r="BX19" i="36"/>
  <c r="BZ19" i="36"/>
  <c r="BT19" i="36"/>
  <c r="BV19" i="36"/>
  <c r="CC9" i="36"/>
  <c r="CG9" i="36"/>
  <c r="CD9" i="36"/>
  <c r="CB9" i="36"/>
  <c r="CE9" i="36"/>
  <c r="CA9" i="36"/>
  <c r="CF9" i="36"/>
  <c r="LG17" i="29"/>
  <c r="LH17" i="29" s="1"/>
  <c r="AZ15" i="36"/>
  <c r="BB15" i="36"/>
  <c r="BC15" i="36"/>
  <c r="AY15" i="36"/>
  <c r="DJ15" i="36"/>
  <c r="DN15" i="36"/>
  <c r="DK15" i="36"/>
  <c r="DO15" i="36"/>
  <c r="DL15" i="36"/>
  <c r="DM15" i="36"/>
  <c r="DP15" i="36"/>
  <c r="HD15" i="36"/>
  <c r="HH15" i="36"/>
  <c r="HE15" i="36"/>
  <c r="HI15" i="36"/>
  <c r="HF15" i="36"/>
  <c r="HG15" i="36"/>
  <c r="HJ15" i="36"/>
  <c r="LU15" i="36"/>
  <c r="LY15" i="36"/>
  <c r="LV15" i="36"/>
  <c r="LW15" i="36"/>
  <c r="LX15" i="36"/>
  <c r="LT15" i="36"/>
  <c r="LS15" i="36"/>
  <c r="MW15" i="36"/>
  <c r="NA15" i="36"/>
  <c r="MX15" i="36"/>
  <c r="MY15" i="36"/>
  <c r="MZ15" i="36"/>
  <c r="MV15" i="36"/>
  <c r="MU15" i="36"/>
  <c r="AR16" i="36"/>
  <c r="AV16" i="36"/>
  <c r="AS16" i="36"/>
  <c r="AW16" i="36"/>
  <c r="AX16" i="36"/>
  <c r="AT16" i="36"/>
  <c r="AU16" i="36"/>
  <c r="DF16" i="36"/>
  <c r="DG16" i="36"/>
  <c r="DD16" i="36"/>
  <c r="DE16" i="36"/>
  <c r="DH16" i="36"/>
  <c r="DI16" i="36"/>
  <c r="DY17" i="36"/>
  <c r="EC17" i="36"/>
  <c r="DZ17" i="36"/>
  <c r="ED17" i="36"/>
  <c r="EA17" i="36"/>
  <c r="EB17" i="36"/>
  <c r="DX17" i="36"/>
  <c r="GR17" i="36"/>
  <c r="GV17" i="36"/>
  <c r="GT17" i="36"/>
  <c r="GP17" i="36"/>
  <c r="GU17" i="36"/>
  <c r="GS17" i="36"/>
  <c r="GQ17" i="36"/>
  <c r="IB19" i="36"/>
  <c r="HZ19" i="36"/>
  <c r="ID19" i="36"/>
  <c r="IC19" i="36"/>
  <c r="IE19" i="36"/>
  <c r="HY19" i="36"/>
  <c r="IA19" i="36"/>
  <c r="GZ6" i="36"/>
  <c r="GW6" i="36"/>
  <c r="HA6" i="36"/>
  <c r="GX6" i="36"/>
  <c r="GY6" i="36"/>
  <c r="HB6" i="36"/>
  <c r="HC6" i="36"/>
  <c r="FH7" i="36"/>
  <c r="FL7" i="36"/>
  <c r="FI7" i="36"/>
  <c r="FM7" i="36"/>
  <c r="FK7" i="36"/>
  <c r="FJ7" i="36"/>
  <c r="FG7" i="36"/>
  <c r="HL7" i="36"/>
  <c r="HP7" i="36"/>
  <c r="HM7" i="36"/>
  <c r="HQ7" i="36"/>
  <c r="HK7" i="36"/>
  <c r="HN7" i="36"/>
  <c r="HO7" i="36"/>
  <c r="KD9" i="36"/>
  <c r="KH9" i="36"/>
  <c r="KE9" i="36"/>
  <c r="KI9" i="36"/>
  <c r="KF9" i="36"/>
  <c r="KG9" i="36"/>
  <c r="KC9" i="36"/>
  <c r="DD13" i="36"/>
  <c r="DH13" i="36"/>
  <c r="DE13" i="36"/>
  <c r="DI13" i="36"/>
  <c r="DF13" i="36"/>
  <c r="DG13" i="36"/>
  <c r="KD13" i="36"/>
  <c r="KH13" i="36"/>
  <c r="KE13" i="36"/>
  <c r="KI13" i="36"/>
  <c r="KC13" i="36"/>
  <c r="KF13" i="36"/>
  <c r="KG13" i="36"/>
  <c r="IZ45" i="36"/>
  <c r="IZ45" i="37"/>
  <c r="IZ65" i="37" s="1"/>
  <c r="HJ33" i="29"/>
  <c r="MT55" i="37"/>
  <c r="KN33" i="29"/>
  <c r="DS19" i="36"/>
  <c r="DW19" i="36"/>
  <c r="DQ19" i="36"/>
  <c r="DU19" i="36"/>
  <c r="DT19" i="36"/>
  <c r="DV19" i="36"/>
  <c r="DR19" i="36"/>
  <c r="BO9" i="36"/>
  <c r="BS9" i="36"/>
  <c r="BP9" i="36"/>
  <c r="BR9" i="36"/>
  <c r="BM9" i="36"/>
  <c r="BN9" i="36"/>
  <c r="BQ9" i="36"/>
  <c r="LG23" i="29"/>
  <c r="LH23" i="29" s="1"/>
  <c r="AZ11" i="36"/>
  <c r="BD11" i="36"/>
  <c r="BA11" i="36"/>
  <c r="BE11" i="36"/>
  <c r="AY11" i="36"/>
  <c r="BB11" i="36"/>
  <c r="BC11" i="36"/>
  <c r="BE53" i="36"/>
  <c r="AZ19" i="36"/>
  <c r="BD19" i="36"/>
  <c r="BB19" i="36"/>
  <c r="BA19" i="36"/>
  <c r="BE19" i="36"/>
  <c r="BC19" i="36"/>
  <c r="AY19" i="36"/>
  <c r="AZ9" i="36"/>
  <c r="BD9" i="36"/>
  <c r="BA9" i="36"/>
  <c r="BE9" i="36"/>
  <c r="BB9" i="36"/>
  <c r="BC9" i="36"/>
  <c r="AY9" i="36"/>
  <c r="BE65" i="37"/>
  <c r="BE45" i="36"/>
  <c r="BB7" i="36"/>
  <c r="AY7" i="36"/>
  <c r="BC7" i="36"/>
  <c r="AZ7" i="36"/>
  <c r="BA7" i="36"/>
  <c r="BE7" i="36"/>
  <c r="BD7" i="36"/>
  <c r="K4" i="27"/>
  <c r="K9" i="27" s="1"/>
  <c r="AR33" i="29"/>
  <c r="BB4" i="36"/>
  <c r="AY4" i="36"/>
  <c r="BC4" i="36"/>
  <c r="AZ4" i="36"/>
  <c r="BA4" i="36"/>
  <c r="BE4" i="36"/>
  <c r="BD4" i="36"/>
  <c r="BA10" i="36"/>
  <c r="BE10" i="36"/>
  <c r="BB10" i="36"/>
  <c r="AZ10" i="36"/>
  <c r="BC10" i="36"/>
  <c r="BD10" i="36"/>
  <c r="AY10" i="36"/>
  <c r="LG27" i="29"/>
  <c r="LH27" i="29" s="1"/>
  <c r="AU5" i="36"/>
  <c r="AS5" i="36"/>
  <c r="AT5" i="36"/>
  <c r="AR5" i="36"/>
  <c r="AV5" i="36"/>
  <c r="AW5" i="36"/>
  <c r="AX5" i="36"/>
  <c r="LG20" i="29"/>
  <c r="LH20" i="29" s="1"/>
  <c r="LG26" i="29"/>
  <c r="LH26" i="29" s="1"/>
  <c r="AV2" i="36"/>
  <c r="AW2" i="36"/>
  <c r="AS2" i="36"/>
  <c r="AU2" i="36"/>
  <c r="AT2" i="36"/>
  <c r="AX2" i="36"/>
  <c r="AR2" i="36"/>
  <c r="AT3" i="36"/>
  <c r="AX3" i="36"/>
  <c r="AV3" i="36"/>
  <c r="AS3" i="36"/>
  <c r="AU3" i="36"/>
  <c r="AR3" i="36"/>
  <c r="AW3" i="36"/>
  <c r="LG15" i="29"/>
  <c r="LH15" i="29" s="1"/>
  <c r="LG19" i="29"/>
  <c r="LH19" i="29" s="1"/>
  <c r="AN3" i="36"/>
  <c r="AL3" i="36"/>
  <c r="AQ3" i="36"/>
  <c r="AM3" i="36"/>
  <c r="AP3" i="36"/>
  <c r="AK3" i="36"/>
  <c r="AO3" i="36"/>
  <c r="AM13" i="36"/>
  <c r="AQ13" i="36"/>
  <c r="AN13" i="36"/>
  <c r="AK13" i="36"/>
  <c r="AO13" i="36"/>
  <c r="AP13" i="36"/>
  <c r="AL13" i="36"/>
  <c r="LG22" i="29"/>
  <c r="LH22" i="29" s="1"/>
  <c r="AL6" i="36"/>
  <c r="AP6" i="36"/>
  <c r="AK6" i="36"/>
  <c r="AQ6" i="36"/>
  <c r="AM6" i="36"/>
  <c r="AN6" i="36"/>
  <c r="AO6" i="36"/>
  <c r="AM8" i="36"/>
  <c r="AQ8" i="36"/>
  <c r="AK8" i="36"/>
  <c r="AP8" i="36"/>
  <c r="AL8" i="36"/>
  <c r="AO8" i="36"/>
  <c r="AN8" i="36"/>
  <c r="AL9" i="36"/>
  <c r="AP9" i="36"/>
  <c r="AM9" i="36"/>
  <c r="AQ9" i="36"/>
  <c r="AO9" i="36"/>
  <c r="AK9" i="36"/>
  <c r="AN9" i="36"/>
  <c r="AN11" i="36"/>
  <c r="AK11" i="36"/>
  <c r="AO11" i="36"/>
  <c r="AP11" i="36"/>
  <c r="AL11" i="36"/>
  <c r="AM11" i="36"/>
  <c r="AQ11" i="36"/>
  <c r="AK4" i="36"/>
  <c r="AO4" i="36"/>
  <c r="AM4" i="36"/>
  <c r="AN4" i="36"/>
  <c r="AQ4" i="36"/>
  <c r="AL4" i="36"/>
  <c r="AP4" i="36"/>
  <c r="AM18" i="36"/>
  <c r="AQ18" i="36"/>
  <c r="AN18" i="36"/>
  <c r="AK18" i="36"/>
  <c r="AO18" i="36"/>
  <c r="AP18" i="36"/>
  <c r="AL18" i="36"/>
  <c r="AN5" i="36"/>
  <c r="AO5" i="36"/>
  <c r="AK5" i="36"/>
  <c r="AP5" i="36"/>
  <c r="AL5" i="36"/>
  <c r="AQ5" i="36"/>
  <c r="AM5" i="36"/>
  <c r="LG10" i="29"/>
  <c r="LH10" i="29" s="1"/>
  <c r="AF11" i="36"/>
  <c r="AJ11" i="36"/>
  <c r="AG11" i="36"/>
  <c r="AI11" i="36"/>
  <c r="AD11" i="36"/>
  <c r="AH11" i="36"/>
  <c r="AE11" i="36"/>
  <c r="AF10" i="36"/>
  <c r="AJ10" i="36"/>
  <c r="AG10" i="36"/>
  <c r="AI10" i="36"/>
  <c r="AD10" i="36"/>
  <c r="AH10" i="36"/>
  <c r="AE10" i="36"/>
  <c r="AF14" i="36"/>
  <c r="AJ14" i="36"/>
  <c r="AG14" i="36"/>
  <c r="AH14" i="36"/>
  <c r="AE14" i="36"/>
  <c r="AI14" i="36"/>
  <c r="AD14" i="36"/>
  <c r="AJ53" i="37"/>
  <c r="AJ53" i="36"/>
  <c r="AU24" i="29"/>
  <c r="OB23" i="36"/>
  <c r="NX23" i="36"/>
  <c r="NQ21" i="36"/>
  <c r="NQ28" i="36" s="1"/>
  <c r="NU21" i="36"/>
  <c r="NU28" i="36" s="1"/>
  <c r="NU25" i="36"/>
  <c r="NQ25" i="36"/>
  <c r="NT26" i="36"/>
  <c r="NP26" i="36"/>
  <c r="NO23" i="36"/>
  <c r="NK23" i="36"/>
  <c r="NE21" i="36"/>
  <c r="NE28" i="36" s="1"/>
  <c r="ND25" i="36"/>
  <c r="NG26" i="36"/>
  <c r="NC26" i="36"/>
  <c r="JT27" i="36"/>
  <c r="JP27" i="36"/>
  <c r="KF27" i="36"/>
  <c r="FE26" i="36"/>
  <c r="FA26" i="36"/>
  <c r="IZ25" i="36"/>
  <c r="IV25" i="36"/>
  <c r="IC25" i="36"/>
  <c r="HY25" i="36"/>
  <c r="IZ65" i="36"/>
  <c r="Z33" i="29"/>
  <c r="MP12" i="36"/>
  <c r="MT12" i="36"/>
  <c r="MQ12" i="36"/>
  <c r="MN12" i="36"/>
  <c r="MR12" i="36"/>
  <c r="MO12" i="36"/>
  <c r="MS12" i="36"/>
  <c r="KQ12" i="36"/>
  <c r="KU12" i="36"/>
  <c r="KR12" i="36"/>
  <c r="KV12" i="36"/>
  <c r="KS12" i="36"/>
  <c r="KW12" i="36"/>
  <c r="KT12" i="36"/>
  <c r="JO12" i="36"/>
  <c r="JS12" i="36"/>
  <c r="JP12" i="36"/>
  <c r="JT12" i="36"/>
  <c r="JQ12" i="36"/>
  <c r="JU12" i="36"/>
  <c r="JR12" i="36"/>
  <c r="AE12" i="36"/>
  <c r="AI12" i="36"/>
  <c r="AF12" i="36"/>
  <c r="AJ12" i="36"/>
  <c r="AG12" i="36"/>
  <c r="AD12" i="36"/>
  <c r="AH12" i="36"/>
  <c r="CP12" i="36"/>
  <c r="CT12" i="36"/>
  <c r="CQ12" i="36"/>
  <c r="CU12" i="36"/>
  <c r="CR12" i="36"/>
  <c r="CO12" i="36"/>
  <c r="CS12" i="36"/>
  <c r="LS12" i="36"/>
  <c r="LW12" i="36"/>
  <c r="LT12" i="36"/>
  <c r="LX12" i="36"/>
  <c r="LU12" i="36"/>
  <c r="LY12" i="36"/>
  <c r="LV12" i="36"/>
  <c r="MU12" i="36"/>
  <c r="MY12" i="36"/>
  <c r="MV12" i="36"/>
  <c r="MZ12" i="36"/>
  <c r="MW12" i="36"/>
  <c r="NA12" i="36"/>
  <c r="MX12" i="36"/>
  <c r="NW23" i="36"/>
  <c r="NZ23" i="36"/>
  <c r="NS21" i="36"/>
  <c r="NS28" i="36" s="1"/>
  <c r="NS25" i="36"/>
  <c r="NV26" i="36"/>
  <c r="NR26" i="36"/>
  <c r="NM23" i="36"/>
  <c r="NI23" i="36"/>
  <c r="NC21" i="36"/>
  <c r="NC28" i="36" s="1"/>
  <c r="NG21" i="36"/>
  <c r="NG28" i="36" s="1"/>
  <c r="NF25" i="36"/>
  <c r="NB25" i="36"/>
  <c r="NE26" i="36"/>
  <c r="NH26" i="36"/>
  <c r="JR27" i="36"/>
  <c r="KH27" i="36"/>
  <c r="KD27" i="36"/>
  <c r="FC26" i="36"/>
  <c r="IX25" i="36"/>
  <c r="IT25" i="36"/>
  <c r="IE25" i="36"/>
  <c r="IA25" i="36"/>
  <c r="MB12" i="36"/>
  <c r="MF12" i="36"/>
  <c r="MC12" i="36"/>
  <c r="LZ12" i="36"/>
  <c r="MD12" i="36"/>
  <c r="MA12" i="36"/>
  <c r="ME12" i="36"/>
  <c r="OC23" i="36"/>
  <c r="NP21" i="36"/>
  <c r="NP28" i="36" s="1"/>
  <c r="NV25" i="36"/>
  <c r="NU26" i="36"/>
  <c r="ND21" i="36"/>
  <c r="ND28" i="36" s="1"/>
  <c r="NE25" i="36"/>
  <c r="JU27" i="36"/>
  <c r="JQ27" i="36"/>
  <c r="KG27" i="36"/>
  <c r="KC27" i="36"/>
  <c r="FF26" i="36"/>
  <c r="ID25" i="36"/>
  <c r="LG12" i="29"/>
  <c r="LH12" i="29" s="1"/>
  <c r="AN12" i="36"/>
  <c r="AK12" i="36"/>
  <c r="AO12" i="36"/>
  <c r="AL12" i="36"/>
  <c r="AP12" i="36"/>
  <c r="AM12" i="36"/>
  <c r="AQ12" i="36"/>
  <c r="KC12" i="36"/>
  <c r="KG12" i="36"/>
  <c r="KD12" i="36"/>
  <c r="KH12" i="36"/>
  <c r="KE12" i="36"/>
  <c r="KI12" i="36"/>
  <c r="KF12" i="36"/>
  <c r="AS12" i="36"/>
  <c r="AW12" i="36"/>
  <c r="AT12" i="36"/>
  <c r="AX12" i="36"/>
  <c r="AX65" i="36"/>
  <c r="AU12" i="36"/>
  <c r="AR12" i="36"/>
  <c r="AV12" i="36"/>
  <c r="DG12" i="36"/>
  <c r="DD12" i="36"/>
  <c r="DH12" i="36"/>
  <c r="DE12" i="36"/>
  <c r="DI12" i="36"/>
  <c r="DF12" i="36"/>
  <c r="MG12" i="36"/>
  <c r="MK12" i="36"/>
  <c r="MH12" i="36"/>
  <c r="ML12" i="36"/>
  <c r="MI12" i="36"/>
  <c r="MJ12" i="36"/>
  <c r="KJ33" i="29"/>
  <c r="BK4" i="27"/>
  <c r="BK9" i="27" s="1"/>
  <c r="LO12" i="36"/>
  <c r="LL12" i="36"/>
  <c r="LP12" i="36"/>
  <c r="LM12" i="36"/>
  <c r="LQ12" i="36"/>
  <c r="LN12" i="36"/>
  <c r="LR12" i="36"/>
  <c r="BV15" i="36"/>
  <c r="BZ15" i="36"/>
  <c r="BW15" i="36"/>
  <c r="BT15" i="36"/>
  <c r="BX15" i="36"/>
  <c r="BU15" i="36"/>
  <c r="BY15" i="36"/>
  <c r="LR55" i="36"/>
  <c r="LR55" i="37"/>
  <c r="JP33" i="29"/>
  <c r="JT26" i="29"/>
  <c r="AZ15" i="27"/>
  <c r="II33" i="29"/>
  <c r="AZ4" i="27"/>
  <c r="AZ9" i="27" s="1"/>
  <c r="FU4" i="36"/>
  <c r="FY4" i="36"/>
  <c r="FV4" i="36"/>
  <c r="GA4" i="36"/>
  <c r="FW4" i="36"/>
  <c r="FX4" i="36"/>
  <c r="FZ4" i="36"/>
  <c r="EM9" i="36"/>
  <c r="EQ9" i="36"/>
  <c r="EN9" i="36"/>
  <c r="ER9" i="36"/>
  <c r="EO9" i="36"/>
  <c r="EL9" i="36"/>
  <c r="EP9" i="36"/>
  <c r="EJ2" i="36"/>
  <c r="EF2" i="36"/>
  <c r="EI2" i="36"/>
  <c r="EE2" i="36"/>
  <c r="EH2" i="36"/>
  <c r="EG2" i="36"/>
  <c r="EK2" i="36"/>
  <c r="FV13" i="36"/>
  <c r="FZ13" i="36"/>
  <c r="FW13" i="36"/>
  <c r="GA13" i="36"/>
  <c r="FX13" i="36"/>
  <c r="FY13" i="36"/>
  <c r="FU13" i="36"/>
  <c r="EM13" i="36"/>
  <c r="EQ13" i="36"/>
  <c r="EN13" i="36"/>
  <c r="ER13" i="36"/>
  <c r="EO13" i="36"/>
  <c r="EP13" i="36"/>
  <c r="EL13" i="36"/>
  <c r="EH19" i="36"/>
  <c r="EE19" i="36"/>
  <c r="EI19" i="36"/>
  <c r="EF19" i="36"/>
  <c r="EJ19" i="36"/>
  <c r="EK19" i="36"/>
  <c r="EG19" i="36"/>
  <c r="EA6" i="36"/>
  <c r="DX6" i="36"/>
  <c r="EB6" i="36"/>
  <c r="DY6" i="36"/>
  <c r="EC6" i="36"/>
  <c r="DZ6" i="36"/>
  <c r="ED6" i="36"/>
  <c r="Q17" i="36"/>
  <c r="S17" i="36"/>
  <c r="T17" i="36"/>
  <c r="P17" i="36"/>
  <c r="MK2" i="36"/>
  <c r="MG2" i="36"/>
  <c r="MJ2" i="36"/>
  <c r="MH2" i="36"/>
  <c r="ML2" i="36"/>
  <c r="MI2" i="36"/>
  <c r="KJ3" i="36"/>
  <c r="KN3" i="36"/>
  <c r="KK3" i="36"/>
  <c r="KO3" i="36"/>
  <c r="KL3" i="36"/>
  <c r="KM3" i="36"/>
  <c r="KP3" i="36"/>
  <c r="FG17" i="36"/>
  <c r="FK17" i="36"/>
  <c r="FH17" i="36"/>
  <c r="FL17" i="36"/>
  <c r="FI17" i="36"/>
  <c r="FM17" i="36"/>
  <c r="FJ17" i="36"/>
  <c r="FA6" i="36"/>
  <c r="FE6" i="36"/>
  <c r="FB6" i="36"/>
  <c r="FF6" i="36"/>
  <c r="FC6" i="36"/>
  <c r="EZ6" i="36"/>
  <c r="FD6" i="36"/>
  <c r="EN5" i="36"/>
  <c r="ER5" i="36"/>
  <c r="EO5" i="36"/>
  <c r="EP5" i="36"/>
  <c r="EL5" i="36"/>
  <c r="EQ5" i="36"/>
  <c r="ER65" i="36"/>
  <c r="EM5" i="36"/>
  <c r="DZ10" i="36"/>
  <c r="ED10" i="36"/>
  <c r="EA10" i="36"/>
  <c r="DX10" i="36"/>
  <c r="EB10" i="36"/>
  <c r="EC10" i="36"/>
  <c r="DY10" i="36"/>
  <c r="BI4" i="27"/>
  <c r="BI9" i="27" s="1"/>
  <c r="JZ33" i="29"/>
  <c r="CA33" i="29"/>
  <c r="BR4" i="27" s="1"/>
  <c r="KC14" i="36"/>
  <c r="KG14" i="36"/>
  <c r="KD14" i="36"/>
  <c r="KH14" i="36"/>
  <c r="KE14" i="36"/>
  <c r="KI14" i="36"/>
  <c r="KF14" i="36"/>
  <c r="BH15" i="36"/>
  <c r="BL15" i="36"/>
  <c r="BI15" i="36"/>
  <c r="BF15" i="36"/>
  <c r="BJ15" i="36"/>
  <c r="BK15" i="36"/>
  <c r="BG15" i="36"/>
  <c r="JW15" i="36"/>
  <c r="KA15" i="36"/>
  <c r="JX15" i="36"/>
  <c r="KB15" i="36"/>
  <c r="JY15" i="36"/>
  <c r="JZ15" i="36"/>
  <c r="JV15" i="36"/>
  <c r="GE13" i="36"/>
  <c r="GB13" i="36"/>
  <c r="GF13" i="36"/>
  <c r="GC13" i="36"/>
  <c r="GG13" i="36"/>
  <c r="GH13" i="36"/>
  <c r="GD13" i="36"/>
  <c r="FP8" i="36"/>
  <c r="FT8" i="36"/>
  <c r="FQ8" i="36"/>
  <c r="FN8" i="36"/>
  <c r="FR8" i="36"/>
  <c r="FO8" i="36"/>
  <c r="FS8" i="36"/>
  <c r="EF7" i="36"/>
  <c r="EJ7" i="36"/>
  <c r="EG7" i="36"/>
  <c r="EK7" i="36"/>
  <c r="EH7" i="36"/>
  <c r="EE7" i="36"/>
  <c r="EI7" i="36"/>
  <c r="C13" i="36"/>
  <c r="G13" i="36"/>
  <c r="D13" i="36"/>
  <c r="H13" i="36"/>
  <c r="E13" i="36"/>
  <c r="FI3" i="36"/>
  <c r="FM3" i="36"/>
  <c r="FJ3" i="36"/>
  <c r="FH3" i="36"/>
  <c r="FK3" i="36"/>
  <c r="FL3" i="36"/>
  <c r="FG3" i="36"/>
  <c r="FH13" i="36"/>
  <c r="FL13" i="36"/>
  <c r="FI13" i="36"/>
  <c r="FM13" i="36"/>
  <c r="FJ13" i="36"/>
  <c r="FG13" i="36"/>
  <c r="FK13" i="36"/>
  <c r="FF45" i="37"/>
  <c r="FF45" i="36"/>
  <c r="DY18" i="36"/>
  <c r="EC18" i="36"/>
  <c r="DZ18" i="36"/>
  <c r="ED18" i="36"/>
  <c r="EA18" i="36"/>
  <c r="DX18" i="36"/>
  <c r="EB18" i="36"/>
  <c r="AG8" i="36"/>
  <c r="AD8" i="36"/>
  <c r="AH8" i="36"/>
  <c r="AE8" i="36"/>
  <c r="AF8" i="36"/>
  <c r="AI8" i="36"/>
  <c r="AJ8" i="36"/>
  <c r="E8" i="36"/>
  <c r="C8" i="36"/>
  <c r="G8" i="36"/>
  <c r="D8" i="36"/>
  <c r="H8" i="36"/>
  <c r="B8" i="36"/>
  <c r="F8" i="36"/>
  <c r="FW3" i="36"/>
  <c r="GA3" i="36"/>
  <c r="FX3" i="36"/>
  <c r="FZ3" i="36"/>
  <c r="FU3" i="36"/>
  <c r="FV3" i="36"/>
  <c r="FY3" i="36"/>
  <c r="GD5" i="36"/>
  <c r="GH5" i="36"/>
  <c r="GC5" i="36"/>
  <c r="GE5" i="36"/>
  <c r="GF5" i="36"/>
  <c r="GB5" i="36"/>
  <c r="GG5" i="36"/>
  <c r="FH9" i="36"/>
  <c r="FL9" i="36"/>
  <c r="FI9" i="36"/>
  <c r="FM9" i="36"/>
  <c r="FJ9" i="36"/>
  <c r="FG9" i="36"/>
  <c r="FK9" i="36"/>
  <c r="EL17" i="36"/>
  <c r="EP17" i="36"/>
  <c r="EM17" i="36"/>
  <c r="EQ17" i="36"/>
  <c r="EN17" i="36"/>
  <c r="ER17" i="36"/>
  <c r="EO17" i="36"/>
  <c r="GO45" i="37"/>
  <c r="GO45" i="36"/>
  <c r="FI33" i="29"/>
  <c r="JT31" i="29"/>
  <c r="CJ15" i="36"/>
  <c r="CN15" i="36"/>
  <c r="CK15" i="36"/>
  <c r="CH15" i="36"/>
  <c r="CL15" i="36"/>
  <c r="CI15" i="36"/>
  <c r="CM15" i="36"/>
  <c r="ET7" i="36"/>
  <c r="EX7" i="36"/>
  <c r="EU7" i="36"/>
  <c r="EY7" i="36"/>
  <c r="EV7" i="36"/>
  <c r="ES7" i="36"/>
  <c r="EW7" i="36"/>
  <c r="FG5" i="36"/>
  <c r="FK5" i="36"/>
  <c r="FL5" i="36"/>
  <c r="FH5" i="36"/>
  <c r="FM5" i="36"/>
  <c r="FI5" i="36"/>
  <c r="FJ5" i="36"/>
  <c r="FF53" i="37"/>
  <c r="FF53" i="36"/>
  <c r="FC2" i="36"/>
  <c r="FF2" i="36"/>
  <c r="FB2" i="36"/>
  <c r="FA2" i="36"/>
  <c r="EZ2" i="36"/>
  <c r="FE2" i="36"/>
  <c r="FD2" i="36"/>
  <c r="EV15" i="36"/>
  <c r="ES15" i="36"/>
  <c r="EW15" i="36"/>
  <c r="ET15" i="36"/>
  <c r="EX15" i="36"/>
  <c r="EU15" i="36"/>
  <c r="EY15" i="36"/>
  <c r="H4" i="27"/>
  <c r="H9" i="27" s="1"/>
  <c r="AC33" i="29"/>
  <c r="AF4" i="36"/>
  <c r="AJ4" i="36"/>
  <c r="AG4" i="36"/>
  <c r="AE4" i="36"/>
  <c r="AH4" i="36"/>
  <c r="AI4" i="36"/>
  <c r="AD4" i="36"/>
  <c r="AG16" i="36"/>
  <c r="AD16" i="36"/>
  <c r="AH16" i="36"/>
  <c r="AE16" i="36"/>
  <c r="AI16" i="36"/>
  <c r="AF16" i="36"/>
  <c r="AJ16" i="36"/>
  <c r="V2" i="36"/>
  <c r="R2" i="36"/>
  <c r="U2" i="36"/>
  <c r="Q2" i="36"/>
  <c r="T2" i="36"/>
  <c r="S2" i="36"/>
  <c r="P2" i="36"/>
  <c r="GD17" i="36"/>
  <c r="GH17" i="36"/>
  <c r="GE17" i="36"/>
  <c r="GB17" i="36"/>
  <c r="GF17" i="36"/>
  <c r="GC17" i="36"/>
  <c r="GG17" i="36"/>
  <c r="FC18" i="36"/>
  <c r="EZ18" i="36"/>
  <c r="FD18" i="36"/>
  <c r="FA18" i="36"/>
  <c r="FE18" i="36"/>
  <c r="FB18" i="36"/>
  <c r="FF18" i="36"/>
  <c r="ET11" i="36"/>
  <c r="EX11" i="36"/>
  <c r="EU11" i="36"/>
  <c r="EY11" i="36"/>
  <c r="EV11" i="36"/>
  <c r="ES11" i="36"/>
  <c r="EW11" i="36"/>
  <c r="ED53" i="37"/>
  <c r="ED53" i="36"/>
  <c r="DU24" i="29"/>
  <c r="DU33" i="29" s="1"/>
  <c r="I4" i="27"/>
  <c r="I9" i="27" s="1"/>
  <c r="AH33" i="29"/>
  <c r="W11" i="36"/>
  <c r="AA11" i="36"/>
  <c r="X11" i="36"/>
  <c r="AB11" i="36"/>
  <c r="Y11" i="36"/>
  <c r="AC11" i="36"/>
  <c r="Z11" i="36"/>
  <c r="G4" i="36"/>
  <c r="C4" i="36"/>
  <c r="H4" i="36"/>
  <c r="D4" i="36"/>
  <c r="B4" i="36"/>
  <c r="F4" i="36"/>
  <c r="E4" i="36"/>
  <c r="JV3" i="36"/>
  <c r="JZ3" i="36"/>
  <c r="JW3" i="36"/>
  <c r="KA3" i="36"/>
  <c r="JX3" i="36"/>
  <c r="JY3" i="36"/>
  <c r="KB3" i="36"/>
  <c r="GD10" i="36"/>
  <c r="GH10" i="36"/>
  <c r="GE10" i="36"/>
  <c r="GB10" i="36"/>
  <c r="GF10" i="36"/>
  <c r="GC10" i="36"/>
  <c r="GG10" i="36"/>
  <c r="LR65" i="36"/>
  <c r="JN45" i="37"/>
  <c r="JN45" i="36"/>
  <c r="HT33" i="29"/>
  <c r="GU16" i="29"/>
  <c r="GU33" i="29" s="1"/>
  <c r="IE45" i="37"/>
  <c r="IE45" i="36"/>
  <c r="IE65" i="36" s="1"/>
  <c r="GQ33" i="29"/>
  <c r="BE15" i="27"/>
  <c r="JG33" i="29"/>
  <c r="BE4" i="27"/>
  <c r="BE9" i="27" s="1"/>
  <c r="JO14" i="36"/>
  <c r="JS14" i="36"/>
  <c r="JP14" i="36"/>
  <c r="JT14" i="36"/>
  <c r="JQ14" i="36"/>
  <c r="JU14" i="36"/>
  <c r="JR14" i="36"/>
  <c r="KK15" i="36"/>
  <c r="KO15" i="36"/>
  <c r="KL15" i="36"/>
  <c r="KP15" i="36"/>
  <c r="KM15" i="36"/>
  <c r="KJ15" i="36"/>
  <c r="KN15" i="36"/>
  <c r="KW26" i="29"/>
  <c r="MM55" i="37"/>
  <c r="MM55" i="36"/>
  <c r="FB14" i="36"/>
  <c r="FF14" i="36"/>
  <c r="FC14" i="36"/>
  <c r="EZ14" i="36"/>
  <c r="FD14" i="36"/>
  <c r="FE14" i="36"/>
  <c r="FA14" i="36"/>
  <c r="DX14" i="36"/>
  <c r="EB14" i="36"/>
  <c r="DY14" i="36"/>
  <c r="EC14" i="36"/>
  <c r="DZ14" i="36"/>
  <c r="ED14" i="36"/>
  <c r="EA14" i="36"/>
  <c r="S9" i="36"/>
  <c r="P9" i="36"/>
  <c r="T9" i="36"/>
  <c r="Q9" i="36"/>
  <c r="U9" i="36"/>
  <c r="R9" i="36"/>
  <c r="V9" i="36"/>
  <c r="I18" i="36"/>
  <c r="M18" i="36"/>
  <c r="J18" i="36"/>
  <c r="N18" i="36"/>
  <c r="K18" i="36"/>
  <c r="O18" i="36"/>
  <c r="L18" i="36"/>
  <c r="IF3" i="36"/>
  <c r="IJ3" i="36"/>
  <c r="IG3" i="36"/>
  <c r="IK3" i="36"/>
  <c r="IH3" i="36"/>
  <c r="II3" i="36"/>
  <c r="IL3" i="36"/>
  <c r="GE9" i="36"/>
  <c r="GB9" i="36"/>
  <c r="GF9" i="36"/>
  <c r="GC9" i="36"/>
  <c r="GG9" i="36"/>
  <c r="GH9" i="36"/>
  <c r="GD9" i="36"/>
  <c r="FU17" i="36"/>
  <c r="FY17" i="36"/>
  <c r="FV17" i="36"/>
  <c r="FZ17" i="36"/>
  <c r="FW17" i="36"/>
  <c r="GA17" i="36"/>
  <c r="FX17" i="36"/>
  <c r="FP16" i="36"/>
  <c r="FT16" i="36"/>
  <c r="FQ16" i="36"/>
  <c r="FN16" i="36"/>
  <c r="FR16" i="36"/>
  <c r="FS16" i="36"/>
  <c r="FO16" i="36"/>
  <c r="EZ10" i="36"/>
  <c r="FD10" i="36"/>
  <c r="FA10" i="36"/>
  <c r="FE10" i="36"/>
  <c r="FB10" i="36"/>
  <c r="FF10" i="36"/>
  <c r="FC10" i="36"/>
  <c r="EG3" i="36"/>
  <c r="EK3" i="36"/>
  <c r="EH3" i="36"/>
  <c r="EF3" i="36"/>
  <c r="EI3" i="36"/>
  <c r="EJ3" i="36"/>
  <c r="EE3" i="36"/>
  <c r="EH11" i="36"/>
  <c r="EE11" i="36"/>
  <c r="EI11" i="36"/>
  <c r="EF11" i="36"/>
  <c r="EJ11" i="36"/>
  <c r="EG11" i="36"/>
  <c r="EK11" i="36"/>
  <c r="AA7" i="36"/>
  <c r="Z7" i="36"/>
  <c r="BB15" i="27"/>
  <c r="IS33" i="29"/>
  <c r="BB4" i="27"/>
  <c r="BB9" i="27" s="1"/>
  <c r="EM12" i="36"/>
  <c r="EQ12" i="36"/>
  <c r="EN12" i="36"/>
  <c r="ER12" i="36"/>
  <c r="EO12" i="36"/>
  <c r="EL12" i="36"/>
  <c r="EP12" i="36"/>
  <c r="FV9" i="36"/>
  <c r="FZ9" i="36"/>
  <c r="FW9" i="36"/>
  <c r="GA9" i="36"/>
  <c r="FX9" i="36"/>
  <c r="FU9" i="36"/>
  <c r="FY9" i="36"/>
  <c r="FP4" i="36"/>
  <c r="FT4" i="36"/>
  <c r="FR4" i="36"/>
  <c r="FN4" i="36"/>
  <c r="FS4" i="36"/>
  <c r="FO4" i="36"/>
  <c r="FQ4" i="36"/>
  <c r="EV19" i="36"/>
  <c r="ES19" i="36"/>
  <c r="EW19" i="36"/>
  <c r="ET19" i="36"/>
  <c r="EX19" i="36"/>
  <c r="EY19" i="36"/>
  <c r="EU19" i="36"/>
  <c r="EH15" i="36"/>
  <c r="EE15" i="36"/>
  <c r="EI15" i="36"/>
  <c r="EF15" i="36"/>
  <c r="EJ15" i="36"/>
  <c r="EK15" i="36"/>
  <c r="EG15" i="36"/>
  <c r="ED45" i="37"/>
  <c r="ED45" i="36"/>
  <c r="AQ65" i="36"/>
  <c r="E33" i="29"/>
  <c r="C4" i="27"/>
  <c r="F17" i="36"/>
  <c r="B17" i="36"/>
  <c r="E17" i="36"/>
  <c r="G17" i="36"/>
  <c r="C17" i="36"/>
  <c r="H17" i="36"/>
  <c r="D17" i="36"/>
  <c r="LW2" i="36"/>
  <c r="LS2" i="36"/>
  <c r="LV2" i="36"/>
  <c r="LX2" i="36"/>
  <c r="LU2" i="36"/>
  <c r="LT2" i="36"/>
  <c r="LY2" i="36"/>
  <c r="EU3" i="36"/>
  <c r="EY3" i="36"/>
  <c r="EV3" i="36"/>
  <c r="EX3" i="36"/>
  <c r="ES3" i="36"/>
  <c r="ET3" i="36"/>
  <c r="EW3" i="36"/>
  <c r="EY65" i="36"/>
  <c r="LG28" i="29"/>
  <c r="LH28" i="29" s="1"/>
  <c r="LG14" i="29"/>
  <c r="LH14" i="29" s="1"/>
  <c r="X13" i="36"/>
  <c r="AB13" i="36"/>
  <c r="Y13" i="36"/>
  <c r="AC13" i="36"/>
  <c r="W13" i="36"/>
  <c r="AA13" i="36"/>
  <c r="Z13" i="36"/>
  <c r="X18" i="36"/>
  <c r="AB18" i="36"/>
  <c r="Y18" i="36"/>
  <c r="AC18" i="36"/>
  <c r="W18" i="36"/>
  <c r="Z18" i="36"/>
  <c r="AA18" i="36"/>
  <c r="Z14" i="36"/>
  <c r="W14" i="36"/>
  <c r="AA14" i="36"/>
  <c r="Y14" i="36"/>
  <c r="X14" i="36"/>
  <c r="AB14" i="36"/>
  <c r="AC14" i="36"/>
  <c r="W3" i="36"/>
  <c r="AA3" i="36"/>
  <c r="X3" i="36"/>
  <c r="AC3" i="36"/>
  <c r="Y3" i="36"/>
  <c r="AC65" i="36"/>
  <c r="Z3" i="36"/>
  <c r="AB3" i="36"/>
  <c r="Y15" i="36"/>
  <c r="AC15" i="36"/>
  <c r="Z15" i="36"/>
  <c r="AB15" i="36"/>
  <c r="AA15" i="36"/>
  <c r="W15" i="36"/>
  <c r="X15" i="36"/>
  <c r="F4" i="27"/>
  <c r="F9" i="27" s="1"/>
  <c r="T33" i="29"/>
  <c r="Z5" i="36"/>
  <c r="AA5" i="36"/>
  <c r="W5" i="36"/>
  <c r="AB5" i="36"/>
  <c r="Y5" i="36"/>
  <c r="X5" i="36"/>
  <c r="AC5" i="36"/>
  <c r="W19" i="36"/>
  <c r="AA19" i="36"/>
  <c r="X19" i="36"/>
  <c r="AB19" i="36"/>
  <c r="AC19" i="36"/>
  <c r="Z19" i="36"/>
  <c r="Y19" i="36"/>
  <c r="E4" i="27"/>
  <c r="E9" i="27" s="1"/>
  <c r="O33" i="29"/>
  <c r="P6" i="36"/>
  <c r="T6" i="36"/>
  <c r="Q6" i="36"/>
  <c r="U6" i="36"/>
  <c r="R6" i="36"/>
  <c r="V6" i="36"/>
  <c r="S6" i="36"/>
  <c r="S19" i="36"/>
  <c r="P19" i="36"/>
  <c r="T19" i="36"/>
  <c r="V19" i="36"/>
  <c r="Q19" i="36"/>
  <c r="R19" i="36"/>
  <c r="U19" i="36"/>
  <c r="S13" i="36"/>
  <c r="P13" i="36"/>
  <c r="T13" i="36"/>
  <c r="Q13" i="36"/>
  <c r="U13" i="36"/>
  <c r="R13" i="36"/>
  <c r="V13" i="36"/>
  <c r="S20" i="36"/>
  <c r="P20" i="36"/>
  <c r="T20" i="36"/>
  <c r="Q20" i="36"/>
  <c r="U20" i="36"/>
  <c r="R20" i="36"/>
  <c r="V20" i="36"/>
  <c r="R5" i="36"/>
  <c r="V5" i="36"/>
  <c r="S5" i="36"/>
  <c r="P5" i="36"/>
  <c r="T5" i="36"/>
  <c r="Q5" i="36"/>
  <c r="U5" i="36"/>
  <c r="S10" i="36"/>
  <c r="P10" i="36"/>
  <c r="T10" i="36"/>
  <c r="Q10" i="36"/>
  <c r="U10" i="36"/>
  <c r="R10" i="36"/>
  <c r="V10" i="36"/>
  <c r="V45" i="37"/>
  <c r="V65" i="37" s="1"/>
  <c r="V45" i="36"/>
  <c r="R4" i="36"/>
  <c r="V4" i="36"/>
  <c r="V65" i="36"/>
  <c r="S4" i="36"/>
  <c r="P4" i="36"/>
  <c r="T4" i="36"/>
  <c r="Q4" i="36"/>
  <c r="U4" i="36"/>
  <c r="LD6" i="29"/>
  <c r="O53" i="36"/>
  <c r="W24" i="29"/>
  <c r="O53" i="37"/>
  <c r="I4" i="36"/>
  <c r="M4" i="36"/>
  <c r="J4" i="36"/>
  <c r="N4" i="36"/>
  <c r="K4" i="36"/>
  <c r="O4" i="36"/>
  <c r="L4" i="36"/>
  <c r="I15" i="36"/>
  <c r="M15" i="36"/>
  <c r="J15" i="36"/>
  <c r="N15" i="36"/>
  <c r="K15" i="36"/>
  <c r="O15" i="36"/>
  <c r="L15" i="36"/>
  <c r="J17" i="36"/>
  <c r="N17" i="36"/>
  <c r="I17" i="36"/>
  <c r="K17" i="36"/>
  <c r="O17" i="36"/>
  <c r="M17" i="36"/>
  <c r="L17" i="36"/>
  <c r="K6" i="36"/>
  <c r="O6" i="36"/>
  <c r="L6" i="36"/>
  <c r="I6" i="36"/>
  <c r="M6" i="36"/>
  <c r="J6" i="36"/>
  <c r="N6" i="36"/>
  <c r="O45" i="37"/>
  <c r="O65" i="37" s="1"/>
  <c r="O45" i="36"/>
  <c r="I33" i="29"/>
  <c r="W16" i="29"/>
  <c r="L14" i="36"/>
  <c r="I14" i="36"/>
  <c r="M14" i="36"/>
  <c r="J14" i="36"/>
  <c r="N14" i="36"/>
  <c r="K14" i="36"/>
  <c r="O14" i="36"/>
  <c r="HC53" i="37"/>
  <c r="HC53" i="36"/>
  <c r="HC65" i="36" s="1"/>
  <c r="FS33" i="29"/>
  <c r="JG53" i="36"/>
  <c r="JG53" i="37"/>
  <c r="LG21" i="29"/>
  <c r="LH21" i="29" s="1"/>
  <c r="LF33" i="29"/>
  <c r="IS45" i="37"/>
  <c r="IS45" i="36"/>
  <c r="HE33" i="29"/>
  <c r="IS53" i="37"/>
  <c r="IS53" i="36"/>
  <c r="JG45" i="37"/>
  <c r="JG65" i="37" s="1"/>
  <c r="JG45" i="36"/>
  <c r="HO33" i="29"/>
  <c r="F9" i="36"/>
  <c r="B9" i="36"/>
  <c r="E9" i="36"/>
  <c r="C9" i="36"/>
  <c r="G9" i="36"/>
  <c r="D9" i="36"/>
  <c r="H9" i="36"/>
  <c r="H16" i="36"/>
  <c r="D16" i="36"/>
  <c r="F16" i="36"/>
  <c r="B16" i="36"/>
  <c r="E16" i="36"/>
  <c r="G16" i="36"/>
  <c r="C16" i="36"/>
  <c r="LE33" i="29"/>
  <c r="LG8" i="29"/>
  <c r="LH8" i="29" s="1"/>
  <c r="F20" i="36"/>
  <c r="B20" i="36"/>
  <c r="E20" i="36"/>
  <c r="G20" i="36"/>
  <c r="C20" i="36"/>
  <c r="H20" i="36"/>
  <c r="D20" i="36"/>
  <c r="E29" i="37"/>
  <c r="B29" i="37"/>
  <c r="F29" i="37"/>
  <c r="C29" i="37"/>
  <c r="G29" i="37"/>
  <c r="D29" i="37"/>
  <c r="H29" i="37"/>
  <c r="G5" i="36"/>
  <c r="C5" i="36"/>
  <c r="E5" i="36"/>
  <c r="D5" i="36"/>
  <c r="H5" i="36"/>
  <c r="B5" i="36"/>
  <c r="F5" i="36"/>
  <c r="NX27" i="36"/>
  <c r="NY27" i="36"/>
  <c r="NZ27" i="36"/>
  <c r="OA27" i="36"/>
  <c r="OB27" i="36"/>
  <c r="OC27" i="36"/>
  <c r="NW27" i="36"/>
  <c r="NQ27" i="36"/>
  <c r="NR27" i="36"/>
  <c r="NS27" i="36"/>
  <c r="NT27" i="36"/>
  <c r="NU27" i="36"/>
  <c r="NV27" i="36"/>
  <c r="NP27" i="36"/>
  <c r="NO27" i="36"/>
  <c r="NJ27" i="36"/>
  <c r="NK27" i="36"/>
  <c r="NL27" i="36"/>
  <c r="NM27" i="36"/>
  <c r="NN27" i="36"/>
  <c r="NI27" i="36"/>
  <c r="NC27" i="36"/>
  <c r="ND27" i="36"/>
  <c r="NE27" i="36"/>
  <c r="NF27" i="36"/>
  <c r="NG27" i="36"/>
  <c r="NH27" i="36"/>
  <c r="NB27" i="36"/>
  <c r="NA2" i="36"/>
  <c r="MZ2" i="36"/>
  <c r="MY2" i="36"/>
  <c r="MX2" i="36"/>
  <c r="MW2" i="36"/>
  <c r="MV2" i="36"/>
  <c r="MU2" i="36"/>
  <c r="FW16" i="29"/>
  <c r="GH45" i="37"/>
  <c r="GH45" i="36"/>
  <c r="FW24" i="29"/>
  <c r="GH53" i="37"/>
  <c r="GH53" i="36"/>
  <c r="HX16" i="29"/>
  <c r="IL45" i="37"/>
  <c r="IL45" i="36"/>
  <c r="GZ33" i="29"/>
  <c r="IL53" i="37"/>
  <c r="IL53" i="36"/>
  <c r="HX24" i="29"/>
  <c r="HX33" i="29" s="1"/>
  <c r="NW19" i="36"/>
  <c r="NX19" i="36"/>
  <c r="NY19" i="36"/>
  <c r="NZ19" i="36"/>
  <c r="OA19" i="36"/>
  <c r="OB19" i="36"/>
  <c r="OC19" i="36"/>
  <c r="NP19" i="36"/>
  <c r="NQ19" i="36"/>
  <c r="NR19" i="36"/>
  <c r="NS19" i="36"/>
  <c r="NT19" i="36"/>
  <c r="NU19" i="36"/>
  <c r="NV19" i="36"/>
  <c r="NI19" i="36"/>
  <c r="NJ19" i="36"/>
  <c r="NK19" i="36"/>
  <c r="NL19" i="36"/>
  <c r="NM19" i="36"/>
  <c r="NN19" i="36"/>
  <c r="NO19" i="36"/>
  <c r="NB19" i="36"/>
  <c r="NC19" i="36"/>
  <c r="ND19" i="36"/>
  <c r="NE19" i="36"/>
  <c r="NF19" i="36"/>
  <c r="NG19" i="36"/>
  <c r="NH19" i="36"/>
  <c r="NW18" i="36"/>
  <c r="NX18" i="36"/>
  <c r="NY18" i="36"/>
  <c r="NZ18" i="36"/>
  <c r="OA18" i="36"/>
  <c r="OB18" i="36"/>
  <c r="OC18" i="36"/>
  <c r="NP18" i="36"/>
  <c r="NQ18" i="36"/>
  <c r="NR18" i="36"/>
  <c r="NS18" i="36"/>
  <c r="NT18" i="36"/>
  <c r="NU18" i="36"/>
  <c r="NV18" i="36"/>
  <c r="NI18" i="36"/>
  <c r="NJ18" i="36"/>
  <c r="NK18" i="36"/>
  <c r="NL18" i="36"/>
  <c r="NM18" i="36"/>
  <c r="NN18" i="36"/>
  <c r="NO18" i="36"/>
  <c r="NB18" i="36"/>
  <c r="NC18" i="36"/>
  <c r="ND18" i="36"/>
  <c r="NE18" i="36"/>
  <c r="NF18" i="36"/>
  <c r="NG18" i="36"/>
  <c r="NH18" i="36"/>
  <c r="NW17" i="36"/>
  <c r="NX17" i="36"/>
  <c r="NY17" i="36"/>
  <c r="NZ17" i="36"/>
  <c r="OA17" i="36"/>
  <c r="OB17" i="36"/>
  <c r="OC17" i="36"/>
  <c r="NP17" i="36"/>
  <c r="NQ17" i="36"/>
  <c r="NR17" i="36"/>
  <c r="NS17" i="36"/>
  <c r="NT17" i="36"/>
  <c r="NU17" i="36"/>
  <c r="NV17" i="36"/>
  <c r="NI17" i="36"/>
  <c r="NJ17" i="36"/>
  <c r="NK17" i="36"/>
  <c r="NL17" i="36"/>
  <c r="NM17" i="36"/>
  <c r="NN17" i="36"/>
  <c r="NO17" i="36"/>
  <c r="NB17" i="36"/>
  <c r="NC17" i="36"/>
  <c r="ND17" i="36"/>
  <c r="NE17" i="36"/>
  <c r="NF17" i="36"/>
  <c r="NG17" i="36"/>
  <c r="NH17" i="36"/>
  <c r="NW16" i="36"/>
  <c r="NX16" i="36"/>
  <c r="NY16" i="36"/>
  <c r="NZ16" i="36"/>
  <c r="OA16" i="36"/>
  <c r="OB16" i="36"/>
  <c r="OC16" i="36"/>
  <c r="NP16" i="36"/>
  <c r="NQ16" i="36"/>
  <c r="NR16" i="36"/>
  <c r="NS16" i="36"/>
  <c r="NT16" i="36"/>
  <c r="NU16" i="36"/>
  <c r="NV16" i="36"/>
  <c r="NI16" i="36"/>
  <c r="NJ16" i="36"/>
  <c r="NK16" i="36"/>
  <c r="NL16" i="36"/>
  <c r="NM16" i="36"/>
  <c r="NN16" i="36"/>
  <c r="NO16" i="36"/>
  <c r="NB16" i="36"/>
  <c r="NC16" i="36"/>
  <c r="ND16" i="36"/>
  <c r="NE16" i="36"/>
  <c r="NF16" i="36"/>
  <c r="NG16" i="36"/>
  <c r="NH16" i="36"/>
  <c r="NW15" i="36"/>
  <c r="NX15" i="36"/>
  <c r="NY15" i="36"/>
  <c r="NZ15" i="36"/>
  <c r="OA15" i="36"/>
  <c r="OB15" i="36"/>
  <c r="OC15" i="36"/>
  <c r="NP15" i="36"/>
  <c r="NQ15" i="36"/>
  <c r="NR15" i="36"/>
  <c r="NS15" i="36"/>
  <c r="NT15" i="36"/>
  <c r="NU15" i="36"/>
  <c r="NV15" i="36"/>
  <c r="NI15" i="36"/>
  <c r="NJ15" i="36"/>
  <c r="NK15" i="36"/>
  <c r="NL15" i="36"/>
  <c r="NM15" i="36"/>
  <c r="NN15" i="36"/>
  <c r="NO15" i="36"/>
  <c r="NB15" i="36"/>
  <c r="NC15" i="36"/>
  <c r="ND15" i="36"/>
  <c r="NE15" i="36"/>
  <c r="NF15" i="36"/>
  <c r="NG15" i="36"/>
  <c r="NH15" i="36"/>
  <c r="NW14" i="36"/>
  <c r="NX14" i="36"/>
  <c r="NY14" i="36"/>
  <c r="NZ14" i="36"/>
  <c r="OA14" i="36"/>
  <c r="OB14" i="36"/>
  <c r="OC14" i="36"/>
  <c r="NP14" i="36"/>
  <c r="NQ14" i="36"/>
  <c r="NR14" i="36"/>
  <c r="NS14" i="36"/>
  <c r="NT14" i="36"/>
  <c r="NU14" i="36"/>
  <c r="NV14" i="36"/>
  <c r="NI14" i="36"/>
  <c r="NJ14" i="36"/>
  <c r="NK14" i="36"/>
  <c r="NL14" i="36"/>
  <c r="NM14" i="36"/>
  <c r="NN14" i="36"/>
  <c r="NO14" i="36"/>
  <c r="NB14" i="36"/>
  <c r="NC14" i="36"/>
  <c r="ND14" i="36"/>
  <c r="NE14" i="36"/>
  <c r="NF14" i="36"/>
  <c r="NG14" i="36"/>
  <c r="NH14" i="36"/>
  <c r="NW13" i="36"/>
  <c r="NX13" i="36"/>
  <c r="NY13" i="36"/>
  <c r="NZ13" i="36"/>
  <c r="OA13" i="36"/>
  <c r="OB13" i="36"/>
  <c r="OC13" i="36"/>
  <c r="NP13" i="36"/>
  <c r="NQ13" i="36"/>
  <c r="NR13" i="36"/>
  <c r="NS13" i="36"/>
  <c r="NT13" i="36"/>
  <c r="NU13" i="36"/>
  <c r="NV13" i="36"/>
  <c r="NI13" i="36"/>
  <c r="NJ13" i="36"/>
  <c r="NK13" i="36"/>
  <c r="NL13" i="36"/>
  <c r="NM13" i="36"/>
  <c r="NN13" i="36"/>
  <c r="NO13" i="36"/>
  <c r="NB13" i="36"/>
  <c r="NC13" i="36"/>
  <c r="ND13" i="36"/>
  <c r="NE13" i="36"/>
  <c r="NF13" i="36"/>
  <c r="NG13" i="36"/>
  <c r="NH13" i="36"/>
  <c r="NW11" i="36"/>
  <c r="NX11" i="36"/>
  <c r="NY11" i="36"/>
  <c r="NZ11" i="36"/>
  <c r="OA11" i="36"/>
  <c r="OB11" i="36"/>
  <c r="OC11" i="36"/>
  <c r="NP11" i="36"/>
  <c r="NQ11" i="36"/>
  <c r="NR11" i="36"/>
  <c r="NS11" i="36"/>
  <c r="NT11" i="36"/>
  <c r="NU11" i="36"/>
  <c r="NV11" i="36"/>
  <c r="NI11" i="36"/>
  <c r="NJ11" i="36"/>
  <c r="NK11" i="36"/>
  <c r="NL11" i="36"/>
  <c r="NM11" i="36"/>
  <c r="NN11" i="36"/>
  <c r="NO11" i="36"/>
  <c r="NB11" i="36"/>
  <c r="NC11" i="36"/>
  <c r="ND11" i="36"/>
  <c r="NE11" i="36"/>
  <c r="NF11" i="36"/>
  <c r="NG11" i="36"/>
  <c r="NH11" i="36"/>
  <c r="NW10" i="36"/>
  <c r="NX10" i="36"/>
  <c r="NY10" i="36"/>
  <c r="NZ10" i="36"/>
  <c r="OA10" i="36"/>
  <c r="OB10" i="36"/>
  <c r="OC10" i="36"/>
  <c r="NP10" i="36"/>
  <c r="NQ10" i="36"/>
  <c r="NR10" i="36"/>
  <c r="NS10" i="36"/>
  <c r="NT10" i="36"/>
  <c r="NU10" i="36"/>
  <c r="NV10" i="36"/>
  <c r="NI10" i="36"/>
  <c r="NJ10" i="36"/>
  <c r="NK10" i="36"/>
  <c r="NL10" i="36"/>
  <c r="NM10" i="36"/>
  <c r="NN10" i="36"/>
  <c r="NO10" i="36"/>
  <c r="NB10" i="36"/>
  <c r="NC10" i="36"/>
  <c r="ND10" i="36"/>
  <c r="NE10" i="36"/>
  <c r="NF10" i="36"/>
  <c r="NG10" i="36"/>
  <c r="NH10" i="36"/>
  <c r="NW9" i="36"/>
  <c r="NX9" i="36"/>
  <c r="NY9" i="36"/>
  <c r="NZ9" i="36"/>
  <c r="OA9" i="36"/>
  <c r="OB9" i="36"/>
  <c r="OC9" i="36"/>
  <c r="NP9" i="36"/>
  <c r="NQ9" i="36"/>
  <c r="NR9" i="36"/>
  <c r="NS9" i="36"/>
  <c r="NT9" i="36"/>
  <c r="NU9" i="36"/>
  <c r="NV9" i="36"/>
  <c r="NI9" i="36"/>
  <c r="NJ9" i="36"/>
  <c r="NK9" i="36"/>
  <c r="NL9" i="36"/>
  <c r="NM9" i="36"/>
  <c r="NN9" i="36"/>
  <c r="NO9" i="36"/>
  <c r="NB9" i="36"/>
  <c r="NC9" i="36"/>
  <c r="ND9" i="36"/>
  <c r="NE9" i="36"/>
  <c r="NF9" i="36"/>
  <c r="NG9" i="36"/>
  <c r="NH9" i="36"/>
  <c r="NW8" i="36"/>
  <c r="NX8" i="36"/>
  <c r="NY8" i="36"/>
  <c r="NZ8" i="36"/>
  <c r="OA8" i="36"/>
  <c r="OB8" i="36"/>
  <c r="OC8" i="36"/>
  <c r="NP8" i="36"/>
  <c r="NQ8" i="36"/>
  <c r="NR8" i="36"/>
  <c r="NS8" i="36"/>
  <c r="NT8" i="36"/>
  <c r="NU8" i="36"/>
  <c r="NV8" i="36"/>
  <c r="NI8" i="36"/>
  <c r="NJ8" i="36"/>
  <c r="NK8" i="36"/>
  <c r="NL8" i="36"/>
  <c r="NM8" i="36"/>
  <c r="NN8" i="36"/>
  <c r="NO8" i="36"/>
  <c r="NB8" i="36"/>
  <c r="NC8" i="36"/>
  <c r="ND8" i="36"/>
  <c r="NE8" i="36"/>
  <c r="NF8" i="36"/>
  <c r="NG8" i="36"/>
  <c r="NH8" i="36"/>
  <c r="NW7" i="36"/>
  <c r="NX7" i="36"/>
  <c r="NY7" i="36"/>
  <c r="NZ7" i="36"/>
  <c r="OA7" i="36"/>
  <c r="OB7" i="36"/>
  <c r="OC7" i="36"/>
  <c r="NP7" i="36"/>
  <c r="NQ7" i="36"/>
  <c r="NR7" i="36"/>
  <c r="NS7" i="36"/>
  <c r="NT7" i="36"/>
  <c r="NU7" i="36"/>
  <c r="NV7" i="36"/>
  <c r="NI7" i="36"/>
  <c r="NJ7" i="36"/>
  <c r="NK7" i="36"/>
  <c r="NL7" i="36"/>
  <c r="NM7" i="36"/>
  <c r="NN7" i="36"/>
  <c r="NO7" i="36"/>
  <c r="NB7" i="36"/>
  <c r="NC7" i="36"/>
  <c r="ND7" i="36"/>
  <c r="NE7" i="36"/>
  <c r="NF7" i="36"/>
  <c r="NG7" i="36"/>
  <c r="NH7" i="36"/>
  <c r="NW6" i="36"/>
  <c r="NX6" i="36"/>
  <c r="NY6" i="36"/>
  <c r="NZ6" i="36"/>
  <c r="OA6" i="36"/>
  <c r="OB6" i="36"/>
  <c r="OC6" i="36"/>
  <c r="NP6" i="36"/>
  <c r="NQ6" i="36"/>
  <c r="NR6" i="36"/>
  <c r="NS6" i="36"/>
  <c r="NT6" i="36"/>
  <c r="NU6" i="36"/>
  <c r="NV6" i="36"/>
  <c r="NI6" i="36"/>
  <c r="NJ6" i="36"/>
  <c r="NK6" i="36"/>
  <c r="NL6" i="36"/>
  <c r="NM6" i="36"/>
  <c r="NN6" i="36"/>
  <c r="NO6" i="36"/>
  <c r="NB6" i="36"/>
  <c r="NC6" i="36"/>
  <c r="ND6" i="36"/>
  <c r="NE6" i="36"/>
  <c r="NF6" i="36"/>
  <c r="NG6" i="36"/>
  <c r="NH6" i="36"/>
  <c r="NW5" i="36"/>
  <c r="NX5" i="36"/>
  <c r="NY5" i="36"/>
  <c r="NZ5" i="36"/>
  <c r="OA5" i="36"/>
  <c r="OB5" i="36"/>
  <c r="OC5" i="36"/>
  <c r="NP5" i="36"/>
  <c r="NQ5" i="36"/>
  <c r="NR5" i="36"/>
  <c r="NS5" i="36"/>
  <c r="NT5" i="36"/>
  <c r="NU5" i="36"/>
  <c r="NV5" i="36"/>
  <c r="NI5" i="36"/>
  <c r="NJ5" i="36"/>
  <c r="NK5" i="36"/>
  <c r="NL5" i="36"/>
  <c r="NM5" i="36"/>
  <c r="NN5" i="36"/>
  <c r="NO5" i="36"/>
  <c r="NB5" i="36"/>
  <c r="NC5" i="36"/>
  <c r="ND5" i="36"/>
  <c r="NE5" i="36"/>
  <c r="NF5" i="36"/>
  <c r="NG5" i="36"/>
  <c r="NH5" i="36"/>
  <c r="NW4" i="36"/>
  <c r="NX4" i="36"/>
  <c r="NY4" i="36"/>
  <c r="NZ4" i="36"/>
  <c r="OA4" i="36"/>
  <c r="OB4" i="36"/>
  <c r="OC4" i="36"/>
  <c r="NP4" i="36"/>
  <c r="NQ4" i="36"/>
  <c r="NR4" i="36"/>
  <c r="NS4" i="36"/>
  <c r="NT4" i="36"/>
  <c r="NU4" i="36"/>
  <c r="NV4" i="36"/>
  <c r="NI4" i="36"/>
  <c r="NJ4" i="36"/>
  <c r="NK4" i="36"/>
  <c r="NL4" i="36"/>
  <c r="NM4" i="36"/>
  <c r="NN4" i="36"/>
  <c r="NO4" i="36"/>
  <c r="NB4" i="36"/>
  <c r="NC4" i="36"/>
  <c r="ND4" i="36"/>
  <c r="NE4" i="36"/>
  <c r="NF4" i="36"/>
  <c r="NG4" i="36"/>
  <c r="NH4" i="36"/>
  <c r="NW3" i="36"/>
  <c r="NX3" i="36"/>
  <c r="NY3" i="36"/>
  <c r="NZ3" i="36"/>
  <c r="OA3" i="36"/>
  <c r="OB3" i="36"/>
  <c r="OC3" i="36"/>
  <c r="NP3" i="36"/>
  <c r="NQ3" i="36"/>
  <c r="NR3" i="36"/>
  <c r="NS3" i="36"/>
  <c r="NT3" i="36"/>
  <c r="NU3" i="36"/>
  <c r="NV3" i="36"/>
  <c r="NI3" i="36"/>
  <c r="NJ3" i="36"/>
  <c r="NK3" i="36"/>
  <c r="NL3" i="36"/>
  <c r="NM3" i="36"/>
  <c r="NN3" i="36"/>
  <c r="NO3" i="36"/>
  <c r="NB3" i="36"/>
  <c r="NC3" i="36"/>
  <c r="ND3" i="36"/>
  <c r="NE3" i="36"/>
  <c r="NF3" i="36"/>
  <c r="NG3" i="36"/>
  <c r="NH3" i="36"/>
  <c r="OC2" i="36"/>
  <c r="OB2" i="36"/>
  <c r="OA2" i="36"/>
  <c r="NZ2" i="36"/>
  <c r="NY2" i="36"/>
  <c r="NX2" i="36"/>
  <c r="NW2" i="36"/>
  <c r="NV2" i="36"/>
  <c r="NU2" i="36"/>
  <c r="NT2" i="36"/>
  <c r="NS2" i="36"/>
  <c r="NR2" i="36"/>
  <c r="NQ2" i="36"/>
  <c r="NP2" i="36"/>
  <c r="NO2" i="36"/>
  <c r="NN2" i="36"/>
  <c r="NM2" i="36"/>
  <c r="NL2" i="36"/>
  <c r="NK2" i="36"/>
  <c r="NJ2" i="36"/>
  <c r="NI2" i="36"/>
  <c r="NH2" i="36"/>
  <c r="NG2" i="36"/>
  <c r="NF2" i="36"/>
  <c r="NE2" i="36"/>
  <c r="ND2" i="36"/>
  <c r="NC2" i="36"/>
  <c r="NB2" i="36"/>
  <c r="FM53" i="37"/>
  <c r="FM53" i="36"/>
  <c r="FM45" i="37"/>
  <c r="FM45" i="36"/>
  <c r="EJ33" i="29"/>
  <c r="FT53" i="37"/>
  <c r="FT53" i="36"/>
  <c r="FT45" i="37"/>
  <c r="FT45" i="36"/>
  <c r="EO33" i="29"/>
  <c r="GA53" i="37"/>
  <c r="GA53" i="36"/>
  <c r="EY24" i="29"/>
  <c r="EY16" i="29"/>
  <c r="LB16" i="29" s="1"/>
  <c r="GA45" i="37"/>
  <c r="GA45" i="36"/>
  <c r="ET33" i="29"/>
  <c r="EE33" i="29"/>
  <c r="BS53" i="36"/>
  <c r="BS45" i="36"/>
  <c r="CC33" i="29"/>
  <c r="CH33" i="29"/>
  <c r="CM33" i="29"/>
  <c r="CR33" i="29"/>
  <c r="CN53" i="36"/>
  <c r="CN45" i="36"/>
  <c r="CG53" i="36"/>
  <c r="CG45" i="36"/>
  <c r="BX24" i="29"/>
  <c r="BZ53" i="36"/>
  <c r="BX16" i="29"/>
  <c r="BZ45" i="36"/>
  <c r="BT33" i="29"/>
  <c r="BO33" i="29"/>
  <c r="BJ33" i="29"/>
  <c r="BE33" i="29"/>
  <c r="AZ33" i="29"/>
  <c r="EO66" i="41" l="1"/>
  <c r="DQ68" i="41"/>
  <c r="EJ66" i="41"/>
  <c r="DL68" i="41"/>
  <c r="EE66" i="41"/>
  <c r="DG68" i="41"/>
  <c r="DZ66" i="41"/>
  <c r="DB68" i="41"/>
  <c r="I3" i="43"/>
  <c r="D3" i="43"/>
  <c r="C113" i="44"/>
  <c r="C119" i="44"/>
  <c r="C118" i="44"/>
  <c r="C117" i="44"/>
  <c r="C116" i="44"/>
  <c r="C115" i="44"/>
  <c r="C114" i="44"/>
  <c r="D158" i="44"/>
  <c r="D159" i="44"/>
  <c r="D160" i="44"/>
  <c r="D161" i="44"/>
  <c r="D162" i="44"/>
  <c r="D163" i="44"/>
  <c r="D164" i="44"/>
  <c r="E158" i="44"/>
  <c r="E159" i="44"/>
  <c r="E160" i="44"/>
  <c r="E161" i="44"/>
  <c r="E162" i="44"/>
  <c r="E163" i="44"/>
  <c r="E164" i="44"/>
  <c r="F158" i="44"/>
  <c r="F159" i="44"/>
  <c r="F160" i="44"/>
  <c r="F161" i="44"/>
  <c r="F162" i="44"/>
  <c r="F163" i="44"/>
  <c r="F164" i="44"/>
  <c r="G158" i="44"/>
  <c r="G159" i="44"/>
  <c r="G160" i="44"/>
  <c r="G161" i="44"/>
  <c r="G162" i="44"/>
  <c r="G163" i="44"/>
  <c r="G164" i="44"/>
  <c r="H158" i="44"/>
  <c r="H159" i="44"/>
  <c r="H160" i="44"/>
  <c r="H161" i="44"/>
  <c r="H162" i="44"/>
  <c r="H163" i="44"/>
  <c r="H164" i="44"/>
  <c r="I158" i="44"/>
  <c r="I159" i="44"/>
  <c r="I160" i="44"/>
  <c r="I161" i="44"/>
  <c r="I162" i="44"/>
  <c r="I163" i="44"/>
  <c r="I164" i="44"/>
  <c r="J158" i="44"/>
  <c r="J159" i="44"/>
  <c r="J160" i="44"/>
  <c r="J161" i="44"/>
  <c r="J162" i="44"/>
  <c r="J163" i="44"/>
  <c r="J164" i="44"/>
  <c r="K158" i="44"/>
  <c r="K159" i="44"/>
  <c r="K160" i="44"/>
  <c r="K161" i="44"/>
  <c r="K162" i="44"/>
  <c r="K163" i="44"/>
  <c r="K164" i="44"/>
  <c r="L158" i="44"/>
  <c r="L159" i="44"/>
  <c r="L160" i="44"/>
  <c r="L161" i="44"/>
  <c r="L162" i="44"/>
  <c r="L163" i="44"/>
  <c r="L164" i="44"/>
  <c r="JY33" i="41"/>
  <c r="KW6" i="41"/>
  <c r="KD60" i="41"/>
  <c r="KD61" i="41"/>
  <c r="KD62" i="41"/>
  <c r="KD63" i="41"/>
  <c r="KE33" i="41"/>
  <c r="KD39" i="41"/>
  <c r="KD40" i="41"/>
  <c r="KD41" i="41"/>
  <c r="KD42" i="41"/>
  <c r="KD43" i="41"/>
  <c r="KD44" i="41"/>
  <c r="KD45" i="41"/>
  <c r="KD46" i="41"/>
  <c r="KD47" i="41"/>
  <c r="KD48" i="41"/>
  <c r="KD49" i="41"/>
  <c r="KD50" i="41"/>
  <c r="KD51" i="41"/>
  <c r="KD52" i="41"/>
  <c r="KD53" i="41"/>
  <c r="KD54" i="41"/>
  <c r="KD55" i="41"/>
  <c r="KD56" i="41"/>
  <c r="KD57" i="41"/>
  <c r="KD58" i="41"/>
  <c r="KD59" i="41"/>
  <c r="KI60" i="41"/>
  <c r="KI61" i="41"/>
  <c r="KI62" i="41"/>
  <c r="KI63" i="41"/>
  <c r="KJ33" i="41"/>
  <c r="KI39" i="41"/>
  <c r="KI40" i="41"/>
  <c r="KI41" i="41"/>
  <c r="KI42" i="41"/>
  <c r="KI43" i="41"/>
  <c r="KI44" i="41"/>
  <c r="KI45" i="41"/>
  <c r="KI46" i="41"/>
  <c r="KI47" i="41"/>
  <c r="KI48" i="41"/>
  <c r="KI49" i="41"/>
  <c r="KI50" i="41"/>
  <c r="KI51" i="41"/>
  <c r="KI52" i="41"/>
  <c r="KI53" i="41"/>
  <c r="KI54" i="41"/>
  <c r="KI55" i="41"/>
  <c r="KI56" i="41"/>
  <c r="KI57" i="41"/>
  <c r="KI58" i="41"/>
  <c r="KI59" i="41"/>
  <c r="KN60" i="41"/>
  <c r="KN61" i="41"/>
  <c r="KN62" i="41"/>
  <c r="KN63" i="41"/>
  <c r="KO33" i="41"/>
  <c r="KN39" i="41"/>
  <c r="KN40" i="41"/>
  <c r="KN41" i="41"/>
  <c r="KN42" i="41"/>
  <c r="KN43" i="41"/>
  <c r="KN44" i="41"/>
  <c r="KN45" i="41"/>
  <c r="KN46" i="41"/>
  <c r="KN47" i="41"/>
  <c r="KN48" i="41"/>
  <c r="KN49" i="41"/>
  <c r="KN50" i="41"/>
  <c r="KN51" i="41"/>
  <c r="KN52" i="41"/>
  <c r="KN53" i="41"/>
  <c r="KN54" i="41"/>
  <c r="KN55" i="41"/>
  <c r="KN56" i="41"/>
  <c r="KN57" i="41"/>
  <c r="KN58" i="41"/>
  <c r="KN59" i="41"/>
  <c r="N57" i="44"/>
  <c r="N147" i="44"/>
  <c r="N102" i="44"/>
  <c r="LG6" i="41"/>
  <c r="LH6" i="41" s="1"/>
  <c r="N126" i="44"/>
  <c r="N81" i="44"/>
  <c r="N36" i="44"/>
  <c r="N29" i="44"/>
  <c r="KZ32" i="41"/>
  <c r="KW32" i="41"/>
  <c r="N4" i="42" s="1"/>
  <c r="KS33" i="41"/>
  <c r="K16" i="42"/>
  <c r="K17" i="42"/>
  <c r="K18" i="42"/>
  <c r="K19" i="42"/>
  <c r="K20" i="42"/>
  <c r="K15" i="42"/>
  <c r="K21" i="42" s="1"/>
  <c r="J16" i="42"/>
  <c r="J17" i="42"/>
  <c r="J18" i="42"/>
  <c r="J19" i="42"/>
  <c r="J20" i="42"/>
  <c r="J15" i="42"/>
  <c r="J21" i="42" s="1"/>
  <c r="I16" i="42"/>
  <c r="I17" i="42"/>
  <c r="I18" i="42"/>
  <c r="I19" i="42"/>
  <c r="I20" i="42"/>
  <c r="I15" i="42"/>
  <c r="I21" i="42" s="1"/>
  <c r="H16" i="42"/>
  <c r="H17" i="42"/>
  <c r="H18" i="42"/>
  <c r="H19" i="42"/>
  <c r="H20" i="42"/>
  <c r="H15" i="42"/>
  <c r="H21" i="42" s="1"/>
  <c r="G16" i="42"/>
  <c r="G17" i="42"/>
  <c r="G18" i="42"/>
  <c r="G19" i="42"/>
  <c r="G20" i="42"/>
  <c r="G15" i="42"/>
  <c r="G21" i="42" s="1"/>
  <c r="F16" i="42"/>
  <c r="F17" i="42"/>
  <c r="F18" i="42"/>
  <c r="F19" i="42"/>
  <c r="F20" i="42"/>
  <c r="F15" i="42"/>
  <c r="F21" i="42" s="1"/>
  <c r="E16" i="42"/>
  <c r="E17" i="42"/>
  <c r="E18" i="42"/>
  <c r="E19" i="42"/>
  <c r="E20" i="42"/>
  <c r="E15" i="42"/>
  <c r="E21" i="42" s="1"/>
  <c r="D16" i="42"/>
  <c r="D17" i="42"/>
  <c r="D18" i="42"/>
  <c r="D19" i="42"/>
  <c r="D20" i="42"/>
  <c r="D15" i="42"/>
  <c r="D21" i="42" s="1"/>
  <c r="C12" i="42"/>
  <c r="C14" i="42" s="1"/>
  <c r="C8" i="42"/>
  <c r="L14" i="42"/>
  <c r="W3" i="41"/>
  <c r="BO64" i="41"/>
  <c r="BJ64" i="41"/>
  <c r="BE64" i="41"/>
  <c r="AZ64" i="41"/>
  <c r="DO15" i="27"/>
  <c r="DO4" i="27"/>
  <c r="BR12" i="27"/>
  <c r="BR11" i="27"/>
  <c r="BR10" i="27"/>
  <c r="BR9" i="27"/>
  <c r="BR8" i="27"/>
  <c r="BR7" i="27"/>
  <c r="BR13" i="27" s="1"/>
  <c r="KN35" i="29"/>
  <c r="KN64" i="29"/>
  <c r="KW33" i="29"/>
  <c r="CI15" i="27"/>
  <c r="CI4" i="27"/>
  <c r="LY65" i="36"/>
  <c r="MM65" i="36"/>
  <c r="KS35" i="29"/>
  <c r="KS64" i="29"/>
  <c r="CA9" i="27"/>
  <c r="CA10" i="27"/>
  <c r="CA11" i="27"/>
  <c r="CA12" i="27"/>
  <c r="CA8" i="27"/>
  <c r="CA7" i="27"/>
  <c r="CA13" i="27" s="1"/>
  <c r="BZ9" i="27"/>
  <c r="BZ10" i="27"/>
  <c r="BZ11" i="27"/>
  <c r="BZ12" i="27"/>
  <c r="BZ8" i="27"/>
  <c r="BZ7" i="27"/>
  <c r="BZ13" i="27" s="1"/>
  <c r="KI35" i="29"/>
  <c r="KI38" i="29"/>
  <c r="KI64" i="29"/>
  <c r="DD9" i="27"/>
  <c r="DD10" i="27"/>
  <c r="DD11" i="27"/>
  <c r="DD12" i="27"/>
  <c r="DD8" i="27"/>
  <c r="DD7" i="27"/>
  <c r="DD13" i="27" s="1"/>
  <c r="CY9" i="27"/>
  <c r="CY10" i="27"/>
  <c r="CY11" i="27"/>
  <c r="CY12" i="27"/>
  <c r="CY8" i="27"/>
  <c r="CY7" i="27"/>
  <c r="CY13" i="27" s="1"/>
  <c r="CH9" i="27"/>
  <c r="CH10" i="27"/>
  <c r="CH11" i="27"/>
  <c r="CH12" i="27"/>
  <c r="CH8" i="27"/>
  <c r="CH7" i="27"/>
  <c r="CH13" i="27" s="1"/>
  <c r="CP9" i="27"/>
  <c r="CP10" i="27"/>
  <c r="CP11" i="27"/>
  <c r="CP12" i="27"/>
  <c r="CP8" i="27"/>
  <c r="CP7" i="27"/>
  <c r="CP13" i="27" s="1"/>
  <c r="DC9" i="27"/>
  <c r="DC10" i="27"/>
  <c r="DC11" i="27"/>
  <c r="DC12" i="27"/>
  <c r="DC8" i="27"/>
  <c r="DC7" i="27"/>
  <c r="DC13" i="27" s="1"/>
  <c r="CX9" i="27"/>
  <c r="CX10" i="27"/>
  <c r="CX11" i="27"/>
  <c r="CX12" i="27"/>
  <c r="CX8" i="27"/>
  <c r="CX7" i="27"/>
  <c r="CX13" i="27" s="1"/>
  <c r="DJ9" i="27"/>
  <c r="DJ10" i="27"/>
  <c r="DJ11" i="27"/>
  <c r="DJ12" i="27"/>
  <c r="DJ8" i="27"/>
  <c r="DJ7" i="27"/>
  <c r="DJ13" i="27" s="1"/>
  <c r="DI9" i="27"/>
  <c r="DI10" i="27"/>
  <c r="DI11" i="27"/>
  <c r="DI12" i="27"/>
  <c r="DI8" i="27"/>
  <c r="DI7" i="27"/>
  <c r="DI13" i="27" s="1"/>
  <c r="DH9" i="27"/>
  <c r="DH10" i="27"/>
  <c r="DH11" i="27"/>
  <c r="DH12" i="27"/>
  <c r="DH8" i="27"/>
  <c r="DH7" i="27"/>
  <c r="DH13" i="27" s="1"/>
  <c r="NA65" i="37"/>
  <c r="NB46" i="37"/>
  <c r="NC46" i="37" s="1"/>
  <c r="NB47" i="37"/>
  <c r="NC47" i="37" s="1"/>
  <c r="AZ3" i="38"/>
  <c r="BY4" i="27"/>
  <c r="AA3" i="38"/>
  <c r="BT4" i="27"/>
  <c r="JY64" i="29"/>
  <c r="JY39" i="29"/>
  <c r="JY40" i="29"/>
  <c r="JY41" i="29"/>
  <c r="JY42" i="29"/>
  <c r="JY43" i="29"/>
  <c r="JY44" i="29"/>
  <c r="JY45" i="29"/>
  <c r="JY46" i="29"/>
  <c r="JY47" i="29"/>
  <c r="JY48" i="29"/>
  <c r="JY49" i="29"/>
  <c r="JY50" i="29"/>
  <c r="JY51" i="29"/>
  <c r="JY52" i="29"/>
  <c r="JY53" i="29"/>
  <c r="JY54" i="29"/>
  <c r="JY55" i="29"/>
  <c r="JY56" i="29"/>
  <c r="JY57" i="29"/>
  <c r="JY58" i="29"/>
  <c r="JY59" i="29"/>
  <c r="JY60" i="29"/>
  <c r="JY61" i="29"/>
  <c r="JY62" i="29"/>
  <c r="JY63" i="29"/>
  <c r="JY38" i="29"/>
  <c r="DN9" i="27"/>
  <c r="DN10" i="27"/>
  <c r="DN11" i="27"/>
  <c r="DN12" i="27"/>
  <c r="DN8" i="27"/>
  <c r="DN7" i="27"/>
  <c r="DN13" i="27" s="1"/>
  <c r="MG36" i="37"/>
  <c r="MH36" i="37" s="1"/>
  <c r="MG37" i="37"/>
  <c r="MH37" i="37" s="1"/>
  <c r="MG38" i="37"/>
  <c r="MH38" i="37" s="1"/>
  <c r="MG39" i="37"/>
  <c r="MH39" i="37" s="1"/>
  <c r="MG40" i="37"/>
  <c r="MH40" i="37" s="1"/>
  <c r="MG41" i="37"/>
  <c r="MH41" i="37" s="1"/>
  <c r="MG42" i="37"/>
  <c r="MH42" i="37" s="1"/>
  <c r="MG43" i="37"/>
  <c r="MH43" i="37" s="1"/>
  <c r="MG44" i="37"/>
  <c r="MH44" i="37" s="1"/>
  <c r="MG45" i="37"/>
  <c r="MH45" i="37" s="1"/>
  <c r="MG46" i="37"/>
  <c r="MH46" i="37" s="1"/>
  <c r="MG47" i="37"/>
  <c r="MH47" i="37" s="1"/>
  <c r="MG48" i="37"/>
  <c r="MH48" i="37" s="1"/>
  <c r="MG49" i="37"/>
  <c r="MH49" i="37" s="1"/>
  <c r="MG50" i="37"/>
  <c r="MH50" i="37" s="1"/>
  <c r="MG51" i="37"/>
  <c r="MH51" i="37" s="1"/>
  <c r="MG52" i="37"/>
  <c r="MH52" i="37" s="1"/>
  <c r="MG53" i="37"/>
  <c r="MH53" i="37" s="1"/>
  <c r="MG54" i="37"/>
  <c r="MH54" i="37" s="1"/>
  <c r="MG55" i="37"/>
  <c r="MH55" i="37" s="1"/>
  <c r="MG56" i="37"/>
  <c r="MH56" i="37" s="1"/>
  <c r="MG57" i="37"/>
  <c r="MH57" i="37" s="1"/>
  <c r="MG58" i="37"/>
  <c r="MH58" i="37" s="1"/>
  <c r="MG59" i="37"/>
  <c r="MH59" i="37" s="1"/>
  <c r="MG60" i="37"/>
  <c r="MH60" i="37" s="1"/>
  <c r="MG61" i="37"/>
  <c r="MH61" i="37" s="1"/>
  <c r="MG35" i="37"/>
  <c r="MH35" i="37" s="1"/>
  <c r="OD64" i="37"/>
  <c r="OJ64" i="37"/>
  <c r="OI64" i="37"/>
  <c r="OH64" i="37"/>
  <c r="OG64" i="37"/>
  <c r="OF64" i="37"/>
  <c r="OE64" i="37"/>
  <c r="JP63" i="29"/>
  <c r="JP35" i="29"/>
  <c r="JP62" i="29"/>
  <c r="JP60" i="29"/>
  <c r="JP38" i="29"/>
  <c r="JP61" i="29"/>
  <c r="JP59" i="29"/>
  <c r="JP57" i="29"/>
  <c r="JP56" i="29"/>
  <c r="JP55" i="29"/>
  <c r="JP54" i="29"/>
  <c r="JP53" i="29"/>
  <c r="JP52" i="29"/>
  <c r="JP49" i="29"/>
  <c r="JP48" i="29"/>
  <c r="JP47" i="29"/>
  <c r="JP46" i="29"/>
  <c r="JP44" i="29"/>
  <c r="JP43" i="29"/>
  <c r="JP42" i="29"/>
  <c r="JP41" i="29"/>
  <c r="JP40" i="29"/>
  <c r="JP39" i="29"/>
  <c r="JP58" i="29"/>
  <c r="JP45" i="29"/>
  <c r="JP50" i="29"/>
  <c r="JP51" i="29"/>
  <c r="JK63" i="29"/>
  <c r="JK35" i="29"/>
  <c r="JK59" i="29"/>
  <c r="JK39" i="29"/>
  <c r="JK38" i="29"/>
  <c r="JK62" i="29"/>
  <c r="JK61" i="29"/>
  <c r="JK60" i="29"/>
  <c r="JK57" i="29"/>
  <c r="JK56" i="29"/>
  <c r="JK55" i="29"/>
  <c r="JK53" i="29"/>
  <c r="JK52" i="29"/>
  <c r="JK51" i="29"/>
  <c r="JK50" i="29"/>
  <c r="JK49" i="29"/>
  <c r="JK48" i="29"/>
  <c r="JK47" i="29"/>
  <c r="JK46" i="29"/>
  <c r="JK45" i="29"/>
  <c r="JK44" i="29"/>
  <c r="JK43" i="29"/>
  <c r="JK42" i="29"/>
  <c r="JK41" i="29"/>
  <c r="JK40" i="29"/>
  <c r="JK58" i="29"/>
  <c r="JK54" i="29"/>
  <c r="KW36" i="29"/>
  <c r="JT33" i="29"/>
  <c r="LD65" i="37"/>
  <c r="LK65" i="37"/>
  <c r="BT64" i="38"/>
  <c r="BO64" i="38"/>
  <c r="BJ64" i="38"/>
  <c r="BE64" i="38"/>
  <c r="KX36" i="37"/>
  <c r="KX37" i="37"/>
  <c r="KX38" i="37"/>
  <c r="KX39" i="37"/>
  <c r="KX40" i="37"/>
  <c r="KX41" i="37"/>
  <c r="KX42" i="37"/>
  <c r="KX43" i="37"/>
  <c r="KX44" i="37"/>
  <c r="KX45" i="37"/>
  <c r="KX46" i="37"/>
  <c r="KX47" i="37"/>
  <c r="KX48" i="37"/>
  <c r="KX49" i="37"/>
  <c r="KX50" i="37"/>
  <c r="KX51" i="37"/>
  <c r="KX52" i="37"/>
  <c r="KX53" i="37"/>
  <c r="KX54" i="37"/>
  <c r="KX55" i="37"/>
  <c r="KX56" i="37"/>
  <c r="KX57" i="37"/>
  <c r="KX58" i="37"/>
  <c r="KX59" i="37"/>
  <c r="KX60" i="37"/>
  <c r="KX61" i="37"/>
  <c r="KX35" i="37"/>
  <c r="IV36" i="29"/>
  <c r="HX3" i="29"/>
  <c r="AZ62" i="29"/>
  <c r="AZ41" i="29"/>
  <c r="AZ39" i="29"/>
  <c r="AZ38" i="29"/>
  <c r="AZ61" i="29"/>
  <c r="AZ60" i="29"/>
  <c r="AZ59" i="29"/>
  <c r="AZ58" i="29"/>
  <c r="AZ57" i="29"/>
  <c r="AZ56" i="29"/>
  <c r="AZ55" i="29"/>
  <c r="AZ54" i="29"/>
  <c r="AZ53" i="29"/>
  <c r="AZ51" i="29"/>
  <c r="AZ50" i="29"/>
  <c r="AZ49" i="29"/>
  <c r="AZ47" i="29"/>
  <c r="AZ45" i="29"/>
  <c r="AZ44" i="29"/>
  <c r="AZ43" i="29"/>
  <c r="AZ42" i="29"/>
  <c r="AZ40" i="29"/>
  <c r="AZ48" i="29"/>
  <c r="AZ46" i="29"/>
  <c r="AZ52" i="29"/>
  <c r="AZ63" i="29"/>
  <c r="BE62" i="29"/>
  <c r="BE42" i="29"/>
  <c r="BE40" i="29"/>
  <c r="BE38" i="29"/>
  <c r="BE61" i="29"/>
  <c r="BE60" i="29"/>
  <c r="BE59" i="29"/>
  <c r="BE58" i="29"/>
  <c r="BE57" i="29"/>
  <c r="BE56" i="29"/>
  <c r="BE55" i="29"/>
  <c r="BE54" i="29"/>
  <c r="BE53" i="29"/>
  <c r="BE52" i="29"/>
  <c r="BE51" i="29"/>
  <c r="BE50" i="29"/>
  <c r="BE48" i="29"/>
  <c r="BE47" i="29"/>
  <c r="BE46" i="29"/>
  <c r="BE45" i="29"/>
  <c r="BE44" i="29"/>
  <c r="BE43" i="29"/>
  <c r="BE41" i="29"/>
  <c r="BE39" i="29"/>
  <c r="BE49" i="29"/>
  <c r="BE63" i="29"/>
  <c r="BJ59" i="29"/>
  <c r="BJ39" i="29"/>
  <c r="BJ38" i="29"/>
  <c r="BJ62" i="29"/>
  <c r="BJ61" i="29"/>
  <c r="BJ60" i="29"/>
  <c r="BJ58" i="29"/>
  <c r="BJ57" i="29"/>
  <c r="BJ56" i="29"/>
  <c r="BJ55" i="29"/>
  <c r="BJ54" i="29"/>
  <c r="BJ53" i="29"/>
  <c r="BJ52" i="29"/>
  <c r="BJ51" i="29"/>
  <c r="BJ50" i="29"/>
  <c r="BJ49" i="29"/>
  <c r="BJ48" i="29"/>
  <c r="BJ47" i="29"/>
  <c r="BJ46" i="29"/>
  <c r="BJ45" i="29"/>
  <c r="BJ44" i="29"/>
  <c r="BJ43" i="29"/>
  <c r="BJ42" i="29"/>
  <c r="BJ41" i="29"/>
  <c r="BJ40" i="29"/>
  <c r="BJ63" i="29"/>
  <c r="BO62" i="29"/>
  <c r="BO60" i="29"/>
  <c r="BO59" i="29"/>
  <c r="BO40" i="29"/>
  <c r="BO38" i="29"/>
  <c r="BO61" i="29"/>
  <c r="BO58" i="29"/>
  <c r="BO57" i="29"/>
  <c r="BO56" i="29"/>
  <c r="BO54" i="29"/>
  <c r="BO53" i="29"/>
  <c r="BO52" i="29"/>
  <c r="BO51" i="29"/>
  <c r="BO49" i="29"/>
  <c r="BO48" i="29"/>
  <c r="BO47" i="29"/>
  <c r="BO46" i="29"/>
  <c r="BO45" i="29"/>
  <c r="BO44" i="29"/>
  <c r="BO43" i="29"/>
  <c r="BO42" i="29"/>
  <c r="BO41" i="29"/>
  <c r="BO39" i="29"/>
  <c r="BO50" i="29"/>
  <c r="BO55" i="29"/>
  <c r="BO63" i="29"/>
  <c r="BT65" i="29"/>
  <c r="BT61" i="29"/>
  <c r="BT57" i="29"/>
  <c r="BT38" i="29"/>
  <c r="BT62" i="29"/>
  <c r="BT60" i="29"/>
  <c r="BT59" i="29"/>
  <c r="BT58" i="29"/>
  <c r="BT56" i="29"/>
  <c r="BT55" i="29"/>
  <c r="BT53" i="29"/>
  <c r="BT52" i="29"/>
  <c r="BT50" i="29"/>
  <c r="BT49" i="29"/>
  <c r="BT48" i="29"/>
  <c r="BT47" i="29"/>
  <c r="BT45" i="29"/>
  <c r="BT44" i="29"/>
  <c r="BT43" i="29"/>
  <c r="BT41" i="29"/>
  <c r="BT40" i="29"/>
  <c r="BT39" i="29"/>
  <c r="BT46" i="29"/>
  <c r="BT42" i="29"/>
  <c r="BT51" i="29"/>
  <c r="BT54" i="29"/>
  <c r="BT63" i="29"/>
  <c r="CR61" i="29"/>
  <c r="CR57" i="29"/>
  <c r="CR38" i="29"/>
  <c r="CR62" i="29"/>
  <c r="CR60" i="29"/>
  <c r="CR59" i="29"/>
  <c r="CR58" i="29"/>
  <c r="CR56" i="29"/>
  <c r="CR55" i="29"/>
  <c r="CR54" i="29"/>
  <c r="CR53" i="29"/>
  <c r="CR51" i="29"/>
  <c r="CR50" i="29"/>
  <c r="CR49" i="29"/>
  <c r="CR48" i="29"/>
  <c r="CR47" i="29"/>
  <c r="CR46" i="29"/>
  <c r="CR45" i="29"/>
  <c r="CR44" i="29"/>
  <c r="CR42" i="29"/>
  <c r="CR41" i="29"/>
  <c r="CR40" i="29"/>
  <c r="CR39" i="29"/>
  <c r="CR43" i="29"/>
  <c r="CR52" i="29"/>
  <c r="CR63" i="29"/>
  <c r="CM60" i="29"/>
  <c r="CM38" i="29"/>
  <c r="CM62" i="29"/>
  <c r="CM61" i="29"/>
  <c r="CM59" i="29"/>
  <c r="CM58" i="29"/>
  <c r="CM57" i="29"/>
  <c r="CM56" i="29"/>
  <c r="CM55" i="29"/>
  <c r="CM54" i="29"/>
  <c r="CM53" i="29"/>
  <c r="CM52" i="29"/>
  <c r="CM50" i="29"/>
  <c r="CM49" i="29"/>
  <c r="CM48" i="29"/>
  <c r="CM47" i="29"/>
  <c r="CM46" i="29"/>
  <c r="CM45" i="29"/>
  <c r="CM44" i="29"/>
  <c r="CM43" i="29"/>
  <c r="CM42" i="29"/>
  <c r="CM41" i="29"/>
  <c r="CM40" i="29"/>
  <c r="CM39" i="29"/>
  <c r="CM63" i="29"/>
  <c r="CM51" i="29"/>
  <c r="CH39" i="29"/>
  <c r="CH38" i="29"/>
  <c r="CH62" i="29"/>
  <c r="CH61" i="29"/>
  <c r="CH60" i="29"/>
  <c r="CH59" i="29"/>
  <c r="CH58" i="29"/>
  <c r="CH57" i="29"/>
  <c r="CH56" i="29"/>
  <c r="CH55" i="29"/>
  <c r="CH54" i="29"/>
  <c r="CH51" i="29"/>
  <c r="CH48" i="29"/>
  <c r="CH47" i="29"/>
  <c r="CH45" i="29"/>
  <c r="CH44" i="29"/>
  <c r="CH43" i="29"/>
  <c r="CH40" i="29"/>
  <c r="CH63" i="29"/>
  <c r="CH46" i="29"/>
  <c r="CH49" i="29"/>
  <c r="CH41" i="29"/>
  <c r="CH42" i="29"/>
  <c r="CH50" i="29"/>
  <c r="CH52" i="29"/>
  <c r="CH53" i="29"/>
  <c r="CC62" i="29"/>
  <c r="CC60" i="29"/>
  <c r="CC38" i="29"/>
  <c r="CC61" i="29"/>
  <c r="CC59" i="29"/>
  <c r="CC58" i="29"/>
  <c r="CC57" i="29"/>
  <c r="CC56" i="29"/>
  <c r="CC55" i="29"/>
  <c r="CC54" i="29"/>
  <c r="CC53" i="29"/>
  <c r="CC52" i="29"/>
  <c r="CC51" i="29"/>
  <c r="CC50" i="29"/>
  <c r="CC49" i="29"/>
  <c r="CC48" i="29"/>
  <c r="CC47" i="29"/>
  <c r="CC46" i="29"/>
  <c r="CC45" i="29"/>
  <c r="CC44" i="29"/>
  <c r="CC42" i="29"/>
  <c r="CC41" i="29"/>
  <c r="CC40" i="29"/>
  <c r="CC39" i="29"/>
  <c r="CC43" i="29"/>
  <c r="CC63" i="29"/>
  <c r="EE38" i="29"/>
  <c r="EE39" i="29"/>
  <c r="EE40" i="29"/>
  <c r="EE42" i="29"/>
  <c r="EE43" i="29"/>
  <c r="EE44" i="29"/>
  <c r="EE45" i="29"/>
  <c r="EE46" i="29"/>
  <c r="EE47" i="29"/>
  <c r="EE48" i="29"/>
  <c r="EE49" i="29"/>
  <c r="EE50" i="29"/>
  <c r="EE52" i="29"/>
  <c r="EE53" i="29"/>
  <c r="EE54" i="29"/>
  <c r="EE55" i="29"/>
  <c r="EE56" i="29"/>
  <c r="EE57" i="29"/>
  <c r="EE58" i="29"/>
  <c r="EE59" i="29"/>
  <c r="EE60" i="29"/>
  <c r="EE61" i="29"/>
  <c r="EE62" i="29"/>
  <c r="EE51" i="29"/>
  <c r="EE41" i="29"/>
  <c r="EE63" i="29"/>
  <c r="ET56" i="29"/>
  <c r="ET38" i="29"/>
  <c r="ET39" i="29"/>
  <c r="ET40" i="29"/>
  <c r="ET43" i="29"/>
  <c r="ET45" i="29"/>
  <c r="ET46" i="29"/>
  <c r="ET48" i="29"/>
  <c r="ET49" i="29"/>
  <c r="ET51" i="29"/>
  <c r="ET52" i="29"/>
  <c r="ET54" i="29"/>
  <c r="ET57" i="29"/>
  <c r="ET58" i="29"/>
  <c r="ET59" i="29"/>
  <c r="ET60" i="29"/>
  <c r="ET61" i="29"/>
  <c r="ET62" i="29"/>
  <c r="ET44" i="29"/>
  <c r="ET55" i="29"/>
  <c r="ET53" i="29"/>
  <c r="ET50" i="29"/>
  <c r="ET47" i="29"/>
  <c r="ET42" i="29"/>
  <c r="ET41" i="29"/>
  <c r="ET63" i="29"/>
  <c r="EO56" i="29"/>
  <c r="EO59" i="29"/>
  <c r="EO38" i="29"/>
  <c r="EO39" i="29"/>
  <c r="EO40" i="29"/>
  <c r="EO41" i="29"/>
  <c r="EO42" i="29"/>
  <c r="EO43" i="29"/>
  <c r="EO44" i="29"/>
  <c r="EO46" i="29"/>
  <c r="EO47" i="29"/>
  <c r="EO48" i="29"/>
  <c r="EO49" i="29"/>
  <c r="EO50" i="29"/>
  <c r="EO51" i="29"/>
  <c r="EO52" i="29"/>
  <c r="EO54" i="29"/>
  <c r="EO55" i="29"/>
  <c r="EO57" i="29"/>
  <c r="EO58" i="29"/>
  <c r="EO60" i="29"/>
  <c r="EO61" i="29"/>
  <c r="EO62" i="29"/>
  <c r="EO53" i="29"/>
  <c r="EO45" i="29"/>
  <c r="EO63" i="29"/>
  <c r="EJ62" i="29"/>
  <c r="EJ38" i="29"/>
  <c r="EJ39" i="29"/>
  <c r="EJ41" i="29"/>
  <c r="EJ42" i="29"/>
  <c r="EJ43" i="29"/>
  <c r="EJ44" i="29"/>
  <c r="EJ45" i="29"/>
  <c r="EJ46" i="29"/>
  <c r="EJ47" i="29"/>
  <c r="EJ48" i="29"/>
  <c r="EJ49" i="29"/>
  <c r="EJ52" i="29"/>
  <c r="EJ53" i="29"/>
  <c r="EJ54" i="29"/>
  <c r="EJ56" i="29"/>
  <c r="EJ57" i="29"/>
  <c r="EJ58" i="29"/>
  <c r="EJ59" i="29"/>
  <c r="EJ60" i="29"/>
  <c r="EJ61" i="29"/>
  <c r="EJ55" i="29"/>
  <c r="EJ51" i="29"/>
  <c r="EJ50" i="29"/>
  <c r="EJ40" i="29"/>
  <c r="EJ63" i="29"/>
  <c r="AS4" i="27"/>
  <c r="AS9" i="27" s="1"/>
  <c r="HC3" i="29"/>
  <c r="GZ63" i="29"/>
  <c r="GZ61" i="29"/>
  <c r="GZ59" i="29"/>
  <c r="GZ57" i="29"/>
  <c r="GZ39" i="29"/>
  <c r="GZ38" i="29"/>
  <c r="GZ40" i="29"/>
  <c r="GZ41" i="29"/>
  <c r="GZ42" i="29"/>
  <c r="GZ43" i="29"/>
  <c r="GZ44" i="29"/>
  <c r="GZ45" i="29"/>
  <c r="GZ46" i="29"/>
  <c r="GZ48" i="29"/>
  <c r="GZ49" i="29"/>
  <c r="GZ50" i="29"/>
  <c r="GZ51" i="29"/>
  <c r="GZ52" i="29"/>
  <c r="GZ53" i="29"/>
  <c r="GZ54" i="29"/>
  <c r="GZ56" i="29"/>
  <c r="GZ58" i="29"/>
  <c r="GZ60" i="29"/>
  <c r="GZ62" i="29"/>
  <c r="GZ55" i="29"/>
  <c r="GZ47" i="29"/>
  <c r="AV4" i="27"/>
  <c r="AV9" i="27" s="1"/>
  <c r="HR3" i="29"/>
  <c r="HO63" i="29"/>
  <c r="HO62" i="29"/>
  <c r="HO38" i="29"/>
  <c r="HO39" i="29"/>
  <c r="HO40" i="29"/>
  <c r="HO41" i="29"/>
  <c r="HO42" i="29"/>
  <c r="HO43" i="29"/>
  <c r="HO44" i="29"/>
  <c r="HO45" i="29"/>
  <c r="HO46" i="29"/>
  <c r="HO47" i="29"/>
  <c r="HO48" i="29"/>
  <c r="HO49" i="29"/>
  <c r="HO50" i="29"/>
  <c r="HO51" i="29"/>
  <c r="HO52" i="29"/>
  <c r="HO53" i="29"/>
  <c r="HO54" i="29"/>
  <c r="HO55" i="29"/>
  <c r="HO56" i="29"/>
  <c r="HO57" i="29"/>
  <c r="HO58" i="29"/>
  <c r="HO59" i="29"/>
  <c r="HO60" i="29"/>
  <c r="HO61" i="29"/>
  <c r="AT4" i="27"/>
  <c r="AT9" i="27" s="1"/>
  <c r="HH3" i="29"/>
  <c r="HE63" i="29"/>
  <c r="HE60" i="29"/>
  <c r="HE57" i="29"/>
  <c r="HE38" i="29"/>
  <c r="HE39" i="29"/>
  <c r="HE40" i="29"/>
  <c r="HE41" i="29"/>
  <c r="HE42" i="29"/>
  <c r="HE43" i="29"/>
  <c r="HE44" i="29"/>
  <c r="HE46" i="29"/>
  <c r="HE47" i="29"/>
  <c r="HE48" i="29"/>
  <c r="HE49" i="29"/>
  <c r="HE50" i="29"/>
  <c r="HE51" i="29"/>
  <c r="HE52" i="29"/>
  <c r="HE53" i="29"/>
  <c r="HE55" i="29"/>
  <c r="HE56" i="29"/>
  <c r="HE58" i="29"/>
  <c r="HE59" i="29"/>
  <c r="HE61" i="29"/>
  <c r="HE62" i="29"/>
  <c r="HE54" i="29"/>
  <c r="HE45" i="29"/>
  <c r="FS63" i="29"/>
  <c r="FS62" i="29"/>
  <c r="FS60" i="29"/>
  <c r="FS38" i="29"/>
  <c r="FS39" i="29"/>
  <c r="FS40" i="29"/>
  <c r="FS41" i="29"/>
  <c r="FS42" i="29"/>
  <c r="FS43" i="29"/>
  <c r="FS44" i="29"/>
  <c r="FS45" i="29"/>
  <c r="FS46" i="29"/>
  <c r="FS48" i="29"/>
  <c r="FS49" i="29"/>
  <c r="FS50" i="29"/>
  <c r="FS51" i="29"/>
  <c r="FS52" i="29"/>
  <c r="FS53" i="29"/>
  <c r="FS54" i="29"/>
  <c r="FS55" i="29"/>
  <c r="FS56" i="29"/>
  <c r="FS57" i="29"/>
  <c r="FS58" i="29"/>
  <c r="FS59" i="29"/>
  <c r="FS61" i="29"/>
  <c r="FS47" i="29"/>
  <c r="LC16" i="29"/>
  <c r="I60" i="29"/>
  <c r="I59" i="29"/>
  <c r="I55" i="29"/>
  <c r="I52" i="29"/>
  <c r="I45" i="29"/>
  <c r="I44" i="29"/>
  <c r="I40" i="29"/>
  <c r="I38" i="29"/>
  <c r="I62" i="29"/>
  <c r="I61" i="29"/>
  <c r="I58" i="29"/>
  <c r="I57" i="29"/>
  <c r="I56" i="29"/>
  <c r="I54" i="29"/>
  <c r="I53" i="29"/>
  <c r="I51" i="29"/>
  <c r="I50" i="29"/>
  <c r="I49" i="29"/>
  <c r="I48" i="29"/>
  <c r="I47" i="29"/>
  <c r="I46" i="29"/>
  <c r="I43" i="29"/>
  <c r="I42" i="29"/>
  <c r="I41" i="29"/>
  <c r="I39" i="29"/>
  <c r="I63" i="29"/>
  <c r="KW3" i="29"/>
  <c r="KB3" i="29"/>
  <c r="KG3" i="29"/>
  <c r="GT3" i="29"/>
  <c r="GQ63" i="29"/>
  <c r="GQ62" i="29"/>
  <c r="GQ38" i="29"/>
  <c r="GQ39" i="29"/>
  <c r="GQ40" i="29"/>
  <c r="GQ41" i="29"/>
  <c r="GQ42" i="29"/>
  <c r="GQ43" i="29"/>
  <c r="GQ44" i="29"/>
  <c r="GQ46" i="29"/>
  <c r="GQ48" i="29"/>
  <c r="GQ49" i="29"/>
  <c r="GQ50" i="29"/>
  <c r="GQ51" i="29"/>
  <c r="GQ52" i="29"/>
  <c r="GQ54" i="29"/>
  <c r="GQ56" i="29"/>
  <c r="GQ57" i="29"/>
  <c r="GQ58" i="29"/>
  <c r="GQ59" i="29"/>
  <c r="GQ60" i="29"/>
  <c r="GQ61" i="29"/>
  <c r="GQ55" i="29"/>
  <c r="GQ53" i="29"/>
  <c r="GQ47" i="29"/>
  <c r="GQ45" i="29"/>
  <c r="GU3" i="29"/>
  <c r="GO3" i="29"/>
  <c r="GE3" i="29"/>
  <c r="GJ3" i="29"/>
  <c r="AW4" i="27"/>
  <c r="AW9" i="27" s="1"/>
  <c r="HW3" i="29"/>
  <c r="HT63" i="29"/>
  <c r="HT61" i="29"/>
  <c r="HT57" i="29"/>
  <c r="HT38" i="29"/>
  <c r="HT39" i="29"/>
  <c r="HT40" i="29"/>
  <c r="HT41" i="29"/>
  <c r="HT42" i="29"/>
  <c r="HT43" i="29"/>
  <c r="HT45" i="29"/>
  <c r="HT46" i="29"/>
  <c r="HT47" i="29"/>
  <c r="HT48" i="29"/>
  <c r="HT49" i="29"/>
  <c r="HT51" i="29"/>
  <c r="HT52" i="29"/>
  <c r="HT53" i="29"/>
  <c r="HT54" i="29"/>
  <c r="HT55" i="29"/>
  <c r="HT56" i="29"/>
  <c r="HT58" i="29"/>
  <c r="HT59" i="29"/>
  <c r="HT60" i="29"/>
  <c r="HT62" i="29"/>
  <c r="HT50" i="29"/>
  <c r="HT44" i="29"/>
  <c r="DU3" i="29"/>
  <c r="DO3" i="29"/>
  <c r="DJ3" i="29"/>
  <c r="DT3" i="29"/>
  <c r="FI63" i="29"/>
  <c r="FI60" i="29"/>
  <c r="FI38" i="29"/>
  <c r="FI39" i="29"/>
  <c r="FI40" i="29"/>
  <c r="FI41" i="29"/>
  <c r="FI42" i="29"/>
  <c r="FI43" i="29"/>
  <c r="FI44" i="29"/>
  <c r="FI45" i="29"/>
  <c r="FI46" i="29"/>
  <c r="FI48" i="29"/>
  <c r="FI49" i="29"/>
  <c r="FI51" i="29"/>
  <c r="FI52" i="29"/>
  <c r="FI53" i="29"/>
  <c r="FI54" i="29"/>
  <c r="FI56" i="29"/>
  <c r="FI57" i="29"/>
  <c r="FI58" i="29"/>
  <c r="FI59" i="29"/>
  <c r="FI61" i="29"/>
  <c r="FI62" i="29"/>
  <c r="FI55" i="29"/>
  <c r="FI50" i="29"/>
  <c r="FI47" i="29"/>
  <c r="KQ3" i="29"/>
  <c r="KN63" i="29"/>
  <c r="KN61" i="29"/>
  <c r="KN59" i="29"/>
  <c r="KN57" i="29"/>
  <c r="KN39" i="29"/>
  <c r="KN38" i="29"/>
  <c r="KN40" i="29"/>
  <c r="KN41" i="29"/>
  <c r="KN42" i="29"/>
  <c r="KN43" i="29"/>
  <c r="KN44" i="29"/>
  <c r="KN45" i="29"/>
  <c r="KN46" i="29"/>
  <c r="KN47" i="29"/>
  <c r="KN48" i="29"/>
  <c r="KN49" i="29"/>
  <c r="KN50" i="29"/>
  <c r="KN51" i="29"/>
  <c r="KN52" i="29"/>
  <c r="KN53" i="29"/>
  <c r="KN54" i="29"/>
  <c r="KN56" i="29"/>
  <c r="KN60" i="29"/>
  <c r="KN62" i="29"/>
  <c r="KN58" i="29"/>
  <c r="KN55" i="29"/>
  <c r="AU4" i="27"/>
  <c r="AU9" i="27" s="1"/>
  <c r="HM3" i="29"/>
  <c r="HJ63" i="29"/>
  <c r="HJ59" i="29"/>
  <c r="HJ39" i="29"/>
  <c r="HJ38" i="29"/>
  <c r="HJ40" i="29"/>
  <c r="HJ41" i="29"/>
  <c r="HJ42" i="29"/>
  <c r="HJ43" i="29"/>
  <c r="HJ44" i="29"/>
  <c r="HJ45" i="29"/>
  <c r="HJ46" i="29"/>
  <c r="HJ47" i="29"/>
  <c r="HJ48" i="29"/>
  <c r="HJ50" i="29"/>
  <c r="HJ51" i="29"/>
  <c r="HJ54" i="29"/>
  <c r="HJ55" i="29"/>
  <c r="HJ56" i="29"/>
  <c r="HJ57" i="29"/>
  <c r="HJ58" i="29"/>
  <c r="HJ60" i="29"/>
  <c r="HJ61" i="29"/>
  <c r="HJ62" i="29"/>
  <c r="HJ49" i="29"/>
  <c r="HJ53" i="29"/>
  <c r="HJ52" i="29"/>
  <c r="FN63" i="29"/>
  <c r="FN60" i="29"/>
  <c r="FN59" i="29"/>
  <c r="FN57" i="29"/>
  <c r="FN39" i="29"/>
  <c r="FN38" i="29"/>
  <c r="FN41" i="29"/>
  <c r="FN42" i="29"/>
  <c r="FN43" i="29"/>
  <c r="FN44" i="29"/>
  <c r="FN46" i="29"/>
  <c r="FN47" i="29"/>
  <c r="FN48" i="29"/>
  <c r="FN49" i="29"/>
  <c r="FN50" i="29"/>
  <c r="FN51" i="29"/>
  <c r="FN53" i="29"/>
  <c r="FN54" i="29"/>
  <c r="FN55" i="29"/>
  <c r="FN56" i="29"/>
  <c r="FN58" i="29"/>
  <c r="FN61" i="29"/>
  <c r="FN62" i="29"/>
  <c r="FN52" i="29"/>
  <c r="FN45" i="29"/>
  <c r="FN40" i="29"/>
  <c r="IV3" i="29"/>
  <c r="IK3" i="29"/>
  <c r="IU3" i="29"/>
  <c r="IF3" i="29"/>
  <c r="IP3" i="29"/>
  <c r="DA27" i="36"/>
  <c r="DB27" i="36"/>
  <c r="DA13" i="36"/>
  <c r="DB13" i="36"/>
  <c r="DA14" i="36"/>
  <c r="DB14" i="36"/>
  <c r="DA6" i="36"/>
  <c r="DB6" i="36"/>
  <c r="O27" i="37"/>
  <c r="N27" i="37"/>
  <c r="M27" i="37"/>
  <c r="L27" i="37"/>
  <c r="K27" i="37"/>
  <c r="J27" i="37"/>
  <c r="I27" i="37"/>
  <c r="AC27" i="37"/>
  <c r="AB27" i="37"/>
  <c r="AA27" i="37"/>
  <c r="Z27" i="37"/>
  <c r="Y27" i="37"/>
  <c r="X27" i="37"/>
  <c r="W27" i="37"/>
  <c r="AC65" i="37"/>
  <c r="AJ27" i="37"/>
  <c r="AI27" i="37"/>
  <c r="AH27" i="37"/>
  <c r="AG27" i="37"/>
  <c r="AF27" i="37"/>
  <c r="AE27" i="37"/>
  <c r="AD27" i="37"/>
  <c r="CI27" i="36"/>
  <c r="CJ27" i="36"/>
  <c r="CK27" i="36"/>
  <c r="CL27" i="36"/>
  <c r="CM27" i="36"/>
  <c r="CN27" i="36"/>
  <c r="CH27" i="36"/>
  <c r="DK27" i="36"/>
  <c r="DL27" i="36"/>
  <c r="DM27" i="36"/>
  <c r="DN27" i="36"/>
  <c r="DO27" i="36"/>
  <c r="DP27" i="36"/>
  <c r="DJ27" i="36"/>
  <c r="DE3" i="29"/>
  <c r="DB62" i="29"/>
  <c r="DB38" i="29"/>
  <c r="DB61" i="29"/>
  <c r="DB60" i="29"/>
  <c r="DB59" i="29"/>
  <c r="DB58" i="29"/>
  <c r="DB57" i="29"/>
  <c r="DB56" i="29"/>
  <c r="DB54" i="29"/>
  <c r="DB53" i="29"/>
  <c r="DB52" i="29"/>
  <c r="DB50" i="29"/>
  <c r="DB49" i="29"/>
  <c r="DB48" i="29"/>
  <c r="DB47" i="29"/>
  <c r="DB46" i="29"/>
  <c r="DB44" i="29"/>
  <c r="DB42" i="29"/>
  <c r="DB41" i="29"/>
  <c r="DB39" i="29"/>
  <c r="DB40" i="29"/>
  <c r="HK5" i="36"/>
  <c r="HM5" i="36"/>
  <c r="HQ5" i="36"/>
  <c r="HN5" i="36"/>
  <c r="HO5" i="36"/>
  <c r="HP5" i="36"/>
  <c r="HL5" i="36"/>
  <c r="HL17" i="36"/>
  <c r="HO17" i="36"/>
  <c r="HK17" i="36"/>
  <c r="HP17" i="36"/>
  <c r="D60" i="29"/>
  <c r="D43" i="29"/>
  <c r="D41" i="29"/>
  <c r="D39" i="29"/>
  <c r="D38" i="29"/>
  <c r="D62" i="29"/>
  <c r="D61" i="29"/>
  <c r="D59" i="29"/>
  <c r="D58" i="29"/>
  <c r="D57" i="29"/>
  <c r="D56" i="29"/>
  <c r="D55" i="29"/>
  <c r="D54" i="29"/>
  <c r="D53" i="29"/>
  <c r="D52" i="29"/>
  <c r="D51" i="29"/>
  <c r="D50" i="29"/>
  <c r="D47" i="29"/>
  <c r="D46" i="29"/>
  <c r="D45" i="29"/>
  <c r="D44" i="29"/>
  <c r="D42" i="29"/>
  <c r="D40" i="29"/>
  <c r="D48" i="29"/>
  <c r="KV3" i="29"/>
  <c r="KS63" i="29"/>
  <c r="KS61" i="29"/>
  <c r="KS60" i="29"/>
  <c r="KS40" i="29"/>
  <c r="KS38" i="29"/>
  <c r="KS39" i="29"/>
  <c r="KS41" i="29"/>
  <c r="KS42" i="29"/>
  <c r="KS43" i="29"/>
  <c r="KS44" i="29"/>
  <c r="KS45" i="29"/>
  <c r="KS46" i="29"/>
  <c r="KS47" i="29"/>
  <c r="KS48" i="29"/>
  <c r="KS51" i="29"/>
  <c r="KS52" i="29"/>
  <c r="KS53" i="29"/>
  <c r="KS54" i="29"/>
  <c r="KS55" i="29"/>
  <c r="KS56" i="29"/>
  <c r="KS57" i="29"/>
  <c r="KS59" i="29"/>
  <c r="KS62" i="29"/>
  <c r="KT33" i="29"/>
  <c r="BM4" i="27"/>
  <c r="KL3" i="29"/>
  <c r="KI63" i="29"/>
  <c r="KI61" i="29"/>
  <c r="KI59" i="29"/>
  <c r="KI39" i="29"/>
  <c r="KI62" i="29"/>
  <c r="KI60" i="29"/>
  <c r="KI57" i="29"/>
  <c r="KI56" i="29"/>
  <c r="KI55" i="29"/>
  <c r="KI54" i="29"/>
  <c r="KI52" i="29"/>
  <c r="KI51" i="29"/>
  <c r="KI50" i="29"/>
  <c r="KI49" i="29"/>
  <c r="KI48" i="29"/>
  <c r="KI47" i="29"/>
  <c r="KI46" i="29"/>
  <c r="KI45" i="29"/>
  <c r="KI44" i="29"/>
  <c r="KI43" i="29"/>
  <c r="KI42" i="29"/>
  <c r="KI41" i="29"/>
  <c r="KI40" i="29"/>
  <c r="EY65" i="37"/>
  <c r="C11" i="27"/>
  <c r="C9" i="27"/>
  <c r="C7" i="27"/>
  <c r="L9" i="27"/>
  <c r="LB26" i="29"/>
  <c r="LB24" i="29"/>
  <c r="LK65" i="36"/>
  <c r="AY9" i="27"/>
  <c r="BC9" i="27" s="1"/>
  <c r="AY8" i="27"/>
  <c r="KW65" i="36"/>
  <c r="LB31" i="29"/>
  <c r="LB33" i="29" s="1"/>
  <c r="LB40" i="29" s="1"/>
  <c r="LB47" i="29" s="1"/>
  <c r="GH65" i="37"/>
  <c r="FF65" i="37"/>
  <c r="EK65" i="37"/>
  <c r="DB65" i="37"/>
  <c r="DP65" i="37"/>
  <c r="DW65" i="37"/>
  <c r="ED65" i="37"/>
  <c r="FM65" i="37"/>
  <c r="FT65" i="37"/>
  <c r="GA65" i="37"/>
  <c r="GO65" i="37"/>
  <c r="GV65" i="37"/>
  <c r="HC65" i="37"/>
  <c r="HJ65" i="37"/>
  <c r="HX65" i="37"/>
  <c r="IE65" i="37"/>
  <c r="IL65" i="37"/>
  <c r="IS65" i="37"/>
  <c r="JN65" i="37"/>
  <c r="LR65" i="37"/>
  <c r="LS35" i="37" s="1"/>
  <c r="LY65" i="37"/>
  <c r="MM65" i="37"/>
  <c r="MT65" i="37"/>
  <c r="KC64" i="37"/>
  <c r="KD64" i="37"/>
  <c r="KE64" i="37"/>
  <c r="KF64" i="37"/>
  <c r="KG64" i="37"/>
  <c r="KH64" i="37"/>
  <c r="KI64" i="37"/>
  <c r="AR64" i="37"/>
  <c r="AS64" i="37"/>
  <c r="AT64" i="37"/>
  <c r="AU64" i="37"/>
  <c r="AV64" i="37"/>
  <c r="AW64" i="37"/>
  <c r="AX64" i="37"/>
  <c r="AJ65" i="37"/>
  <c r="W64" i="37"/>
  <c r="X64" i="37"/>
  <c r="Y64" i="37"/>
  <c r="Z64" i="37"/>
  <c r="AA64" i="37"/>
  <c r="AB64" i="37"/>
  <c r="AC64" i="37"/>
  <c r="AU33" i="29"/>
  <c r="NH64" i="37"/>
  <c r="NG64" i="37"/>
  <c r="NF64" i="37"/>
  <c r="NE64" i="37"/>
  <c r="ND64" i="37"/>
  <c r="NC64" i="37"/>
  <c r="NB64" i="37"/>
  <c r="NO64" i="37"/>
  <c r="NN64" i="37"/>
  <c r="NM64" i="37"/>
  <c r="NL64" i="37"/>
  <c r="NK64" i="37"/>
  <c r="NJ64" i="37"/>
  <c r="NI64" i="37"/>
  <c r="NV64" i="37"/>
  <c r="NU64" i="37"/>
  <c r="NT64" i="37"/>
  <c r="NS64" i="37"/>
  <c r="NR64" i="37"/>
  <c r="NQ64" i="37"/>
  <c r="NP64" i="37"/>
  <c r="OC64" i="37"/>
  <c r="OB64" i="37"/>
  <c r="OA64" i="37"/>
  <c r="NZ64" i="37"/>
  <c r="NY64" i="37"/>
  <c r="NX64" i="37"/>
  <c r="NW64" i="37"/>
  <c r="O12" i="37"/>
  <c r="N12" i="37"/>
  <c r="M12" i="37"/>
  <c r="L12" i="37"/>
  <c r="K12" i="37"/>
  <c r="J12" i="37"/>
  <c r="I12" i="37"/>
  <c r="O20" i="37"/>
  <c r="N20" i="37"/>
  <c r="M20" i="37"/>
  <c r="L20" i="37"/>
  <c r="K20" i="37"/>
  <c r="J20" i="37"/>
  <c r="I20" i="37"/>
  <c r="V12" i="37"/>
  <c r="U12" i="37"/>
  <c r="T12" i="37"/>
  <c r="S12" i="37"/>
  <c r="R12" i="37"/>
  <c r="Q12" i="37"/>
  <c r="P12" i="37"/>
  <c r="ER64" i="37"/>
  <c r="EQ64" i="37"/>
  <c r="EP64" i="37"/>
  <c r="EO64" i="37"/>
  <c r="EN64" i="37"/>
  <c r="EM64" i="37"/>
  <c r="EL64" i="37"/>
  <c r="H20" i="37"/>
  <c r="G20" i="37"/>
  <c r="F20" i="37"/>
  <c r="E20" i="37"/>
  <c r="D20" i="37"/>
  <c r="C20" i="37"/>
  <c r="B20" i="37"/>
  <c r="KW64" i="37"/>
  <c r="KV64" i="37"/>
  <c r="KU64" i="37"/>
  <c r="KT64" i="37"/>
  <c r="KS64" i="37"/>
  <c r="KR64" i="37"/>
  <c r="KQ64" i="37"/>
  <c r="H27" i="37"/>
  <c r="G27" i="37"/>
  <c r="F27" i="37"/>
  <c r="E27" i="37"/>
  <c r="D27" i="37"/>
  <c r="C27" i="37"/>
  <c r="B27" i="37"/>
  <c r="DD27" i="36"/>
  <c r="DD64" i="36" s="1"/>
  <c r="DE27" i="36"/>
  <c r="DE64" i="36" s="1"/>
  <c r="DF27" i="36"/>
  <c r="DF64" i="36" s="1"/>
  <c r="DG27" i="36"/>
  <c r="DG64" i="36" s="1"/>
  <c r="DH27" i="36"/>
  <c r="DH64" i="36" s="1"/>
  <c r="DI27" i="36"/>
  <c r="DI64" i="36" s="1"/>
  <c r="DC27" i="36"/>
  <c r="DC64" i="36" s="1"/>
  <c r="DI64" i="37"/>
  <c r="DH64" i="37"/>
  <c r="DG64" i="37"/>
  <c r="DF64" i="37"/>
  <c r="DE64" i="37"/>
  <c r="DD64" i="37"/>
  <c r="DC64" i="37"/>
  <c r="CW27" i="36"/>
  <c r="CX27" i="36"/>
  <c r="CY27" i="36"/>
  <c r="CZ27" i="36"/>
  <c r="CV27" i="36"/>
  <c r="V16" i="37"/>
  <c r="U16" i="37"/>
  <c r="T16" i="37"/>
  <c r="S16" i="37"/>
  <c r="R16" i="37"/>
  <c r="Q16" i="37"/>
  <c r="P16" i="37"/>
  <c r="CN64" i="37"/>
  <c r="CM64" i="37"/>
  <c r="CL64" i="37"/>
  <c r="CK64" i="37"/>
  <c r="CJ64" i="37"/>
  <c r="CI64" i="37"/>
  <c r="CH64" i="37"/>
  <c r="CU64" i="37"/>
  <c r="CT64" i="37"/>
  <c r="CS64" i="37"/>
  <c r="CR64" i="37"/>
  <c r="CQ64" i="37"/>
  <c r="CP64" i="37"/>
  <c r="CO64" i="37"/>
  <c r="DB64" i="37"/>
  <c r="DA64" i="37"/>
  <c r="CZ64" i="37"/>
  <c r="CY64" i="37"/>
  <c r="CX64" i="37"/>
  <c r="CW64" i="37"/>
  <c r="CV64" i="37"/>
  <c r="DP64" i="37"/>
  <c r="DO64" i="37"/>
  <c r="DN64" i="37"/>
  <c r="DM64" i="37"/>
  <c r="DL64" i="37"/>
  <c r="DK64" i="37"/>
  <c r="DJ64" i="37"/>
  <c r="DW64" i="37"/>
  <c r="DV64" i="37"/>
  <c r="DU64" i="37"/>
  <c r="DT64" i="37"/>
  <c r="DS64" i="37"/>
  <c r="DR64" i="37"/>
  <c r="DQ64" i="37"/>
  <c r="ED64" i="37"/>
  <c r="EC64" i="37"/>
  <c r="EB64" i="37"/>
  <c r="EA64" i="37"/>
  <c r="DZ64" i="37"/>
  <c r="DY64" i="37"/>
  <c r="DX64" i="37"/>
  <c r="HC64" i="37"/>
  <c r="HB64" i="37"/>
  <c r="HA64" i="37"/>
  <c r="GZ64" i="37"/>
  <c r="GY64" i="37"/>
  <c r="GX64" i="37"/>
  <c r="GW64" i="37"/>
  <c r="HJ64" i="37"/>
  <c r="HI64" i="37"/>
  <c r="HH64" i="37"/>
  <c r="HG64" i="37"/>
  <c r="HF64" i="37"/>
  <c r="HE64" i="37"/>
  <c r="HD64" i="37"/>
  <c r="HQ64" i="37"/>
  <c r="HP64" i="37"/>
  <c r="HO64" i="37"/>
  <c r="HN64" i="37"/>
  <c r="HM64" i="37"/>
  <c r="HL64" i="37"/>
  <c r="HK64" i="37"/>
  <c r="IL64" i="37"/>
  <c r="IK64" i="37"/>
  <c r="IJ64" i="37"/>
  <c r="II64" i="37"/>
  <c r="IH64" i="37"/>
  <c r="IG64" i="37"/>
  <c r="IF64" i="37"/>
  <c r="LD64" i="37"/>
  <c r="LC64" i="37"/>
  <c r="LB64" i="37"/>
  <c r="LA64" i="37"/>
  <c r="KZ64" i="37"/>
  <c r="KY64" i="37"/>
  <c r="KX64" i="37"/>
  <c r="LK64" i="37"/>
  <c r="LJ64" i="37"/>
  <c r="LI64" i="37"/>
  <c r="LH64" i="37"/>
  <c r="LG64" i="37"/>
  <c r="LF64" i="37"/>
  <c r="LE64" i="37"/>
  <c r="LR64" i="37"/>
  <c r="LQ64" i="37"/>
  <c r="LP64" i="37"/>
  <c r="LO64" i="37"/>
  <c r="LN64" i="37"/>
  <c r="LM64" i="37"/>
  <c r="LL64" i="37"/>
  <c r="LY64" i="37"/>
  <c r="LX64" i="37"/>
  <c r="LW64" i="37"/>
  <c r="LV64" i="37"/>
  <c r="LU64" i="37"/>
  <c r="LT64" i="37"/>
  <c r="LS64" i="37"/>
  <c r="MF64" i="37"/>
  <c r="ME64" i="37"/>
  <c r="MD64" i="37"/>
  <c r="MC64" i="37"/>
  <c r="MB64" i="37"/>
  <c r="MA64" i="37"/>
  <c r="LZ64" i="37"/>
  <c r="MM64" i="37"/>
  <c r="ML64" i="37"/>
  <c r="MK64" i="37"/>
  <c r="MJ64" i="37"/>
  <c r="MI64" i="37"/>
  <c r="MH64" i="37"/>
  <c r="MG64" i="37"/>
  <c r="MT64" i="37"/>
  <c r="MS64" i="37"/>
  <c r="MR64" i="37"/>
  <c r="MQ64" i="37"/>
  <c r="MP64" i="37"/>
  <c r="MO64" i="37"/>
  <c r="MN64" i="37"/>
  <c r="AL27" i="36"/>
  <c r="AM27" i="36"/>
  <c r="AN27" i="36"/>
  <c r="AO27" i="36"/>
  <c r="AP27" i="36"/>
  <c r="AQ27" i="36"/>
  <c r="AK27" i="36"/>
  <c r="AQ64" i="37"/>
  <c r="AP64" i="37"/>
  <c r="AO64" i="37"/>
  <c r="AN64" i="37"/>
  <c r="AM27" i="37"/>
  <c r="AM64" i="37" s="1"/>
  <c r="AL27" i="37"/>
  <c r="AL64" i="37" s="1"/>
  <c r="AK27" i="37"/>
  <c r="AK64" i="37" s="1"/>
  <c r="AJ20" i="37"/>
  <c r="AI20" i="37"/>
  <c r="AH20" i="37"/>
  <c r="AG20" i="37"/>
  <c r="AF20" i="37"/>
  <c r="AE20" i="37"/>
  <c r="AD20" i="37"/>
  <c r="AJ14" i="37"/>
  <c r="AJ64" i="37" s="1"/>
  <c r="AI14" i="37"/>
  <c r="AI64" i="37" s="1"/>
  <c r="AH14" i="37"/>
  <c r="AH64" i="37" s="1"/>
  <c r="AG14" i="37"/>
  <c r="AG64" i="37" s="1"/>
  <c r="AF14" i="37"/>
  <c r="AF64" i="37" s="1"/>
  <c r="AE14" i="37"/>
  <c r="AE64" i="37" s="1"/>
  <c r="AD14" i="37"/>
  <c r="AD64" i="37" s="1"/>
  <c r="AB64" i="36"/>
  <c r="Z64" i="36"/>
  <c r="Y64" i="36"/>
  <c r="AC64" i="36"/>
  <c r="X64" i="36"/>
  <c r="AA64" i="36"/>
  <c r="W64" i="36"/>
  <c r="C27" i="36"/>
  <c r="C64" i="36" s="1"/>
  <c r="D27" i="36"/>
  <c r="D64" i="36" s="1"/>
  <c r="E27" i="36"/>
  <c r="E64" i="36" s="1"/>
  <c r="F27" i="36"/>
  <c r="F64" i="36" s="1"/>
  <c r="G27" i="36"/>
  <c r="G64" i="36" s="1"/>
  <c r="H27" i="36"/>
  <c r="H64" i="36" s="1"/>
  <c r="B27" i="36"/>
  <c r="B64" i="36" s="1"/>
  <c r="DB65" i="36"/>
  <c r="GA65" i="36"/>
  <c r="FG27" i="36"/>
  <c r="FH27" i="36"/>
  <c r="FI27" i="36"/>
  <c r="FJ27" i="36"/>
  <c r="FK27" i="36"/>
  <c r="FL27" i="36"/>
  <c r="FM27" i="36"/>
  <c r="LD13" i="29"/>
  <c r="LJ13" i="29"/>
  <c r="LD22" i="29"/>
  <c r="LJ22" i="29"/>
  <c r="LD10" i="29"/>
  <c r="LJ10" i="29"/>
  <c r="AS12" i="27"/>
  <c r="AS11" i="27"/>
  <c r="AS10" i="27"/>
  <c r="AS8" i="27"/>
  <c r="AS7" i="27"/>
  <c r="AV12" i="27"/>
  <c r="AV11" i="27"/>
  <c r="AV10" i="27"/>
  <c r="AV8" i="27"/>
  <c r="AV7" i="27"/>
  <c r="AT12" i="27"/>
  <c r="AT11" i="27"/>
  <c r="AT10" i="27"/>
  <c r="AT8" i="27"/>
  <c r="AT7" i="27"/>
  <c r="AW12" i="27"/>
  <c r="AW11" i="27"/>
  <c r="AW10" i="27"/>
  <c r="AW8" i="27"/>
  <c r="AW7" i="27"/>
  <c r="AU12" i="27"/>
  <c r="AU11" i="27"/>
  <c r="AU10" i="27"/>
  <c r="AU8" i="27"/>
  <c r="AU7" i="27"/>
  <c r="LC26" i="29"/>
  <c r="S16" i="36"/>
  <c r="Q16" i="36"/>
  <c r="R16" i="36"/>
  <c r="U16" i="36"/>
  <c r="V16" i="36"/>
  <c r="T16" i="36"/>
  <c r="P16" i="36"/>
  <c r="P14" i="36"/>
  <c r="Q14" i="36"/>
  <c r="R14" i="36"/>
  <c r="S14" i="36"/>
  <c r="T14" i="36"/>
  <c r="U14" i="36"/>
  <c r="V14" i="36"/>
  <c r="AM15" i="36"/>
  <c r="AM64" i="36" s="1"/>
  <c r="AL15" i="36"/>
  <c r="AL64" i="36" s="1"/>
  <c r="AQ15" i="36"/>
  <c r="AQ64" i="36" s="1"/>
  <c r="AP15" i="36"/>
  <c r="AP64" i="36" s="1"/>
  <c r="AN15" i="36"/>
  <c r="AN64" i="36" s="1"/>
  <c r="AK15" i="36"/>
  <c r="AK64" i="36" s="1"/>
  <c r="AO15" i="36"/>
  <c r="AO64" i="36" s="1"/>
  <c r="AR18" i="36"/>
  <c r="AR64" i="36" s="1"/>
  <c r="AS18" i="36"/>
  <c r="AS64" i="36" s="1"/>
  <c r="AT18" i="36"/>
  <c r="AT64" i="36" s="1"/>
  <c r="AU18" i="36"/>
  <c r="AU64" i="36" s="1"/>
  <c r="AV18" i="36"/>
  <c r="AV64" i="36" s="1"/>
  <c r="AW18" i="36"/>
  <c r="AW64" i="36" s="1"/>
  <c r="AX18" i="36"/>
  <c r="AX64" i="36" s="1"/>
  <c r="BB8" i="36"/>
  <c r="AY8" i="36"/>
  <c r="BA8" i="36"/>
  <c r="BE8" i="36"/>
  <c r="BD8" i="36"/>
  <c r="AZ8" i="36"/>
  <c r="BC8" i="36"/>
  <c r="BF16" i="36"/>
  <c r="BG16" i="36"/>
  <c r="BH16" i="36"/>
  <c r="BI16" i="36"/>
  <c r="BJ16" i="36"/>
  <c r="BK16" i="36"/>
  <c r="BL16" i="36"/>
  <c r="CA14" i="36"/>
  <c r="CE14" i="36"/>
  <c r="CB14" i="36"/>
  <c r="CF14" i="36"/>
  <c r="CD14" i="36"/>
  <c r="CC14" i="36"/>
  <c r="CG14" i="36"/>
  <c r="CP7" i="36"/>
  <c r="CP64" i="36" s="1"/>
  <c r="CO7" i="36"/>
  <c r="CO64" i="36" s="1"/>
  <c r="CU7" i="36"/>
  <c r="CU64" i="36" s="1"/>
  <c r="CS7" i="36"/>
  <c r="CS64" i="36" s="1"/>
  <c r="CR7" i="36"/>
  <c r="CR64" i="36" s="1"/>
  <c r="CQ7" i="36"/>
  <c r="CQ64" i="36" s="1"/>
  <c r="CT7" i="36"/>
  <c r="CT64" i="36" s="1"/>
  <c r="CY14" i="36"/>
  <c r="CX14" i="36"/>
  <c r="CW14" i="36"/>
  <c r="CZ14" i="36"/>
  <c r="CV14" i="36"/>
  <c r="CW6" i="36"/>
  <c r="CX6" i="36"/>
  <c r="CY6" i="36"/>
  <c r="CZ6" i="36"/>
  <c r="CV6" i="36"/>
  <c r="DP16" i="36"/>
  <c r="DJ16" i="36"/>
  <c r="DN16" i="36"/>
  <c r="DM16" i="36"/>
  <c r="DO16" i="36"/>
  <c r="DL16" i="36"/>
  <c r="DK16" i="36"/>
  <c r="DJ7" i="36"/>
  <c r="DK7" i="36"/>
  <c r="DL7" i="36"/>
  <c r="DM7" i="36"/>
  <c r="DN7" i="36"/>
  <c r="DO7" i="36"/>
  <c r="DP7" i="36"/>
  <c r="DQ9" i="36"/>
  <c r="DT9" i="36"/>
  <c r="DU9" i="36"/>
  <c r="DR9" i="36"/>
  <c r="DV9" i="36"/>
  <c r="DS9" i="36"/>
  <c r="DW9" i="36"/>
  <c r="DQ7" i="36"/>
  <c r="DR7" i="36"/>
  <c r="DS7" i="36"/>
  <c r="DT7" i="36"/>
  <c r="DU7" i="36"/>
  <c r="DV7" i="36"/>
  <c r="DW7" i="36"/>
  <c r="DC33" i="29"/>
  <c r="X1" i="27" s="1"/>
  <c r="X15" i="27"/>
  <c r="X4" i="27"/>
  <c r="X9" i="27" s="1"/>
  <c r="AB9" i="27" s="1"/>
  <c r="DS4" i="36"/>
  <c r="DS64" i="36" s="1"/>
  <c r="DW4" i="36"/>
  <c r="DW64" i="36" s="1"/>
  <c r="DT4" i="36"/>
  <c r="DT64" i="36" s="1"/>
  <c r="DV4" i="36"/>
  <c r="DV64" i="36" s="1"/>
  <c r="DQ4" i="36"/>
  <c r="DQ64" i="36" s="1"/>
  <c r="DR4" i="36"/>
  <c r="DR64" i="36" s="1"/>
  <c r="DU4" i="36"/>
  <c r="DU64" i="36" s="1"/>
  <c r="EE18" i="36"/>
  <c r="EF18" i="36"/>
  <c r="EI18" i="36"/>
  <c r="EJ18" i="36"/>
  <c r="EG18" i="36"/>
  <c r="EK18" i="36"/>
  <c r="EH18" i="36"/>
  <c r="EE14" i="36"/>
  <c r="EF14" i="36"/>
  <c r="EG14" i="36"/>
  <c r="EH14" i="36"/>
  <c r="EI14" i="36"/>
  <c r="EJ14" i="36"/>
  <c r="EK14" i="36"/>
  <c r="EN7" i="36"/>
  <c r="ER7" i="36"/>
  <c r="EO7" i="36"/>
  <c r="EL7" i="36"/>
  <c r="EP7" i="36"/>
  <c r="EM7" i="36"/>
  <c r="EQ7" i="36"/>
  <c r="ES17" i="36"/>
  <c r="ET17" i="36"/>
  <c r="EU17" i="36"/>
  <c r="EV17" i="36"/>
  <c r="EW17" i="36"/>
  <c r="EX17" i="36"/>
  <c r="EY17" i="36"/>
  <c r="FA15" i="36"/>
  <c r="EZ15" i="36"/>
  <c r="FD15" i="36"/>
  <c r="FC15" i="36"/>
  <c r="FF15" i="36"/>
  <c r="FB15" i="36"/>
  <c r="FE15" i="36"/>
  <c r="FM4" i="36"/>
  <c r="FG4" i="36"/>
  <c r="FK4" i="36"/>
  <c r="FH4" i="36"/>
  <c r="FL4" i="36"/>
  <c r="FI4" i="36"/>
  <c r="FJ4" i="36"/>
  <c r="FG14" i="36"/>
  <c r="FH14" i="36"/>
  <c r="FI14" i="36"/>
  <c r="FJ14" i="36"/>
  <c r="FK14" i="36"/>
  <c r="FL14" i="36"/>
  <c r="FM14" i="36"/>
  <c r="FG15" i="36"/>
  <c r="FH15" i="36"/>
  <c r="FI15" i="36"/>
  <c r="FJ15" i="36"/>
  <c r="FK15" i="36"/>
  <c r="FL15" i="36"/>
  <c r="FM15" i="36"/>
  <c r="FG19" i="36"/>
  <c r="FH19" i="36"/>
  <c r="FI19" i="36"/>
  <c r="FJ19" i="36"/>
  <c r="FK19" i="36"/>
  <c r="FL19" i="36"/>
  <c r="FM19" i="36"/>
  <c r="FO17" i="36"/>
  <c r="FN17" i="36"/>
  <c r="FR17" i="36"/>
  <c r="FQ17" i="36"/>
  <c r="FT17" i="36"/>
  <c r="FP17" i="36"/>
  <c r="FS17" i="36"/>
  <c r="FU5" i="36"/>
  <c r="FV5" i="36"/>
  <c r="FX5" i="36"/>
  <c r="FZ5" i="36"/>
  <c r="GA5" i="36"/>
  <c r="FW5" i="36"/>
  <c r="FY5" i="36"/>
  <c r="FX6" i="36"/>
  <c r="FU6" i="36"/>
  <c r="FY6" i="36"/>
  <c r="FV6" i="36"/>
  <c r="FZ6" i="36"/>
  <c r="FW6" i="36"/>
  <c r="GA6" i="36"/>
  <c r="FU14" i="36"/>
  <c r="FV14" i="36"/>
  <c r="FW14" i="36"/>
  <c r="FX14" i="36"/>
  <c r="FY14" i="36"/>
  <c r="FZ14" i="36"/>
  <c r="GA14" i="36"/>
  <c r="FX19" i="36"/>
  <c r="FU19" i="36"/>
  <c r="FW19" i="36"/>
  <c r="FY19" i="36"/>
  <c r="GA19" i="36"/>
  <c r="FZ19" i="36"/>
  <c r="FV19" i="36"/>
  <c r="GB15" i="36"/>
  <c r="GC15" i="36"/>
  <c r="GF15" i="36"/>
  <c r="GG15" i="36"/>
  <c r="GD15" i="36"/>
  <c r="GH15" i="36"/>
  <c r="GE15" i="36"/>
  <c r="GI14" i="36"/>
  <c r="GJ14" i="36"/>
  <c r="GK14" i="36"/>
  <c r="GL14" i="36"/>
  <c r="GM14" i="36"/>
  <c r="GN14" i="36"/>
  <c r="GO14" i="36"/>
  <c r="GP4" i="36"/>
  <c r="GS4" i="36"/>
  <c r="GV4" i="36"/>
  <c r="GR4" i="36"/>
  <c r="GU4" i="36"/>
  <c r="GQ4" i="36"/>
  <c r="GT4" i="36"/>
  <c r="GP9" i="36"/>
  <c r="GQ9" i="36"/>
  <c r="GR9" i="36"/>
  <c r="GS9" i="36"/>
  <c r="GT9" i="36"/>
  <c r="GU9" i="36"/>
  <c r="GV9" i="36"/>
  <c r="GP16" i="36"/>
  <c r="GQ16" i="36"/>
  <c r="GR16" i="36"/>
  <c r="GS16" i="36"/>
  <c r="GT16" i="36"/>
  <c r="GU16" i="36"/>
  <c r="GV16" i="36"/>
  <c r="GW11" i="36"/>
  <c r="GY11" i="36"/>
  <c r="GZ11" i="36"/>
  <c r="HA11" i="36"/>
  <c r="HC11" i="36"/>
  <c r="GX11" i="36"/>
  <c r="HB11" i="36"/>
  <c r="HF6" i="36"/>
  <c r="HJ6" i="36"/>
  <c r="HI6" i="36"/>
  <c r="HG6" i="36"/>
  <c r="HD6" i="36"/>
  <c r="HH6" i="36"/>
  <c r="HE6" i="36"/>
  <c r="HN9" i="36"/>
  <c r="HP9" i="36"/>
  <c r="HQ9" i="36"/>
  <c r="HK9" i="36"/>
  <c r="HO9" i="36"/>
  <c r="HL9" i="36"/>
  <c r="HM9" i="36"/>
  <c r="HQ65" i="36"/>
  <c r="HR5" i="36"/>
  <c r="HV5" i="36"/>
  <c r="HX5" i="36"/>
  <c r="HS5" i="36"/>
  <c r="HW5" i="36"/>
  <c r="HT5" i="36"/>
  <c r="HU5" i="36"/>
  <c r="HS6" i="36"/>
  <c r="HR6" i="36"/>
  <c r="HV6" i="36"/>
  <c r="HU6" i="36"/>
  <c r="HX6" i="36"/>
  <c r="HT6" i="36"/>
  <c r="HW6" i="36"/>
  <c r="HS8" i="36"/>
  <c r="HW8" i="36"/>
  <c r="HV8" i="36"/>
  <c r="HT8" i="36"/>
  <c r="HX8" i="36"/>
  <c r="HU8" i="36"/>
  <c r="HR8" i="36"/>
  <c r="HY9" i="36"/>
  <c r="IC9" i="36"/>
  <c r="IA9" i="36"/>
  <c r="IE9" i="36"/>
  <c r="IB9" i="36"/>
  <c r="ID9" i="36"/>
  <c r="HZ9" i="36"/>
  <c r="IP9" i="36"/>
  <c r="IM9" i="36"/>
  <c r="IQ9" i="36"/>
  <c r="IN9" i="36"/>
  <c r="IR9" i="36"/>
  <c r="IO9" i="36"/>
  <c r="IS9" i="36"/>
  <c r="IM18" i="36"/>
  <c r="IN18" i="36"/>
  <c r="IP18" i="36"/>
  <c r="IR18" i="36"/>
  <c r="IS18" i="36"/>
  <c r="IO18" i="36"/>
  <c r="IQ18" i="36"/>
  <c r="IU16" i="36"/>
  <c r="IT16" i="36"/>
  <c r="IV16" i="36"/>
  <c r="IX16" i="36"/>
  <c r="IZ16" i="36"/>
  <c r="IW16" i="36"/>
  <c r="IY16" i="36"/>
  <c r="IV17" i="36"/>
  <c r="IW17" i="36"/>
  <c r="IU17" i="36"/>
  <c r="IY17" i="36"/>
  <c r="IT17" i="36"/>
  <c r="IZ17" i="36"/>
  <c r="IX17" i="36"/>
  <c r="JJ8" i="36"/>
  <c r="JI8" i="36"/>
  <c r="JM8" i="36"/>
  <c r="JL8" i="36"/>
  <c r="JH8" i="36"/>
  <c r="JK8" i="36"/>
  <c r="JN8" i="36"/>
  <c r="JH14" i="36"/>
  <c r="JI14" i="36"/>
  <c r="JJ14" i="36"/>
  <c r="JK14" i="36"/>
  <c r="JL14" i="36"/>
  <c r="JM14" i="36"/>
  <c r="JN14" i="36"/>
  <c r="JO17" i="36"/>
  <c r="JP17" i="36"/>
  <c r="JQ17" i="36"/>
  <c r="JQ64" i="36" s="1"/>
  <c r="JR17" i="36"/>
  <c r="JS17" i="36"/>
  <c r="JT17" i="36"/>
  <c r="JU17" i="36"/>
  <c r="JU65" i="36"/>
  <c r="JV16" i="36"/>
  <c r="JW16" i="36"/>
  <c r="JX16" i="36"/>
  <c r="JY16" i="36"/>
  <c r="JZ16" i="36"/>
  <c r="KA16" i="36"/>
  <c r="KB16" i="36"/>
  <c r="KJ14" i="36"/>
  <c r="KK14" i="36"/>
  <c r="KL14" i="36"/>
  <c r="KM14" i="36"/>
  <c r="KN14" i="36"/>
  <c r="KO14" i="36"/>
  <c r="KP14" i="36"/>
  <c r="KP65" i="36"/>
  <c r="KM18" i="36"/>
  <c r="KL18" i="36"/>
  <c r="KP18" i="36"/>
  <c r="KK18" i="36"/>
  <c r="KJ18" i="36"/>
  <c r="KO18" i="36"/>
  <c r="KN18" i="36"/>
  <c r="LD21" i="36"/>
  <c r="LD28" i="36" s="1"/>
  <c r="LC21" i="36"/>
  <c r="LC28" i="36" s="1"/>
  <c r="LB21" i="36"/>
  <c r="LB28" i="36" s="1"/>
  <c r="LA21" i="36"/>
  <c r="LA28" i="36" s="1"/>
  <c r="KZ21" i="36"/>
  <c r="KZ28" i="36" s="1"/>
  <c r="KY21" i="36"/>
  <c r="KY28" i="36" s="1"/>
  <c r="KX21" i="36"/>
  <c r="KX28" i="36" s="1"/>
  <c r="KX17" i="36"/>
  <c r="KY17" i="36"/>
  <c r="KZ17" i="36"/>
  <c r="LA17" i="36"/>
  <c r="LB17" i="36"/>
  <c r="LC17" i="36"/>
  <c r="LD17" i="36"/>
  <c r="KX7" i="36"/>
  <c r="KY7" i="36"/>
  <c r="KZ7" i="36"/>
  <c r="LA7" i="36"/>
  <c r="LB7" i="36"/>
  <c r="LC7" i="36"/>
  <c r="LD7" i="36"/>
  <c r="LG18" i="36"/>
  <c r="LE18" i="36"/>
  <c r="LF18" i="36"/>
  <c r="LI18" i="36"/>
  <c r="LJ18" i="36"/>
  <c r="LH18" i="36"/>
  <c r="LK18" i="36"/>
  <c r="LL15" i="36"/>
  <c r="LM15" i="36"/>
  <c r="LN15" i="36"/>
  <c r="LO15" i="36"/>
  <c r="LP15" i="36"/>
  <c r="LQ15" i="36"/>
  <c r="LR15" i="36"/>
  <c r="LM14" i="36"/>
  <c r="LL14" i="36"/>
  <c r="LP14" i="36"/>
  <c r="LO14" i="36"/>
  <c r="LR14" i="36"/>
  <c r="LN14" i="36"/>
  <c r="LQ14" i="36"/>
  <c r="LL9" i="36"/>
  <c r="LM9" i="36"/>
  <c r="LN9" i="36"/>
  <c r="LO9" i="36"/>
  <c r="LP9" i="36"/>
  <c r="LQ9" i="36"/>
  <c r="LR9" i="36"/>
  <c r="LS16" i="36"/>
  <c r="LT16" i="36"/>
  <c r="LU16" i="36"/>
  <c r="LV16" i="36"/>
  <c r="LW16" i="36"/>
  <c r="LX16" i="36"/>
  <c r="LY16" i="36"/>
  <c r="LZ16" i="36"/>
  <c r="MA16" i="36"/>
  <c r="MB16" i="36"/>
  <c r="MC16" i="36"/>
  <c r="MD16" i="36"/>
  <c r="ME16" i="36"/>
  <c r="MF16" i="36"/>
  <c r="MG17" i="36"/>
  <c r="MH17" i="36"/>
  <c r="MI17" i="36"/>
  <c r="MJ17" i="36"/>
  <c r="MK17" i="36"/>
  <c r="ML17" i="36"/>
  <c r="MN19" i="36"/>
  <c r="MO19" i="36"/>
  <c r="MP19" i="36"/>
  <c r="MQ19" i="36"/>
  <c r="MR19" i="36"/>
  <c r="MS19" i="36"/>
  <c r="MT19" i="36"/>
  <c r="MU14" i="36"/>
  <c r="MV14" i="36"/>
  <c r="MW14" i="36"/>
  <c r="MX14" i="36"/>
  <c r="MY14" i="36"/>
  <c r="MZ14" i="36"/>
  <c r="NA14" i="36"/>
  <c r="BO13" i="36"/>
  <c r="BQ13" i="36"/>
  <c r="BN13" i="36"/>
  <c r="BM13" i="36"/>
  <c r="BR13" i="36"/>
  <c r="BP13" i="36"/>
  <c r="BS13" i="36"/>
  <c r="CV13" i="36"/>
  <c r="CY13" i="36"/>
  <c r="CX13" i="36"/>
  <c r="CW13" i="36"/>
  <c r="CZ13" i="36"/>
  <c r="HS13" i="36"/>
  <c r="HW13" i="36"/>
  <c r="HR13" i="36"/>
  <c r="HT13" i="36"/>
  <c r="HX13" i="36"/>
  <c r="HU13" i="36"/>
  <c r="HV13" i="36"/>
  <c r="IV13" i="36"/>
  <c r="IZ13" i="36"/>
  <c r="IW13" i="36"/>
  <c r="IT13" i="36"/>
  <c r="IX13" i="36"/>
  <c r="IU13" i="36"/>
  <c r="IY13" i="36"/>
  <c r="KX13" i="36"/>
  <c r="KY13" i="36"/>
  <c r="KZ13" i="36"/>
  <c r="LA13" i="36"/>
  <c r="LB13" i="36"/>
  <c r="LC13" i="36"/>
  <c r="LD13" i="36"/>
  <c r="MU13" i="36"/>
  <c r="MV13" i="36"/>
  <c r="MW13" i="36"/>
  <c r="MX13" i="36"/>
  <c r="MY13" i="36"/>
  <c r="MY64" i="36" s="1"/>
  <c r="MZ13" i="36"/>
  <c r="MZ64" i="36" s="1"/>
  <c r="NA13" i="36"/>
  <c r="E11" i="27"/>
  <c r="E10" i="27"/>
  <c r="E8" i="27"/>
  <c r="E7" i="27"/>
  <c r="E12" i="27"/>
  <c r="F10" i="27"/>
  <c r="F8" i="27"/>
  <c r="F7" i="27"/>
  <c r="F11" i="27"/>
  <c r="F12" i="27"/>
  <c r="BB12" i="27"/>
  <c r="BB11" i="27"/>
  <c r="BB10" i="27"/>
  <c r="BB8" i="27"/>
  <c r="BB7" i="27"/>
  <c r="BE12" i="27"/>
  <c r="BE11" i="27"/>
  <c r="BE10" i="27"/>
  <c r="BE8" i="27"/>
  <c r="BE7" i="27"/>
  <c r="I12" i="27"/>
  <c r="I11" i="27"/>
  <c r="I10" i="27"/>
  <c r="I8" i="27"/>
  <c r="I7" i="27"/>
  <c r="H8" i="27"/>
  <c r="H7" i="27"/>
  <c r="H12" i="27"/>
  <c r="H11" i="27"/>
  <c r="H10" i="27"/>
  <c r="BI8" i="27"/>
  <c r="BI12" i="27"/>
  <c r="BI11" i="27"/>
  <c r="BI10" i="27"/>
  <c r="BI7" i="27"/>
  <c r="AZ12" i="27"/>
  <c r="AZ11" i="27"/>
  <c r="AZ10" i="27"/>
  <c r="AZ8" i="27"/>
  <c r="AZ7" i="27"/>
  <c r="BK12" i="27"/>
  <c r="BK11" i="27"/>
  <c r="BK10" i="27"/>
  <c r="BK8" i="27"/>
  <c r="BK7" i="27"/>
  <c r="K12" i="27"/>
  <c r="K11" i="27"/>
  <c r="K10" i="27"/>
  <c r="K8" i="27"/>
  <c r="K7" i="27"/>
  <c r="J12" i="27"/>
  <c r="J11" i="27"/>
  <c r="J10" i="27"/>
  <c r="J8" i="27"/>
  <c r="J7" i="27"/>
  <c r="BA12" i="27"/>
  <c r="BA11" i="27"/>
  <c r="BA10" i="27"/>
  <c r="BA8" i="27"/>
  <c r="BA7" i="27"/>
  <c r="AY12" i="27"/>
  <c r="AY11" i="27"/>
  <c r="AY10" i="27"/>
  <c r="AY7" i="27"/>
  <c r="Z12" i="27"/>
  <c r="Z11" i="27"/>
  <c r="Z10" i="27"/>
  <c r="Z8" i="27"/>
  <c r="Z7" i="27"/>
  <c r="AI12" i="27"/>
  <c r="AI11" i="27"/>
  <c r="AI10" i="27"/>
  <c r="AI8" i="27"/>
  <c r="AI7" i="27"/>
  <c r="AA12" i="27"/>
  <c r="AA11" i="27"/>
  <c r="AA10" i="27"/>
  <c r="AA8" i="27"/>
  <c r="AA7" i="27"/>
  <c r="C12" i="27"/>
  <c r="C10" i="27"/>
  <c r="C8" i="27"/>
  <c r="LD11" i="29"/>
  <c r="MD64" i="36"/>
  <c r="LD17" i="29"/>
  <c r="LD21" i="29"/>
  <c r="LD8" i="29"/>
  <c r="LD18" i="29"/>
  <c r="LD14" i="29"/>
  <c r="LD20" i="29"/>
  <c r="LD15" i="29"/>
  <c r="MV64" i="36"/>
  <c r="HN64" i="36"/>
  <c r="FF65" i="36"/>
  <c r="KD64" i="36"/>
  <c r="JT64" i="36"/>
  <c r="ME64" i="36"/>
  <c r="EK65" i="36"/>
  <c r="KO64" i="36"/>
  <c r="JG65" i="36"/>
  <c r="W33" i="29"/>
  <c r="LJ16" i="29"/>
  <c r="LC24" i="29"/>
  <c r="KI64" i="36"/>
  <c r="LC31" i="29"/>
  <c r="KJ64" i="36"/>
  <c r="NA64" i="36"/>
  <c r="KL64" i="36"/>
  <c r="JO64" i="36"/>
  <c r="MC64" i="36"/>
  <c r="H65" i="36"/>
  <c r="KP64" i="36"/>
  <c r="KK64" i="36"/>
  <c r="MA64" i="36"/>
  <c r="MF64" i="36"/>
  <c r="LZ64" i="36"/>
  <c r="JX12" i="36"/>
  <c r="KB12" i="36"/>
  <c r="JV12" i="36"/>
  <c r="JZ12" i="36"/>
  <c r="JW12" i="36"/>
  <c r="KA12" i="36"/>
  <c r="JY12" i="36"/>
  <c r="EU20" i="36"/>
  <c r="EX20" i="36"/>
  <c r="ET20" i="36"/>
  <c r="ES20" i="36"/>
  <c r="EV20" i="36"/>
  <c r="EY20" i="36"/>
  <c r="EW20" i="36"/>
  <c r="JU64" i="36"/>
  <c r="JS64" i="36"/>
  <c r="DO20" i="36"/>
  <c r="DM20" i="36"/>
  <c r="DL20" i="36"/>
  <c r="DN20" i="36"/>
  <c r="DP20" i="36"/>
  <c r="DJ20" i="36"/>
  <c r="DK20" i="36"/>
  <c r="DM12" i="36"/>
  <c r="DK12" i="36"/>
  <c r="DO12" i="36"/>
  <c r="DJ12" i="36"/>
  <c r="DN12" i="36"/>
  <c r="DP12" i="36"/>
  <c r="DL12" i="36"/>
  <c r="AB4" i="27"/>
  <c r="KE64" i="36"/>
  <c r="KF64" i="36"/>
  <c r="LD25" i="29"/>
  <c r="EV12" i="36"/>
  <c r="ET12" i="36"/>
  <c r="ET64" i="36" s="1"/>
  <c r="EX12" i="36"/>
  <c r="EU12" i="36"/>
  <c r="EY12" i="36"/>
  <c r="ES12" i="36"/>
  <c r="ES64" i="36" s="1"/>
  <c r="EW12" i="36"/>
  <c r="KQ20" i="36"/>
  <c r="KQ64" i="36" s="1"/>
  <c r="KU20" i="36"/>
  <c r="KU64" i="36" s="1"/>
  <c r="KV20" i="36"/>
  <c r="KV64" i="36" s="1"/>
  <c r="KR20" i="36"/>
  <c r="KR64" i="36" s="1"/>
  <c r="KS20" i="36"/>
  <c r="KS64" i="36" s="1"/>
  <c r="KW20" i="36"/>
  <c r="KW64" i="36" s="1"/>
  <c r="KT20" i="36"/>
  <c r="KT64" i="36" s="1"/>
  <c r="NO65" i="36"/>
  <c r="NP61" i="36" s="1"/>
  <c r="NV65" i="36"/>
  <c r="NW61" i="36" s="1"/>
  <c r="OC65" i="36"/>
  <c r="OD61" i="36" s="1"/>
  <c r="KM64" i="36"/>
  <c r="EX64" i="36"/>
  <c r="GS20" i="36"/>
  <c r="GR20" i="36"/>
  <c r="GP20" i="36"/>
  <c r="GV20" i="36"/>
  <c r="GU20" i="36"/>
  <c r="GQ20" i="36"/>
  <c r="GT20" i="36"/>
  <c r="JV20" i="36"/>
  <c r="JZ20" i="36"/>
  <c r="JX20" i="36"/>
  <c r="JX64" i="36" s="1"/>
  <c r="KB20" i="36"/>
  <c r="JW20" i="36"/>
  <c r="JY20" i="36"/>
  <c r="KA20" i="36"/>
  <c r="KA64" i="36" s="1"/>
  <c r="KB65" i="36"/>
  <c r="MB64" i="36"/>
  <c r="HP64" i="36"/>
  <c r="HJ65" i="36"/>
  <c r="MX64" i="36"/>
  <c r="KH64" i="36"/>
  <c r="AP13" i="27"/>
  <c r="LV22" i="36"/>
  <c r="LS22" i="36"/>
  <c r="LT22" i="36"/>
  <c r="LX22" i="36"/>
  <c r="LW22" i="36"/>
  <c r="LU22" i="36"/>
  <c r="LY22" i="36"/>
  <c r="LD27" i="29"/>
  <c r="LD29" i="29"/>
  <c r="LD7" i="29"/>
  <c r="JJ20" i="36"/>
  <c r="JN20" i="36"/>
  <c r="JK20" i="36"/>
  <c r="JH20" i="36"/>
  <c r="JL20" i="36"/>
  <c r="JM20" i="36"/>
  <c r="JI20" i="36"/>
  <c r="HS20" i="36"/>
  <c r="HR20" i="36"/>
  <c r="HV20" i="36"/>
  <c r="HU20" i="36"/>
  <c r="HT20" i="36"/>
  <c r="HW20" i="36"/>
  <c r="HX20" i="36"/>
  <c r="HT12" i="36"/>
  <c r="HV12" i="36"/>
  <c r="HW12" i="36"/>
  <c r="HW64" i="36" s="1"/>
  <c r="HR12" i="36"/>
  <c r="HS12" i="36"/>
  <c r="HU12" i="36"/>
  <c r="HU64" i="36" s="1"/>
  <c r="HX12" i="36"/>
  <c r="LT20" i="36"/>
  <c r="LT64" i="36" s="1"/>
  <c r="LV20" i="36"/>
  <c r="LV64" i="36" s="1"/>
  <c r="LX20" i="36"/>
  <c r="LX64" i="36" s="1"/>
  <c r="LW20" i="36"/>
  <c r="LW64" i="36" s="1"/>
  <c r="LU20" i="36"/>
  <c r="LY20" i="36"/>
  <c r="LY64" i="36" s="1"/>
  <c r="LS20" i="36"/>
  <c r="LS64" i="36" s="1"/>
  <c r="HL64" i="36"/>
  <c r="HQ64" i="36"/>
  <c r="HM64" i="36"/>
  <c r="HK64" i="36"/>
  <c r="HO64" i="36"/>
  <c r="HG20" i="36"/>
  <c r="HH20" i="36"/>
  <c r="HD20" i="36"/>
  <c r="HF20" i="36"/>
  <c r="HE20" i="36"/>
  <c r="HI20" i="36"/>
  <c r="HJ20" i="36"/>
  <c r="HE12" i="36"/>
  <c r="HI12" i="36"/>
  <c r="HF12" i="36"/>
  <c r="HF64" i="36" s="1"/>
  <c r="HJ12" i="36"/>
  <c r="HJ64" i="36" s="1"/>
  <c r="HG12" i="36"/>
  <c r="HG64" i="36" s="1"/>
  <c r="HH12" i="36"/>
  <c r="HD12" i="36"/>
  <c r="HD64" i="36" s="1"/>
  <c r="HX65" i="36"/>
  <c r="LD19" i="29"/>
  <c r="EL20" i="36"/>
  <c r="EL64" i="36" s="1"/>
  <c r="EO20" i="36"/>
  <c r="EO64" i="36" s="1"/>
  <c r="EN20" i="36"/>
  <c r="EN64" i="36" s="1"/>
  <c r="EQ20" i="36"/>
  <c r="EQ64" i="36" s="1"/>
  <c r="EP20" i="36"/>
  <c r="EM20" i="36"/>
  <c r="EM64" i="36" s="1"/>
  <c r="ER20" i="36"/>
  <c r="ER64" i="36" s="1"/>
  <c r="EE20" i="36"/>
  <c r="EI20" i="36"/>
  <c r="EF20" i="36"/>
  <c r="EJ20" i="36"/>
  <c r="EK20" i="36"/>
  <c r="EH20" i="36"/>
  <c r="EG20" i="36"/>
  <c r="EF12" i="36"/>
  <c r="EJ12" i="36"/>
  <c r="EG12" i="36"/>
  <c r="EK12" i="36"/>
  <c r="EK64" i="36" s="1"/>
  <c r="EE12" i="36"/>
  <c r="EH12" i="36"/>
  <c r="EI12" i="36"/>
  <c r="EI64" i="36" s="1"/>
  <c r="LD22" i="36"/>
  <c r="LD64" i="36" s="1"/>
  <c r="LA22" i="36"/>
  <c r="LA64" i="36" s="1"/>
  <c r="KX22" i="36"/>
  <c r="KX64" i="36" s="1"/>
  <c r="LB22" i="36"/>
  <c r="LB64" i="36" s="1"/>
  <c r="KY22" i="36"/>
  <c r="KY64" i="36" s="1"/>
  <c r="LC22" i="36"/>
  <c r="LC64" i="36" s="1"/>
  <c r="KZ22" i="36"/>
  <c r="KZ64" i="36" s="1"/>
  <c r="GQ12" i="36"/>
  <c r="GU12" i="36"/>
  <c r="GP12" i="36"/>
  <c r="GP64" i="36" s="1"/>
  <c r="GR12" i="36"/>
  <c r="GR64" i="36" s="1"/>
  <c r="GV12" i="36"/>
  <c r="GV64" i="36" s="1"/>
  <c r="GT12" i="36"/>
  <c r="GT64" i="36" s="1"/>
  <c r="GS12" i="36"/>
  <c r="GS64" i="36" s="1"/>
  <c r="AO13" i="27"/>
  <c r="FO33" i="29"/>
  <c r="AK15" i="27"/>
  <c r="AK4" i="27"/>
  <c r="AK9" i="27" s="1"/>
  <c r="BH20" i="36"/>
  <c r="BI20" i="36"/>
  <c r="BL20" i="36"/>
  <c r="BJ20" i="36"/>
  <c r="BK20" i="36"/>
  <c r="BF20" i="36"/>
  <c r="BG20" i="36"/>
  <c r="EW64" i="36"/>
  <c r="BF4" i="27"/>
  <c r="BF9" i="27" s="1"/>
  <c r="JL33" i="29"/>
  <c r="BF15" i="27"/>
  <c r="KG64" i="36"/>
  <c r="KC64" i="36"/>
  <c r="MW64" i="36"/>
  <c r="JR64" i="36"/>
  <c r="JP64" i="36"/>
  <c r="MN22" i="36"/>
  <c r="MN64" i="36" s="1"/>
  <c r="MR22" i="36"/>
  <c r="MR64" i="36" s="1"/>
  <c r="MO22" i="36"/>
  <c r="MS22" i="36"/>
  <c r="MS64" i="36" s="1"/>
  <c r="MP22" i="36"/>
  <c r="MP64" i="36" s="1"/>
  <c r="MT22" i="36"/>
  <c r="MT64" i="36" s="1"/>
  <c r="MQ22" i="36"/>
  <c r="MQ64" i="36" s="1"/>
  <c r="IU20" i="36"/>
  <c r="IY20" i="36"/>
  <c r="IW20" i="36"/>
  <c r="IV20" i="36"/>
  <c r="IX20" i="36"/>
  <c r="IZ20" i="36"/>
  <c r="IT20" i="36"/>
  <c r="AU15" i="27"/>
  <c r="HK33" i="29"/>
  <c r="IT12" i="36"/>
  <c r="IT64" i="36" s="1"/>
  <c r="IX12" i="36"/>
  <c r="IU12" i="36"/>
  <c r="IY12" i="36"/>
  <c r="IZ12" i="36"/>
  <c r="IZ64" i="36" s="1"/>
  <c r="IW12" i="36"/>
  <c r="IW64" i="36" s="1"/>
  <c r="IV12" i="36"/>
  <c r="IV64" i="36" s="1"/>
  <c r="EY64" i="36"/>
  <c r="EE64" i="36"/>
  <c r="EJ64" i="36"/>
  <c r="JV64" i="36"/>
  <c r="EP64" i="36"/>
  <c r="BL4" i="27"/>
  <c r="BL9" i="27" s="1"/>
  <c r="KO33" i="29"/>
  <c r="BI1" i="27" s="1"/>
  <c r="LF22" i="36"/>
  <c r="LF64" i="36" s="1"/>
  <c r="LJ22" i="36"/>
  <c r="LJ64" i="36" s="1"/>
  <c r="LG22" i="36"/>
  <c r="LG64" i="36" s="1"/>
  <c r="LK22" i="36"/>
  <c r="LK64" i="36" s="1"/>
  <c r="LH22" i="36"/>
  <c r="LH64" i="36" s="1"/>
  <c r="LE22" i="36"/>
  <c r="LE64" i="36" s="1"/>
  <c r="LI22" i="36"/>
  <c r="LI64" i="36" s="1"/>
  <c r="AY20" i="36"/>
  <c r="BD20" i="36"/>
  <c r="AZ20" i="36"/>
  <c r="BC20" i="36"/>
  <c r="BB20" i="36"/>
  <c r="BA20" i="36"/>
  <c r="BE20" i="36"/>
  <c r="AZ12" i="36"/>
  <c r="BD12" i="36"/>
  <c r="BA12" i="36"/>
  <c r="BE12" i="36"/>
  <c r="BC12" i="36"/>
  <c r="AY12" i="36"/>
  <c r="BB12" i="36"/>
  <c r="BE65" i="36"/>
  <c r="AG20" i="36"/>
  <c r="AG64" i="36" s="1"/>
  <c r="AD20" i="36"/>
  <c r="AD64" i="36" s="1"/>
  <c r="AH20" i="36"/>
  <c r="AH64" i="36" s="1"/>
  <c r="AJ20" i="36"/>
  <c r="AJ64" i="36" s="1"/>
  <c r="AI20" i="36"/>
  <c r="AI64" i="36" s="1"/>
  <c r="AE20" i="36"/>
  <c r="AE64" i="36" s="1"/>
  <c r="AF20" i="36"/>
  <c r="AF64" i="36" s="1"/>
  <c r="AJ65" i="36"/>
  <c r="MU64" i="36"/>
  <c r="FA12" i="36"/>
  <c r="FE12" i="36"/>
  <c r="FB12" i="36"/>
  <c r="FF12" i="36"/>
  <c r="FC12" i="36"/>
  <c r="FD12" i="36"/>
  <c r="EZ12" i="36"/>
  <c r="BD13" i="27"/>
  <c r="BC4" i="27"/>
  <c r="LN22" i="36"/>
  <c r="LN64" i="36" s="1"/>
  <c r="LR22" i="36"/>
  <c r="LR64" i="36" s="1"/>
  <c r="LO22" i="36"/>
  <c r="LO64" i="36" s="1"/>
  <c r="LL22" i="36"/>
  <c r="LL64" i="36" s="1"/>
  <c r="LP22" i="36"/>
  <c r="LP64" i="36" s="1"/>
  <c r="LM22" i="36"/>
  <c r="LM64" i="36" s="1"/>
  <c r="LQ22" i="36"/>
  <c r="LQ64" i="36" s="1"/>
  <c r="DY12" i="36"/>
  <c r="EC12" i="36"/>
  <c r="DZ12" i="36"/>
  <c r="ED12" i="36"/>
  <c r="EA12" i="36"/>
  <c r="EB12" i="36"/>
  <c r="DX12" i="36"/>
  <c r="ED65" i="36"/>
  <c r="L4" i="27"/>
  <c r="FB20" i="36"/>
  <c r="FF20" i="36"/>
  <c r="FC20" i="36"/>
  <c r="FA20" i="36"/>
  <c r="FD20" i="36"/>
  <c r="FE20" i="36"/>
  <c r="EZ20" i="36"/>
  <c r="FJ33" i="29"/>
  <c r="AJ15" i="27"/>
  <c r="AJ4" i="27"/>
  <c r="AJ9" i="27" s="1"/>
  <c r="GI12" i="36"/>
  <c r="GI64" i="36" s="1"/>
  <c r="GM12" i="36"/>
  <c r="GM64" i="36" s="1"/>
  <c r="GJ12" i="36"/>
  <c r="GJ64" i="36" s="1"/>
  <c r="GN12" i="36"/>
  <c r="GN64" i="36" s="1"/>
  <c r="GK12" i="36"/>
  <c r="GK64" i="36" s="1"/>
  <c r="GO12" i="36"/>
  <c r="GO64" i="36" s="1"/>
  <c r="GL12" i="36"/>
  <c r="GL64" i="36" s="1"/>
  <c r="AY1" i="27"/>
  <c r="MH22" i="36"/>
  <c r="MH64" i="36" s="1"/>
  <c r="ML22" i="36"/>
  <c r="MI22" i="36"/>
  <c r="MI64" i="36" s="1"/>
  <c r="MM64" i="36"/>
  <c r="MJ22" i="36"/>
  <c r="MJ64" i="36" s="1"/>
  <c r="MG22" i="36"/>
  <c r="MG64" i="36" s="1"/>
  <c r="MK22" i="36"/>
  <c r="MK64" i="36" s="1"/>
  <c r="AW15" i="27"/>
  <c r="HU33" i="29"/>
  <c r="JK12" i="36"/>
  <c r="JH12" i="36"/>
  <c r="JH64" i="36" s="1"/>
  <c r="JL12" i="36"/>
  <c r="JI12" i="36"/>
  <c r="JM12" i="36"/>
  <c r="JM64" i="36" s="1"/>
  <c r="JJ12" i="36"/>
  <c r="JJ64" i="36" s="1"/>
  <c r="JN12" i="36"/>
  <c r="JN64" i="36" s="1"/>
  <c r="DZ20" i="36"/>
  <c r="ED20" i="36"/>
  <c r="EA20" i="36"/>
  <c r="DY20" i="36"/>
  <c r="EB20" i="36"/>
  <c r="DX20" i="36"/>
  <c r="EC20" i="36"/>
  <c r="GO65" i="36"/>
  <c r="BN4" i="27"/>
  <c r="BJ13" i="27"/>
  <c r="AQ15" i="27"/>
  <c r="GR33" i="29"/>
  <c r="AQ4" i="27"/>
  <c r="AQ9" i="27" s="1"/>
  <c r="AR9" i="27" s="1"/>
  <c r="IB12" i="36"/>
  <c r="IB64" i="36" s="1"/>
  <c r="HY12" i="36"/>
  <c r="HY64" i="36" s="1"/>
  <c r="IC12" i="36"/>
  <c r="IC64" i="36" s="1"/>
  <c r="HZ12" i="36"/>
  <c r="HZ64" i="36" s="1"/>
  <c r="ID12" i="36"/>
  <c r="ID64" i="36" s="1"/>
  <c r="IE12" i="36"/>
  <c r="IE64" i="36" s="1"/>
  <c r="IA12" i="36"/>
  <c r="IA64" i="36" s="1"/>
  <c r="JN65" i="36"/>
  <c r="BG15" i="27"/>
  <c r="JQ33" i="29"/>
  <c r="BG4" i="27"/>
  <c r="BG9" i="27" s="1"/>
  <c r="LG33" i="29"/>
  <c r="LH33" i="29" s="1"/>
  <c r="Q12" i="36"/>
  <c r="Q64" i="36" s="1"/>
  <c r="U12" i="36"/>
  <c r="U64" i="36" s="1"/>
  <c r="R12" i="36"/>
  <c r="R64" i="36" s="1"/>
  <c r="V12" i="36"/>
  <c r="V64" i="36" s="1"/>
  <c r="S12" i="36"/>
  <c r="S64" i="36" s="1"/>
  <c r="P12" i="36"/>
  <c r="P64" i="36" s="1"/>
  <c r="T12" i="36"/>
  <c r="T64" i="36" s="1"/>
  <c r="J12" i="36"/>
  <c r="N12" i="36"/>
  <c r="K12" i="36"/>
  <c r="O12" i="36"/>
  <c r="I12" i="36"/>
  <c r="L12" i="36"/>
  <c r="M12" i="36"/>
  <c r="O65" i="36"/>
  <c r="J33" i="29"/>
  <c r="D4" i="27"/>
  <c r="D9" i="27" s="1"/>
  <c r="L20" i="36"/>
  <c r="O20" i="36"/>
  <c r="I20" i="36"/>
  <c r="M20" i="36"/>
  <c r="K20" i="36"/>
  <c r="J20" i="36"/>
  <c r="N20" i="36"/>
  <c r="AA13" i="27"/>
  <c r="AV15" i="27"/>
  <c r="HP33" i="29"/>
  <c r="IM20" i="36"/>
  <c r="IQ20" i="36"/>
  <c r="IN20" i="36"/>
  <c r="IR20" i="36"/>
  <c r="IO20" i="36"/>
  <c r="IS20" i="36"/>
  <c r="IP20" i="36"/>
  <c r="Y13" i="27"/>
  <c r="IO12" i="36"/>
  <c r="IS12" i="36"/>
  <c r="IP12" i="36"/>
  <c r="IM12" i="36"/>
  <c r="IQ12" i="36"/>
  <c r="IN12" i="36"/>
  <c r="IR12" i="36"/>
  <c r="JA20" i="36"/>
  <c r="JE20" i="36"/>
  <c r="JB20" i="36"/>
  <c r="JF20" i="36"/>
  <c r="JC20" i="36"/>
  <c r="JG20" i="36"/>
  <c r="JD20" i="36"/>
  <c r="FT33" i="29"/>
  <c r="AL15" i="27"/>
  <c r="AL4" i="27"/>
  <c r="AL9" i="27" s="1"/>
  <c r="JC12" i="36"/>
  <c r="JC64" i="36" s="1"/>
  <c r="JG12" i="36"/>
  <c r="JG64" i="36" s="1"/>
  <c r="JD12" i="36"/>
  <c r="JD64" i="36" s="1"/>
  <c r="JA12" i="36"/>
  <c r="JE12" i="36"/>
  <c r="JB12" i="36"/>
  <c r="JF12" i="36"/>
  <c r="IS65" i="36"/>
  <c r="AT15" i="27"/>
  <c r="HF33" i="29"/>
  <c r="GW20" i="36"/>
  <c r="GW64" i="36" s="1"/>
  <c r="HA20" i="36"/>
  <c r="HA64" i="36" s="1"/>
  <c r="GX20" i="36"/>
  <c r="GX64" i="36" s="1"/>
  <c r="HB20" i="36"/>
  <c r="HB64" i="36" s="1"/>
  <c r="GY20" i="36"/>
  <c r="GY64" i="36" s="1"/>
  <c r="HC20" i="36"/>
  <c r="HC64" i="36" s="1"/>
  <c r="GZ20" i="36"/>
  <c r="GZ64" i="36" s="1"/>
  <c r="GB20" i="36"/>
  <c r="GC20" i="36"/>
  <c r="GD20" i="36"/>
  <c r="GE20" i="36"/>
  <c r="GF20" i="36"/>
  <c r="GG20" i="36"/>
  <c r="GH20" i="36"/>
  <c r="GB12" i="36"/>
  <c r="GC12" i="36"/>
  <c r="GD12" i="36"/>
  <c r="GE12" i="36"/>
  <c r="GF12" i="36"/>
  <c r="GG12" i="36"/>
  <c r="GH12" i="36"/>
  <c r="FW33" i="29"/>
  <c r="LJ33" i="29" s="1"/>
  <c r="IF20" i="36"/>
  <c r="IG20" i="36"/>
  <c r="IH20" i="36"/>
  <c r="II20" i="36"/>
  <c r="IJ20" i="36"/>
  <c r="IK20" i="36"/>
  <c r="IL20" i="36"/>
  <c r="AS15" i="27"/>
  <c r="HA33" i="29"/>
  <c r="IF12" i="36"/>
  <c r="IF64" i="36" s="1"/>
  <c r="IG12" i="36"/>
  <c r="IG64" i="36" s="1"/>
  <c r="IH12" i="36"/>
  <c r="IH64" i="36" s="1"/>
  <c r="II12" i="36"/>
  <c r="II64" i="36" s="1"/>
  <c r="IJ12" i="36"/>
  <c r="IJ64" i="36" s="1"/>
  <c r="IK12" i="36"/>
  <c r="IK64" i="36" s="1"/>
  <c r="IL12" i="36"/>
  <c r="IL64" i="36" s="1"/>
  <c r="IL65" i="36"/>
  <c r="FW31" i="37"/>
  <c r="FX31" i="37"/>
  <c r="FY31" i="37"/>
  <c r="FZ31" i="37"/>
  <c r="GA31" i="37"/>
  <c r="FU31" i="37"/>
  <c r="FV31" i="37"/>
  <c r="FB64" i="36"/>
  <c r="FF64" i="36"/>
  <c r="EZ31" i="37"/>
  <c r="FA31" i="37"/>
  <c r="FB31" i="37"/>
  <c r="FC31" i="37"/>
  <c r="FD31" i="37"/>
  <c r="FE31" i="37"/>
  <c r="FF31" i="37"/>
  <c r="EF33" i="29"/>
  <c r="AD15" i="27"/>
  <c r="AD4" i="27"/>
  <c r="AD9" i="27" s="1"/>
  <c r="AG15" i="27"/>
  <c r="EU33" i="29"/>
  <c r="AG4" i="27"/>
  <c r="AG9" i="27" s="1"/>
  <c r="FU12" i="36"/>
  <c r="FV12" i="36"/>
  <c r="FW12" i="36"/>
  <c r="FX12" i="36"/>
  <c r="FY12" i="36"/>
  <c r="FZ12" i="36"/>
  <c r="GA12" i="36"/>
  <c r="EY33" i="29"/>
  <c r="FU20" i="36"/>
  <c r="FV20" i="36"/>
  <c r="FW20" i="36"/>
  <c r="FX20" i="36"/>
  <c r="FY20" i="36"/>
  <c r="FZ20" i="36"/>
  <c r="GA20" i="36"/>
  <c r="AF15" i="27"/>
  <c r="EP33" i="29"/>
  <c r="AF4" i="27"/>
  <c r="AF9" i="27" s="1"/>
  <c r="FN12" i="36"/>
  <c r="FO12" i="36"/>
  <c r="FP12" i="36"/>
  <c r="FQ12" i="36"/>
  <c r="FR12" i="36"/>
  <c r="FS12" i="36"/>
  <c r="FT12" i="36"/>
  <c r="FT65" i="36"/>
  <c r="FN20" i="36"/>
  <c r="FO20" i="36"/>
  <c r="FP20" i="36"/>
  <c r="FQ20" i="36"/>
  <c r="FR20" i="36"/>
  <c r="FS20" i="36"/>
  <c r="FT20" i="36"/>
  <c r="EK33" i="29"/>
  <c r="AE15" i="27"/>
  <c r="AE4" i="27"/>
  <c r="AE9" i="27" s="1"/>
  <c r="FG12" i="36"/>
  <c r="FH12" i="36"/>
  <c r="FI12" i="36"/>
  <c r="FJ12" i="36"/>
  <c r="FK12" i="36"/>
  <c r="FL12" i="36"/>
  <c r="FM12" i="36"/>
  <c r="FM65" i="36"/>
  <c r="FG20" i="36"/>
  <c r="FH20" i="36"/>
  <c r="FI20" i="36"/>
  <c r="FJ20" i="36"/>
  <c r="FK20" i="36"/>
  <c r="FL20" i="36"/>
  <c r="FM20" i="36"/>
  <c r="NB20" i="36"/>
  <c r="NC20" i="36"/>
  <c r="ND20" i="36"/>
  <c r="NE20" i="36"/>
  <c r="NF20" i="36"/>
  <c r="NG20" i="36"/>
  <c r="NH20" i="36"/>
  <c r="NB12" i="36"/>
  <c r="NB64" i="36" s="1"/>
  <c r="NC12" i="36"/>
  <c r="ND12" i="36"/>
  <c r="NE12" i="36"/>
  <c r="NF12" i="36"/>
  <c r="NF64" i="36" s="1"/>
  <c r="NG12" i="36"/>
  <c r="NH12" i="36"/>
  <c r="NH65" i="36"/>
  <c r="NI61" i="36" s="1"/>
  <c r="OK61" i="36" s="1"/>
  <c r="NI20" i="36"/>
  <c r="NJ20" i="36"/>
  <c r="NK20" i="36"/>
  <c r="NL20" i="36"/>
  <c r="NM20" i="36"/>
  <c r="NN20" i="36"/>
  <c r="NO20" i="36"/>
  <c r="NI12" i="36"/>
  <c r="NJ12" i="36"/>
  <c r="NK12" i="36"/>
  <c r="NL12" i="36"/>
  <c r="NL64" i="36" s="1"/>
  <c r="NM12" i="36"/>
  <c r="NN12" i="36"/>
  <c r="NO12" i="36"/>
  <c r="NP20" i="36"/>
  <c r="NQ20" i="36"/>
  <c r="NR20" i="36"/>
  <c r="NS20" i="36"/>
  <c r="NT20" i="36"/>
  <c r="NU20" i="36"/>
  <c r="NV20" i="36"/>
  <c r="NP12" i="36"/>
  <c r="NQ12" i="36"/>
  <c r="NR12" i="36"/>
  <c r="NS12" i="36"/>
  <c r="NS64" i="36" s="1"/>
  <c r="NT12" i="36"/>
  <c r="NU12" i="36"/>
  <c r="NV12" i="36"/>
  <c r="NW20" i="36"/>
  <c r="NX20" i="36"/>
  <c r="NY20" i="36"/>
  <c r="NZ20" i="36"/>
  <c r="OA20" i="36"/>
  <c r="OB20" i="36"/>
  <c r="OC20" i="36"/>
  <c r="NW12" i="36"/>
  <c r="NX12" i="36"/>
  <c r="NY12" i="36"/>
  <c r="NZ12" i="36"/>
  <c r="NZ64" i="36" s="1"/>
  <c r="OA12" i="36"/>
  <c r="OB12" i="36"/>
  <c r="OC12" i="36"/>
  <c r="GH65" i="36"/>
  <c r="GG64" i="36"/>
  <c r="GC64" i="36"/>
  <c r="GB31" i="37"/>
  <c r="GC31" i="37"/>
  <c r="GD31" i="37"/>
  <c r="GE31" i="37"/>
  <c r="GF31" i="37"/>
  <c r="GG31" i="37"/>
  <c r="GH31" i="37"/>
  <c r="AN13" i="27"/>
  <c r="AI13" i="27"/>
  <c r="DC31" i="37"/>
  <c r="DD31" i="37"/>
  <c r="DE31" i="37"/>
  <c r="DF31" i="37"/>
  <c r="DG31" i="37"/>
  <c r="DH31" i="37"/>
  <c r="DI31" i="37"/>
  <c r="CN33" i="29"/>
  <c r="U15" i="27"/>
  <c r="U4" i="27"/>
  <c r="U9" i="27" s="1"/>
  <c r="DI65" i="36"/>
  <c r="DC29" i="37"/>
  <c r="DD29" i="37"/>
  <c r="DE29" i="37"/>
  <c r="DF29" i="37"/>
  <c r="DG29" i="37"/>
  <c r="DH29" i="37"/>
  <c r="DI29" i="37"/>
  <c r="CV31" i="37"/>
  <c r="CW31" i="37"/>
  <c r="CX31" i="37"/>
  <c r="CY31" i="37"/>
  <c r="CZ31" i="37"/>
  <c r="DA31" i="37"/>
  <c r="DB31" i="37"/>
  <c r="CI33" i="29"/>
  <c r="T15" i="27"/>
  <c r="T4" i="27"/>
  <c r="T9" i="27" s="1"/>
  <c r="CV29" i="37"/>
  <c r="CW29" i="37"/>
  <c r="CX29" i="37"/>
  <c r="CY29" i="37"/>
  <c r="CZ29" i="37"/>
  <c r="DA29" i="37"/>
  <c r="DB29" i="37"/>
  <c r="CO31" i="37"/>
  <c r="CP31" i="37"/>
  <c r="CQ31" i="37"/>
  <c r="CR31" i="37"/>
  <c r="CS31" i="37"/>
  <c r="CT31" i="37"/>
  <c r="CU31" i="37"/>
  <c r="CD33" i="29"/>
  <c r="S15" i="27"/>
  <c r="S4" i="27"/>
  <c r="CU65" i="36"/>
  <c r="CO29" i="37"/>
  <c r="CP29" i="37"/>
  <c r="CQ29" i="37"/>
  <c r="CR29" i="37"/>
  <c r="CS29" i="37"/>
  <c r="CT29" i="37"/>
  <c r="CU29" i="37"/>
  <c r="BM12" i="36"/>
  <c r="BN12" i="36"/>
  <c r="BO12" i="36"/>
  <c r="BP12" i="36"/>
  <c r="BQ12" i="36"/>
  <c r="BR12" i="36"/>
  <c r="BS12" i="36"/>
  <c r="BM20" i="36"/>
  <c r="BN20" i="36"/>
  <c r="BO20" i="36"/>
  <c r="BP20" i="36"/>
  <c r="BQ20" i="36"/>
  <c r="BR20" i="36"/>
  <c r="BS20" i="36"/>
  <c r="AC13" i="27"/>
  <c r="DJ31" i="37"/>
  <c r="DK31" i="37"/>
  <c r="DL31" i="37"/>
  <c r="DM31" i="37"/>
  <c r="DN31" i="37"/>
  <c r="DO31" i="37"/>
  <c r="DP31" i="37"/>
  <c r="CS33" i="29"/>
  <c r="V15" i="27"/>
  <c r="V4" i="27"/>
  <c r="V9" i="27" s="1"/>
  <c r="DP65" i="36"/>
  <c r="DJ29" i="37"/>
  <c r="DK29" i="37"/>
  <c r="DL29" i="37"/>
  <c r="DM29" i="37"/>
  <c r="DN29" i="37"/>
  <c r="DO29" i="37"/>
  <c r="DP29" i="37"/>
  <c r="Q15" i="27"/>
  <c r="Q4" i="27"/>
  <c r="Q9" i="27" s="1"/>
  <c r="P15" i="27"/>
  <c r="P4" i="27"/>
  <c r="P9" i="27" s="1"/>
  <c r="CH12" i="36"/>
  <c r="CI12" i="36"/>
  <c r="CJ12" i="36"/>
  <c r="CK12" i="36"/>
  <c r="CL12" i="36"/>
  <c r="CM12" i="36"/>
  <c r="CN12" i="36"/>
  <c r="CH20" i="36"/>
  <c r="CI20" i="36"/>
  <c r="CJ20" i="36"/>
  <c r="CK20" i="36"/>
  <c r="CL20" i="36"/>
  <c r="CM20" i="36"/>
  <c r="CN20" i="36"/>
  <c r="CA12" i="36"/>
  <c r="CB12" i="36"/>
  <c r="CC12" i="36"/>
  <c r="CD12" i="36"/>
  <c r="CE12" i="36"/>
  <c r="CF12" i="36"/>
  <c r="CG12" i="36"/>
  <c r="CA20" i="36"/>
  <c r="CB20" i="36"/>
  <c r="CC20" i="36"/>
  <c r="CD20" i="36"/>
  <c r="CE20" i="36"/>
  <c r="CF20" i="36"/>
  <c r="CG20" i="36"/>
  <c r="BT12" i="36"/>
  <c r="BU12" i="36"/>
  <c r="BV12" i="36"/>
  <c r="BW12" i="36"/>
  <c r="BX12" i="36"/>
  <c r="BY12" i="36"/>
  <c r="BZ12" i="36"/>
  <c r="BX33" i="29"/>
  <c r="BT20" i="36"/>
  <c r="BU20" i="36"/>
  <c r="BV20" i="36"/>
  <c r="BW20" i="36"/>
  <c r="BX20" i="36"/>
  <c r="BY20" i="36"/>
  <c r="BZ20" i="36"/>
  <c r="CN65" i="36"/>
  <c r="CH29" i="37"/>
  <c r="CI29" i="37"/>
  <c r="CJ29" i="37"/>
  <c r="CK29" i="37"/>
  <c r="CL29" i="37"/>
  <c r="CM29" i="37"/>
  <c r="CN29" i="37"/>
  <c r="BU33" i="29"/>
  <c r="CH31" i="37"/>
  <c r="CI31" i="37"/>
  <c r="CJ31" i="37"/>
  <c r="CK31" i="37"/>
  <c r="CL31" i="37"/>
  <c r="CM31" i="37"/>
  <c r="CN31" i="37"/>
  <c r="CG65" i="36"/>
  <c r="CA29" i="37"/>
  <c r="CB29" i="37"/>
  <c r="CC29" i="37"/>
  <c r="CD29" i="37"/>
  <c r="CE29" i="37"/>
  <c r="CF29" i="37"/>
  <c r="CG29" i="37"/>
  <c r="BP33" i="29"/>
  <c r="CA31" i="37"/>
  <c r="CB31" i="37"/>
  <c r="CC31" i="37"/>
  <c r="CD31" i="37"/>
  <c r="CE31" i="37"/>
  <c r="CF31" i="37"/>
  <c r="CG31" i="37"/>
  <c r="BZ65" i="36"/>
  <c r="BT29" i="37"/>
  <c r="BU29" i="37"/>
  <c r="BV29" i="37"/>
  <c r="BW29" i="37"/>
  <c r="BX29" i="37"/>
  <c r="BY29" i="37"/>
  <c r="BZ29" i="37"/>
  <c r="O4" i="27"/>
  <c r="O9" i="27" s="1"/>
  <c r="BK33" i="29"/>
  <c r="BT31" i="37"/>
  <c r="BU31" i="37"/>
  <c r="BV31" i="37"/>
  <c r="BW31" i="37"/>
  <c r="BX31" i="37"/>
  <c r="BY31" i="37"/>
  <c r="BZ31" i="37"/>
  <c r="BS65" i="36"/>
  <c r="BM29" i="37"/>
  <c r="BN29" i="37"/>
  <c r="BO29" i="37"/>
  <c r="BP29" i="37"/>
  <c r="BQ29" i="37"/>
  <c r="BR29" i="37"/>
  <c r="BS29" i="37"/>
  <c r="N4" i="27"/>
  <c r="N9" i="27" s="1"/>
  <c r="BF33" i="29"/>
  <c r="BM31" i="37"/>
  <c r="BN31" i="37"/>
  <c r="BO31" i="37"/>
  <c r="BP31" i="37"/>
  <c r="BQ31" i="37"/>
  <c r="BR31" i="37"/>
  <c r="BS31" i="37"/>
  <c r="BF31" i="37"/>
  <c r="BG31" i="37"/>
  <c r="BH31" i="37"/>
  <c r="BI31" i="37"/>
  <c r="BJ31" i="37"/>
  <c r="BK31" i="37"/>
  <c r="BL31" i="37"/>
  <c r="M4" i="27"/>
  <c r="M9" i="27" s="1"/>
  <c r="R9" i="27" s="1"/>
  <c r="BA33" i="29"/>
  <c r="BL65" i="36"/>
  <c r="BF29" i="37"/>
  <c r="BG29" i="37"/>
  <c r="BH29" i="37"/>
  <c r="BI29" i="37"/>
  <c r="BJ29" i="37"/>
  <c r="BK29" i="37"/>
  <c r="BL29" i="37"/>
  <c r="N32" i="44" l="1"/>
  <c r="N3" i="43"/>
  <c r="K3" i="43"/>
  <c r="KT33" i="41"/>
  <c r="KS39" i="41"/>
  <c r="KS40" i="41"/>
  <c r="KS41" i="41"/>
  <c r="KS42" i="41"/>
  <c r="KS43" i="41"/>
  <c r="KS44" i="41"/>
  <c r="KS45" i="41"/>
  <c r="KS46" i="41"/>
  <c r="KS47" i="41"/>
  <c r="KS48" i="41"/>
  <c r="KS49" i="41"/>
  <c r="KS50" i="41"/>
  <c r="KS51" i="41"/>
  <c r="KS52" i="41"/>
  <c r="KS53" i="41"/>
  <c r="KS54" i="41"/>
  <c r="KS55" i="41"/>
  <c r="KS56" i="41"/>
  <c r="KS57" i="41"/>
  <c r="KS58" i="41"/>
  <c r="KS59" i="41"/>
  <c r="KS60" i="41"/>
  <c r="KS61" i="41"/>
  <c r="KS62" i="41"/>
  <c r="KS63" i="41"/>
  <c r="N62" i="44"/>
  <c r="N65" i="44" s="1"/>
  <c r="N152" i="44"/>
  <c r="N155" i="44" s="1"/>
  <c r="N107" i="44"/>
  <c r="N110" i="44" s="1"/>
  <c r="N66" i="44"/>
  <c r="LC6" i="41"/>
  <c r="LD6" i="41" s="1"/>
  <c r="N3" i="42"/>
  <c r="LB6" i="41"/>
  <c r="KW33" i="41"/>
  <c r="JY60" i="41"/>
  <c r="JY61" i="41"/>
  <c r="JY62" i="41"/>
  <c r="JY63" i="41"/>
  <c r="JZ33" i="41"/>
  <c r="JY39" i="41"/>
  <c r="JY40" i="41"/>
  <c r="JY41" i="41"/>
  <c r="JY42" i="41"/>
  <c r="JY43" i="41"/>
  <c r="JY44" i="41"/>
  <c r="JY45" i="41"/>
  <c r="JY46" i="41"/>
  <c r="JY47" i="41"/>
  <c r="JY48" i="41"/>
  <c r="JY49" i="41"/>
  <c r="JY50" i="41"/>
  <c r="JY51" i="41"/>
  <c r="JY52" i="41"/>
  <c r="JY53" i="41"/>
  <c r="JY54" i="41"/>
  <c r="JY55" i="41"/>
  <c r="JY56" i="41"/>
  <c r="JY57" i="41"/>
  <c r="JY58" i="41"/>
  <c r="JY59" i="41"/>
  <c r="KB3" i="41"/>
  <c r="L165" i="44"/>
  <c r="K165" i="44"/>
  <c r="J165" i="44"/>
  <c r="I165" i="44"/>
  <c r="H165" i="44"/>
  <c r="G165" i="44"/>
  <c r="F165" i="44"/>
  <c r="E165" i="44"/>
  <c r="D165" i="44"/>
  <c r="C120" i="44"/>
  <c r="C20" i="42"/>
  <c r="C19" i="42"/>
  <c r="C18" i="42"/>
  <c r="C17" i="42"/>
  <c r="C16" i="42"/>
  <c r="C15" i="42"/>
  <c r="C21" i="42"/>
  <c r="L16" i="42"/>
  <c r="L17" i="42"/>
  <c r="L18" i="42"/>
  <c r="L19" i="42"/>
  <c r="L20" i="42"/>
  <c r="L15" i="42"/>
  <c r="CF15" i="27"/>
  <c r="CF4" i="27"/>
  <c r="CG15" i="27"/>
  <c r="CG4" i="27"/>
  <c r="CL15" i="27"/>
  <c r="CL4" i="27"/>
  <c r="AN1" i="27"/>
  <c r="CQ15" i="27"/>
  <c r="CQ4" i="27"/>
  <c r="CK15" i="27"/>
  <c r="CK4" i="27"/>
  <c r="ML64" i="36"/>
  <c r="MN65" i="36"/>
  <c r="MO65" i="36"/>
  <c r="CI9" i="27"/>
  <c r="CI10" i="27"/>
  <c r="CI11" i="27"/>
  <c r="CI12" i="27"/>
  <c r="CI8" i="27"/>
  <c r="CI7" i="27"/>
  <c r="CI13" i="27" s="1"/>
  <c r="DO9" i="27"/>
  <c r="DO10" i="27"/>
  <c r="DO11" i="27"/>
  <c r="DO12" i="27"/>
  <c r="DO8" i="27"/>
  <c r="DO7" i="27"/>
  <c r="DO13" i="27" s="1"/>
  <c r="MU53" i="37"/>
  <c r="MV53" i="37" s="1"/>
  <c r="MU35" i="37"/>
  <c r="MV35" i="37" s="1"/>
  <c r="MU36" i="37"/>
  <c r="MV36" i="37" s="1"/>
  <c r="MU38" i="37"/>
  <c r="MV38" i="37" s="1"/>
  <c r="MU39" i="37"/>
  <c r="MV39" i="37" s="1"/>
  <c r="MU40" i="37"/>
  <c r="MV40" i="37" s="1"/>
  <c r="MU42" i="37"/>
  <c r="MV42" i="37" s="1"/>
  <c r="MU43" i="37"/>
  <c r="MV43" i="37" s="1"/>
  <c r="MU44" i="37"/>
  <c r="MV44" i="37" s="1"/>
  <c r="MU59" i="37"/>
  <c r="MV59" i="37" s="1"/>
  <c r="MU46" i="37"/>
  <c r="MV46" i="37" s="1"/>
  <c r="MU60" i="37"/>
  <c r="MV60" i="37" s="1"/>
  <c r="MU45" i="37"/>
  <c r="MV45" i="37" s="1"/>
  <c r="MU58" i="37"/>
  <c r="MV58" i="37" s="1"/>
  <c r="MU50" i="37"/>
  <c r="MV50" i="37" s="1"/>
  <c r="MU51" i="37"/>
  <c r="MV51" i="37" s="1"/>
  <c r="MU57" i="37"/>
  <c r="MV57" i="37" s="1"/>
  <c r="MU48" i="37"/>
  <c r="MV48" i="37" s="1"/>
  <c r="MU47" i="37"/>
  <c r="MV47" i="37" s="1"/>
  <c r="MU54" i="37"/>
  <c r="MV54" i="37" s="1"/>
  <c r="MU56" i="37"/>
  <c r="MV56" i="37" s="1"/>
  <c r="MU49" i="37"/>
  <c r="MV49" i="37" s="1"/>
  <c r="MU41" i="37"/>
  <c r="MV41" i="37" s="1"/>
  <c r="MU37" i="37"/>
  <c r="MV37" i="37" s="1"/>
  <c r="MU55" i="37"/>
  <c r="MV55" i="37" s="1"/>
  <c r="MU52" i="37"/>
  <c r="MV52" i="37" s="1"/>
  <c r="MU61" i="37"/>
  <c r="MV61" i="37" s="1"/>
  <c r="MN53" i="37"/>
  <c r="MO53" i="37" s="1"/>
  <c r="MN36" i="37"/>
  <c r="MO36" i="37" s="1"/>
  <c r="MN38" i="37"/>
  <c r="MO38" i="37" s="1"/>
  <c r="MN39" i="37"/>
  <c r="MO39" i="37" s="1"/>
  <c r="MN40" i="37"/>
  <c r="MO40" i="37" s="1"/>
  <c r="MN42" i="37"/>
  <c r="MO42" i="37" s="1"/>
  <c r="MN43" i="37"/>
  <c r="MO43" i="37" s="1"/>
  <c r="MN46" i="37"/>
  <c r="MO46" i="37" s="1"/>
  <c r="MN47" i="37"/>
  <c r="MO47" i="37" s="1"/>
  <c r="MN54" i="37"/>
  <c r="MO54" i="37" s="1"/>
  <c r="MN60" i="37"/>
  <c r="MO60" i="37" s="1"/>
  <c r="MN58" i="37"/>
  <c r="MO58" i="37" s="1"/>
  <c r="MN35" i="37"/>
  <c r="MO35" i="37" s="1"/>
  <c r="MN45" i="37"/>
  <c r="MO45" i="37" s="1"/>
  <c r="MN48" i="37"/>
  <c r="MO48" i="37" s="1"/>
  <c r="MN59" i="37"/>
  <c r="MO59" i="37" s="1"/>
  <c r="MN56" i="37"/>
  <c r="MO56" i="37" s="1"/>
  <c r="MN51" i="37"/>
  <c r="MO51" i="37" s="1"/>
  <c r="MN52" i="37"/>
  <c r="MO52" i="37" s="1"/>
  <c r="MN37" i="37"/>
  <c r="MO37" i="37" s="1"/>
  <c r="MN41" i="37"/>
  <c r="MO41" i="37" s="1"/>
  <c r="MN49" i="37"/>
  <c r="MO49" i="37" s="1"/>
  <c r="MN57" i="37"/>
  <c r="MO57" i="37" s="1"/>
  <c r="MN44" i="37"/>
  <c r="MO44" i="37" s="1"/>
  <c r="MN61" i="37"/>
  <c r="MO61" i="37" s="1"/>
  <c r="MN55" i="37"/>
  <c r="MO55" i="37" s="1"/>
  <c r="MN50" i="37"/>
  <c r="MO50" i="37" s="1"/>
  <c r="NB37" i="37"/>
  <c r="NC37" i="37" s="1"/>
  <c r="NB38" i="37"/>
  <c r="NC38" i="37" s="1"/>
  <c r="NB41" i="37"/>
  <c r="NC41" i="37" s="1"/>
  <c r="NB42" i="37"/>
  <c r="NC42" i="37" s="1"/>
  <c r="NB43" i="37"/>
  <c r="NC43" i="37" s="1"/>
  <c r="NB49" i="37"/>
  <c r="NC49" i="37" s="1"/>
  <c r="NB54" i="37"/>
  <c r="NC54" i="37" s="1"/>
  <c r="NB57" i="37"/>
  <c r="NC57" i="37" s="1"/>
  <c r="NB51" i="37"/>
  <c r="NC51" i="37" s="1"/>
  <c r="NB60" i="37"/>
  <c r="NC60" i="37" s="1"/>
  <c r="NB55" i="37"/>
  <c r="NC55" i="37" s="1"/>
  <c r="NB45" i="37"/>
  <c r="NC45" i="37" s="1"/>
  <c r="NB48" i="37"/>
  <c r="NC48" i="37" s="1"/>
  <c r="NB59" i="37"/>
  <c r="NC59" i="37" s="1"/>
  <c r="NB50" i="37"/>
  <c r="NC50" i="37" s="1"/>
  <c r="NB52" i="37"/>
  <c r="NC52" i="37" s="1"/>
  <c r="NB56" i="37"/>
  <c r="NC56" i="37" s="1"/>
  <c r="NB44" i="37"/>
  <c r="NC44" i="37" s="1"/>
  <c r="NB40" i="37"/>
  <c r="NC40" i="37" s="1"/>
  <c r="NB36" i="37"/>
  <c r="NC36" i="37" s="1"/>
  <c r="NB39" i="37"/>
  <c r="NC39" i="37" s="1"/>
  <c r="NB53" i="37"/>
  <c r="NC53" i="37" s="1"/>
  <c r="NB35" i="37"/>
  <c r="NC35" i="37" s="1"/>
  <c r="NB58" i="37"/>
  <c r="NC58" i="37" s="1"/>
  <c r="NB61" i="37"/>
  <c r="NC61" i="37" s="1"/>
  <c r="BY12" i="27"/>
  <c r="BY11" i="27"/>
  <c r="BY10" i="27"/>
  <c r="BY9" i="27"/>
  <c r="BY8" i="27"/>
  <c r="BY7" i="27"/>
  <c r="BY13" i="27" s="1"/>
  <c r="BT12" i="27"/>
  <c r="BT11" i="27"/>
  <c r="BT10" i="27"/>
  <c r="BT9" i="27"/>
  <c r="BT8" i="27"/>
  <c r="BT7" i="27"/>
  <c r="MO64" i="36"/>
  <c r="LZ44" i="37"/>
  <c r="MA44" i="37" s="1"/>
  <c r="LZ45" i="37"/>
  <c r="MA45" i="37" s="1"/>
  <c r="LZ46" i="37"/>
  <c r="MA46" i="37" s="1"/>
  <c r="LZ47" i="37"/>
  <c r="MA47" i="37" s="1"/>
  <c r="LZ48" i="37"/>
  <c r="MA48" i="37" s="1"/>
  <c r="LZ49" i="37"/>
  <c r="MA49" i="37" s="1"/>
  <c r="LZ50" i="37"/>
  <c r="MA50" i="37" s="1"/>
  <c r="LZ51" i="37"/>
  <c r="MA51" i="37" s="1"/>
  <c r="LZ52" i="37"/>
  <c r="MA52" i="37" s="1"/>
  <c r="LZ53" i="37"/>
  <c r="MA53" i="37" s="1"/>
  <c r="LZ54" i="37"/>
  <c r="MA54" i="37" s="1"/>
  <c r="LZ55" i="37"/>
  <c r="MA55" i="37" s="1"/>
  <c r="LZ56" i="37"/>
  <c r="MA56" i="37" s="1"/>
  <c r="LZ57" i="37"/>
  <c r="MA57" i="37" s="1"/>
  <c r="LZ58" i="37"/>
  <c r="MA58" i="37" s="1"/>
  <c r="LZ59" i="37"/>
  <c r="MA59" i="37" s="1"/>
  <c r="LZ61" i="37"/>
  <c r="MA61" i="37" s="1"/>
  <c r="LZ40" i="37"/>
  <c r="MA40" i="37" s="1"/>
  <c r="LZ41" i="37"/>
  <c r="MA41" i="37" s="1"/>
  <c r="LZ42" i="37"/>
  <c r="MA42" i="37" s="1"/>
  <c r="LZ43" i="37"/>
  <c r="MA43" i="37" s="1"/>
  <c r="LZ36" i="37"/>
  <c r="MA36" i="37" s="1"/>
  <c r="LZ37" i="37"/>
  <c r="MA37" i="37" s="1"/>
  <c r="LZ38" i="37"/>
  <c r="MA38" i="37" s="1"/>
  <c r="LZ39" i="37"/>
  <c r="MA39" i="37" s="1"/>
  <c r="LZ35" i="37"/>
  <c r="MA35" i="37" s="1"/>
  <c r="LZ60" i="37"/>
  <c r="MA60" i="37" s="1"/>
  <c r="JZ35" i="29"/>
  <c r="KE35" i="29"/>
  <c r="KO35" i="29"/>
  <c r="KT35" i="29"/>
  <c r="KJ35" i="29"/>
  <c r="OD36" i="36"/>
  <c r="OD37" i="36"/>
  <c r="OD38" i="36"/>
  <c r="OD39" i="36"/>
  <c r="OD40" i="36"/>
  <c r="OD41" i="36"/>
  <c r="OD42" i="36"/>
  <c r="OD43" i="36"/>
  <c r="OD44" i="36"/>
  <c r="OD45" i="36"/>
  <c r="OD46" i="36"/>
  <c r="OD47" i="36"/>
  <c r="OD48" i="36"/>
  <c r="OD49" i="36"/>
  <c r="OD50" i="36"/>
  <c r="OD51" i="36"/>
  <c r="OD52" i="36"/>
  <c r="OD53" i="36"/>
  <c r="OD54" i="36"/>
  <c r="OD55" i="36"/>
  <c r="OD56" i="36"/>
  <c r="OD57" i="36"/>
  <c r="OD58" i="36"/>
  <c r="OD59" i="36"/>
  <c r="OD60" i="36"/>
  <c r="OD35" i="36"/>
  <c r="NW36" i="36"/>
  <c r="NW37" i="36"/>
  <c r="NW38" i="36"/>
  <c r="NW39" i="36"/>
  <c r="NW40" i="36"/>
  <c r="NW41" i="36"/>
  <c r="NW42" i="36"/>
  <c r="NW43" i="36"/>
  <c r="NW44" i="36"/>
  <c r="NW45" i="36"/>
  <c r="NW46" i="36"/>
  <c r="NW47" i="36"/>
  <c r="NW48" i="36"/>
  <c r="NW49" i="36"/>
  <c r="NW50" i="36"/>
  <c r="NW51" i="36"/>
  <c r="NW52" i="36"/>
  <c r="NW53" i="36"/>
  <c r="NW54" i="36"/>
  <c r="NW55" i="36"/>
  <c r="NW56" i="36"/>
  <c r="NW57" i="36"/>
  <c r="NW58" i="36"/>
  <c r="NW59" i="36"/>
  <c r="NW60" i="36"/>
  <c r="NW35" i="36"/>
  <c r="NP36" i="36"/>
  <c r="NP37" i="36"/>
  <c r="NP38" i="36"/>
  <c r="NP39" i="36"/>
  <c r="NP40" i="36"/>
  <c r="NP41" i="36"/>
  <c r="NP42" i="36"/>
  <c r="NP43" i="36"/>
  <c r="NP44" i="36"/>
  <c r="NP45" i="36"/>
  <c r="NP46" i="36"/>
  <c r="NP47" i="36"/>
  <c r="NP48" i="36"/>
  <c r="NP49" i="36"/>
  <c r="NP50" i="36"/>
  <c r="NP51" i="36"/>
  <c r="NP52" i="36"/>
  <c r="NP53" i="36"/>
  <c r="NP54" i="36"/>
  <c r="NP55" i="36"/>
  <c r="NP56" i="36"/>
  <c r="NP57" i="36"/>
  <c r="NP58" i="36"/>
  <c r="NP59" i="36"/>
  <c r="NP60" i="36"/>
  <c r="NP35" i="36"/>
  <c r="LS60" i="37"/>
  <c r="LS36" i="37"/>
  <c r="LS37" i="37"/>
  <c r="LS40" i="37"/>
  <c r="LS41" i="37"/>
  <c r="LS43" i="37"/>
  <c r="LS45" i="37"/>
  <c r="LS54" i="37"/>
  <c r="LS58" i="37"/>
  <c r="LS49" i="37"/>
  <c r="LS39" i="37"/>
  <c r="LS57" i="37"/>
  <c r="LS56" i="37"/>
  <c r="LS51" i="37"/>
  <c r="LS44" i="37"/>
  <c r="LS52" i="37"/>
  <c r="LS59" i="37"/>
  <c r="LS38" i="37"/>
  <c r="LS46" i="37"/>
  <c r="LS50" i="37"/>
  <c r="LS53" i="37"/>
  <c r="LS55" i="37"/>
  <c r="LS48" i="37"/>
  <c r="LS47" i="37"/>
  <c r="LS42" i="37"/>
  <c r="LS61" i="37"/>
  <c r="LL60" i="37"/>
  <c r="LL53" i="37"/>
  <c r="LL35" i="37"/>
  <c r="LL36" i="37"/>
  <c r="LL39" i="37"/>
  <c r="LL40" i="37"/>
  <c r="LL42" i="37"/>
  <c r="LL43" i="37"/>
  <c r="LL44" i="37"/>
  <c r="LL48" i="37"/>
  <c r="LL52" i="37"/>
  <c r="LL54" i="37"/>
  <c r="LL56" i="37"/>
  <c r="LL58" i="37"/>
  <c r="LL59" i="37"/>
  <c r="LL57" i="37"/>
  <c r="LL50" i="37"/>
  <c r="LL45" i="37"/>
  <c r="LL47" i="37"/>
  <c r="LL46" i="37"/>
  <c r="LL37" i="37"/>
  <c r="LL41" i="37"/>
  <c r="LL49" i="37"/>
  <c r="LL38" i="37"/>
  <c r="LL61" i="37"/>
  <c r="LL55" i="37"/>
  <c r="LL51" i="37"/>
  <c r="NI36" i="36"/>
  <c r="OK36" i="36" s="1"/>
  <c r="NI37" i="36"/>
  <c r="OK37" i="36" s="1"/>
  <c r="NI38" i="36"/>
  <c r="OK38" i="36" s="1"/>
  <c r="NI39" i="36"/>
  <c r="OK39" i="36" s="1"/>
  <c r="NI40" i="36"/>
  <c r="OK40" i="36" s="1"/>
  <c r="NI41" i="36"/>
  <c r="OK41" i="36" s="1"/>
  <c r="NI42" i="36"/>
  <c r="OK42" i="36" s="1"/>
  <c r="NI43" i="36"/>
  <c r="OK43" i="36" s="1"/>
  <c r="NI44" i="36"/>
  <c r="OK44" i="36" s="1"/>
  <c r="NI45" i="36"/>
  <c r="OK45" i="36" s="1"/>
  <c r="NI46" i="36"/>
  <c r="OK46" i="36" s="1"/>
  <c r="NI47" i="36"/>
  <c r="OK47" i="36" s="1"/>
  <c r="NI48" i="36"/>
  <c r="OK48" i="36" s="1"/>
  <c r="NI49" i="36"/>
  <c r="OK49" i="36" s="1"/>
  <c r="NI50" i="36"/>
  <c r="OK50" i="36" s="1"/>
  <c r="NI51" i="36"/>
  <c r="OK51" i="36" s="1"/>
  <c r="NI52" i="36"/>
  <c r="OK52" i="36" s="1"/>
  <c r="NI53" i="36"/>
  <c r="OK53" i="36" s="1"/>
  <c r="NI54" i="36"/>
  <c r="OK54" i="36" s="1"/>
  <c r="NI55" i="36"/>
  <c r="OK55" i="36" s="1"/>
  <c r="NI56" i="36"/>
  <c r="OK56" i="36" s="1"/>
  <c r="NI57" i="36"/>
  <c r="OK57" i="36" s="1"/>
  <c r="NI58" i="36"/>
  <c r="OK58" i="36" s="1"/>
  <c r="NI59" i="36"/>
  <c r="OK59" i="36" s="1"/>
  <c r="NI60" i="36"/>
  <c r="OK60" i="36" s="1"/>
  <c r="NI35" i="36"/>
  <c r="OK35" i="36" s="1"/>
  <c r="OK65" i="36" s="1"/>
  <c r="LE36" i="37"/>
  <c r="LE37" i="37"/>
  <c r="LE38" i="37"/>
  <c r="LE39" i="37"/>
  <c r="LE40" i="37"/>
  <c r="LE41" i="37"/>
  <c r="LE42" i="37"/>
  <c r="LE43" i="37"/>
  <c r="LE44" i="37"/>
  <c r="LE45" i="37"/>
  <c r="LE46" i="37"/>
  <c r="LE47" i="37"/>
  <c r="LE48" i="37"/>
  <c r="LE49" i="37"/>
  <c r="LE50" i="37"/>
  <c r="LE51" i="37"/>
  <c r="LE52" i="37"/>
  <c r="LE53" i="37"/>
  <c r="LE54" i="37"/>
  <c r="LE55" i="37"/>
  <c r="LE56" i="37"/>
  <c r="LE57" i="37"/>
  <c r="LE58" i="37"/>
  <c r="LE59" i="37"/>
  <c r="LE60" i="37"/>
  <c r="LE61" i="37"/>
  <c r="LE35" i="37"/>
  <c r="KR67" i="37"/>
  <c r="LD31" i="29"/>
  <c r="LC33" i="29"/>
  <c r="JT36" i="29"/>
  <c r="EY41" i="29"/>
  <c r="EY3" i="29"/>
  <c r="EC3" i="29"/>
  <c r="EH3" i="29"/>
  <c r="EW3" i="29"/>
  <c r="ER3" i="29"/>
  <c r="EM3" i="29"/>
  <c r="FW3" i="29"/>
  <c r="FG3" i="29"/>
  <c r="FV3" i="29"/>
  <c r="FL3" i="29"/>
  <c r="FQ3" i="29"/>
  <c r="JT3" i="29"/>
  <c r="BD1" i="27" s="1"/>
  <c r="JI3" i="29"/>
  <c r="JD3" i="29"/>
  <c r="JS3" i="29"/>
  <c r="JN3" i="29"/>
  <c r="W3" i="29"/>
  <c r="C1" i="27" s="1"/>
  <c r="Q3" i="29"/>
  <c r="V3" i="29"/>
  <c r="L3" i="29"/>
  <c r="G3" i="29"/>
  <c r="AU3" i="29"/>
  <c r="H1" i="27" s="1"/>
  <c r="AE3" i="29"/>
  <c r="AJ3" i="29"/>
  <c r="AT3" i="29"/>
  <c r="AO3" i="29"/>
  <c r="BM9" i="27"/>
  <c r="BN9" i="27" s="1"/>
  <c r="BM12" i="27"/>
  <c r="BM11" i="27"/>
  <c r="BM10" i="27"/>
  <c r="BM8" i="27"/>
  <c r="BM7" i="27"/>
  <c r="BM13" i="27" s="1"/>
  <c r="AX9" i="27"/>
  <c r="BO65" i="29"/>
  <c r="BJ65" i="29"/>
  <c r="BE65" i="29"/>
  <c r="AZ65" i="29"/>
  <c r="CW3" i="29"/>
  <c r="CU3" i="29"/>
  <c r="CP3" i="29"/>
  <c r="CK3" i="29"/>
  <c r="CF3" i="29"/>
  <c r="BX3" i="29"/>
  <c r="BC3" i="29"/>
  <c r="BH3" i="29"/>
  <c r="BM3" i="29"/>
  <c r="BR3" i="29"/>
  <c r="BW3" i="29"/>
  <c r="S9" i="27"/>
  <c r="W9" i="27" s="1"/>
  <c r="S8" i="27"/>
  <c r="AH9" i="27"/>
  <c r="AM9" i="27"/>
  <c r="BH9" i="27"/>
  <c r="G9" i="27"/>
  <c r="BO9" i="27" s="1"/>
  <c r="KJ64" i="37"/>
  <c r="KK64" i="37"/>
  <c r="KL64" i="37"/>
  <c r="KM64" i="37"/>
  <c r="KN64" i="37"/>
  <c r="KO64" i="37"/>
  <c r="KP64" i="37"/>
  <c r="JH64" i="37"/>
  <c r="JI64" i="37"/>
  <c r="JJ64" i="37"/>
  <c r="JK64" i="37"/>
  <c r="JL64" i="37"/>
  <c r="JM64" i="37"/>
  <c r="JN64" i="37"/>
  <c r="IM64" i="37"/>
  <c r="IN64" i="37"/>
  <c r="IO64" i="37"/>
  <c r="IP64" i="37"/>
  <c r="IQ64" i="37"/>
  <c r="IR64" i="37"/>
  <c r="IS64" i="37"/>
  <c r="HY64" i="37"/>
  <c r="HZ64" i="37"/>
  <c r="IA64" i="37"/>
  <c r="IB64" i="37"/>
  <c r="IC64" i="37"/>
  <c r="ID64" i="37"/>
  <c r="IE64" i="37"/>
  <c r="HR64" i="37"/>
  <c r="HS64" i="37"/>
  <c r="HT64" i="37"/>
  <c r="HU64" i="37"/>
  <c r="HV64" i="37"/>
  <c r="HW64" i="37"/>
  <c r="HX64" i="37"/>
  <c r="GP64" i="37"/>
  <c r="GQ64" i="37"/>
  <c r="GR64" i="37"/>
  <c r="GS64" i="37"/>
  <c r="GT64" i="37"/>
  <c r="GU64" i="37"/>
  <c r="GV64" i="37"/>
  <c r="GI64" i="37"/>
  <c r="GJ64" i="37"/>
  <c r="GK64" i="37"/>
  <c r="GL64" i="37"/>
  <c r="GM64" i="37"/>
  <c r="GN64" i="37"/>
  <c r="GO64" i="37"/>
  <c r="FU64" i="37"/>
  <c r="FV64" i="37"/>
  <c r="FW64" i="37"/>
  <c r="FX64" i="37"/>
  <c r="FY64" i="37"/>
  <c r="FZ64" i="37"/>
  <c r="GA64" i="37"/>
  <c r="FN64" i="37"/>
  <c r="FO64" i="37"/>
  <c r="FP64" i="37"/>
  <c r="FQ64" i="37"/>
  <c r="FR64" i="37"/>
  <c r="FS64" i="37"/>
  <c r="FT64" i="37"/>
  <c r="FG64" i="37"/>
  <c r="FH64" i="37"/>
  <c r="FI64" i="37"/>
  <c r="FJ64" i="37"/>
  <c r="FK64" i="37"/>
  <c r="FL64" i="37"/>
  <c r="FM64" i="37"/>
  <c r="MU64" i="37"/>
  <c r="MV64" i="37"/>
  <c r="MW64" i="37"/>
  <c r="MX64" i="37"/>
  <c r="MY64" i="37"/>
  <c r="MZ64" i="37"/>
  <c r="NA64" i="37"/>
  <c r="JV64" i="37"/>
  <c r="JW64" i="37"/>
  <c r="JX64" i="37"/>
  <c r="JY64" i="37"/>
  <c r="JZ64" i="37"/>
  <c r="KA64" i="37"/>
  <c r="KB64" i="37"/>
  <c r="ES64" i="37"/>
  <c r="ET64" i="37"/>
  <c r="EU64" i="37"/>
  <c r="EV64" i="37"/>
  <c r="EW64" i="37"/>
  <c r="EX64" i="37"/>
  <c r="EY64" i="37"/>
  <c r="B64" i="37"/>
  <c r="C64" i="37"/>
  <c r="D64" i="37"/>
  <c r="E64" i="37"/>
  <c r="F64" i="37"/>
  <c r="G64" i="37"/>
  <c r="H64" i="37"/>
  <c r="EE64" i="37"/>
  <c r="EF64" i="37"/>
  <c r="EG64" i="37"/>
  <c r="EH64" i="37"/>
  <c r="EI64" i="37"/>
  <c r="EJ64" i="37"/>
  <c r="EK64" i="37"/>
  <c r="IT64" i="37"/>
  <c r="IU64" i="37"/>
  <c r="IV64" i="37"/>
  <c r="IW64" i="37"/>
  <c r="IX64" i="37"/>
  <c r="IY64" i="37"/>
  <c r="IZ64" i="37"/>
  <c r="EZ64" i="37"/>
  <c r="FA64" i="37"/>
  <c r="FB64" i="37"/>
  <c r="FC64" i="37"/>
  <c r="FD64" i="37"/>
  <c r="FE64" i="37"/>
  <c r="FF64" i="37"/>
  <c r="P64" i="37"/>
  <c r="Q64" i="37"/>
  <c r="R64" i="37"/>
  <c r="S64" i="37"/>
  <c r="T64" i="37"/>
  <c r="U64" i="37"/>
  <c r="V64" i="37"/>
  <c r="I64" i="37"/>
  <c r="J64" i="37"/>
  <c r="K64" i="37"/>
  <c r="L64" i="37"/>
  <c r="M64" i="37"/>
  <c r="N64" i="37"/>
  <c r="O64" i="37"/>
  <c r="JA64" i="37"/>
  <c r="JB64" i="37"/>
  <c r="JC64" i="37"/>
  <c r="JD64" i="37"/>
  <c r="JE64" i="37"/>
  <c r="JF64" i="37"/>
  <c r="JG64" i="37"/>
  <c r="GB64" i="37"/>
  <c r="GC64" i="37"/>
  <c r="GD64" i="37"/>
  <c r="GE64" i="37"/>
  <c r="GF64" i="37"/>
  <c r="GG64" i="37"/>
  <c r="GH64" i="37"/>
  <c r="CA64" i="37"/>
  <c r="CB64" i="37"/>
  <c r="CC64" i="37"/>
  <c r="CD64" i="37"/>
  <c r="CE64" i="37"/>
  <c r="CF64" i="37"/>
  <c r="CG64" i="37"/>
  <c r="BT64" i="37"/>
  <c r="BU64" i="37"/>
  <c r="BV64" i="37"/>
  <c r="BW64" i="37"/>
  <c r="BX64" i="37"/>
  <c r="BY64" i="37"/>
  <c r="BZ64" i="37"/>
  <c r="BM64" i="37"/>
  <c r="BN64" i="37"/>
  <c r="BO64" i="37"/>
  <c r="BP64" i="37"/>
  <c r="BQ64" i="37"/>
  <c r="BR64" i="37"/>
  <c r="BS64" i="37"/>
  <c r="BF64" i="37"/>
  <c r="BG64" i="37"/>
  <c r="BH64" i="37"/>
  <c r="BI64" i="37"/>
  <c r="BJ64" i="37"/>
  <c r="BK64" i="37"/>
  <c r="BL64" i="37"/>
  <c r="AY64" i="37"/>
  <c r="AZ64" i="37"/>
  <c r="BA64" i="37"/>
  <c r="BB64" i="37"/>
  <c r="BC64" i="37"/>
  <c r="BD64" i="37"/>
  <c r="BE64" i="37"/>
  <c r="DB64" i="36"/>
  <c r="BZ64" i="36"/>
  <c r="BY64" i="36"/>
  <c r="BX64" i="36"/>
  <c r="BW64" i="36"/>
  <c r="BV64" i="36"/>
  <c r="BU64" i="36"/>
  <c r="BT64" i="36"/>
  <c r="CG64" i="36"/>
  <c r="CF64" i="36"/>
  <c r="CE64" i="36"/>
  <c r="CD64" i="36"/>
  <c r="CC64" i="36"/>
  <c r="CB64" i="36"/>
  <c r="CA64" i="36"/>
  <c r="CN64" i="36"/>
  <c r="CM64" i="36"/>
  <c r="CL64" i="36"/>
  <c r="CK64" i="36"/>
  <c r="CJ64" i="36"/>
  <c r="CI64" i="36"/>
  <c r="CH64" i="36"/>
  <c r="BS64" i="36"/>
  <c r="BR64" i="36"/>
  <c r="BQ64" i="36"/>
  <c r="BP64" i="36"/>
  <c r="BO64" i="36"/>
  <c r="BN64" i="36"/>
  <c r="BM64" i="36"/>
  <c r="M64" i="36"/>
  <c r="L64" i="36"/>
  <c r="I64" i="36"/>
  <c r="O64" i="36"/>
  <c r="K64" i="36"/>
  <c r="N64" i="36"/>
  <c r="J64" i="36"/>
  <c r="DX64" i="36"/>
  <c r="EB64" i="36"/>
  <c r="EA64" i="36"/>
  <c r="ED64" i="36"/>
  <c r="DZ64" i="36"/>
  <c r="EC64" i="36"/>
  <c r="DY64" i="36"/>
  <c r="DP64" i="36"/>
  <c r="DO64" i="36"/>
  <c r="DN64" i="36"/>
  <c r="DM64" i="36"/>
  <c r="DL64" i="36"/>
  <c r="DK64" i="36"/>
  <c r="DJ64" i="36"/>
  <c r="DA64" i="36"/>
  <c r="CV64" i="36"/>
  <c r="CZ64" i="36"/>
  <c r="CY64" i="36"/>
  <c r="CX64" i="36"/>
  <c r="CW64" i="36"/>
  <c r="BL64" i="36"/>
  <c r="BK64" i="36"/>
  <c r="BJ64" i="36"/>
  <c r="BI64" i="36"/>
  <c r="BH64" i="36"/>
  <c r="BG64" i="36"/>
  <c r="BF64" i="36"/>
  <c r="BC64" i="36"/>
  <c r="AZ64" i="36"/>
  <c r="BD64" i="36"/>
  <c r="BE64" i="36"/>
  <c r="BA64" i="36"/>
  <c r="AY64" i="36"/>
  <c r="BB64" i="36"/>
  <c r="S1" i="27"/>
  <c r="FW64" i="36"/>
  <c r="FX64" i="36"/>
  <c r="FV64" i="36"/>
  <c r="FU64" i="36"/>
  <c r="LD35" i="29"/>
  <c r="EF64" i="36"/>
  <c r="EV64" i="36"/>
  <c r="EU64" i="36"/>
  <c r="KN64" i="36"/>
  <c r="X12" i="27"/>
  <c r="AB12" i="27" s="1"/>
  <c r="X11" i="27"/>
  <c r="AB11" i="27" s="1"/>
  <c r="X10" i="27"/>
  <c r="AB10" i="27" s="1"/>
  <c r="X8" i="27"/>
  <c r="AB8" i="27" s="1"/>
  <c r="X7" i="27"/>
  <c r="M12" i="27"/>
  <c r="M11" i="27"/>
  <c r="M10" i="27"/>
  <c r="M8" i="27"/>
  <c r="M7" i="27"/>
  <c r="N12" i="27"/>
  <c r="N11" i="27"/>
  <c r="N10" i="27"/>
  <c r="N8" i="27"/>
  <c r="N7" i="27"/>
  <c r="O12" i="27"/>
  <c r="O11" i="27"/>
  <c r="O10" i="27"/>
  <c r="O8" i="27"/>
  <c r="O7" i="27"/>
  <c r="P12" i="27"/>
  <c r="P11" i="27"/>
  <c r="P10" i="27"/>
  <c r="P8" i="27"/>
  <c r="P7" i="27"/>
  <c r="Q12" i="27"/>
  <c r="Q11" i="27"/>
  <c r="Q10" i="27"/>
  <c r="Q8" i="27"/>
  <c r="Q7" i="27"/>
  <c r="V12" i="27"/>
  <c r="V11" i="27"/>
  <c r="V10" i="27"/>
  <c r="V8" i="27"/>
  <c r="V7" i="27"/>
  <c r="S12" i="27"/>
  <c r="S11" i="27"/>
  <c r="S10" i="27"/>
  <c r="S7" i="27"/>
  <c r="T12" i="27"/>
  <c r="T11" i="27"/>
  <c r="T10" i="27"/>
  <c r="T8" i="27"/>
  <c r="T7" i="27"/>
  <c r="U12" i="27"/>
  <c r="U11" i="27"/>
  <c r="U10" i="27"/>
  <c r="U8" i="27"/>
  <c r="U7" i="27"/>
  <c r="AE12" i="27"/>
  <c r="AE11" i="27"/>
  <c r="AE10" i="27"/>
  <c r="AE8" i="27"/>
  <c r="AE7" i="27"/>
  <c r="AF12" i="27"/>
  <c r="AF11" i="27"/>
  <c r="AF10" i="27"/>
  <c r="AF8" i="27"/>
  <c r="AF7" i="27"/>
  <c r="AG12" i="27"/>
  <c r="AG11" i="27"/>
  <c r="AG10" i="27"/>
  <c r="AG8" i="27"/>
  <c r="AG7" i="27"/>
  <c r="AD12" i="27"/>
  <c r="AD11" i="27"/>
  <c r="AD10" i="27"/>
  <c r="AD8" i="27"/>
  <c r="AD7" i="27"/>
  <c r="AL12" i="27"/>
  <c r="AL11" i="27"/>
  <c r="AL10" i="27"/>
  <c r="AL8" i="27"/>
  <c r="AL7" i="27"/>
  <c r="D10" i="27"/>
  <c r="D8" i="27"/>
  <c r="G8" i="27" s="1"/>
  <c r="D7" i="27"/>
  <c r="G7" i="27" s="1"/>
  <c r="D11" i="27"/>
  <c r="G11" i="27" s="1"/>
  <c r="D12" i="27"/>
  <c r="BG12" i="27"/>
  <c r="BG11" i="27"/>
  <c r="BG10" i="27"/>
  <c r="BG8" i="27"/>
  <c r="BG7" i="27"/>
  <c r="AQ12" i="27"/>
  <c r="AQ11" i="27"/>
  <c r="AQ10" i="27"/>
  <c r="AQ8" i="27"/>
  <c r="AQ7" i="27"/>
  <c r="AJ12" i="27"/>
  <c r="AJ11" i="27"/>
  <c r="AJ10" i="27"/>
  <c r="AJ8" i="27"/>
  <c r="AJ7" i="27"/>
  <c r="BL12" i="27"/>
  <c r="BL11" i="27"/>
  <c r="BL10" i="27"/>
  <c r="BL8" i="27"/>
  <c r="BL7" i="27"/>
  <c r="BF12" i="27"/>
  <c r="BF11" i="27"/>
  <c r="BF10" i="27"/>
  <c r="BF8" i="27"/>
  <c r="BF7" i="27"/>
  <c r="AK12" i="27"/>
  <c r="AK11" i="27"/>
  <c r="AK10" i="27"/>
  <c r="AK8" i="27"/>
  <c r="AK7" i="27"/>
  <c r="JB64" i="36"/>
  <c r="BC8" i="27"/>
  <c r="JZ64" i="36"/>
  <c r="BC12" i="27"/>
  <c r="JK64" i="36"/>
  <c r="JI64" i="36"/>
  <c r="IS64" i="36"/>
  <c r="IQ64" i="36"/>
  <c r="HS64" i="36"/>
  <c r="HE64" i="36"/>
  <c r="GQ64" i="36"/>
  <c r="GU64" i="36"/>
  <c r="GE64" i="36"/>
  <c r="FC64" i="36"/>
  <c r="L8" i="27"/>
  <c r="JY64" i="36"/>
  <c r="HX64" i="36"/>
  <c r="JW64" i="36"/>
  <c r="HV64" i="36"/>
  <c r="BC10" i="27"/>
  <c r="KB64" i="36"/>
  <c r="AI1" i="27"/>
  <c r="L10" i="27"/>
  <c r="IU64" i="36"/>
  <c r="EG64" i="36"/>
  <c r="HH64" i="36"/>
  <c r="OC64" i="36"/>
  <c r="NY64" i="36"/>
  <c r="NV64" i="36"/>
  <c r="NR64" i="36"/>
  <c r="NO64" i="36"/>
  <c r="NK64" i="36"/>
  <c r="IR64" i="36"/>
  <c r="IX64" i="36"/>
  <c r="EH64" i="36"/>
  <c r="LU64" i="36"/>
  <c r="FA64" i="36"/>
  <c r="Z13" i="27"/>
  <c r="JL64" i="36"/>
  <c r="HR64" i="36"/>
  <c r="IY64" i="36"/>
  <c r="IO64" i="36"/>
  <c r="IM64" i="36"/>
  <c r="HI64" i="36"/>
  <c r="HT64" i="36"/>
  <c r="J13" i="27"/>
  <c r="FE64" i="36"/>
  <c r="BA13" i="27"/>
  <c r="AY13" i="27"/>
  <c r="BE13" i="27"/>
  <c r="BN12" i="27"/>
  <c r="BN10" i="27"/>
  <c r="BN8" i="27"/>
  <c r="BN11" i="27"/>
  <c r="K13" i="27"/>
  <c r="L12" i="27"/>
  <c r="GB64" i="36"/>
  <c r="JE64" i="36"/>
  <c r="FD64" i="36"/>
  <c r="EZ64" i="36"/>
  <c r="AS1" i="27"/>
  <c r="L11" i="27"/>
  <c r="BC11" i="27"/>
  <c r="BH12" i="27"/>
  <c r="BH7" i="27"/>
  <c r="BH8" i="27"/>
  <c r="BI13" i="27"/>
  <c r="LD26" i="29"/>
  <c r="BH4" i="27"/>
  <c r="BB13" i="27"/>
  <c r="AR10" i="27"/>
  <c r="AR8" i="27"/>
  <c r="AR12" i="27"/>
  <c r="AR11" i="27"/>
  <c r="AR4" i="27"/>
  <c r="H13" i="27"/>
  <c r="L7" i="27"/>
  <c r="NE64" i="36"/>
  <c r="C13" i="27"/>
  <c r="BK13" i="27"/>
  <c r="BC7" i="27"/>
  <c r="AZ13" i="27"/>
  <c r="I13" i="27"/>
  <c r="F13" i="27"/>
  <c r="E13" i="27"/>
  <c r="LD16" i="29"/>
  <c r="G12" i="27"/>
  <c r="G10" i="27"/>
  <c r="G4" i="27"/>
  <c r="GH64" i="36"/>
  <c r="JA64" i="36"/>
  <c r="M1" i="27"/>
  <c r="GD64" i="36"/>
  <c r="OB64" i="36"/>
  <c r="NX64" i="36"/>
  <c r="NU64" i="36"/>
  <c r="NQ64" i="36"/>
  <c r="NN64" i="36"/>
  <c r="NJ64" i="36"/>
  <c r="NH64" i="36"/>
  <c r="ND64" i="36"/>
  <c r="JF64" i="36"/>
  <c r="IP64" i="36"/>
  <c r="GF64" i="36"/>
  <c r="OA64" i="36"/>
  <c r="NW64" i="36"/>
  <c r="NT64" i="36"/>
  <c r="NP64" i="36"/>
  <c r="NM64" i="36"/>
  <c r="NI64" i="36"/>
  <c r="NG64" i="36"/>
  <c r="NC64" i="36"/>
  <c r="AM12" i="27"/>
  <c r="AM4" i="27"/>
  <c r="IN64" i="36"/>
  <c r="LD24" i="29"/>
  <c r="AX4" i="27"/>
  <c r="AX10" i="27"/>
  <c r="FM64" i="36"/>
  <c r="FL64" i="36"/>
  <c r="FK64" i="36"/>
  <c r="FJ64" i="36"/>
  <c r="FI64" i="36"/>
  <c r="FH64" i="36"/>
  <c r="FG64" i="36"/>
  <c r="FT64" i="36"/>
  <c r="FS64" i="36"/>
  <c r="FR64" i="36"/>
  <c r="FQ64" i="36"/>
  <c r="FP64" i="36"/>
  <c r="FO64" i="36"/>
  <c r="FN64" i="36"/>
  <c r="GA64" i="36"/>
  <c r="FZ64" i="36"/>
  <c r="FY64" i="36"/>
  <c r="AH4" i="27"/>
  <c r="AC1" i="27"/>
  <c r="W4" i="27"/>
  <c r="R4" i="27"/>
  <c r="P3" i="43" l="1"/>
  <c r="N69" i="44"/>
  <c r="N70" i="44"/>
  <c r="N71" i="44"/>
  <c r="N72" i="44"/>
  <c r="N73" i="44"/>
  <c r="N74" i="44"/>
  <c r="N75" i="44"/>
  <c r="KW3" i="41"/>
  <c r="KQ3" i="41"/>
  <c r="KL3" i="41"/>
  <c r="KG3" i="41"/>
  <c r="KV3" i="41"/>
  <c r="N8" i="42"/>
  <c r="N12" i="42"/>
  <c r="N14" i="42" s="1"/>
  <c r="N158" i="44"/>
  <c r="N159" i="44"/>
  <c r="N160" i="44"/>
  <c r="N161" i="44"/>
  <c r="N162" i="44"/>
  <c r="N163" i="44"/>
  <c r="N164" i="44"/>
  <c r="N113" i="44"/>
  <c r="N114" i="44"/>
  <c r="N115" i="44"/>
  <c r="N116" i="44"/>
  <c r="N117" i="44"/>
  <c r="N118" i="44"/>
  <c r="N119" i="44"/>
  <c r="C158" i="44"/>
  <c r="L21" i="42"/>
  <c r="CK9" i="27"/>
  <c r="CK10" i="27"/>
  <c r="CK11" i="27"/>
  <c r="CK12" i="27"/>
  <c r="CK8" i="27"/>
  <c r="CK7" i="27"/>
  <c r="CK13" i="27" s="1"/>
  <c r="CQ9" i="27"/>
  <c r="CQ10" i="27"/>
  <c r="CQ11" i="27"/>
  <c r="CQ12" i="27"/>
  <c r="CQ8" i="27"/>
  <c r="CQ7" i="27"/>
  <c r="CQ13" i="27" s="1"/>
  <c r="CL9" i="27"/>
  <c r="CL10" i="27"/>
  <c r="CL11" i="27"/>
  <c r="CL12" i="27"/>
  <c r="CL8" i="27"/>
  <c r="CL7" i="27"/>
  <c r="CL13" i="27" s="1"/>
  <c r="CG9" i="27"/>
  <c r="CG10" i="27"/>
  <c r="CG11" i="27"/>
  <c r="CG12" i="27"/>
  <c r="CG8" i="27"/>
  <c r="CG7" i="27"/>
  <c r="CG13" i="27" s="1"/>
  <c r="CF9" i="27"/>
  <c r="CF10" i="27"/>
  <c r="CF11" i="27"/>
  <c r="CF12" i="27"/>
  <c r="CF8" i="27"/>
  <c r="CF7" i="27"/>
  <c r="CF13" i="27" s="1"/>
  <c r="BT13" i="27"/>
  <c r="LR66" i="37"/>
  <c r="LK66" i="37"/>
  <c r="LK67" i="37" s="1"/>
  <c r="LD66" i="37"/>
  <c r="LD67" i="37" s="1"/>
  <c r="KW66" i="37"/>
  <c r="KW67" i="37" s="1"/>
  <c r="KX67" i="37" s="1"/>
  <c r="LR67" i="37"/>
  <c r="LT35" i="37" s="1"/>
  <c r="G13" i="27"/>
  <c r="LB51" i="29"/>
  <c r="LB50" i="29"/>
  <c r="LB49" i="29"/>
  <c r="LB48" i="29"/>
  <c r="LB42" i="29"/>
  <c r="LB43" i="29" s="1"/>
  <c r="X13" i="27"/>
  <c r="AB7" i="27"/>
  <c r="AB13" i="27" s="1"/>
  <c r="BH10" i="27"/>
  <c r="BC13" i="27"/>
  <c r="AX8" i="27"/>
  <c r="AM8" i="27"/>
  <c r="L13" i="27"/>
  <c r="BH11" i="27"/>
  <c r="AM10" i="27"/>
  <c r="R10" i="27"/>
  <c r="W10" i="27"/>
  <c r="AU13" i="27"/>
  <c r="AK13" i="27"/>
  <c r="LD33" i="29"/>
  <c r="R12" i="27"/>
  <c r="BL13" i="27"/>
  <c r="BF13" i="27"/>
  <c r="BN7" i="27"/>
  <c r="BN13" i="27" s="1"/>
  <c r="R8" i="27"/>
  <c r="AH8" i="27"/>
  <c r="AX12" i="27"/>
  <c r="W11" i="27"/>
  <c r="AM11" i="27"/>
  <c r="AW13" i="27"/>
  <c r="U13" i="27"/>
  <c r="T13" i="27"/>
  <c r="S13" i="27"/>
  <c r="AG13" i="27"/>
  <c r="AH11" i="27"/>
  <c r="AT13" i="27"/>
  <c r="BG13" i="27"/>
  <c r="AQ13" i="27"/>
  <c r="AR7" i="27"/>
  <c r="AR13" i="27" s="1"/>
  <c r="AJ13" i="27"/>
  <c r="D13" i="27"/>
  <c r="N13" i="27"/>
  <c r="O13" i="27"/>
  <c r="P13" i="27"/>
  <c r="Q13" i="27"/>
  <c r="AH10" i="27"/>
  <c r="AV13" i="27"/>
  <c r="R11" i="27"/>
  <c r="W12" i="27"/>
  <c r="AF13" i="27"/>
  <c r="AE13" i="27"/>
  <c r="AX11" i="27"/>
  <c r="AL13" i="27"/>
  <c r="AM7" i="27"/>
  <c r="BO4" i="27"/>
  <c r="W8" i="27"/>
  <c r="AH12" i="27"/>
  <c r="AS13" i="27"/>
  <c r="AX7" i="27"/>
  <c r="AD13" i="27"/>
  <c r="AH7" i="27"/>
  <c r="V13" i="27"/>
  <c r="W7" i="27"/>
  <c r="M13" i="27"/>
  <c r="R7" i="27"/>
  <c r="C164" i="44" l="1"/>
  <c r="C163" i="44"/>
  <c r="C162" i="44"/>
  <c r="C161" i="44"/>
  <c r="C160" i="44"/>
  <c r="C159" i="44"/>
  <c r="N76" i="44"/>
  <c r="N120" i="44"/>
  <c r="N165" i="44"/>
  <c r="N16" i="42"/>
  <c r="N17" i="42"/>
  <c r="N18" i="42"/>
  <c r="N19" i="42"/>
  <c r="N20" i="42"/>
  <c r="N15" i="42"/>
  <c r="N21" i="42" s="1"/>
  <c r="C165" i="44"/>
  <c r="LF36" i="37"/>
  <c r="LF37" i="37"/>
  <c r="LF38" i="37"/>
  <c r="LF39" i="37"/>
  <c r="LF40" i="37"/>
  <c r="LF41" i="37"/>
  <c r="LF42" i="37"/>
  <c r="LF43" i="37"/>
  <c r="LF44" i="37"/>
  <c r="LF45" i="37"/>
  <c r="LF46" i="37"/>
  <c r="LF47" i="37"/>
  <c r="LF48" i="37"/>
  <c r="LF49" i="37"/>
  <c r="LF50" i="37"/>
  <c r="LF51" i="37"/>
  <c r="LF52" i="37"/>
  <c r="LF53" i="37"/>
  <c r="LF54" i="37"/>
  <c r="LF55" i="37"/>
  <c r="LF56" i="37"/>
  <c r="LF57" i="37"/>
  <c r="LF58" i="37"/>
  <c r="LF59" i="37"/>
  <c r="LF60" i="37"/>
  <c r="LF61" i="37"/>
  <c r="LF35" i="37"/>
  <c r="KY36" i="37"/>
  <c r="KY37" i="37"/>
  <c r="KY38" i="37"/>
  <c r="KY39" i="37"/>
  <c r="KY40" i="37"/>
  <c r="KY41" i="37"/>
  <c r="KY42" i="37"/>
  <c r="KY43" i="37"/>
  <c r="KY44" i="37"/>
  <c r="KY45" i="37"/>
  <c r="KY46" i="37"/>
  <c r="KY47" i="37"/>
  <c r="KY48" i="37"/>
  <c r="KY49" i="37"/>
  <c r="KY50" i="37"/>
  <c r="KY51" i="37"/>
  <c r="KY52" i="37"/>
  <c r="KY53" i="37"/>
  <c r="KY54" i="37"/>
  <c r="KY55" i="37"/>
  <c r="KY56" i="37"/>
  <c r="KY57" i="37"/>
  <c r="KY58" i="37"/>
  <c r="KY59" i="37"/>
  <c r="KY60" i="37"/>
  <c r="KY61" i="37"/>
  <c r="KY35" i="37"/>
  <c r="LM36" i="37"/>
  <c r="LM37" i="37"/>
  <c r="LM38" i="37"/>
  <c r="LM39" i="37"/>
  <c r="LM40" i="37"/>
  <c r="LM41" i="37"/>
  <c r="LM42" i="37"/>
  <c r="LM43" i="37"/>
  <c r="LM44" i="37"/>
  <c r="LM45" i="37"/>
  <c r="LM46" i="37"/>
  <c r="LM47" i="37"/>
  <c r="LM48" i="37"/>
  <c r="LM49" i="37"/>
  <c r="LM50" i="37"/>
  <c r="LM51" i="37"/>
  <c r="LM52" i="37"/>
  <c r="LM53" i="37"/>
  <c r="LM54" i="37"/>
  <c r="LM55" i="37"/>
  <c r="LM56" i="37"/>
  <c r="LM57" i="37"/>
  <c r="LM58" i="37"/>
  <c r="LM59" i="37"/>
  <c r="LM60" i="37"/>
  <c r="LM61" i="37"/>
  <c r="LM35" i="37"/>
  <c r="LT36" i="37"/>
  <c r="LT37" i="37"/>
  <c r="LT38" i="37"/>
  <c r="LT39" i="37"/>
  <c r="LT40" i="37"/>
  <c r="LT41" i="37"/>
  <c r="LT42" i="37"/>
  <c r="LT43" i="37"/>
  <c r="LT44" i="37"/>
  <c r="LT45" i="37"/>
  <c r="LT46" i="37"/>
  <c r="LT47" i="37"/>
  <c r="LT48" i="37"/>
  <c r="LT49" i="37"/>
  <c r="LT50" i="37"/>
  <c r="LT51" i="37"/>
  <c r="LT52" i="37"/>
  <c r="LT53" i="37"/>
  <c r="LT54" i="37"/>
  <c r="LT55" i="37"/>
  <c r="LT56" i="37"/>
  <c r="LT57" i="37"/>
  <c r="LT58" i="37"/>
  <c r="LT59" i="37"/>
  <c r="LT60" i="37"/>
  <c r="LT61" i="37"/>
  <c r="BO12" i="27"/>
  <c r="BO10" i="27"/>
  <c r="BH13" i="27"/>
  <c r="AM13" i="27"/>
  <c r="AH13" i="27"/>
  <c r="BO8" i="27"/>
  <c r="W13" i="27"/>
  <c r="BO11" i="27"/>
  <c r="AX13" i="27"/>
  <c r="R13" i="27"/>
  <c r="BO7" i="27"/>
  <c r="LT68" i="37" l="1"/>
  <c r="LM68" i="37"/>
  <c r="LF68" i="37"/>
  <c r="BC33" i="38"/>
  <c r="JZ7" i="38"/>
  <c r="LF7" i="38"/>
  <c r="JU7" i="38"/>
  <c r="ZY36" i="36" s="1"/>
  <c r="JX7" i="38"/>
  <c r="JZ8" i="38"/>
  <c r="LF8" i="38"/>
  <c r="JU8" i="38"/>
  <c r="ZY37" i="36" s="1"/>
  <c r="JX8" i="38"/>
  <c r="JZ9" i="38"/>
  <c r="LF9" i="38"/>
  <c r="JU9" i="38"/>
  <c r="ZY38" i="36" s="1"/>
  <c r="JX9" i="38"/>
  <c r="JZ10" i="38"/>
  <c r="LF10" i="38"/>
  <c r="JU10" i="38"/>
  <c r="ZY39" i="36" s="1"/>
  <c r="JX10" i="38"/>
  <c r="JZ11" i="38"/>
  <c r="LF11" i="38" s="1"/>
  <c r="JU11" i="38"/>
  <c r="ZY40" i="36" s="1"/>
  <c r="JX11" i="38"/>
  <c r="JZ12" i="38"/>
  <c r="LF12" i="38" s="1"/>
  <c r="JU12" i="38"/>
  <c r="ZY41" i="36" s="1"/>
  <c r="JX12" i="38"/>
  <c r="JZ13" i="38"/>
  <c r="LF13" i="38" s="1"/>
  <c r="JU13" i="38"/>
  <c r="ZY42" i="36" s="1"/>
  <c r="JX13" i="38"/>
  <c r="JZ14" i="38"/>
  <c r="LF14" i="38" s="1"/>
  <c r="JU14" i="38"/>
  <c r="ZY43" i="36" s="1"/>
  <c r="JX14" i="38"/>
  <c r="JZ15" i="38"/>
  <c r="LF15" i="38" s="1"/>
  <c r="JU15" i="38"/>
  <c r="ZY44" i="36" s="1"/>
  <c r="JX15" i="38"/>
  <c r="JZ16" i="38"/>
  <c r="LF16" i="38" s="1"/>
  <c r="JU16" i="38"/>
  <c r="ZY45" i="36" s="1"/>
  <c r="JX16" i="38"/>
  <c r="JZ17" i="38"/>
  <c r="LF17" i="38" s="1"/>
  <c r="JU17" i="38"/>
  <c r="ZY46" i="36" s="1"/>
  <c r="JX17" i="38"/>
  <c r="JZ18" i="38"/>
  <c r="LF18" i="38" s="1"/>
  <c r="JU18" i="38"/>
  <c r="ZY47" i="36" s="1"/>
  <c r="JX18" i="38"/>
  <c r="JZ19" i="38"/>
  <c r="LF19" i="38" s="1"/>
  <c r="JU19" i="38"/>
  <c r="ZY48" i="36" s="1"/>
  <c r="JX19" i="38"/>
  <c r="JZ20" i="38"/>
  <c r="LF20" i="38" s="1"/>
  <c r="JU20" i="38"/>
  <c r="ZY49" i="36" s="1"/>
  <c r="JX20" i="38"/>
  <c r="JZ21" i="38"/>
  <c r="LF21" i="38" s="1"/>
  <c r="JU21" i="38"/>
  <c r="ZY50" i="36" s="1"/>
  <c r="JX21" i="38"/>
  <c r="JZ22" i="38"/>
  <c r="LF22" i="38" s="1"/>
  <c r="JU22" i="38"/>
  <c r="ZY51" i="36" s="1"/>
  <c r="JX22" i="38"/>
  <c r="JZ23" i="38"/>
  <c r="LF23" i="38" s="1"/>
  <c r="JU23" i="38"/>
  <c r="ZY52" i="36" s="1"/>
  <c r="JX23" i="38"/>
  <c r="JZ24" i="38"/>
  <c r="LF24" i="38" s="1"/>
  <c r="JU24" i="38"/>
  <c r="ZY53" i="36" s="1"/>
  <c r="JX24" i="38"/>
  <c r="JZ25" i="38"/>
  <c r="LF25" i="38" s="1"/>
  <c r="JU25" i="38"/>
  <c r="ZY54" i="36" s="1"/>
  <c r="JX25" i="38"/>
  <c r="JZ26" i="38"/>
  <c r="LF26" i="38" s="1"/>
  <c r="JX26" i="38"/>
  <c r="JZ27" i="38"/>
  <c r="LF27" i="38" s="1"/>
  <c r="JX27" i="38"/>
  <c r="JZ28" i="38"/>
  <c r="LF28" i="38" s="1"/>
  <c r="JU28" i="38"/>
  <c r="ZY57" i="36" s="1"/>
  <c r="JX28" i="38"/>
  <c r="JX29" i="38"/>
  <c r="JU29" i="38"/>
  <c r="ZY58" i="36" s="1"/>
  <c r="JZ29" i="38"/>
  <c r="LF29" i="38" s="1"/>
  <c r="JZ30" i="38"/>
  <c r="LF30" i="38" s="1"/>
  <c r="JU30" i="38"/>
  <c r="ZY59" i="36" s="1"/>
  <c r="JX30" i="38"/>
  <c r="JT33" i="38"/>
  <c r="JX33" i="38" s="1"/>
  <c r="JU27" i="38"/>
  <c r="ZY56" i="36" s="1"/>
  <c r="JU32" i="38"/>
  <c r="ZY61" i="36" s="1"/>
  <c r="JY32" i="38"/>
  <c r="JZ6" i="38"/>
  <c r="JU31" i="38"/>
  <c r="ZY60" i="36" s="1"/>
  <c r="JZ31" i="38"/>
  <c r="LF31" i="38" s="1"/>
  <c r="JU6" i="38"/>
  <c r="JX6" i="38"/>
  <c r="JP31" i="41" l="1"/>
  <c r="JU31" i="41"/>
  <c r="ZY28" i="36"/>
  <c r="JP27" i="41"/>
  <c r="JU27" i="41"/>
  <c r="JS27" i="41"/>
  <c r="JP30" i="41"/>
  <c r="JU30" i="41"/>
  <c r="JS30" i="41"/>
  <c r="ZY25" i="36"/>
  <c r="ZX24" i="36"/>
  <c r="JU25" i="41"/>
  <c r="JS25" i="41"/>
  <c r="JP25" i="41"/>
  <c r="JU24" i="41"/>
  <c r="JS24" i="41"/>
  <c r="JP24" i="41"/>
  <c r="JU23" i="41"/>
  <c r="JS23" i="41"/>
  <c r="JP23" i="41"/>
  <c r="JU22" i="41"/>
  <c r="JS22" i="41"/>
  <c r="JP22" i="41"/>
  <c r="JU21" i="41"/>
  <c r="JS21" i="41"/>
  <c r="JP21" i="41"/>
  <c r="JU20" i="41"/>
  <c r="JS20" i="41"/>
  <c r="JP20" i="41"/>
  <c r="JU19" i="41"/>
  <c r="JS19" i="41"/>
  <c r="JP19" i="41"/>
  <c r="JU18" i="41"/>
  <c r="JS18" i="41"/>
  <c r="JP18" i="41"/>
  <c r="JU17" i="41"/>
  <c r="JS17" i="41"/>
  <c r="JP17" i="41"/>
  <c r="JU16" i="41"/>
  <c r="JS16" i="41"/>
  <c r="JP16" i="41"/>
  <c r="JU15" i="41"/>
  <c r="JS15" i="41"/>
  <c r="JP15" i="41"/>
  <c r="JU14" i="41"/>
  <c r="JS14" i="41"/>
  <c r="JP14" i="41"/>
  <c r="JU13" i="41"/>
  <c r="JS13" i="41"/>
  <c r="JP13" i="41"/>
  <c r="JU12" i="41"/>
  <c r="JS12" i="41"/>
  <c r="JP12" i="41"/>
  <c r="JU11" i="41"/>
  <c r="JS11" i="41"/>
  <c r="JP11" i="41"/>
  <c r="JU10" i="41"/>
  <c r="JS10" i="41"/>
  <c r="JP10" i="41"/>
  <c r="JU9" i="41"/>
  <c r="JS9" i="41"/>
  <c r="JP9" i="41"/>
  <c r="JU8" i="41"/>
  <c r="JS8" i="41"/>
  <c r="JP8" i="41"/>
  <c r="JU7" i="41"/>
  <c r="JS7" i="41"/>
  <c r="JP7" i="41"/>
  <c r="ZT2" i="36"/>
  <c r="ZU2" i="36"/>
  <c r="ZV2" i="36"/>
  <c r="ZW2" i="36"/>
  <c r="ZX2" i="36"/>
  <c r="ZY2" i="36"/>
  <c r="ZS2" i="36"/>
  <c r="ZT27" i="36"/>
  <c r="ZU27" i="36"/>
  <c r="ZV27" i="36"/>
  <c r="ZW27" i="36"/>
  <c r="ZX27" i="36"/>
  <c r="ZY27" i="36"/>
  <c r="ZS27" i="36"/>
  <c r="LG32" i="38"/>
  <c r="LH32" i="38"/>
  <c r="LI32" i="38" s="1"/>
  <c r="ZT28" i="36"/>
  <c r="ZU28" i="36"/>
  <c r="ZV28" i="36"/>
  <c r="ZW28" i="36"/>
  <c r="ZX28" i="36"/>
  <c r="ZS28" i="36"/>
  <c r="ZT23" i="36"/>
  <c r="ZU23" i="36"/>
  <c r="ZV23" i="36"/>
  <c r="ZW23" i="36"/>
  <c r="ZX23" i="36"/>
  <c r="ZY23" i="36"/>
  <c r="ZS23" i="36"/>
  <c r="ZT26" i="36"/>
  <c r="ZU26" i="36"/>
  <c r="ZV26" i="36"/>
  <c r="ZW26" i="36"/>
  <c r="ZX26" i="36"/>
  <c r="ZY26" i="36"/>
  <c r="ZS26" i="36"/>
  <c r="ZT25" i="36"/>
  <c r="ZU25" i="36"/>
  <c r="ZV25" i="36"/>
  <c r="ZW25" i="36"/>
  <c r="ZX25" i="36"/>
  <c r="ZS25" i="36"/>
  <c r="ZT24" i="36"/>
  <c r="ZU24" i="36"/>
  <c r="ZV24" i="36"/>
  <c r="ZW24" i="36"/>
  <c r="ZY24" i="36"/>
  <c r="ZS24" i="36"/>
  <c r="ZT21" i="36"/>
  <c r="ZU21" i="36"/>
  <c r="ZV21" i="36"/>
  <c r="ZW21" i="36"/>
  <c r="ZX21" i="36"/>
  <c r="ZY21" i="36"/>
  <c r="ZS21" i="36"/>
  <c r="ZT20" i="36"/>
  <c r="ZU20" i="36"/>
  <c r="ZV20" i="36"/>
  <c r="ZW20" i="36"/>
  <c r="ZX20" i="36"/>
  <c r="ZY20" i="36"/>
  <c r="ZS20" i="36"/>
  <c r="ZT19" i="36"/>
  <c r="ZU19" i="36"/>
  <c r="ZV19" i="36"/>
  <c r="ZW19" i="36"/>
  <c r="ZX19" i="36"/>
  <c r="ZY19" i="36"/>
  <c r="ZS19" i="36"/>
  <c r="ZT18" i="36"/>
  <c r="ZU18" i="36"/>
  <c r="ZV18" i="36"/>
  <c r="ZW18" i="36"/>
  <c r="ZX18" i="36"/>
  <c r="ZY18" i="36"/>
  <c r="ZS18" i="36"/>
  <c r="ZT17" i="36"/>
  <c r="ZU17" i="36"/>
  <c r="ZV17" i="36"/>
  <c r="ZW17" i="36"/>
  <c r="ZX17" i="36"/>
  <c r="ZY17" i="36"/>
  <c r="ZS17" i="36"/>
  <c r="ZT16" i="36"/>
  <c r="ZU16" i="36"/>
  <c r="ZV16" i="36"/>
  <c r="ZW16" i="36"/>
  <c r="ZX16" i="36"/>
  <c r="ZY16" i="36"/>
  <c r="ZS16" i="36"/>
  <c r="ZT15" i="36"/>
  <c r="ZU15" i="36"/>
  <c r="ZV15" i="36"/>
  <c r="ZW15" i="36"/>
  <c r="ZX15" i="36"/>
  <c r="ZY15" i="36"/>
  <c r="ZS15" i="36"/>
  <c r="ZT14" i="36"/>
  <c r="ZU14" i="36"/>
  <c r="ZV14" i="36"/>
  <c r="ZW14" i="36"/>
  <c r="ZX14" i="36"/>
  <c r="ZY14" i="36"/>
  <c r="ZS14" i="36"/>
  <c r="ZT13" i="36"/>
  <c r="ZU13" i="36"/>
  <c r="ZV13" i="36"/>
  <c r="ZW13" i="36"/>
  <c r="ZX13" i="36"/>
  <c r="ZY13" i="36"/>
  <c r="ZS13" i="36"/>
  <c r="ZT12" i="36"/>
  <c r="ZU12" i="36"/>
  <c r="ZV12" i="36"/>
  <c r="ZW12" i="36"/>
  <c r="ZX12" i="36"/>
  <c r="ZY12" i="36"/>
  <c r="ZS12" i="36"/>
  <c r="ZT11" i="36"/>
  <c r="ZU11" i="36"/>
  <c r="ZV11" i="36"/>
  <c r="ZW11" i="36"/>
  <c r="ZX11" i="36"/>
  <c r="ZY11" i="36"/>
  <c r="ZS11" i="36"/>
  <c r="ZT10" i="36"/>
  <c r="ZU10" i="36"/>
  <c r="ZV10" i="36"/>
  <c r="ZW10" i="36"/>
  <c r="ZX10" i="36"/>
  <c r="ZY10" i="36"/>
  <c r="ZS10" i="36"/>
  <c r="ZT9" i="36"/>
  <c r="ZU9" i="36"/>
  <c r="ZV9" i="36"/>
  <c r="ZW9" i="36"/>
  <c r="ZX9" i="36"/>
  <c r="ZY9" i="36"/>
  <c r="ZS9" i="36"/>
  <c r="ZT8" i="36"/>
  <c r="ZU8" i="36"/>
  <c r="ZV8" i="36"/>
  <c r="ZW8" i="36"/>
  <c r="ZX8" i="36"/>
  <c r="ZY8" i="36"/>
  <c r="ZS8" i="36"/>
  <c r="ZT7" i="36"/>
  <c r="ZU7" i="36"/>
  <c r="ZV7" i="36"/>
  <c r="ZW7" i="36"/>
  <c r="ZX7" i="36"/>
  <c r="ZY7" i="36"/>
  <c r="ZS7" i="36"/>
  <c r="ZT6" i="36"/>
  <c r="ZU6" i="36"/>
  <c r="ZV6" i="36"/>
  <c r="ZW6" i="36"/>
  <c r="ZX6" i="36"/>
  <c r="ZY6" i="36"/>
  <c r="ZS6" i="36"/>
  <c r="ZT5" i="36"/>
  <c r="ZU5" i="36"/>
  <c r="ZV5" i="36"/>
  <c r="ZW5" i="36"/>
  <c r="ZX5" i="36"/>
  <c r="ZY5" i="36"/>
  <c r="ZS5" i="36"/>
  <c r="ZT4" i="36"/>
  <c r="ZU4" i="36"/>
  <c r="ZV4" i="36"/>
  <c r="ZW4" i="36"/>
  <c r="ZX4" i="36"/>
  <c r="ZY4" i="36"/>
  <c r="ZS4" i="36"/>
  <c r="ZT3" i="36"/>
  <c r="ZU3" i="36"/>
  <c r="ZV3" i="36"/>
  <c r="ZW3" i="36"/>
  <c r="ZX3" i="36"/>
  <c r="ZY3" i="36"/>
  <c r="ZS3" i="36"/>
  <c r="JY6" i="38"/>
  <c r="JZ33" i="38"/>
  <c r="KB33" i="38" s="1"/>
  <c r="KB31" i="38"/>
  <c r="JY31" i="38"/>
  <c r="LF6" i="38"/>
  <c r="LF33" i="38" s="1"/>
  <c r="LJ6" i="38"/>
  <c r="KB6" i="38"/>
  <c r="JY27" i="38"/>
  <c r="JY30" i="38"/>
  <c r="LJ30" i="38"/>
  <c r="LL30" i="38" s="1"/>
  <c r="LM30" i="38" s="1"/>
  <c r="KB30" i="38"/>
  <c r="LJ29" i="38"/>
  <c r="LL29" i="38" s="1"/>
  <c r="LM29" i="38" s="1"/>
  <c r="KB29" i="38"/>
  <c r="JU26" i="38"/>
  <c r="ZY55" i="36" s="1"/>
  <c r="JY29" i="38"/>
  <c r="JY28" i="38"/>
  <c r="LJ28" i="38"/>
  <c r="LL28" i="38" s="1"/>
  <c r="LM28" i="38" s="1"/>
  <c r="KB28" i="38"/>
  <c r="LJ27" i="38"/>
  <c r="LL27" i="38" s="1"/>
  <c r="LM27" i="38" s="1"/>
  <c r="KB27" i="38"/>
  <c r="LJ26" i="38"/>
  <c r="LL26" i="38" s="1"/>
  <c r="LM26" i="38" s="1"/>
  <c r="KB26" i="38"/>
  <c r="JY25" i="38"/>
  <c r="LJ25" i="38"/>
  <c r="LL25" i="38" s="1"/>
  <c r="LM25" i="38" s="1"/>
  <c r="KB25" i="38"/>
  <c r="JY24" i="38"/>
  <c r="LJ24" i="38"/>
  <c r="LL24" i="38" s="1"/>
  <c r="LM24" i="38" s="1"/>
  <c r="KB24" i="38"/>
  <c r="JY23" i="38"/>
  <c r="LJ23" i="38"/>
  <c r="LL23" i="38" s="1"/>
  <c r="LM23" i="38" s="1"/>
  <c r="KB23" i="38"/>
  <c r="JY22" i="38"/>
  <c r="LJ22" i="38"/>
  <c r="LL22" i="38" s="1"/>
  <c r="LM22" i="38" s="1"/>
  <c r="KB22" i="38"/>
  <c r="JY21" i="38"/>
  <c r="LJ21" i="38"/>
  <c r="LL21" i="38" s="1"/>
  <c r="LM21" i="38" s="1"/>
  <c r="KB21" i="38"/>
  <c r="JY20" i="38"/>
  <c r="LJ20" i="38"/>
  <c r="LL20" i="38" s="1"/>
  <c r="LM20" i="38" s="1"/>
  <c r="KB20" i="38"/>
  <c r="JY19" i="38"/>
  <c r="LJ19" i="38"/>
  <c r="LL19" i="38" s="1"/>
  <c r="LM19" i="38" s="1"/>
  <c r="KB19" i="38"/>
  <c r="JY18" i="38"/>
  <c r="LJ18" i="38"/>
  <c r="LL18" i="38" s="1"/>
  <c r="LM18" i="38" s="1"/>
  <c r="KB18" i="38"/>
  <c r="JY17" i="38"/>
  <c r="LJ17" i="38"/>
  <c r="LL17" i="38" s="1"/>
  <c r="LM17" i="38" s="1"/>
  <c r="KB17" i="38"/>
  <c r="JY16" i="38"/>
  <c r="LJ16" i="38"/>
  <c r="LL16" i="38" s="1"/>
  <c r="LM16" i="38" s="1"/>
  <c r="KB16" i="38"/>
  <c r="JY15" i="38"/>
  <c r="LJ15" i="38"/>
  <c r="LL15" i="38" s="1"/>
  <c r="LM15" i="38" s="1"/>
  <c r="KB15" i="38"/>
  <c r="JY14" i="38"/>
  <c r="LJ14" i="38"/>
  <c r="LL14" i="38" s="1"/>
  <c r="LM14" i="38" s="1"/>
  <c r="KB14" i="38"/>
  <c r="JY13" i="38"/>
  <c r="LJ13" i="38"/>
  <c r="LL13" i="38" s="1"/>
  <c r="LM13" i="38" s="1"/>
  <c r="KB13" i="38"/>
  <c r="JY12" i="38"/>
  <c r="LJ12" i="38"/>
  <c r="LL12" i="38" s="1"/>
  <c r="LM12" i="38" s="1"/>
  <c r="KB12" i="38"/>
  <c r="JY11" i="38"/>
  <c r="LJ11" i="38"/>
  <c r="LL11" i="38" s="1"/>
  <c r="LM11" i="38" s="1"/>
  <c r="KB11" i="38"/>
  <c r="JY10" i="38"/>
  <c r="LJ10" i="38"/>
  <c r="LL10" i="38" s="1"/>
  <c r="LM10" i="38" s="1"/>
  <c r="KB10" i="38"/>
  <c r="JY9" i="38"/>
  <c r="LJ9" i="38"/>
  <c r="LL9" i="38" s="1"/>
  <c r="LM9" i="38" s="1"/>
  <c r="KB9" i="38"/>
  <c r="JY8" i="38"/>
  <c r="LJ8" i="38"/>
  <c r="LL8" i="38" s="1"/>
  <c r="LM8" i="38" s="1"/>
  <c r="KB8" i="38"/>
  <c r="JY7" i="38"/>
  <c r="LJ7" i="38"/>
  <c r="LL7" i="38" s="1"/>
  <c r="LM7" i="38" s="1"/>
  <c r="KB7" i="38"/>
  <c r="JP26" i="41" l="1"/>
  <c r="JU26" i="41"/>
  <c r="JS26" i="41"/>
  <c r="JO33" i="41"/>
  <c r="JS33" i="41" s="1"/>
  <c r="JT7" i="41"/>
  <c r="M4" i="44"/>
  <c r="LE7" i="41"/>
  <c r="LA7" i="41"/>
  <c r="B4" i="43" s="1"/>
  <c r="JW7" i="41"/>
  <c r="JT8" i="41"/>
  <c r="M5" i="44"/>
  <c r="LE8" i="41"/>
  <c r="LG8" i="41" s="1"/>
  <c r="LH8" i="41" s="1"/>
  <c r="LA8" i="41"/>
  <c r="B5" i="43" s="1"/>
  <c r="JW8" i="41"/>
  <c r="JT9" i="41"/>
  <c r="M6" i="44"/>
  <c r="LE9" i="41"/>
  <c r="LG9" i="41" s="1"/>
  <c r="LH9" i="41" s="1"/>
  <c r="LA9" i="41"/>
  <c r="B6" i="43" s="1"/>
  <c r="JW9" i="41"/>
  <c r="JT10" i="41"/>
  <c r="M7" i="44"/>
  <c r="LE10" i="41"/>
  <c r="LG10" i="41" s="1"/>
  <c r="LH10" i="41" s="1"/>
  <c r="LA10" i="41"/>
  <c r="B7" i="43" s="1"/>
  <c r="JW10" i="41"/>
  <c r="JT11" i="41"/>
  <c r="M8" i="44"/>
  <c r="LE11" i="41"/>
  <c r="LG11" i="41" s="1"/>
  <c r="LH11" i="41" s="1"/>
  <c r="LA11" i="41"/>
  <c r="B8" i="43" s="1"/>
  <c r="JW11" i="41"/>
  <c r="JT12" i="41"/>
  <c r="M9" i="44"/>
  <c r="LE12" i="41"/>
  <c r="LG12" i="41" s="1"/>
  <c r="LH12" i="41" s="1"/>
  <c r="LA12" i="41"/>
  <c r="B9" i="43" s="1"/>
  <c r="JW12" i="41"/>
  <c r="JT13" i="41"/>
  <c r="M10" i="44"/>
  <c r="LE13" i="41"/>
  <c r="LG13" i="41" s="1"/>
  <c r="LH13" i="41" s="1"/>
  <c r="LA13" i="41"/>
  <c r="B10" i="43" s="1"/>
  <c r="JW13" i="41"/>
  <c r="JT14" i="41"/>
  <c r="M11" i="44"/>
  <c r="LE14" i="41"/>
  <c r="LG14" i="41" s="1"/>
  <c r="LH14" i="41" s="1"/>
  <c r="LA14" i="41"/>
  <c r="B11" i="43" s="1"/>
  <c r="JW14" i="41"/>
  <c r="JT15" i="41"/>
  <c r="M12" i="44"/>
  <c r="LE15" i="41"/>
  <c r="LG15" i="41" s="1"/>
  <c r="LH15" i="41" s="1"/>
  <c r="LA15" i="41"/>
  <c r="B12" i="43" s="1"/>
  <c r="JW15" i="41"/>
  <c r="JT16" i="41"/>
  <c r="M13" i="44"/>
  <c r="LE16" i="41"/>
  <c r="LG16" i="41" s="1"/>
  <c r="LH16" i="41" s="1"/>
  <c r="LA16" i="41"/>
  <c r="B13" i="43" s="1"/>
  <c r="JW16" i="41"/>
  <c r="JT17" i="41"/>
  <c r="M14" i="44"/>
  <c r="LE17" i="41"/>
  <c r="LG17" i="41" s="1"/>
  <c r="LH17" i="41" s="1"/>
  <c r="LA17" i="41"/>
  <c r="B14" i="43" s="1"/>
  <c r="JW17" i="41"/>
  <c r="JT18" i="41"/>
  <c r="M15" i="44"/>
  <c r="LE18" i="41"/>
  <c r="LG18" i="41" s="1"/>
  <c r="LH18" i="41" s="1"/>
  <c r="LA18" i="41"/>
  <c r="B15" i="43" s="1"/>
  <c r="JW18" i="41"/>
  <c r="JT19" i="41"/>
  <c r="M16" i="44"/>
  <c r="LE19" i="41"/>
  <c r="LG19" i="41" s="1"/>
  <c r="LH19" i="41" s="1"/>
  <c r="LA19" i="41"/>
  <c r="B16" i="43" s="1"/>
  <c r="JW19" i="41"/>
  <c r="JT20" i="41"/>
  <c r="M17" i="44"/>
  <c r="LE20" i="41"/>
  <c r="LG20" i="41" s="1"/>
  <c r="LH20" i="41" s="1"/>
  <c r="LA20" i="41"/>
  <c r="B17" i="43" s="1"/>
  <c r="JW20" i="41"/>
  <c r="JT21" i="41"/>
  <c r="M18" i="44"/>
  <c r="LE21" i="41"/>
  <c r="LG21" i="41" s="1"/>
  <c r="LH21" i="41" s="1"/>
  <c r="LA21" i="41"/>
  <c r="B18" i="43" s="1"/>
  <c r="JW21" i="41"/>
  <c r="JT22" i="41"/>
  <c r="M19" i="44"/>
  <c r="LE22" i="41"/>
  <c r="LG22" i="41" s="1"/>
  <c r="LH22" i="41" s="1"/>
  <c r="LA22" i="41"/>
  <c r="B19" i="43" s="1"/>
  <c r="JW22" i="41"/>
  <c r="JT23" i="41"/>
  <c r="M20" i="44"/>
  <c r="LE23" i="41"/>
  <c r="LG23" i="41" s="1"/>
  <c r="LH23" i="41" s="1"/>
  <c r="LA23" i="41"/>
  <c r="B20" i="43" s="1"/>
  <c r="JW23" i="41"/>
  <c r="JT24" i="41"/>
  <c r="M21" i="44"/>
  <c r="LE24" i="41"/>
  <c r="LG24" i="41" s="1"/>
  <c r="LH24" i="41" s="1"/>
  <c r="LA24" i="41"/>
  <c r="B21" i="43" s="1"/>
  <c r="JW24" i="41"/>
  <c r="JT25" i="41"/>
  <c r="M22" i="44"/>
  <c r="LE25" i="41"/>
  <c r="LG25" i="41" s="1"/>
  <c r="LH25" i="41" s="1"/>
  <c r="LA25" i="41"/>
  <c r="B22" i="43" s="1"/>
  <c r="JW25" i="41"/>
  <c r="JP28" i="41"/>
  <c r="JU28" i="41"/>
  <c r="JS28" i="41"/>
  <c r="JP29" i="41"/>
  <c r="JU29" i="41"/>
  <c r="JS29" i="41"/>
  <c r="M27" i="44"/>
  <c r="LE30" i="41"/>
  <c r="LG30" i="41" s="1"/>
  <c r="LH30" i="41" s="1"/>
  <c r="LA30" i="41"/>
  <c r="B27" i="43" s="1"/>
  <c r="JW30" i="41"/>
  <c r="M24" i="44"/>
  <c r="LE27" i="41"/>
  <c r="LG27" i="41" s="1"/>
  <c r="LH27" i="41" s="1"/>
  <c r="LA27" i="41"/>
  <c r="B24" i="43" s="1"/>
  <c r="JW27" i="41"/>
  <c r="JP32" i="41"/>
  <c r="JU32" i="41"/>
  <c r="M28" i="44"/>
  <c r="LA31" i="41"/>
  <c r="B28" i="43" s="1"/>
  <c r="JW31" i="41"/>
  <c r="JT31" i="41"/>
  <c r="LH7" i="38"/>
  <c r="LG7" i="38"/>
  <c r="LH8" i="38"/>
  <c r="LG8" i="38"/>
  <c r="LH9" i="38"/>
  <c r="LG9" i="38"/>
  <c r="LH10" i="38"/>
  <c r="LG10" i="38"/>
  <c r="LH11" i="38"/>
  <c r="LG11" i="38"/>
  <c r="LH12" i="38"/>
  <c r="LG12" i="38"/>
  <c r="LH13" i="38"/>
  <c r="LG13" i="38"/>
  <c r="LH14" i="38"/>
  <c r="LG14" i="38"/>
  <c r="LH15" i="38"/>
  <c r="LG15" i="38"/>
  <c r="LH16" i="38"/>
  <c r="LG16" i="38"/>
  <c r="LH17" i="38"/>
  <c r="LG17" i="38"/>
  <c r="LH18" i="38"/>
  <c r="LG18" i="38"/>
  <c r="LH19" i="38"/>
  <c r="LG19" i="38"/>
  <c r="LH20" i="38"/>
  <c r="LG20" i="38"/>
  <c r="LH21" i="38"/>
  <c r="LG21" i="38"/>
  <c r="LH22" i="38"/>
  <c r="LG22" i="38"/>
  <c r="LH23" i="38"/>
  <c r="LG23" i="38"/>
  <c r="LH24" i="38"/>
  <c r="LG24" i="38"/>
  <c r="LH25" i="38"/>
  <c r="LG25" i="38"/>
  <c r="LH28" i="38"/>
  <c r="LG28" i="38"/>
  <c r="LH29" i="38"/>
  <c r="LG29" i="38"/>
  <c r="ZT22" i="36"/>
  <c r="ZU22" i="36"/>
  <c r="ZV22" i="36"/>
  <c r="ZW22" i="36"/>
  <c r="ZX22" i="36"/>
  <c r="ZY22" i="36"/>
  <c r="ZS22" i="36"/>
  <c r="ZY65" i="36"/>
  <c r="LH30" i="38"/>
  <c r="LG30" i="38"/>
  <c r="LH27" i="38"/>
  <c r="LG27" i="38"/>
  <c r="LG31" i="38"/>
  <c r="LH31" i="38"/>
  <c r="LG6" i="38"/>
  <c r="LH6" i="38"/>
  <c r="ZS64" i="36"/>
  <c r="ZY64" i="36"/>
  <c r="ZX64" i="36"/>
  <c r="ZW64" i="36"/>
  <c r="ZV64" i="36"/>
  <c r="ZU64" i="36"/>
  <c r="ZT64" i="36"/>
  <c r="LI8" i="38"/>
  <c r="LI12" i="38"/>
  <c r="LI17" i="38"/>
  <c r="LI21" i="38"/>
  <c r="LI23" i="38"/>
  <c r="LI24" i="38"/>
  <c r="LI25" i="38"/>
  <c r="LI28" i="38"/>
  <c r="LI29" i="38"/>
  <c r="JY26" i="38"/>
  <c r="JU33" i="38"/>
  <c r="LI30" i="38"/>
  <c r="LI27" i="38"/>
  <c r="LJ33" i="38"/>
  <c r="LL33" i="38" s="1"/>
  <c r="LM33" i="38" s="1"/>
  <c r="LL6" i="38"/>
  <c r="LM6" i="38" s="1"/>
  <c r="LI31" i="38"/>
  <c r="JY33" i="38"/>
  <c r="DU4" i="27" s="1"/>
  <c r="JU35" i="41" l="1"/>
  <c r="I28" i="43"/>
  <c r="D28" i="43"/>
  <c r="I24" i="43"/>
  <c r="D24" i="43"/>
  <c r="I27" i="43"/>
  <c r="D27" i="43"/>
  <c r="I22" i="43"/>
  <c r="D22" i="43"/>
  <c r="I21" i="43"/>
  <c r="D21" i="43"/>
  <c r="I20" i="43"/>
  <c r="D20" i="43"/>
  <c r="I19" i="43"/>
  <c r="D19" i="43"/>
  <c r="I18" i="43"/>
  <c r="D18" i="43"/>
  <c r="I17" i="43"/>
  <c r="D17" i="43"/>
  <c r="I16" i="43"/>
  <c r="D16" i="43"/>
  <c r="I15" i="43"/>
  <c r="D15" i="43"/>
  <c r="I14" i="43"/>
  <c r="D14" i="43"/>
  <c r="I13" i="43"/>
  <c r="D13" i="43"/>
  <c r="I12" i="43"/>
  <c r="D12" i="43"/>
  <c r="I11" i="43"/>
  <c r="D11" i="43"/>
  <c r="I10" i="43"/>
  <c r="D10" i="43"/>
  <c r="I9" i="43"/>
  <c r="D9" i="43"/>
  <c r="I8" i="43"/>
  <c r="D8" i="43"/>
  <c r="I7" i="43"/>
  <c r="D7" i="43"/>
  <c r="I6" i="43"/>
  <c r="D6" i="43"/>
  <c r="I5" i="43"/>
  <c r="D5" i="43"/>
  <c r="I4" i="43"/>
  <c r="D4" i="43"/>
  <c r="LC31" i="41"/>
  <c r="LD31" i="41" s="1"/>
  <c r="LB31" i="41"/>
  <c r="M61" i="44"/>
  <c r="M151" i="44"/>
  <c r="M106" i="44"/>
  <c r="M29" i="44"/>
  <c r="LA32" i="41"/>
  <c r="B29" i="43" s="1"/>
  <c r="JW32" i="41"/>
  <c r="M57" i="44"/>
  <c r="M147" i="44"/>
  <c r="M102" i="44"/>
  <c r="M60" i="44"/>
  <c r="M150" i="44"/>
  <c r="M105" i="44"/>
  <c r="M26" i="44"/>
  <c r="LE29" i="41"/>
  <c r="LG29" i="41" s="1"/>
  <c r="LH29" i="41" s="1"/>
  <c r="LA29" i="41"/>
  <c r="B26" i="43" s="1"/>
  <c r="JW29" i="41"/>
  <c r="M25" i="44"/>
  <c r="LE28" i="41"/>
  <c r="LG28" i="41" s="1"/>
  <c r="LH28" i="41" s="1"/>
  <c r="LA28" i="41"/>
  <c r="B25" i="43" s="1"/>
  <c r="JW28" i="41"/>
  <c r="JU33" i="41"/>
  <c r="JW33" i="41" s="1"/>
  <c r="JT28" i="41"/>
  <c r="JP33" i="41"/>
  <c r="M55" i="44"/>
  <c r="M145" i="44"/>
  <c r="M100" i="44"/>
  <c r="LC25" i="41"/>
  <c r="LD25" i="41" s="1"/>
  <c r="LB25" i="41"/>
  <c r="M54" i="44"/>
  <c r="M144" i="44"/>
  <c r="M99" i="44"/>
  <c r="LC24" i="41"/>
  <c r="LD24" i="41" s="1"/>
  <c r="LB24" i="41"/>
  <c r="M53" i="44"/>
  <c r="M143" i="44"/>
  <c r="M98" i="44"/>
  <c r="LC23" i="41"/>
  <c r="LD23" i="41" s="1"/>
  <c r="LB23" i="41"/>
  <c r="M52" i="44"/>
  <c r="M142" i="44"/>
  <c r="M97" i="44"/>
  <c r="LC22" i="41"/>
  <c r="LD22" i="41" s="1"/>
  <c r="LB22" i="41"/>
  <c r="M51" i="44"/>
  <c r="M141" i="44"/>
  <c r="M96" i="44"/>
  <c r="LC21" i="41"/>
  <c r="LD21" i="41" s="1"/>
  <c r="LB21" i="41"/>
  <c r="M50" i="44"/>
  <c r="M140" i="44"/>
  <c r="M95" i="44"/>
  <c r="LC20" i="41"/>
  <c r="LD20" i="41" s="1"/>
  <c r="LB20" i="41"/>
  <c r="M49" i="44"/>
  <c r="M139" i="44"/>
  <c r="M94" i="44"/>
  <c r="LC19" i="41"/>
  <c r="LD19" i="41" s="1"/>
  <c r="LB19" i="41"/>
  <c r="M48" i="44"/>
  <c r="M138" i="44"/>
  <c r="M93" i="44"/>
  <c r="LC18" i="41"/>
  <c r="LD18" i="41" s="1"/>
  <c r="LB18" i="41"/>
  <c r="M47" i="44"/>
  <c r="M137" i="44"/>
  <c r="M92" i="44"/>
  <c r="LC17" i="41"/>
  <c r="LD17" i="41" s="1"/>
  <c r="LB17" i="41"/>
  <c r="M46" i="44"/>
  <c r="M136" i="44"/>
  <c r="M91" i="44"/>
  <c r="LC16" i="41"/>
  <c r="LD16" i="41" s="1"/>
  <c r="LB16" i="41"/>
  <c r="M45" i="44"/>
  <c r="M135" i="44"/>
  <c r="M90" i="44"/>
  <c r="LC15" i="41"/>
  <c r="LD15" i="41" s="1"/>
  <c r="LB15" i="41"/>
  <c r="M44" i="44"/>
  <c r="M134" i="44"/>
  <c r="M89" i="44"/>
  <c r="LC14" i="41"/>
  <c r="LD14" i="41" s="1"/>
  <c r="LB14" i="41"/>
  <c r="M43" i="44"/>
  <c r="M133" i="44"/>
  <c r="M88" i="44"/>
  <c r="LC13" i="41"/>
  <c r="LD13" i="41" s="1"/>
  <c r="LB13" i="41"/>
  <c r="M42" i="44"/>
  <c r="M132" i="44"/>
  <c r="M87" i="44"/>
  <c r="LC12" i="41"/>
  <c r="LD12" i="41" s="1"/>
  <c r="LB12" i="41"/>
  <c r="M41" i="44"/>
  <c r="M131" i="44"/>
  <c r="M86" i="44"/>
  <c r="LC11" i="41"/>
  <c r="LD11" i="41" s="1"/>
  <c r="LB11" i="41"/>
  <c r="M40" i="44"/>
  <c r="M130" i="44"/>
  <c r="M85" i="44"/>
  <c r="LC10" i="41"/>
  <c r="LD10" i="41" s="1"/>
  <c r="LB10" i="41"/>
  <c r="M39" i="44"/>
  <c r="M129" i="44"/>
  <c r="M84" i="44"/>
  <c r="LC9" i="41"/>
  <c r="LD9" i="41" s="1"/>
  <c r="LB9" i="41"/>
  <c r="M38" i="44"/>
  <c r="M128" i="44"/>
  <c r="M83" i="44"/>
  <c r="LC8" i="41"/>
  <c r="LD8" i="41" s="1"/>
  <c r="LB8" i="41"/>
  <c r="LG7" i="41"/>
  <c r="LH7" i="41" s="1"/>
  <c r="M37" i="44"/>
  <c r="M127" i="44"/>
  <c r="M82" i="44"/>
  <c r="M3" i="42"/>
  <c r="LC7" i="41"/>
  <c r="LD7" i="41" s="1"/>
  <c r="LB7" i="41"/>
  <c r="M23" i="44"/>
  <c r="M32" i="44" s="1"/>
  <c r="LE26" i="41"/>
  <c r="LA26" i="41"/>
  <c r="JW26" i="41"/>
  <c r="JP58" i="41"/>
  <c r="LH26" i="38"/>
  <c r="LG26" i="38"/>
  <c r="LH33" i="38"/>
  <c r="DU12" i="27"/>
  <c r="EB12" i="27" s="1"/>
  <c r="DU11" i="27"/>
  <c r="EB11" i="27" s="1"/>
  <c r="DU10" i="27"/>
  <c r="EB10" i="27" s="1"/>
  <c r="DU9" i="27"/>
  <c r="EB9" i="27" s="1"/>
  <c r="DU8" i="27"/>
  <c r="EB8" i="27" s="1"/>
  <c r="DU7" i="27"/>
  <c r="EB4" i="27"/>
  <c r="JY3" i="38"/>
  <c r="JI3" i="38"/>
  <c r="JN3" i="38"/>
  <c r="JS3" i="38"/>
  <c r="LI6" i="38"/>
  <c r="JX3" i="38"/>
  <c r="JV33" i="38"/>
  <c r="JU38" i="38"/>
  <c r="JU63" i="38"/>
  <c r="JU59" i="38"/>
  <c r="JU62" i="38"/>
  <c r="JU61" i="38"/>
  <c r="JU60" i="38"/>
  <c r="JU57" i="38"/>
  <c r="JU56" i="38"/>
  <c r="JU55" i="38"/>
  <c r="JU54" i="38"/>
  <c r="JU53" i="38"/>
  <c r="JU52" i="38"/>
  <c r="JU51" i="38"/>
  <c r="JU50" i="38"/>
  <c r="JU49" i="38"/>
  <c r="JU48" i="38"/>
  <c r="JU47" i="38"/>
  <c r="JU46" i="38"/>
  <c r="JU45" i="38"/>
  <c r="JU44" i="38"/>
  <c r="JU43" i="38"/>
  <c r="JU42" i="38"/>
  <c r="JU41" i="38"/>
  <c r="JU40" i="38"/>
  <c r="JU39" i="38"/>
  <c r="JU58" i="38"/>
  <c r="LG33" i="38"/>
  <c r="LI22" i="38"/>
  <c r="LI20" i="38"/>
  <c r="LI19" i="38"/>
  <c r="LI18" i="38"/>
  <c r="LI16" i="38"/>
  <c r="LI15" i="38"/>
  <c r="LI14" i="38"/>
  <c r="LI13" i="38"/>
  <c r="LI11" i="38"/>
  <c r="LI10" i="38"/>
  <c r="LI9" i="38"/>
  <c r="LI7" i="38"/>
  <c r="LA35" i="41" l="1"/>
  <c r="LA33" i="41"/>
  <c r="B23" i="43"/>
  <c r="I25" i="43"/>
  <c r="D25" i="43"/>
  <c r="I26" i="43"/>
  <c r="D26" i="43"/>
  <c r="D29" i="43"/>
  <c r="I29" i="43"/>
  <c r="N4" i="43"/>
  <c r="K4" i="43"/>
  <c r="N5" i="43"/>
  <c r="P5" i="43" s="1"/>
  <c r="K5" i="43"/>
  <c r="N6" i="43"/>
  <c r="P6" i="43" s="1"/>
  <c r="K6" i="43"/>
  <c r="N7" i="43"/>
  <c r="P7" i="43" s="1"/>
  <c r="K7" i="43"/>
  <c r="N8" i="43"/>
  <c r="P8" i="43" s="1"/>
  <c r="K8" i="43"/>
  <c r="N9" i="43"/>
  <c r="P9" i="43" s="1"/>
  <c r="K9" i="43"/>
  <c r="N10" i="43"/>
  <c r="P10" i="43" s="1"/>
  <c r="K10" i="43"/>
  <c r="N11" i="43"/>
  <c r="P11" i="43" s="1"/>
  <c r="K11" i="43"/>
  <c r="N12" i="43"/>
  <c r="P12" i="43" s="1"/>
  <c r="K12" i="43"/>
  <c r="N13" i="43"/>
  <c r="P13" i="43" s="1"/>
  <c r="K13" i="43"/>
  <c r="N14" i="43"/>
  <c r="P14" i="43" s="1"/>
  <c r="K14" i="43"/>
  <c r="N15" i="43"/>
  <c r="P15" i="43" s="1"/>
  <c r="K15" i="43"/>
  <c r="N16" i="43"/>
  <c r="P16" i="43" s="1"/>
  <c r="K16" i="43"/>
  <c r="N17" i="43"/>
  <c r="P17" i="43" s="1"/>
  <c r="K17" i="43"/>
  <c r="N18" i="43"/>
  <c r="P18" i="43" s="1"/>
  <c r="K18" i="43"/>
  <c r="N19" i="43"/>
  <c r="P19" i="43" s="1"/>
  <c r="K19" i="43"/>
  <c r="N20" i="43"/>
  <c r="P20" i="43" s="1"/>
  <c r="K20" i="43"/>
  <c r="N21" i="43"/>
  <c r="P21" i="43" s="1"/>
  <c r="K21" i="43"/>
  <c r="N22" i="43"/>
  <c r="P22" i="43" s="1"/>
  <c r="K22" i="43"/>
  <c r="N27" i="43"/>
  <c r="P27" i="43" s="1"/>
  <c r="K27" i="43"/>
  <c r="N24" i="43"/>
  <c r="P24" i="43" s="1"/>
  <c r="K24" i="43"/>
  <c r="N28" i="43"/>
  <c r="P28" i="43" s="1"/>
  <c r="K28" i="43"/>
  <c r="LG26" i="41"/>
  <c r="LH26" i="41" s="1"/>
  <c r="LE33" i="41"/>
  <c r="LG33" i="41" s="1"/>
  <c r="LH33" i="41" s="1"/>
  <c r="M56" i="44"/>
  <c r="M146" i="44"/>
  <c r="M101" i="44"/>
  <c r="O32" i="44"/>
  <c r="JQ33" i="41"/>
  <c r="JP38" i="41"/>
  <c r="JP39" i="41"/>
  <c r="JP40" i="41"/>
  <c r="JP41" i="41"/>
  <c r="JP42" i="41"/>
  <c r="JP43" i="41"/>
  <c r="JP44" i="41"/>
  <c r="JP45" i="41"/>
  <c r="JP46" i="41"/>
  <c r="JP47" i="41"/>
  <c r="JP48" i="41"/>
  <c r="JP49" i="41"/>
  <c r="JP50" i="41"/>
  <c r="JP51" i="41"/>
  <c r="JP52" i="41"/>
  <c r="JP53" i="41"/>
  <c r="JP54" i="41"/>
  <c r="JP55" i="41"/>
  <c r="JP56" i="41"/>
  <c r="JP57" i="41"/>
  <c r="JP62" i="41"/>
  <c r="JP59" i="41"/>
  <c r="JP63" i="41"/>
  <c r="JP61" i="41"/>
  <c r="JP60" i="41"/>
  <c r="LC28" i="41"/>
  <c r="LD28" i="41" s="1"/>
  <c r="LB28" i="41"/>
  <c r="M58" i="44"/>
  <c r="M148" i="44"/>
  <c r="M103" i="44"/>
  <c r="M59" i="44"/>
  <c r="M149" i="44"/>
  <c r="M104" i="44"/>
  <c r="M62" i="44"/>
  <c r="M152" i="44"/>
  <c r="M107" i="44"/>
  <c r="DU13" i="27"/>
  <c r="EB7" i="27"/>
  <c r="LG40" i="38"/>
  <c r="LI26" i="38"/>
  <c r="LI33" i="38"/>
  <c r="M155" i="44" l="1"/>
  <c r="M110" i="44"/>
  <c r="M65" i="44"/>
  <c r="Y35" i="41"/>
  <c r="IX35" i="41"/>
  <c r="HZ35" i="41"/>
  <c r="GW35" i="41"/>
  <c r="FY35" i="41"/>
  <c r="CY68" i="41" s="1"/>
  <c r="FA35" i="41"/>
  <c r="CX68" i="41" s="1"/>
  <c r="DW35" i="41"/>
  <c r="CY35" i="41"/>
  <c r="CA68" i="41" s="1"/>
  <c r="BZ35" i="41"/>
  <c r="AW35" i="41"/>
  <c r="KY35" i="41"/>
  <c r="JV35" i="41"/>
  <c r="P4" i="43"/>
  <c r="N29" i="43"/>
  <c r="P29" i="43" s="1"/>
  <c r="K29" i="43"/>
  <c r="N26" i="43"/>
  <c r="P26" i="43" s="1"/>
  <c r="K26" i="43"/>
  <c r="N25" i="43"/>
  <c r="P25" i="43" s="1"/>
  <c r="K25" i="43"/>
  <c r="I23" i="43"/>
  <c r="D23" i="43"/>
  <c r="D32" i="43" s="1"/>
  <c r="B32" i="43"/>
  <c r="M66" i="44"/>
  <c r="LI35" i="38"/>
  <c r="LG48" i="38"/>
  <c r="LG49" i="38"/>
  <c r="LG50" i="38"/>
  <c r="LG51" i="38"/>
  <c r="LG47" i="38"/>
  <c r="LG42" i="38" s="1"/>
  <c r="LG43" i="38" s="1"/>
  <c r="JT30" i="41"/>
  <c r="LC30" i="41" s="1"/>
  <c r="LD30" i="41" s="1"/>
  <c r="LB30" i="41"/>
  <c r="JT29" i="41"/>
  <c r="LC29" i="41" s="1"/>
  <c r="LD29" i="41" s="1"/>
  <c r="LB29" i="41"/>
  <c r="JT27" i="41"/>
  <c r="LC27" i="41" s="1"/>
  <c r="LD27" i="41" s="1"/>
  <c r="LB27" i="41"/>
  <c r="JT32" i="41"/>
  <c r="LC32" i="41" s="1"/>
  <c r="LD32" i="41" s="1"/>
  <c r="LB32" i="41"/>
  <c r="JF33" i="41"/>
  <c r="JF35" i="41"/>
  <c r="JT26" i="41"/>
  <c r="M4" i="42" s="1"/>
  <c r="LB26" i="41"/>
  <c r="LB33" i="41"/>
  <c r="LB40" i="41"/>
  <c r="LB48" i="41"/>
  <c r="D36" i="43" l="1"/>
  <c r="D37" i="43" s="1"/>
  <c r="D38" i="43" s="1"/>
  <c r="CW68" i="41"/>
  <c r="D41" i="43"/>
  <c r="D42" i="43"/>
  <c r="D43" i="43"/>
  <c r="D44" i="43"/>
  <c r="D45" i="43"/>
  <c r="D40" i="43"/>
  <c r="D46" i="43" s="1"/>
  <c r="N23" i="43"/>
  <c r="K23" i="43"/>
  <c r="I32" i="43"/>
  <c r="K32" i="43"/>
  <c r="M69" i="44"/>
  <c r="O66" i="44"/>
  <c r="M70" i="44"/>
  <c r="M71" i="44"/>
  <c r="M72" i="44"/>
  <c r="M73" i="44"/>
  <c r="M74" i="44"/>
  <c r="M75" i="44"/>
  <c r="O70" i="44"/>
  <c r="O71" i="44"/>
  <c r="O72" i="44"/>
  <c r="O73" i="44"/>
  <c r="O74" i="44"/>
  <c r="O75" i="44"/>
  <c r="O65" i="44"/>
  <c r="M158" i="44"/>
  <c r="M159" i="44"/>
  <c r="O159" i="44" s="1"/>
  <c r="M160" i="44"/>
  <c r="O160" i="44" s="1"/>
  <c r="M161" i="44"/>
  <c r="O161" i="44" s="1"/>
  <c r="M162" i="44"/>
  <c r="O162" i="44" s="1"/>
  <c r="M163" i="44"/>
  <c r="O163" i="44" s="1"/>
  <c r="M164" i="44"/>
  <c r="O164" i="44" s="1"/>
  <c r="O155" i="44"/>
  <c r="M113" i="44"/>
  <c r="M114" i="44"/>
  <c r="O114" i="44" s="1"/>
  <c r="M115" i="44"/>
  <c r="O115" i="44" s="1"/>
  <c r="M116" i="44"/>
  <c r="O116" i="44" s="1"/>
  <c r="M117" i="44"/>
  <c r="O117" i="44" s="1"/>
  <c r="M118" i="44"/>
  <c r="O118" i="44" s="1"/>
  <c r="M119" i="44"/>
  <c r="O119" i="44" s="1"/>
  <c r="O110" i="44"/>
  <c r="O4" i="42"/>
  <c r="M8" i="42"/>
  <c r="M12" i="42"/>
  <c r="LB47" i="41"/>
  <c r="LB51" i="41"/>
  <c r="LB50" i="41"/>
  <c r="LB49" i="41"/>
  <c r="JT33" i="41"/>
  <c r="LC26" i="41"/>
  <c r="JF60" i="41"/>
  <c r="JF63" i="41"/>
  <c r="JG33" i="41"/>
  <c r="JF38" i="41"/>
  <c r="JF39" i="41"/>
  <c r="JF40" i="41"/>
  <c r="JF41" i="41"/>
  <c r="JF42" i="41"/>
  <c r="JF43" i="41"/>
  <c r="JF44" i="41"/>
  <c r="JF45" i="41"/>
  <c r="JF46" i="41"/>
  <c r="JF47" i="41"/>
  <c r="JF48" i="41"/>
  <c r="JF49" i="41"/>
  <c r="JF50" i="41"/>
  <c r="JF51" i="41"/>
  <c r="JF52" i="41"/>
  <c r="JF53" i="41"/>
  <c r="JF54" i="41"/>
  <c r="JF55" i="41"/>
  <c r="JF56" i="41"/>
  <c r="JF57" i="41"/>
  <c r="JI3" i="41"/>
  <c r="JF61" i="41"/>
  <c r="JF62" i="41"/>
  <c r="JF59" i="41"/>
  <c r="JF58" i="41"/>
  <c r="E32" i="43" l="1"/>
  <c r="K36" i="43"/>
  <c r="K37" i="43" s="1"/>
  <c r="K38" i="43" s="1"/>
  <c r="K41" i="43"/>
  <c r="K42" i="43"/>
  <c r="K43" i="43"/>
  <c r="K44" i="43"/>
  <c r="K45" i="43"/>
  <c r="K40" i="43"/>
  <c r="K46" i="43" s="1"/>
  <c r="P23" i="43"/>
  <c r="P32" i="43" s="1"/>
  <c r="N32" i="43"/>
  <c r="O113" i="44"/>
  <c r="M120" i="44"/>
  <c r="O120" i="44" s="1"/>
  <c r="O158" i="44"/>
  <c r="M165" i="44"/>
  <c r="O165" i="44" s="1"/>
  <c r="M76" i="44"/>
  <c r="O76" i="44" s="1"/>
  <c r="O69" i="44"/>
  <c r="M14" i="42"/>
  <c r="O12" i="42"/>
  <c r="LD26" i="41"/>
  <c r="LC33" i="41"/>
  <c r="JT3" i="41"/>
  <c r="JN3" i="41"/>
  <c r="JD3" i="41"/>
  <c r="JS3" i="41"/>
  <c r="O3" i="42"/>
  <c r="LB42" i="41"/>
  <c r="LB43" i="41" s="1"/>
  <c r="P36" i="43" l="1"/>
  <c r="P37" i="43" s="1"/>
  <c r="P38" i="43" s="1"/>
  <c r="P41" i="43"/>
  <c r="P42" i="43"/>
  <c r="P43" i="43"/>
  <c r="P44" i="43"/>
  <c r="P45" i="43"/>
  <c r="P40" i="43"/>
  <c r="P46" i="43" s="1"/>
  <c r="M16" i="42"/>
  <c r="O16" i="42" s="1"/>
  <c r="M17" i="42"/>
  <c r="O17" i="42" s="1"/>
  <c r="M18" i="42"/>
  <c r="O18" i="42" s="1"/>
  <c r="M19" i="42"/>
  <c r="O19" i="42" s="1"/>
  <c r="M20" i="42"/>
  <c r="O20" i="42" s="1"/>
  <c r="M15" i="42"/>
  <c r="O14" i="42"/>
  <c r="O8" i="42"/>
  <c r="P4" i="42"/>
  <c r="LD33" i="41"/>
  <c r="LD35" i="41"/>
  <c r="M21" i="42" l="1"/>
  <c r="O15" i="42"/>
  <c r="ABH28" i="36"/>
  <c r="ABH27" i="36"/>
  <c r="ABH26" i="36"/>
  <c r="ABH25" i="36"/>
  <c r="ABH24" i="36"/>
  <c r="ABH23" i="36"/>
  <c r="ABH22" i="36"/>
  <c r="ABH21" i="36"/>
  <c r="ABH20" i="36"/>
  <c r="ABH19" i="36"/>
  <c r="ABH18" i="36"/>
  <c r="ABH17" i="36"/>
  <c r="ABH16" i="36"/>
  <c r="ABH15" i="36"/>
  <c r="ABH14" i="36"/>
  <c r="ABH13" i="36"/>
  <c r="ABH12" i="36"/>
  <c r="ABH11" i="36"/>
  <c r="ABH10" i="36"/>
  <c r="ABH9" i="36"/>
  <c r="ABH8" i="36"/>
  <c r="ABH7" i="36"/>
  <c r="ABH6" i="36"/>
  <c r="ABH5" i="36"/>
  <c r="ABH4" i="36"/>
  <c r="ABH3" i="36"/>
  <c r="ABH2" i="36"/>
  <c r="ABH64" i="36"/>
  <c r="ABG28" i="36"/>
  <c r="ABG27" i="36"/>
  <c r="ABG26" i="36"/>
  <c r="ABG25" i="36"/>
  <c r="ABG24" i="36"/>
  <c r="ABG23" i="36"/>
  <c r="ABG22" i="36"/>
  <c r="ABG21" i="36"/>
  <c r="ABG20" i="36"/>
  <c r="ABG19" i="36"/>
  <c r="ABG18" i="36"/>
  <c r="ABG17" i="36"/>
  <c r="ABG16" i="36"/>
  <c r="ABG15" i="36"/>
  <c r="ABG14" i="36"/>
  <c r="ABG13" i="36"/>
  <c r="ABG12" i="36"/>
  <c r="ABG11" i="36"/>
  <c r="ABG10" i="36"/>
  <c r="ABG9" i="36"/>
  <c r="ABG8" i="36"/>
  <c r="ABG7" i="36"/>
  <c r="ABG6" i="36"/>
  <c r="ABG5" i="36"/>
  <c r="ABG4" i="36"/>
  <c r="ABG3" i="36"/>
  <c r="ABG2" i="36"/>
  <c r="ABG64" i="36"/>
  <c r="ABF28" i="36"/>
  <c r="ABF27" i="36"/>
  <c r="ABF26" i="36"/>
  <c r="ABF25" i="36"/>
  <c r="ABF24" i="36"/>
  <c r="ABF23" i="36"/>
  <c r="ABF22" i="36"/>
  <c r="ABF21" i="36"/>
  <c r="ABF20" i="36"/>
  <c r="ABF19" i="36"/>
  <c r="ABF18" i="36"/>
  <c r="ABF17" i="36"/>
  <c r="ABF16" i="36"/>
  <c r="ABF15" i="36"/>
  <c r="ABF14" i="36"/>
  <c r="ABF13" i="36"/>
  <c r="ABF12" i="36"/>
  <c r="ABF11" i="36"/>
  <c r="ABF10" i="36"/>
  <c r="ABF9" i="36"/>
  <c r="ABF8" i="36"/>
  <c r="ABF7" i="36"/>
  <c r="ABF6" i="36"/>
  <c r="ABF5" i="36"/>
  <c r="ABF4" i="36"/>
  <c r="ABF3" i="36"/>
  <c r="ABF2" i="36"/>
  <c r="ABF64" i="36"/>
  <c r="ABD28" i="36"/>
  <c r="ABD27" i="36"/>
  <c r="ABD26" i="36"/>
  <c r="ABD25" i="36"/>
  <c r="ABD24" i="36"/>
  <c r="ABD23" i="36"/>
  <c r="ABD22" i="36"/>
  <c r="ABD21" i="36"/>
  <c r="ABD20" i="36"/>
  <c r="ABD19" i="36"/>
  <c r="ABD18" i="36"/>
  <c r="ABD17" i="36"/>
  <c r="ABD16" i="36"/>
  <c r="ABD15" i="36"/>
  <c r="ABD14" i="36"/>
  <c r="ABD13" i="36"/>
  <c r="ABD12" i="36"/>
  <c r="ABD11" i="36"/>
  <c r="ABD10" i="36"/>
  <c r="ABD9" i="36"/>
  <c r="ABD8" i="36"/>
  <c r="ABD7" i="36"/>
  <c r="ABD6" i="36"/>
  <c r="ABD5" i="36"/>
  <c r="ABD4" i="36"/>
  <c r="ABD3" i="36"/>
  <c r="ABD2" i="36"/>
  <c r="ABD64" i="36"/>
  <c r="ABC28" i="36"/>
  <c r="ABC27" i="36"/>
  <c r="ABC26" i="36"/>
  <c r="ABC25" i="36"/>
  <c r="ABC24" i="36"/>
  <c r="ABC23" i="36"/>
  <c r="ABC22" i="36"/>
  <c r="ABC21" i="36"/>
  <c r="ABC20" i="36"/>
  <c r="ABC19" i="36"/>
  <c r="ABC18" i="36"/>
  <c r="ABC17" i="36"/>
  <c r="ABC16" i="36"/>
  <c r="ABC15" i="36"/>
  <c r="ABC14" i="36"/>
  <c r="ABC13" i="36"/>
  <c r="ABC12" i="36"/>
  <c r="ABC11" i="36"/>
  <c r="ABC10" i="36"/>
  <c r="ABC9" i="36"/>
  <c r="ABC8" i="36"/>
  <c r="ABC7" i="36"/>
  <c r="ABC6" i="36"/>
  <c r="ABC5" i="36"/>
  <c r="ABC4" i="36"/>
  <c r="ABC3" i="36"/>
  <c r="ABC2" i="36"/>
  <c r="ABC64" i="36"/>
  <c r="ABB28" i="36"/>
  <c r="ABB27" i="36"/>
  <c r="ABB26" i="36"/>
  <c r="ABB25" i="36"/>
  <c r="ABB24" i="36"/>
  <c r="ABB23" i="36"/>
  <c r="ABB22" i="36"/>
  <c r="ABB21" i="36"/>
  <c r="ABB20" i="36"/>
  <c r="ABB19" i="36"/>
  <c r="ABB18" i="36"/>
  <c r="ABB17" i="36"/>
  <c r="ABB16" i="36"/>
  <c r="ABB15" i="36"/>
  <c r="ABB14" i="36"/>
  <c r="ABB13" i="36"/>
  <c r="ABB12" i="36"/>
  <c r="ABB11" i="36"/>
  <c r="ABB10" i="36"/>
  <c r="ABB9" i="36"/>
  <c r="ABB8" i="36"/>
  <c r="ABB7" i="36"/>
  <c r="ABB6" i="36"/>
  <c r="ABB5" i="36"/>
  <c r="ABB4" i="36"/>
  <c r="ABB3" i="36"/>
  <c r="ABB2" i="36"/>
  <c r="ABB64" i="36"/>
  <c r="ABA28" i="36"/>
  <c r="ABA27" i="36"/>
  <c r="ABA26" i="36"/>
  <c r="ABA25" i="36"/>
  <c r="ABA24" i="36"/>
  <c r="ABA23" i="36"/>
  <c r="ABA22" i="36"/>
  <c r="ABA21" i="36"/>
  <c r="ABA20" i="36"/>
  <c r="ABA19" i="36"/>
  <c r="ABA18" i="36"/>
  <c r="ABA17" i="36"/>
  <c r="ABA16" i="36"/>
  <c r="ABA15" i="36"/>
  <c r="ABA14" i="36"/>
  <c r="ABA13" i="36"/>
  <c r="ABA12" i="36"/>
  <c r="ABA11" i="36"/>
  <c r="ABA10" i="36"/>
  <c r="ABA9" i="36"/>
  <c r="ABA8" i="36"/>
  <c r="ABA7" i="36"/>
  <c r="ABA6" i="36"/>
  <c r="ABA5" i="36"/>
  <c r="ABA4" i="36"/>
  <c r="ABA3" i="36"/>
  <c r="ABA2" i="36"/>
  <c r="ABA64" i="36"/>
  <c r="AAZ28" i="36"/>
  <c r="AAZ27" i="36"/>
  <c r="AAZ26" i="36"/>
  <c r="AAZ25" i="36"/>
  <c r="AAZ24" i="36"/>
  <c r="AAZ23" i="36"/>
  <c r="AAZ22" i="36"/>
  <c r="AAZ21" i="36"/>
  <c r="AAZ20" i="36"/>
  <c r="AAZ19" i="36"/>
  <c r="AAZ18" i="36"/>
  <c r="AAZ17" i="36"/>
  <c r="AAZ16" i="36"/>
  <c r="AAZ15" i="36"/>
  <c r="AAZ14" i="36"/>
  <c r="AAZ13" i="36"/>
  <c r="AAZ12" i="36"/>
  <c r="AAZ11" i="36"/>
  <c r="AAZ10" i="36"/>
  <c r="AAZ9" i="36"/>
  <c r="AAZ8" i="36"/>
  <c r="AAZ7" i="36"/>
  <c r="AAZ6" i="36"/>
  <c r="AAZ5" i="36"/>
  <c r="AAZ4" i="36"/>
  <c r="AAZ3" i="36"/>
  <c r="AAZ2" i="36"/>
  <c r="AAZ64" i="36"/>
  <c r="AAY28" i="36"/>
  <c r="AAY27" i="36"/>
  <c r="AAY26" i="36"/>
  <c r="AAY25" i="36"/>
  <c r="AAY24" i="36"/>
  <c r="AAY23" i="36"/>
  <c r="AAY22" i="36"/>
  <c r="AAY21" i="36"/>
  <c r="AAY20" i="36"/>
  <c r="AAY19" i="36"/>
  <c r="AAY18" i="36"/>
  <c r="AAY17" i="36"/>
  <c r="AAY16" i="36"/>
  <c r="AAY15" i="36"/>
  <c r="AAY14" i="36"/>
  <c r="AAY13" i="36"/>
  <c r="AAY12" i="36"/>
  <c r="AAY11" i="36"/>
  <c r="AAY10" i="36"/>
  <c r="AAY9" i="36"/>
  <c r="AAY8" i="36"/>
  <c r="AAY7" i="36"/>
  <c r="AAY6" i="36"/>
  <c r="AAY5" i="36"/>
  <c r="AAY4" i="36"/>
  <c r="AAY3" i="36"/>
  <c r="AAY2" i="36"/>
  <c r="AAY64" i="36"/>
  <c r="AAW28" i="36"/>
  <c r="AAW27" i="36"/>
  <c r="AAW26" i="36"/>
  <c r="AAW25" i="36"/>
  <c r="AAW24" i="36"/>
  <c r="AAW23" i="36"/>
  <c r="AAW22" i="36"/>
  <c r="AAW21" i="36"/>
  <c r="AAW20" i="36"/>
  <c r="AAW19" i="36"/>
  <c r="AAW18" i="36"/>
  <c r="AAW17" i="36"/>
  <c r="AAW16" i="36"/>
  <c r="AAW15" i="36"/>
  <c r="AAW14" i="36"/>
  <c r="AAW13" i="36"/>
  <c r="AAW12" i="36"/>
  <c r="AAW11" i="36"/>
  <c r="AAW10" i="36"/>
  <c r="AAW9" i="36"/>
  <c r="AAW8" i="36"/>
  <c r="AAW7" i="36"/>
  <c r="AAW6" i="36"/>
  <c r="AAW5" i="36"/>
  <c r="AAW4" i="36"/>
  <c r="AAW3" i="36"/>
  <c r="AAW2" i="36"/>
  <c r="AAW64" i="36"/>
  <c r="AAV28" i="36"/>
  <c r="AAV27" i="36"/>
  <c r="AAV26" i="36"/>
  <c r="AAV25" i="36"/>
  <c r="AAV24" i="36"/>
  <c r="AAV23" i="36"/>
  <c r="AAV22" i="36"/>
  <c r="AAV21" i="36"/>
  <c r="AAV20" i="36"/>
  <c r="AAV19" i="36"/>
  <c r="AAV18" i="36"/>
  <c r="AAV17" i="36"/>
  <c r="AAV16" i="36"/>
  <c r="AAV15" i="36"/>
  <c r="AAV14" i="36"/>
  <c r="AAV13" i="36"/>
  <c r="AAV12" i="36"/>
  <c r="AAV11" i="36"/>
  <c r="AAV10" i="36"/>
  <c r="AAV9" i="36"/>
  <c r="AAV8" i="36"/>
  <c r="AAV7" i="36"/>
  <c r="AAV6" i="36"/>
  <c r="AAV5" i="36"/>
  <c r="AAV4" i="36"/>
  <c r="AAV3" i="36"/>
  <c r="AAV2" i="36"/>
  <c r="AAV64" i="36"/>
  <c r="AAU28" i="36"/>
  <c r="AAU27" i="36"/>
  <c r="AAU26" i="36"/>
  <c r="AAU25" i="36"/>
  <c r="AAU24" i="36"/>
  <c r="AAU23" i="36"/>
  <c r="AAU22" i="36"/>
  <c r="AAU21" i="36"/>
  <c r="AAU20" i="36"/>
  <c r="AAU19" i="36"/>
  <c r="AAU18" i="36"/>
  <c r="AAU17" i="36"/>
  <c r="AAU16" i="36"/>
  <c r="AAU15" i="36"/>
  <c r="AAU14" i="36"/>
  <c r="AAU13" i="36"/>
  <c r="AAU12" i="36"/>
  <c r="AAU11" i="36"/>
  <c r="AAU10" i="36"/>
  <c r="AAU9" i="36"/>
  <c r="AAU8" i="36"/>
  <c r="AAU7" i="36"/>
  <c r="AAU6" i="36"/>
  <c r="AAU5" i="36"/>
  <c r="AAU4" i="36"/>
  <c r="AAU3" i="36"/>
  <c r="AAU2" i="36"/>
  <c r="AAU64" i="36"/>
  <c r="AAT28" i="36"/>
  <c r="AAT27" i="36"/>
  <c r="AAT26" i="36"/>
  <c r="AAT25" i="36"/>
  <c r="AAT24" i="36"/>
  <c r="AAT23" i="36"/>
  <c r="AAT22" i="36"/>
  <c r="AAT21" i="36"/>
  <c r="AAT20" i="36"/>
  <c r="AAT19" i="36"/>
  <c r="AAT18" i="36"/>
  <c r="AAT17" i="36"/>
  <c r="AAT16" i="36"/>
  <c r="AAT15" i="36"/>
  <c r="AAT14" i="36"/>
  <c r="AAT13" i="36"/>
  <c r="AAT12" i="36"/>
  <c r="AAT11" i="36"/>
  <c r="AAT10" i="36"/>
  <c r="AAT9" i="36"/>
  <c r="AAT8" i="36"/>
  <c r="AAT7" i="36"/>
  <c r="AAT6" i="36"/>
  <c r="AAT5" i="36"/>
  <c r="AAT4" i="36"/>
  <c r="AAT3" i="36"/>
  <c r="AAT2" i="36"/>
  <c r="AAT64" i="36"/>
  <c r="AAS28" i="36"/>
  <c r="AAS27" i="36"/>
  <c r="AAS26" i="36"/>
  <c r="AAS25" i="36"/>
  <c r="AAS24" i="36"/>
  <c r="AAS23" i="36"/>
  <c r="AAS22" i="36"/>
  <c r="AAS21" i="36"/>
  <c r="AAS20" i="36"/>
  <c r="AAS19" i="36"/>
  <c r="AAS18" i="36"/>
  <c r="AAS17" i="36"/>
  <c r="AAS16" i="36"/>
  <c r="AAS15" i="36"/>
  <c r="AAS14" i="36"/>
  <c r="AAS13" i="36"/>
  <c r="AAS12" i="36"/>
  <c r="AAS11" i="36"/>
  <c r="AAS10" i="36"/>
  <c r="AAS9" i="36"/>
  <c r="AAS8" i="36"/>
  <c r="AAS7" i="36"/>
  <c r="AAS6" i="36"/>
  <c r="AAS5" i="36"/>
  <c r="AAS4" i="36"/>
  <c r="AAS3" i="36"/>
  <c r="AAS2" i="36"/>
  <c r="AAS64" i="36"/>
  <c r="AAR28" i="36"/>
  <c r="AAR27" i="36"/>
  <c r="AAR26" i="36"/>
  <c r="AAR25" i="36"/>
  <c r="AAR24" i="36"/>
  <c r="AAR23" i="36"/>
  <c r="AAR22" i="36"/>
  <c r="AAR21" i="36"/>
  <c r="AAR20" i="36"/>
  <c r="AAR19" i="36"/>
  <c r="AAR18" i="36"/>
  <c r="AAR17" i="36"/>
  <c r="AAR16" i="36"/>
  <c r="AAR15" i="36"/>
  <c r="AAR14" i="36"/>
  <c r="AAR13" i="36"/>
  <c r="AAR12" i="36"/>
  <c r="AAR11" i="36"/>
  <c r="AAR10" i="36"/>
  <c r="AAR9" i="36"/>
  <c r="AAR8" i="36"/>
  <c r="AAR7" i="36"/>
  <c r="AAR6" i="36"/>
  <c r="AAR5" i="36"/>
  <c r="AAR4" i="36"/>
  <c r="AAR3" i="36"/>
  <c r="AAR2" i="36"/>
  <c r="AAR64" i="36"/>
  <c r="AAQ28" i="36"/>
  <c r="AAQ27" i="36"/>
  <c r="AAQ26" i="36"/>
  <c r="AAQ25" i="36"/>
  <c r="AAQ24" i="36"/>
  <c r="AAQ23" i="36"/>
  <c r="AAQ22" i="36"/>
  <c r="AAQ21" i="36"/>
  <c r="AAQ20" i="36"/>
  <c r="AAQ19" i="36"/>
  <c r="AAQ18" i="36"/>
  <c r="AAQ17" i="36"/>
  <c r="AAQ16" i="36"/>
  <c r="AAQ15" i="36"/>
  <c r="AAQ14" i="36"/>
  <c r="AAQ13" i="36"/>
  <c r="AAQ12" i="36"/>
  <c r="AAQ11" i="36"/>
  <c r="AAQ10" i="36"/>
  <c r="AAQ9" i="36"/>
  <c r="AAQ8" i="36"/>
  <c r="AAQ7" i="36"/>
  <c r="AAQ6" i="36"/>
  <c r="AAQ5" i="36"/>
  <c r="AAQ4" i="36"/>
  <c r="AAQ3" i="36"/>
  <c r="AAQ2" i="36"/>
  <c r="AAQ64" i="36"/>
  <c r="AAP28" i="36"/>
  <c r="AAP27" i="36"/>
  <c r="AAP26" i="36"/>
  <c r="AAP25" i="36"/>
  <c r="AAP24" i="36"/>
  <c r="AAP23" i="36"/>
  <c r="AAP22" i="36"/>
  <c r="AAP21" i="36"/>
  <c r="AAP20" i="36"/>
  <c r="AAP19" i="36"/>
  <c r="AAP18" i="36"/>
  <c r="AAP17" i="36"/>
  <c r="AAP16" i="36"/>
  <c r="AAP15" i="36"/>
  <c r="AAP14" i="36"/>
  <c r="AAP13" i="36"/>
  <c r="AAP12" i="36"/>
  <c r="AAP11" i="36"/>
  <c r="AAP10" i="36"/>
  <c r="AAP9" i="36"/>
  <c r="AAP8" i="36"/>
  <c r="AAP7" i="36"/>
  <c r="AAP6" i="36"/>
  <c r="AAP5" i="36"/>
  <c r="AAP4" i="36"/>
  <c r="AAP3" i="36"/>
  <c r="AAP2" i="36"/>
  <c r="AAP64" i="36"/>
  <c r="AT33" i="41"/>
  <c r="AS33" i="41"/>
  <c r="AO33" i="41"/>
  <c r="AN33" i="41"/>
  <c r="AJ33" i="41"/>
  <c r="AI33" i="41"/>
  <c r="AE33" i="41"/>
  <c r="AD33" i="41"/>
  <c r="AI33" i="38"/>
  <c r="AJ33" i="38"/>
  <c r="AN33" i="38"/>
  <c r="AO33" i="38"/>
  <c r="AS33" i="38"/>
  <c r="AT33" i="38"/>
  <c r="AX33" i="38"/>
  <c r="AY33" i="38"/>
  <c r="AAU3" i="37"/>
  <c r="AAU4" i="37"/>
  <c r="AAU5" i="37"/>
  <c r="AAU6" i="37"/>
  <c r="AAU7" i="37"/>
  <c r="AAU8" i="37"/>
  <c r="AAU9" i="37"/>
  <c r="AAU10" i="37"/>
  <c r="AAU11" i="37"/>
  <c r="AAU12" i="37"/>
  <c r="AAU13" i="37"/>
  <c r="AAU14" i="37"/>
  <c r="AAU15" i="37"/>
  <c r="AAU16" i="37"/>
  <c r="AAU17" i="37"/>
  <c r="AAU18" i="37"/>
  <c r="AAU19" i="37"/>
  <c r="AAU20" i="37"/>
  <c r="AAU21" i="37"/>
  <c r="AAU22" i="37"/>
  <c r="AAU23" i="37"/>
  <c r="AAU24" i="37"/>
  <c r="AAU25" i="37"/>
  <c r="AAU26" i="37"/>
  <c r="AAU27" i="37"/>
  <c r="AAU2" i="37"/>
  <c r="AAU28" i="37"/>
  <c r="AAW3" i="37"/>
  <c r="AAW4" i="37"/>
  <c r="AAW5" i="37"/>
  <c r="AAW6" i="37"/>
  <c r="AAW7" i="37"/>
  <c r="AAW8" i="37"/>
  <c r="AAW9" i="37"/>
  <c r="AAW10" i="37"/>
  <c r="AAW11" i="37"/>
  <c r="AAW12" i="37"/>
  <c r="AAW13" i="37"/>
  <c r="AAW14" i="37"/>
  <c r="AAW15" i="37"/>
  <c r="AAW16" i="37"/>
  <c r="AAW17" i="37"/>
  <c r="AAW18" i="37"/>
  <c r="AAW19" i="37"/>
  <c r="AAW20" i="37"/>
  <c r="AAW21" i="37"/>
  <c r="AAW22" i="37"/>
  <c r="AAW23" i="37"/>
  <c r="AAW24" i="37"/>
  <c r="AAW25" i="37"/>
  <c r="AAW26" i="37"/>
  <c r="AAW27" i="37"/>
  <c r="AAW2" i="37"/>
  <c r="AAW28" i="37"/>
  <c r="AAY3" i="37"/>
  <c r="AAY4" i="37"/>
  <c r="AAY5" i="37"/>
  <c r="AAY6" i="37"/>
  <c r="AAY7" i="37"/>
  <c r="AAY8" i="37"/>
  <c r="AAY9" i="37"/>
  <c r="AAY10" i="37"/>
  <c r="AAY11" i="37"/>
  <c r="AAY12" i="37"/>
  <c r="AAY13" i="37"/>
  <c r="AAY14" i="37"/>
  <c r="AAY15" i="37"/>
  <c r="AAY16" i="37"/>
  <c r="AAY17" i="37"/>
  <c r="AAY18" i="37"/>
  <c r="AAY19" i="37"/>
  <c r="AAY20" i="37"/>
  <c r="AAY21" i="37"/>
  <c r="AAY22" i="37"/>
  <c r="AAY23" i="37"/>
  <c r="AAY24" i="37"/>
  <c r="AAY25" i="37"/>
  <c r="AAY26" i="37"/>
  <c r="AAY27" i="37"/>
  <c r="AAY2" i="37"/>
  <c r="AAY28" i="37"/>
  <c r="AAZ3" i="37"/>
  <c r="AAZ4" i="37"/>
  <c r="AAZ5" i="37"/>
  <c r="AAZ6" i="37"/>
  <c r="AAZ7" i="37"/>
  <c r="AAZ8" i="37"/>
  <c r="AAZ9" i="37"/>
  <c r="AAZ10" i="37"/>
  <c r="AAZ11" i="37"/>
  <c r="AAZ12" i="37"/>
  <c r="AAZ13" i="37"/>
  <c r="AAZ14" i="37"/>
  <c r="AAZ15" i="37"/>
  <c r="AAZ16" i="37"/>
  <c r="AAZ17" i="37"/>
  <c r="AAZ18" i="37"/>
  <c r="AAZ19" i="37"/>
  <c r="AAZ20" i="37"/>
  <c r="AAZ21" i="37"/>
  <c r="AAZ22" i="37"/>
  <c r="AAZ23" i="37"/>
  <c r="AAZ24" i="37"/>
  <c r="AAZ25" i="37"/>
  <c r="AAZ26" i="37"/>
  <c r="AAZ27" i="37"/>
  <c r="AAZ2" i="37"/>
  <c r="AAZ28" i="37"/>
  <c r="ABA3" i="37"/>
  <c r="ABA4" i="37"/>
  <c r="ABA5" i="37"/>
  <c r="ABA6" i="37"/>
  <c r="ABA7" i="37"/>
  <c r="ABA8" i="37"/>
  <c r="ABA9" i="37"/>
  <c r="ABA10" i="37"/>
  <c r="ABA11" i="37"/>
  <c r="ABA12" i="37"/>
  <c r="ABA13" i="37"/>
  <c r="ABA14" i="37"/>
  <c r="ABA15" i="37"/>
  <c r="ABA16" i="37"/>
  <c r="ABA17" i="37"/>
  <c r="ABA18" i="37"/>
  <c r="ABA19" i="37"/>
  <c r="ABA20" i="37"/>
  <c r="ABA21" i="37"/>
  <c r="ABA22" i="37"/>
  <c r="ABA23" i="37"/>
  <c r="ABA24" i="37"/>
  <c r="ABA25" i="37"/>
  <c r="ABA26" i="37"/>
  <c r="ABA27" i="37"/>
  <c r="ABA2" i="37"/>
  <c r="ABA28" i="37"/>
  <c r="ABB3" i="37"/>
  <c r="ABB4" i="37"/>
  <c r="ABB5" i="37"/>
  <c r="ABB6" i="37"/>
  <c r="ABB7" i="37"/>
  <c r="ABB8" i="37"/>
  <c r="ABB9" i="37"/>
  <c r="ABB10" i="37"/>
  <c r="ABB11" i="37"/>
  <c r="ABB12" i="37"/>
  <c r="ABB13" i="37"/>
  <c r="ABB14" i="37"/>
  <c r="ABB15" i="37"/>
  <c r="ABB16" i="37"/>
  <c r="ABB17" i="37"/>
  <c r="ABB18" i="37"/>
  <c r="ABB19" i="37"/>
  <c r="ABB20" i="37"/>
  <c r="ABB21" i="37"/>
  <c r="ABB22" i="37"/>
  <c r="ABB23" i="37"/>
  <c r="ABB24" i="37"/>
  <c r="ABB25" i="37"/>
  <c r="ABB26" i="37"/>
  <c r="ABB27" i="37"/>
  <c r="ABB2" i="37"/>
  <c r="ABB28" i="37"/>
  <c r="ABC3" i="37"/>
  <c r="ABC4" i="37"/>
  <c r="ABC5" i="37"/>
  <c r="ABC6" i="37"/>
  <c r="ABC7" i="37"/>
  <c r="ABC8" i="37"/>
  <c r="ABC9" i="37"/>
  <c r="ABC10" i="37"/>
  <c r="ABC11" i="37"/>
  <c r="ABC12" i="37"/>
  <c r="ABC13" i="37"/>
  <c r="ABC14" i="37"/>
  <c r="ABC15" i="37"/>
  <c r="ABC16" i="37"/>
  <c r="ABC17" i="37"/>
  <c r="ABC18" i="37"/>
  <c r="ABC19" i="37"/>
  <c r="ABC20" i="37"/>
  <c r="ABC21" i="37"/>
  <c r="ABC22" i="37"/>
  <c r="ABC23" i="37"/>
  <c r="ABC24" i="37"/>
  <c r="ABC25" i="37"/>
  <c r="ABC26" i="37"/>
  <c r="ABC27" i="37"/>
  <c r="ABC2" i="37"/>
  <c r="ABC28" i="37"/>
  <c r="ABD3" i="37"/>
  <c r="ABD4" i="37"/>
  <c r="ABD5" i="37"/>
  <c r="ABD6" i="37"/>
  <c r="ABD7" i="37"/>
  <c r="ABD8" i="37"/>
  <c r="ABD9" i="37"/>
  <c r="ABD10" i="37"/>
  <c r="ABD11" i="37"/>
  <c r="ABD12" i="37"/>
  <c r="ABD13" i="37"/>
  <c r="ABD14" i="37"/>
  <c r="ABD15" i="37"/>
  <c r="ABD16" i="37"/>
  <c r="ABD17" i="37"/>
  <c r="ABD18" i="37"/>
  <c r="ABD19" i="37"/>
  <c r="ABD20" i="37"/>
  <c r="ABD21" i="37"/>
  <c r="ABD22" i="37"/>
  <c r="ABD23" i="37"/>
  <c r="ABD24" i="37"/>
  <c r="ABD25" i="37"/>
  <c r="ABD26" i="37"/>
  <c r="ABD27" i="37"/>
  <c r="ABD2" i="37"/>
  <c r="ABD28" i="37"/>
  <c r="ABF3" i="37"/>
  <c r="ABF4" i="37"/>
  <c r="ABF5" i="37"/>
  <c r="ABF6" i="37"/>
  <c r="ABF7" i="37"/>
  <c r="ABF8" i="37"/>
  <c r="ABF9" i="37"/>
  <c r="ABF10" i="37"/>
  <c r="ABF11" i="37"/>
  <c r="ABF12" i="37"/>
  <c r="ABF13" i="37"/>
  <c r="ABF14" i="37"/>
  <c r="ABF15" i="37"/>
  <c r="ABF16" i="37"/>
  <c r="ABF17" i="37"/>
  <c r="ABF18" i="37"/>
  <c r="ABF19" i="37"/>
  <c r="ABF20" i="37"/>
  <c r="ABF21" i="37"/>
  <c r="ABF22" i="37"/>
  <c r="ABF23" i="37"/>
  <c r="ABF24" i="37"/>
  <c r="ABF25" i="37"/>
  <c r="ABF26" i="37"/>
  <c r="ABF27" i="37"/>
  <c r="ABF2" i="37"/>
  <c r="ABF28" i="37"/>
  <c r="ABG3" i="37"/>
  <c r="ABG4" i="37"/>
  <c r="ABG5" i="37"/>
  <c r="ABG6" i="37"/>
  <c r="ABG7" i="37"/>
  <c r="ABG8" i="37"/>
  <c r="ABG9" i="37"/>
  <c r="ABG10" i="37"/>
  <c r="ABG11" i="37"/>
  <c r="ABG12" i="37"/>
  <c r="ABG13" i="37"/>
  <c r="ABG14" i="37"/>
  <c r="ABG15" i="37"/>
  <c r="ABG16" i="37"/>
  <c r="ABG17" i="37"/>
  <c r="ABG18" i="37"/>
  <c r="ABG19" i="37"/>
  <c r="ABG20" i="37"/>
  <c r="ABG21" i="37"/>
  <c r="ABG22" i="37"/>
  <c r="ABG23" i="37"/>
  <c r="ABG24" i="37"/>
  <c r="ABG25" i="37"/>
  <c r="ABG26" i="37"/>
  <c r="ABG27" i="37"/>
  <c r="ABG2" i="37"/>
  <c r="ABG28" i="37"/>
  <c r="ABH3" i="37"/>
  <c r="ABH4" i="37"/>
  <c r="ABH5" i="37"/>
  <c r="ABH6" i="37"/>
  <c r="ABH7" i="37"/>
  <c r="ABH8" i="37"/>
  <c r="ABH9" i="37"/>
  <c r="ABH10" i="37"/>
  <c r="ABH11" i="37"/>
  <c r="ABH12" i="37"/>
  <c r="ABH13" i="37"/>
  <c r="ABH14" i="37"/>
  <c r="ABH15" i="37"/>
  <c r="ABH16" i="37"/>
  <c r="ABH17" i="37"/>
  <c r="ABH18" i="37"/>
  <c r="ABH19" i="37"/>
  <c r="ABH20" i="37"/>
  <c r="ABH21" i="37"/>
  <c r="ABH22" i="37"/>
  <c r="ABH23" i="37"/>
  <c r="ABH24" i="37"/>
  <c r="ABH25" i="37"/>
  <c r="ABH26" i="37"/>
  <c r="ABH27" i="37"/>
  <c r="ABH2" i="37"/>
  <c r="ABH28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tc={85E68126-22BB-497D-9036-B96F9FFA5272}</author>
    <author>tc={8CC56C2E-DA66-4173-AB1E-4B448D348328}</author>
    <author>tc={DC046687-DD1E-4168-A9FB-D6EB4041039D}</author>
    <author>tc={C29832AF-26DB-4895-BB97-6113505D352E}</author>
    <author>tc={D3F64CD1-59A3-436F-98C6-8134535E123E}</author>
    <author>tc={6A7C6CF4-39E3-48C3-97FA-33D43690BE76}</author>
    <author>tc={3586AA0D-AA78-4ADF-8B2C-DB56749F87FB}</author>
    <author>tc={BBF76853-8CD0-48ED-9D0D-8E33EEF16631}</author>
    <author>tc={FFFD38EA-7AE3-459E-BF94-0656ABF5C6CA}</author>
    <author>tc={50FA4010-0DA9-4ADD-BFF4-0B7F6154C302}</author>
    <author>tc={D886DCE7-748C-4EF1-B59D-D3A94723ED5F}</author>
    <author>tc={1F810DDC-567C-4409-989F-4F60A49E0620}</author>
    <author>tc={10B7FCD5-EBF0-4CFC-AAAF-34992ED50382}</author>
    <author>tc={F3F01F21-9B17-4937-93AE-F1A41D091E8B}</author>
    <author>tc={C412C6C8-37B5-425C-A629-ABAA686CDA0A}</author>
    <author>tc={4534A865-4F36-4EF7-A323-24FFB89BA0F5}</author>
    <author>tc={67D9C87B-A230-46BD-8FDA-DD8FA472D6A9}</author>
    <author>tc={51BFF6F2-2330-420E-8084-A905B0A48ECB}</author>
    <author>tc={A6711E97-F9B8-45BE-AEF3-88EB0FBFDB05}</author>
    <author>tc={A447A21F-2BB8-4A91-9612-DAC869EDA9EE}</author>
    <author>tc={A6AE749D-0001-4E1E-9F5A-CD3510DC7E49}</author>
    <author>tc={8C418F50-141B-465B-A421-1A3E383DCEB4}</author>
    <author>tc={EBCEAEF9-A7E2-4A70-98BA-AD5874E846B8}</author>
    <author>tc={2B92D14B-1908-4F3F-A11D-AEEAAD5FB7D2}</author>
  </authors>
  <commentList>
    <comment ref="BI6" authorId="0" shapeId="0" xr:uid="{85E68126-22BB-497D-9036-B96F9FFA5272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Pago venta especial de dic $6000 en A1 el dia 20 de marzo </t>
      </text>
    </comment>
    <comment ref="DA6" authorId="1" shapeId="0" xr:uid="{8CC56C2E-DA66-4173-AB1E-4B448D348328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A1 $5799.26 Vicero de Santiago </t>
      </text>
    </comment>
    <comment ref="B12" authorId="2" shapeId="0" xr:uid="{DC046687-DD1E-4168-A9FB-D6EB4041039D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AY13" authorId="3" shapeId="0" xr:uid="{C29832AF-26DB-4895-BB97-6113505D352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por $6365.10</t>
      </text>
    </comment>
    <comment ref="BI13" authorId="4" shapeId="0" xr:uid="{D3F64CD1-59A3-436F-98C6-8134535E123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A9 $9000 el dia 22 de marzo </t>
      </text>
    </comment>
    <comment ref="CB13" authorId="5" shapeId="0" xr:uid="{6A7C6CF4-39E3-48C3-97FA-33D43690BE76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A9 $4873.91</t>
      </text>
    </comment>
    <comment ref="C14" authorId="6" shapeId="0" xr:uid="{3586AA0D-AA78-4ADF-8B2C-DB56749F8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20K DE VTA ESPECIAL DIA DE REYES MUNICIPIO DELICIAS</t>
      </text>
    </comment>
    <comment ref="CG14" authorId="7" shapeId="0" xr:uid="{BBF76853-8CD0-48ED-9D0D-8E33EEF16631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Mead Johnson juguetes dia del niño $26,649.06 A10 </t>
      </text>
    </comment>
    <comment ref="DF14" authorId="8" shapeId="0" xr:uid="{FFFD38EA-7AE3-459E-BF94-0656ABF5C6CA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A10 presinencia Delicias $64,417.27 (credito)</t>
      </text>
    </comment>
    <comment ref="DK14" authorId="9" shapeId="0" xr:uid="{50FA4010-0DA9-4ADD-BFF4-0B7F6154C302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el dia 21 de mayo en A10 $14,133.67 </t>
      </text>
    </comment>
    <comment ref="DA15" authorId="10" shapeId="0" xr:uid="{D886DCE7-748C-4EF1-B59D-D3A94723ED5F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RESTA:
 Venta especial en A11 mercancia 10 de amyo maquila SAFLOSA $5137.81
Venta especial en A11el dia 5 de mayo una por $8178 y otra de $2375 total de $10,553</t>
      </text>
    </comment>
    <comment ref="DY15" authorId="11" shapeId="0" xr:uid="{1F810DDC-567C-4409-989F-4F60A49E062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en A11 $4983.00 Folio A11024CA229372</t>
      </text>
    </comment>
    <comment ref="B16" authorId="12" shapeId="0" xr:uid="{10B7FCD5-EBF0-4CFC-AAAF-34992ED5038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DA22" authorId="13" shapeId="0" xr:uid="{F3F01F21-9B17-4937-93AE-F1A41D091E8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A22 Guillermo Wibe $53,693.50</t>
      </text>
    </comment>
    <comment ref="B24" authorId="14" shapeId="0" xr:uid="{C412C6C8-37B5-425C-A629-ABAA686CDA0A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DF25" authorId="15" shapeId="0" xr:uid="{4534A865-4F36-4EF7-A323-24FFB89BA0F5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E1 viernes 17 de mayo4,649.74</t>
      </text>
    </comment>
    <comment ref="B26" authorId="16" shapeId="0" xr:uid="{67D9C87B-A230-46BD-8FDA-DD8FA472D6A9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CQ26" authorId="17" shapeId="0" xr:uid="{51BFF6F2-2330-420E-8084-A905B0A48EC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Bolsa en E2 15k bolsa de promocion)</t>
      </text>
    </comment>
    <comment ref="DA27" authorId="18" shapeId="0" xr:uid="{A6711E97-F9B8-45BE-AEF3-88EB0FBFDB05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E3 5,600</t>
      </text>
    </comment>
    <comment ref="R31" authorId="19" shapeId="0" xr:uid="{A447A21F-2BB8-4A91-9612-DAC869EDA9E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E7 10K</t>
      </text>
    </comment>
    <comment ref="B44" authorId="20" shapeId="0" xr:uid="{A6AE749D-0001-4E1E-9F5A-CD3510DC7E49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48" authorId="21" shapeId="0" xr:uid="{8C418F50-141B-465B-A421-1A3E383DCEB4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6" authorId="22" shapeId="0" xr:uid="{EBCEAEF9-A7E2-4A70-98BA-AD5874E846B8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58" authorId="23" shapeId="0" xr:uid="{2B92D14B-1908-4F3F-A11D-AEEAAD5FB7D2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tc={08E2F1CE-315C-45D5-B244-4E694F0CB992}</author>
    <author>tc={14AA3E86-6615-4134-892B-CB99ECE9E098}</author>
    <author>tc={074BD0E7-01AB-43C3-89B2-378480D05C76}</author>
    <author>tc={7E820807-30DB-4D96-B381-FF1EBE0BB1B0}</author>
    <author>tc={2DE58435-8F1C-43AD-AB53-920EFF4D9602}</author>
    <author>tc={791F5559-938D-4606-BABF-01302E6F6630}</author>
    <author>tc={A5D61970-0923-4F62-8CB2-0D69557A9ED0}</author>
    <author>tc={B2B71D1B-C3E3-4228-BA49-DABC3B581BC6}</author>
  </authors>
  <commentList>
    <comment ref="B12" authorId="0" shapeId="0" xr:uid="{08E2F1CE-315C-45D5-B244-4E694F0CB99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16" authorId="1" shapeId="0" xr:uid="{14AA3E86-6615-4134-892B-CB99ECE9E098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24" authorId="2" shapeId="0" xr:uid="{074BD0E7-01AB-43C3-89B2-378480D05C7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26" authorId="3" shapeId="0" xr:uid="{7E820807-30DB-4D96-B381-FF1EBE0BB1B0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B44" authorId="4" shapeId="0" xr:uid="{2DE58435-8F1C-43AD-AB53-920EFF4D960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48" authorId="5" shapeId="0" xr:uid="{791F5559-938D-4606-BABF-01302E6F6630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6" authorId="6" shapeId="0" xr:uid="{A5D61970-0923-4F62-8CB2-0D69557A9ED0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58" authorId="7" shapeId="0" xr:uid="{B2B71D1B-C3E3-4228-BA49-DABC3B581BC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tc={D5492721-1D41-4811-92BD-EBC2D0E82983}</author>
    <author>tc={54503663-2C4B-47EE-88E6-0665374526AB}</author>
    <author>tc={D9A833B1-3143-4BBE-9517-23551A031201}</author>
    <author>tc={D3F5751C-C1F6-415C-AC07-C9437E59EFAE}</author>
    <author>tc={AB4BB12D-74D5-4028-91D6-C16763C54B96}</author>
    <author>tc={B2FE409A-80E3-4F3C-A18F-8772246E3045}</author>
    <author>tc={9A11E9EA-CAE7-418F-A850-020E7C606636}</author>
    <author>tc={2B25758E-821D-4D8F-9F4B-ADBF8F7FD16A}</author>
  </authors>
  <commentList>
    <comment ref="B12" authorId="0" shapeId="0" xr:uid="{D5492721-1D41-4811-92BD-EBC2D0E82983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16" authorId="1" shapeId="0" xr:uid="{54503663-2C4B-47EE-88E6-0665374526AB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24" authorId="2" shapeId="0" xr:uid="{D9A833B1-3143-4BBE-9517-23551A031201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26" authorId="3" shapeId="0" xr:uid="{D3F5751C-C1F6-415C-AC07-C9437E59EFAE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B44" authorId="4" shapeId="0" xr:uid="{AB4BB12D-74D5-4028-91D6-C16763C54B96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48" authorId="5" shapeId="0" xr:uid="{B2FE409A-80E3-4F3C-A18F-8772246E3045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6" authorId="6" shapeId="0" xr:uid="{9A11E9EA-CAE7-418F-A850-020E7C60663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58" authorId="7" shapeId="0" xr:uid="{2B25758E-821D-4D8F-9F4B-ADBF8F7FD16A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tc={819A944E-8E01-44CE-BE87-417A3A7C17D4}</author>
    <author>tc={86EFDDA7-A5AB-48DF-B2E0-D758EF4CB034}</author>
  </authors>
  <commentList>
    <comment ref="O27" authorId="0" shapeId="0" xr:uid="{819A944E-8E01-44CE-BE87-417A3A7C17D4}">
      <text>
        <t>[Threaded comment]
Your version of Excel allows you to read this threaded comment; however, any edits to it will get removed if the file is opened in a newer version of Excel. Learn more: https://go.microsoft.com/fwlink/?linkid=870924
Comment:
    50 abono prestamo GO</t>
      </text>
    </comment>
    <comment ref="G45" authorId="1" shapeId="0" xr:uid="{00000000-0006-0000-0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2,500 tramite moto Ricardo
Reply:
    1,355 reposicion Marcos Cruz
Reply:
    629 total play oficina Conta
Reply:
    8150 tramite BMW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tc={A0B64B8B-176E-47DF-8D25-33BA4AE5A47C}</author>
  </authors>
  <commentList>
    <comment ref="B30" authorId="0" shapeId="0" xr:uid="{A0B64B8B-176E-47DF-8D25-33BA4AE5A47C}">
      <text>
        <t>[Threaded comment]
Your version of Excel allows you to read this threaded comment; however, any edits to it will get removed if the file is opened in a newer version of Excel. Learn more: https://go.microsoft.com/fwlink/?linkid=870924
Comment:
    Se considera venta de e8 de Oct23 a Sep24  $7,78,8010.54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tc={767697C6-D5C7-4E7F-A08A-DFD9C31DB361}</author>
    <author>tc={F95E1E71-4F99-474A-928E-11C8C752AE01}</author>
    <author>tc={CBB7669A-E944-479E-B214-EC923A784CC6}</author>
    <author>tc={1F062C77-1324-4926-8EA5-3A06A9A84B29}</author>
    <author>tc={059B67DE-2F2A-475C-820B-8E8B237DB94A}</author>
  </authors>
  <commentList>
    <comment ref="A9" authorId="0" shapeId="0" xr:uid="{767697C6-D5C7-4E7F-A08A-DFD9C31DB3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</t>
      </text>
    </comment>
    <comment ref="A13" authorId="1" shapeId="0" xr:uid="{F95E1E71-4F99-474A-928E-11C8C752AE0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</t>
      </text>
    </comment>
    <comment ref="AP16" authorId="2" shapeId="0" xr:uid="{CBB7669A-E944-479E-B214-EC923A784CC6}">
      <text>
        <t>[Threaded comment]
Your version of Excel allows you to read this threaded comment; however, any edits to it will get removed if the file is opened in a newer version of Excel. Learn more: https://go.microsoft.com/fwlink/?linkid=870924
Comment:
    95%</t>
      </text>
    </comment>
    <comment ref="AP18" authorId="3" shapeId="0" xr:uid="{1F062C77-1324-4926-8EA5-3A06A9A84B29}">
      <text>
        <t>[Threaded comment]
Your version of Excel allows you to read this threaded comment; however, any edits to it will get removed if the file is opened in a newer version of Excel. Learn more: https://go.microsoft.com/fwlink/?linkid=870924
Comment:
    97%</t>
      </text>
    </comment>
    <comment ref="A23" authorId="4" shapeId="0" xr:uid="{059B67DE-2F2A-475C-820B-8E8B237DB94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Apertura Febrero 2021
</t>
      </text>
    </comment>
  </commentList>
</comments>
</file>

<file path=xl/sharedStrings.xml><?xml version="1.0" encoding="utf-8"?>
<sst xmlns="http://schemas.openxmlformats.org/spreadsheetml/2006/main" count="3925" uniqueCount="727">
  <si>
    <t>Almacen</t>
  </si>
  <si>
    <t>MTD</t>
  </si>
  <si>
    <t>WTD</t>
  </si>
  <si>
    <t>Venta 2020</t>
  </si>
  <si>
    <t>Ventas 2021</t>
  </si>
  <si>
    <t>%</t>
  </si>
  <si>
    <t>Venta 2019/2020</t>
  </si>
  <si>
    <t>Venta 2021</t>
  </si>
  <si>
    <t>Diferencia</t>
  </si>
  <si>
    <t>A01</t>
  </si>
  <si>
    <t>A02</t>
  </si>
  <si>
    <t>A03</t>
  </si>
  <si>
    <t>A04</t>
  </si>
  <si>
    <t>A05</t>
  </si>
  <si>
    <t>A06</t>
  </si>
  <si>
    <t>A08</t>
  </si>
  <si>
    <t>A09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</si>
  <si>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</si>
  <si>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</si>
  <si>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</si>
  <si>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</si>
  <si>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</si>
  <si>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</si>
  <si>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</si>
  <si>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</si>
  <si>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</si>
  <si>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</si>
  <si>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</si>
  <si>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</si>
  <si>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</si>
  <si>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</si>
  <si>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</si>
  <si>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</si>
  <si>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</si>
  <si>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</si>
  <si>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</si>
  <si>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</si>
  <si>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</si>
  <si>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Total</t>
  </si>
  <si>
    <t>TT</t>
  </si>
  <si>
    <t>Total HR</t>
  </si>
  <si>
    <t>TT HR</t>
  </si>
  <si>
    <t>D1</t>
  </si>
  <si>
    <t>D2</t>
  </si>
  <si>
    <t>D3</t>
  </si>
  <si>
    <t>Total CAP</t>
  </si>
  <si>
    <t>TT CAP</t>
  </si>
  <si>
    <t>Ultima Actualizacion: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</si>
  <si>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</si>
  <si>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</si>
  <si>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</si>
  <si>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</si>
  <si>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</si>
  <si>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</si>
  <si>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</si>
  <si>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</si>
  <si>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</si>
  <si>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</si>
  <si>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</si>
  <si>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</si>
  <si>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YTD 2020-2021</t>
  </si>
  <si>
    <t>Sucursal_Almacen</t>
  </si>
  <si>
    <t>Venta</t>
  </si>
  <si>
    <t>Pronostico</t>
  </si>
  <si>
    <t>PRONOSTICO VARIACION</t>
  </si>
  <si>
    <t>Venta Real</t>
  </si>
  <si>
    <t>% Real</t>
  </si>
  <si>
    <t>YTD 2020</t>
  </si>
  <si>
    <t>YTD 2021</t>
  </si>
  <si>
    <t>DIFERENCIA YTD2019 VS YTD2020</t>
  </si>
  <si>
    <t>YTD %</t>
  </si>
  <si>
    <t>05/01 - 11/01</t>
  </si>
  <si>
    <t>03/01 - 09/01</t>
  </si>
  <si>
    <t>12/01 - 18/01</t>
  </si>
  <si>
    <t>10/01 - 16/01</t>
  </si>
  <si>
    <t>19/01 - 25/01</t>
  </si>
  <si>
    <t>17/01 - 23/01</t>
  </si>
  <si>
    <t>26/01 - 01/02</t>
  </si>
  <si>
    <t>24/01 - 30/01</t>
  </si>
  <si>
    <t>02/02 - 08/02</t>
  </si>
  <si>
    <t>31/01 - 06/02</t>
  </si>
  <si>
    <t>09/02 - 15/02</t>
  </si>
  <si>
    <t>07/02 - 13/02</t>
  </si>
  <si>
    <t>16/02 - 22/02</t>
  </si>
  <si>
    <t>14/02 - 20/02</t>
  </si>
  <si>
    <t>23/02 - 29/03</t>
  </si>
  <si>
    <t>21/02 - 27/02</t>
  </si>
  <si>
    <t>01/03 - 07/03</t>
  </si>
  <si>
    <t>28/02 - 06/03</t>
  </si>
  <si>
    <t>08/03 - 14/03</t>
  </si>
  <si>
    <t>07/03 - 13/03</t>
  </si>
  <si>
    <t>15/03 - 21/03</t>
  </si>
  <si>
    <t>14/03 - 20/03</t>
  </si>
  <si>
    <t>22/03 - 28/03</t>
  </si>
  <si>
    <t>21/03 - 27/03</t>
  </si>
  <si>
    <t>29/03 - 04/04</t>
  </si>
  <si>
    <t>28/03 - 03/04</t>
  </si>
  <si>
    <t>05/04 - 11/04</t>
  </si>
  <si>
    <t>04/04 - 10/04</t>
  </si>
  <si>
    <t>12/04 - 18/04</t>
  </si>
  <si>
    <t>11/04 - 17/04</t>
  </si>
  <si>
    <t>19/04 - 25/04</t>
  </si>
  <si>
    <t>18/04 - 24/04</t>
  </si>
  <si>
    <t>26/04 - 02/05</t>
  </si>
  <si>
    <t>25/04 - 01/05</t>
  </si>
  <si>
    <t>03/05 -09/05</t>
  </si>
  <si>
    <t>02/05 - 08/05</t>
  </si>
  <si>
    <t>10/05 - 16/05</t>
  </si>
  <si>
    <t>09/05 - 15/05</t>
  </si>
  <si>
    <t>17/05 - 23/05</t>
  </si>
  <si>
    <t>16/05 - 22/05</t>
  </si>
  <si>
    <t>24/05 - 30/05</t>
  </si>
  <si>
    <t>23/05 - 29/05</t>
  </si>
  <si>
    <t>31/05 - 06/06</t>
  </si>
  <si>
    <t>30/05 - 05/06</t>
  </si>
  <si>
    <t>07/06 - 13/06</t>
  </si>
  <si>
    <t>06/06 - 12/06</t>
  </si>
  <si>
    <t>14/06 - 20/06</t>
  </si>
  <si>
    <t>13/06 - 19/06</t>
  </si>
  <si>
    <t>21/06 - 27/06</t>
  </si>
  <si>
    <t>20/06 - 26/06</t>
  </si>
  <si>
    <t>28/06 - 04/07</t>
  </si>
  <si>
    <t>27/06 - 03/07</t>
  </si>
  <si>
    <t>05/07 - 11/07</t>
  </si>
  <si>
    <t>04/07 - 10/07</t>
  </si>
  <si>
    <t>12/07 - 18/07</t>
  </si>
  <si>
    <t>11/07 - 17/07</t>
  </si>
  <si>
    <t>19/07 - 25/07</t>
  </si>
  <si>
    <t>18/07 - 24/07</t>
  </si>
  <si>
    <t>26/07 - 01/09</t>
  </si>
  <si>
    <t>25/07 - 31/08</t>
  </si>
  <si>
    <t>02/08 - 08/08</t>
  </si>
  <si>
    <t>01/08 - 07/08</t>
  </si>
  <si>
    <t>09/08 - 15/08</t>
  </si>
  <si>
    <t>08/08 - 14/08</t>
  </si>
  <si>
    <t>16/08 - 22/08</t>
  </si>
  <si>
    <t>15/08 - 21/08</t>
  </si>
  <si>
    <t>23/08 - 29/08</t>
  </si>
  <si>
    <t>22/08 - 28/08</t>
  </si>
  <si>
    <t>30/08 - 05/09</t>
  </si>
  <si>
    <t>29/08 - 04/09</t>
  </si>
  <si>
    <t>06/09 - 12/09</t>
  </si>
  <si>
    <t>05/09 - 11/09</t>
  </si>
  <si>
    <t>13/09 - 19/09</t>
  </si>
  <si>
    <t>12/09 - 18/09</t>
  </si>
  <si>
    <t>20/09 - 26/09</t>
  </si>
  <si>
    <t>19/09 - 25/09</t>
  </si>
  <si>
    <t>27/09 - 03/10</t>
  </si>
  <si>
    <t>26/09 - 02/10</t>
  </si>
  <si>
    <t>04/10 - 10/10</t>
  </si>
  <si>
    <t>03/10 - 09/10</t>
  </si>
  <si>
    <t>11/10 - 17/10</t>
  </si>
  <si>
    <t>10/10 - 16/10</t>
  </si>
  <si>
    <t>18/10 - 24/10</t>
  </si>
  <si>
    <t>17/10 - 23/10</t>
  </si>
  <si>
    <t>25/10 - 31/10</t>
  </si>
  <si>
    <t>24/10 - 30/10</t>
  </si>
  <si>
    <t>0/11 - 07/11</t>
  </si>
  <si>
    <t>31/10 - 06/11</t>
  </si>
  <si>
    <t>08/11 - 14/11</t>
  </si>
  <si>
    <t>07/11 - 13/11</t>
  </si>
  <si>
    <t>15/11 - 21/11</t>
  </si>
  <si>
    <t>14/11 - 20/11</t>
  </si>
  <si>
    <t>22/11 - 28/11</t>
  </si>
  <si>
    <t>21/11 - 27/11</t>
  </si>
  <si>
    <t>29/11 - 05/12</t>
  </si>
  <si>
    <t>28/11 - 04/12</t>
  </si>
  <si>
    <t>06/12 - 12/12</t>
  </si>
  <si>
    <t>05/12 - 11/12</t>
  </si>
  <si>
    <t>13/12 - 19/12</t>
  </si>
  <si>
    <t>12/12 - 18/12</t>
  </si>
  <si>
    <t>20/12 - 26/12</t>
  </si>
  <si>
    <t>19/12 - 25/12</t>
  </si>
  <si>
    <t>27/12 - 02/01</t>
  </si>
  <si>
    <t>26/12 - 01/01</t>
  </si>
  <si>
    <t>Semana 49</t>
  </si>
  <si>
    <t>Semana 50</t>
  </si>
  <si>
    <t>Semana 51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</si>
  <si>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</si>
  <si>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</si>
  <si>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</si>
  <si>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</si>
  <si>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</si>
  <si>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</si>
  <si>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</si>
  <si>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</si>
  <si>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</si>
  <si>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</si>
  <si>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</si>
  <si>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</si>
  <si>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</si>
  <si>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</si>
  <si>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</si>
  <si>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</si>
  <si>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</si>
  <si>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</si>
  <si>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</si>
  <si>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</si>
  <si>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</si>
  <si>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</si>
  <si>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</si>
  <si>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</si>
  <si>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</si>
  <si>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</si>
  <si>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</si>
  <si>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</si>
  <si>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</si>
  <si>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</si>
  <si>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</si>
  <si>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</si>
  <si>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</si>
  <si>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</si>
  <si>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</si>
  <si>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</si>
  <si>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</si>
  <si>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</si>
  <si>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</si>
  <si>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</si>
  <si>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</si>
  <si>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</si>
  <si>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</si>
  <si>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</si>
  <si>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</si>
  <si>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</si>
  <si>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</si>
  <si>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</si>
  <si>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</si>
  <si>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 xml:space="preserve">  </t>
  </si>
  <si>
    <t>E4</t>
  </si>
  <si>
    <t>E5</t>
  </si>
  <si>
    <t>E6</t>
  </si>
  <si>
    <t>E7</t>
  </si>
  <si>
    <t>E8</t>
  </si>
  <si>
    <t>E9</t>
  </si>
  <si>
    <t>TOTAL HR TT</t>
  </si>
  <si>
    <t>TOTAL CAPRICHOS TT</t>
  </si>
  <si>
    <t>TOTAL TT</t>
  </si>
  <si>
    <t>TOTAL</t>
  </si>
  <si>
    <t>Bolsa Compras</t>
  </si>
  <si>
    <t>Bolsa Profit</t>
  </si>
  <si>
    <t>Bolsa Impuestos</t>
  </si>
  <si>
    <t>SUCURSAL</t>
  </si>
  <si>
    <t>FOLIOS</t>
  </si>
  <si>
    <t>VENTAS</t>
  </si>
  <si>
    <t>DEVOLUCIONES</t>
  </si>
  <si>
    <t>TOTALVTAS</t>
  </si>
  <si>
    <t>Nomina</t>
  </si>
  <si>
    <t>Bolsa GO</t>
  </si>
  <si>
    <t>Gastos Op</t>
  </si>
  <si>
    <t>Imss</t>
  </si>
  <si>
    <t>Semana</t>
  </si>
  <si>
    <t>venta 2019</t>
  </si>
  <si>
    <t>Pronostico de venta</t>
  </si>
  <si>
    <t>Ingreso a Bolsa de GO</t>
  </si>
  <si>
    <t>Monto Aprox para Renta</t>
  </si>
  <si>
    <t>Monto para nomina</t>
  </si>
  <si>
    <t>Monto para IMSS</t>
  </si>
  <si>
    <t>Monto para GO</t>
  </si>
  <si>
    <t>Rentas</t>
  </si>
  <si>
    <t>Sep</t>
  </si>
  <si>
    <t>Oct</t>
  </si>
  <si>
    <t>Nov</t>
  </si>
  <si>
    <t>Dic</t>
  </si>
  <si>
    <t xml:space="preserve">                       </t>
  </si>
  <si>
    <t>PRONOSTICO DE VENTA 2019</t>
  </si>
  <si>
    <t>FEBRERO 4 semanas</t>
  </si>
  <si>
    <t>MARZO 5 semanas</t>
  </si>
  <si>
    <t>ABRIL 4 semanas</t>
  </si>
  <si>
    <t>MAYO 4 semanas</t>
  </si>
  <si>
    <t>JUNIO 5 semanas</t>
  </si>
  <si>
    <t>JULIO 4 semanas</t>
  </si>
  <si>
    <t>AGOSTO 4 semanas</t>
  </si>
  <si>
    <t>SEPTIEMBRE 5 semanas</t>
  </si>
  <si>
    <t>OCTUBRE 4 semanas</t>
  </si>
  <si>
    <t>NOVIEMBRE 4 semanas</t>
  </si>
  <si>
    <t>DICIEMBRE 5 semanas</t>
  </si>
  <si>
    <t>Sucursal</t>
  </si>
  <si>
    <t>Ventas</t>
  </si>
  <si>
    <t>VENTA REAL Ene 2021</t>
  </si>
  <si>
    <t>Real</t>
  </si>
  <si>
    <t>VENTA REAL Feb 2021</t>
  </si>
  <si>
    <t>VENTA REAL Mar 2021</t>
  </si>
  <si>
    <t>VENTA REAL Abril 2021</t>
  </si>
  <si>
    <t>VENTA REAL MAyo 2021</t>
  </si>
  <si>
    <t>VENTA REAL Junio 2021</t>
  </si>
  <si>
    <t>VENTA REAL Julio 2021</t>
  </si>
  <si>
    <t>VENTA REAL Agosto 2021</t>
  </si>
  <si>
    <t>VENTA REAL Septiembre 2021</t>
  </si>
  <si>
    <t>20VENTA REAL Octubre 2021</t>
  </si>
  <si>
    <t>VENTA REAL Noviembre 2020</t>
  </si>
  <si>
    <t>VENTA REAL Diciembre 2019</t>
  </si>
  <si>
    <t xml:space="preserve">TOTAL VENTA REAL  YTD 2021 </t>
  </si>
  <si>
    <t>YTD PRONOSTICO 2021</t>
  </si>
  <si>
    <t>% YTD Vs PRONOSTICO</t>
  </si>
  <si>
    <t>VENTA YTD 2020</t>
  </si>
  <si>
    <t>VENTA YTD 2021</t>
  </si>
  <si>
    <t>DIFERENCIA YTD 2020 VS YTD 2021</t>
  </si>
  <si>
    <t>TOTAL VENTA PRONOSTICADA 2021</t>
  </si>
  <si>
    <t>VENTA REAL 2020 MAS LO PRONOSTICADO 2021</t>
  </si>
  <si>
    <t>Variacion</t>
  </si>
  <si>
    <t>% YTD</t>
  </si>
  <si>
    <t>TOTAL HR</t>
  </si>
  <si>
    <t>TOTAL CAPRICHOS</t>
  </si>
  <si>
    <t>Menos E7 E8 y E9</t>
  </si>
  <si>
    <t>Venta 2019</t>
  </si>
  <si>
    <t>Monto a Rentas</t>
  </si>
  <si>
    <t>monto por semana</t>
  </si>
  <si>
    <t>Abril 4 semanas</t>
  </si>
  <si>
    <t>GO</t>
  </si>
  <si>
    <t>Mayo</t>
  </si>
  <si>
    <t>CF</t>
  </si>
  <si>
    <t>Junio 5 semanas</t>
  </si>
  <si>
    <t>Oink</t>
  </si>
  <si>
    <t>Julio</t>
  </si>
  <si>
    <t>Agosto</t>
  </si>
  <si>
    <t>Septiembre 5 semanas</t>
  </si>
  <si>
    <t>Octubre</t>
  </si>
  <si>
    <t>Noviembre</t>
  </si>
  <si>
    <t>Diciembre 5 sem</t>
  </si>
  <si>
    <t>YTD 2025</t>
  </si>
  <si>
    <t>Resumen Enero</t>
  </si>
  <si>
    <t>Resumen Febrero</t>
  </si>
  <si>
    <t>Resumen Marzo</t>
  </si>
  <si>
    <t>Resumen Abril</t>
  </si>
  <si>
    <t>Resumen Mayo</t>
  </si>
  <si>
    <t>Resumen Junio</t>
  </si>
  <si>
    <t>Resumen Julio</t>
  </si>
  <si>
    <t>Resumen Agosto</t>
  </si>
  <si>
    <t>Resumen Septiembre</t>
  </si>
  <si>
    <t>Resumen Octubre</t>
  </si>
  <si>
    <t>Resumen Noviembre</t>
  </si>
  <si>
    <t>Resumen Diciembre</t>
  </si>
  <si>
    <t>Pro Var %</t>
  </si>
  <si>
    <t>Var Real %</t>
  </si>
  <si>
    <t>VENTA 2024</t>
  </si>
  <si>
    <t>REAL + PROYECCION 2025</t>
  </si>
  <si>
    <t>PRONOSTICO 2025</t>
  </si>
  <si>
    <t>% PRONOSTICO</t>
  </si>
  <si>
    <t>YTD 2019</t>
  </si>
  <si>
    <t>YTD 2022</t>
  </si>
  <si>
    <t>DIFERENCIA YTD</t>
  </si>
  <si>
    <t>A1</t>
  </si>
  <si>
    <t>A2</t>
  </si>
  <si>
    <t>A3</t>
  </si>
  <si>
    <t>A4</t>
  </si>
  <si>
    <t>A5</t>
  </si>
  <si>
    <t>A6</t>
  </si>
  <si>
    <t>A8</t>
  </si>
  <si>
    <t>A9</t>
  </si>
  <si>
    <t>E1</t>
  </si>
  <si>
    <t>E2</t>
  </si>
  <si>
    <t>E3</t>
  </si>
  <si>
    <t>Pronostico Ventas 2023</t>
  </si>
  <si>
    <t>Costos Fijos (Gastos Op)</t>
  </si>
  <si>
    <t>1-(Costos Variables/Ventas)</t>
  </si>
  <si>
    <t>Ventas Punto de Equilibrio</t>
  </si>
  <si>
    <t>Bolsas Profit</t>
  </si>
  <si>
    <t>Compras</t>
  </si>
  <si>
    <t>Profit</t>
  </si>
  <si>
    <t>Impuestos</t>
  </si>
  <si>
    <t xml:space="preserve"> Gastos Op</t>
  </si>
  <si>
    <t>Socios</t>
  </si>
  <si>
    <t>PROYECCION ML</t>
  </si>
  <si>
    <t>de Enero a las primeras 2 semanas de Octubre son calculadas con tomando las ventas reales + inflacion+2%</t>
  </si>
  <si>
    <t>las ultimas semanas de Octubre, noviembre y diciembre se toma el objetivo  + inflacion</t>
  </si>
  <si>
    <t>HR</t>
  </si>
  <si>
    <t>CAPRICHOS</t>
  </si>
  <si>
    <t>PROYECCION 2025</t>
  </si>
  <si>
    <t>Enero</t>
  </si>
  <si>
    <t>Febrero</t>
  </si>
  <si>
    <t>Marzo</t>
  </si>
  <si>
    <t>Abril</t>
  </si>
  <si>
    <t>Junio</t>
  </si>
  <si>
    <t>Septiembre</t>
  </si>
  <si>
    <t>Diciembre</t>
  </si>
  <si>
    <t>ELILU</t>
  </si>
  <si>
    <t>MELISSA</t>
  </si>
  <si>
    <t>MERCDO LIBRE</t>
  </si>
  <si>
    <t>Proyeccion HR y Cap</t>
  </si>
  <si>
    <t>Profit Acc</t>
  </si>
  <si>
    <t>Reinversion</t>
  </si>
  <si>
    <t>Profit CXP</t>
  </si>
  <si>
    <t>YTD 2024</t>
  </si>
  <si>
    <t>Semana 53</t>
  </si>
  <si>
    <t>VENTA 2023</t>
  </si>
  <si>
    <t>REAL + PROYECCION 2024</t>
  </si>
  <si>
    <t>PRONOSTICO 2024</t>
  </si>
  <si>
    <t>YTD 2022-2023</t>
  </si>
  <si>
    <t>VENTA 2022</t>
  </si>
  <si>
    <t>REAL + PROYECCION 2023</t>
  </si>
  <si>
    <t>PRONOSTICO 2023</t>
  </si>
  <si>
    <t> </t>
  </si>
  <si>
    <t xml:space="preserve"> PROYECCION PROFIT 2021 </t>
  </si>
  <si>
    <t xml:space="preserve"> % </t>
  </si>
  <si>
    <t xml:space="preserve"> ACUM </t>
  </si>
  <si>
    <t xml:space="preserve"> FEB </t>
  </si>
  <si>
    <t xml:space="preserve"> MAR </t>
  </si>
  <si>
    <t xml:space="preserve"> DISP </t>
  </si>
  <si>
    <t xml:space="preserve"> ABR </t>
  </si>
  <si>
    <t xml:space="preserve"> MAY </t>
  </si>
  <si>
    <t xml:space="preserve"> JUN </t>
  </si>
  <si>
    <t xml:space="preserve"> JUL </t>
  </si>
  <si>
    <t xml:space="preserve"> AGO </t>
  </si>
  <si>
    <t xml:space="preserve"> SEP </t>
  </si>
  <si>
    <t xml:space="preserve"> OCT </t>
  </si>
  <si>
    <t xml:space="preserve"> NOV </t>
  </si>
  <si>
    <t xml:space="preserve"> DIC </t>
  </si>
  <si>
    <t xml:space="preserve"> PROYECCION MENSUAL PROFIT </t>
  </si>
  <si>
    <t xml:space="preserve">        -  </t>
  </si>
  <si>
    <t xml:space="preserve"> BOVEDA AHORRO </t>
  </si>
  <si>
    <t xml:space="preserve"> BOVEDA DE REINVERSION </t>
  </si>
  <si>
    <t xml:space="preserve"> SOCIO 1 </t>
  </si>
  <si>
    <t xml:space="preserve"> SOCIO 2 </t>
  </si>
  <si>
    <t xml:space="preserve">            -  </t>
  </si>
  <si>
    <t xml:space="preserve">       -  </t>
  </si>
  <si>
    <t xml:space="preserve"> MCA </t>
  </si>
  <si>
    <t xml:space="preserve"> P </t>
  </si>
  <si>
    <t xml:space="preserve"> PROYECTO </t>
  </si>
  <si>
    <t xml:space="preserve"> CTO </t>
  </si>
  <si>
    <t xml:space="preserve"> HBGS </t>
  </si>
  <si>
    <t xml:space="preserve"> RFID (CEDIS)+ 1 TIENDA </t>
  </si>
  <si>
    <t xml:space="preserve"> ACONDICIONAMIENTO DE CEDIS </t>
  </si>
  <si>
    <t xml:space="preserve"> HBGF </t>
  </si>
  <si>
    <t xml:space="preserve"> APP DE RECURSOS HUMANOS/NOMINA </t>
  </si>
  <si>
    <t xml:space="preserve"> CAP </t>
  </si>
  <si>
    <t xml:space="preserve"> REUBICACION E2 </t>
  </si>
  <si>
    <t xml:space="preserve">               -  </t>
  </si>
  <si>
    <t xml:space="preserve"> REMODELACION E1 </t>
  </si>
  <si>
    <t xml:space="preserve"> REMODELACION E3 </t>
  </si>
  <si>
    <t xml:space="preserve"> REMODELACION E4 </t>
  </si>
  <si>
    <t xml:space="preserve"> REMODELACION E5 </t>
  </si>
  <si>
    <t xml:space="preserve"> REMODELACION E6 </t>
  </si>
  <si>
    <t xml:space="preserve"> REUBICACION E7 Y E8 </t>
  </si>
  <si>
    <t xml:space="preserve"> HR </t>
  </si>
  <si>
    <t xml:space="preserve"> REMODELACION A12 </t>
  </si>
  <si>
    <t xml:space="preserve"> REMODELACION A2 </t>
  </si>
  <si>
    <t xml:space="preserve"> REFRIGERACION A16 </t>
  </si>
  <si>
    <t xml:space="preserve"> REMODELACION DE A5 </t>
  </si>
  <si>
    <t xml:space="preserve"> REMODELACION DE A3 </t>
  </si>
  <si>
    <t xml:space="preserve"> REMODELACION DE A18 </t>
  </si>
  <si>
    <t xml:space="preserve"> REMODELACION DE A4 </t>
  </si>
  <si>
    <t xml:space="preserve"> REMODELACION DE A17 </t>
  </si>
  <si>
    <t xml:space="preserve"> REMODELACION  DE A16 </t>
  </si>
  <si>
    <t xml:space="preserve"> REMODELACION DE A15 </t>
  </si>
  <si>
    <t xml:space="preserve"> REMODELACION  DE A6 </t>
  </si>
  <si>
    <t xml:space="preserve"> REMODELACION DE A22 </t>
  </si>
  <si>
    <t xml:space="preserve"> REMODELACION DE A1 </t>
  </si>
  <si>
    <t xml:space="preserve"> REZAGOS A14 </t>
  </si>
  <si>
    <t xml:space="preserve"> REZAGOS A23 </t>
  </si>
  <si>
    <t xml:space="preserve"> REZAGOS A10 </t>
  </si>
  <si>
    <t xml:space="preserve"> REMODELACION DE A11 </t>
  </si>
  <si>
    <t xml:space="preserve"> REZAGOS A9 </t>
  </si>
  <si>
    <t xml:space="preserve"> ANUNCIOS DE TIENDAS </t>
  </si>
  <si>
    <t xml:space="preserve"> GUANTES SQUALO </t>
  </si>
  <si>
    <t xml:space="preserve"> REZAGO DE MANTENIMIENTO X DISTRITO </t>
  </si>
  <si>
    <t xml:space="preserve"> SOLUONE </t>
  </si>
  <si>
    <t xml:space="preserve"> SINETI </t>
  </si>
  <si>
    <t xml:space="preserve"> REMODELACION A24 </t>
  </si>
  <si>
    <t xml:space="preserve"> FROGMI </t>
  </si>
  <si>
    <t xml:space="preserve"> FINANCIAMIENTO HPE </t>
  </si>
  <si>
    <t xml:space="preserve"> TOTAL MENSUAL </t>
  </si>
  <si>
    <t>CONCEPTO</t>
  </si>
  <si>
    <t>SUBTOTAL</t>
  </si>
  <si>
    <t>Ingreso GO</t>
  </si>
  <si>
    <t>Subtotal Gastos</t>
  </si>
  <si>
    <t>IMSS</t>
  </si>
  <si>
    <t>Infonavit</t>
  </si>
  <si>
    <t>CXP</t>
  </si>
  <si>
    <t>Ahorro</t>
  </si>
  <si>
    <t>Gasto renta</t>
  </si>
  <si>
    <t>Subtottal Anual</t>
  </si>
  <si>
    <t>Proyeccion Gastos de Rentas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</si>
  <si>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</si>
  <si>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</si>
  <si>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</si>
  <si>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</si>
  <si>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</si>
  <si>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</si>
  <si>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</si>
  <si>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</si>
  <si>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</si>
  <si>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</si>
  <si>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Proyeccion Impuestos</t>
  </si>
  <si>
    <t>Total Gastos Mensual</t>
  </si>
  <si>
    <t>Capital+Interes MAQ</t>
  </si>
  <si>
    <t>Capital+Interes FOT</t>
  </si>
  <si>
    <t>Imtos Fiscales</t>
  </si>
  <si>
    <t>Colina Rene</t>
  </si>
  <si>
    <t>Convenio IRS</t>
  </si>
  <si>
    <t>Honorarios Desp EU</t>
  </si>
  <si>
    <t>ERQ</t>
  </si>
  <si>
    <t>Convenios SS</t>
  </si>
  <si>
    <t>Donativos</t>
  </si>
  <si>
    <t>BOLSA IMPUESTOS</t>
  </si>
  <si>
    <t>PROYECCION SEMANAL</t>
  </si>
  <si>
    <t>Proyectado</t>
  </si>
  <si>
    <t>Ingreso Proyectado</t>
  </si>
  <si>
    <t>Gastos Proyectados</t>
  </si>
  <si>
    <t>MA</t>
  </si>
  <si>
    <t>MC</t>
  </si>
  <si>
    <t>*</t>
  </si>
  <si>
    <t>RMH</t>
  </si>
  <si>
    <t>Notaria</t>
  </si>
  <si>
    <t>Sineti</t>
  </si>
  <si>
    <t>Soluone</t>
  </si>
  <si>
    <t>Domicilios Fiscales</t>
  </si>
  <si>
    <t>Prestamos</t>
  </si>
  <si>
    <t>Prediales</t>
  </si>
  <si>
    <t>Gastos Varios</t>
  </si>
  <si>
    <t>Hewlett Packar</t>
  </si>
  <si>
    <t>Saldo</t>
  </si>
  <si>
    <t>marca</t>
  </si>
  <si>
    <t>tienda</t>
  </si>
  <si>
    <t>vtas</t>
  </si>
  <si>
    <t>hr</t>
  </si>
  <si>
    <t>cap</t>
  </si>
  <si>
    <t>2025 CONSERVADOR</t>
  </si>
  <si>
    <t>2025 BASE</t>
  </si>
  <si>
    <t>2025 OBJETIVO</t>
  </si>
  <si>
    <t>SUC</t>
  </si>
  <si>
    <t>PROY 2025</t>
  </si>
  <si>
    <t>Zona agricola 100%</t>
  </si>
  <si>
    <t>L01</t>
  </si>
  <si>
    <t>Ingresos</t>
  </si>
  <si>
    <t xml:space="preserve">Utilidad </t>
  </si>
  <si>
    <t>VENTAS 2024</t>
  </si>
  <si>
    <t>ENE</t>
  </si>
  <si>
    <t>FEB</t>
  </si>
  <si>
    <t>Sensibilizado</t>
  </si>
  <si>
    <t xml:space="preserve"> e8 (60% e1) </t>
  </si>
  <si>
    <t>Total Ventas</t>
  </si>
  <si>
    <t>Base</t>
  </si>
  <si>
    <t>Conservador</t>
  </si>
  <si>
    <t>Proyeccion</t>
  </si>
  <si>
    <t>Objetivo</t>
  </si>
  <si>
    <t>RETAIL 2023</t>
  </si>
  <si>
    <t>CAP</t>
  </si>
  <si>
    <t>7885.92</t>
  </si>
  <si>
    <t>6166.69</t>
  </si>
  <si>
    <t>9929.75</t>
  </si>
  <si>
    <t>10966.24</t>
  </si>
  <si>
    <t>11736.68</t>
  </si>
  <si>
    <t>11867.59</t>
  </si>
  <si>
    <t>19767.23</t>
  </si>
  <si>
    <t>12122.69</t>
  </si>
  <si>
    <t>12551.64</t>
  </si>
  <si>
    <t>11488.09</t>
  </si>
  <si>
    <t>12553.36</t>
  </si>
  <si>
    <t>13562.32</t>
  </si>
  <si>
    <t>15252.95</t>
  </si>
  <si>
    <t>23584.17</t>
  </si>
  <si>
    <t>10041.32</t>
  </si>
  <si>
    <t>10654.96</t>
  </si>
  <si>
    <t>10484.69</t>
  </si>
  <si>
    <t>12088.80</t>
  </si>
  <si>
    <t>13037.02</t>
  </si>
  <si>
    <t>14615.60</t>
  </si>
  <si>
    <t>27984.38</t>
  </si>
  <si>
    <t>9617.79</t>
  </si>
  <si>
    <t>7439.42</t>
  </si>
  <si>
    <t>8581.25</t>
  </si>
  <si>
    <t>7345.79</t>
  </si>
  <si>
    <t>8563.40</t>
  </si>
  <si>
    <t>8166.62</t>
  </si>
  <si>
    <t>15085.50</t>
  </si>
  <si>
    <t>11232.19</t>
  </si>
  <si>
    <t>11444.11</t>
  </si>
  <si>
    <t>13676.18</t>
  </si>
  <si>
    <t>11907.38</t>
  </si>
  <si>
    <t>12986.55</t>
  </si>
  <si>
    <t>12124.86</t>
  </si>
  <si>
    <t>27698.62</t>
  </si>
  <si>
    <t>7535.97</t>
  </si>
  <si>
    <t>11923.30</t>
  </si>
  <si>
    <t>9000.48</t>
  </si>
  <si>
    <t>9230.65</t>
  </si>
  <si>
    <t>11590.68</t>
  </si>
  <si>
    <t>11122.63</t>
  </si>
  <si>
    <t>19409.09</t>
  </si>
  <si>
    <t>25984.99</t>
  </si>
  <si>
    <t>9767.23</t>
  </si>
  <si>
    <t>10766.39</t>
  </si>
  <si>
    <t>11670.12</t>
  </si>
  <si>
    <t>14214.20</t>
  </si>
  <si>
    <t>18632.85</t>
  </si>
  <si>
    <t>31111.00</t>
  </si>
  <si>
    <t>13176.03</t>
  </si>
  <si>
    <t>10005.16</t>
  </si>
  <si>
    <t>12112.39</t>
  </si>
  <si>
    <t>9766.79</t>
  </si>
  <si>
    <t>13518.52</t>
  </si>
  <si>
    <t>11535.13</t>
  </si>
  <si>
    <t>20323.80</t>
  </si>
  <si>
    <t>25179.14</t>
  </si>
  <si>
    <t>25886.06</t>
  </si>
  <si>
    <t>26491.47</t>
  </si>
  <si>
    <t>30554.89</t>
  </si>
  <si>
    <t>33203.96</t>
  </si>
  <si>
    <t>32053.86</t>
  </si>
  <si>
    <t>44600.61</t>
  </si>
  <si>
    <t>6757.99</t>
  </si>
  <si>
    <t>18727.37</t>
  </si>
  <si>
    <t>19687.11</t>
  </si>
  <si>
    <t>19434.17</t>
  </si>
  <si>
    <t>21655.57</t>
  </si>
  <si>
    <t>21031.27</t>
  </si>
  <si>
    <t>29488.85</t>
  </si>
  <si>
    <t>18833.17</t>
  </si>
  <si>
    <t>11104.71</t>
  </si>
  <si>
    <t>19466.55</t>
  </si>
  <si>
    <t>20294.31</t>
  </si>
  <si>
    <t>14997.49</t>
  </si>
  <si>
    <t>14047.85</t>
  </si>
  <si>
    <t>35138.25</t>
  </si>
  <si>
    <t>5237.54</t>
  </si>
  <si>
    <t>5470.68</t>
  </si>
  <si>
    <t>9014.51</t>
  </si>
  <si>
    <t>8017.43</t>
  </si>
  <si>
    <t>9971.81</t>
  </si>
  <si>
    <t>11549.83</t>
  </si>
  <si>
    <t>16977.93</t>
  </si>
  <si>
    <t>10642.96</t>
  </si>
  <si>
    <t>11538.94</t>
  </si>
  <si>
    <t>9112.69</t>
  </si>
  <si>
    <t>11414.33</t>
  </si>
  <si>
    <t>15250.77</t>
  </si>
  <si>
    <t>12901.66</t>
  </si>
  <si>
    <t>22679.84</t>
  </si>
  <si>
    <t>13834.90</t>
  </si>
  <si>
    <t>11689.68</t>
  </si>
  <si>
    <t>11813.57</t>
  </si>
  <si>
    <t>13570.34</t>
  </si>
  <si>
    <t>14173.40</t>
  </si>
  <si>
    <t>14078.12</t>
  </si>
  <si>
    <t>28238.84</t>
  </si>
  <si>
    <t>12083.44</t>
  </si>
  <si>
    <t>13049.30</t>
  </si>
  <si>
    <t>16993.00</t>
  </si>
  <si>
    <t>14204.77</t>
  </si>
  <si>
    <t>15366.07</t>
  </si>
  <si>
    <t>16865.11</t>
  </si>
  <si>
    <t>32664.55</t>
  </si>
  <si>
    <t>18066.82</t>
  </si>
  <si>
    <t>16172.85</t>
  </si>
  <si>
    <t>16411.57</t>
  </si>
  <si>
    <t>13468.79</t>
  </si>
  <si>
    <t>16352.83</t>
  </si>
  <si>
    <t>22907.00</t>
  </si>
  <si>
    <t>34127.30</t>
  </si>
  <si>
    <t>11422.22</t>
  </si>
  <si>
    <t>13192.85</t>
  </si>
  <si>
    <t>13641.07</t>
  </si>
  <si>
    <t>14651.27</t>
  </si>
  <si>
    <t>16995.11</t>
  </si>
  <si>
    <t>16790.85</t>
  </si>
  <si>
    <t>30053.74</t>
  </si>
  <si>
    <t>13926.60</t>
  </si>
  <si>
    <t>10593.83</t>
  </si>
  <si>
    <t>16683.48</t>
  </si>
  <si>
    <t>15294.04</t>
  </si>
  <si>
    <t>17674.00</t>
  </si>
  <si>
    <t>15281.44</t>
  </si>
  <si>
    <t>23646.70</t>
  </si>
  <si>
    <t>16461.60</t>
  </si>
  <si>
    <t>16315.09</t>
  </si>
  <si>
    <t>18381.63</t>
  </si>
  <si>
    <t>14549.09</t>
  </si>
  <si>
    <t>13862.91</t>
  </si>
  <si>
    <t>14891.92</t>
  </si>
  <si>
    <t>33322.25</t>
  </si>
  <si>
    <t>18212.58</t>
  </si>
  <si>
    <t>22481.25</t>
  </si>
  <si>
    <t>21893.23</t>
  </si>
  <si>
    <t>24270.06</t>
  </si>
  <si>
    <t>33847.31</t>
  </si>
  <si>
    <t>41564.04</t>
  </si>
  <si>
    <t>68916.85</t>
  </si>
  <si>
    <t>92000.00</t>
  </si>
  <si>
    <t>32738.99</t>
  </si>
  <si>
    <t>37726.32</t>
  </si>
  <si>
    <t>40589.02</t>
  </si>
  <si>
    <t>39776.63</t>
  </si>
  <si>
    <t>54911.34</t>
  </si>
  <si>
    <t>99408.21</t>
  </si>
  <si>
    <t>9528.63</t>
  </si>
  <si>
    <t>11338.40</t>
  </si>
  <si>
    <t>15169.06</t>
  </si>
  <si>
    <t>17430.43</t>
  </si>
  <si>
    <t>16805.69</t>
  </si>
  <si>
    <t>24740.91</t>
  </si>
  <si>
    <t>37685.24</t>
  </si>
  <si>
    <t>65000.00</t>
  </si>
  <si>
    <t>25622.91</t>
  </si>
  <si>
    <t>30201.86</t>
  </si>
  <si>
    <t>30920.26</t>
  </si>
  <si>
    <t>37898.13</t>
  </si>
  <si>
    <t>51028.55</t>
  </si>
  <si>
    <t>84871.59</t>
  </si>
  <si>
    <t>34574.18</t>
  </si>
  <si>
    <t>30561.98</t>
  </si>
  <si>
    <t>24922.00</t>
  </si>
  <si>
    <t>27835.20</t>
  </si>
  <si>
    <t>31847.59</t>
  </si>
  <si>
    <t>36978.20</t>
  </si>
  <si>
    <t>71295.92</t>
  </si>
  <si>
    <t>33912.44</t>
  </si>
  <si>
    <t>15811.82</t>
  </si>
  <si>
    <t>15065.66</t>
  </si>
  <si>
    <t>16067.48</t>
  </si>
  <si>
    <t>15422.83</t>
  </si>
  <si>
    <t>19202.26</t>
  </si>
  <si>
    <t>31009.06</t>
  </si>
  <si>
    <t>7289.03</t>
  </si>
  <si>
    <t>11995.32</t>
  </si>
  <si>
    <t>10542.00</t>
  </si>
  <si>
    <t>11720.89</t>
  </si>
  <si>
    <t>13899.36</t>
  </si>
  <si>
    <t>17852.59</t>
  </si>
  <si>
    <t>26465.29</t>
  </si>
  <si>
    <t>31162.15</t>
  </si>
  <si>
    <t>9760.43</t>
  </si>
  <si>
    <t>10646.38</t>
  </si>
  <si>
    <t>9323.17</t>
  </si>
  <si>
    <t>11372.85</t>
  </si>
  <si>
    <t>18643.83</t>
  </si>
  <si>
    <t>37868.59</t>
  </si>
  <si>
    <t>caprichos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</si>
</sst>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_-&quot;$&quot;* #,##0_-;\-&quot;$&quot;* #,##0_-;_-&quot;$&quot;* &quot;-&quot;??_-;_-@_-"/>
    <numFmt numFmtId="169" formatCode="_-[$$-80A]* #,##0_-;\-[$$-80A]* #,##0_-;_-[$$-80A]* &quot;-&quot;??_-;_-@_-"/>
    <numFmt numFmtId="170" formatCode="_-* #,##0_-;\-* #,##0_-;_-* &quot;-&quot;??_-;_-@_-"/>
    <numFmt numFmtId="171" formatCode="_-* #,##0.0_-;\-* #,##0.0_-;_-* &quot;-&quot;??_-;_-@_-"/>
    <numFmt numFmtId="172" formatCode="0.0"/>
    <numFmt numFmtId="173" formatCode="#,##0;[Red]#,##0"/>
    <numFmt numFmtId="174" formatCode="0;[Red]0"/>
    <numFmt numFmtId="175" formatCode="#,##0_ ;[Red]\-#,##0\ "/>
    <numFmt numFmtId="176" formatCode="&quot;$&quot;#,##0;[Red]&quot;$&quot;#,##0"/>
    <numFmt numFmtId="177" formatCode="#,##0.0"/>
    <numFmt numFmtId="178" formatCode="_-* #,##0_-;\-* #,##0_-;_-* &quot;-&quot;?_-;_-@_-"/>
    <numFmt numFmtId="179" formatCode="_-* #,##0.0_-;\-* #,##0.0_-;_-* &quot;-&quot;?_-;_-@_-"/>
    <numFmt numFmtId="180" formatCode="_-* #,##0.0000_-;\-* #,##0.0000_-;_-* &quot;-&quot;??_-;_-@_-"/>
    <numFmt numFmtId="181" formatCode="_-* #,##0_-;\-* #,##0_-;_-* &quot;-&quot;????_-;_-@_-"/>
    <numFmt numFmtId="182" formatCode="0.0%"/>
    <numFmt numFmtId="183" formatCode="_-* #,##0.000_-;\-* #,##0.000_-;_-* &quot;-&quot;???_-;_-@_-"/>
    <numFmt numFmtId="184" formatCode="&quot;$&quot;#,##0.000;[Red]\-&quot;$&quot;#,##0.000"/>
    <numFmt numFmtId="185" formatCode="0.000%"/>
  </numFmts>
  <fonts count="78"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FFFFFF"/>
      <name val="MS Sans Serif"/>
      <family val="2"/>
    </font>
    <font>
      <b/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MS Sans Serif"/>
      <family val="2"/>
    </font>
    <font>
      <sz val="11"/>
      <color indexed="8"/>
      <name val="Calibri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0"/>
      <name val="Lato"/>
    </font>
    <font>
      <sz val="10"/>
      <color theme="1"/>
      <name val="Lato"/>
    </font>
    <font>
      <sz val="10"/>
      <color indexed="14"/>
      <name val="Lato"/>
    </font>
    <font>
      <b/>
      <sz val="9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lato"/>
    </font>
    <font>
      <sz val="11"/>
      <name val="la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Lato"/>
    </font>
    <font>
      <sz val="9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000000"/>
      <name val="Calibri"/>
      <family val="2"/>
    </font>
    <font>
      <sz val="10"/>
      <color rgb="FFFF00FF"/>
      <name val="Lato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20"/>
      <color theme="0"/>
      <name val="Calibri"/>
      <family val="2"/>
    </font>
    <font>
      <sz val="20"/>
      <name val="Calibri"/>
      <family val="2"/>
    </font>
    <font>
      <b/>
      <sz val="20"/>
      <name val="Calibri"/>
      <family val="2"/>
    </font>
    <font>
      <sz val="20"/>
      <name val="Calibri"/>
      <family val="2"/>
      <scheme val="minor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sz val="10"/>
      <color rgb="FFFFFFFF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</font>
    <font>
      <sz val="11"/>
      <color rgb="FF444444"/>
      <name val="Calibri"/>
      <charset val="1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9"/>
      <color rgb="FF000000"/>
      <name val="Calibri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000000"/>
      <name val="Calibri"/>
    </font>
    <font>
      <sz val="10"/>
      <color rgb="FF000000"/>
      <name val="ARIAL"/>
      <charset val="1"/>
    </font>
    <font>
      <b/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0000"/>
      <name val="MS Sans Serif"/>
    </font>
    <font>
      <b/>
      <sz val="11"/>
      <color rgb="FFF74A4A"/>
      <name val="Calibri"/>
      <family val="2"/>
      <scheme val="minor"/>
    </font>
    <font>
      <sz val="11"/>
      <color rgb="FFF74A4A"/>
      <name val="Calibri"/>
      <family val="2"/>
      <scheme val="minor"/>
    </font>
    <font>
      <b/>
      <sz val="11"/>
      <color rgb="FFF74A4A"/>
      <name val="Calibri"/>
    </font>
    <font>
      <sz val="11"/>
      <color rgb="FF000000"/>
      <name val="Aptos Narrow"/>
      <family val="2"/>
    </font>
    <font>
      <sz val="9"/>
      <color rgb="FF000000"/>
      <name val="Tahoma"/>
      <family val="2"/>
    </font>
    <font>
      <b/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0"/>
      <name val="Calibri"/>
    </font>
    <font>
      <b/>
      <sz val="16"/>
      <color rgb="FF000000"/>
      <name val="Calibri"/>
    </font>
    <font>
      <b/>
      <sz val="12"/>
      <color rgb="FF000000"/>
      <name val="Calibri"/>
    </font>
  </fonts>
  <fills count="59">
    <fill>
      <patternFill patternType="none"/>
    </fill>
    <fill>
      <patternFill patternType="gray125"/>
    </fill>
    <fill>
      <patternFill patternType="solid">
        <fgColor rgb="FF004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D3D3D3"/>
        <bgColor rgb="FFD3D3D3"/>
      </patternFill>
    </fill>
    <fill>
      <patternFill patternType="solid">
        <fgColor rgb="FFFF33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EE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D6B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CFAE6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A91F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 applyFill="0" applyProtection="0"/>
    <xf numFmtId="164" fontId="5" fillId="0" borderId="0" applyFont="0" applyFill="0" applyBorder="0" applyAlignment="0" applyProtection="0"/>
    <xf numFmtId="0" fontId="8" fillId="0" borderId="0" applyFill="0" applyProtection="0"/>
  </cellStyleXfs>
  <cellXfs count="994">
    <xf numFmtId="0" fontId="0" fillId="0" borderId="0" xfId="0"/>
    <xf numFmtId="164" fontId="1" fillId="0" borderId="1" xfId="2" applyFont="1" applyFill="1" applyBorder="1" applyAlignment="1">
      <alignment horizontal="right" wrapText="1"/>
    </xf>
    <xf numFmtId="9" fontId="1" fillId="0" borderId="1" xfId="1" applyFont="1" applyFill="1" applyBorder="1" applyAlignment="1">
      <alignment horizontal="center" vertical="center" wrapText="1"/>
    </xf>
    <xf numFmtId="164" fontId="1" fillId="4" borderId="2" xfId="2" applyFont="1" applyFill="1" applyBorder="1" applyAlignment="1">
      <alignment horizontal="right" wrapText="1"/>
    </xf>
    <xf numFmtId="14" fontId="2" fillId="2" borderId="0" xfId="0" applyNumberFormat="1" applyFont="1" applyFill="1" applyAlignment="1">
      <alignment horizontal="center" vertical="center" wrapText="1"/>
    </xf>
    <xf numFmtId="15" fontId="2" fillId="2" borderId="0" xfId="0" applyNumberFormat="1" applyFont="1" applyFill="1" applyAlignment="1">
      <alignment horizontal="center" vertical="center" wrapText="1"/>
    </xf>
    <xf numFmtId="164" fontId="1" fillId="0" borderId="11" xfId="2" applyFont="1" applyFill="1" applyBorder="1" applyAlignment="1">
      <alignment horizontal="right" wrapText="1"/>
    </xf>
    <xf numFmtId="9" fontId="1" fillId="4" borderId="16" xfId="1" applyFont="1" applyFill="1" applyBorder="1" applyAlignment="1">
      <alignment horizontal="center" wrapText="1"/>
    </xf>
    <xf numFmtId="9" fontId="1" fillId="4" borderId="18" xfId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64" fontId="1" fillId="0" borderId="13" xfId="2" applyFont="1" applyFill="1" applyBorder="1" applyAlignment="1">
      <alignment horizontal="right" wrapText="1"/>
    </xf>
    <xf numFmtId="9" fontId="0" fillId="0" borderId="16" xfId="1" applyFont="1" applyBorder="1" applyAlignment="1">
      <alignment horizontal="center"/>
    </xf>
    <xf numFmtId="164" fontId="0" fillId="0" borderId="0" xfId="0" applyNumberFormat="1"/>
    <xf numFmtId="9" fontId="1" fillId="0" borderId="16" xfId="1" applyFont="1" applyFill="1" applyBorder="1" applyAlignment="1">
      <alignment horizontal="center" wrapText="1"/>
    </xf>
    <xf numFmtId="9" fontId="1" fillId="0" borderId="23" xfId="1" applyFont="1" applyFill="1" applyBorder="1" applyAlignment="1">
      <alignment horizontal="center" wrapText="1"/>
    </xf>
    <xf numFmtId="164" fontId="1" fillId="4" borderId="26" xfId="2" applyFont="1" applyFill="1" applyBorder="1" applyAlignment="1">
      <alignment horizontal="right" wrapText="1"/>
    </xf>
    <xf numFmtId="9" fontId="1" fillId="0" borderId="22" xfId="1" applyFont="1" applyFill="1" applyBorder="1" applyAlignment="1">
      <alignment horizontal="center" vertical="center" wrapText="1"/>
    </xf>
    <xf numFmtId="9" fontId="1" fillId="0" borderId="23" xfId="1" applyFont="1" applyFill="1" applyBorder="1" applyAlignment="1">
      <alignment horizontal="center" vertical="center" wrapText="1"/>
    </xf>
    <xf numFmtId="9" fontId="1" fillId="0" borderId="14" xfId="1" applyFont="1" applyFill="1" applyBorder="1" applyAlignment="1">
      <alignment horizontal="center" vertical="center" wrapText="1"/>
    </xf>
    <xf numFmtId="14" fontId="2" fillId="2" borderId="6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6" fillId="0" borderId="6" xfId="0" applyFont="1" applyBorder="1" applyAlignment="1">
      <alignment horizontal="center"/>
    </xf>
    <xf numFmtId="0" fontId="0" fillId="0" borderId="1" xfId="0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0" xfId="0" applyFont="1"/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0" borderId="0" xfId="0" applyFont="1"/>
    <xf numFmtId="164" fontId="1" fillId="0" borderId="0" xfId="2" applyFont="1" applyFill="1" applyBorder="1" applyAlignment="1">
      <alignment horizontal="right" wrapText="1"/>
    </xf>
    <xf numFmtId="44" fontId="0" fillId="0" borderId="0" xfId="0" applyNumberFormat="1"/>
    <xf numFmtId="9" fontId="1" fillId="0" borderId="27" xfId="1" applyFont="1" applyFill="1" applyBorder="1" applyAlignment="1">
      <alignment horizontal="center" wrapText="1"/>
    </xf>
    <xf numFmtId="9" fontId="1" fillId="0" borderId="1" xfId="1" applyFont="1" applyFill="1" applyBorder="1" applyAlignment="1">
      <alignment horizontal="center" wrapText="1"/>
    </xf>
    <xf numFmtId="9" fontId="1" fillId="4" borderId="1" xfId="1" applyFont="1" applyFill="1" applyBorder="1" applyAlignment="1">
      <alignment horizontal="center" wrapText="1"/>
    </xf>
    <xf numFmtId="164" fontId="1" fillId="0" borderId="34" xfId="2" applyFont="1" applyFill="1" applyBorder="1" applyAlignment="1">
      <alignment horizontal="right" wrapText="1"/>
    </xf>
    <xf numFmtId="164" fontId="1" fillId="4" borderId="34" xfId="2" applyFont="1" applyFill="1" applyBorder="1" applyAlignment="1">
      <alignment horizontal="right" wrapText="1"/>
    </xf>
    <xf numFmtId="9" fontId="1" fillId="4" borderId="34" xfId="1" applyFont="1" applyFill="1" applyBorder="1" applyAlignment="1">
      <alignment horizontal="center" wrapText="1"/>
    </xf>
    <xf numFmtId="164" fontId="1" fillId="0" borderId="37" xfId="2" applyFont="1" applyFill="1" applyBorder="1" applyAlignment="1">
      <alignment horizontal="right" wrapText="1"/>
    </xf>
    <xf numFmtId="164" fontId="1" fillId="0" borderId="33" xfId="2" applyFont="1" applyFill="1" applyBorder="1" applyAlignment="1">
      <alignment horizontal="right" wrapText="1"/>
    </xf>
    <xf numFmtId="9" fontId="1" fillId="0" borderId="34" xfId="2" applyNumberFormat="1" applyFont="1" applyFill="1" applyBorder="1" applyAlignment="1">
      <alignment horizontal="center" wrapText="1"/>
    </xf>
    <xf numFmtId="164" fontId="1" fillId="6" borderId="34" xfId="2" applyFont="1" applyFill="1" applyBorder="1" applyAlignment="1">
      <alignment horizontal="right" wrapText="1"/>
    </xf>
    <xf numFmtId="9" fontId="1" fillId="6" borderId="35" xfId="2" applyNumberFormat="1" applyFont="1" applyFill="1" applyBorder="1" applyAlignment="1">
      <alignment horizontal="center" wrapText="1"/>
    </xf>
    <xf numFmtId="9" fontId="1" fillId="6" borderId="16" xfId="2" applyNumberFormat="1" applyFont="1" applyFill="1" applyBorder="1" applyAlignment="1">
      <alignment horizontal="center" wrapText="1"/>
    </xf>
    <xf numFmtId="164" fontId="1" fillId="6" borderId="37" xfId="2" applyFont="1" applyFill="1" applyBorder="1" applyAlignment="1">
      <alignment horizontal="right" wrapText="1"/>
    </xf>
    <xf numFmtId="9" fontId="1" fillId="6" borderId="38" xfId="2" applyNumberFormat="1" applyFont="1" applyFill="1" applyBorder="1" applyAlignment="1">
      <alignment horizontal="center" wrapText="1"/>
    </xf>
    <xf numFmtId="9" fontId="1" fillId="4" borderId="16" xfId="1" applyFont="1" applyFill="1" applyBorder="1" applyAlignment="1">
      <alignment horizontal="center" vertical="center" wrapText="1"/>
    </xf>
    <xf numFmtId="9" fontId="1" fillId="4" borderId="35" xfId="1" applyFont="1" applyFill="1" applyBorder="1" applyAlignment="1">
      <alignment horizontal="center" wrapText="1"/>
    </xf>
    <xf numFmtId="9" fontId="1" fillId="4" borderId="46" xfId="1" applyFont="1" applyFill="1" applyBorder="1" applyAlignment="1">
      <alignment horizontal="center" wrapText="1"/>
    </xf>
    <xf numFmtId="9" fontId="1" fillId="0" borderId="37" xfId="1" applyFont="1" applyFill="1" applyBorder="1" applyAlignment="1">
      <alignment horizontal="center" wrapText="1"/>
    </xf>
    <xf numFmtId="9" fontId="1" fillId="0" borderId="34" xfId="1" applyFont="1" applyFill="1" applyBorder="1" applyAlignment="1">
      <alignment horizontal="center" wrapText="1"/>
    </xf>
    <xf numFmtId="14" fontId="0" fillId="0" borderId="0" xfId="0" applyNumberFormat="1"/>
    <xf numFmtId="164" fontId="0" fillId="0" borderId="34" xfId="2" applyFont="1" applyFill="1" applyBorder="1"/>
    <xf numFmtId="164" fontId="0" fillId="0" borderId="34" xfId="2" applyFont="1" applyBorder="1"/>
    <xf numFmtId="0" fontId="1" fillId="0" borderId="0" xfId="0" applyFont="1" applyAlignment="1">
      <alignment horizontal="center" wrapText="1"/>
    </xf>
    <xf numFmtId="164" fontId="0" fillId="0" borderId="47" xfId="2" applyFont="1" applyBorder="1"/>
    <xf numFmtId="0" fontId="0" fillId="0" borderId="0" xfId="0" applyAlignment="1">
      <alignment horizontal="center"/>
    </xf>
    <xf numFmtId="9" fontId="1" fillId="0" borderId="39" xfId="1" applyFont="1" applyFill="1" applyBorder="1" applyAlignment="1">
      <alignment horizontal="center" wrapText="1"/>
    </xf>
    <xf numFmtId="9" fontId="1" fillId="0" borderId="39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wrapText="1"/>
    </xf>
    <xf numFmtId="9" fontId="1" fillId="0" borderId="16" xfId="1" applyFont="1" applyFill="1" applyBorder="1" applyAlignment="1">
      <alignment horizontal="center" vertical="center" wrapText="1"/>
    </xf>
    <xf numFmtId="9" fontId="1" fillId="0" borderId="40" xfId="1" applyFont="1" applyFill="1" applyBorder="1" applyAlignment="1">
      <alignment horizontal="center" wrapText="1"/>
    </xf>
    <xf numFmtId="9" fontId="1" fillId="0" borderId="38" xfId="1" applyFont="1" applyFill="1" applyBorder="1" applyAlignment="1">
      <alignment horizontal="center" vertical="center" wrapText="1"/>
    </xf>
    <xf numFmtId="9" fontId="1" fillId="0" borderId="38" xfId="1" applyFont="1" applyFill="1" applyBorder="1" applyAlignment="1">
      <alignment horizontal="center" wrapText="1"/>
    </xf>
    <xf numFmtId="164" fontId="3" fillId="0" borderId="23" xfId="1" applyNumberFormat="1" applyFont="1" applyFill="1" applyBorder="1" applyAlignment="1">
      <alignment horizontal="center" vertical="center" wrapText="1"/>
    </xf>
    <xf numFmtId="9" fontId="3" fillId="0" borderId="43" xfId="1" applyFont="1" applyFill="1" applyBorder="1" applyAlignment="1">
      <alignment horizontal="center" vertical="center" wrapText="1"/>
    </xf>
    <xf numFmtId="9" fontId="3" fillId="0" borderId="44" xfId="1" applyFont="1" applyFill="1" applyBorder="1" applyAlignment="1">
      <alignment horizontal="center" vertical="center" wrapText="1"/>
    </xf>
    <xf numFmtId="164" fontId="0" fillId="0" borderId="49" xfId="2" applyFont="1" applyBorder="1"/>
    <xf numFmtId="164" fontId="0" fillId="0" borderId="48" xfId="2" applyFont="1" applyBorder="1"/>
    <xf numFmtId="164" fontId="0" fillId="0" borderId="52" xfId="2" applyFont="1" applyBorder="1"/>
    <xf numFmtId="0" fontId="3" fillId="0" borderId="52" xfId="0" applyFont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30" xfId="0" applyFont="1" applyBorder="1" applyAlignment="1">
      <alignment horizontal="center" wrapText="1"/>
    </xf>
    <xf numFmtId="165" fontId="0" fillId="0" borderId="33" xfId="0" applyNumberFormat="1" applyBorder="1"/>
    <xf numFmtId="165" fontId="0" fillId="0" borderId="34" xfId="0" applyNumberFormat="1" applyBorder="1"/>
    <xf numFmtId="165" fontId="0" fillId="0" borderId="1" xfId="0" applyNumberFormat="1" applyBorder="1"/>
    <xf numFmtId="165" fontId="0" fillId="0" borderId="37" xfId="0" applyNumberFormat="1" applyBorder="1"/>
    <xf numFmtId="9" fontId="0" fillId="0" borderId="38" xfId="1" applyFont="1" applyBorder="1" applyAlignment="1">
      <alignment horizontal="center"/>
    </xf>
    <xf numFmtId="9" fontId="0" fillId="0" borderId="35" xfId="1" applyFont="1" applyBorder="1" applyAlignment="1">
      <alignment horizontal="center"/>
    </xf>
    <xf numFmtId="164" fontId="15" fillId="6" borderId="1" xfId="2" applyFont="1" applyFill="1" applyBorder="1" applyAlignment="1">
      <alignment horizontal="right" wrapText="1"/>
    </xf>
    <xf numFmtId="164" fontId="15" fillId="6" borderId="12" xfId="2" applyFont="1" applyFill="1" applyBorder="1" applyAlignment="1">
      <alignment horizontal="right" wrapText="1"/>
    </xf>
    <xf numFmtId="8" fontId="0" fillId="0" borderId="1" xfId="0" applyNumberFormat="1" applyBorder="1"/>
    <xf numFmtId="164" fontId="0" fillId="0" borderId="15" xfId="2" applyFont="1" applyBorder="1"/>
    <xf numFmtId="164" fontId="0" fillId="0" borderId="36" xfId="2" applyFont="1" applyBorder="1"/>
    <xf numFmtId="0" fontId="16" fillId="3" borderId="52" xfId="0" applyFont="1" applyFill="1" applyBorder="1" applyAlignment="1">
      <alignment horizontal="center" wrapText="1"/>
    </xf>
    <xf numFmtId="0" fontId="16" fillId="18" borderId="29" xfId="0" applyFont="1" applyFill="1" applyBorder="1" applyAlignment="1">
      <alignment horizontal="center" wrapText="1"/>
    </xf>
    <xf numFmtId="0" fontId="6" fillId="0" borderId="53" xfId="0" applyFont="1" applyBorder="1" applyAlignment="1">
      <alignment horizontal="center" vertical="center"/>
    </xf>
    <xf numFmtId="164" fontId="0" fillId="0" borderId="33" xfId="2" applyFont="1" applyBorder="1"/>
    <xf numFmtId="4" fontId="0" fillId="0" borderId="1" xfId="0" applyNumberFormat="1" applyBorder="1"/>
    <xf numFmtId="9" fontId="0" fillId="0" borderId="33" xfId="1" applyFont="1" applyBorder="1" applyAlignment="1">
      <alignment horizontal="center"/>
    </xf>
    <xf numFmtId="9" fontId="1" fillId="0" borderId="45" xfId="1" applyFont="1" applyFill="1" applyBorder="1" applyAlignment="1">
      <alignment horizontal="center" wrapText="1"/>
    </xf>
    <xf numFmtId="8" fontId="0" fillId="0" borderId="4" xfId="0" applyNumberFormat="1" applyBorder="1"/>
    <xf numFmtId="8" fontId="0" fillId="0" borderId="34" xfId="0" applyNumberFormat="1" applyBorder="1"/>
    <xf numFmtId="8" fontId="0" fillId="17" borderId="4" xfId="0" applyNumberFormat="1" applyFill="1" applyBorder="1"/>
    <xf numFmtId="4" fontId="0" fillId="0" borderId="34" xfId="0" applyNumberFormat="1" applyBorder="1"/>
    <xf numFmtId="164" fontId="14" fillId="16" borderId="0" xfId="2" applyFont="1" applyFill="1" applyBorder="1" applyAlignment="1" applyProtection="1">
      <alignment horizontal="left" vertical="center"/>
    </xf>
    <xf numFmtId="8" fontId="0" fillId="0" borderId="0" xfId="0" applyNumberFormat="1"/>
    <xf numFmtId="8" fontId="0" fillId="17" borderId="0" xfId="0" applyNumberFormat="1" applyFill="1"/>
    <xf numFmtId="0" fontId="3" fillId="0" borderId="53" xfId="0" applyFont="1" applyBorder="1" applyAlignment="1">
      <alignment horizontal="center" wrapText="1"/>
    </xf>
    <xf numFmtId="164" fontId="15" fillId="6" borderId="41" xfId="2" applyFont="1" applyFill="1" applyBorder="1" applyAlignment="1">
      <alignment horizontal="right" wrapText="1"/>
    </xf>
    <xf numFmtId="9" fontId="1" fillId="0" borderId="31" xfId="1" applyFont="1" applyFill="1" applyBorder="1" applyAlignment="1">
      <alignment horizontal="center" vertical="center" wrapText="1"/>
    </xf>
    <xf numFmtId="9" fontId="1" fillId="0" borderId="32" xfId="1" applyFont="1" applyFill="1" applyBorder="1" applyAlignment="1">
      <alignment horizontal="center" vertical="center" wrapText="1"/>
    </xf>
    <xf numFmtId="8" fontId="0" fillId="0" borderId="9" xfId="0" applyNumberFormat="1" applyBorder="1"/>
    <xf numFmtId="8" fontId="0" fillId="17" borderId="9" xfId="0" applyNumberFormat="1" applyFill="1" applyBorder="1"/>
    <xf numFmtId="8" fontId="0" fillId="0" borderId="37" xfId="0" applyNumberFormat="1" applyBorder="1"/>
    <xf numFmtId="4" fontId="0" fillId="0" borderId="37" xfId="0" applyNumberFormat="1" applyBorder="1"/>
    <xf numFmtId="164" fontId="1" fillId="0" borderId="12" xfId="2" applyFont="1" applyFill="1" applyBorder="1" applyAlignment="1">
      <alignment horizontal="right" wrapText="1"/>
    </xf>
    <xf numFmtId="164" fontId="1" fillId="6" borderId="1" xfId="2" applyFont="1" applyFill="1" applyBorder="1" applyAlignment="1">
      <alignment horizontal="right" wrapText="1"/>
    </xf>
    <xf numFmtId="4" fontId="0" fillId="0" borderId="0" xfId="0" applyNumberFormat="1"/>
    <xf numFmtId="9" fontId="0" fillId="0" borderId="52" xfId="1" applyFont="1" applyBorder="1" applyAlignment="1">
      <alignment horizontal="center"/>
    </xf>
    <xf numFmtId="164" fontId="0" fillId="0" borderId="33" xfId="2" applyFont="1" applyBorder="1" applyAlignment="1">
      <alignment horizontal="center"/>
    </xf>
    <xf numFmtId="164" fontId="0" fillId="0" borderId="34" xfId="2" applyFont="1" applyBorder="1" applyAlignment="1">
      <alignment horizontal="center"/>
    </xf>
    <xf numFmtId="44" fontId="0" fillId="0" borderId="34" xfId="0" applyNumberFormat="1" applyBorder="1" applyAlignment="1">
      <alignment horizontal="center"/>
    </xf>
    <xf numFmtId="164" fontId="0" fillId="0" borderId="1" xfId="2" applyFon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166" fontId="17" fillId="0" borderId="1" xfId="0" applyNumberFormat="1" applyFont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9" fontId="1" fillId="6" borderId="18" xfId="2" applyNumberFormat="1" applyFont="1" applyFill="1" applyBorder="1" applyAlignment="1">
      <alignment horizontal="center" wrapText="1"/>
    </xf>
    <xf numFmtId="164" fontId="1" fillId="0" borderId="54" xfId="2" applyFont="1" applyFill="1" applyBorder="1" applyAlignment="1">
      <alignment horizontal="right" wrapText="1"/>
    </xf>
    <xf numFmtId="164" fontId="1" fillId="0" borderId="55" xfId="2" applyFont="1" applyFill="1" applyBorder="1" applyAlignment="1">
      <alignment horizontal="right" wrapText="1"/>
    </xf>
    <xf numFmtId="9" fontId="1" fillId="4" borderId="17" xfId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9" fontId="1" fillId="0" borderId="0" xfId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wrapText="1"/>
    </xf>
    <xf numFmtId="9" fontId="1" fillId="0" borderId="0" xfId="1" applyFont="1" applyFill="1" applyBorder="1" applyAlignment="1">
      <alignment horizontal="center" wrapText="1"/>
    </xf>
    <xf numFmtId="166" fontId="17" fillId="0" borderId="0" xfId="0" applyNumberFormat="1" applyFont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wrapText="1"/>
    </xf>
    <xf numFmtId="166" fontId="18" fillId="0" borderId="0" xfId="0" applyNumberFormat="1" applyFont="1" applyAlignment="1">
      <alignment horizontal="right" vertical="center"/>
    </xf>
    <xf numFmtId="164" fontId="20" fillId="0" borderId="1" xfId="2" applyFont="1" applyFill="1" applyBorder="1" applyAlignment="1">
      <alignment horizontal="right" wrapText="1"/>
    </xf>
    <xf numFmtId="9" fontId="1" fillId="0" borderId="45" xfId="1" applyFont="1" applyFill="1" applyBorder="1" applyAlignment="1">
      <alignment horizontal="center" vertical="center" wrapText="1"/>
    </xf>
    <xf numFmtId="9" fontId="1" fillId="0" borderId="27" xfId="1" applyFont="1" applyFill="1" applyBorder="1" applyAlignment="1">
      <alignment horizontal="center" vertical="center" wrapText="1"/>
    </xf>
    <xf numFmtId="9" fontId="1" fillId="0" borderId="9" xfId="1" applyFont="1" applyFill="1" applyBorder="1" applyAlignment="1">
      <alignment horizontal="center" vertical="center" wrapText="1"/>
    </xf>
    <xf numFmtId="164" fontId="20" fillId="0" borderId="1" xfId="2" applyFont="1" applyFill="1" applyBorder="1" applyAlignment="1" applyProtection="1">
      <alignment horizontal="left" vertical="center"/>
    </xf>
    <xf numFmtId="9" fontId="0" fillId="3" borderId="33" xfId="1" applyFont="1" applyFill="1" applyBorder="1" applyAlignment="1">
      <alignment horizontal="center"/>
    </xf>
    <xf numFmtId="0" fontId="13" fillId="0" borderId="0" xfId="0" applyFont="1"/>
    <xf numFmtId="164" fontId="13" fillId="0" borderId="36" xfId="2" applyFont="1" applyBorder="1"/>
    <xf numFmtId="9" fontId="13" fillId="0" borderId="38" xfId="1" applyFont="1" applyBorder="1" applyAlignment="1">
      <alignment horizontal="center"/>
    </xf>
    <xf numFmtId="9" fontId="13" fillId="0" borderId="33" xfId="1" applyFont="1" applyBorder="1" applyAlignment="1">
      <alignment horizontal="center"/>
    </xf>
    <xf numFmtId="9" fontId="13" fillId="0" borderId="52" xfId="1" applyFont="1" applyBorder="1" applyAlignment="1">
      <alignment horizontal="center"/>
    </xf>
    <xf numFmtId="164" fontId="13" fillId="0" borderId="36" xfId="2" applyFont="1" applyBorder="1" applyAlignment="1">
      <alignment horizontal="center"/>
    </xf>
    <xf numFmtId="44" fontId="13" fillId="0" borderId="37" xfId="0" applyNumberFormat="1" applyFont="1" applyBorder="1" applyAlignment="1">
      <alignment horizontal="center"/>
    </xf>
    <xf numFmtId="9" fontId="0" fillId="0" borderId="33" xfId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9" fontId="0" fillId="0" borderId="1" xfId="1" applyFont="1" applyBorder="1" applyAlignment="1">
      <alignment horizontal="center"/>
    </xf>
    <xf numFmtId="44" fontId="0" fillId="0" borderId="1" xfId="0" applyNumberFormat="1" applyBorder="1"/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/>
    <xf numFmtId="9" fontId="0" fillId="6" borderId="1" xfId="1" applyFont="1" applyFill="1" applyBorder="1" applyAlignment="1">
      <alignment horizontal="center"/>
    </xf>
    <xf numFmtId="44" fontId="0" fillId="6" borderId="1" xfId="0" applyNumberFormat="1" applyFill="1" applyBorder="1"/>
    <xf numFmtId="44" fontId="0" fillId="6" borderId="0" xfId="0" applyNumberFormat="1" applyFill="1"/>
    <xf numFmtId="164" fontId="0" fillId="6" borderId="0" xfId="0" applyNumberFormat="1" applyFill="1"/>
    <xf numFmtId="0" fontId="0" fillId="6" borderId="12" xfId="0" applyFill="1" applyBorder="1" applyAlignment="1">
      <alignment horizontal="center"/>
    </xf>
    <xf numFmtId="9" fontId="0" fillId="0" borderId="34" xfId="1" applyFont="1" applyBorder="1" applyAlignment="1">
      <alignment horizontal="center"/>
    </xf>
    <xf numFmtId="9" fontId="0" fillId="0" borderId="37" xfId="1" applyFont="1" applyBorder="1" applyAlignment="1">
      <alignment horizontal="center"/>
    </xf>
    <xf numFmtId="4" fontId="0" fillId="4" borderId="0" xfId="0" applyNumberFormat="1" applyFill="1"/>
    <xf numFmtId="164" fontId="1" fillId="0" borderId="41" xfId="2" applyFont="1" applyFill="1" applyBorder="1" applyAlignment="1">
      <alignment horizontal="right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4" fontId="0" fillId="4" borderId="15" xfId="0" applyNumberFormat="1" applyFill="1" applyBorder="1"/>
    <xf numFmtId="4" fontId="0" fillId="4" borderId="36" xfId="0" applyNumberFormat="1" applyFill="1" applyBorder="1"/>
    <xf numFmtId="0" fontId="2" fillId="2" borderId="5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4" fontId="0" fillId="4" borderId="12" xfId="0" applyNumberFormat="1" applyFill="1" applyBorder="1"/>
    <xf numFmtId="4" fontId="0" fillId="4" borderId="41" xfId="0" applyNumberFormat="1" applyFill="1" applyBorder="1"/>
    <xf numFmtId="9" fontId="3" fillId="0" borderId="16" xfId="1" applyFont="1" applyFill="1" applyBorder="1" applyAlignment="1">
      <alignment horizontal="center" wrapText="1"/>
    </xf>
    <xf numFmtId="164" fontId="15" fillId="0" borderId="0" xfId="2" applyFont="1" applyFill="1" applyBorder="1" applyAlignment="1">
      <alignment horizontal="right" wrapText="1"/>
    </xf>
    <xf numFmtId="164" fontId="14" fillId="0" borderId="0" xfId="2" applyFont="1" applyFill="1" applyBorder="1" applyAlignment="1" applyProtection="1">
      <alignment horizontal="left" vertical="center"/>
    </xf>
    <xf numFmtId="9" fontId="0" fillId="0" borderId="38" xfId="1" applyFont="1" applyFill="1" applyBorder="1" applyAlignment="1">
      <alignment horizontal="center"/>
    </xf>
    <xf numFmtId="164" fontId="1" fillId="0" borderId="58" xfId="2" applyFont="1" applyFill="1" applyBorder="1" applyAlignment="1">
      <alignment horizontal="right" wrapText="1"/>
    </xf>
    <xf numFmtId="164" fontId="1" fillId="4" borderId="59" xfId="2" applyFont="1" applyFill="1" applyBorder="1" applyAlignment="1">
      <alignment horizontal="right" wrapText="1"/>
    </xf>
    <xf numFmtId="164" fontId="3" fillId="0" borderId="25" xfId="1" applyNumberFormat="1" applyFont="1" applyFill="1" applyBorder="1" applyAlignment="1">
      <alignment horizontal="center" vertical="center" wrapText="1"/>
    </xf>
    <xf numFmtId="164" fontId="0" fillId="0" borderId="3" xfId="2" applyFont="1" applyBorder="1"/>
    <xf numFmtId="164" fontId="0" fillId="0" borderId="60" xfId="2" applyFont="1" applyBorder="1"/>
    <xf numFmtId="9" fontId="3" fillId="0" borderId="61" xfId="1" applyFont="1" applyFill="1" applyBorder="1" applyAlignment="1">
      <alignment horizontal="center" vertical="center" wrapText="1"/>
    </xf>
    <xf numFmtId="9" fontId="1" fillId="0" borderId="0" xfId="2" applyNumberFormat="1" applyFont="1" applyFill="1" applyBorder="1" applyAlignment="1">
      <alignment horizontal="center" wrapText="1"/>
    </xf>
    <xf numFmtId="164" fontId="0" fillId="0" borderId="0" xfId="2" applyFont="1" applyFill="1" applyBorder="1"/>
    <xf numFmtId="9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62" xfId="0" applyFont="1" applyFill="1" applyBorder="1" applyAlignment="1">
      <alignment horizontal="center" wrapText="1"/>
    </xf>
    <xf numFmtId="164" fontId="1" fillId="0" borderId="57" xfId="2" applyFont="1" applyFill="1" applyBorder="1" applyAlignment="1">
      <alignment horizontal="right" wrapText="1"/>
    </xf>
    <xf numFmtId="9" fontId="0" fillId="0" borderId="22" xfId="1" applyFont="1" applyFill="1" applyBorder="1" applyAlignment="1">
      <alignment horizontal="center"/>
    </xf>
    <xf numFmtId="164" fontId="0" fillId="0" borderId="1" xfId="2" applyFont="1" applyBorder="1"/>
    <xf numFmtId="164" fontId="0" fillId="0" borderId="57" xfId="2" applyFont="1" applyBorder="1"/>
    <xf numFmtId="164" fontId="0" fillId="0" borderId="12" xfId="2" applyFont="1" applyBorder="1"/>
    <xf numFmtId="164" fontId="0" fillId="0" borderId="41" xfId="2" applyFont="1" applyBorder="1"/>
    <xf numFmtId="164" fontId="0" fillId="0" borderId="37" xfId="2" applyFont="1" applyBorder="1"/>
    <xf numFmtId="0" fontId="6" fillId="0" borderId="33" xfId="0" applyFont="1" applyBorder="1"/>
    <xf numFmtId="0" fontId="0" fillId="0" borderId="34" xfId="0" applyBorder="1"/>
    <xf numFmtId="44" fontId="0" fillId="0" borderId="34" xfId="0" applyNumberFormat="1" applyBorder="1"/>
    <xf numFmtId="0" fontId="0" fillId="0" borderId="35" xfId="0" applyBorder="1"/>
    <xf numFmtId="0" fontId="6" fillId="0" borderId="15" xfId="0" applyFont="1" applyBorder="1"/>
    <xf numFmtId="0" fontId="0" fillId="0" borderId="16" xfId="0" applyBorder="1"/>
    <xf numFmtId="0" fontId="6" fillId="0" borderId="36" xfId="0" applyFont="1" applyBorder="1"/>
    <xf numFmtId="0" fontId="0" fillId="0" borderId="37" xfId="0" applyBorder="1"/>
    <xf numFmtId="44" fontId="0" fillId="0" borderId="37" xfId="0" applyNumberFormat="1" applyBorder="1"/>
    <xf numFmtId="0" fontId="0" fillId="0" borderId="38" xfId="0" applyBorder="1"/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14" fontId="2" fillId="2" borderId="9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12" xfId="0" applyBorder="1"/>
    <xf numFmtId="0" fontId="6" fillId="0" borderId="63" xfId="0" applyFont="1" applyBorder="1"/>
    <xf numFmtId="0" fontId="0" fillId="0" borderId="64" xfId="0" applyBorder="1"/>
    <xf numFmtId="44" fontId="0" fillId="0" borderId="65" xfId="0" applyNumberFormat="1" applyBorder="1"/>
    <xf numFmtId="0" fontId="0" fillId="0" borderId="65" xfId="0" applyBorder="1"/>
    <xf numFmtId="0" fontId="0" fillId="0" borderId="66" xfId="0" applyBorder="1"/>
    <xf numFmtId="0" fontId="6" fillId="0" borderId="67" xfId="0" applyFont="1" applyBorder="1"/>
    <xf numFmtId="0" fontId="0" fillId="0" borderId="68" xfId="0" applyBorder="1"/>
    <xf numFmtId="0" fontId="6" fillId="0" borderId="69" xfId="0" applyFont="1" applyBorder="1"/>
    <xf numFmtId="0" fontId="0" fillId="0" borderId="70" xfId="0" applyBorder="1"/>
    <xf numFmtId="44" fontId="0" fillId="0" borderId="71" xfId="0" applyNumberFormat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23" xfId="0" applyBorder="1"/>
    <xf numFmtId="0" fontId="0" fillId="0" borderId="77" xfId="0" applyBorder="1"/>
    <xf numFmtId="164" fontId="15" fillId="0" borderId="1" xfId="2" applyFont="1" applyFill="1" applyBorder="1" applyAlignment="1">
      <alignment horizontal="right" wrapText="1"/>
    </xf>
    <xf numFmtId="164" fontId="21" fillId="3" borderId="37" xfId="2" applyFont="1" applyFill="1" applyBorder="1"/>
    <xf numFmtId="166" fontId="19" fillId="0" borderId="1" xfId="0" applyNumberFormat="1" applyFont="1" applyBorder="1" applyAlignment="1">
      <alignment horizontal="right" vertical="center"/>
    </xf>
    <xf numFmtId="164" fontId="14" fillId="0" borderId="1" xfId="2" applyFont="1" applyFill="1" applyBorder="1" applyAlignment="1" applyProtection="1">
      <alignment horizontal="left" vertical="center"/>
    </xf>
    <xf numFmtId="9" fontId="1" fillId="0" borderId="28" xfId="1" applyFont="1" applyFill="1" applyBorder="1" applyAlignment="1">
      <alignment horizontal="center" wrapText="1"/>
    </xf>
    <xf numFmtId="9" fontId="1" fillId="0" borderId="78" xfId="1" applyFont="1" applyFill="1" applyBorder="1" applyAlignment="1">
      <alignment horizontal="center" wrapText="1"/>
    </xf>
    <xf numFmtId="14" fontId="23" fillId="0" borderId="57" xfId="0" applyNumberFormat="1" applyFont="1" applyBorder="1" applyAlignment="1">
      <alignment horizontal="center" vertical="center" wrapText="1"/>
    </xf>
    <xf numFmtId="0" fontId="23" fillId="7" borderId="37" xfId="0" applyFont="1" applyFill="1" applyBorder="1" applyAlignment="1">
      <alignment horizontal="center" vertical="center" wrapText="1"/>
    </xf>
    <xf numFmtId="0" fontId="23" fillId="5" borderId="36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5" borderId="79" xfId="0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18" xfId="0" applyFont="1" applyFill="1" applyBorder="1" applyAlignment="1">
      <alignment horizontal="center" vertical="center" wrapText="1"/>
    </xf>
    <xf numFmtId="9" fontId="27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9" fontId="24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166" fontId="24" fillId="0" borderId="15" xfId="0" applyNumberFormat="1" applyFont="1" applyBorder="1"/>
    <xf numFmtId="9" fontId="27" fillId="0" borderId="12" xfId="0" applyNumberFormat="1" applyFont="1" applyBorder="1" applyAlignment="1">
      <alignment horizontal="center" vertical="center"/>
    </xf>
    <xf numFmtId="166" fontId="24" fillId="0" borderId="36" xfId="0" applyNumberFormat="1" applyFont="1" applyBorder="1"/>
    <xf numFmtId="9" fontId="27" fillId="0" borderId="24" xfId="0" applyNumberFormat="1" applyFont="1" applyBorder="1" applyAlignment="1">
      <alignment horizontal="center" vertical="center"/>
    </xf>
    <xf numFmtId="9" fontId="27" fillId="0" borderId="23" xfId="0" applyNumberFormat="1" applyFont="1" applyBorder="1" applyAlignment="1">
      <alignment horizontal="center" vertical="center"/>
    </xf>
    <xf numFmtId="9" fontId="27" fillId="0" borderId="40" xfId="0" applyNumberFormat="1" applyFont="1" applyBorder="1" applyAlignment="1">
      <alignment horizontal="center" vertical="center"/>
    </xf>
    <xf numFmtId="166" fontId="17" fillId="0" borderId="54" xfId="0" applyNumberFormat="1" applyFont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166" fontId="24" fillId="0" borderId="15" xfId="0" applyNumberFormat="1" applyFont="1" applyBorder="1" applyAlignment="1">
      <alignment horizontal="center"/>
    </xf>
    <xf numFmtId="0" fontId="22" fillId="3" borderId="15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22" fillId="20" borderId="33" xfId="0" applyFont="1" applyFill="1" applyBorder="1" applyAlignment="1">
      <alignment horizontal="center" vertical="center"/>
    </xf>
    <xf numFmtId="9" fontId="27" fillId="20" borderId="11" xfId="0" applyNumberFormat="1" applyFont="1" applyFill="1" applyBorder="1" applyAlignment="1">
      <alignment horizontal="center" vertical="center"/>
    </xf>
    <xf numFmtId="9" fontId="27" fillId="20" borderId="1" xfId="0" applyNumberFormat="1" applyFont="1" applyFill="1" applyBorder="1" applyAlignment="1">
      <alignment horizontal="center" vertical="center"/>
    </xf>
    <xf numFmtId="166" fontId="17" fillId="20" borderId="33" xfId="0" applyNumberFormat="1" applyFont="1" applyFill="1" applyBorder="1" applyAlignment="1">
      <alignment horizontal="center" vertical="center"/>
    </xf>
    <xf numFmtId="9" fontId="27" fillId="20" borderId="39" xfId="0" applyNumberFormat="1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center" vertical="center"/>
    </xf>
    <xf numFmtId="9" fontId="27" fillId="20" borderId="12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/>
    <xf numFmtId="9" fontId="27" fillId="20" borderId="23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 applyAlignment="1">
      <alignment horizontal="center"/>
    </xf>
    <xf numFmtId="166" fontId="24" fillId="20" borderId="1" xfId="0" applyNumberFormat="1" applyFont="1" applyFill="1" applyBorder="1" applyAlignment="1">
      <alignment horizontal="center"/>
    </xf>
    <xf numFmtId="166" fontId="24" fillId="3" borderId="15" xfId="0" applyNumberFormat="1" applyFont="1" applyFill="1" applyBorder="1" applyAlignment="1">
      <alignment horizontal="center"/>
    </xf>
    <xf numFmtId="9" fontId="27" fillId="3" borderId="23" xfId="0" applyNumberFormat="1" applyFont="1" applyFill="1" applyBorder="1" applyAlignment="1">
      <alignment horizontal="center" vertical="center"/>
    </xf>
    <xf numFmtId="166" fontId="24" fillId="3" borderId="1" xfId="0" applyNumberFormat="1" applyFont="1" applyFill="1" applyBorder="1" applyAlignment="1">
      <alignment horizontal="center"/>
    </xf>
    <xf numFmtId="9" fontId="27" fillId="0" borderId="28" xfId="0" applyNumberFormat="1" applyFont="1" applyBorder="1" applyAlignment="1">
      <alignment horizontal="center" vertical="center"/>
    </xf>
    <xf numFmtId="9" fontId="27" fillId="0" borderId="80" xfId="0" applyNumberFormat="1" applyFont="1" applyBorder="1" applyAlignment="1">
      <alignment horizontal="center" vertical="center"/>
    </xf>
    <xf numFmtId="166" fontId="24" fillId="3" borderId="79" xfId="0" applyNumberFormat="1" applyFont="1" applyFill="1" applyBorder="1" applyAlignment="1">
      <alignment horizontal="center"/>
    </xf>
    <xf numFmtId="9" fontId="27" fillId="3" borderId="25" xfId="0" applyNumberFormat="1" applyFont="1" applyFill="1" applyBorder="1" applyAlignment="1">
      <alignment horizontal="center" vertical="center"/>
    </xf>
    <xf numFmtId="166" fontId="24" fillId="18" borderId="81" xfId="0" applyNumberFormat="1" applyFont="1" applyFill="1" applyBorder="1" applyAlignment="1">
      <alignment horizontal="center" vertical="center"/>
    </xf>
    <xf numFmtId="166" fontId="24" fillId="18" borderId="82" xfId="0" applyNumberFormat="1" applyFont="1" applyFill="1" applyBorder="1" applyAlignment="1">
      <alignment horizontal="center" vertical="center"/>
    </xf>
    <xf numFmtId="9" fontId="27" fillId="18" borderId="82" xfId="0" applyNumberFormat="1" applyFont="1" applyFill="1" applyBorder="1" applyAlignment="1">
      <alignment horizontal="center" vertical="center"/>
    </xf>
    <xf numFmtId="166" fontId="24" fillId="18" borderId="84" xfId="0" applyNumberFormat="1" applyFont="1" applyFill="1" applyBorder="1" applyAlignment="1">
      <alignment horizontal="center" vertical="center"/>
    </xf>
    <xf numFmtId="166" fontId="24" fillId="18" borderId="56" xfId="0" applyNumberFormat="1" applyFont="1" applyFill="1" applyBorder="1" applyAlignment="1">
      <alignment horizontal="center" vertical="center"/>
    </xf>
    <xf numFmtId="9" fontId="27" fillId="18" borderId="56" xfId="0" applyNumberFormat="1" applyFont="1" applyFill="1" applyBorder="1" applyAlignment="1">
      <alignment horizontal="center" vertical="center"/>
    </xf>
    <xf numFmtId="166" fontId="0" fillId="18" borderId="84" xfId="0" applyNumberFormat="1" applyFill="1" applyBorder="1" applyAlignment="1">
      <alignment horizontal="center" vertical="center"/>
    </xf>
    <xf numFmtId="166" fontId="0" fillId="18" borderId="56" xfId="0" applyNumberFormat="1" applyFill="1" applyBorder="1" applyAlignment="1">
      <alignment horizontal="center" vertical="center"/>
    </xf>
    <xf numFmtId="166" fontId="0" fillId="18" borderId="86" xfId="0" applyNumberFormat="1" applyFill="1" applyBorder="1" applyAlignment="1">
      <alignment horizontal="center" vertical="center"/>
    </xf>
    <xf numFmtId="166" fontId="0" fillId="18" borderId="87" xfId="0" applyNumberFormat="1" applyFill="1" applyBorder="1" applyAlignment="1">
      <alignment horizontal="center" vertical="center"/>
    </xf>
    <xf numFmtId="9" fontId="27" fillId="18" borderId="87" xfId="0" applyNumberFormat="1" applyFont="1" applyFill="1" applyBorder="1" applyAlignment="1">
      <alignment horizontal="center" vertical="center"/>
    </xf>
    <xf numFmtId="0" fontId="13" fillId="20" borderId="53" xfId="0" applyFont="1" applyFill="1" applyBorder="1" applyAlignment="1">
      <alignment horizontal="center" vertical="center"/>
    </xf>
    <xf numFmtId="0" fontId="16" fillId="3" borderId="89" xfId="0" applyFont="1" applyFill="1" applyBorder="1" applyAlignment="1">
      <alignment horizontal="center" wrapText="1"/>
    </xf>
    <xf numFmtId="164" fontId="0" fillId="0" borderId="13" xfId="2" applyFont="1" applyBorder="1"/>
    <xf numFmtId="9" fontId="0" fillId="0" borderId="14" xfId="1" applyFont="1" applyBorder="1" applyAlignment="1">
      <alignment horizontal="center"/>
    </xf>
    <xf numFmtId="164" fontId="0" fillId="0" borderId="13" xfId="2" applyFont="1" applyBorder="1" applyAlignment="1">
      <alignment horizontal="center"/>
    </xf>
    <xf numFmtId="164" fontId="0" fillId="0" borderId="2" xfId="2" applyFont="1" applyBorder="1" applyAlignment="1">
      <alignment horizontal="center"/>
    </xf>
    <xf numFmtId="44" fontId="0" fillId="0" borderId="2" xfId="0" applyNumberFormat="1" applyBorder="1" applyAlignment="1">
      <alignment horizontal="center"/>
    </xf>
    <xf numFmtId="0" fontId="16" fillId="18" borderId="30" xfId="0" applyFont="1" applyFill="1" applyBorder="1" applyAlignment="1">
      <alignment horizontal="center" wrapText="1"/>
    </xf>
    <xf numFmtId="164" fontId="0" fillId="0" borderId="79" xfId="2" applyFont="1" applyBorder="1"/>
    <xf numFmtId="9" fontId="0" fillId="0" borderId="18" xfId="1" applyFont="1" applyBorder="1" applyAlignment="1">
      <alignment horizontal="center"/>
    </xf>
    <xf numFmtId="164" fontId="0" fillId="0" borderId="79" xfId="2" applyFont="1" applyBorder="1" applyAlignment="1">
      <alignment horizontal="center"/>
    </xf>
    <xf numFmtId="164" fontId="0" fillId="0" borderId="17" xfId="2" applyFont="1" applyBorder="1" applyAlignment="1">
      <alignment horizontal="center"/>
    </xf>
    <xf numFmtId="44" fontId="0" fillId="0" borderId="17" xfId="0" applyNumberFormat="1" applyBorder="1" applyAlignment="1">
      <alignment horizontal="center"/>
    </xf>
    <xf numFmtId="164" fontId="21" fillId="0" borderId="36" xfId="2" applyFont="1" applyBorder="1"/>
    <xf numFmtId="9" fontId="6" fillId="3" borderId="35" xfId="1" applyFont="1" applyFill="1" applyBorder="1" applyAlignment="1">
      <alignment horizontal="center"/>
    </xf>
    <xf numFmtId="9" fontId="6" fillId="18" borderId="16" xfId="1" applyFont="1" applyFill="1" applyBorder="1" applyAlignment="1">
      <alignment horizontal="center"/>
    </xf>
    <xf numFmtId="9" fontId="13" fillId="20" borderId="38" xfId="1" applyFont="1" applyFill="1" applyBorder="1" applyAlignment="1">
      <alignment horizontal="center"/>
    </xf>
    <xf numFmtId="9" fontId="28" fillId="3" borderId="23" xfId="0" applyNumberFormat="1" applyFont="1" applyFill="1" applyBorder="1" applyAlignment="1">
      <alignment horizontal="center" vertical="center"/>
    </xf>
    <xf numFmtId="9" fontId="28" fillId="18" borderId="56" xfId="0" applyNumberFormat="1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166" fontId="17" fillId="0" borderId="45" xfId="0" applyNumberFormat="1" applyFont="1" applyBorder="1" applyAlignment="1">
      <alignment horizontal="center" vertical="center"/>
    </xf>
    <xf numFmtId="166" fontId="17" fillId="0" borderId="57" xfId="0" applyNumberFormat="1" applyFont="1" applyBorder="1" applyAlignment="1">
      <alignment horizontal="center" vertical="center"/>
    </xf>
    <xf numFmtId="9" fontId="24" fillId="0" borderId="39" xfId="0" applyNumberFormat="1" applyFont="1" applyBorder="1" applyAlignment="1">
      <alignment horizontal="center"/>
    </xf>
    <xf numFmtId="9" fontId="24" fillId="0" borderId="23" xfId="0" applyNumberFormat="1" applyFont="1" applyBorder="1" applyAlignment="1">
      <alignment horizontal="center"/>
    </xf>
    <xf numFmtId="9" fontId="24" fillId="0" borderId="40" xfId="0" applyNumberFormat="1" applyFont="1" applyBorder="1" applyAlignment="1">
      <alignment horizontal="center"/>
    </xf>
    <xf numFmtId="0" fontId="23" fillId="7" borderId="25" xfId="0" applyFont="1" applyFill="1" applyBorder="1" applyAlignment="1">
      <alignment horizontal="center" vertical="center" wrapText="1"/>
    </xf>
    <xf numFmtId="166" fontId="17" fillId="0" borderId="56" xfId="0" applyNumberFormat="1" applyFont="1" applyBorder="1" applyAlignment="1">
      <alignment horizontal="center" vertical="center"/>
    </xf>
    <xf numFmtId="166" fontId="17" fillId="0" borderId="81" xfId="0" applyNumberFormat="1" applyFont="1" applyBorder="1" applyAlignment="1">
      <alignment horizontal="center" vertical="center"/>
    </xf>
    <xf numFmtId="166" fontId="17" fillId="0" borderId="82" xfId="0" applyNumberFormat="1" applyFont="1" applyBorder="1" applyAlignment="1">
      <alignment horizontal="center" vertical="center"/>
    </xf>
    <xf numFmtId="9" fontId="24" fillId="0" borderId="83" xfId="0" applyNumberFormat="1" applyFont="1" applyBorder="1" applyAlignment="1">
      <alignment horizontal="center"/>
    </xf>
    <xf numFmtId="9" fontId="24" fillId="0" borderId="85" xfId="0" applyNumberFormat="1" applyFont="1" applyBorder="1" applyAlignment="1">
      <alignment horizontal="center"/>
    </xf>
    <xf numFmtId="166" fontId="17" fillId="0" borderId="87" xfId="0" applyNumberFormat="1" applyFont="1" applyBorder="1" applyAlignment="1">
      <alignment horizontal="center" vertical="center"/>
    </xf>
    <xf numFmtId="9" fontId="24" fillId="0" borderId="88" xfId="0" applyNumberFormat="1" applyFont="1" applyBorder="1" applyAlignment="1">
      <alignment horizontal="center"/>
    </xf>
    <xf numFmtId="166" fontId="24" fillId="0" borderId="36" xfId="0" applyNumberFormat="1" applyFont="1" applyBorder="1" applyAlignment="1">
      <alignment horizontal="center"/>
    </xf>
    <xf numFmtId="166" fontId="17" fillId="20" borderId="73" xfId="0" applyNumberFormat="1" applyFont="1" applyFill="1" applyBorder="1" applyAlignment="1">
      <alignment horizontal="center" vertical="center"/>
    </xf>
    <xf numFmtId="166" fontId="17" fillId="20" borderId="91" xfId="0" applyNumberFormat="1" applyFont="1" applyFill="1" applyBorder="1" applyAlignment="1">
      <alignment horizontal="center" vertical="center"/>
    </xf>
    <xf numFmtId="9" fontId="27" fillId="20" borderId="76" xfId="0" applyNumberFormat="1" applyFont="1" applyFill="1" applyBorder="1" applyAlignment="1">
      <alignment horizontal="center" vertical="center"/>
    </xf>
    <xf numFmtId="166" fontId="17" fillId="20" borderId="65" xfId="0" applyNumberFormat="1" applyFont="1" applyFill="1" applyBorder="1" applyAlignment="1">
      <alignment horizontal="center" vertical="center"/>
    </xf>
    <xf numFmtId="9" fontId="27" fillId="20" borderId="66" xfId="0" applyNumberFormat="1" applyFont="1" applyFill="1" applyBorder="1" applyAlignment="1">
      <alignment horizontal="center" vertical="center"/>
    </xf>
    <xf numFmtId="166" fontId="24" fillId="20" borderId="74" xfId="0" applyNumberFormat="1" applyFont="1" applyFill="1" applyBorder="1" applyAlignment="1">
      <alignment horizontal="center"/>
    </xf>
    <xf numFmtId="166" fontId="24" fillId="3" borderId="74" xfId="0" applyNumberFormat="1" applyFont="1" applyFill="1" applyBorder="1" applyAlignment="1">
      <alignment horizontal="center"/>
    </xf>
    <xf numFmtId="9" fontId="27" fillId="3" borderId="68" xfId="0" applyNumberFormat="1" applyFont="1" applyFill="1" applyBorder="1" applyAlignment="1">
      <alignment horizontal="center" vertical="center"/>
    </xf>
    <xf numFmtId="166" fontId="24" fillId="3" borderId="93" xfId="0" applyNumberFormat="1" applyFont="1" applyFill="1" applyBorder="1" applyAlignment="1">
      <alignment horizontal="center"/>
    </xf>
    <xf numFmtId="9" fontId="27" fillId="3" borderId="94" xfId="0" applyNumberFormat="1" applyFont="1" applyFill="1" applyBorder="1" applyAlignment="1">
      <alignment horizontal="center" vertical="center"/>
    </xf>
    <xf numFmtId="9" fontId="27" fillId="18" borderId="83" xfId="0" applyNumberFormat="1" applyFont="1" applyFill="1" applyBorder="1" applyAlignment="1">
      <alignment horizontal="center" vertical="center"/>
    </xf>
    <xf numFmtId="9" fontId="27" fillId="18" borderId="85" xfId="0" applyNumberFormat="1" applyFont="1" applyFill="1" applyBorder="1" applyAlignment="1">
      <alignment horizontal="center" vertical="center"/>
    </xf>
    <xf numFmtId="9" fontId="27" fillId="18" borderId="88" xfId="0" applyNumberFormat="1" applyFont="1" applyFill="1" applyBorder="1" applyAlignment="1">
      <alignment horizontal="center" vertical="center"/>
    </xf>
    <xf numFmtId="9" fontId="27" fillId="20" borderId="27" xfId="0" applyNumberFormat="1" applyFont="1" applyFill="1" applyBorder="1" applyAlignment="1">
      <alignment horizontal="center" vertical="center"/>
    </xf>
    <xf numFmtId="9" fontId="27" fillId="20" borderId="28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26" fillId="21" borderId="48" xfId="0" applyFont="1" applyFill="1" applyBorder="1" applyAlignment="1">
      <alignment horizontal="center" vertical="center"/>
    </xf>
    <xf numFmtId="0" fontId="26" fillId="21" borderId="62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13" fillId="20" borderId="0" xfId="0" applyFont="1" applyFill="1" applyAlignment="1">
      <alignment horizontal="center" vertical="center"/>
    </xf>
    <xf numFmtId="164" fontId="13" fillId="0" borderId="0" xfId="2" applyFont="1" applyBorder="1"/>
    <xf numFmtId="9" fontId="13" fillId="0" borderId="0" xfId="1" applyFont="1" applyBorder="1" applyAlignment="1">
      <alignment horizontal="center"/>
    </xf>
    <xf numFmtId="164" fontId="21" fillId="0" borderId="0" xfId="2" applyFont="1" applyBorder="1"/>
    <xf numFmtId="9" fontId="13" fillId="20" borderId="0" xfId="1" applyFont="1" applyFill="1" applyBorder="1" applyAlignment="1">
      <alignment horizontal="center"/>
    </xf>
    <xf numFmtId="3" fontId="0" fillId="0" borderId="0" xfId="0" applyNumberFormat="1"/>
    <xf numFmtId="1" fontId="0" fillId="0" borderId="0" xfId="0" applyNumberFormat="1"/>
    <xf numFmtId="44" fontId="0" fillId="0" borderId="6" xfId="0" applyNumberFormat="1" applyBorder="1"/>
    <xf numFmtId="168" fontId="0" fillId="0" borderId="6" xfId="0" applyNumberFormat="1" applyBorder="1"/>
    <xf numFmtId="4" fontId="0" fillId="0" borderId="45" xfId="0" applyNumberFormat="1" applyBorder="1"/>
    <xf numFmtId="4" fontId="0" fillId="0" borderId="27" xfId="0" applyNumberFormat="1" applyBorder="1"/>
    <xf numFmtId="0" fontId="2" fillId="2" borderId="3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0" fillId="4" borderId="0" xfId="0" applyFill="1"/>
    <xf numFmtId="164" fontId="1" fillId="3" borderId="34" xfId="2" applyFont="1" applyFill="1" applyBorder="1" applyAlignment="1">
      <alignment horizontal="right" wrapText="1"/>
    </xf>
    <xf numFmtId="0" fontId="29" fillId="22" borderId="0" xfId="0" applyFont="1" applyFill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3" fontId="29" fillId="0" borderId="0" xfId="0" applyNumberFormat="1" applyFont="1" applyAlignment="1">
      <alignment wrapText="1"/>
    </xf>
    <xf numFmtId="9" fontId="29" fillId="0" borderId="0" xfId="0" applyNumberFormat="1" applyFont="1" applyAlignment="1">
      <alignment wrapText="1"/>
    </xf>
    <xf numFmtId="0" fontId="29" fillId="23" borderId="0" xfId="0" applyFont="1" applyFill="1" applyAlignment="1">
      <alignment wrapText="1"/>
    </xf>
    <xf numFmtId="0" fontId="31" fillId="24" borderId="0" xfId="0" applyFont="1" applyFill="1" applyAlignment="1">
      <alignment wrapText="1"/>
    </xf>
    <xf numFmtId="0" fontId="29" fillId="24" borderId="0" xfId="0" applyFont="1" applyFill="1" applyAlignment="1">
      <alignment wrapText="1"/>
    </xf>
    <xf numFmtId="168" fontId="29" fillId="0" borderId="0" xfId="0" applyNumberFormat="1" applyFont="1" applyAlignment="1">
      <alignment wrapText="1"/>
    </xf>
    <xf numFmtId="168" fontId="31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29" fillId="23" borderId="0" xfId="0" applyNumberFormat="1" applyFont="1" applyFill="1" applyAlignment="1">
      <alignment wrapText="1"/>
    </xf>
    <xf numFmtId="170" fontId="29" fillId="0" borderId="0" xfId="0" applyNumberFormat="1" applyFont="1" applyAlignment="1">
      <alignment wrapText="1"/>
    </xf>
    <xf numFmtId="170" fontId="31" fillId="23" borderId="0" xfId="0" applyNumberFormat="1" applyFont="1" applyFill="1" applyAlignment="1">
      <alignment wrapText="1"/>
    </xf>
    <xf numFmtId="170" fontId="31" fillId="0" borderId="0" xfId="0" applyNumberFormat="1" applyFont="1" applyAlignment="1">
      <alignment wrapText="1"/>
    </xf>
    <xf numFmtId="170" fontId="29" fillId="3" borderId="0" xfId="0" applyNumberFormat="1" applyFont="1" applyFill="1" applyAlignment="1">
      <alignment wrapText="1"/>
    </xf>
    <xf numFmtId="164" fontId="0" fillId="0" borderId="0" xfId="2" applyFont="1" applyBorder="1"/>
    <xf numFmtId="9" fontId="0" fillId="0" borderId="0" xfId="1" applyFont="1" applyBorder="1" applyAlignment="1">
      <alignment horizontal="center"/>
    </xf>
    <xf numFmtId="164" fontId="0" fillId="7" borderId="6" xfId="2" applyFont="1" applyFill="1" applyBorder="1"/>
    <xf numFmtId="164" fontId="0" fillId="7" borderId="0" xfId="2" applyFont="1" applyFill="1" applyBorder="1"/>
    <xf numFmtId="9" fontId="32" fillId="7" borderId="0" xfId="1" applyFont="1" applyFill="1" applyBorder="1" applyAlignment="1">
      <alignment horizontal="center"/>
    </xf>
    <xf numFmtId="9" fontId="32" fillId="7" borderId="0" xfId="1" applyFont="1" applyFill="1" applyAlignment="1">
      <alignment horizontal="center"/>
    </xf>
    <xf numFmtId="164" fontId="21" fillId="0" borderId="0" xfId="2" applyFont="1" applyFill="1" applyBorder="1"/>
    <xf numFmtId="164" fontId="33" fillId="0" borderId="37" xfId="2" applyFont="1" applyFill="1" applyBorder="1"/>
    <xf numFmtId="168" fontId="0" fillId="0" borderId="0" xfId="0" applyNumberFormat="1"/>
    <xf numFmtId="171" fontId="0" fillId="0" borderId="0" xfId="0" applyNumberFormat="1"/>
    <xf numFmtId="170" fontId="0" fillId="0" borderId="0" xfId="0" applyNumberFormat="1"/>
    <xf numFmtId="0" fontId="0" fillId="26" borderId="0" xfId="0" applyFill="1"/>
    <xf numFmtId="0" fontId="0" fillId="27" borderId="0" xfId="0" applyFill="1"/>
    <xf numFmtId="0" fontId="0" fillId="0" borderId="56" xfId="0" applyBorder="1" applyAlignment="1">
      <alignment horizontal="center"/>
    </xf>
    <xf numFmtId="0" fontId="6" fillId="7" borderId="30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/>
    </xf>
    <xf numFmtId="166" fontId="0" fillId="0" borderId="56" xfId="0" applyNumberFormat="1" applyBorder="1"/>
    <xf numFmtId="166" fontId="0" fillId="3" borderId="56" xfId="0" applyNumberFormat="1" applyFill="1" applyBorder="1"/>
    <xf numFmtId="0" fontId="0" fillId="3" borderId="56" xfId="0" applyFill="1" applyBorder="1" applyAlignment="1">
      <alignment horizontal="center"/>
    </xf>
    <xf numFmtId="0" fontId="6" fillId="0" borderId="56" xfId="0" applyFont="1" applyBorder="1" applyAlignment="1">
      <alignment horizontal="center"/>
    </xf>
    <xf numFmtId="2" fontId="0" fillId="0" borderId="0" xfId="0" applyNumberFormat="1"/>
    <xf numFmtId="10" fontId="0" fillId="0" borderId="1" xfId="0" applyNumberFormat="1" applyBorder="1"/>
    <xf numFmtId="1" fontId="0" fillId="0" borderId="1" xfId="0" applyNumberFormat="1" applyBorder="1"/>
    <xf numFmtId="167" fontId="0" fillId="0" borderId="1" xfId="0" applyNumberFormat="1" applyBorder="1"/>
    <xf numFmtId="0" fontId="15" fillId="0" borderId="0" xfId="0" applyFont="1" applyAlignment="1">
      <alignment wrapText="1"/>
    </xf>
    <xf numFmtId="4" fontId="29" fillId="0" borderId="0" xfId="0" applyNumberFormat="1" applyFont="1" applyAlignment="1">
      <alignment wrapText="1"/>
    </xf>
    <xf numFmtId="8" fontId="29" fillId="0" borderId="0" xfId="0" applyNumberFormat="1" applyFont="1" applyAlignment="1">
      <alignment wrapText="1"/>
    </xf>
    <xf numFmtId="0" fontId="17" fillId="0" borderId="0" xfId="0" applyFont="1" applyAlignment="1">
      <alignment wrapText="1"/>
    </xf>
    <xf numFmtId="9" fontId="28" fillId="20" borderId="39" xfId="0" applyNumberFormat="1" applyFont="1" applyFill="1" applyBorder="1" applyAlignment="1">
      <alignment horizontal="center" vertical="center"/>
    </xf>
    <xf numFmtId="9" fontId="28" fillId="20" borderId="92" xfId="0" applyNumberFormat="1" applyFont="1" applyFill="1" applyBorder="1" applyAlignment="1">
      <alignment horizontal="center" vertical="center"/>
    </xf>
    <xf numFmtId="9" fontId="28" fillId="3" borderId="68" xfId="0" applyNumberFormat="1" applyFont="1" applyFill="1" applyBorder="1" applyAlignment="1">
      <alignment horizontal="center" vertical="center"/>
    </xf>
    <xf numFmtId="9" fontId="28" fillId="18" borderId="85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0" borderId="0" xfId="0" applyFont="1" applyAlignment="1">
      <alignment wrapText="1"/>
    </xf>
    <xf numFmtId="0" fontId="6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8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8" fontId="0" fillId="0" borderId="11" xfId="0" applyNumberFormat="1" applyBorder="1"/>
    <xf numFmtId="168" fontId="0" fillId="0" borderId="12" xfId="0" applyNumberFormat="1" applyBorder="1"/>
    <xf numFmtId="0" fontId="0" fillId="0" borderId="48" xfId="0" applyBorder="1" applyAlignment="1">
      <alignment horizontal="center" vertical="center"/>
    </xf>
    <xf numFmtId="10" fontId="30" fillId="0" borderId="0" xfId="0" applyNumberFormat="1" applyFont="1" applyAlignment="1">
      <alignment horizontal="center" vertical="center" wrapText="1"/>
    </xf>
    <xf numFmtId="6" fontId="15" fillId="0" borderId="0" xfId="0" applyNumberFormat="1" applyFont="1" applyAlignment="1">
      <alignment horizontal="center" wrapText="1"/>
    </xf>
    <xf numFmtId="166" fontId="0" fillId="0" borderId="0" xfId="0" applyNumberFormat="1"/>
    <xf numFmtId="8" fontId="30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6" fillId="31" borderId="0" xfId="0" applyFont="1" applyFill="1"/>
    <xf numFmtId="0" fontId="0" fillId="3" borderId="0" xfId="0" applyFill="1"/>
    <xf numFmtId="0" fontId="36" fillId="0" borderId="0" xfId="0" applyFont="1"/>
    <xf numFmtId="0" fontId="36" fillId="3" borderId="0" xfId="0" applyFont="1" applyFill="1"/>
    <xf numFmtId="8" fontId="30" fillId="0" borderId="0" xfId="0" applyNumberFormat="1" applyFont="1" applyAlignment="1">
      <alignment wrapText="1"/>
    </xf>
    <xf numFmtId="167" fontId="0" fillId="0" borderId="0" xfId="0" applyNumberFormat="1"/>
    <xf numFmtId="8" fontId="15" fillId="0" borderId="0" xfId="0" applyNumberFormat="1" applyFont="1" applyAlignment="1">
      <alignment wrapText="1"/>
    </xf>
    <xf numFmtId="1" fontId="0" fillId="0" borderId="102" xfId="0" applyNumberFormat="1" applyBorder="1"/>
    <xf numFmtId="0" fontId="0" fillId="0" borderId="103" xfId="0" applyBorder="1"/>
    <xf numFmtId="0" fontId="0" fillId="0" borderId="102" xfId="0" applyBorder="1"/>
    <xf numFmtId="1" fontId="6" fillId="0" borderId="102" xfId="0" applyNumberFormat="1" applyFont="1" applyBorder="1"/>
    <xf numFmtId="0" fontId="6" fillId="0" borderId="103" xfId="0" applyFont="1" applyBorder="1"/>
    <xf numFmtId="173" fontId="6" fillId="31" borderId="104" xfId="0" applyNumberFormat="1" applyFont="1" applyFill="1" applyBorder="1"/>
    <xf numFmtId="172" fontId="0" fillId="0" borderId="102" xfId="0" applyNumberFormat="1" applyBorder="1"/>
    <xf numFmtId="1" fontId="6" fillId="0" borderId="0" xfId="0" applyNumberFormat="1" applyFont="1"/>
    <xf numFmtId="173" fontId="6" fillId="31" borderId="95" xfId="0" applyNumberFormat="1" applyFont="1" applyFill="1" applyBorder="1"/>
    <xf numFmtId="6" fontId="0" fillId="0" borderId="102" xfId="0" applyNumberFormat="1" applyBorder="1"/>
    <xf numFmtId="6" fontId="0" fillId="0" borderId="0" xfId="0" applyNumberFormat="1"/>
    <xf numFmtId="172" fontId="0" fillId="0" borderId="0" xfId="0" applyNumberFormat="1"/>
    <xf numFmtId="0" fontId="6" fillId="0" borderId="104" xfId="0" applyFont="1" applyBorder="1"/>
    <xf numFmtId="0" fontId="6" fillId="0" borderId="95" xfId="0" applyFont="1" applyBorder="1"/>
    <xf numFmtId="1" fontId="0" fillId="0" borderId="103" xfId="0" applyNumberFormat="1" applyBorder="1"/>
    <xf numFmtId="3" fontId="0" fillId="0" borderId="103" xfId="0" applyNumberFormat="1" applyBorder="1"/>
    <xf numFmtId="3" fontId="6" fillId="31" borderId="0" xfId="0" applyNumberFormat="1" applyFont="1" applyFill="1"/>
    <xf numFmtId="0" fontId="6" fillId="31" borderId="95" xfId="0" applyFont="1" applyFill="1" applyBorder="1"/>
    <xf numFmtId="0" fontId="6" fillId="31" borderId="105" xfId="0" applyFont="1" applyFill="1" applyBorder="1"/>
    <xf numFmtId="173" fontId="6" fillId="0" borderId="0" xfId="0" applyNumberFormat="1" applyFont="1"/>
    <xf numFmtId="0" fontId="6" fillId="0" borderId="90" xfId="0" applyFont="1" applyBorder="1"/>
    <xf numFmtId="0" fontId="6" fillId="0" borderId="106" xfId="0" applyFont="1" applyBorder="1"/>
    <xf numFmtId="0" fontId="6" fillId="0" borderId="107" xfId="0" applyFont="1" applyBorder="1"/>
    <xf numFmtId="0" fontId="6" fillId="0" borderId="96" xfId="0" applyFont="1" applyBorder="1" applyAlignment="1">
      <alignment horizontal="center"/>
    </xf>
    <xf numFmtId="1" fontId="6" fillId="0" borderId="108" xfId="0" applyNumberFormat="1" applyFont="1" applyBorder="1"/>
    <xf numFmtId="173" fontId="6" fillId="31" borderId="97" xfId="0" applyNumberFormat="1" applyFont="1" applyFill="1" applyBorder="1"/>
    <xf numFmtId="17" fontId="0" fillId="0" borderId="0" xfId="0" applyNumberFormat="1" applyAlignment="1">
      <alignment horizontal="center"/>
    </xf>
    <xf numFmtId="17" fontId="0" fillId="0" borderId="0" xfId="0" applyNumberFormat="1"/>
    <xf numFmtId="0" fontId="0" fillId="35" borderId="0" xfId="0" applyFill="1"/>
    <xf numFmtId="168" fontId="0" fillId="35" borderId="0" xfId="0" applyNumberFormat="1" applyFill="1"/>
    <xf numFmtId="174" fontId="6" fillId="35" borderId="0" xfId="0" applyNumberFormat="1" applyFont="1" applyFill="1"/>
    <xf numFmtId="0" fontId="6" fillId="34" borderId="0" xfId="0" applyFont="1" applyFill="1"/>
    <xf numFmtId="168" fontId="6" fillId="0" borderId="0" xfId="0" applyNumberFormat="1" applyFont="1"/>
    <xf numFmtId="0" fontId="6" fillId="25" borderId="0" xfId="0" applyFont="1" applyFill="1"/>
    <xf numFmtId="170" fontId="6" fillId="0" borderId="0" xfId="0" applyNumberFormat="1" applyFont="1"/>
    <xf numFmtId="3" fontId="6" fillId="0" borderId="0" xfId="0" applyNumberFormat="1" applyFont="1"/>
    <xf numFmtId="1" fontId="6" fillId="31" borderId="95" xfId="0" applyNumberFormat="1" applyFont="1" applyFill="1" applyBorder="1"/>
    <xf numFmtId="170" fontId="0" fillId="3" borderId="0" xfId="0" applyNumberFormat="1" applyFill="1"/>
    <xf numFmtId="0" fontId="6" fillId="31" borderId="0" xfId="0" applyFont="1" applyFill="1" applyAlignment="1">
      <alignment horizontal="center"/>
    </xf>
    <xf numFmtId="1" fontId="6" fillId="31" borderId="105" xfId="0" applyNumberFormat="1" applyFont="1" applyFill="1" applyBorder="1"/>
    <xf numFmtId="1" fontId="6" fillId="0" borderId="103" xfId="0" applyNumberFormat="1" applyFont="1" applyBorder="1"/>
    <xf numFmtId="0" fontId="6" fillId="36" borderId="0" xfId="0" applyFont="1" applyFill="1" applyAlignment="1">
      <alignment horizontal="center"/>
    </xf>
    <xf numFmtId="0" fontId="0" fillId="36" borderId="0" xfId="0" applyFill="1"/>
    <xf numFmtId="3" fontId="0" fillId="36" borderId="0" xfId="0" applyNumberFormat="1" applyFill="1"/>
    <xf numFmtId="1" fontId="0" fillId="36" borderId="102" xfId="0" applyNumberFormat="1" applyFill="1" applyBorder="1"/>
    <xf numFmtId="1" fontId="0" fillId="36" borderId="103" xfId="0" applyNumberFormat="1" applyFill="1" applyBorder="1"/>
    <xf numFmtId="1" fontId="0" fillId="36" borderId="0" xfId="0" applyNumberFormat="1" applyFill="1"/>
    <xf numFmtId="172" fontId="0" fillId="36" borderId="102" xfId="0" applyNumberFormat="1" applyFill="1" applyBorder="1"/>
    <xf numFmtId="0" fontId="0" fillId="36" borderId="103" xfId="0" applyFill="1" applyBorder="1"/>
    <xf numFmtId="0" fontId="0" fillId="36" borderId="102" xfId="0" applyFill="1" applyBorder="1"/>
    <xf numFmtId="0" fontId="29" fillId="3" borderId="0" xfId="0" applyFont="1" applyFill="1" applyAlignment="1">
      <alignment wrapText="1"/>
    </xf>
    <xf numFmtId="3" fontId="0" fillId="0" borderId="100" xfId="0" applyNumberFormat="1" applyBorder="1"/>
    <xf numFmtId="0" fontId="6" fillId="0" borderId="62" xfId="0" applyFont="1" applyBorder="1" applyAlignment="1">
      <alignment horizontal="center" vertical="center"/>
    </xf>
    <xf numFmtId="168" fontId="6" fillId="0" borderId="12" xfId="0" applyNumberFormat="1" applyFont="1" applyBorder="1"/>
    <xf numFmtId="0" fontId="42" fillId="0" borderId="0" xfId="0" applyFont="1" applyAlignment="1">
      <alignment wrapText="1"/>
    </xf>
    <xf numFmtId="0" fontId="43" fillId="0" borderId="0" xfId="0" applyFont="1"/>
    <xf numFmtId="9" fontId="42" fillId="0" borderId="98" xfId="0" applyNumberFormat="1" applyFont="1" applyBorder="1" applyAlignment="1">
      <alignment horizontal="center" vertical="center" wrapText="1"/>
    </xf>
    <xf numFmtId="6" fontId="42" fillId="0" borderId="99" xfId="0" applyNumberFormat="1" applyFont="1" applyBorder="1" applyAlignment="1">
      <alignment horizontal="center" vertical="center" wrapText="1"/>
    </xf>
    <xf numFmtId="6" fontId="42" fillId="0" borderId="98" xfId="0" applyNumberFormat="1" applyFont="1" applyBorder="1" applyAlignment="1">
      <alignment horizontal="center" vertical="center" wrapText="1"/>
    </xf>
    <xf numFmtId="9" fontId="45" fillId="40" borderId="98" xfId="1" applyFont="1" applyFill="1" applyBorder="1" applyAlignment="1">
      <alignment horizontal="center" vertical="center" wrapText="1"/>
    </xf>
    <xf numFmtId="3" fontId="44" fillId="30" borderId="1" xfId="0" applyNumberFormat="1" applyFont="1" applyFill="1" applyBorder="1"/>
    <xf numFmtId="9" fontId="29" fillId="30" borderId="1" xfId="0" applyNumberFormat="1" applyFont="1" applyFill="1" applyBorder="1" applyAlignment="1">
      <alignment wrapText="1"/>
    </xf>
    <xf numFmtId="4" fontId="44" fillId="30" borderId="1" xfId="0" applyNumberFormat="1" applyFont="1" applyFill="1" applyBorder="1"/>
    <xf numFmtId="3" fontId="29" fillId="0" borderId="1" xfId="0" applyNumberFormat="1" applyFont="1" applyBorder="1" applyAlignment="1">
      <alignment wrapText="1"/>
    </xf>
    <xf numFmtId="6" fontId="45" fillId="42" borderId="98" xfId="0" applyNumberFormat="1" applyFont="1" applyFill="1" applyBorder="1" applyAlignment="1">
      <alignment horizontal="center" vertical="center" wrapText="1"/>
    </xf>
    <xf numFmtId="9" fontId="45" fillId="42" borderId="98" xfId="0" applyNumberFormat="1" applyFont="1" applyFill="1" applyBorder="1" applyAlignment="1">
      <alignment horizontal="center" vertical="center" wrapText="1"/>
    </xf>
    <xf numFmtId="3" fontId="29" fillId="0" borderId="15" xfId="0" applyNumberFormat="1" applyFont="1" applyBorder="1" applyAlignment="1">
      <alignment wrapText="1"/>
    </xf>
    <xf numFmtId="9" fontId="29" fillId="43" borderId="16" xfId="0" applyNumberFormat="1" applyFont="1" applyFill="1" applyBorder="1" applyAlignment="1">
      <alignment wrapText="1"/>
    </xf>
    <xf numFmtId="9" fontId="42" fillId="9" borderId="32" xfId="0" applyNumberFormat="1" applyFont="1" applyFill="1" applyBorder="1" applyAlignment="1">
      <alignment horizontal="center" vertical="center" wrapText="1"/>
    </xf>
    <xf numFmtId="6" fontId="42" fillId="29" borderId="98" xfId="0" applyNumberFormat="1" applyFont="1" applyFill="1" applyBorder="1" applyAlignment="1">
      <alignment horizontal="center" vertical="center" wrapText="1"/>
    </xf>
    <xf numFmtId="9" fontId="42" fillId="29" borderId="32" xfId="0" applyNumberFormat="1" applyFont="1" applyFill="1" applyBorder="1" applyAlignment="1">
      <alignment horizontal="center" vertical="center" wrapText="1"/>
    </xf>
    <xf numFmtId="9" fontId="29" fillId="43" borderId="1" xfId="0" applyNumberFormat="1" applyFont="1" applyFill="1" applyBorder="1" applyAlignment="1">
      <alignment horizontal="center" vertical="center" wrapText="1"/>
    </xf>
    <xf numFmtId="6" fontId="42" fillId="9" borderId="98" xfId="0" applyNumberFormat="1" applyFont="1" applyFill="1" applyBorder="1" applyAlignment="1">
      <alignment horizontal="center" vertical="center" wrapText="1"/>
    </xf>
    <xf numFmtId="9" fontId="29" fillId="44" borderId="1" xfId="0" applyNumberFormat="1" applyFont="1" applyFill="1" applyBorder="1" applyAlignment="1">
      <alignment horizontal="center" vertical="center" wrapText="1"/>
    </xf>
    <xf numFmtId="9" fontId="30" fillId="0" borderId="0" xfId="0" applyNumberFormat="1" applyFont="1" applyAlignment="1">
      <alignment horizontal="center" vertical="center" wrapText="1"/>
    </xf>
    <xf numFmtId="9" fontId="42" fillId="29" borderId="2" xfId="0" applyNumberFormat="1" applyFont="1" applyFill="1" applyBorder="1" applyAlignment="1">
      <alignment horizontal="center" vertical="center" wrapText="1"/>
    </xf>
    <xf numFmtId="9" fontId="42" fillId="9" borderId="32" xfId="1" applyFont="1" applyFill="1" applyBorder="1" applyAlignment="1">
      <alignment horizontal="center" vertical="center" wrapText="1"/>
    </xf>
    <xf numFmtId="3" fontId="29" fillId="44" borderId="1" xfId="0" applyNumberFormat="1" applyFont="1" applyFill="1" applyBorder="1" applyAlignment="1">
      <alignment horizontal="center" vertical="center" wrapText="1"/>
    </xf>
    <xf numFmtId="3" fontId="29" fillId="43" borderId="1" xfId="0" applyNumberFormat="1" applyFont="1" applyFill="1" applyBorder="1" applyAlignment="1">
      <alignment horizontal="center" vertical="center" wrapText="1"/>
    </xf>
    <xf numFmtId="166" fontId="42" fillId="9" borderId="98" xfId="0" applyNumberFormat="1" applyFont="1" applyFill="1" applyBorder="1" applyAlignment="1">
      <alignment horizontal="center" vertical="center" wrapText="1"/>
    </xf>
    <xf numFmtId="9" fontId="29" fillId="44" borderId="16" xfId="1" applyFont="1" applyFill="1" applyBorder="1" applyAlignment="1">
      <alignment wrapText="1"/>
    </xf>
    <xf numFmtId="3" fontId="29" fillId="43" borderId="1" xfId="0" applyNumberFormat="1" applyFont="1" applyFill="1" applyBorder="1" applyAlignment="1">
      <alignment wrapText="1"/>
    </xf>
    <xf numFmtId="0" fontId="42" fillId="46" borderId="19" xfId="0" applyFont="1" applyFill="1" applyBorder="1" applyAlignment="1">
      <alignment horizontal="center" vertical="center" wrapText="1"/>
    </xf>
    <xf numFmtId="0" fontId="46" fillId="38" borderId="33" xfId="0" applyFont="1" applyFill="1" applyBorder="1" applyAlignment="1">
      <alignment horizontal="center" vertical="center" wrapText="1"/>
    </xf>
    <xf numFmtId="0" fontId="48" fillId="39" borderId="34" xfId="0" applyFont="1" applyFill="1" applyBorder="1" applyAlignment="1">
      <alignment horizontal="center" vertical="center" wrapText="1"/>
    </xf>
    <xf numFmtId="0" fontId="48" fillId="39" borderId="35" xfId="0" applyFont="1" applyFill="1" applyBorder="1" applyAlignment="1">
      <alignment horizontal="center" vertical="center" wrapText="1"/>
    </xf>
    <xf numFmtId="0" fontId="48" fillId="37" borderId="34" xfId="0" applyFont="1" applyFill="1" applyBorder="1" applyAlignment="1">
      <alignment horizontal="center" vertical="center" wrapText="1"/>
    </xf>
    <xf numFmtId="0" fontId="48" fillId="37" borderId="35" xfId="0" applyFont="1" applyFill="1" applyBorder="1" applyAlignment="1">
      <alignment horizontal="center" vertical="center" wrapText="1"/>
    </xf>
    <xf numFmtId="0" fontId="48" fillId="37" borderId="39" xfId="0" applyFont="1" applyFill="1" applyBorder="1" applyAlignment="1">
      <alignment horizontal="center" vertical="center" wrapText="1"/>
    </xf>
    <xf numFmtId="0" fontId="46" fillId="38" borderId="36" xfId="0" applyFont="1" applyFill="1" applyBorder="1" applyAlignment="1">
      <alignment horizontal="center" vertical="center" wrapText="1"/>
    </xf>
    <xf numFmtId="0" fontId="48" fillId="39" borderId="37" xfId="0" applyFont="1" applyFill="1" applyBorder="1" applyAlignment="1">
      <alignment horizontal="center" vertical="center" wrapText="1"/>
    </xf>
    <xf numFmtId="0" fontId="48" fillId="39" borderId="38" xfId="0" applyFont="1" applyFill="1" applyBorder="1" applyAlignment="1">
      <alignment horizontal="center" vertical="center" wrapText="1"/>
    </xf>
    <xf numFmtId="0" fontId="48" fillId="37" borderId="37" xfId="0" applyFont="1" applyFill="1" applyBorder="1" applyAlignment="1">
      <alignment horizontal="center" vertical="center" wrapText="1"/>
    </xf>
    <xf numFmtId="0" fontId="48" fillId="37" borderId="38" xfId="0" applyFont="1" applyFill="1" applyBorder="1" applyAlignment="1">
      <alignment horizontal="center" vertical="center" wrapText="1"/>
    </xf>
    <xf numFmtId="0" fontId="48" fillId="37" borderId="40" xfId="0" applyFont="1" applyFill="1" applyBorder="1" applyAlignment="1">
      <alignment horizontal="center" vertical="center" wrapText="1"/>
    </xf>
    <xf numFmtId="0" fontId="49" fillId="0" borderId="0" xfId="0" applyFont="1" applyAlignment="1">
      <alignment wrapText="1"/>
    </xf>
    <xf numFmtId="0" fontId="49" fillId="0" borderId="0" xfId="0" applyFont="1" applyAlignment="1">
      <alignment horizontal="center" vertical="center" wrapText="1"/>
    </xf>
    <xf numFmtId="0" fontId="50" fillId="0" borderId="0" xfId="0" applyFont="1"/>
    <xf numFmtId="9" fontId="42" fillId="9" borderId="31" xfId="1" applyFont="1" applyFill="1" applyBorder="1" applyAlignment="1">
      <alignment horizontal="center" vertical="center" wrapText="1"/>
    </xf>
    <xf numFmtId="166" fontId="45" fillId="40" borderId="98" xfId="4" applyNumberFormat="1" applyFont="1" applyFill="1" applyBorder="1" applyAlignment="1">
      <alignment horizontal="right" vertical="center" wrapText="1"/>
    </xf>
    <xf numFmtId="0" fontId="15" fillId="18" borderId="29" xfId="0" applyFont="1" applyFill="1" applyBorder="1" applyAlignment="1">
      <alignment horizontal="center" vertical="center" wrapText="1"/>
    </xf>
    <xf numFmtId="0" fontId="15" fillId="18" borderId="89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29" fillId="44" borderId="22" xfId="0" applyFont="1" applyFill="1" applyBorder="1" applyAlignment="1">
      <alignment horizontal="center" vertical="center" wrapText="1"/>
    </xf>
    <xf numFmtId="3" fontId="29" fillId="44" borderId="2" xfId="0" applyNumberFormat="1" applyFont="1" applyFill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center" vertical="center" wrapText="1"/>
    </xf>
    <xf numFmtId="9" fontId="29" fillId="30" borderId="2" xfId="0" applyNumberFormat="1" applyFont="1" applyFill="1" applyBorder="1" applyAlignment="1">
      <alignment wrapText="1"/>
    </xf>
    <xf numFmtId="3" fontId="44" fillId="30" borderId="2" xfId="0" applyNumberFormat="1" applyFont="1" applyFill="1" applyBorder="1"/>
    <xf numFmtId="9" fontId="29" fillId="0" borderId="2" xfId="0" applyNumberFormat="1" applyFont="1" applyBorder="1" applyAlignment="1">
      <alignment wrapText="1"/>
    </xf>
    <xf numFmtId="3" fontId="29" fillId="0" borderId="2" xfId="0" applyNumberFormat="1" applyFont="1" applyBorder="1" applyAlignment="1">
      <alignment wrapText="1"/>
    </xf>
    <xf numFmtId="3" fontId="29" fillId="0" borderId="13" xfId="0" applyNumberFormat="1" applyFont="1" applyBorder="1" applyAlignment="1">
      <alignment wrapText="1"/>
    </xf>
    <xf numFmtId="3" fontId="29" fillId="43" borderId="2" xfId="0" applyNumberFormat="1" applyFont="1" applyFill="1" applyBorder="1" applyAlignment="1">
      <alignment horizontal="center" vertical="center" wrapText="1"/>
    </xf>
    <xf numFmtId="9" fontId="29" fillId="43" borderId="2" xfId="0" applyNumberFormat="1" applyFont="1" applyFill="1" applyBorder="1" applyAlignment="1">
      <alignment horizontal="center" vertical="center" wrapText="1"/>
    </xf>
    <xf numFmtId="9" fontId="29" fillId="44" borderId="2" xfId="0" applyNumberFormat="1" applyFont="1" applyFill="1" applyBorder="1" applyAlignment="1">
      <alignment horizontal="center" vertical="center" wrapText="1"/>
    </xf>
    <xf numFmtId="175" fontId="29" fillId="44" borderId="2" xfId="0" applyNumberFormat="1" applyFont="1" applyFill="1" applyBorder="1" applyAlignment="1">
      <alignment horizontal="center" vertical="center" wrapText="1"/>
    </xf>
    <xf numFmtId="175" fontId="29" fillId="0" borderId="2" xfId="0" applyNumberFormat="1" applyFont="1" applyBorder="1" applyAlignment="1">
      <alignment horizontal="center" vertical="center" wrapText="1"/>
    </xf>
    <xf numFmtId="9" fontId="29" fillId="44" borderId="14" xfId="1" applyFont="1" applyFill="1" applyBorder="1" applyAlignment="1">
      <alignment wrapText="1"/>
    </xf>
    <xf numFmtId="177" fontId="29" fillId="0" borderId="2" xfId="0" applyNumberFormat="1" applyFont="1" applyBorder="1" applyAlignment="1">
      <alignment wrapText="1"/>
    </xf>
    <xf numFmtId="9" fontId="29" fillId="43" borderId="14" xfId="0" applyNumberFormat="1" applyFont="1" applyFill="1" applyBorder="1" applyAlignment="1">
      <alignment wrapText="1"/>
    </xf>
    <xf numFmtId="3" fontId="29" fillId="43" borderId="2" xfId="0" applyNumberFormat="1" applyFont="1" applyFill="1" applyBorder="1" applyAlignment="1">
      <alignment wrapText="1"/>
    </xf>
    <xf numFmtId="0" fontId="15" fillId="3" borderId="5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9" fontId="39" fillId="39" borderId="20" xfId="0" applyNumberFormat="1" applyFont="1" applyFill="1" applyBorder="1" applyAlignment="1">
      <alignment horizontal="center" vertical="center" wrapText="1"/>
    </xf>
    <xf numFmtId="9" fontId="39" fillId="37" borderId="20" xfId="0" applyNumberFormat="1" applyFont="1" applyFill="1" applyBorder="1" applyAlignment="1">
      <alignment horizontal="center" vertical="center" wrapText="1"/>
    </xf>
    <xf numFmtId="9" fontId="41" fillId="9" borderId="20" xfId="0" applyNumberFormat="1" applyFont="1" applyFill="1" applyBorder="1" applyAlignment="1">
      <alignment horizontal="center" vertical="center"/>
    </xf>
    <xf numFmtId="3" fontId="6" fillId="0" borderId="100" xfId="0" applyNumberFormat="1" applyFont="1" applyBorder="1"/>
    <xf numFmtId="9" fontId="29" fillId="44" borderId="23" xfId="0" applyNumberFormat="1" applyFont="1" applyFill="1" applyBorder="1" applyAlignment="1">
      <alignment horizontal="center" vertical="center" wrapText="1"/>
    </xf>
    <xf numFmtId="168" fontId="6" fillId="0" borderId="11" xfId="0" applyNumberFormat="1" applyFont="1" applyBorder="1"/>
    <xf numFmtId="168" fontId="6" fillId="27" borderId="12" xfId="0" applyNumberFormat="1" applyFont="1" applyFill="1" applyBorder="1"/>
    <xf numFmtId="168" fontId="6" fillId="32" borderId="12" xfId="0" applyNumberFormat="1" applyFont="1" applyFill="1" applyBorder="1"/>
    <xf numFmtId="17" fontId="6" fillId="32" borderId="0" xfId="0" applyNumberFormat="1" applyFont="1" applyFill="1"/>
    <xf numFmtId="17" fontId="6" fillId="27" borderId="0" xfId="0" applyNumberFormat="1" applyFont="1" applyFill="1"/>
    <xf numFmtId="0" fontId="6" fillId="20" borderId="49" xfId="0" applyFont="1" applyFill="1" applyBorder="1" applyAlignment="1">
      <alignment horizontal="center" vertical="center"/>
    </xf>
    <xf numFmtId="0" fontId="6" fillId="28" borderId="20" xfId="0" applyFont="1" applyFill="1" applyBorder="1"/>
    <xf numFmtId="0" fontId="0" fillId="28" borderId="20" xfId="0" applyFill="1" applyBorder="1"/>
    <xf numFmtId="0" fontId="46" fillId="38" borderId="36" xfId="0" applyFont="1" applyFill="1" applyBorder="1" applyAlignment="1">
      <alignment horizontal="center" vertical="center"/>
    </xf>
    <xf numFmtId="0" fontId="47" fillId="41" borderId="37" xfId="0" applyFont="1" applyFill="1" applyBorder="1" applyAlignment="1">
      <alignment horizontal="center" vertical="center"/>
    </xf>
    <xf numFmtId="0" fontId="29" fillId="0" borderId="0" xfId="0" applyFont="1" applyAlignment="1">
      <alignment wrapText="1"/>
    </xf>
    <xf numFmtId="170" fontId="29" fillId="0" borderId="1" xfId="0" applyNumberFormat="1" applyFont="1" applyBorder="1" applyAlignment="1">
      <alignment horizontal="center" vertical="center" wrapText="1"/>
    </xf>
    <xf numFmtId="170" fontId="42" fillId="9" borderId="99" xfId="0" applyNumberFormat="1" applyFont="1" applyFill="1" applyBorder="1" applyAlignment="1">
      <alignment horizontal="center" vertical="center" wrapText="1"/>
    </xf>
    <xf numFmtId="170" fontId="42" fillId="29" borderId="99" xfId="0" applyNumberFormat="1" applyFont="1" applyFill="1" applyBorder="1" applyAlignment="1">
      <alignment horizontal="center" vertical="center" wrapText="1"/>
    </xf>
    <xf numFmtId="170" fontId="42" fillId="29" borderId="98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9" fontId="0" fillId="0" borderId="0" xfId="0" applyNumberFormat="1"/>
    <xf numFmtId="9" fontId="42" fillId="9" borderId="109" xfId="0" applyNumberFormat="1" applyFont="1" applyFill="1" applyBorder="1" applyAlignment="1">
      <alignment horizontal="center" vertical="center" wrapText="1"/>
    </xf>
    <xf numFmtId="9" fontId="37" fillId="0" borderId="0" xfId="0" applyNumberFormat="1" applyFont="1"/>
    <xf numFmtId="0" fontId="15" fillId="3" borderId="0" xfId="0" applyFont="1" applyFill="1" applyAlignment="1">
      <alignment horizontal="center" vertical="center" wrapText="1"/>
    </xf>
    <xf numFmtId="0" fontId="15" fillId="18" borderId="0" xfId="0" applyFont="1" applyFill="1" applyAlignment="1">
      <alignment horizontal="center" vertical="center" wrapText="1"/>
    </xf>
    <xf numFmtId="0" fontId="6" fillId="32" borderId="0" xfId="0" applyFont="1" applyFill="1" applyAlignment="1">
      <alignment horizontal="center" vertical="center"/>
    </xf>
    <xf numFmtId="0" fontId="6" fillId="27" borderId="0" xfId="0" applyFont="1" applyFill="1" applyAlignment="1">
      <alignment horizontal="center" vertical="center"/>
    </xf>
    <xf numFmtId="175" fontId="29" fillId="0" borderId="56" xfId="0" applyNumberFormat="1" applyFont="1" applyBorder="1" applyAlignment="1">
      <alignment wrapText="1"/>
    </xf>
    <xf numFmtId="173" fontId="29" fillId="0" borderId="56" xfId="0" applyNumberFormat="1" applyFont="1" applyBorder="1" applyAlignment="1">
      <alignment wrapText="1"/>
    </xf>
    <xf numFmtId="9" fontId="29" fillId="0" borderId="56" xfId="0" applyNumberFormat="1" applyFont="1" applyBorder="1" applyAlignment="1">
      <alignment horizontal="center" vertical="center" wrapText="1"/>
    </xf>
    <xf numFmtId="170" fontId="29" fillId="0" borderId="2" xfId="0" applyNumberFormat="1" applyFont="1" applyBorder="1" applyAlignment="1">
      <alignment horizontal="center" vertical="center" wrapText="1"/>
    </xf>
    <xf numFmtId="170" fontId="29" fillId="0" borderId="56" xfId="0" applyNumberFormat="1" applyFont="1" applyBorder="1" applyAlignment="1">
      <alignment horizontal="center" vertical="center" wrapText="1"/>
    </xf>
    <xf numFmtId="6" fontId="53" fillId="46" borderId="56" xfId="0" applyNumberFormat="1" applyFont="1" applyFill="1" applyBorder="1" applyAlignment="1">
      <alignment horizontal="center" vertical="center" wrapText="1"/>
    </xf>
    <xf numFmtId="170" fontId="53" fillId="46" borderId="56" xfId="0" applyNumberFormat="1" applyFont="1" applyFill="1" applyBorder="1" applyAlignment="1">
      <alignment horizontal="center" vertical="center" wrapText="1"/>
    </xf>
    <xf numFmtId="176" fontId="53" fillId="46" borderId="56" xfId="0" applyNumberFormat="1" applyFont="1" applyFill="1" applyBorder="1" applyAlignment="1">
      <alignment wrapText="1"/>
    </xf>
    <xf numFmtId="9" fontId="53" fillId="46" borderId="56" xfId="0" applyNumberFormat="1" applyFont="1" applyFill="1" applyBorder="1" applyAlignment="1">
      <alignment horizontal="center" wrapText="1"/>
    </xf>
    <xf numFmtId="9" fontId="53" fillId="46" borderId="56" xfId="0" applyNumberFormat="1" applyFont="1" applyFill="1" applyBorder="1" applyAlignment="1">
      <alignment horizontal="center" vertical="center" wrapText="1"/>
    </xf>
    <xf numFmtId="3" fontId="44" fillId="0" borderId="1" xfId="0" applyNumberFormat="1" applyFont="1" applyBorder="1"/>
    <xf numFmtId="3" fontId="6" fillId="3" borderId="0" xfId="0" applyNumberFormat="1" applyFont="1" applyFill="1"/>
    <xf numFmtId="43" fontId="0" fillId="0" borderId="0" xfId="0" applyNumberFormat="1"/>
    <xf numFmtId="0" fontId="15" fillId="47" borderId="52" xfId="0" applyFont="1" applyFill="1" applyBorder="1" applyAlignment="1">
      <alignment horizontal="center" vertical="center" wrapText="1"/>
    </xf>
    <xf numFmtId="0" fontId="15" fillId="47" borderId="29" xfId="0" applyFont="1" applyFill="1" applyBorder="1" applyAlignment="1">
      <alignment horizontal="center" vertical="center" wrapText="1"/>
    </xf>
    <xf numFmtId="0" fontId="15" fillId="47" borderId="53" xfId="0" applyFont="1" applyFill="1" applyBorder="1" applyAlignment="1">
      <alignment horizontal="center" vertical="center" wrapText="1"/>
    </xf>
    <xf numFmtId="0" fontId="15" fillId="48" borderId="89" xfId="0" applyFont="1" applyFill="1" applyBorder="1" applyAlignment="1">
      <alignment horizontal="center" vertical="center" wrapText="1"/>
    </xf>
    <xf numFmtId="0" fontId="15" fillId="48" borderId="29" xfId="0" applyFont="1" applyFill="1" applyBorder="1" applyAlignment="1">
      <alignment horizontal="center" vertical="center" wrapText="1"/>
    </xf>
    <xf numFmtId="14" fontId="6" fillId="0" borderId="0" xfId="0" applyNumberFormat="1" applyFont="1"/>
    <xf numFmtId="43" fontId="6" fillId="0" borderId="0" xfId="0" applyNumberFormat="1" applyFont="1"/>
    <xf numFmtId="6" fontId="55" fillId="0" borderId="0" xfId="0" applyNumberFormat="1" applyFont="1"/>
    <xf numFmtId="170" fontId="44" fillId="30" borderId="2" xfId="0" applyNumberFormat="1" applyFont="1" applyFill="1" applyBorder="1"/>
    <xf numFmtId="170" fontId="44" fillId="30" borderId="1" xfId="0" applyNumberFormat="1" applyFont="1" applyFill="1" applyBorder="1"/>
    <xf numFmtId="0" fontId="56" fillId="0" borderId="0" xfId="0" applyFont="1"/>
    <xf numFmtId="10" fontId="57" fillId="0" borderId="0" xfId="0" applyNumberFormat="1" applyFont="1"/>
    <xf numFmtId="43" fontId="0" fillId="36" borderId="0" xfId="0" applyNumberFormat="1" applyFill="1"/>
    <xf numFmtId="0" fontId="58" fillId="47" borderId="29" xfId="0" applyFont="1" applyFill="1" applyBorder="1" applyAlignment="1">
      <alignment horizontal="center" vertical="center" wrapText="1"/>
    </xf>
    <xf numFmtId="3" fontId="0" fillId="3" borderId="0" xfId="0" applyNumberFormat="1" applyFill="1"/>
    <xf numFmtId="43" fontId="0" fillId="47" borderId="0" xfId="0" applyNumberFormat="1" applyFill="1"/>
    <xf numFmtId="43" fontId="0" fillId="48" borderId="0" xfId="0" applyNumberFormat="1" applyFill="1"/>
    <xf numFmtId="3" fontId="54" fillId="0" borderId="2" xfId="0" applyNumberFormat="1" applyFont="1" applyBorder="1" applyAlignment="1">
      <alignment horizontal="center" vertical="center" wrapText="1"/>
    </xf>
    <xf numFmtId="9" fontId="29" fillId="0" borderId="90" xfId="0" applyNumberFormat="1" applyFont="1" applyBorder="1" applyAlignment="1">
      <alignment horizontal="center" wrapText="1"/>
    </xf>
    <xf numFmtId="3" fontId="29" fillId="44" borderId="2" xfId="0" applyNumberFormat="1" applyFont="1" applyFill="1" applyBorder="1" applyAlignment="1">
      <alignment wrapText="1"/>
    </xf>
    <xf numFmtId="3" fontId="29" fillId="44" borderId="1" xfId="0" applyNumberFormat="1" applyFont="1" applyFill="1" applyBorder="1" applyAlignment="1">
      <alignment wrapText="1"/>
    </xf>
    <xf numFmtId="9" fontId="59" fillId="0" borderId="0" xfId="0" applyNumberFormat="1" applyFont="1"/>
    <xf numFmtId="9" fontId="60" fillId="0" borderId="0" xfId="0" applyNumberFormat="1" applyFont="1"/>
    <xf numFmtId="3" fontId="29" fillId="3" borderId="2" xfId="0" applyNumberFormat="1" applyFont="1" applyFill="1" applyBorder="1" applyAlignment="1">
      <alignment wrapText="1"/>
    </xf>
    <xf numFmtId="0" fontId="15" fillId="0" borderId="53" xfId="0" applyFont="1" applyBorder="1" applyAlignment="1">
      <alignment horizontal="center" vertical="center" wrapText="1"/>
    </xf>
    <xf numFmtId="9" fontId="29" fillId="0" borderId="1" xfId="0" applyNumberFormat="1" applyFont="1" applyBorder="1" applyAlignment="1">
      <alignment wrapText="1"/>
    </xf>
    <xf numFmtId="9" fontId="29" fillId="0" borderId="16" xfId="0" applyNumberFormat="1" applyFont="1" applyBorder="1" applyAlignment="1">
      <alignment wrapText="1"/>
    </xf>
    <xf numFmtId="9" fontId="29" fillId="0" borderId="16" xfId="1" applyFont="1" applyFill="1" applyBorder="1" applyAlignment="1">
      <alignment wrapText="1"/>
    </xf>
    <xf numFmtId="170" fontId="44" fillId="0" borderId="1" xfId="0" applyNumberFormat="1" applyFont="1" applyBorder="1"/>
    <xf numFmtId="3" fontId="29" fillId="0" borderId="1" xfId="0" applyNumberFormat="1" applyFont="1" applyBorder="1" applyAlignment="1">
      <alignment horizontal="center" vertical="center" wrapText="1"/>
    </xf>
    <xf numFmtId="9" fontId="29" fillId="0" borderId="1" xfId="0" applyNumberFormat="1" applyFont="1" applyBorder="1" applyAlignment="1">
      <alignment horizontal="center" vertical="center" wrapText="1"/>
    </xf>
    <xf numFmtId="3" fontId="44" fillId="0" borderId="2" xfId="0" applyNumberFormat="1" applyFont="1" applyBorder="1"/>
    <xf numFmtId="9" fontId="29" fillId="0" borderId="23" xfId="0" applyNumberFormat="1" applyFont="1" applyBorder="1" applyAlignment="1">
      <alignment horizontal="center" vertical="center" wrapText="1"/>
    </xf>
    <xf numFmtId="43" fontId="29" fillId="0" borderId="0" xfId="0" applyNumberFormat="1" applyFont="1" applyAlignment="1">
      <alignment wrapText="1"/>
    </xf>
    <xf numFmtId="180" fontId="29" fillId="0" borderId="0" xfId="0" applyNumberFormat="1" applyFont="1" applyAlignment="1">
      <alignment wrapText="1"/>
    </xf>
    <xf numFmtId="181" fontId="53" fillId="0" borderId="0" xfId="0" applyNumberFormat="1" applyFont="1" applyAlignment="1">
      <alignment wrapText="1"/>
    </xf>
    <xf numFmtId="10" fontId="29" fillId="0" borderId="0" xfId="0" applyNumberFormat="1" applyFont="1" applyAlignment="1">
      <alignment wrapText="1"/>
    </xf>
    <xf numFmtId="9" fontId="59" fillId="3" borderId="0" xfId="0" applyNumberFormat="1" applyFont="1" applyFill="1"/>
    <xf numFmtId="9" fontId="59" fillId="44" borderId="0" xfId="0" applyNumberFormat="1" applyFont="1" applyFill="1"/>
    <xf numFmtId="4" fontId="6" fillId="0" borderId="0" xfId="0" applyNumberFormat="1" applyFont="1"/>
    <xf numFmtId="0" fontId="0" fillId="44" borderId="0" xfId="0" applyFill="1"/>
    <xf numFmtId="3" fontId="0" fillId="44" borderId="0" xfId="0" applyNumberFormat="1" applyFill="1"/>
    <xf numFmtId="0" fontId="15" fillId="9" borderId="53" xfId="0" applyFont="1" applyFill="1" applyBorder="1" applyAlignment="1">
      <alignment horizontal="center" vertical="center" wrapText="1"/>
    </xf>
    <xf numFmtId="10" fontId="38" fillId="38" borderId="20" xfId="0" applyNumberFormat="1" applyFont="1" applyFill="1" applyBorder="1" applyAlignment="1">
      <alignment vertical="center" wrapText="1"/>
    </xf>
    <xf numFmtId="10" fontId="38" fillId="41" borderId="20" xfId="0" applyNumberFormat="1" applyFont="1" applyFill="1" applyBorder="1" applyAlignment="1">
      <alignment vertical="center" wrapText="1"/>
    </xf>
    <xf numFmtId="10" fontId="15" fillId="0" borderId="0" xfId="0" applyNumberFormat="1" applyFont="1" applyAlignment="1">
      <alignment horizontal="center" vertical="center" wrapText="1"/>
    </xf>
    <xf numFmtId="14" fontId="6" fillId="3" borderId="0" xfId="0" applyNumberFormat="1" applyFont="1" applyFill="1"/>
    <xf numFmtId="10" fontId="57" fillId="49" borderId="0" xfId="0" applyNumberFormat="1" applyFont="1" applyFill="1"/>
    <xf numFmtId="170" fontId="33" fillId="0" borderId="0" xfId="0" applyNumberFormat="1" applyFont="1"/>
    <xf numFmtId="183" fontId="29" fillId="0" borderId="0" xfId="0" applyNumberFormat="1" applyFont="1" applyAlignment="1">
      <alignment wrapText="1"/>
    </xf>
    <xf numFmtId="0" fontId="15" fillId="18" borderId="6" xfId="0" applyFont="1" applyFill="1" applyBorder="1" applyAlignment="1">
      <alignment horizontal="center" vertical="center" wrapText="1"/>
    </xf>
    <xf numFmtId="3" fontId="29" fillId="0" borderId="54" xfId="0" applyNumberFormat="1" applyFont="1" applyBorder="1" applyAlignment="1">
      <alignment wrapText="1"/>
    </xf>
    <xf numFmtId="3" fontId="29" fillId="0" borderId="26" xfId="0" applyNumberFormat="1" applyFont="1" applyBorder="1" applyAlignment="1">
      <alignment wrapText="1"/>
    </xf>
    <xf numFmtId="9" fontId="29" fillId="0" borderId="26" xfId="0" applyNumberFormat="1" applyFont="1" applyBorder="1" applyAlignment="1">
      <alignment wrapText="1"/>
    </xf>
    <xf numFmtId="3" fontId="44" fillId="30" borderId="26" xfId="0" applyNumberFormat="1" applyFont="1" applyFill="1" applyBorder="1"/>
    <xf numFmtId="9" fontId="29" fillId="30" borderId="26" xfId="0" applyNumberFormat="1" applyFont="1" applyFill="1" applyBorder="1" applyAlignment="1">
      <alignment wrapText="1"/>
    </xf>
    <xf numFmtId="4" fontId="44" fillId="30" borderId="26" xfId="0" applyNumberFormat="1" applyFont="1" applyFill="1" applyBorder="1"/>
    <xf numFmtId="3" fontId="29" fillId="43" borderId="26" xfId="0" applyNumberFormat="1" applyFont="1" applyFill="1" applyBorder="1" applyAlignment="1">
      <alignment wrapText="1"/>
    </xf>
    <xf numFmtId="9" fontId="29" fillId="43" borderId="112" xfId="0" applyNumberFormat="1" applyFont="1" applyFill="1" applyBorder="1" applyAlignment="1">
      <alignment wrapText="1"/>
    </xf>
    <xf numFmtId="177" fontId="29" fillId="0" borderId="26" xfId="0" applyNumberFormat="1" applyFont="1" applyBorder="1" applyAlignment="1">
      <alignment wrapText="1"/>
    </xf>
    <xf numFmtId="3" fontId="29" fillId="44" borderId="26" xfId="0" applyNumberFormat="1" applyFont="1" applyFill="1" applyBorder="1" applyAlignment="1">
      <alignment wrapText="1"/>
    </xf>
    <xf numFmtId="9" fontId="29" fillId="44" borderId="112" xfId="1" applyFont="1" applyFill="1" applyBorder="1" applyAlignment="1">
      <alignment wrapText="1"/>
    </xf>
    <xf numFmtId="3" fontId="29" fillId="0" borderId="55" xfId="0" applyNumberFormat="1" applyFont="1" applyBorder="1" applyAlignment="1">
      <alignment wrapText="1"/>
    </xf>
    <xf numFmtId="170" fontId="44" fillId="30" borderId="26" xfId="0" applyNumberFormat="1" applyFont="1" applyFill="1" applyBorder="1"/>
    <xf numFmtId="170" fontId="29" fillId="0" borderId="26" xfId="0" applyNumberFormat="1" applyFont="1" applyBorder="1" applyAlignment="1">
      <alignment horizontal="center" vertical="center" wrapText="1"/>
    </xf>
    <xf numFmtId="3" fontId="29" fillId="0" borderId="26" xfId="0" applyNumberFormat="1" applyFont="1" applyBorder="1" applyAlignment="1">
      <alignment horizontal="center" vertical="center" wrapText="1"/>
    </xf>
    <xf numFmtId="3" fontId="29" fillId="43" borderId="26" xfId="0" applyNumberFormat="1" applyFont="1" applyFill="1" applyBorder="1" applyAlignment="1">
      <alignment horizontal="center" vertical="center" wrapText="1"/>
    </xf>
    <xf numFmtId="9" fontId="29" fillId="43" borderId="113" xfId="0" applyNumberFormat="1" applyFont="1" applyFill="1" applyBorder="1" applyAlignment="1">
      <alignment horizontal="center" vertical="center" wrapText="1"/>
    </xf>
    <xf numFmtId="170" fontId="29" fillId="0" borderId="55" xfId="0" applyNumberFormat="1" applyFont="1" applyBorder="1" applyAlignment="1">
      <alignment horizontal="center" vertical="center" wrapText="1"/>
    </xf>
    <xf numFmtId="175" fontId="29" fillId="0" borderId="26" xfId="0" applyNumberFormat="1" applyFont="1" applyBorder="1" applyAlignment="1">
      <alignment horizontal="center" vertical="center" wrapText="1"/>
    </xf>
    <xf numFmtId="175" fontId="29" fillId="44" borderId="26" xfId="0" applyNumberFormat="1" applyFont="1" applyFill="1" applyBorder="1" applyAlignment="1">
      <alignment horizontal="center" vertical="center" wrapText="1"/>
    </xf>
    <xf numFmtId="9" fontId="29" fillId="44" borderId="113" xfId="0" applyNumberFormat="1" applyFont="1" applyFill="1" applyBorder="1" applyAlignment="1">
      <alignment horizontal="center" vertical="center" wrapText="1"/>
    </xf>
    <xf numFmtId="3" fontId="29" fillId="44" borderId="26" xfId="0" applyNumberFormat="1" applyFont="1" applyFill="1" applyBorder="1" applyAlignment="1">
      <alignment horizontal="center" vertical="center" wrapText="1"/>
    </xf>
    <xf numFmtId="3" fontId="54" fillId="0" borderId="26" xfId="0" applyNumberFormat="1" applyFont="1" applyBorder="1" applyAlignment="1">
      <alignment horizontal="center" vertical="center" wrapText="1"/>
    </xf>
    <xf numFmtId="6" fontId="29" fillId="0" borderId="0" xfId="0" applyNumberFormat="1" applyFont="1" applyAlignment="1">
      <alignment wrapText="1"/>
    </xf>
    <xf numFmtId="9" fontId="59" fillId="50" borderId="0" xfId="0" applyNumberFormat="1" applyFont="1" applyFill="1"/>
    <xf numFmtId="10" fontId="57" fillId="3" borderId="0" xfId="0" applyNumberFormat="1" applyFont="1" applyFill="1"/>
    <xf numFmtId="166" fontId="29" fillId="0" borderId="0" xfId="0" applyNumberFormat="1" applyFont="1" applyAlignment="1">
      <alignment wrapText="1"/>
    </xf>
    <xf numFmtId="6" fontId="31" fillId="0" borderId="0" xfId="0" applyNumberFormat="1" applyFont="1" applyAlignment="1">
      <alignment wrapText="1"/>
    </xf>
    <xf numFmtId="10" fontId="54" fillId="0" borderId="0" xfId="0" applyNumberFormat="1" applyFont="1" applyAlignment="1">
      <alignment wrapText="1"/>
    </xf>
    <xf numFmtId="9" fontId="0" fillId="44" borderId="0" xfId="0" applyNumberFormat="1" applyFill="1"/>
    <xf numFmtId="4" fontId="0" fillId="44" borderId="0" xfId="0" applyNumberFormat="1" applyFill="1"/>
    <xf numFmtId="4" fontId="62" fillId="0" borderId="1" xfId="0" applyNumberFormat="1" applyFont="1" applyBorder="1"/>
    <xf numFmtId="0" fontId="62" fillId="0" borderId="2" xfId="0" applyFont="1" applyBorder="1"/>
    <xf numFmtId="4" fontId="62" fillId="0" borderId="2" xfId="0" applyNumberFormat="1" applyFont="1" applyBorder="1"/>
    <xf numFmtId="3" fontId="44" fillId="0" borderId="26" xfId="0" applyNumberFormat="1" applyFont="1" applyBorder="1"/>
    <xf numFmtId="0" fontId="29" fillId="51" borderId="0" xfId="0" applyFont="1" applyFill="1" applyAlignment="1">
      <alignment wrapText="1"/>
    </xf>
    <xf numFmtId="0" fontId="15" fillId="51" borderId="53" xfId="0" applyFont="1" applyFill="1" applyBorder="1" applyAlignment="1">
      <alignment horizontal="center" vertical="center" wrapText="1"/>
    </xf>
    <xf numFmtId="4" fontId="62" fillId="51" borderId="2" xfId="0" applyNumberFormat="1" applyFont="1" applyFill="1" applyBorder="1"/>
    <xf numFmtId="3" fontId="29" fillId="51" borderId="2" xfId="0" applyNumberFormat="1" applyFont="1" applyFill="1" applyBorder="1" applyAlignment="1">
      <alignment wrapText="1"/>
    </xf>
    <xf numFmtId="3" fontId="44" fillId="51" borderId="1" xfId="0" applyNumberFormat="1" applyFont="1" applyFill="1" applyBorder="1"/>
    <xf numFmtId="9" fontId="29" fillId="51" borderId="1" xfId="0" applyNumberFormat="1" applyFont="1" applyFill="1" applyBorder="1" applyAlignment="1">
      <alignment wrapText="1"/>
    </xf>
    <xf numFmtId="3" fontId="29" fillId="51" borderId="1" xfId="0" applyNumberFormat="1" applyFont="1" applyFill="1" applyBorder="1" applyAlignment="1">
      <alignment wrapText="1"/>
    </xf>
    <xf numFmtId="9" fontId="29" fillId="51" borderId="16" xfId="0" applyNumberFormat="1" applyFont="1" applyFill="1" applyBorder="1" applyAlignment="1">
      <alignment wrapText="1"/>
    </xf>
    <xf numFmtId="3" fontId="29" fillId="51" borderId="15" xfId="0" applyNumberFormat="1" applyFont="1" applyFill="1" applyBorder="1" applyAlignment="1">
      <alignment wrapText="1"/>
    </xf>
    <xf numFmtId="177" fontId="29" fillId="51" borderId="2" xfId="0" applyNumberFormat="1" applyFont="1" applyFill="1" applyBorder="1" applyAlignment="1">
      <alignment wrapText="1"/>
    </xf>
    <xf numFmtId="9" fontId="29" fillId="51" borderId="16" xfId="1" applyFont="1" applyFill="1" applyBorder="1" applyAlignment="1">
      <alignment wrapText="1"/>
    </xf>
    <xf numFmtId="170" fontId="44" fillId="51" borderId="1" xfId="0" applyNumberFormat="1" applyFont="1" applyFill="1" applyBorder="1"/>
    <xf numFmtId="170" fontId="29" fillId="51" borderId="1" xfId="0" applyNumberFormat="1" applyFont="1" applyFill="1" applyBorder="1" applyAlignment="1">
      <alignment horizontal="center" vertical="center" wrapText="1"/>
    </xf>
    <xf numFmtId="3" fontId="29" fillId="51" borderId="2" xfId="0" applyNumberFormat="1" applyFont="1" applyFill="1" applyBorder="1" applyAlignment="1">
      <alignment horizontal="center" vertical="center" wrapText="1"/>
    </xf>
    <xf numFmtId="3" fontId="29" fillId="51" borderId="1" xfId="0" applyNumberFormat="1" applyFont="1" applyFill="1" applyBorder="1" applyAlignment="1">
      <alignment horizontal="center" vertical="center" wrapText="1"/>
    </xf>
    <xf numFmtId="9" fontId="29" fillId="51" borderId="1" xfId="0" applyNumberFormat="1" applyFont="1" applyFill="1" applyBorder="1" applyAlignment="1">
      <alignment horizontal="center" vertical="center" wrapText="1"/>
    </xf>
    <xf numFmtId="175" fontId="29" fillId="51" borderId="2" xfId="0" applyNumberFormat="1" applyFont="1" applyFill="1" applyBorder="1" applyAlignment="1">
      <alignment horizontal="center" vertical="center" wrapText="1"/>
    </xf>
    <xf numFmtId="3" fontId="44" fillId="51" borderId="2" xfId="0" applyNumberFormat="1" applyFont="1" applyFill="1" applyBorder="1"/>
    <xf numFmtId="3" fontId="54" fillId="51" borderId="2" xfId="0" applyNumberFormat="1" applyFont="1" applyFill="1" applyBorder="1" applyAlignment="1">
      <alignment horizontal="center" vertical="center" wrapText="1"/>
    </xf>
    <xf numFmtId="9" fontId="29" fillId="51" borderId="23" xfId="0" applyNumberFormat="1" applyFont="1" applyFill="1" applyBorder="1" applyAlignment="1">
      <alignment horizontal="center" vertical="center" wrapText="1"/>
    </xf>
    <xf numFmtId="9" fontId="29" fillId="51" borderId="56" xfId="0" applyNumberFormat="1" applyFont="1" applyFill="1" applyBorder="1" applyAlignment="1">
      <alignment horizontal="center" vertical="center" wrapText="1"/>
    </xf>
    <xf numFmtId="175" fontId="29" fillId="51" borderId="56" xfId="0" applyNumberFormat="1" applyFont="1" applyFill="1" applyBorder="1" applyAlignment="1">
      <alignment wrapText="1"/>
    </xf>
    <xf numFmtId="173" fontId="29" fillId="51" borderId="56" xfId="0" applyNumberFormat="1" applyFont="1" applyFill="1" applyBorder="1" applyAlignment="1">
      <alignment wrapText="1"/>
    </xf>
    <xf numFmtId="9" fontId="29" fillId="51" borderId="90" xfId="0" applyNumberFormat="1" applyFont="1" applyFill="1" applyBorder="1" applyAlignment="1">
      <alignment horizontal="center" wrapText="1"/>
    </xf>
    <xf numFmtId="0" fontId="0" fillId="51" borderId="0" xfId="0" applyFill="1"/>
    <xf numFmtId="9" fontId="37" fillId="7" borderId="0" xfId="0" applyNumberFormat="1" applyFont="1" applyFill="1"/>
    <xf numFmtId="0" fontId="0" fillId="7" borderId="0" xfId="0" applyFill="1"/>
    <xf numFmtId="4" fontId="62" fillId="3" borderId="2" xfId="0" applyNumberFormat="1" applyFont="1" applyFill="1" applyBorder="1"/>
    <xf numFmtId="3" fontId="29" fillId="3" borderId="1" xfId="0" applyNumberFormat="1" applyFont="1" applyFill="1" applyBorder="1" applyAlignment="1">
      <alignment wrapText="1"/>
    </xf>
    <xf numFmtId="4" fontId="29" fillId="0" borderId="0" xfId="0" applyNumberFormat="1" applyFont="1"/>
    <xf numFmtId="184" fontId="0" fillId="0" borderId="0" xfId="0" applyNumberFormat="1"/>
    <xf numFmtId="184" fontId="29" fillId="0" borderId="0" xfId="0" applyNumberFormat="1" applyFont="1" applyAlignment="1">
      <alignment wrapText="1"/>
    </xf>
    <xf numFmtId="10" fontId="6" fillId="0" borderId="0" xfId="0" applyNumberFormat="1" applyFont="1"/>
    <xf numFmtId="0" fontId="31" fillId="0" borderId="0" xfId="0" applyFont="1"/>
    <xf numFmtId="0" fontId="29" fillId="0" borderId="0" xfId="0" applyFont="1"/>
    <xf numFmtId="4" fontId="29" fillId="0" borderId="80" xfId="0" applyNumberFormat="1" applyFont="1" applyBorder="1"/>
    <xf numFmtId="4" fontId="31" fillId="0" borderId="0" xfId="0" applyNumberFormat="1" applyFont="1"/>
    <xf numFmtId="10" fontId="56" fillId="0" borderId="0" xfId="0" applyNumberFormat="1" applyFont="1"/>
    <xf numFmtId="0" fontId="57" fillId="0" borderId="0" xfId="0" applyFont="1"/>
    <xf numFmtId="4" fontId="57" fillId="0" borderId="0" xfId="0" applyNumberFormat="1" applyFont="1"/>
    <xf numFmtId="0" fontId="64" fillId="0" borderId="0" xfId="0" applyFont="1"/>
    <xf numFmtId="10" fontId="6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29" fillId="0" borderId="0" xfId="0" applyNumberFormat="1" applyFont="1"/>
    <xf numFmtId="4" fontId="65" fillId="0" borderId="0" xfId="0" applyNumberFormat="1" applyFont="1"/>
    <xf numFmtId="14" fontId="66" fillId="0" borderId="0" xfId="0" applyNumberFormat="1" applyFont="1"/>
    <xf numFmtId="43" fontId="67" fillId="0" borderId="0" xfId="0" applyNumberFormat="1" applyFont="1"/>
    <xf numFmtId="182" fontId="37" fillId="0" borderId="0" xfId="0" applyNumberFormat="1" applyFont="1"/>
    <xf numFmtId="4" fontId="0" fillId="3" borderId="0" xfId="0" applyNumberFormat="1" applyFill="1"/>
    <xf numFmtId="14" fontId="6" fillId="54" borderId="0" xfId="0" applyNumberFormat="1" applyFont="1" applyFill="1"/>
    <xf numFmtId="14" fontId="6" fillId="44" borderId="0" xfId="0" applyNumberFormat="1" applyFont="1" applyFill="1"/>
    <xf numFmtId="3" fontId="0" fillId="55" borderId="0" xfId="0" applyNumberFormat="1" applyFill="1"/>
    <xf numFmtId="4" fontId="0" fillId="55" borderId="0" xfId="0" applyNumberFormat="1" applyFill="1"/>
    <xf numFmtId="4" fontId="65" fillId="51" borderId="0" xfId="0" applyNumberFormat="1" applyFont="1" applyFill="1"/>
    <xf numFmtId="4" fontId="0" fillId="51" borderId="0" xfId="0" applyNumberFormat="1" applyFill="1"/>
    <xf numFmtId="4" fontId="15" fillId="51" borderId="29" xfId="0" applyNumberFormat="1" applyFont="1" applyFill="1" applyBorder="1" applyAlignment="1">
      <alignment horizontal="center" vertical="center" wrapText="1"/>
    </xf>
    <xf numFmtId="4" fontId="67" fillId="51" borderId="0" xfId="0" applyNumberFormat="1" applyFont="1" applyFill="1"/>
    <xf numFmtId="3" fontId="54" fillId="0" borderId="0" xfId="0" applyNumberFormat="1" applyFont="1"/>
    <xf numFmtId="4" fontId="0" fillId="36" borderId="0" xfId="0" applyNumberFormat="1" applyFill="1"/>
    <xf numFmtId="172" fontId="0" fillId="3" borderId="0" xfId="0" applyNumberFormat="1" applyFill="1"/>
    <xf numFmtId="4" fontId="0" fillId="0" borderId="0" xfId="0" applyNumberFormat="1" applyAlignment="1">
      <alignment horizontal="center"/>
    </xf>
    <xf numFmtId="0" fontId="61" fillId="0" borderId="0" xfId="0" applyFont="1"/>
    <xf numFmtId="14" fontId="61" fillId="0" borderId="0" xfId="0" applyNumberFormat="1" applyFont="1"/>
    <xf numFmtId="14" fontId="68" fillId="0" borderId="0" xfId="0" applyNumberFormat="1" applyFont="1"/>
    <xf numFmtId="14" fontId="61" fillId="56" borderId="0" xfId="0" applyNumberFormat="1" applyFont="1" applyFill="1"/>
    <xf numFmtId="14" fontId="61" fillId="57" borderId="0" xfId="0" applyNumberFormat="1" applyFont="1" applyFill="1"/>
    <xf numFmtId="0" fontId="54" fillId="0" borderId="0" xfId="0" applyFont="1"/>
    <xf numFmtId="43" fontId="54" fillId="0" borderId="0" xfId="0" applyNumberFormat="1" applyFont="1"/>
    <xf numFmtId="4" fontId="69" fillId="0" borderId="0" xfId="0" applyNumberFormat="1" applyFont="1"/>
    <xf numFmtId="3" fontId="32" fillId="0" borderId="0" xfId="0" applyNumberFormat="1" applyFont="1"/>
    <xf numFmtId="0" fontId="6" fillId="0" borderId="0" xfId="0" applyFont="1" applyAlignment="1">
      <alignment horizontal="right" vertical="center"/>
    </xf>
    <xf numFmtId="4" fontId="62" fillId="3" borderId="1" xfId="0" applyNumberFormat="1" applyFont="1" applyFill="1" applyBorder="1"/>
    <xf numFmtId="4" fontId="0" fillId="0" borderId="0" xfId="0" applyNumberFormat="1" applyAlignment="1">
      <alignment horizontal="right"/>
    </xf>
    <xf numFmtId="4" fontId="70" fillId="0" borderId="0" xfId="0" applyNumberFormat="1" applyFont="1" applyFill="1" applyBorder="1" applyAlignment="1"/>
    <xf numFmtId="0" fontId="15" fillId="58" borderId="29" xfId="0" applyFont="1" applyFill="1" applyBorder="1" applyAlignment="1">
      <alignment horizontal="center" vertical="center" wrapText="1"/>
    </xf>
    <xf numFmtId="9" fontId="71" fillId="0" borderId="0" xfId="0" applyNumberFormat="1" applyFont="1"/>
    <xf numFmtId="0" fontId="72" fillId="0" borderId="0" xfId="0" applyFont="1"/>
    <xf numFmtId="3" fontId="72" fillId="0" borderId="0" xfId="0" applyNumberFormat="1" applyFont="1"/>
    <xf numFmtId="2" fontId="70" fillId="0" borderId="0" xfId="0" applyNumberFormat="1" applyFont="1" applyFill="1" applyBorder="1" applyAlignment="1"/>
    <xf numFmtId="4" fontId="62" fillId="0" borderId="1" xfId="0" applyNumberFormat="1" applyFont="1" applyFill="1" applyBorder="1"/>
    <xf numFmtId="9" fontId="0" fillId="0" borderId="0" xfId="0" applyNumberFormat="1" applyAlignment="1"/>
    <xf numFmtId="9" fontId="0" fillId="0" borderId="56" xfId="0" applyNumberFormat="1" applyBorder="1" applyAlignment="1"/>
    <xf numFmtId="170" fontId="29" fillId="0" borderId="90" xfId="0" applyNumberFormat="1" applyFont="1" applyBorder="1" applyAlignment="1">
      <alignment horizontal="center" vertical="center" wrapText="1"/>
    </xf>
    <xf numFmtId="0" fontId="48" fillId="45" borderId="96" xfId="0" applyFont="1" applyFill="1" applyBorder="1" applyAlignment="1">
      <alignment vertical="center" wrapText="1"/>
    </xf>
    <xf numFmtId="0" fontId="48" fillId="45" borderId="96" xfId="0" applyFont="1" applyFill="1" applyBorder="1" applyAlignment="1">
      <alignment horizontal="center" vertical="center" wrapText="1"/>
    </xf>
    <xf numFmtId="170" fontId="0" fillId="0" borderId="56" xfId="0" applyNumberFormat="1" applyBorder="1" applyAlignment="1">
      <alignment horizontal="right"/>
    </xf>
    <xf numFmtId="0" fontId="73" fillId="0" borderId="0" xfId="0" applyFont="1"/>
    <xf numFmtId="0" fontId="48" fillId="45" borderId="0" xfId="0" applyFont="1" applyFill="1" applyBorder="1" applyAlignment="1">
      <alignment horizontal="center" vertical="center" wrapText="1"/>
    </xf>
    <xf numFmtId="170" fontId="0" fillId="0" borderId="0" xfId="0" applyNumberFormat="1" applyBorder="1" applyAlignment="1">
      <alignment horizontal="right"/>
    </xf>
    <xf numFmtId="10" fontId="0" fillId="0" borderId="0" xfId="0" applyNumberFormat="1" applyBorder="1" applyAlignment="1">
      <alignment horizontal="right"/>
    </xf>
    <xf numFmtId="179" fontId="0" fillId="0" borderId="0" xfId="0" applyNumberFormat="1"/>
    <xf numFmtId="178" fontId="0" fillId="0" borderId="0" xfId="0" applyNumberFormat="1" applyAlignment="1">
      <alignment horizontal="right"/>
    </xf>
    <xf numFmtId="178" fontId="6" fillId="0" borderId="0" xfId="0" applyNumberFormat="1" applyFont="1"/>
    <xf numFmtId="0" fontId="0" fillId="0" borderId="0" xfId="0" applyAlignment="1">
      <alignment horizontal="center"/>
    </xf>
    <xf numFmtId="170" fontId="74" fillId="46" borderId="56" xfId="0" applyNumberFormat="1" applyFont="1" applyFill="1" applyBorder="1" applyAlignment="1">
      <alignment horizontal="center" vertical="center" wrapText="1"/>
    </xf>
    <xf numFmtId="170" fontId="73" fillId="0" borderId="0" xfId="0" applyNumberFormat="1" applyFont="1"/>
    <xf numFmtId="0" fontId="0" fillId="0" borderId="0" xfId="0" applyBorder="1"/>
    <xf numFmtId="179" fontId="6" fillId="0" borderId="0" xfId="0" applyNumberFormat="1" applyFont="1"/>
    <xf numFmtId="0" fontId="75" fillId="45" borderId="56" xfId="0" applyFont="1" applyFill="1" applyBorder="1" applyAlignment="1">
      <alignment horizontal="center" vertical="center" wrapText="1"/>
    </xf>
    <xf numFmtId="0" fontId="58" fillId="3" borderId="52" xfId="0" applyFont="1" applyFill="1" applyBorder="1" applyAlignment="1">
      <alignment horizontal="center" vertical="center" wrapText="1"/>
    </xf>
    <xf numFmtId="0" fontId="58" fillId="3" borderId="29" xfId="0" applyFont="1" applyFill="1" applyBorder="1" applyAlignment="1">
      <alignment horizontal="center" vertical="center" wrapText="1"/>
    </xf>
    <xf numFmtId="0" fontId="58" fillId="51" borderId="53" xfId="0" applyFont="1" applyFill="1" applyBorder="1" applyAlignment="1">
      <alignment horizontal="center" vertical="center" wrapText="1"/>
    </xf>
    <xf numFmtId="0" fontId="58" fillId="18" borderId="89" xfId="0" applyFont="1" applyFill="1" applyBorder="1" applyAlignment="1">
      <alignment horizontal="center" vertical="center" wrapText="1"/>
    </xf>
    <xf numFmtId="0" fontId="58" fillId="18" borderId="29" xfId="0" applyFont="1" applyFill="1" applyBorder="1" applyAlignment="1">
      <alignment horizontal="center" vertical="center" wrapText="1"/>
    </xf>
    <xf numFmtId="0" fontId="58" fillId="18" borderId="6" xfId="0" applyFont="1" applyFill="1" applyBorder="1" applyAlignment="1">
      <alignment horizontal="center" vertical="center" wrapText="1"/>
    </xf>
    <xf numFmtId="0" fontId="76" fillId="46" borderId="19" xfId="0" applyFont="1" applyFill="1" applyBorder="1" applyAlignment="1">
      <alignment horizontal="center" vertical="center" wrapText="1"/>
    </xf>
    <xf numFmtId="170" fontId="77" fillId="46" borderId="56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0" fontId="42" fillId="46" borderId="0" xfId="0" applyFont="1" applyFill="1" applyBorder="1" applyAlignment="1">
      <alignment horizontal="center" vertical="center" wrapText="1"/>
    </xf>
    <xf numFmtId="170" fontId="74" fillId="46" borderId="0" xfId="0" applyNumberFormat="1" applyFont="1" applyFill="1" applyBorder="1" applyAlignment="1">
      <alignment horizontal="center" vertical="center" wrapText="1"/>
    </xf>
    <xf numFmtId="9" fontId="6" fillId="0" borderId="0" xfId="0" applyNumberFormat="1" applyFont="1"/>
    <xf numFmtId="170" fontId="32" fillId="0" borderId="0" xfId="0" applyNumberFormat="1" applyFont="1"/>
    <xf numFmtId="0" fontId="15" fillId="3" borderId="53" xfId="0" applyFont="1" applyFill="1" applyBorder="1" applyAlignment="1">
      <alignment horizontal="center" vertical="center" wrapText="1"/>
    </xf>
    <xf numFmtId="0" fontId="0" fillId="0" borderId="0" xfId="0" applyFill="1"/>
    <xf numFmtId="0" fontId="48" fillId="0" borderId="0" xfId="0" applyFont="1" applyFill="1" applyBorder="1" applyAlignment="1">
      <alignment horizontal="center" vertical="center" wrapText="1"/>
    </xf>
    <xf numFmtId="170" fontId="5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42" fillId="46" borderId="56" xfId="0" applyFont="1" applyFill="1" applyBorder="1" applyAlignment="1">
      <alignment horizontal="center" vertical="center" wrapText="1"/>
    </xf>
    <xf numFmtId="170" fontId="29" fillId="0" borderId="114" xfId="0" applyNumberFormat="1" applyFont="1" applyBorder="1" applyAlignment="1">
      <alignment horizontal="center" vertical="center" wrapText="1"/>
    </xf>
    <xf numFmtId="9" fontId="0" fillId="0" borderId="96" xfId="0" applyNumberFormat="1" applyBorder="1" applyAlignment="1"/>
    <xf numFmtId="170" fontId="0" fillId="0" borderId="96" xfId="0" applyNumberFormat="1" applyBorder="1" applyAlignment="1">
      <alignment horizontal="right"/>
    </xf>
    <xf numFmtId="0" fontId="6" fillId="20" borderId="56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178" fontId="0" fillId="0" borderId="95" xfId="0" applyNumberFormat="1" applyBorder="1"/>
    <xf numFmtId="170" fontId="71" fillId="0" borderId="0" xfId="0" applyNumberFormat="1" applyFont="1"/>
    <xf numFmtId="170" fontId="0" fillId="0" borderId="0" xfId="0" applyNumberFormat="1" applyFill="1" applyBorder="1"/>
    <xf numFmtId="170" fontId="32" fillId="0" borderId="0" xfId="0" applyNumberFormat="1" applyFont="1" applyFill="1" applyBorder="1"/>
    <xf numFmtId="10" fontId="0" fillId="0" borderId="0" xfId="0" applyNumberFormat="1" applyFill="1" applyBorder="1"/>
    <xf numFmtId="0" fontId="15" fillId="58" borderId="0" xfId="0" applyFont="1" applyFill="1" applyBorder="1" applyAlignment="1">
      <alignment horizontal="center" vertical="center" wrapText="1"/>
    </xf>
    <xf numFmtId="10" fontId="58" fillId="0" borderId="0" xfId="0" applyNumberFormat="1" applyFont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0" fontId="58" fillId="58" borderId="0" xfId="0" applyFont="1" applyFill="1" applyAlignment="1">
      <alignment horizontal="center" vertical="center" wrapText="1"/>
    </xf>
    <xf numFmtId="182" fontId="0" fillId="0" borderId="0" xfId="0" applyNumberFormat="1" applyAlignment="1"/>
    <xf numFmtId="185" fontId="48" fillId="0" borderId="0" xfId="0" applyNumberFormat="1" applyFont="1" applyFill="1" applyBorder="1" applyAlignment="1">
      <alignment horizontal="center" vertical="center" wrapText="1"/>
    </xf>
    <xf numFmtId="185" fontId="75" fillId="0" borderId="0" xfId="0" applyNumberFormat="1" applyFont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8" fillId="45" borderId="56" xfId="0" applyFont="1" applyFill="1" applyBorder="1" applyAlignment="1">
      <alignment horizontal="center" vertical="center" wrapText="1"/>
    </xf>
    <xf numFmtId="0" fontId="48" fillId="45" borderId="90" xfId="0" applyFont="1" applyFill="1" applyBorder="1" applyAlignment="1">
      <alignment horizontal="center" vertical="center" wrapText="1"/>
    </xf>
    <xf numFmtId="0" fontId="47" fillId="41" borderId="34" xfId="0" applyFont="1" applyFill="1" applyBorder="1" applyAlignment="1">
      <alignment horizontal="center" vertical="center" wrapText="1"/>
    </xf>
    <xf numFmtId="0" fontId="47" fillId="41" borderId="37" xfId="0" applyFont="1" applyFill="1" applyBorder="1" applyAlignment="1">
      <alignment horizontal="center" vertical="center" wrapText="1"/>
    </xf>
    <xf numFmtId="0" fontId="46" fillId="38" borderId="34" xfId="0" applyFont="1" applyFill="1" applyBorder="1" applyAlignment="1">
      <alignment horizontal="center" vertical="center" wrapText="1"/>
    </xf>
    <xf numFmtId="0" fontId="46" fillId="38" borderId="3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3" fillId="52" borderId="0" xfId="0" applyFont="1" applyFill="1" applyAlignment="1">
      <alignment horizontal="center"/>
    </xf>
    <xf numFmtId="0" fontId="63" fillId="53" borderId="0" xfId="0" applyFont="1" applyFill="1" applyAlignment="1">
      <alignment horizontal="center"/>
    </xf>
    <xf numFmtId="0" fontId="48" fillId="45" borderId="56" xfId="0" applyFont="1" applyFill="1" applyBorder="1" applyAlignment="1">
      <alignment vertical="center" wrapText="1"/>
    </xf>
    <xf numFmtId="9" fontId="0" fillId="0" borderId="56" xfId="0" applyNumberFormat="1" applyBorder="1"/>
    <xf numFmtId="0" fontId="73" fillId="0" borderId="0" xfId="0" applyFont="1" applyBorder="1" applyAlignment="1">
      <alignment horizontal="center"/>
    </xf>
    <xf numFmtId="170" fontId="53" fillId="46" borderId="97" xfId="0" applyNumberFormat="1" applyFont="1" applyFill="1" applyBorder="1" applyAlignment="1">
      <alignment horizontal="center" vertical="center" wrapText="1"/>
    </xf>
    <xf numFmtId="170" fontId="29" fillId="0" borderId="0" xfId="0" applyNumberFormat="1" applyFont="1" applyFill="1" applyBorder="1" applyAlignment="1">
      <alignment horizontal="center" vertical="center" wrapText="1"/>
    </xf>
    <xf numFmtId="170" fontId="37" fillId="0" borderId="0" xfId="0" applyNumberFormat="1" applyFont="1"/>
    <xf numFmtId="0" fontId="22" fillId="3" borderId="33" xfId="0" applyFont="1" applyFill="1" applyBorder="1" applyAlignment="1">
      <alignment horizontal="center" vertical="center" wrapText="1"/>
    </xf>
    <xf numFmtId="0" fontId="25" fillId="3" borderId="36" xfId="0" applyFont="1" applyFill="1" applyBorder="1" applyAlignment="1">
      <alignment horizontal="center" vertical="center"/>
    </xf>
    <xf numFmtId="14" fontId="22" fillId="19" borderId="33" xfId="0" applyNumberFormat="1" applyFont="1" applyFill="1" applyBorder="1" applyAlignment="1">
      <alignment horizontal="center" vertical="center" wrapText="1"/>
    </xf>
    <xf numFmtId="14" fontId="22" fillId="19" borderId="34" xfId="0" applyNumberFormat="1" applyFont="1" applyFill="1" applyBorder="1" applyAlignment="1">
      <alignment horizontal="center" vertical="center" wrapText="1"/>
    </xf>
    <xf numFmtId="14" fontId="22" fillId="19" borderId="39" xfId="0" applyNumberFormat="1" applyFont="1" applyFill="1" applyBorder="1" applyAlignment="1">
      <alignment horizontal="center" vertical="center" wrapText="1"/>
    </xf>
    <xf numFmtId="14" fontId="22" fillId="19" borderId="35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1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0" fontId="4" fillId="14" borderId="20" xfId="0" applyFont="1" applyFill="1" applyBorder="1" applyAlignment="1">
      <alignment horizontal="center"/>
    </xf>
    <xf numFmtId="0" fontId="4" fillId="14" borderId="21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13" borderId="3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15" borderId="8" xfId="0" applyFont="1" applyFill="1" applyBorder="1" applyAlignment="1">
      <alignment horizontal="center"/>
    </xf>
    <xf numFmtId="0" fontId="4" fillId="15" borderId="9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7" borderId="19" xfId="0" applyFont="1" applyFill="1" applyBorder="1" applyAlignment="1">
      <alignment horizontal="center"/>
    </xf>
    <xf numFmtId="0" fontId="12" fillId="7" borderId="20" xfId="0" applyFont="1" applyFill="1" applyBorder="1" applyAlignment="1">
      <alignment horizontal="center"/>
    </xf>
    <xf numFmtId="0" fontId="12" fillId="9" borderId="20" xfId="0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9" borderId="19" xfId="0" applyFont="1" applyFill="1" applyBorder="1" applyAlignment="1">
      <alignment horizontal="center"/>
    </xf>
    <xf numFmtId="0" fontId="12" fillId="12" borderId="19" xfId="0" applyFont="1" applyFill="1" applyBorder="1" applyAlignment="1">
      <alignment horizontal="center"/>
    </xf>
    <xf numFmtId="0" fontId="12" fillId="12" borderId="20" xfId="0" applyFont="1" applyFill="1" applyBorder="1" applyAlignment="1">
      <alignment horizontal="center"/>
    </xf>
    <xf numFmtId="0" fontId="12" fillId="14" borderId="19" xfId="0" applyFont="1" applyFill="1" applyBorder="1" applyAlignment="1">
      <alignment horizontal="center"/>
    </xf>
    <xf numFmtId="0" fontId="12" fillId="14" borderId="20" xfId="0" applyFont="1" applyFill="1" applyBorder="1" applyAlignment="1">
      <alignment horizontal="center"/>
    </xf>
    <xf numFmtId="0" fontId="12" fillId="15" borderId="19" xfId="0" applyFont="1" applyFill="1" applyBorder="1" applyAlignment="1">
      <alignment horizontal="center"/>
    </xf>
    <xf numFmtId="0" fontId="12" fillId="15" borderId="20" xfId="0" applyFont="1" applyFill="1" applyBorder="1" applyAlignment="1">
      <alignment horizontal="center"/>
    </xf>
    <xf numFmtId="15" fontId="7" fillId="2" borderId="4" xfId="0" applyNumberFormat="1" applyFont="1" applyFill="1" applyBorder="1" applyAlignment="1">
      <alignment horizontal="center" vertical="center" wrapText="1"/>
    </xf>
    <xf numFmtId="15" fontId="7" fillId="2" borderId="0" xfId="0" applyNumberFormat="1" applyFont="1" applyFill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0" fontId="34" fillId="37" borderId="19" xfId="0" applyFont="1" applyFill="1" applyBorder="1" applyAlignment="1">
      <alignment horizontal="center" vertical="center" wrapText="1"/>
    </xf>
    <xf numFmtId="0" fontId="34" fillId="37" borderId="20" xfId="0" applyFont="1" applyFill="1" applyBorder="1" applyAlignment="1">
      <alignment horizontal="center" vertical="center" wrapText="1"/>
    </xf>
    <xf numFmtId="0" fontId="34" fillId="37" borderId="21" xfId="0" applyFont="1" applyFill="1" applyBorder="1" applyAlignment="1">
      <alignment horizontal="center" vertical="center" wrapText="1"/>
    </xf>
    <xf numFmtId="0" fontId="34" fillId="39" borderId="19" xfId="0" applyFont="1" applyFill="1" applyBorder="1" applyAlignment="1">
      <alignment horizontal="center" vertical="center" wrapText="1"/>
    </xf>
    <xf numFmtId="0" fontId="34" fillId="39" borderId="20" xfId="0" applyFont="1" applyFill="1" applyBorder="1" applyAlignment="1">
      <alignment horizontal="center" vertical="center" wrapText="1"/>
    </xf>
    <xf numFmtId="0" fontId="34" fillId="39" borderId="2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101" xfId="0" applyFont="1" applyFill="1" applyBorder="1" applyAlignment="1">
      <alignment horizontal="center" vertical="center"/>
    </xf>
    <xf numFmtId="0" fontId="38" fillId="41" borderId="20" xfId="0" applyFont="1" applyFill="1" applyBorder="1" applyAlignment="1">
      <alignment horizontal="center" vertical="center" wrapText="1"/>
    </xf>
    <xf numFmtId="0" fontId="39" fillId="37" borderId="20" xfId="0" applyFont="1" applyFill="1" applyBorder="1" applyAlignment="1">
      <alignment horizontal="center" vertical="center" wrapText="1"/>
    </xf>
    <xf numFmtId="0" fontId="39" fillId="37" borderId="21" xfId="0" applyFont="1" applyFill="1" applyBorder="1" applyAlignment="1">
      <alignment horizontal="center" vertical="center" wrapText="1"/>
    </xf>
    <xf numFmtId="0" fontId="38" fillId="38" borderId="19" xfId="0" applyFont="1" applyFill="1" applyBorder="1" applyAlignment="1">
      <alignment horizontal="center" vertical="center" wrapText="1"/>
    </xf>
    <xf numFmtId="0" fontId="38" fillId="38" borderId="20" xfId="0" applyFont="1" applyFill="1" applyBorder="1" applyAlignment="1">
      <alignment horizontal="center" vertical="center" wrapText="1"/>
    </xf>
    <xf numFmtId="0" fontId="39" fillId="39" borderId="20" xfId="0" applyFont="1" applyFill="1" applyBorder="1" applyAlignment="1">
      <alignment horizontal="center" vertical="center" wrapText="1"/>
    </xf>
    <xf numFmtId="0" fontId="39" fillId="39" borderId="21" xfId="0" applyFont="1" applyFill="1" applyBorder="1" applyAlignment="1">
      <alignment horizontal="center" vertical="center" wrapText="1"/>
    </xf>
    <xf numFmtId="0" fontId="40" fillId="45" borderId="81" xfId="0" applyFont="1" applyFill="1" applyBorder="1" applyAlignment="1">
      <alignment horizontal="center" vertical="center" wrapText="1"/>
    </xf>
    <xf numFmtId="0" fontId="40" fillId="45" borderId="110" xfId="0" applyFont="1" applyFill="1" applyBorder="1" applyAlignment="1">
      <alignment horizontal="center" vertical="center" wrapText="1"/>
    </xf>
    <xf numFmtId="0" fontId="40" fillId="45" borderId="82" xfId="0" applyFont="1" applyFill="1" applyBorder="1" applyAlignment="1">
      <alignment horizontal="center" vertical="center" wrapText="1"/>
    </xf>
    <xf numFmtId="0" fontId="40" fillId="45" borderId="83" xfId="0" applyFont="1" applyFill="1" applyBorder="1" applyAlignment="1">
      <alignment horizontal="center" vertical="center" wrapText="1"/>
    </xf>
    <xf numFmtId="0" fontId="40" fillId="45" borderId="86" xfId="0" applyFont="1" applyFill="1" applyBorder="1" applyAlignment="1">
      <alignment horizontal="center" vertical="center" wrapText="1"/>
    </xf>
    <xf numFmtId="0" fontId="40" fillId="45" borderId="111" xfId="0" applyFont="1" applyFill="1" applyBorder="1" applyAlignment="1">
      <alignment horizontal="center" vertical="center" wrapText="1"/>
    </xf>
    <xf numFmtId="0" fontId="40" fillId="45" borderId="87" xfId="0" applyFont="1" applyFill="1" applyBorder="1" applyAlignment="1">
      <alignment horizontal="center" vertical="center" wrapText="1"/>
    </xf>
    <xf numFmtId="0" fontId="40" fillId="45" borderId="88" xfId="0" applyFont="1" applyFill="1" applyBorder="1" applyAlignment="1">
      <alignment horizontal="center" vertical="center" wrapText="1"/>
    </xf>
    <xf numFmtId="0" fontId="34" fillId="39" borderId="4" xfId="0" applyFont="1" applyFill="1" applyBorder="1" applyAlignment="1">
      <alignment horizontal="center" vertical="center" wrapText="1"/>
    </xf>
    <xf numFmtId="0" fontId="34" fillId="39" borderId="5" xfId="0" applyFont="1" applyFill="1" applyBorder="1" applyAlignment="1">
      <alignment horizontal="center" vertical="center" wrapText="1"/>
    </xf>
    <xf numFmtId="0" fontId="41" fillId="9" borderId="20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6" fillId="45" borderId="52" xfId="0" applyFont="1" applyFill="1" applyBorder="1" applyAlignment="1">
      <alignment horizontal="center" vertical="center" wrapText="1"/>
    </xf>
    <xf numFmtId="0" fontId="46" fillId="45" borderId="30" xfId="0" applyFont="1" applyFill="1" applyBorder="1" applyAlignment="1">
      <alignment horizontal="center" vertical="center" wrapText="1"/>
    </xf>
    <xf numFmtId="0" fontId="46" fillId="38" borderId="34" xfId="0" applyFont="1" applyFill="1" applyBorder="1" applyAlignment="1">
      <alignment horizontal="center" vertical="center" wrapText="1"/>
    </xf>
    <xf numFmtId="0" fontId="46" fillId="38" borderId="37" xfId="0" applyFont="1" applyFill="1" applyBorder="1" applyAlignment="1">
      <alignment horizontal="center" vertical="center" wrapText="1"/>
    </xf>
    <xf numFmtId="0" fontId="47" fillId="41" borderId="34" xfId="0" applyFont="1" applyFill="1" applyBorder="1" applyAlignment="1">
      <alignment horizontal="center" vertical="center" wrapText="1"/>
    </xf>
    <xf numFmtId="0" fontId="47" fillId="41" borderId="37" xfId="0" applyFont="1" applyFill="1" applyBorder="1" applyAlignment="1">
      <alignment horizontal="center" vertical="center" wrapText="1"/>
    </xf>
    <xf numFmtId="0" fontId="48" fillId="45" borderId="97" xfId="0" applyFont="1" applyFill="1" applyBorder="1" applyAlignment="1">
      <alignment horizontal="center" vertical="center" wrapText="1"/>
    </xf>
    <xf numFmtId="0" fontId="48" fillId="45" borderId="56" xfId="0" applyFont="1" applyFill="1" applyBorder="1" applyAlignment="1">
      <alignment horizontal="center" vertical="center" wrapText="1"/>
    </xf>
    <xf numFmtId="0" fontId="48" fillId="45" borderId="104" xfId="0" applyFont="1" applyFill="1" applyBorder="1" applyAlignment="1">
      <alignment horizontal="center" vertical="center" wrapText="1"/>
    </xf>
    <xf numFmtId="0" fontId="48" fillId="45" borderId="90" xfId="0" applyFont="1" applyFill="1" applyBorder="1" applyAlignment="1">
      <alignment horizontal="center" vertical="center" wrapText="1"/>
    </xf>
    <xf numFmtId="0" fontId="46" fillId="38" borderId="59" xfId="0" applyFont="1" applyFill="1" applyBorder="1" applyAlignment="1">
      <alignment horizontal="center" vertical="center" wrapText="1"/>
    </xf>
    <xf numFmtId="0" fontId="46" fillId="38" borderId="9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32" borderId="95" xfId="0" applyFont="1" applyFill="1" applyBorder="1" applyAlignment="1">
      <alignment horizontal="center"/>
    </xf>
    <xf numFmtId="0" fontId="0" fillId="33" borderId="95" xfId="0" applyFill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107" xfId="0" applyFont="1" applyBorder="1" applyAlignment="1">
      <alignment horizontal="center"/>
    </xf>
    <xf numFmtId="0" fontId="6" fillId="0" borderId="95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73" fillId="0" borderId="95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6" fillId="0" borderId="0" xfId="0" applyNumberFormat="1" applyFont="1" applyAlignment="1">
      <alignment horizontal="center"/>
    </xf>
    <xf numFmtId="17" fontId="6" fillId="32" borderId="0" xfId="0" applyNumberFormat="1" applyFont="1" applyFill="1" applyAlignment="1">
      <alignment horizontal="center"/>
    </xf>
    <xf numFmtId="17" fontId="6" fillId="27" borderId="0" xfId="0" applyNumberFormat="1" applyFont="1" applyFill="1" applyAlignment="1">
      <alignment horizontal="center"/>
    </xf>
    <xf numFmtId="0" fontId="63" fillId="52" borderId="0" xfId="0" applyFont="1" applyFill="1" applyAlignment="1">
      <alignment horizontal="center"/>
    </xf>
    <xf numFmtId="0" fontId="63" fillId="53" borderId="0" xfId="0" applyFont="1" applyFill="1" applyAlignment="1">
      <alignment horizontal="center"/>
    </xf>
  </cellXfs>
  <cellStyles count="6">
    <cellStyle name="Moneda" xfId="2" builtinId="4"/>
    <cellStyle name="Moneda 2" xfId="4" xr:uid="{FE81C012-1FA0-479A-A076-85EC64DB7359}"/>
    <cellStyle name="Normal" xfId="0" builtinId="0"/>
    <cellStyle name="Normal 2" xfId="3" xr:uid="{00000000-0005-0000-0000-000002000000}"/>
    <cellStyle name="Normal 3" xfId="5" xr:uid="{FE497108-4C40-43A3-91DC-CEBB27B34E2A}"/>
    <cellStyle name="Porcentaje" xfId="1" builtinId="5"/>
  </cellStyles>
  <dxfs count="0"/>
  <tableStyles count="0" defaultTableStyle="TableStyleMedium2" defaultPivotStyle="PivotStyleLight16"/>
  <colors>
    <mruColors>
      <color rgb="FFDA91F2"/>
      <color rgb="FFEBB6FC"/>
      <color rgb="FF0CFAE6"/>
      <color rgb="FFF74A4A"/>
      <color rgb="FFFFFD6B"/>
      <color rgb="FFFF3399"/>
      <color rgb="FFFF99CC"/>
      <color rgb="FFFF7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Proyección de Ingresos vs Gastos Bolsa 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GO!$A$3</c:f>
              <c:strCache>
                <c:ptCount val="1"/>
                <c:pt idx="0">
                  <c:v>Ingreso GO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GO!$B$3:$AA$3</c:f>
              <c:numCache>
                <c:formatCode>General</c:formatCode>
                <c:ptCount val="24"/>
                <c:pt idx="0" formatCode="#,##0">
                  <c:v>2129.5994232500002</c:v>
                </c:pt>
                <c:pt idx="2" formatCode="_-&quot;$&quot;* #,##0_-;\-&quot;$&quot;* #,##0_-;_-&quot;$&quot;* &quot;-&quot;??_-;_-@_-">
                  <c:v>3195.9202575625004</c:v>
                </c:pt>
                <c:pt idx="3" formatCode="_-&quot;$&quot;* #,##0_-;\-&quot;$&quot;* #,##0_-;_-&quot;$&quot;* &quot;-&quot;??_-;_-@_-">
                  <c:v>3254.4948013825006</c:v>
                </c:pt>
                <c:pt idx="4" formatCode="_-&quot;$&quot;* #,##0_-;\-&quot;$&quot;* #,##0_-;_-&quot;$&quot;* &quot;-&quot;??_-;_-@_-">
                  <c:v>0</c:v>
                </c:pt>
                <c:pt idx="5" formatCode="_-&quot;$&quot;* #,##0_-;\-&quot;$&quot;* #,##0_-;_-&quot;$&quot;* &quot;-&quot;??_-;_-@_-">
                  <c:v>0</c:v>
                </c:pt>
                <c:pt idx="6" formatCode="_-&quot;$&quot;* #,##0_-;\-&quot;$&quot;* #,##0_-;_-&quot;$&quot;* &quot;-&quot;??_-;_-@_-">
                  <c:v>0</c:v>
                </c:pt>
                <c:pt idx="7" formatCode="_-&quot;$&quot;* #,##0_-;\-&quot;$&quot;* #,##0_-;_-&quot;$&quot;* &quot;-&quot;??_-;_-@_-">
                  <c:v>0</c:v>
                </c:pt>
                <c:pt idx="8" formatCode="_-&quot;$&quot;* #,##0_-;\-&quot;$&quot;* #,##0_-;_-&quot;$&quot;* &quot;-&quot;??_-;_-@_-">
                  <c:v>0</c:v>
                </c:pt>
                <c:pt idx="9" formatCode="_-&quot;$&quot;* #,##0_-;\-&quot;$&quot;* #,##0_-;_-&quot;$&quot;* &quot;-&quot;??_-;_-@_-">
                  <c:v>0</c:v>
                </c:pt>
                <c:pt idx="10" formatCode="_-&quot;$&quot;* #,##0_-;\-&quot;$&quot;* #,##0_-;_-&quot;$&quot;* &quot;-&quot;??_-;_-@_-">
                  <c:v>0</c:v>
                </c:pt>
                <c:pt idx="11" formatCode="_-&quot;$&quot;* #,##0_-;\-&quot;$&quot;* #,##0_-;_-&quot;$&quot;* &quot;-&quot;??_-;_-@_-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8-4B16-A783-936A65CB4B5A}"/>
            </c:ext>
          </c:extLst>
        </c:ser>
        <c:ser>
          <c:idx val="1"/>
          <c:order val="1"/>
          <c:tx>
            <c:strRef>
              <c:f>GO!$A$4</c:f>
              <c:strCache>
                <c:ptCount val="1"/>
                <c:pt idx="0">
                  <c:v>Subtotal Gastos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GO!$B$4:$AA$4</c:f>
              <c:numCache>
                <c:formatCode>General</c:formatCode>
                <c:ptCount val="24"/>
                <c:pt idx="2" formatCode="_-* #,##0_-;\-* #,##0_-;_-* &quot;-&quot;??_-;_-@_-">
                  <c:v>4289</c:v>
                </c:pt>
                <c:pt idx="3" formatCode="_-* #,##0_-;\-* #,##0_-;_-* &quot;-&quot;??_-;_-@_-">
                  <c:v>3669</c:v>
                </c:pt>
                <c:pt idx="4" formatCode="_-* #,##0_-;\-* #,##0_-;_-* &quot;-&quot;??_-;_-@_-">
                  <c:v>3809</c:v>
                </c:pt>
                <c:pt idx="5" formatCode="_-* #,##0_-;\-* #,##0_-;_-* &quot;-&quot;??_-;_-@_-">
                  <c:v>4149</c:v>
                </c:pt>
                <c:pt idx="6" formatCode="_-* #,##0_-;\-* #,##0_-;_-* &quot;-&quot;??_-;_-@_-">
                  <c:v>3809</c:v>
                </c:pt>
                <c:pt idx="7" formatCode="_-* #,##0_-;\-* #,##0_-;_-* &quot;-&quot;??_-;_-@_-">
                  <c:v>3669</c:v>
                </c:pt>
                <c:pt idx="8" formatCode="_-* #,##0_-;\-* #,##0_-;_-* &quot;-&quot;??_-;_-@_-">
                  <c:v>4289</c:v>
                </c:pt>
                <c:pt idx="9" formatCode="_-* #,##0_-;\-* #,##0_-;_-* &quot;-&quot;??_-;_-@_-">
                  <c:v>3669</c:v>
                </c:pt>
                <c:pt idx="10" formatCode="_-* #,##0_-;\-* #,##0_-;_-* &quot;-&quot;??_-;_-@_-">
                  <c:v>3809</c:v>
                </c:pt>
                <c:pt idx="11" formatCode="_-* #,##0_-;\-* #,##0_-;_-* &quot;-&quot;??_-;_-@_-">
                  <c:v>4849</c:v>
                </c:pt>
                <c:pt idx="12" formatCode="_-* #,##0_-;\-* #,##0_-;_-* &quot;-&quot;??_-;_-@_-">
                  <c:v>3809</c:v>
                </c:pt>
                <c:pt idx="13" formatCode="_-* #,##0_-;\-* #,##0_-;_-* &quot;-&quot;??_-;_-@_-">
                  <c:v>3669</c:v>
                </c:pt>
                <c:pt idx="14" formatCode="_-* #,##0_-;\-* #,##0_-;_-* &quot;-&quot;??_-;_-@_-">
                  <c:v>4289</c:v>
                </c:pt>
                <c:pt idx="15" formatCode="_-* #,##0_-;\-* #,##0_-;_-* &quot;-&quot;??_-;_-@_-">
                  <c:v>3669</c:v>
                </c:pt>
                <c:pt idx="16" formatCode="_-* #,##0_-;\-* #,##0_-;_-* &quot;-&quot;??_-;_-@_-">
                  <c:v>3809</c:v>
                </c:pt>
                <c:pt idx="17" formatCode="_-* #,##0_-;\-* #,##0_-;_-* &quot;-&quot;??_-;_-@_-">
                  <c:v>4149</c:v>
                </c:pt>
                <c:pt idx="18" formatCode="_-* #,##0_-;\-* #,##0_-;_-* &quot;-&quot;??_-;_-@_-">
                  <c:v>3809</c:v>
                </c:pt>
                <c:pt idx="19" formatCode="_-* #,##0_-;\-* #,##0_-;_-* &quot;-&quot;??_-;_-@_-">
                  <c:v>3669</c:v>
                </c:pt>
                <c:pt idx="20" formatCode="_-* #,##0_-;\-* #,##0_-;_-* &quot;-&quot;??_-;_-@_-">
                  <c:v>4289</c:v>
                </c:pt>
                <c:pt idx="21" formatCode="_-* #,##0_-;\-* #,##0_-;_-* &quot;-&quot;??_-;_-@_-">
                  <c:v>3669</c:v>
                </c:pt>
                <c:pt idx="22" formatCode="_-* #,##0_-;\-* #,##0_-;_-* &quot;-&quot;??_-;_-@_-">
                  <c:v>3809</c:v>
                </c:pt>
                <c:pt idx="23" formatCode="_-* #,##0_-;\-* #,##0_-;_-* &quot;-&quot;??_-;_-@_-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98-4B16-A783-936A65CB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486480"/>
        <c:axId val="1427487024"/>
      </c:lineChart>
      <c:dateAx>
        <c:axId val="1427486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7024"/>
        <c:crosses val="autoZero"/>
        <c:auto val="1"/>
        <c:lblOffset val="100"/>
        <c:baseTimeUnit val="months"/>
      </c:dateAx>
      <c:valAx>
        <c:axId val="14274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Proyeccion Imptos vs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IM!$C$3</c:f>
              <c:strCache>
                <c:ptCount val="1"/>
                <c:pt idx="0">
                  <c:v>Proyeccion Impuestos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IM!$D$3:$M$3</c:f>
              <c:numCache>
                <c:formatCode>_-"$"* #,##0_-;\-"$"* #,##0_-;_-"$"* "-"??_-;_-@_-</c:formatCode>
                <c:ptCount val="10"/>
                <c:pt idx="0">
                  <c:v>737.52005943749998</c:v>
                </c:pt>
                <c:pt idx="1">
                  <c:v>868</c:v>
                </c:pt>
                <c:pt idx="2">
                  <c:v>936</c:v>
                </c:pt>
                <c:pt idx="3">
                  <c:v>1143.6037037399999</c:v>
                </c:pt>
                <c:pt idx="4">
                  <c:v>915.97526815499987</c:v>
                </c:pt>
                <c:pt idx="5">
                  <c:v>892.21016493000013</c:v>
                </c:pt>
                <c:pt idx="6">
                  <c:v>1172.4800783429998</c:v>
                </c:pt>
                <c:pt idx="7">
                  <c:v>1013.6792501250001</c:v>
                </c:pt>
                <c:pt idx="8">
                  <c:v>1157.7600784800002</c:v>
                </c:pt>
                <c:pt idx="9">
                  <c:v>2673.7556212050008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0-4823-828C-5138CFC75D87}"/>
            </c:ext>
          </c:extLst>
        </c:ser>
        <c:ser>
          <c:idx val="1"/>
          <c:order val="1"/>
          <c:tx>
            <c:strRef>
              <c:f>IM!$C$4</c:f>
              <c:strCache>
                <c:ptCount val="1"/>
                <c:pt idx="0">
                  <c:v>Total Gastos Mensual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IM!$D$4:$M$4</c:f>
              <c:numCache>
                <c:formatCode>_-"$"* #,##0_-;\-"$"* #,##0_-;_-"$"* "-"??_-;_-@_-</c:formatCode>
                <c:ptCount val="10"/>
                <c:pt idx="0">
                  <c:v>766.75601783125001</c:v>
                </c:pt>
                <c:pt idx="1">
                  <c:v>834.9</c:v>
                </c:pt>
                <c:pt idx="2">
                  <c:v>925.3</c:v>
                </c:pt>
                <c:pt idx="3">
                  <c:v>912.58111112200004</c:v>
                </c:pt>
                <c:pt idx="4">
                  <c:v>850.29258044649987</c:v>
                </c:pt>
                <c:pt idx="5">
                  <c:v>841.16304947900005</c:v>
                </c:pt>
                <c:pt idx="6">
                  <c:v>886.24402350289995</c:v>
                </c:pt>
                <c:pt idx="7">
                  <c:v>841.60377503749999</c:v>
                </c:pt>
                <c:pt idx="8">
                  <c:v>873.82802354399996</c:v>
                </c:pt>
                <c:pt idx="9">
                  <c:v>1804.6266863615001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0-4823-828C-5138CFC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65488"/>
        <c:axId val="1605764400"/>
      </c:lineChart>
      <c:catAx>
        <c:axId val="16057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4400"/>
        <c:crosses val="autoZero"/>
        <c:auto val="1"/>
        <c:lblAlgn val="ctr"/>
        <c:lblOffset val="100"/>
        <c:noMultiLvlLbl val="0"/>
      </c:catAx>
      <c:valAx>
        <c:axId val="16057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* #,##0_-;\-&quot;$&quot;* #,##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311</xdr:col>
      <xdr:colOff>228600</xdr:colOff>
      <xdr:row>65</xdr:row>
      <xdr:rowOff>142875</xdr:rowOff>
    </xdr:from>
    <xdr:to>
      <xdr:col>320</xdr:col>
      <xdr:colOff>781050</xdr:colOff>
      <xdr:row>72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9D6837-F941-209D-EF15-9F6179A7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58950" y="7372350"/>
          <a:ext cx="5505450" cy="1343025"/>
        </a:xfrm>
        <a:prstGeom prst="rect">
          <a:avLst/>
        </a:prstGeom>
      </xdr:spPr>
    </xdr:pic>
    <xdr:clientData/>
  </xdr:twoCellAnchor>
  <xdr:twoCellAnchor editAs="oneCell">
    <xdr:from>
      <xdr:col>320</xdr:col>
      <xdr:colOff>190500</xdr:colOff>
      <xdr:row>3</xdr:row>
      <xdr:rowOff>76200</xdr:rowOff>
    </xdr:from>
    <xdr:to>
      <xdr:col>323</xdr:col>
      <xdr:colOff>723900</xdr:colOff>
      <xdr:row>18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BA2EA7-8287-E564-1F84-52A540FCEA44}"/>
            </a:ext>
            <a:ext uri="{147F2762-F138-4A5C-976F-8EAC2B608ADB}">
              <a16:predDERef xmlns:a16="http://schemas.microsoft.com/office/drawing/2014/main" pred="{A49D6837-F941-209D-EF15-9F6179A7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30675" y="923925"/>
          <a:ext cx="3019425" cy="2943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180975</xdr:rowOff>
    </xdr:from>
    <xdr:to>
      <xdr:col>15</xdr:col>
      <xdr:colOff>19050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5E8D82-E502-4A15-8106-8528057B5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0</xdr:row>
      <xdr:rowOff>171450</xdr:rowOff>
    </xdr:from>
    <xdr:to>
      <xdr:col>22</xdr:col>
      <xdr:colOff>285750</xdr:colOff>
      <xdr:row>15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D6F2B1-632D-456C-B572-28CBF631A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DISTRIBUCION%20METAS%20HR.xlsx" TargetMode="External"/><Relationship Id="rId1" Type="http://schemas.openxmlformats.org/officeDocument/2006/relationships/externalLinkPath" Target="DISTRIBUCION%20METAS%20H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BASE%20PARA%20METAS%202024.xlsx" TargetMode="External"/><Relationship Id="rId1" Type="http://schemas.openxmlformats.org/officeDocument/2006/relationships/externalLinkPath" Target="BASE%20PARA%20METAS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DISTRIBUCION%20METAS%20CAPRICHOS.xlsx" TargetMode="External"/><Relationship Id="rId1" Type="http://schemas.openxmlformats.org/officeDocument/2006/relationships/externalLinkPath" Target="DISTRIBUCION%20METAS%20CAPRICHO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7f743efe3b023cb/PRESUPUESTOS/PROYECCION%20DE%20VENTAS%20POR%20GRUPO%20DE%20MCIA.xlsx" TargetMode="External"/><Relationship Id="rId1" Type="http://schemas.openxmlformats.org/officeDocument/2006/relationships/externalLinkPath" Target="/a7f743efe3b023cb/PRESUPUESTOS/PROYECCION%20DE%20VENTAS%20POR%20GRUPO%20DE%20M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1692">
      <xxl21:absoluteUrl r:id="rId2"/>
    </xxl21:alternateUrls>
    <sheetNames>
      <sheetName val="Hoja1"/>
    </sheetNames>
    <sheetDataSet>
      <sheetData sheetId="0">
        <row r="4">
          <cell r="D4">
            <v>9436.06</v>
          </cell>
          <cell r="E4">
            <v>10784.06</v>
          </cell>
          <cell r="F4">
            <v>19762.46</v>
          </cell>
          <cell r="G4">
            <v>9609.07</v>
          </cell>
          <cell r="H4">
            <v>8070.12</v>
          </cell>
          <cell r="I4">
            <v>9408.4599999999991</v>
          </cell>
          <cell r="J4">
            <v>12749.12</v>
          </cell>
          <cell r="K4">
            <v>79819.350000000006</v>
          </cell>
          <cell r="L4">
            <v>4943.62</v>
          </cell>
          <cell r="M4">
            <v>5411.93</v>
          </cell>
          <cell r="N4">
            <v>7949.25</v>
          </cell>
          <cell r="O4">
            <v>8838.66</v>
          </cell>
          <cell r="P4">
            <v>6440.37</v>
          </cell>
          <cell r="Q4">
            <v>6379.66</v>
          </cell>
          <cell r="R4">
            <v>12873.74</v>
          </cell>
          <cell r="U4">
            <v>5381.97</v>
          </cell>
          <cell r="V4">
            <v>6263.64</v>
          </cell>
          <cell r="W4">
            <v>8372.81</v>
          </cell>
          <cell r="X4">
            <v>6529.87</v>
          </cell>
          <cell r="Y4">
            <v>9396.5499999999993</v>
          </cell>
          <cell r="Z4">
            <v>9999.4599999999991</v>
          </cell>
          <cell r="AA4">
            <v>20855.439999999999</v>
          </cell>
          <cell r="AC4">
            <v>5119.88</v>
          </cell>
          <cell r="AD4">
            <v>4827.55</v>
          </cell>
          <cell r="AE4">
            <v>7475.36</v>
          </cell>
          <cell r="AF4">
            <v>6930.17</v>
          </cell>
          <cell r="AG4">
            <v>11578.58</v>
          </cell>
          <cell r="AH4">
            <v>9426.6</v>
          </cell>
          <cell r="AI4">
            <v>19014.240000000002</v>
          </cell>
          <cell r="AK4">
            <v>5221.8180000000002</v>
          </cell>
          <cell r="AL4">
            <v>6380.7920000000004</v>
          </cell>
          <cell r="AM4">
            <v>9458.8120000000017</v>
          </cell>
          <cell r="AN4">
            <v>9318.2084999999988</v>
          </cell>
          <cell r="AO4">
            <v>11905.157000000001</v>
          </cell>
          <cell r="AP4">
            <v>10992.336000000001</v>
          </cell>
          <cell r="AQ4">
            <v>23712.348000000002</v>
          </cell>
          <cell r="AS4">
            <v>7687.942500000001</v>
          </cell>
          <cell r="AT4">
            <v>6864.6927999999998</v>
          </cell>
          <cell r="AU4">
            <v>6464.2380000000003</v>
          </cell>
          <cell r="AV4">
            <v>8033.0159999999996</v>
          </cell>
          <cell r="AW4">
            <v>7575.6765000000005</v>
          </cell>
          <cell r="AX4">
            <v>7973.7190000000001</v>
          </cell>
          <cell r="AY4">
            <v>14059.949999999999</v>
          </cell>
          <cell r="BA4">
            <v>7175.6580000000004</v>
          </cell>
          <cell r="BB4">
            <v>6137.4500000000007</v>
          </cell>
          <cell r="BC4">
            <v>5952.3750000000009</v>
          </cell>
          <cell r="BD4">
            <v>7797.1080000000002</v>
          </cell>
          <cell r="BE4">
            <v>5877.8325000000004</v>
          </cell>
          <cell r="BF4">
            <v>11046.117999999999</v>
          </cell>
          <cell r="BG4">
            <v>18060.853499999997</v>
          </cell>
          <cell r="BJ4">
            <v>5847.41</v>
          </cell>
          <cell r="BK4">
            <v>10671.84</v>
          </cell>
          <cell r="BL4">
            <v>22637.71</v>
          </cell>
          <cell r="BM4">
            <v>10845.75</v>
          </cell>
          <cell r="BN4">
            <v>12356.46</v>
          </cell>
          <cell r="BO4">
            <v>16388.580000000002</v>
          </cell>
          <cell r="BP4">
            <v>18036.439999999999</v>
          </cell>
          <cell r="BR4">
            <v>10374.42</v>
          </cell>
          <cell r="BS4">
            <v>10174.799999999999</v>
          </cell>
          <cell r="BT4">
            <v>8609.1200000000008</v>
          </cell>
          <cell r="BU4">
            <v>14447.96</v>
          </cell>
          <cell r="BV4">
            <v>13993.68</v>
          </cell>
          <cell r="BW4">
            <v>12202.72</v>
          </cell>
          <cell r="BX4">
            <v>18218.669999999998</v>
          </cell>
          <cell r="BZ4">
            <v>6223.22</v>
          </cell>
          <cell r="CA4">
            <v>12378.04</v>
          </cell>
          <cell r="CB4">
            <v>13195.55</v>
          </cell>
          <cell r="CC4">
            <v>6809.9</v>
          </cell>
          <cell r="CD4">
            <v>11871.99</v>
          </cell>
          <cell r="CE4">
            <v>15379.74</v>
          </cell>
          <cell r="CF4">
            <v>18505.439999999999</v>
          </cell>
          <cell r="CH4">
            <v>11245.96</v>
          </cell>
          <cell r="CI4">
            <v>10181.82</v>
          </cell>
          <cell r="CJ4">
            <v>6072.29</v>
          </cell>
          <cell r="CK4">
            <v>14025.97</v>
          </cell>
          <cell r="CL4">
            <v>18672.259999999998</v>
          </cell>
          <cell r="CM4">
            <v>15590.71</v>
          </cell>
          <cell r="CN4">
            <v>38831.78</v>
          </cell>
          <cell r="CQ4">
            <v>38138.35</v>
          </cell>
          <cell r="CR4">
            <v>11832.07</v>
          </cell>
          <cell r="CS4">
            <v>10593.29</v>
          </cell>
          <cell r="CT4">
            <v>15965.3</v>
          </cell>
          <cell r="CU4">
            <v>11712.05</v>
          </cell>
          <cell r="CV4">
            <v>17977.34</v>
          </cell>
          <cell r="CW4">
            <v>23324.27</v>
          </cell>
          <cell r="CY4">
            <v>14647.949999999999</v>
          </cell>
          <cell r="CZ4">
            <v>19198.344000000001</v>
          </cell>
          <cell r="DA4">
            <v>14112.563999999998</v>
          </cell>
          <cell r="DB4">
            <v>17481.723000000002</v>
          </cell>
          <cell r="DC4">
            <v>11894.977499999999</v>
          </cell>
          <cell r="DD4">
            <v>17449.201000000001</v>
          </cell>
          <cell r="DE4">
            <v>22860.022500000003</v>
          </cell>
          <cell r="DG4">
            <v>12541.727499999999</v>
          </cell>
          <cell r="DH4">
            <v>10716.907500000001</v>
          </cell>
          <cell r="DI4">
            <v>11396.112000000001</v>
          </cell>
          <cell r="DJ4">
            <v>8768.4049999999988</v>
          </cell>
          <cell r="DK4">
            <v>10326.118</v>
          </cell>
          <cell r="DL4">
            <v>10801.549500000001</v>
          </cell>
          <cell r="DM4">
            <v>23247.903000000002</v>
          </cell>
          <cell r="DO4">
            <v>6546.1880000000001</v>
          </cell>
          <cell r="DP4">
            <v>10026.665000000001</v>
          </cell>
          <cell r="DQ4">
            <v>9521.8640000000014</v>
          </cell>
          <cell r="DR4">
            <v>8043.4310000000005</v>
          </cell>
          <cell r="DS4">
            <v>9739.3154999999988</v>
          </cell>
          <cell r="DT4">
            <v>12324.376499999998</v>
          </cell>
          <cell r="DU4">
            <v>21209.107500000002</v>
          </cell>
          <cell r="DX4">
            <v>9873.15</v>
          </cell>
          <cell r="DY4">
            <v>6495.6779999999999</v>
          </cell>
          <cell r="DZ4">
            <v>10841.413</v>
          </cell>
          <cell r="EA4">
            <v>7751.2069999999994</v>
          </cell>
          <cell r="EB4">
            <v>12992.807999999999</v>
          </cell>
          <cell r="EC4">
            <v>11671.944000000001</v>
          </cell>
          <cell r="ED4">
            <v>22405.537</v>
          </cell>
          <cell r="EF4">
            <v>8761.4415000000008</v>
          </cell>
          <cell r="EG4">
            <v>8901.7109999999993</v>
          </cell>
          <cell r="EH4">
            <v>8594.9325000000008</v>
          </cell>
          <cell r="EI4">
            <v>6724.6740000000009</v>
          </cell>
          <cell r="EJ4">
            <v>9547.3439999999991</v>
          </cell>
          <cell r="EK4">
            <v>13362.132</v>
          </cell>
          <cell r="EL4">
            <v>28222.943499999998</v>
          </cell>
          <cell r="EN4">
            <v>8271.878999999999</v>
          </cell>
          <cell r="EO4">
            <v>7730.4255000000012</v>
          </cell>
          <cell r="EP4">
            <v>8906.2890000000007</v>
          </cell>
          <cell r="EQ4">
            <v>9674.8080000000009</v>
          </cell>
          <cell r="ER4">
            <v>12351.155999999999</v>
          </cell>
          <cell r="ES4">
            <v>12721.125</v>
          </cell>
          <cell r="ET4">
            <v>26300.711999999996</v>
          </cell>
          <cell r="EV4">
            <v>15079.248499999998</v>
          </cell>
          <cell r="EW4">
            <v>6485.648000000001</v>
          </cell>
          <cell r="EX4">
            <v>6963.9359999999997</v>
          </cell>
          <cell r="EY4">
            <v>9198.8610000000008</v>
          </cell>
          <cell r="EZ4">
            <v>11746.119000000001</v>
          </cell>
          <cell r="FA4">
            <v>10661.822499999998</v>
          </cell>
          <cell r="FB4">
            <v>17395.313999999998</v>
          </cell>
          <cell r="FD4">
            <v>7232.5914999999995</v>
          </cell>
          <cell r="FE4">
            <v>12446.952000000001</v>
          </cell>
          <cell r="FF4">
            <v>10162.113000000001</v>
          </cell>
          <cell r="FG4">
            <v>9462.1455000000005</v>
          </cell>
          <cell r="FH4">
            <v>15376.716</v>
          </cell>
          <cell r="FI4">
            <v>35850.801000000007</v>
          </cell>
          <cell r="FJ4">
            <v>21201.004000000001</v>
          </cell>
          <cell r="FM4">
            <v>12487.684000000001</v>
          </cell>
          <cell r="FN4">
            <v>11032.707</v>
          </cell>
          <cell r="FO4">
            <v>11190.595499999999</v>
          </cell>
          <cell r="FP4">
            <v>16107.084000000001</v>
          </cell>
          <cell r="FQ4">
            <v>15725.351999999999</v>
          </cell>
          <cell r="FR4">
            <v>15908.616</v>
          </cell>
          <cell r="FS4">
            <v>19825.351000000002</v>
          </cell>
          <cell r="FU4">
            <v>7348.572000000001</v>
          </cell>
          <cell r="FV4">
            <v>8087.9040000000014</v>
          </cell>
          <cell r="FW4">
            <v>10075.716</v>
          </cell>
          <cell r="FX4">
            <v>7118.6390000000001</v>
          </cell>
          <cell r="FY4">
            <v>11708.963999999998</v>
          </cell>
          <cell r="FZ4">
            <v>15759.137499999999</v>
          </cell>
          <cell r="GA4">
            <v>22419.342000000001</v>
          </cell>
          <cell r="GC4">
            <v>8255.9290000000019</v>
          </cell>
          <cell r="GD4">
            <v>9613.9890000000014</v>
          </cell>
          <cell r="GE4">
            <v>9557.768</v>
          </cell>
          <cell r="GF4">
            <v>11103.267000000002</v>
          </cell>
          <cell r="GG4">
            <v>10870.859999999999</v>
          </cell>
          <cell r="GH4">
            <v>13202.267</v>
          </cell>
          <cell r="GI4">
            <v>16803.192999999999</v>
          </cell>
          <cell r="GK4">
            <v>7031.2880000000005</v>
          </cell>
          <cell r="GL4">
            <v>8497.119999999999</v>
          </cell>
          <cell r="GM4">
            <v>12151.957999999999</v>
          </cell>
          <cell r="GN4">
            <v>8069.5384999999987</v>
          </cell>
          <cell r="GO4">
            <v>7810.55</v>
          </cell>
          <cell r="GP4">
            <v>10051.805</v>
          </cell>
          <cell r="GQ4">
            <v>16839.275999999998</v>
          </cell>
          <cell r="GT4">
            <v>9158.280999999999</v>
          </cell>
          <cell r="GU4">
            <v>9128.5920000000006</v>
          </cell>
          <cell r="GV4">
            <v>7163.4290000000001</v>
          </cell>
          <cell r="GW4">
            <v>9127.8110000000015</v>
          </cell>
          <cell r="GX4">
            <v>8228.52</v>
          </cell>
          <cell r="GY4">
            <v>12583.552999999998</v>
          </cell>
          <cell r="GZ4">
            <v>13784.681999999999</v>
          </cell>
          <cell r="HB4">
            <v>6116.1869999999999</v>
          </cell>
          <cell r="HC4">
            <v>7470.0884999999998</v>
          </cell>
          <cell r="HD4">
            <v>6333.5674999999992</v>
          </cell>
          <cell r="HE4">
            <v>8856.2759999999998</v>
          </cell>
          <cell r="HF4">
            <v>7088.2434999999987</v>
          </cell>
          <cell r="HG4">
            <v>11322.659999999998</v>
          </cell>
          <cell r="HH4">
            <v>14766.528</v>
          </cell>
          <cell r="HJ4">
            <v>6859.1600000000008</v>
          </cell>
          <cell r="HK4">
            <v>8089.4835000000012</v>
          </cell>
          <cell r="HL4">
            <v>7317.4585999999999</v>
          </cell>
          <cell r="HM4">
            <v>10368.393</v>
          </cell>
          <cell r="HN4">
            <v>10030.610499999999</v>
          </cell>
          <cell r="HO4">
            <v>10373.047999999999</v>
          </cell>
          <cell r="HP4">
            <v>17732.3685</v>
          </cell>
          <cell r="HR4">
            <v>6428.927999999999</v>
          </cell>
          <cell r="HS4">
            <v>8942.34</v>
          </cell>
          <cell r="HT4">
            <v>7324.5040000000008</v>
          </cell>
          <cell r="HU4">
            <v>6477.35</v>
          </cell>
          <cell r="HV4">
            <v>6248.6840000000002</v>
          </cell>
          <cell r="HW4">
            <v>9558.155999999999</v>
          </cell>
          <cell r="HX4">
            <v>15000.282000000003</v>
          </cell>
          <cell r="IA4">
            <v>11084.180399999999</v>
          </cell>
          <cell r="IB4">
            <v>6801.3550000000005</v>
          </cell>
          <cell r="IC4">
            <v>7817.4656000000004</v>
          </cell>
          <cell r="ID4">
            <v>5648.3159999999998</v>
          </cell>
          <cell r="IE4">
            <v>14868.568499999999</v>
          </cell>
          <cell r="IF4">
            <v>13243.14</v>
          </cell>
          <cell r="IG4">
            <v>15880.464999999998</v>
          </cell>
          <cell r="II4">
            <v>6469.6814999999997</v>
          </cell>
          <cell r="IJ4">
            <v>6825.3240000000005</v>
          </cell>
          <cell r="IK4">
            <v>7990.554000000001</v>
          </cell>
          <cell r="IL4">
            <v>7887.0959999999995</v>
          </cell>
          <cell r="IM4">
            <v>7866.9719999999998</v>
          </cell>
          <cell r="IN4">
            <v>9493.5839999999989</v>
          </cell>
          <cell r="IO4">
            <v>18121.026000000002</v>
          </cell>
          <cell r="IQ4">
            <v>9254.7744999999995</v>
          </cell>
          <cell r="IR4">
            <v>8866.8250000000007</v>
          </cell>
          <cell r="IS4">
            <v>11922.808999999999</v>
          </cell>
          <cell r="IT4">
            <v>13674.595000000001</v>
          </cell>
          <cell r="IU4">
            <v>14257.012000000001</v>
          </cell>
          <cell r="IV4">
            <v>13021.852999999999</v>
          </cell>
          <cell r="IW4">
            <v>17925.721000000001</v>
          </cell>
          <cell r="IY4">
            <v>6520.2839999999997</v>
          </cell>
          <cell r="IZ4">
            <v>6611.7959999999994</v>
          </cell>
          <cell r="JA4">
            <v>5439.4080000000004</v>
          </cell>
          <cell r="JB4">
            <v>10486.1945</v>
          </cell>
          <cell r="JC4">
            <v>13233.139500000001</v>
          </cell>
          <cell r="JD4">
            <v>14881.427000000001</v>
          </cell>
          <cell r="JE4">
            <v>14888.903999999999</v>
          </cell>
          <cell r="JG4">
            <v>6975.6239999999998</v>
          </cell>
          <cell r="JH4">
            <v>6255.1030000000001</v>
          </cell>
          <cell r="JI4">
            <v>6263.4174999999996</v>
          </cell>
          <cell r="JJ4">
            <v>8360.27</v>
          </cell>
          <cell r="JK4">
            <v>6731.4624999999996</v>
          </cell>
          <cell r="JL4">
            <v>15673.740999999998</v>
          </cell>
          <cell r="JM4">
            <v>15123.0555</v>
          </cell>
          <cell r="JP4">
            <v>6728.7650000000003</v>
          </cell>
          <cell r="JQ4">
            <v>7496.700499999999</v>
          </cell>
          <cell r="JR4">
            <v>5249.8919999999998</v>
          </cell>
          <cell r="JS4">
            <v>6424.7739999999994</v>
          </cell>
          <cell r="JT4">
            <v>7144.1679999999988</v>
          </cell>
          <cell r="JU4">
            <v>11241.836499999999</v>
          </cell>
          <cell r="JV4">
            <v>15660.612000000001</v>
          </cell>
          <cell r="JX4">
            <v>5971.5704999999998</v>
          </cell>
          <cell r="JY4">
            <v>6195.6120000000001</v>
          </cell>
          <cell r="JZ4">
            <v>8411.5944999999992</v>
          </cell>
          <cell r="KA4">
            <v>7452.8190000000004</v>
          </cell>
          <cell r="KB4">
            <v>10089.767999999998</v>
          </cell>
          <cell r="KC4">
            <v>12615.7394</v>
          </cell>
          <cell r="KD4">
            <v>19790.903999999999</v>
          </cell>
          <cell r="KF4">
            <v>9456.4140000000007</v>
          </cell>
          <cell r="KG4">
            <v>8624.3740000000016</v>
          </cell>
          <cell r="KH4">
            <v>8763.4714999999997</v>
          </cell>
          <cell r="KI4">
            <v>7108.6989999999996</v>
          </cell>
          <cell r="KJ4">
            <v>10195.577999999998</v>
          </cell>
          <cell r="KK4">
            <v>11413.002499999999</v>
          </cell>
          <cell r="KL4">
            <v>18269.273000000001</v>
          </cell>
          <cell r="KN4">
            <v>7032.2330000000002</v>
          </cell>
          <cell r="KO4">
            <v>8815.6929999999993</v>
          </cell>
          <cell r="KP4">
            <v>12639.912200000001</v>
          </cell>
          <cell r="KQ4">
            <v>12582.9375</v>
          </cell>
          <cell r="KR4">
            <v>16054.248</v>
          </cell>
          <cell r="KS4">
            <v>21132.309000000001</v>
          </cell>
          <cell r="KT4">
            <v>35613.522000000004</v>
          </cell>
          <cell r="KW4">
            <v>8076.45</v>
          </cell>
          <cell r="KX4">
            <v>35057.416499999999</v>
          </cell>
          <cell r="KY4">
            <v>12123.253999999997</v>
          </cell>
          <cell r="KZ4">
            <v>15105.629499999999</v>
          </cell>
          <cell r="LA4">
            <v>8030.7949999999992</v>
          </cell>
          <cell r="LB4">
            <v>10751.004999999999</v>
          </cell>
          <cell r="LC4">
            <v>17285.914499999999</v>
          </cell>
          <cell r="LE4">
            <v>6633.8625000000002</v>
          </cell>
          <cell r="LF4">
            <v>12120.574499999999</v>
          </cell>
          <cell r="LG4">
            <v>9356.9290000000001</v>
          </cell>
          <cell r="LH4">
            <v>10084.399500000001</v>
          </cell>
          <cell r="LI4">
            <v>8354.3739999999998</v>
          </cell>
          <cell r="LJ4">
            <v>12653.530499999999</v>
          </cell>
          <cell r="LK4">
            <v>15060.339000000002</v>
          </cell>
          <cell r="LM4">
            <v>8419.9205000000002</v>
          </cell>
          <cell r="LN4">
            <v>9908.52</v>
          </cell>
          <cell r="LO4">
            <v>13993.307999999999</v>
          </cell>
          <cell r="LP4">
            <v>18460.632000000001</v>
          </cell>
          <cell r="LQ4">
            <v>13257.12</v>
          </cell>
          <cell r="LR4">
            <v>13614.948</v>
          </cell>
          <cell r="LS4">
            <v>20438.775000000001</v>
          </cell>
          <cell r="LU4">
            <v>9041.334499999999</v>
          </cell>
          <cell r="LV4">
            <v>16960.832499999997</v>
          </cell>
          <cell r="LW4">
            <v>13055.248499999998</v>
          </cell>
          <cell r="LX4">
            <v>12482.249499999998</v>
          </cell>
          <cell r="LY4">
            <v>9860.7899999999991</v>
          </cell>
          <cell r="LZ4">
            <v>16905.977500000001</v>
          </cell>
          <cell r="MA4">
            <v>21958.352999999999</v>
          </cell>
          <cell r="MD4">
            <v>11474.089</v>
          </cell>
          <cell r="ME4">
            <v>92414.894</v>
          </cell>
          <cell r="MF4">
            <v>17368.197</v>
          </cell>
          <cell r="MG4">
            <v>20047.379000000001</v>
          </cell>
          <cell r="MH4">
            <v>22346.896000000001</v>
          </cell>
          <cell r="MI4">
            <v>25077.555499999999</v>
          </cell>
          <cell r="MJ4">
            <v>26733.0265</v>
          </cell>
          <cell r="ML4">
            <v>41426.311499999996</v>
          </cell>
          <cell r="MM4">
            <v>19404.508399999999</v>
          </cell>
          <cell r="MN4">
            <v>19477.6378</v>
          </cell>
          <cell r="MO4">
            <v>17852.806200000003</v>
          </cell>
          <cell r="MP4">
            <v>23452.224400000003</v>
          </cell>
          <cell r="MQ4">
            <v>23046.3662</v>
          </cell>
          <cell r="MR4">
            <v>39291.395100000002</v>
          </cell>
          <cell r="MT4">
            <v>13244.52</v>
          </cell>
          <cell r="MU4">
            <v>27989.61</v>
          </cell>
          <cell r="MV4">
            <v>30946.949000000004</v>
          </cell>
          <cell r="MW4">
            <v>24755.987200000003</v>
          </cell>
          <cell r="MX4">
            <v>34324.851000000002</v>
          </cell>
          <cell r="MY4">
            <v>36811.062999999995</v>
          </cell>
          <cell r="MZ4">
            <v>44434.517399999997</v>
          </cell>
          <cell r="NB4">
            <v>28443.699999999997</v>
          </cell>
          <cell r="NC4">
            <v>39994.152000000002</v>
          </cell>
          <cell r="ND4">
            <v>37512.310000000005</v>
          </cell>
          <cell r="NE4">
            <v>45499.460400000004</v>
          </cell>
          <cell r="NF4">
            <v>54434.940999999999</v>
          </cell>
          <cell r="NG4">
            <v>68267.427200000006</v>
          </cell>
          <cell r="NH4">
            <v>77538.271999999983</v>
          </cell>
          <cell r="NJ4">
            <v>67833.10100000001</v>
          </cell>
          <cell r="NK4"/>
          <cell r="NL4">
            <v>13950.552000000001</v>
          </cell>
          <cell r="NM4">
            <v>11981.618</v>
          </cell>
          <cell r="NN4">
            <v>11394.075000000001</v>
          </cell>
          <cell r="NO4">
            <v>15681.974000000002</v>
          </cell>
          <cell r="NP4">
            <v>17136.335999999999</v>
          </cell>
          <cell r="NS4">
            <v>6072.8535000000002</v>
          </cell>
          <cell r="NT4"/>
          <cell r="NU4">
            <v>8602.1774999999998</v>
          </cell>
          <cell r="NV4">
            <v>11814.18</v>
          </cell>
          <cell r="NW4">
            <v>12331.253000000001</v>
          </cell>
          <cell r="NX4">
            <v>14212.228999999998</v>
          </cell>
          <cell r="NY4">
            <v>16949.413</v>
          </cell>
          <cell r="OA4">
            <v>6419.9749999999995</v>
          </cell>
          <cell r="OB4">
            <v>10383.639000000001</v>
          </cell>
          <cell r="OC4">
            <v>8779.2724999999991</v>
          </cell>
          <cell r="OD4">
            <v>8848.7300000000014</v>
          </cell>
          <cell r="OE4">
            <v>9562.1679999999997</v>
          </cell>
          <cell r="OF4">
            <v>14718.679500000002</v>
          </cell>
          <cell r="OG4">
            <v>12626.064</v>
          </cell>
          <cell r="OI4">
            <v>6282.8279999999995</v>
          </cell>
          <cell r="OJ4">
            <v>9436.8310000000001</v>
          </cell>
          <cell r="OK4">
            <v>10046.728999999999</v>
          </cell>
          <cell r="OL4">
            <v>8568.1200000000008</v>
          </cell>
          <cell r="OM4">
            <v>7788.5819999999994</v>
          </cell>
          <cell r="ON4">
            <v>6430.5884999999998</v>
          </cell>
          <cell r="OO4">
            <v>11030.6595</v>
          </cell>
          <cell r="OQ4">
            <v>4432.308</v>
          </cell>
          <cell r="OR4">
            <v>9398.73</v>
          </cell>
          <cell r="OS4">
            <v>6210.1930000000002</v>
          </cell>
          <cell r="OT4">
            <v>4718.8019999999997</v>
          </cell>
          <cell r="OU4">
            <v>9202.1895000000004</v>
          </cell>
          <cell r="OV4">
            <v>9026.1774999999998</v>
          </cell>
          <cell r="OW4">
            <v>13264.398000000001</v>
          </cell>
          <cell r="OY4">
            <v>8175.951</v>
          </cell>
          <cell r="OZ4">
            <v>9306.6225000000013</v>
          </cell>
          <cell r="PA4">
            <v>7871.808</v>
          </cell>
          <cell r="PB4">
            <v>7029.9839999999995</v>
          </cell>
          <cell r="PC4">
            <v>8299.5570000000007</v>
          </cell>
          <cell r="PD4">
            <v>10995.977999999999</v>
          </cell>
          <cell r="PE4">
            <v>17347.239000000001</v>
          </cell>
        </row>
        <row r="5">
          <cell r="D5">
            <v>8190.82</v>
          </cell>
          <cell r="E5">
            <v>12481.25</v>
          </cell>
          <cell r="F5">
            <v>15912.44</v>
          </cell>
          <cell r="G5">
            <v>7246.72</v>
          </cell>
          <cell r="H5">
            <v>7235.41</v>
          </cell>
          <cell r="I5">
            <v>13083.99</v>
          </cell>
          <cell r="J5">
            <v>14285.05</v>
          </cell>
          <cell r="K5">
            <v>78435.679999999993</v>
          </cell>
          <cell r="L5">
            <v>6030.23</v>
          </cell>
          <cell r="M5">
            <v>6070.26</v>
          </cell>
          <cell r="N5">
            <v>7341.36</v>
          </cell>
          <cell r="O5">
            <v>5209.8100000000004</v>
          </cell>
          <cell r="P5">
            <v>7432.46</v>
          </cell>
          <cell r="Q5">
            <v>12399.35</v>
          </cell>
          <cell r="R5">
            <v>19966.5</v>
          </cell>
          <cell r="U5">
            <v>8788.6200000000008</v>
          </cell>
          <cell r="V5">
            <v>6985.21</v>
          </cell>
          <cell r="W5">
            <v>8984.7000000000007</v>
          </cell>
          <cell r="X5">
            <v>5567.01</v>
          </cell>
          <cell r="Y5">
            <v>7414.63</v>
          </cell>
          <cell r="Z5">
            <v>10987.82</v>
          </cell>
          <cell r="AA5">
            <v>15980.47</v>
          </cell>
          <cell r="AC5">
            <v>9256.5400000000009</v>
          </cell>
          <cell r="AD5">
            <v>8400.23</v>
          </cell>
          <cell r="AE5">
            <v>7426.55</v>
          </cell>
          <cell r="AF5">
            <v>7669.08</v>
          </cell>
          <cell r="AG5">
            <v>11011.98</v>
          </cell>
          <cell r="AH5">
            <v>10248.14</v>
          </cell>
          <cell r="AI5">
            <v>18529.599999999999</v>
          </cell>
          <cell r="AK5">
            <v>6518.6730000000007</v>
          </cell>
          <cell r="AL5">
            <v>6609.8450000000003</v>
          </cell>
          <cell r="AM5">
            <v>6916.1620000000003</v>
          </cell>
          <cell r="AN5">
            <v>6106.65</v>
          </cell>
          <cell r="AO5">
            <v>9821.0750000000007</v>
          </cell>
          <cell r="AP5">
            <v>11555.050000000001</v>
          </cell>
          <cell r="AQ5">
            <v>19406.686999999998</v>
          </cell>
          <cell r="AS5">
            <v>7962.2025000000003</v>
          </cell>
          <cell r="AT5">
            <v>9750.6675000000014</v>
          </cell>
          <cell r="AU5">
            <v>7819.1489999999994</v>
          </cell>
          <cell r="AV5">
            <v>7309.9260000000004</v>
          </cell>
          <cell r="AW5">
            <v>8655.7020000000011</v>
          </cell>
          <cell r="AX5">
            <v>11320.205000000002</v>
          </cell>
          <cell r="AY5">
            <v>15135.314999999999</v>
          </cell>
          <cell r="BA5">
            <v>8084.1914999999999</v>
          </cell>
          <cell r="BB5">
            <v>6166.1600000000008</v>
          </cell>
          <cell r="BC5">
            <v>5531.68</v>
          </cell>
          <cell r="BD5">
            <v>6758.6310000000003</v>
          </cell>
          <cell r="BE5">
            <v>7981.8090000000002</v>
          </cell>
          <cell r="BF5">
            <v>10343.905000000001</v>
          </cell>
          <cell r="BG5">
            <v>19352.075000000001</v>
          </cell>
          <cell r="BJ5">
            <v>6220.61</v>
          </cell>
          <cell r="BK5">
            <v>5174.6499999999996</v>
          </cell>
          <cell r="BL5">
            <v>6848.3</v>
          </cell>
          <cell r="BM5">
            <v>6833.13</v>
          </cell>
          <cell r="BN5">
            <v>10362.16</v>
          </cell>
          <cell r="BO5">
            <v>12123.9</v>
          </cell>
          <cell r="BP5">
            <v>17411.57</v>
          </cell>
          <cell r="BR5">
            <v>6252.82</v>
          </cell>
          <cell r="BS5">
            <v>10500.89</v>
          </cell>
          <cell r="BT5">
            <v>9896.86</v>
          </cell>
          <cell r="BU5">
            <v>13820.69</v>
          </cell>
          <cell r="BV5">
            <v>11955.4</v>
          </cell>
          <cell r="BW5">
            <v>10160.25</v>
          </cell>
          <cell r="BX5">
            <v>25330.67</v>
          </cell>
          <cell r="BZ5">
            <v>10186.34</v>
          </cell>
          <cell r="CA5">
            <v>10652.18</v>
          </cell>
          <cell r="CB5">
            <v>9877.24</v>
          </cell>
          <cell r="CC5">
            <v>7265.4</v>
          </cell>
          <cell r="CD5">
            <v>10828.38</v>
          </cell>
          <cell r="CE5">
            <v>16209.66</v>
          </cell>
          <cell r="CF5">
            <v>26056.82</v>
          </cell>
          <cell r="CH5">
            <v>7507.06</v>
          </cell>
          <cell r="CI5">
            <v>11946.41</v>
          </cell>
          <cell r="CJ5">
            <v>8475.9699999999993</v>
          </cell>
          <cell r="CK5">
            <v>9820.4599999999991</v>
          </cell>
          <cell r="CL5">
            <v>14982.67</v>
          </cell>
          <cell r="CM5">
            <v>21187.599999999999</v>
          </cell>
          <cell r="CN5">
            <v>32410.400000000001</v>
          </cell>
          <cell r="CQ5">
            <v>30550.79</v>
          </cell>
          <cell r="CR5">
            <v>14769</v>
          </cell>
          <cell r="CS5">
            <v>7456.18</v>
          </cell>
          <cell r="CT5">
            <v>7161.83</v>
          </cell>
          <cell r="CU5">
            <v>9849.58</v>
          </cell>
          <cell r="CV5">
            <v>17089.310000000001</v>
          </cell>
          <cell r="CW5">
            <v>31319.75</v>
          </cell>
          <cell r="CY5">
            <v>11367.195</v>
          </cell>
          <cell r="CZ5">
            <v>22259.611500000003</v>
          </cell>
          <cell r="DA5">
            <v>20802.463499999998</v>
          </cell>
          <cell r="DB5">
            <v>17521.998</v>
          </cell>
          <cell r="DC5">
            <v>10385.487000000001</v>
          </cell>
          <cell r="DD5">
            <v>14941.168</v>
          </cell>
          <cell r="DE5">
            <v>16247.385000000002</v>
          </cell>
          <cell r="DG5">
            <v>12482.183999999999</v>
          </cell>
          <cell r="DH5">
            <v>16366.279500000001</v>
          </cell>
          <cell r="DI5">
            <v>8747.1405000000013</v>
          </cell>
          <cell r="DJ5">
            <v>6957.0600000000013</v>
          </cell>
          <cell r="DK5">
            <v>10555.692000000001</v>
          </cell>
          <cell r="DL5">
            <v>8941.8524999999991</v>
          </cell>
          <cell r="DM5">
            <v>21362.754000000001</v>
          </cell>
          <cell r="DO5">
            <v>9045.4650000000001</v>
          </cell>
          <cell r="DP5">
            <v>8471.0339999999997</v>
          </cell>
          <cell r="DQ5">
            <v>6324.8240000000005</v>
          </cell>
          <cell r="DR5">
            <v>8014.8420000000006</v>
          </cell>
          <cell r="DS5">
            <v>10585.993</v>
          </cell>
          <cell r="DT5">
            <v>13369.050000000001</v>
          </cell>
          <cell r="DU5">
            <v>22260.403000000002</v>
          </cell>
          <cell r="DX5">
            <v>11529.0735</v>
          </cell>
          <cell r="DY5">
            <v>11345.092500000001</v>
          </cell>
          <cell r="DZ5">
            <v>10076.285</v>
          </cell>
          <cell r="EA5">
            <v>16786.515499999998</v>
          </cell>
          <cell r="EB5">
            <v>10594.353000000001</v>
          </cell>
          <cell r="EC5">
            <v>16718.745999999999</v>
          </cell>
          <cell r="ED5">
            <v>27460.382400000002</v>
          </cell>
          <cell r="EF5">
            <v>9775.8885000000009</v>
          </cell>
          <cell r="EG5">
            <v>9897.7515000000003</v>
          </cell>
          <cell r="EH5">
            <v>9349.0215000000007</v>
          </cell>
          <cell r="EI5">
            <v>14462.8575</v>
          </cell>
          <cell r="EJ5">
            <v>11793.507000000001</v>
          </cell>
          <cell r="EK5">
            <v>12345.074999999999</v>
          </cell>
          <cell r="EL5">
            <v>22159.579999999998</v>
          </cell>
          <cell r="EN5">
            <v>8792.9205000000002</v>
          </cell>
          <cell r="EO5">
            <v>14759.6715</v>
          </cell>
          <cell r="EP5">
            <v>8970.9795000000013</v>
          </cell>
          <cell r="EQ5">
            <v>11702.757000000001</v>
          </cell>
          <cell r="ER5">
            <v>13043.603999999999</v>
          </cell>
          <cell r="ES5">
            <v>15152.775</v>
          </cell>
          <cell r="ET5">
            <v>22830.949999999997</v>
          </cell>
          <cell r="EV5">
            <v>15709.333500000001</v>
          </cell>
          <cell r="EW5">
            <v>7967.2120000000004</v>
          </cell>
          <cell r="EX5">
            <v>8678.3369999999995</v>
          </cell>
          <cell r="EY5">
            <v>9946.8214999999982</v>
          </cell>
          <cell r="EZ5">
            <v>12866.34</v>
          </cell>
          <cell r="FA5">
            <v>15016.849999999999</v>
          </cell>
          <cell r="FB5">
            <v>18433.317000000003</v>
          </cell>
          <cell r="FD5">
            <v>11246.109</v>
          </cell>
          <cell r="FE5">
            <v>13878.348000000002</v>
          </cell>
          <cell r="FF5">
            <v>11358.343499999999</v>
          </cell>
          <cell r="FG5">
            <v>9148.3260000000009</v>
          </cell>
          <cell r="FH5">
            <v>12972.467999999999</v>
          </cell>
          <cell r="FI5">
            <v>16584.3</v>
          </cell>
          <cell r="FJ5">
            <v>22533.035999999996</v>
          </cell>
          <cell r="FM5">
            <v>13800.465</v>
          </cell>
          <cell r="FN5">
            <v>17253.39</v>
          </cell>
          <cell r="FO5">
            <v>17142.856500000002</v>
          </cell>
          <cell r="FP5">
            <v>12248.615499999998</v>
          </cell>
          <cell r="FQ5">
            <v>11829.186000000002</v>
          </cell>
          <cell r="FR5">
            <v>18614.567999999999</v>
          </cell>
          <cell r="FS5">
            <v>21102.353999999999</v>
          </cell>
          <cell r="FU5">
            <v>10801.066500000001</v>
          </cell>
          <cell r="FV5">
            <v>9679.34</v>
          </cell>
          <cell r="FW5">
            <v>9665.8914000000004</v>
          </cell>
          <cell r="FX5">
            <v>8399.3469999999998</v>
          </cell>
          <cell r="FY5">
            <v>10058.784</v>
          </cell>
          <cell r="FZ5">
            <v>14239.901000000002</v>
          </cell>
          <cell r="GA5">
            <v>24106.6584</v>
          </cell>
          <cell r="GC5">
            <v>11979.572000000002</v>
          </cell>
          <cell r="GD5">
            <v>11431.552000000001</v>
          </cell>
          <cell r="GE5">
            <v>11881.199000000001</v>
          </cell>
          <cell r="GF5">
            <v>12161.919000000002</v>
          </cell>
          <cell r="GG5">
            <v>13082.796</v>
          </cell>
          <cell r="GH5">
            <v>14527.539000000001</v>
          </cell>
          <cell r="GI5">
            <v>21811.532499999998</v>
          </cell>
          <cell r="GK5">
            <v>12021.555</v>
          </cell>
          <cell r="GL5">
            <v>12053.811000000002</v>
          </cell>
          <cell r="GM5">
            <v>11427.262000000001</v>
          </cell>
          <cell r="GN5">
            <v>10587.126</v>
          </cell>
          <cell r="GO5">
            <v>12767.603999999999</v>
          </cell>
          <cell r="GP5">
            <v>16433.822</v>
          </cell>
          <cell r="GQ5">
            <v>20032.272000000001</v>
          </cell>
          <cell r="GT5">
            <v>11470.588500000002</v>
          </cell>
          <cell r="GU5">
            <v>11027.478000000001</v>
          </cell>
          <cell r="GV5">
            <v>9413.25</v>
          </cell>
          <cell r="GW5">
            <v>8900.9759999999987</v>
          </cell>
          <cell r="GX5">
            <v>10102.967999999999</v>
          </cell>
          <cell r="GY5">
            <v>16685.603999999999</v>
          </cell>
          <cell r="GZ5">
            <v>25739.373000000003</v>
          </cell>
          <cell r="HB5">
            <v>10896.005999999999</v>
          </cell>
          <cell r="HC5">
            <v>9913.9150000000009</v>
          </cell>
          <cell r="HD5">
            <v>8497.8960000000006</v>
          </cell>
          <cell r="HE5">
            <v>8655.402</v>
          </cell>
          <cell r="HF5">
            <v>10932.6</v>
          </cell>
          <cell r="HG5">
            <v>11416.763999999999</v>
          </cell>
          <cell r="HH5">
            <v>17191.092000000001</v>
          </cell>
          <cell r="HJ5">
            <v>10184.691000000001</v>
          </cell>
          <cell r="HK5">
            <v>9195.8485000000001</v>
          </cell>
          <cell r="HL5">
            <v>8945.0680000000011</v>
          </cell>
          <cell r="HM5">
            <v>9239.0875000000015</v>
          </cell>
          <cell r="HN5">
            <v>13107.168</v>
          </cell>
          <cell r="HO5">
            <v>10387.312</v>
          </cell>
          <cell r="HP5">
            <v>26810.952000000001</v>
          </cell>
          <cell r="HR5">
            <v>8316.7150000000001</v>
          </cell>
          <cell r="HS5">
            <v>8733.34</v>
          </cell>
          <cell r="HT5">
            <v>7981.7160000000003</v>
          </cell>
          <cell r="HU5">
            <v>11691.924000000001</v>
          </cell>
          <cell r="HV5">
            <v>9014.4600000000009</v>
          </cell>
          <cell r="HW5">
            <v>11040.809000000001</v>
          </cell>
          <cell r="HX5">
            <v>19769.326500000003</v>
          </cell>
          <cell r="IA5">
            <v>11763.932400000002</v>
          </cell>
          <cell r="IB5">
            <v>9852.8292000000001</v>
          </cell>
          <cell r="IC5">
            <v>7282.3104000000003</v>
          </cell>
          <cell r="ID5">
            <v>7362.2340000000004</v>
          </cell>
          <cell r="IE5">
            <v>11400.1216</v>
          </cell>
          <cell r="IF5">
            <v>13277.973599999999</v>
          </cell>
          <cell r="IG5">
            <v>20430.720599999997</v>
          </cell>
          <cell r="II5">
            <v>8974.5</v>
          </cell>
          <cell r="IJ5">
            <v>10126.3575</v>
          </cell>
          <cell r="IK5">
            <v>7565.2849999999999</v>
          </cell>
          <cell r="IL5">
            <v>6397</v>
          </cell>
          <cell r="IM5">
            <v>9217.0575000000008</v>
          </cell>
          <cell r="IN5">
            <v>9779.4390000000003</v>
          </cell>
          <cell r="IO5">
            <v>17350.619000000002</v>
          </cell>
          <cell r="IQ5">
            <v>11117.887000000001</v>
          </cell>
          <cell r="IR5">
            <v>9712.8460000000014</v>
          </cell>
          <cell r="IS5">
            <v>9565.86</v>
          </cell>
          <cell r="IT5">
            <v>12827.254000000001</v>
          </cell>
          <cell r="IU5">
            <v>9011.08</v>
          </cell>
          <cell r="IV5">
            <v>11461.944000000001</v>
          </cell>
          <cell r="IW5">
            <v>15024.786</v>
          </cell>
          <cell r="IY5">
            <v>5327.1374999999998</v>
          </cell>
          <cell r="IZ5">
            <v>9351.0239999999994</v>
          </cell>
          <cell r="JA5">
            <v>9592.1384999999991</v>
          </cell>
          <cell r="JB5">
            <v>9383.0684999999994</v>
          </cell>
          <cell r="JC5">
            <v>7487.5349999999989</v>
          </cell>
          <cell r="JD5">
            <v>8811.2194999999992</v>
          </cell>
          <cell r="JE5">
            <v>15932.101500000001</v>
          </cell>
          <cell r="JG5">
            <v>8875.8264999999992</v>
          </cell>
          <cell r="JH5">
            <v>8270.5249999999996</v>
          </cell>
          <cell r="JI5">
            <v>5730.7096000000001</v>
          </cell>
          <cell r="JJ5">
            <v>8176.0859999999993</v>
          </cell>
          <cell r="JK5">
            <v>6514.7170000000006</v>
          </cell>
          <cell r="JL5">
            <v>10241.624</v>
          </cell>
          <cell r="JM5">
            <v>17612.164500000003</v>
          </cell>
          <cell r="JP5">
            <v>6283.9560000000001</v>
          </cell>
          <cell r="JQ5">
            <v>7498.1760000000004</v>
          </cell>
          <cell r="JR5">
            <v>6613.2440000000006</v>
          </cell>
          <cell r="JS5">
            <v>7931.880000000001</v>
          </cell>
          <cell r="JT5">
            <v>7377.2659999999996</v>
          </cell>
          <cell r="JU5">
            <v>8035.5510000000004</v>
          </cell>
          <cell r="JV5">
            <v>16411.186000000002</v>
          </cell>
          <cell r="JX5">
            <v>6340.4320000000007</v>
          </cell>
          <cell r="JY5">
            <v>7832.8096000000005</v>
          </cell>
          <cell r="JZ5">
            <v>5313.1714000000002</v>
          </cell>
          <cell r="KA5">
            <v>6450.7377999999999</v>
          </cell>
          <cell r="KB5">
            <v>10276.329</v>
          </cell>
          <cell r="KC5">
            <v>8897.9539999999997</v>
          </cell>
          <cell r="KD5">
            <v>16081.9575</v>
          </cell>
          <cell r="KF5">
            <v>8553.4154999999992</v>
          </cell>
          <cell r="KG5">
            <v>7961.5168999999996</v>
          </cell>
          <cell r="KH5">
            <v>6994.375</v>
          </cell>
          <cell r="KI5">
            <v>8157.2480000000014</v>
          </cell>
          <cell r="KJ5">
            <v>8889.1799999999985</v>
          </cell>
          <cell r="KK5">
            <v>11224.268399999999</v>
          </cell>
          <cell r="KL5">
            <v>19948.612999999998</v>
          </cell>
          <cell r="KN5">
            <v>8406.8794999999991</v>
          </cell>
          <cell r="KO5">
            <v>14012.632799999998</v>
          </cell>
          <cell r="KP5">
            <v>11889.96</v>
          </cell>
          <cell r="KQ5">
            <v>15406.871999999999</v>
          </cell>
          <cell r="KR5">
            <v>15357.1875</v>
          </cell>
          <cell r="KS5">
            <v>18279.415000000005</v>
          </cell>
          <cell r="KT5">
            <v>28071.865500000004</v>
          </cell>
          <cell r="KW5">
            <v>14432.691000000001</v>
          </cell>
          <cell r="KX5">
            <v>25274.734499999995</v>
          </cell>
          <cell r="KY5">
            <v>15733.955</v>
          </cell>
          <cell r="KZ5">
            <v>7173.4124999999995</v>
          </cell>
          <cell r="LA5">
            <v>10803.8935</v>
          </cell>
          <cell r="LB5">
            <v>14096.5965</v>
          </cell>
          <cell r="LC5">
            <v>16585.437999999998</v>
          </cell>
          <cell r="LE5">
            <v>5675.5919999999996</v>
          </cell>
          <cell r="LF5">
            <v>7817.4120000000003</v>
          </cell>
          <cell r="LG5">
            <v>8673.5529999999999</v>
          </cell>
          <cell r="LH5">
            <v>6860.2214999999997</v>
          </cell>
          <cell r="LI5">
            <v>9937.1880000000001</v>
          </cell>
          <cell r="LJ5">
            <v>13049.003999999999</v>
          </cell>
          <cell r="LK5">
            <v>20428.684499999999</v>
          </cell>
          <cell r="LM5">
            <v>8981.5344999999998</v>
          </cell>
          <cell r="LN5">
            <v>8966.2559999999994</v>
          </cell>
          <cell r="LO5">
            <v>14799.251999999999</v>
          </cell>
          <cell r="LP5">
            <v>11172.995999999999</v>
          </cell>
          <cell r="LQ5">
            <v>14047.62</v>
          </cell>
          <cell r="LR5">
            <v>13107.708000000001</v>
          </cell>
          <cell r="LS5">
            <v>25374.9195</v>
          </cell>
          <cell r="LU5">
            <v>12819.9</v>
          </cell>
          <cell r="LV5">
            <v>23049.683999999997</v>
          </cell>
          <cell r="LW5">
            <v>16491.359999999997</v>
          </cell>
          <cell r="LX5">
            <v>17633.412</v>
          </cell>
          <cell r="LY5">
            <v>16661.075999999997</v>
          </cell>
          <cell r="LZ5">
            <v>16992.011999999999</v>
          </cell>
          <cell r="MA5">
            <v>22533.546000000002</v>
          </cell>
          <cell r="MD5">
            <v>11226.557999999999</v>
          </cell>
          <cell r="ME5">
            <v>16008.289200000001</v>
          </cell>
          <cell r="MF5">
            <v>15582.639600000002</v>
          </cell>
          <cell r="MG5">
            <v>14244.175000000001</v>
          </cell>
          <cell r="MH5">
            <v>21489.017000000003</v>
          </cell>
          <cell r="MI5">
            <v>24212.98</v>
          </cell>
          <cell r="MJ5">
            <v>39099.873499999994</v>
          </cell>
          <cell r="ML5">
            <v>55659.208500000001</v>
          </cell>
          <cell r="MM5">
            <v>19574.5854</v>
          </cell>
          <cell r="MN5">
            <v>17151.467799999999</v>
          </cell>
          <cell r="MO5">
            <v>17098.262999999999</v>
          </cell>
          <cell r="MP5">
            <v>21391.690399999999</v>
          </cell>
          <cell r="MQ5">
            <v>25323.332999999999</v>
          </cell>
          <cell r="MR5">
            <v>32625.348600000001</v>
          </cell>
          <cell r="MT5">
            <v>21123.322000000004</v>
          </cell>
          <cell r="MU5">
            <v>17254.820000000003</v>
          </cell>
          <cell r="MV5">
            <v>27828.208800000004</v>
          </cell>
          <cell r="MW5">
            <v>28387.249200000002</v>
          </cell>
          <cell r="MX5">
            <v>32807.841000000008</v>
          </cell>
          <cell r="MY5">
            <v>46956.261000000006</v>
          </cell>
          <cell r="MZ5">
            <v>44025.103000000003</v>
          </cell>
          <cell r="NB5">
            <v>31996.591000000004</v>
          </cell>
          <cell r="NC5">
            <v>37227.663000000008</v>
          </cell>
          <cell r="ND5">
            <v>44870.35300000001</v>
          </cell>
          <cell r="NE5">
            <v>40457.894400000005</v>
          </cell>
          <cell r="NF5">
            <v>69898.245999999999</v>
          </cell>
          <cell r="NG5">
            <v>71521.993999999992</v>
          </cell>
          <cell r="NH5">
            <v>82347.233499999988</v>
          </cell>
          <cell r="NJ5">
            <v>70680.478499999997</v>
          </cell>
          <cell r="NK5"/>
          <cell r="NL5">
            <v>15930.928800000002</v>
          </cell>
          <cell r="NM5">
            <v>16753.902000000002</v>
          </cell>
          <cell r="NN5">
            <v>15309.954</v>
          </cell>
          <cell r="NO5">
            <v>23831.203200000004</v>
          </cell>
          <cell r="NP5">
            <v>20048.235199999999</v>
          </cell>
          <cell r="NS5">
            <v>11813.056500000001</v>
          </cell>
          <cell r="NT5"/>
          <cell r="NU5">
            <v>10957.747500000001</v>
          </cell>
          <cell r="NV5">
            <v>10713.380999999999</v>
          </cell>
          <cell r="NW5">
            <v>10244.663</v>
          </cell>
          <cell r="NX5">
            <v>16262.057999999999</v>
          </cell>
          <cell r="NY5">
            <v>13568.114</v>
          </cell>
          <cell r="OA5">
            <v>8712.5494999999992</v>
          </cell>
          <cell r="OB5">
            <v>10533.378999999999</v>
          </cell>
          <cell r="OC5">
            <v>10156.040999999999</v>
          </cell>
          <cell r="OD5">
            <v>8971.9089999999997</v>
          </cell>
          <cell r="OE5">
            <v>8077.4964999999993</v>
          </cell>
          <cell r="OF5">
            <v>9908.6875</v>
          </cell>
          <cell r="OG5">
            <v>16128.42</v>
          </cell>
          <cell r="OI5">
            <v>7790.7209999999995</v>
          </cell>
          <cell r="OJ5">
            <v>9228.06</v>
          </cell>
          <cell r="OK5">
            <v>8931.0760000000009</v>
          </cell>
          <cell r="OL5">
            <v>7041.255000000001</v>
          </cell>
          <cell r="OM5">
            <v>9046.4110000000019</v>
          </cell>
          <cell r="ON5">
            <v>9926.5739999999987</v>
          </cell>
          <cell r="OO5">
            <v>11610.123000000001</v>
          </cell>
          <cell r="OQ5">
            <v>7893.6550000000007</v>
          </cell>
          <cell r="OR5">
            <v>7826.6265000000003</v>
          </cell>
          <cell r="OS5">
            <v>8749.902</v>
          </cell>
          <cell r="OT5">
            <v>8239.0565999999999</v>
          </cell>
          <cell r="OU5">
            <v>7160.1299999999992</v>
          </cell>
          <cell r="OV5">
            <v>11575.290499999999</v>
          </cell>
          <cell r="OW5">
            <v>13952.345000000001</v>
          </cell>
          <cell r="OY5">
            <v>7373.616</v>
          </cell>
          <cell r="OZ5">
            <v>7737.2790000000014</v>
          </cell>
          <cell r="PA5">
            <v>6203.3140000000003</v>
          </cell>
          <cell r="PB5">
            <v>8372.232</v>
          </cell>
          <cell r="PC5">
            <v>9587.523000000001</v>
          </cell>
          <cell r="PD5">
            <v>8555.3490000000002</v>
          </cell>
          <cell r="PE5">
            <v>16233.021000000001</v>
          </cell>
        </row>
        <row r="6">
          <cell r="D6">
            <v>13551</v>
          </cell>
          <cell r="E6">
            <v>18067.990000000002</v>
          </cell>
          <cell r="F6">
            <v>18413.919999999998</v>
          </cell>
          <cell r="G6">
            <v>8273.56</v>
          </cell>
          <cell r="H6">
            <v>9054.74</v>
          </cell>
          <cell r="I6">
            <v>12134.65</v>
          </cell>
          <cell r="J6">
            <v>23152.31</v>
          </cell>
          <cell r="K6">
            <v>102648.17</v>
          </cell>
          <cell r="L6">
            <v>8394.2099999999991</v>
          </cell>
          <cell r="M6">
            <v>7586.96</v>
          </cell>
          <cell r="N6">
            <v>8914.35</v>
          </cell>
          <cell r="O6">
            <v>8268.15</v>
          </cell>
          <cell r="P6">
            <v>11117.01</v>
          </cell>
          <cell r="Q6">
            <v>19251.34</v>
          </cell>
          <cell r="R6">
            <v>21387.77</v>
          </cell>
          <cell r="U6">
            <v>7892.06</v>
          </cell>
          <cell r="V6">
            <v>8860.18</v>
          </cell>
          <cell r="W6">
            <v>6141.51</v>
          </cell>
          <cell r="X6">
            <v>7624.3</v>
          </cell>
          <cell r="Y6">
            <v>9445.0400000000009</v>
          </cell>
          <cell r="Z6">
            <v>11233.66</v>
          </cell>
          <cell r="AA6">
            <v>19824.59</v>
          </cell>
          <cell r="AC6">
            <v>9150.39</v>
          </cell>
          <cell r="AD6">
            <v>8211.75</v>
          </cell>
          <cell r="AE6">
            <v>6589.43</v>
          </cell>
          <cell r="AF6">
            <v>8463.76</v>
          </cell>
          <cell r="AG6">
            <v>8175.92</v>
          </cell>
          <cell r="AH6">
            <v>9776.41</v>
          </cell>
          <cell r="AI6">
            <v>18381.43</v>
          </cell>
          <cell r="AK6">
            <v>6326.4810000000007</v>
          </cell>
          <cell r="AL6">
            <v>6638.39</v>
          </cell>
          <cell r="AM6">
            <v>7282.4070000000002</v>
          </cell>
          <cell r="AN6">
            <v>8689.6759999999995</v>
          </cell>
          <cell r="AO6">
            <v>10734.272499999999</v>
          </cell>
          <cell r="AP6">
            <v>10923.147000000001</v>
          </cell>
          <cell r="AQ6">
            <v>22928.994000000002</v>
          </cell>
          <cell r="AS6">
            <v>5929.7175000000007</v>
          </cell>
          <cell r="AT6">
            <v>11687.874000000002</v>
          </cell>
          <cell r="AU6">
            <v>6978.862000000001</v>
          </cell>
          <cell r="AV6">
            <v>7470.0549999999994</v>
          </cell>
          <cell r="AW6">
            <v>7066.4740000000002</v>
          </cell>
          <cell r="AX6">
            <v>9552.5399999999991</v>
          </cell>
          <cell r="AY6">
            <v>23214.216</v>
          </cell>
          <cell r="BA6">
            <v>8558.5815000000002</v>
          </cell>
          <cell r="BB6">
            <v>6923.7740000000003</v>
          </cell>
          <cell r="BC6">
            <v>5629.5250000000005</v>
          </cell>
          <cell r="BD6">
            <v>7369.219000000001</v>
          </cell>
          <cell r="BE6">
            <v>11583.121999999999</v>
          </cell>
          <cell r="BF6">
            <v>11951.051999999998</v>
          </cell>
          <cell r="BG6">
            <v>26351.892</v>
          </cell>
          <cell r="BJ6">
            <v>7608.89</v>
          </cell>
          <cell r="BK6">
            <v>12097.65</v>
          </cell>
          <cell r="BL6">
            <v>9599.75</v>
          </cell>
          <cell r="BM6">
            <v>7430.89</v>
          </cell>
          <cell r="BN6">
            <v>11083.49</v>
          </cell>
          <cell r="BO6">
            <v>13579.59</v>
          </cell>
          <cell r="BP6">
            <v>21894.66</v>
          </cell>
          <cell r="BR6">
            <v>6784.11</v>
          </cell>
          <cell r="BS6">
            <v>11151.2</v>
          </cell>
          <cell r="BT6">
            <v>8205.59</v>
          </cell>
          <cell r="BU6">
            <v>10188.11</v>
          </cell>
          <cell r="BV6">
            <v>22474.97</v>
          </cell>
          <cell r="BW6">
            <v>17828.88</v>
          </cell>
          <cell r="BX6">
            <v>18274.79</v>
          </cell>
          <cell r="BZ6">
            <v>9221.42</v>
          </cell>
          <cell r="CA6">
            <v>8111.38</v>
          </cell>
          <cell r="CB6">
            <v>7199.31</v>
          </cell>
          <cell r="CC6">
            <v>11222.72</v>
          </cell>
          <cell r="CD6">
            <v>14400.68</v>
          </cell>
          <cell r="CE6">
            <v>16461.009999999998</v>
          </cell>
          <cell r="CF6">
            <v>25655.27</v>
          </cell>
          <cell r="CH6">
            <v>11645.78</v>
          </cell>
          <cell r="CI6">
            <v>12172.86</v>
          </cell>
          <cell r="CJ6">
            <v>11282.66</v>
          </cell>
          <cell r="CK6">
            <v>13849.68</v>
          </cell>
          <cell r="CL6">
            <v>17376.05</v>
          </cell>
          <cell r="CM6">
            <v>17457.650000000001</v>
          </cell>
          <cell r="CN6">
            <v>45444.86</v>
          </cell>
          <cell r="CQ6">
            <v>41493.129999999997</v>
          </cell>
          <cell r="CR6">
            <v>9777.5</v>
          </cell>
          <cell r="CS6">
            <v>8805.8799999999992</v>
          </cell>
          <cell r="CT6">
            <v>8924.35</v>
          </cell>
          <cell r="CU6">
            <v>15736.43</v>
          </cell>
          <cell r="CV6">
            <v>13782.16</v>
          </cell>
          <cell r="CW6">
            <v>27780.240000000002</v>
          </cell>
          <cell r="CY6">
            <v>10168.7775</v>
          </cell>
          <cell r="CZ6">
            <v>14054.0715</v>
          </cell>
          <cell r="DA6">
            <v>23159.031000000003</v>
          </cell>
          <cell r="DB6">
            <v>17870.864000000001</v>
          </cell>
          <cell r="DC6">
            <v>7790.139000000001</v>
          </cell>
          <cell r="DD6">
            <v>16919.928</v>
          </cell>
          <cell r="DE6">
            <v>26321.457600000002</v>
          </cell>
          <cell r="DG6">
            <v>15529.187999999998</v>
          </cell>
          <cell r="DH6">
            <v>11209.860999999999</v>
          </cell>
          <cell r="DI6">
            <v>8809.5120000000006</v>
          </cell>
          <cell r="DJ6">
            <v>7893.6689999999999</v>
          </cell>
          <cell r="DK6">
            <v>10347.274499999998</v>
          </cell>
          <cell r="DL6">
            <v>10661.353500000001</v>
          </cell>
          <cell r="DM6">
            <v>30805.194</v>
          </cell>
          <cell r="DO6">
            <v>11280.57</v>
          </cell>
          <cell r="DP6">
            <v>10868.214</v>
          </cell>
          <cell r="DQ6">
            <v>8321.26</v>
          </cell>
          <cell r="DR6">
            <v>11747.523200000001</v>
          </cell>
          <cell r="DS6">
            <v>11790.49</v>
          </cell>
          <cell r="DT6">
            <v>17510.599999999999</v>
          </cell>
          <cell r="DU6">
            <v>22095.483200000002</v>
          </cell>
          <cell r="DX6">
            <v>6850.8405000000002</v>
          </cell>
          <cell r="DY6">
            <v>8963.692500000001</v>
          </cell>
          <cell r="DZ6">
            <v>8167.7374999999993</v>
          </cell>
          <cell r="EA6">
            <v>9157.6875</v>
          </cell>
          <cell r="EB6">
            <v>10916.397999999999</v>
          </cell>
          <cell r="EC6">
            <v>13522.175999999999</v>
          </cell>
          <cell r="ED6">
            <v>22164.962</v>
          </cell>
          <cell r="EF6">
            <v>9669.313500000002</v>
          </cell>
          <cell r="EG6">
            <v>9285.6940000000013</v>
          </cell>
          <cell r="EH6">
            <v>10605.157499999999</v>
          </cell>
          <cell r="EI6">
            <v>10382.6625</v>
          </cell>
          <cell r="EJ6">
            <v>8455.1450000000004</v>
          </cell>
          <cell r="EK6">
            <v>16908.2592</v>
          </cell>
          <cell r="EL6">
            <v>26099.445499999994</v>
          </cell>
          <cell r="EN6">
            <v>8600.1195000000007</v>
          </cell>
          <cell r="EO6">
            <v>9342.5745000000006</v>
          </cell>
          <cell r="EP6">
            <v>8855.762999999999</v>
          </cell>
          <cell r="EQ6">
            <v>9375.6959999999999</v>
          </cell>
          <cell r="ER6">
            <v>14000.8</v>
          </cell>
          <cell r="ES6">
            <v>14677.871000000001</v>
          </cell>
          <cell r="ET6">
            <v>22182.047999999999</v>
          </cell>
          <cell r="EV6">
            <v>17100.775999999998</v>
          </cell>
          <cell r="EW6">
            <v>5186.9399999999996</v>
          </cell>
          <cell r="EX6">
            <v>6527.3564999999999</v>
          </cell>
          <cell r="EY6">
            <v>11067.859000000002</v>
          </cell>
          <cell r="EZ6">
            <v>7226.9039999999995</v>
          </cell>
          <cell r="FA6">
            <v>11186.626</v>
          </cell>
          <cell r="FB6">
            <v>19867.403999999999</v>
          </cell>
          <cell r="FD6">
            <v>10007.364</v>
          </cell>
          <cell r="FE6">
            <v>7836.3450000000003</v>
          </cell>
          <cell r="FF6">
            <v>7202.5690000000004</v>
          </cell>
          <cell r="FG6">
            <v>11454.663</v>
          </cell>
          <cell r="FH6">
            <v>12487.283999999998</v>
          </cell>
          <cell r="FI6">
            <v>16024.054399999999</v>
          </cell>
          <cell r="FJ6">
            <v>20986.000000000004</v>
          </cell>
          <cell r="FM6">
            <v>12554.535600000001</v>
          </cell>
          <cell r="FN6">
            <v>14987.538000000002</v>
          </cell>
          <cell r="FO6">
            <v>8971.7867999999999</v>
          </cell>
          <cell r="FP6">
            <v>8688.4445000000014</v>
          </cell>
          <cell r="FQ6">
            <v>11622.351000000001</v>
          </cell>
          <cell r="FR6">
            <v>11297.544</v>
          </cell>
          <cell r="FS6">
            <v>22616.148000000001</v>
          </cell>
          <cell r="FU6">
            <v>8010.6750000000002</v>
          </cell>
          <cell r="FV6">
            <v>10709.737500000001</v>
          </cell>
          <cell r="FW6">
            <v>8811.8730000000014</v>
          </cell>
          <cell r="FX6">
            <v>10299.19</v>
          </cell>
          <cell r="FY6">
            <v>12395.581399999999</v>
          </cell>
          <cell r="FZ6">
            <v>12981.54</v>
          </cell>
          <cell r="GA6">
            <v>26491.035200000002</v>
          </cell>
          <cell r="GC6">
            <v>8503.1880000000001</v>
          </cell>
          <cell r="GD6">
            <v>8571.4970000000012</v>
          </cell>
          <cell r="GE6">
            <v>6886.5794999999998</v>
          </cell>
          <cell r="GF6">
            <v>8139.2630000000008</v>
          </cell>
          <cell r="GG6">
            <v>12856.305</v>
          </cell>
          <cell r="GH6">
            <v>8594.9369999999999</v>
          </cell>
          <cell r="GI6">
            <v>19210.202000000001</v>
          </cell>
          <cell r="GK6">
            <v>6015.4160000000011</v>
          </cell>
          <cell r="GL6">
            <v>8356.9290000000001</v>
          </cell>
          <cell r="GM6">
            <v>11430.468000000001</v>
          </cell>
          <cell r="GN6">
            <v>9746.737000000001</v>
          </cell>
          <cell r="GO6">
            <v>8886.6479999999992</v>
          </cell>
          <cell r="GP6">
            <v>11199.585499999999</v>
          </cell>
          <cell r="GQ6">
            <v>25309.637499999997</v>
          </cell>
          <cell r="GT6">
            <v>9226.8990000000013</v>
          </cell>
          <cell r="GU6">
            <v>6600.9195000000009</v>
          </cell>
          <cell r="GV6">
            <v>5108.3099999999995</v>
          </cell>
          <cell r="GW6">
            <v>4856.0820000000003</v>
          </cell>
          <cell r="GX6">
            <v>9442.8319999999985</v>
          </cell>
          <cell r="GY6">
            <v>13045.128499999999</v>
          </cell>
          <cell r="GZ6">
            <v>20501.702999999998</v>
          </cell>
          <cell r="HB6">
            <v>6015.8070000000007</v>
          </cell>
          <cell r="HC6">
            <v>8703.24</v>
          </cell>
          <cell r="HD6">
            <v>4819.71</v>
          </cell>
          <cell r="HE6">
            <v>8034.4124999999995</v>
          </cell>
          <cell r="HF6">
            <v>7255.924</v>
          </cell>
          <cell r="HG6">
            <v>13046.514000000001</v>
          </cell>
          <cell r="HH6">
            <v>25529.862000000001</v>
          </cell>
          <cell r="HJ6">
            <v>7459.344000000001</v>
          </cell>
          <cell r="HK6">
            <v>6462.12</v>
          </cell>
          <cell r="HL6">
            <v>6079.1010000000006</v>
          </cell>
          <cell r="HM6">
            <v>9937.8629999999994</v>
          </cell>
          <cell r="HN6">
            <v>8948.3799999999992</v>
          </cell>
          <cell r="HO6">
            <v>9544.6435000000001</v>
          </cell>
          <cell r="HP6">
            <v>23670.072</v>
          </cell>
          <cell r="HR6">
            <v>8606.4552000000003</v>
          </cell>
          <cell r="HS6">
            <v>9381.9074999999993</v>
          </cell>
          <cell r="HT6">
            <v>9232.5096000000012</v>
          </cell>
          <cell r="HU6">
            <v>9238.0529999999999</v>
          </cell>
          <cell r="HV6">
            <v>10830.851999999999</v>
          </cell>
          <cell r="HW6">
            <v>10687.944000000001</v>
          </cell>
          <cell r="HX6">
            <v>20550.155999999999</v>
          </cell>
          <cell r="IA6">
            <v>10949.612400000002</v>
          </cell>
          <cell r="IB6">
            <v>12053.261</v>
          </cell>
          <cell r="IC6">
            <v>7588.8010000000004</v>
          </cell>
          <cell r="ID6">
            <v>13467.674000000001</v>
          </cell>
          <cell r="IE6">
            <v>8655.1184999999987</v>
          </cell>
          <cell r="IF6">
            <v>9646.924500000001</v>
          </cell>
          <cell r="IG6">
            <v>19144.026999999998</v>
          </cell>
          <cell r="II6">
            <v>7606.9368000000004</v>
          </cell>
          <cell r="IJ6">
            <v>6528.6375000000007</v>
          </cell>
          <cell r="IK6">
            <v>8771.2199999999993</v>
          </cell>
          <cell r="IL6">
            <v>7610.8928000000005</v>
          </cell>
          <cell r="IM6">
            <v>8655.482</v>
          </cell>
          <cell r="IN6">
            <v>7675.1683999999996</v>
          </cell>
          <cell r="IO6">
            <v>18418.158500000001</v>
          </cell>
          <cell r="IQ6">
            <v>10521.335000000001</v>
          </cell>
          <cell r="IR6">
            <v>7931.77</v>
          </cell>
          <cell r="IS6">
            <v>6846.0370000000003</v>
          </cell>
          <cell r="IT6">
            <v>11429.088000000002</v>
          </cell>
          <cell r="IU6">
            <v>9692.648000000001</v>
          </cell>
          <cell r="IV6">
            <v>16043.7654</v>
          </cell>
          <cell r="IW6">
            <v>23630.219999999998</v>
          </cell>
          <cell r="IY6">
            <v>6442.441600000001</v>
          </cell>
          <cell r="IZ6">
            <v>8685.7540000000008</v>
          </cell>
          <cell r="JA6">
            <v>4671.1060000000007</v>
          </cell>
          <cell r="JB6">
            <v>7839.584499999999</v>
          </cell>
          <cell r="JC6">
            <v>8099.4959999999992</v>
          </cell>
          <cell r="JD6">
            <v>14320.995999999999</v>
          </cell>
          <cell r="JE6">
            <v>23447.556999999997</v>
          </cell>
          <cell r="JG6">
            <v>6151.7984999999999</v>
          </cell>
          <cell r="JH6">
            <v>6655.3725000000004</v>
          </cell>
          <cell r="JI6">
            <v>7699.3140000000003</v>
          </cell>
          <cell r="JJ6">
            <v>6216.804000000001</v>
          </cell>
          <cell r="JK6">
            <v>7469.481600000001</v>
          </cell>
          <cell r="JL6">
            <v>10135.576999999999</v>
          </cell>
          <cell r="JM6">
            <v>22347.66</v>
          </cell>
          <cell r="JP6">
            <v>6990.3350000000009</v>
          </cell>
          <cell r="JQ6">
            <v>7364.0820000000003</v>
          </cell>
          <cell r="JR6">
            <v>8277.8080000000009</v>
          </cell>
          <cell r="JS6">
            <v>5602.4089999999997</v>
          </cell>
          <cell r="JT6">
            <v>8283.4154999999992</v>
          </cell>
          <cell r="JU6">
            <v>9205.3919999999998</v>
          </cell>
          <cell r="JV6">
            <v>16732.488499999999</v>
          </cell>
          <cell r="JX6">
            <v>6548.2725</v>
          </cell>
          <cell r="JY6">
            <v>6989.1045000000004</v>
          </cell>
          <cell r="JZ6">
            <v>5374.0785000000005</v>
          </cell>
          <cell r="KA6">
            <v>7068.6220000000012</v>
          </cell>
          <cell r="KB6">
            <v>7978.9644999999991</v>
          </cell>
          <cell r="KC6">
            <v>13311.791999999999</v>
          </cell>
          <cell r="KD6">
            <v>24572.988000000001</v>
          </cell>
          <cell r="KF6">
            <v>8464.5990000000002</v>
          </cell>
          <cell r="KG6">
            <v>6520.1010000000006</v>
          </cell>
          <cell r="KH6">
            <v>9508.59</v>
          </cell>
          <cell r="KI6">
            <v>7755.9570000000003</v>
          </cell>
          <cell r="KJ6">
            <v>9664.9190000000017</v>
          </cell>
          <cell r="KK6">
            <v>12041.406000000001</v>
          </cell>
          <cell r="KL6">
            <v>27542.057399999998</v>
          </cell>
          <cell r="KN6">
            <v>8624.1780000000017</v>
          </cell>
          <cell r="KO6">
            <v>12860.650800000001</v>
          </cell>
          <cell r="KP6">
            <v>11319.264000000001</v>
          </cell>
          <cell r="KQ6">
            <v>15399.511999999997</v>
          </cell>
          <cell r="KR6">
            <v>18617.234999999997</v>
          </cell>
          <cell r="KS6">
            <v>24551.89</v>
          </cell>
          <cell r="KT6">
            <v>37825.670400000003</v>
          </cell>
          <cell r="KW6">
            <v>17298.057000000001</v>
          </cell>
          <cell r="KX6">
            <v>24514.770000000004</v>
          </cell>
          <cell r="KY6">
            <v>10720.941000000001</v>
          </cell>
          <cell r="KZ6">
            <v>9622.3995000000014</v>
          </cell>
          <cell r="LA6">
            <v>12546.710000000001</v>
          </cell>
          <cell r="LB6">
            <v>11907.321999999998</v>
          </cell>
          <cell r="LC6">
            <v>20039.081999999999</v>
          </cell>
          <cell r="LE6">
            <v>7067.2910000000011</v>
          </cell>
          <cell r="LF6">
            <v>8698.6409999999996</v>
          </cell>
          <cell r="LG6">
            <v>6266.3160000000007</v>
          </cell>
          <cell r="LH6">
            <v>8750.9364999999998</v>
          </cell>
          <cell r="LI6">
            <v>8790.6540000000005</v>
          </cell>
          <cell r="LJ6">
            <v>11534.149000000001</v>
          </cell>
          <cell r="LK6">
            <v>20927.125</v>
          </cell>
          <cell r="LM6">
            <v>9914.3224999999984</v>
          </cell>
          <cell r="LN6">
            <v>11204.702999999998</v>
          </cell>
          <cell r="LO6">
            <v>11780.392999999998</v>
          </cell>
          <cell r="LP6">
            <v>14074.74</v>
          </cell>
          <cell r="LQ6">
            <v>15058.679999999998</v>
          </cell>
          <cell r="LR6">
            <v>12728.663999999999</v>
          </cell>
          <cell r="LS6">
            <v>26979.7605</v>
          </cell>
          <cell r="LU6">
            <v>11237.782499999999</v>
          </cell>
          <cell r="LV6">
            <v>17871.609000000004</v>
          </cell>
          <cell r="LW6">
            <v>15852.3855</v>
          </cell>
          <cell r="LX6">
            <v>22457.567999999999</v>
          </cell>
          <cell r="LY6">
            <v>18146.414000000001</v>
          </cell>
          <cell r="LZ6">
            <v>17511.239999999998</v>
          </cell>
          <cell r="MA6">
            <v>25841.028999999999</v>
          </cell>
          <cell r="MD6">
            <v>12787.907999999999</v>
          </cell>
          <cell r="ME6">
            <v>18246.3855</v>
          </cell>
          <cell r="MF6">
            <v>18162.244200000001</v>
          </cell>
          <cell r="MG6">
            <v>25496.960499999997</v>
          </cell>
          <cell r="MH6">
            <v>20683.365299999998</v>
          </cell>
          <cell r="MI6">
            <v>22685.670499999997</v>
          </cell>
          <cell r="MJ6">
            <v>40962.60300000001</v>
          </cell>
          <cell r="ML6">
            <v>60750.007500000007</v>
          </cell>
          <cell r="MM6">
            <v>16655.058000000001</v>
          </cell>
          <cell r="MN6">
            <v>20822.178599999999</v>
          </cell>
          <cell r="MO6">
            <v>16631.010000000002</v>
          </cell>
          <cell r="MP6">
            <v>22259.402600000001</v>
          </cell>
          <cell r="MQ6">
            <v>33131.137600000002</v>
          </cell>
          <cell r="MR6">
            <v>43170.637300000002</v>
          </cell>
          <cell r="MT6">
            <v>23953.890499999998</v>
          </cell>
          <cell r="MU6">
            <v>22300.025000000001</v>
          </cell>
          <cell r="MV6">
            <v>30338.6675</v>
          </cell>
          <cell r="MW6">
            <v>25849.314000000002</v>
          </cell>
          <cell r="MX6">
            <v>32365.9565</v>
          </cell>
          <cell r="MY6">
            <v>32692.059000000001</v>
          </cell>
          <cell r="MZ6">
            <v>53985.444800000005</v>
          </cell>
          <cell r="NB6">
            <v>32186.363000000005</v>
          </cell>
          <cell r="NC6">
            <v>35417.041000000005</v>
          </cell>
          <cell r="ND6">
            <v>34726.362000000001</v>
          </cell>
          <cell r="NE6">
            <v>43143.65</v>
          </cell>
          <cell r="NF6">
            <v>47527.337999999996</v>
          </cell>
          <cell r="NG6">
            <v>69371.758400000006</v>
          </cell>
          <cell r="NH6">
            <v>93032.430400000012</v>
          </cell>
          <cell r="NJ6">
            <v>86936.464000000007</v>
          </cell>
          <cell r="NK6"/>
          <cell r="NL6">
            <v>8893.6574999999993</v>
          </cell>
          <cell r="NM6">
            <v>11304.216</v>
          </cell>
          <cell r="NN6">
            <v>12308.852499999999</v>
          </cell>
          <cell r="NO6">
            <v>21636.384000000002</v>
          </cell>
          <cell r="NP6">
            <v>23295.965000000004</v>
          </cell>
          <cell r="NS6">
            <v>11438.128800000002</v>
          </cell>
          <cell r="NT6"/>
          <cell r="NU6">
            <v>6409.4177</v>
          </cell>
          <cell r="NV6">
            <v>7214.4135000000006</v>
          </cell>
          <cell r="NW6">
            <v>14359.598000000002</v>
          </cell>
          <cell r="NX6">
            <v>15505.886999999997</v>
          </cell>
          <cell r="NY6">
            <v>19313.640399999997</v>
          </cell>
          <cell r="OA6">
            <v>9579.99</v>
          </cell>
          <cell r="OB6">
            <v>9291.4500000000007</v>
          </cell>
          <cell r="OC6">
            <v>8480.7029999999995</v>
          </cell>
          <cell r="OD6">
            <v>13504.197</v>
          </cell>
          <cell r="OE6">
            <v>11561.996799999999</v>
          </cell>
          <cell r="OF6">
            <v>11468.386499999999</v>
          </cell>
          <cell r="OG6">
            <v>20796.335499999997</v>
          </cell>
          <cell r="OI6">
            <v>8698.3995000000014</v>
          </cell>
          <cell r="OJ6">
            <v>10695.3735</v>
          </cell>
          <cell r="OK6">
            <v>7588.56</v>
          </cell>
          <cell r="OL6">
            <v>10830.999</v>
          </cell>
          <cell r="OM6">
            <v>11202.38</v>
          </cell>
          <cell r="ON6">
            <v>8180.9274999999998</v>
          </cell>
          <cell r="OO6">
            <v>20632.891499999998</v>
          </cell>
          <cell r="OQ6">
            <v>10831.2012</v>
          </cell>
          <cell r="OR6">
            <v>8415.246000000001</v>
          </cell>
          <cell r="OS6">
            <v>7068.8519999999999</v>
          </cell>
          <cell r="OT6">
            <v>7043.0714999999991</v>
          </cell>
          <cell r="OU6">
            <v>5727.4025000000001</v>
          </cell>
          <cell r="OV6">
            <v>7073.8109999999997</v>
          </cell>
          <cell r="OW6">
            <v>19256.690699999999</v>
          </cell>
          <cell r="OY6">
            <v>8733.4800000000014</v>
          </cell>
          <cell r="OZ6">
            <v>6487.4775000000009</v>
          </cell>
          <cell r="PA6">
            <v>7023.2616000000007</v>
          </cell>
          <cell r="PB6">
            <v>5563.6680000000006</v>
          </cell>
          <cell r="PC6">
            <v>10567.1315</v>
          </cell>
          <cell r="PD6">
            <v>9516.2844999999998</v>
          </cell>
          <cell r="PE6">
            <v>17255.078099999999</v>
          </cell>
        </row>
        <row r="7">
          <cell r="D7">
            <v>7461.04</v>
          </cell>
          <cell r="E7">
            <v>8171.61</v>
          </cell>
          <cell r="F7">
            <v>8682.7000000000007</v>
          </cell>
          <cell r="G7">
            <v>4588.1099999999997</v>
          </cell>
          <cell r="H7">
            <v>4685.76</v>
          </cell>
          <cell r="I7">
            <v>6306.98</v>
          </cell>
          <cell r="J7">
            <v>11780.05</v>
          </cell>
          <cell r="K7">
            <v>51676.25</v>
          </cell>
          <cell r="L7">
            <v>6079.93</v>
          </cell>
          <cell r="M7">
            <v>5400.02</v>
          </cell>
          <cell r="N7">
            <v>5718.64</v>
          </cell>
          <cell r="O7">
            <v>4455.9399999999996</v>
          </cell>
          <cell r="P7">
            <v>4092.83</v>
          </cell>
          <cell r="Q7">
            <v>6458.49</v>
          </cell>
          <cell r="R7">
            <v>9428.76</v>
          </cell>
          <cell r="U7">
            <v>5485.25</v>
          </cell>
          <cell r="V7">
            <v>4427.84</v>
          </cell>
          <cell r="W7">
            <v>6837.57</v>
          </cell>
          <cell r="X7">
            <v>6842.98</v>
          </cell>
          <cell r="Y7">
            <v>5581.86</v>
          </cell>
          <cell r="Z7">
            <v>9026.7199999999993</v>
          </cell>
          <cell r="AA7">
            <v>12318.06</v>
          </cell>
          <cell r="AC7">
            <v>4987.59</v>
          </cell>
          <cell r="AD7">
            <v>8350.5300000000007</v>
          </cell>
          <cell r="AE7">
            <v>5010.33</v>
          </cell>
          <cell r="AF7">
            <v>5308.6</v>
          </cell>
          <cell r="AG7">
            <v>6618.5</v>
          </cell>
          <cell r="AH7">
            <v>7323.16</v>
          </cell>
          <cell r="AI7">
            <v>10892.99</v>
          </cell>
          <cell r="AK7">
            <v>4509.5295000000006</v>
          </cell>
          <cell r="AL7">
            <v>7440.3525000000009</v>
          </cell>
          <cell r="AM7">
            <v>5911.3564999999999</v>
          </cell>
          <cell r="AN7">
            <v>6058.9439999999995</v>
          </cell>
          <cell r="AO7">
            <v>6052.8240000000005</v>
          </cell>
          <cell r="AP7">
            <v>6683.3519999999999</v>
          </cell>
          <cell r="AQ7">
            <v>10824.558999999999</v>
          </cell>
          <cell r="AS7">
            <v>7451.2619999999997</v>
          </cell>
          <cell r="AT7">
            <v>6483.2984999999999</v>
          </cell>
          <cell r="AU7">
            <v>2863.2134999999998</v>
          </cell>
          <cell r="AV7">
            <v>5110.1505000000006</v>
          </cell>
          <cell r="AW7">
            <v>3069.4074999999998</v>
          </cell>
          <cell r="AX7">
            <v>8260.8790000000008</v>
          </cell>
          <cell r="AY7">
            <v>16965.018</v>
          </cell>
          <cell r="BA7">
            <v>5076.0990000000002</v>
          </cell>
          <cell r="BB7">
            <v>5015.648000000001</v>
          </cell>
          <cell r="BC7">
            <v>4723.1470000000008</v>
          </cell>
          <cell r="BD7">
            <v>4846.5959999999995</v>
          </cell>
          <cell r="BE7">
            <v>4683.5519999999997</v>
          </cell>
          <cell r="BF7">
            <v>11925.948499999999</v>
          </cell>
          <cell r="BG7">
            <v>13089.047</v>
          </cell>
          <cell r="BJ7">
            <v>5584.91</v>
          </cell>
          <cell r="BK7">
            <v>5357.72</v>
          </cell>
          <cell r="BL7">
            <v>5233.55</v>
          </cell>
          <cell r="BM7">
            <v>9381.57</v>
          </cell>
          <cell r="BN7">
            <v>6549.63</v>
          </cell>
          <cell r="BO7">
            <v>10594.1</v>
          </cell>
          <cell r="BP7">
            <v>12348.69</v>
          </cell>
          <cell r="BR7">
            <v>4789.83</v>
          </cell>
          <cell r="BS7">
            <v>7786.13</v>
          </cell>
          <cell r="BT7">
            <v>6016.95</v>
          </cell>
          <cell r="BU7">
            <v>6423.96</v>
          </cell>
          <cell r="BV7">
            <v>12705.55</v>
          </cell>
          <cell r="BW7">
            <v>12189.91</v>
          </cell>
          <cell r="BX7">
            <v>15354.01</v>
          </cell>
          <cell r="BZ7">
            <v>6831.14</v>
          </cell>
          <cell r="CA7">
            <v>7567.04</v>
          </cell>
          <cell r="CB7">
            <v>6181.11</v>
          </cell>
          <cell r="CC7">
            <v>9242.3799999999992</v>
          </cell>
          <cell r="CD7">
            <v>7905.55</v>
          </cell>
          <cell r="CE7">
            <v>9658.6</v>
          </cell>
          <cell r="CF7">
            <v>15922.79</v>
          </cell>
          <cell r="CH7">
            <v>6271.61</v>
          </cell>
          <cell r="CI7">
            <v>9372.34</v>
          </cell>
          <cell r="CJ7">
            <v>6888.35</v>
          </cell>
          <cell r="CK7">
            <v>7825.93</v>
          </cell>
          <cell r="CL7">
            <v>9172.6</v>
          </cell>
          <cell r="CM7">
            <v>14414.43</v>
          </cell>
          <cell r="CN7">
            <v>19976.87</v>
          </cell>
          <cell r="CQ7">
            <v>19108.310000000001</v>
          </cell>
          <cell r="CR7">
            <v>7778.49</v>
          </cell>
          <cell r="CS7">
            <v>8633.68</v>
          </cell>
          <cell r="CT7">
            <v>9473.7199999999993</v>
          </cell>
          <cell r="CU7">
            <v>8539.16</v>
          </cell>
          <cell r="CV7">
            <v>14213.04</v>
          </cell>
          <cell r="CW7">
            <v>17441.61</v>
          </cell>
          <cell r="CY7">
            <v>8574.1424999999999</v>
          </cell>
          <cell r="CZ7">
            <v>13064.227000000001</v>
          </cell>
          <cell r="DA7">
            <v>13481.4845</v>
          </cell>
          <cell r="DB7">
            <v>15665.016</v>
          </cell>
          <cell r="DC7">
            <v>7757.1109999999999</v>
          </cell>
          <cell r="DD7">
            <v>8064.5510000000004</v>
          </cell>
          <cell r="DE7">
            <v>14146.913</v>
          </cell>
          <cell r="DG7">
            <v>6323.0399999999991</v>
          </cell>
          <cell r="DH7">
            <v>9207.8080000000009</v>
          </cell>
          <cell r="DI7">
            <v>6074.0400000000009</v>
          </cell>
          <cell r="DJ7">
            <v>5043.9900000000007</v>
          </cell>
          <cell r="DK7">
            <v>5283.3359999999993</v>
          </cell>
          <cell r="DL7">
            <v>10886.759999999998</v>
          </cell>
          <cell r="DM7">
            <v>10644.237000000001</v>
          </cell>
          <cell r="DO7">
            <v>5494.3130000000001</v>
          </cell>
          <cell r="DP7">
            <v>4942.179000000001</v>
          </cell>
          <cell r="DQ7">
            <v>5626.2800000000007</v>
          </cell>
          <cell r="DR7">
            <v>6227.3519999999999</v>
          </cell>
          <cell r="DS7">
            <v>5694.2039999999997</v>
          </cell>
          <cell r="DT7">
            <v>8190.4000000000005</v>
          </cell>
          <cell r="DU7">
            <v>12582.804</v>
          </cell>
          <cell r="DX7">
            <v>7409.9130000000005</v>
          </cell>
          <cell r="DY7">
            <v>6595.5225</v>
          </cell>
          <cell r="DZ7">
            <v>6636</v>
          </cell>
          <cell r="EA7">
            <v>7463.1450000000004</v>
          </cell>
          <cell r="EB7">
            <v>8455.3035</v>
          </cell>
          <cell r="EC7">
            <v>11015.655000000001</v>
          </cell>
          <cell r="ED7">
            <v>12734.515500000001</v>
          </cell>
          <cell r="EF7">
            <v>9034.0739999999987</v>
          </cell>
          <cell r="EG7">
            <v>5512.92</v>
          </cell>
          <cell r="EH7">
            <v>5191.9350000000004</v>
          </cell>
          <cell r="EI7">
            <v>4813.0845000000008</v>
          </cell>
          <cell r="EJ7">
            <v>6350.4494999999997</v>
          </cell>
          <cell r="EK7">
            <v>8130.0859999999993</v>
          </cell>
          <cell r="EL7">
            <v>11831.663999999999</v>
          </cell>
          <cell r="EN7">
            <v>5855.4615000000003</v>
          </cell>
          <cell r="EO7">
            <v>7808.1464999999998</v>
          </cell>
          <cell r="EP7">
            <v>6462.4068000000007</v>
          </cell>
          <cell r="EQ7">
            <v>5564.0860000000002</v>
          </cell>
          <cell r="ER7">
            <v>7041.1439999999993</v>
          </cell>
          <cell r="ES7">
            <v>9469.2124999999996</v>
          </cell>
          <cell r="ET7">
            <v>15160.103999999999</v>
          </cell>
          <cell r="EV7">
            <v>10574.1005</v>
          </cell>
          <cell r="EW7">
            <v>7089.6870000000008</v>
          </cell>
          <cell r="EX7">
            <v>6449.7510000000002</v>
          </cell>
          <cell r="EY7">
            <v>8596.7309999999998</v>
          </cell>
          <cell r="EZ7">
            <v>7535.5280000000012</v>
          </cell>
          <cell r="FA7">
            <v>7188.2199999999993</v>
          </cell>
          <cell r="FB7">
            <v>18370.233</v>
          </cell>
          <cell r="FD7">
            <v>10513.314</v>
          </cell>
          <cell r="FE7">
            <v>5610.9795000000004</v>
          </cell>
          <cell r="FF7">
            <v>6252.067500000001</v>
          </cell>
          <cell r="FG7">
            <v>5091.8999999999996</v>
          </cell>
          <cell r="FH7">
            <v>7478</v>
          </cell>
          <cell r="FI7">
            <v>9049.9499999999989</v>
          </cell>
          <cell r="FJ7">
            <v>11452.1085</v>
          </cell>
          <cell r="FM7">
            <v>14579.397000000001</v>
          </cell>
          <cell r="FN7">
            <v>10073.133</v>
          </cell>
          <cell r="FO7">
            <v>11394.054</v>
          </cell>
          <cell r="FP7">
            <v>11748.4395</v>
          </cell>
          <cell r="FQ7">
            <v>14565.263999999999</v>
          </cell>
          <cell r="FR7">
            <v>13394.6595</v>
          </cell>
          <cell r="FS7">
            <v>18244.024999999998</v>
          </cell>
          <cell r="FU7">
            <v>6679.2220000000007</v>
          </cell>
          <cell r="FV7">
            <v>10924.265000000001</v>
          </cell>
          <cell r="FW7">
            <v>8161.7690000000002</v>
          </cell>
          <cell r="FX7">
            <v>7631.5494999999992</v>
          </cell>
          <cell r="FY7">
            <v>11119.248000000001</v>
          </cell>
          <cell r="FZ7">
            <v>11353.74</v>
          </cell>
          <cell r="GA7">
            <v>13114.332</v>
          </cell>
          <cell r="GC7">
            <v>5084.7709999999997</v>
          </cell>
          <cell r="GD7">
            <v>6049.0919999999996</v>
          </cell>
          <cell r="GE7">
            <v>8156.9039999999995</v>
          </cell>
          <cell r="GF7">
            <v>8217.3850000000002</v>
          </cell>
          <cell r="GG7">
            <v>10896.963</v>
          </cell>
          <cell r="GH7">
            <v>12548.382000000001</v>
          </cell>
          <cell r="GI7">
            <v>11422.697000000002</v>
          </cell>
          <cell r="GK7">
            <v>11664.0705</v>
          </cell>
          <cell r="GL7">
            <v>10242.24</v>
          </cell>
          <cell r="GM7">
            <v>6662.1480000000001</v>
          </cell>
          <cell r="GN7">
            <v>5268.1080000000002</v>
          </cell>
          <cell r="GO7">
            <v>6730.0860000000011</v>
          </cell>
          <cell r="GP7">
            <v>10708.362999999999</v>
          </cell>
          <cell r="GQ7">
            <v>16272.246999999999</v>
          </cell>
          <cell r="GT7">
            <v>6973.7744999999995</v>
          </cell>
          <cell r="GU7">
            <v>6965.2170000000006</v>
          </cell>
          <cell r="GV7">
            <v>6863.8919999999998</v>
          </cell>
          <cell r="GW7">
            <v>5779.8959999999997</v>
          </cell>
          <cell r="GX7">
            <v>7219.1805000000004</v>
          </cell>
          <cell r="GY7">
            <v>8490.4844999999987</v>
          </cell>
          <cell r="GZ7">
            <v>8859.3960000000006</v>
          </cell>
          <cell r="HB7">
            <v>6776.8154999999997</v>
          </cell>
          <cell r="HC7">
            <v>5280.223</v>
          </cell>
          <cell r="HD7">
            <v>6291.1590000000006</v>
          </cell>
          <cell r="HE7">
            <v>6316.7475000000004</v>
          </cell>
          <cell r="HF7">
            <v>5251.4549999999999</v>
          </cell>
          <cell r="HG7">
            <v>8604.9704999999994</v>
          </cell>
          <cell r="HH7">
            <v>9995.8679999999986</v>
          </cell>
          <cell r="HJ7">
            <v>5378.197000000001</v>
          </cell>
          <cell r="HK7">
            <v>5502.5315000000001</v>
          </cell>
          <cell r="HL7">
            <v>5991</v>
          </cell>
          <cell r="HM7">
            <v>4944.8279999999995</v>
          </cell>
          <cell r="HN7">
            <v>8231.4359999999997</v>
          </cell>
          <cell r="HO7">
            <v>7867.98</v>
          </cell>
          <cell r="HP7">
            <v>9244.0079999999998</v>
          </cell>
          <cell r="HR7">
            <v>11592.4095</v>
          </cell>
          <cell r="HS7">
            <v>8220.4184999999998</v>
          </cell>
          <cell r="HT7">
            <v>6946.1879999999992</v>
          </cell>
          <cell r="HU7">
            <v>6766.956000000001</v>
          </cell>
          <cell r="HV7">
            <v>6904.2240000000002</v>
          </cell>
          <cell r="HW7">
            <v>8487.1200000000008</v>
          </cell>
          <cell r="HX7">
            <v>15861.888000000001</v>
          </cell>
          <cell r="IA7">
            <v>12861.325100000002</v>
          </cell>
          <cell r="IB7">
            <v>6860.9530000000004</v>
          </cell>
          <cell r="IC7">
            <v>3214.3888000000002</v>
          </cell>
          <cell r="ID7">
            <v>4453.4124000000002</v>
          </cell>
          <cell r="IE7">
            <v>7215.7716000000009</v>
          </cell>
          <cell r="IF7">
            <v>8680.2633999999998</v>
          </cell>
          <cell r="IG7">
            <v>13267.325000000001</v>
          </cell>
          <cell r="II7">
            <v>6339.585</v>
          </cell>
          <cell r="IJ7">
            <v>4525.2719999999999</v>
          </cell>
          <cell r="IK7">
            <v>6591.7560000000003</v>
          </cell>
          <cell r="IL7">
            <v>5260.5959999999995</v>
          </cell>
          <cell r="IM7">
            <v>6633.348</v>
          </cell>
          <cell r="IN7">
            <v>7151.0519999999997</v>
          </cell>
          <cell r="IO7">
            <v>12300.6345</v>
          </cell>
          <cell r="IQ7">
            <v>4442.9330000000009</v>
          </cell>
          <cell r="IR7">
            <v>5604.3350000000009</v>
          </cell>
          <cell r="IS7">
            <v>5338.0690000000004</v>
          </cell>
          <cell r="IT7">
            <v>7358.0100000000011</v>
          </cell>
          <cell r="IU7">
            <v>7724.7390000000005</v>
          </cell>
          <cell r="IV7">
            <v>8359.9009999999998</v>
          </cell>
          <cell r="IW7">
            <v>11135.189000000002</v>
          </cell>
          <cell r="IY7">
            <v>4239.5784999999996</v>
          </cell>
          <cell r="IZ7">
            <v>4806.3</v>
          </cell>
          <cell r="JA7">
            <v>4809.4034999999994</v>
          </cell>
          <cell r="JB7">
            <v>4682.3744999999999</v>
          </cell>
          <cell r="JC7">
            <v>4860.2794999999996</v>
          </cell>
          <cell r="JD7">
            <v>6415.2269999999999</v>
          </cell>
          <cell r="JE7">
            <v>13287.151500000002</v>
          </cell>
          <cell r="JG7">
            <v>4094.5</v>
          </cell>
          <cell r="JH7">
            <v>8937.9125000000004</v>
          </cell>
          <cell r="JI7">
            <v>6733.3874999999998</v>
          </cell>
          <cell r="JJ7">
            <v>4607.0124999999998</v>
          </cell>
          <cell r="JK7">
            <v>5512.0625</v>
          </cell>
          <cell r="JL7">
            <v>8832.6315000000013</v>
          </cell>
          <cell r="JM7">
            <v>8085.3255000000008</v>
          </cell>
          <cell r="JP7">
            <v>5424.384</v>
          </cell>
          <cell r="JQ7">
            <v>5862.8350000000009</v>
          </cell>
          <cell r="JR7">
            <v>4782.8154999999997</v>
          </cell>
          <cell r="JS7">
            <v>4842.7610000000004</v>
          </cell>
          <cell r="JT7">
            <v>8021.9260000000004</v>
          </cell>
          <cell r="JU7">
            <v>7425.9769999999999</v>
          </cell>
          <cell r="JV7">
            <v>12167.663999999999</v>
          </cell>
          <cell r="JX7">
            <v>4818.8690000000006</v>
          </cell>
          <cell r="JY7">
            <v>4302.4544999999998</v>
          </cell>
          <cell r="JZ7">
            <v>6711.2430000000004</v>
          </cell>
          <cell r="KA7">
            <v>6560.8994999999995</v>
          </cell>
          <cell r="KB7">
            <v>5755.5479999999998</v>
          </cell>
          <cell r="KC7">
            <v>8894.5344000000005</v>
          </cell>
          <cell r="KD7">
            <v>11332.318499999999</v>
          </cell>
          <cell r="KF7">
            <v>6009.78</v>
          </cell>
          <cell r="KG7">
            <v>5395.92</v>
          </cell>
          <cell r="KH7">
            <v>4803.1679999999997</v>
          </cell>
          <cell r="KI7">
            <v>4126.9560000000001</v>
          </cell>
          <cell r="KJ7">
            <v>7762.9216000000015</v>
          </cell>
          <cell r="KK7">
            <v>8846.1720000000005</v>
          </cell>
          <cell r="KL7">
            <v>17640.640500000001</v>
          </cell>
          <cell r="KN7">
            <v>8375.9674999999988</v>
          </cell>
          <cell r="KO7">
            <v>10582</v>
          </cell>
          <cell r="KP7">
            <v>10480.9375</v>
          </cell>
          <cell r="KQ7">
            <v>12843.797999999999</v>
          </cell>
          <cell r="KR7">
            <v>14622.126400000001</v>
          </cell>
          <cell r="KS7">
            <v>14787.217499999999</v>
          </cell>
          <cell r="KT7">
            <v>27009.486000000001</v>
          </cell>
          <cell r="KW7">
            <v>12634.702499999999</v>
          </cell>
          <cell r="KX7">
            <v>15759.484999999999</v>
          </cell>
          <cell r="KY7">
            <v>9094.6139999999996</v>
          </cell>
          <cell r="KZ7">
            <v>7391.0959999999995</v>
          </cell>
          <cell r="LA7">
            <v>5912.45</v>
          </cell>
          <cell r="LB7">
            <v>9457.0479999999989</v>
          </cell>
          <cell r="LC7">
            <v>13002.716499999999</v>
          </cell>
          <cell r="LE7">
            <v>8902.8860000000004</v>
          </cell>
          <cell r="LF7">
            <v>8663.0535</v>
          </cell>
          <cell r="LG7">
            <v>5827.0124999999998</v>
          </cell>
          <cell r="LH7">
            <v>8098.1734999999999</v>
          </cell>
          <cell r="LI7">
            <v>5058.72</v>
          </cell>
          <cell r="LJ7">
            <v>8876.3439999999991</v>
          </cell>
          <cell r="LK7">
            <v>12220.614000000001</v>
          </cell>
          <cell r="LM7">
            <v>6018.5999999999995</v>
          </cell>
          <cell r="LN7">
            <v>10154.364</v>
          </cell>
          <cell r="LO7">
            <v>6620.1719999999996</v>
          </cell>
          <cell r="LP7">
            <v>8771.6720000000005</v>
          </cell>
          <cell r="LQ7">
            <v>9756.5159999999996</v>
          </cell>
          <cell r="LR7">
            <v>22121.531999999999</v>
          </cell>
          <cell r="LS7">
            <v>13973.5365</v>
          </cell>
          <cell r="LU7">
            <v>11692.25</v>
          </cell>
          <cell r="LV7">
            <v>12121.175000000001</v>
          </cell>
          <cell r="LW7">
            <v>11582.196</v>
          </cell>
          <cell r="LX7">
            <v>12508.791499999998</v>
          </cell>
          <cell r="LY7">
            <v>11316.586499999999</v>
          </cell>
          <cell r="LZ7">
            <v>10565.82</v>
          </cell>
          <cell r="MA7">
            <v>21176.788499999999</v>
          </cell>
          <cell r="MD7">
            <v>8085.8250000000007</v>
          </cell>
          <cell r="ME7">
            <v>10161.371000000001</v>
          </cell>
          <cell r="MF7">
            <v>10554.434000000001</v>
          </cell>
          <cell r="MG7">
            <v>16059.483000000002</v>
          </cell>
          <cell r="MH7">
            <v>14892.405000000001</v>
          </cell>
          <cell r="MI7">
            <v>16663.180800000002</v>
          </cell>
          <cell r="MJ7">
            <v>25376.165099999998</v>
          </cell>
          <cell r="ML7">
            <v>37577.116500000004</v>
          </cell>
          <cell r="MM7">
            <v>15408.446200000002</v>
          </cell>
          <cell r="MN7">
            <v>19157.061000000002</v>
          </cell>
          <cell r="MO7">
            <v>11987.19</v>
          </cell>
          <cell r="MP7">
            <v>14068.555200000001</v>
          </cell>
          <cell r="MQ7">
            <v>21050.003000000004</v>
          </cell>
          <cell r="MR7">
            <v>30309.804</v>
          </cell>
          <cell r="MT7">
            <v>16395.995000000003</v>
          </cell>
          <cell r="MU7">
            <v>25087.698</v>
          </cell>
          <cell r="MV7">
            <v>32251.582000000002</v>
          </cell>
          <cell r="MW7">
            <v>27185.257000000001</v>
          </cell>
          <cell r="MX7">
            <v>29645.462</v>
          </cell>
          <cell r="MY7">
            <v>24274.107200000002</v>
          </cell>
          <cell r="MZ7">
            <v>34399.286999999997</v>
          </cell>
          <cell r="NB7">
            <v>24482.959499999997</v>
          </cell>
          <cell r="NC7">
            <v>35948.156400000007</v>
          </cell>
          <cell r="ND7">
            <v>39953.563200000004</v>
          </cell>
          <cell r="NE7">
            <v>44158.574000000001</v>
          </cell>
          <cell r="NF7">
            <v>41740.544999999998</v>
          </cell>
          <cell r="NG7">
            <v>66059.564999999988</v>
          </cell>
          <cell r="NH7">
            <v>71122.428499999995</v>
          </cell>
          <cell r="NJ7">
            <v>60927.700400000002</v>
          </cell>
          <cell r="NK7"/>
          <cell r="NL7">
            <v>10357.326000000001</v>
          </cell>
          <cell r="NM7">
            <v>11785.224000000002</v>
          </cell>
          <cell r="NN7">
            <v>11898.821000000002</v>
          </cell>
          <cell r="NO7">
            <v>19801.21</v>
          </cell>
          <cell r="NP7">
            <v>22957.91</v>
          </cell>
          <cell r="NS7">
            <v>9026.9969999999994</v>
          </cell>
          <cell r="NT7"/>
          <cell r="NU7">
            <v>8298.969000000001</v>
          </cell>
          <cell r="NV7">
            <v>5975.9804999999997</v>
          </cell>
          <cell r="NW7">
            <v>10101.586000000001</v>
          </cell>
          <cell r="NX7">
            <v>12976.772499999999</v>
          </cell>
          <cell r="NY7">
            <v>11546.632499999998</v>
          </cell>
          <cell r="OA7">
            <v>8011.2794999999996</v>
          </cell>
          <cell r="OB7">
            <v>11324.907000000001</v>
          </cell>
          <cell r="OC7">
            <v>7372.8839999999991</v>
          </cell>
          <cell r="OD7">
            <v>6462.6894999999986</v>
          </cell>
          <cell r="OE7">
            <v>5413.8810000000003</v>
          </cell>
          <cell r="OF7">
            <v>6842.1870000000008</v>
          </cell>
          <cell r="OG7">
            <v>7009.9365000000007</v>
          </cell>
          <cell r="OI7">
            <v>4707.3620000000001</v>
          </cell>
          <cell r="OJ7">
            <v>4231.9639999999999</v>
          </cell>
          <cell r="OK7">
            <v>5264.8090000000002</v>
          </cell>
          <cell r="OL7">
            <v>4687.74</v>
          </cell>
          <cell r="OM7">
            <v>5272.2780000000002</v>
          </cell>
          <cell r="ON7">
            <v>6108.2840000000006</v>
          </cell>
          <cell r="OO7">
            <v>9143.8305</v>
          </cell>
          <cell r="OQ7">
            <v>4099.2105000000001</v>
          </cell>
          <cell r="OR7">
            <v>5711.7480000000005</v>
          </cell>
          <cell r="OS7">
            <v>3937.5050000000001</v>
          </cell>
          <cell r="OT7">
            <v>4321.116</v>
          </cell>
          <cell r="OU7">
            <v>5455.1879999999992</v>
          </cell>
          <cell r="OV7">
            <v>4985.6399999999994</v>
          </cell>
          <cell r="OW7">
            <v>7363.5450000000001</v>
          </cell>
          <cell r="OY7">
            <v>7273.9170000000004</v>
          </cell>
          <cell r="OZ7">
            <v>4635.0059999999994</v>
          </cell>
          <cell r="PA7">
            <v>5447.8834999999999</v>
          </cell>
          <cell r="PB7">
            <v>4318.3125</v>
          </cell>
          <cell r="PC7">
            <v>4782.8110000000006</v>
          </cell>
          <cell r="PD7">
            <v>5639.6879999999992</v>
          </cell>
          <cell r="PE7">
            <v>10749.353999999999</v>
          </cell>
        </row>
        <row r="8">
          <cell r="D8">
            <v>9345.66</v>
          </cell>
          <cell r="E8">
            <v>10235.719999999999</v>
          </cell>
          <cell r="F8">
            <v>20065.57</v>
          </cell>
          <cell r="G8">
            <v>7761.87</v>
          </cell>
          <cell r="H8">
            <v>6927.12</v>
          </cell>
          <cell r="I8">
            <v>12594.63</v>
          </cell>
          <cell r="J8">
            <v>18103.810000000001</v>
          </cell>
          <cell r="K8">
            <v>85034.38</v>
          </cell>
          <cell r="L8">
            <v>4193.46</v>
          </cell>
          <cell r="M8">
            <v>6138.73</v>
          </cell>
          <cell r="N8">
            <v>8087.28</v>
          </cell>
          <cell r="O8">
            <v>5940.97</v>
          </cell>
          <cell r="P8">
            <v>8704.73</v>
          </cell>
          <cell r="Q8">
            <v>8409.5300000000007</v>
          </cell>
          <cell r="R8">
            <v>12505.25</v>
          </cell>
          <cell r="U8">
            <v>5882.26</v>
          </cell>
          <cell r="V8">
            <v>4884.8500000000004</v>
          </cell>
          <cell r="W8">
            <v>6480.38</v>
          </cell>
          <cell r="X8">
            <v>6540.69</v>
          </cell>
          <cell r="Y8">
            <v>7467.65</v>
          </cell>
          <cell r="Z8">
            <v>8307.32</v>
          </cell>
          <cell r="AA8">
            <v>16339.36</v>
          </cell>
          <cell r="AC8">
            <v>5032.5</v>
          </cell>
          <cell r="AD8">
            <v>6276.29</v>
          </cell>
          <cell r="AE8">
            <v>5709.9</v>
          </cell>
          <cell r="AF8">
            <v>5355.63</v>
          </cell>
          <cell r="AG8">
            <v>6624.1</v>
          </cell>
          <cell r="AH8">
            <v>9654.86</v>
          </cell>
          <cell r="AI8">
            <v>18153.759999999998</v>
          </cell>
          <cell r="AK8">
            <v>5056.4744999999994</v>
          </cell>
          <cell r="AL8">
            <v>7149.1455000000005</v>
          </cell>
          <cell r="AM8">
            <v>8350.4714999999997</v>
          </cell>
          <cell r="AN8">
            <v>9427.3089999999993</v>
          </cell>
          <cell r="AO8">
            <v>9311.3040000000001</v>
          </cell>
          <cell r="AP8">
            <v>13280.016</v>
          </cell>
          <cell r="AQ8">
            <v>15574.716</v>
          </cell>
          <cell r="AS8">
            <v>5718.4679999999998</v>
          </cell>
          <cell r="AT8">
            <v>5176.0389999999998</v>
          </cell>
          <cell r="AU8">
            <v>5521.7029999999995</v>
          </cell>
          <cell r="AV8">
            <v>5964.7610000000004</v>
          </cell>
          <cell r="AW8">
            <v>8082.4679999999998</v>
          </cell>
          <cell r="AX8">
            <v>8967.4920000000002</v>
          </cell>
          <cell r="AY8">
            <v>17572.2</v>
          </cell>
          <cell r="BA8">
            <v>9783.5640000000003</v>
          </cell>
          <cell r="BB8">
            <v>8263.2880000000005</v>
          </cell>
          <cell r="BC8">
            <v>5628.0730000000003</v>
          </cell>
          <cell r="BD8">
            <v>5722.1010000000006</v>
          </cell>
          <cell r="BE8">
            <v>7930.0320000000002</v>
          </cell>
          <cell r="BF8">
            <v>11312.952499999999</v>
          </cell>
          <cell r="BG8">
            <v>16240.862500000001</v>
          </cell>
          <cell r="BJ8">
            <v>7407.93</v>
          </cell>
          <cell r="BK8">
            <v>5901.07</v>
          </cell>
          <cell r="BL8">
            <v>8681.3700000000008</v>
          </cell>
          <cell r="BM8">
            <v>7238.11</v>
          </cell>
          <cell r="BN8">
            <v>8894.89</v>
          </cell>
          <cell r="BO8">
            <v>11156.58</v>
          </cell>
          <cell r="BP8">
            <v>20814.36</v>
          </cell>
          <cell r="BR8">
            <v>5334.26</v>
          </cell>
          <cell r="BS8">
            <v>6598.27</v>
          </cell>
          <cell r="BT8">
            <v>7771.13</v>
          </cell>
          <cell r="BU8">
            <v>13288.78</v>
          </cell>
          <cell r="BV8">
            <v>12049.27</v>
          </cell>
          <cell r="BW8">
            <v>11800.45</v>
          </cell>
          <cell r="BX8">
            <v>17367.919999999998</v>
          </cell>
          <cell r="BZ8">
            <v>6009.47</v>
          </cell>
          <cell r="CA8">
            <v>7680.84</v>
          </cell>
          <cell r="CB8">
            <v>7372.83</v>
          </cell>
          <cell r="CC8">
            <v>6779.97</v>
          </cell>
          <cell r="CD8">
            <v>11376.34</v>
          </cell>
          <cell r="CE8">
            <v>15779.8</v>
          </cell>
          <cell r="CF8">
            <v>24712.63</v>
          </cell>
          <cell r="CH8">
            <v>9428.8700000000008</v>
          </cell>
          <cell r="CI8">
            <v>14101.81</v>
          </cell>
          <cell r="CJ8">
            <v>7190.27</v>
          </cell>
          <cell r="CK8">
            <v>8605.2999999999993</v>
          </cell>
          <cell r="CL8">
            <v>9871.9500000000007</v>
          </cell>
          <cell r="CM8">
            <v>17453.71</v>
          </cell>
          <cell r="CN8">
            <v>36684.49</v>
          </cell>
          <cell r="CQ8">
            <v>35089.519999999997</v>
          </cell>
          <cell r="CR8">
            <v>12308.96</v>
          </cell>
          <cell r="CS8">
            <v>7963.62</v>
          </cell>
          <cell r="CT8">
            <v>7771.35</v>
          </cell>
          <cell r="CU8">
            <v>14325.93</v>
          </cell>
          <cell r="CV8">
            <v>13109.38</v>
          </cell>
          <cell r="CW8">
            <v>27092.69</v>
          </cell>
          <cell r="CY8">
            <v>10875.490500000002</v>
          </cell>
          <cell r="CZ8">
            <v>17117.519999999997</v>
          </cell>
          <cell r="DA8">
            <v>17600.088</v>
          </cell>
          <cell r="DB8">
            <v>17604.582999999999</v>
          </cell>
          <cell r="DC8">
            <v>10972.237500000001</v>
          </cell>
          <cell r="DD8">
            <v>12747.882000000001</v>
          </cell>
          <cell r="DE8">
            <v>24233.968500000003</v>
          </cell>
          <cell r="DG8">
            <v>10687.487499999999</v>
          </cell>
          <cell r="DH8">
            <v>12360.881000000001</v>
          </cell>
          <cell r="DI8">
            <v>8501.0730000000003</v>
          </cell>
          <cell r="DJ8">
            <v>6199.8090000000002</v>
          </cell>
          <cell r="DK8">
            <v>8885.5515000000014</v>
          </cell>
          <cell r="DL8">
            <v>13069.896000000001</v>
          </cell>
          <cell r="DM8">
            <v>18901.575000000001</v>
          </cell>
          <cell r="DO8">
            <v>6035.755000000001</v>
          </cell>
          <cell r="DP8">
            <v>7996.7250000000004</v>
          </cell>
          <cell r="DQ8">
            <v>8724.0010000000002</v>
          </cell>
          <cell r="DR8">
            <v>9025.2139999999999</v>
          </cell>
          <cell r="DS8">
            <v>9603.8799999999992</v>
          </cell>
          <cell r="DT8">
            <v>14137.262499999999</v>
          </cell>
          <cell r="DU8">
            <v>24507.263999999999</v>
          </cell>
          <cell r="DX8">
            <v>6314.9625000000005</v>
          </cell>
          <cell r="DY8">
            <v>9997.1234999999997</v>
          </cell>
          <cell r="DZ8">
            <v>8257.1759999999995</v>
          </cell>
          <cell r="EA8">
            <v>9041.9519999999993</v>
          </cell>
          <cell r="EB8">
            <v>9276.1725000000006</v>
          </cell>
          <cell r="EC8">
            <v>12011.637000000001</v>
          </cell>
          <cell r="ED8">
            <v>23872.475000000002</v>
          </cell>
          <cell r="EF8">
            <v>6204.5279999999993</v>
          </cell>
          <cell r="EG8">
            <v>5902.7929999999997</v>
          </cell>
          <cell r="EH8">
            <v>5159.6090000000004</v>
          </cell>
          <cell r="EI8">
            <v>7151.52</v>
          </cell>
          <cell r="EJ8">
            <v>8383.0169999999998</v>
          </cell>
          <cell r="EK8">
            <v>9768.0450000000001</v>
          </cell>
          <cell r="EL8">
            <v>21068.407500000001</v>
          </cell>
          <cell r="EN8">
            <v>9302.7312000000002</v>
          </cell>
          <cell r="EO8">
            <v>9252.6815000000006</v>
          </cell>
          <cell r="EP8">
            <v>9555.2625000000007</v>
          </cell>
          <cell r="EQ8">
            <v>9309.8875000000007</v>
          </cell>
          <cell r="ER8">
            <v>11387.208000000001</v>
          </cell>
          <cell r="ES8">
            <v>14376.857000000002</v>
          </cell>
          <cell r="ET8">
            <v>22279.653000000002</v>
          </cell>
          <cell r="EV8">
            <v>11891.52</v>
          </cell>
          <cell r="EW8">
            <v>7050.5464999999995</v>
          </cell>
          <cell r="EX8">
            <v>5807.3964999999998</v>
          </cell>
          <cell r="EY8">
            <v>11614.493999999999</v>
          </cell>
          <cell r="EZ8">
            <v>10039.983</v>
          </cell>
          <cell r="FA8">
            <v>10239.991</v>
          </cell>
          <cell r="FB8">
            <v>20225.304</v>
          </cell>
          <cell r="FD8">
            <v>10009.460999999999</v>
          </cell>
          <cell r="FE8">
            <v>5863.2519999999995</v>
          </cell>
          <cell r="FF8">
            <v>9237.9539999999997</v>
          </cell>
          <cell r="FG8">
            <v>8950.0244999999995</v>
          </cell>
          <cell r="FH8">
            <v>12443.412800000002</v>
          </cell>
          <cell r="FI8">
            <v>14564.616</v>
          </cell>
          <cell r="FJ8">
            <v>24754.888500000001</v>
          </cell>
          <cell r="FM8">
            <v>8957.4994999999999</v>
          </cell>
          <cell r="FN8">
            <v>10770.564</v>
          </cell>
          <cell r="FO8">
            <v>9033.9269999999997</v>
          </cell>
          <cell r="FP8">
            <v>10974.557999999999</v>
          </cell>
          <cell r="FQ8">
            <v>10027.668</v>
          </cell>
          <cell r="FR8">
            <v>12901.98</v>
          </cell>
          <cell r="FS8">
            <v>21620.351999999999</v>
          </cell>
          <cell r="FU8">
            <v>5106.5805</v>
          </cell>
          <cell r="FV8">
            <v>6616.9845000000005</v>
          </cell>
          <cell r="FW8">
            <v>6481.0619999999999</v>
          </cell>
          <cell r="FX8">
            <v>7573.2559999999994</v>
          </cell>
          <cell r="FY8">
            <v>10652.8755</v>
          </cell>
          <cell r="FZ8">
            <v>10375.236000000001</v>
          </cell>
          <cell r="GA8">
            <v>17655.4938</v>
          </cell>
          <cell r="GC8">
            <v>6257.6329999999998</v>
          </cell>
          <cell r="GD8">
            <v>8159.2664999999997</v>
          </cell>
          <cell r="GE8">
            <v>11271.567999999999</v>
          </cell>
          <cell r="GF8">
            <v>7714.9800000000005</v>
          </cell>
          <cell r="GG8">
            <v>9024.2790000000005</v>
          </cell>
          <cell r="GH8">
            <v>12577.457999999999</v>
          </cell>
          <cell r="GI8">
            <v>17725.350000000002</v>
          </cell>
          <cell r="GK8">
            <v>8133.6624999999995</v>
          </cell>
          <cell r="GL8">
            <v>5331.6900000000005</v>
          </cell>
          <cell r="GM8">
            <v>5621.8365000000003</v>
          </cell>
          <cell r="GN8">
            <v>5371.8610000000008</v>
          </cell>
          <cell r="GO8">
            <v>8850.5264999999981</v>
          </cell>
          <cell r="GP8">
            <v>8428.3040000000001</v>
          </cell>
          <cell r="GQ8">
            <v>17860.284</v>
          </cell>
          <cell r="GT8">
            <v>9967.8590000000022</v>
          </cell>
          <cell r="GU8">
            <v>8349.5310000000009</v>
          </cell>
          <cell r="GV8">
            <v>5987.2000000000007</v>
          </cell>
          <cell r="GW8">
            <v>5259.9030000000002</v>
          </cell>
          <cell r="GX8">
            <v>6547.02</v>
          </cell>
          <cell r="GY8">
            <v>13766.684499999999</v>
          </cell>
          <cell r="GZ8">
            <v>20123.627999999997</v>
          </cell>
          <cell r="HB8">
            <v>5242.8494999999994</v>
          </cell>
          <cell r="HC8">
            <v>4915.491</v>
          </cell>
          <cell r="HD8">
            <v>7323.96</v>
          </cell>
          <cell r="HE8">
            <v>7339.7279999999992</v>
          </cell>
          <cell r="HF8">
            <v>9813.6749999999993</v>
          </cell>
          <cell r="HG8">
            <v>13012.831000000002</v>
          </cell>
          <cell r="HH8">
            <v>18155.202000000001</v>
          </cell>
          <cell r="HJ8">
            <v>5905.3104000000003</v>
          </cell>
          <cell r="HK8">
            <v>8174.4180000000006</v>
          </cell>
          <cell r="HL8">
            <v>8415.2564999999995</v>
          </cell>
          <cell r="HM8">
            <v>6665.7719999999999</v>
          </cell>
          <cell r="HN8">
            <v>7492.9054999999989</v>
          </cell>
          <cell r="HO8">
            <v>12672.1605</v>
          </cell>
          <cell r="HP8">
            <v>25687.272000000001</v>
          </cell>
          <cell r="HR8">
            <v>7081.326</v>
          </cell>
          <cell r="HS8">
            <v>7672.6125000000002</v>
          </cell>
          <cell r="HT8">
            <v>8000.5640000000003</v>
          </cell>
          <cell r="HU8">
            <v>10066.379999999999</v>
          </cell>
          <cell r="HV8">
            <v>12310.485499999999</v>
          </cell>
          <cell r="HW8">
            <v>11417.7865</v>
          </cell>
          <cell r="HX8">
            <v>24673.835200000001</v>
          </cell>
          <cell r="IA8">
            <v>8872.362000000001</v>
          </cell>
          <cell r="IB8">
            <v>9016.3920000000016</v>
          </cell>
          <cell r="IC8">
            <v>9239.0704000000005</v>
          </cell>
          <cell r="ID8">
            <v>7510.5464999999995</v>
          </cell>
          <cell r="IE8">
            <v>11024.5856</v>
          </cell>
          <cell r="IF8">
            <v>13454.988499999999</v>
          </cell>
          <cell r="IG8">
            <v>22957.112399999998</v>
          </cell>
          <cell r="II8">
            <v>8443.4680000000008</v>
          </cell>
          <cell r="IJ8">
            <v>9954.3510000000006</v>
          </cell>
          <cell r="IK8">
            <v>7376.6330000000007</v>
          </cell>
          <cell r="IL8">
            <v>8001.875</v>
          </cell>
          <cell r="IM8">
            <v>9823.4609999999993</v>
          </cell>
          <cell r="IN8">
            <v>14955.8946</v>
          </cell>
          <cell r="IO8">
            <v>20122.239999999998</v>
          </cell>
          <cell r="IQ8">
            <v>8562.6090000000004</v>
          </cell>
          <cell r="IR8">
            <v>6356.6855999999998</v>
          </cell>
          <cell r="IS8">
            <v>8861.3028000000013</v>
          </cell>
          <cell r="IT8">
            <v>9842.2610000000004</v>
          </cell>
          <cell r="IU8">
            <v>14555.206400000001</v>
          </cell>
          <cell r="IV8">
            <v>14115.995999999999</v>
          </cell>
          <cell r="IW8">
            <v>20249.88</v>
          </cell>
          <cell r="IY8">
            <v>6198.6742999999997</v>
          </cell>
          <cell r="IZ8">
            <v>5987.0880000000006</v>
          </cell>
          <cell r="JA8">
            <v>6169.6080000000011</v>
          </cell>
          <cell r="JB8">
            <v>7400.9855999999991</v>
          </cell>
          <cell r="JC8">
            <v>11765.5434</v>
          </cell>
          <cell r="JD8">
            <v>10089.0036</v>
          </cell>
          <cell r="JE8">
            <v>21726.742999999999</v>
          </cell>
          <cell r="JG8">
            <v>4900.8300000000008</v>
          </cell>
          <cell r="JH8">
            <v>5447.7780000000002</v>
          </cell>
          <cell r="JI8">
            <v>5393.64</v>
          </cell>
          <cell r="JJ8">
            <v>6726.2800000000007</v>
          </cell>
          <cell r="JK8">
            <v>8554.9296000000013</v>
          </cell>
          <cell r="JL8">
            <v>9853.7639999999992</v>
          </cell>
          <cell r="JM8">
            <v>21170.819999999996</v>
          </cell>
          <cell r="JP8">
            <v>7249.9680000000008</v>
          </cell>
          <cell r="JQ8">
            <v>7083.6590000000006</v>
          </cell>
          <cell r="JR8">
            <v>5724.8180000000002</v>
          </cell>
          <cell r="JS8">
            <v>8263.5840000000007</v>
          </cell>
          <cell r="JT8">
            <v>6345.3488000000007</v>
          </cell>
          <cell r="JU8">
            <v>10958.8284</v>
          </cell>
          <cell r="JV8">
            <v>14753.412</v>
          </cell>
          <cell r="JX8">
            <v>5317.2105000000001</v>
          </cell>
          <cell r="JY8">
            <v>7617.3155999999999</v>
          </cell>
          <cell r="JZ8">
            <v>5662.8828000000003</v>
          </cell>
          <cell r="KA8">
            <v>6296.0150000000003</v>
          </cell>
          <cell r="KB8">
            <v>11397.06</v>
          </cell>
          <cell r="KC8">
            <v>12202.195999999998</v>
          </cell>
          <cell r="KD8">
            <v>17999.062600000001</v>
          </cell>
          <cell r="KF8">
            <v>5760.0290000000005</v>
          </cell>
          <cell r="KG8">
            <v>8033.7852000000003</v>
          </cell>
          <cell r="KH8">
            <v>6269.76</v>
          </cell>
          <cell r="KI8">
            <v>6902.8980000000001</v>
          </cell>
          <cell r="KJ8">
            <v>10438.2855</v>
          </cell>
          <cell r="KK8">
            <v>12045.402000000002</v>
          </cell>
          <cell r="KL8">
            <v>23132.375</v>
          </cell>
          <cell r="KN8">
            <v>8210.9160000000011</v>
          </cell>
          <cell r="KO8">
            <v>9513.0936000000002</v>
          </cell>
          <cell r="KP8">
            <v>8890.0416000000005</v>
          </cell>
          <cell r="KQ8">
            <v>12279.157200000001</v>
          </cell>
          <cell r="KR8">
            <v>19726.386999999999</v>
          </cell>
          <cell r="KS8">
            <v>28387.272000000001</v>
          </cell>
          <cell r="KT8">
            <v>35709.512499999997</v>
          </cell>
          <cell r="KW8">
            <v>11875.405500000001</v>
          </cell>
          <cell r="KX8">
            <v>19627.0095</v>
          </cell>
          <cell r="KY8">
            <v>8604.5190000000002</v>
          </cell>
          <cell r="KZ8">
            <v>9997.1224999999995</v>
          </cell>
          <cell r="LA8">
            <v>8209.3875000000007</v>
          </cell>
          <cell r="LB8">
            <v>10095.219200000001</v>
          </cell>
          <cell r="LC8">
            <v>16818.828799999999</v>
          </cell>
          <cell r="LE8">
            <v>7225.9880000000003</v>
          </cell>
          <cell r="LF8">
            <v>6861.7710000000006</v>
          </cell>
          <cell r="LG8">
            <v>6531.3990000000003</v>
          </cell>
          <cell r="LH8">
            <v>6994.4724999999989</v>
          </cell>
          <cell r="LI8">
            <v>6738.1030000000001</v>
          </cell>
          <cell r="LJ8">
            <v>10318.012500000001</v>
          </cell>
          <cell r="LK8">
            <v>19979.9375</v>
          </cell>
          <cell r="LM8">
            <v>9140.8079999999991</v>
          </cell>
          <cell r="LN8">
            <v>9830.8875000000007</v>
          </cell>
          <cell r="LO8">
            <v>11574.181500000001</v>
          </cell>
          <cell r="LP8">
            <v>10030.460999999999</v>
          </cell>
          <cell r="LQ8">
            <v>10264.451999999999</v>
          </cell>
          <cell r="LR8">
            <v>11108.915999999999</v>
          </cell>
          <cell r="LS8">
            <v>23233.416000000001</v>
          </cell>
          <cell r="LU8">
            <v>6148.9080000000004</v>
          </cell>
          <cell r="LV8">
            <v>14187.211499999999</v>
          </cell>
          <cell r="LW8">
            <v>9718.2960000000003</v>
          </cell>
          <cell r="LX8">
            <v>15643.219999999998</v>
          </cell>
          <cell r="LY8">
            <v>16325.099999999999</v>
          </cell>
          <cell r="LZ8">
            <v>12891.920999999998</v>
          </cell>
          <cell r="MA8">
            <v>20856.402000000002</v>
          </cell>
          <cell r="MD8">
            <v>12119.769499999999</v>
          </cell>
          <cell r="ME8">
            <v>14838.219999999998</v>
          </cell>
          <cell r="MF8">
            <v>12182.386999999999</v>
          </cell>
          <cell r="MG8">
            <v>11229.841999999999</v>
          </cell>
          <cell r="MH8">
            <v>14003.066999999999</v>
          </cell>
          <cell r="MI8">
            <v>19613.349000000002</v>
          </cell>
          <cell r="MJ8">
            <v>38883.60300000001</v>
          </cell>
          <cell r="ML8">
            <v>51477.111000000004</v>
          </cell>
          <cell r="MM8">
            <v>22007.995400000003</v>
          </cell>
          <cell r="MN8">
            <v>16135.513200000001</v>
          </cell>
          <cell r="MO8">
            <v>23235.141600000003</v>
          </cell>
          <cell r="MP8">
            <v>22258.659599999999</v>
          </cell>
          <cell r="MQ8">
            <v>29238.092400000001</v>
          </cell>
          <cell r="MR8">
            <v>33364.817999999999</v>
          </cell>
          <cell r="MT8">
            <v>20283.734499999999</v>
          </cell>
          <cell r="MU8">
            <v>20692.595000000001</v>
          </cell>
          <cell r="MV8">
            <v>18713.7775</v>
          </cell>
          <cell r="MW8">
            <v>20594.584999999999</v>
          </cell>
          <cell r="MX8">
            <v>29149.992999999999</v>
          </cell>
          <cell r="MY8">
            <v>28092.500800000002</v>
          </cell>
          <cell r="MZ8">
            <v>36071.25</v>
          </cell>
          <cell r="NB8">
            <v>26529.359499999999</v>
          </cell>
          <cell r="NC8">
            <v>33458.364499999996</v>
          </cell>
          <cell r="ND8">
            <v>30877.932000000001</v>
          </cell>
          <cell r="NE8">
            <v>35035.35</v>
          </cell>
          <cell r="NF8">
            <v>48260.589500000002</v>
          </cell>
          <cell r="NG8">
            <v>52930.239999999998</v>
          </cell>
          <cell r="NH8">
            <v>57284.11</v>
          </cell>
          <cell r="NJ8">
            <v>44199.843000000001</v>
          </cell>
          <cell r="NK8"/>
          <cell r="NL8">
            <v>9060.0300000000007</v>
          </cell>
          <cell r="NM8">
            <v>10001.464</v>
          </cell>
          <cell r="NN8">
            <v>6380.2344999999996</v>
          </cell>
          <cell r="NO8">
            <v>16402.485000000001</v>
          </cell>
          <cell r="NP8">
            <v>19846.780499999997</v>
          </cell>
          <cell r="NS8">
            <v>8434.5660000000007</v>
          </cell>
          <cell r="NT8"/>
          <cell r="NU8">
            <v>7232.5574999999999</v>
          </cell>
          <cell r="NV8">
            <v>8311.0439999999999</v>
          </cell>
          <cell r="NW8">
            <v>10998.713000000002</v>
          </cell>
          <cell r="NX8">
            <v>11126.664000000001</v>
          </cell>
          <cell r="NY8">
            <v>20138.983999999997</v>
          </cell>
          <cell r="OA8">
            <v>6634.5510000000004</v>
          </cell>
          <cell r="OB8">
            <v>7495.2780000000002</v>
          </cell>
          <cell r="OC8">
            <v>6127.9574999999995</v>
          </cell>
          <cell r="OD8">
            <v>7039.6515000000009</v>
          </cell>
          <cell r="OE8">
            <v>10986.48</v>
          </cell>
          <cell r="OF8">
            <v>11623.623000000001</v>
          </cell>
          <cell r="OG8">
            <v>14795.761999999999</v>
          </cell>
          <cell r="OI8">
            <v>3793.5765000000001</v>
          </cell>
          <cell r="OJ8">
            <v>4357.4475000000002</v>
          </cell>
          <cell r="OK8">
            <v>5836.6244999999999</v>
          </cell>
          <cell r="OL8">
            <v>9131.2639999999992</v>
          </cell>
          <cell r="OM8">
            <v>5470.9760000000006</v>
          </cell>
          <cell r="ON8">
            <v>7332.6359999999995</v>
          </cell>
          <cell r="OO8">
            <v>13283.166999999999</v>
          </cell>
          <cell r="OQ8">
            <v>6441.5295000000006</v>
          </cell>
          <cell r="OR8">
            <v>6429.1289999999999</v>
          </cell>
          <cell r="OS8">
            <v>4656.8865000000005</v>
          </cell>
          <cell r="OT8">
            <v>8248.5324000000001</v>
          </cell>
          <cell r="OU8">
            <v>8530.0096000000012</v>
          </cell>
          <cell r="OV8">
            <v>5527.9234999999999</v>
          </cell>
          <cell r="OW8">
            <v>20249.5059</v>
          </cell>
          <cell r="OY8">
            <v>4638.6900000000005</v>
          </cell>
          <cell r="OZ8">
            <v>7084.8330000000005</v>
          </cell>
          <cell r="PA8">
            <v>7560.5039999999999</v>
          </cell>
          <cell r="PB8">
            <v>5396.76</v>
          </cell>
          <cell r="PC8">
            <v>7708.6080000000011</v>
          </cell>
          <cell r="PD8">
            <v>8843.3981999999996</v>
          </cell>
          <cell r="PE8">
            <v>16853.487300000001</v>
          </cell>
        </row>
        <row r="9">
          <cell r="D9">
            <v>4427.12</v>
          </cell>
          <cell r="E9">
            <v>10540.75</v>
          </cell>
          <cell r="F9">
            <v>17749.900000000001</v>
          </cell>
          <cell r="G9">
            <v>9312.68</v>
          </cell>
          <cell r="H9">
            <v>11560.54</v>
          </cell>
          <cell r="I9">
            <v>11440.95</v>
          </cell>
          <cell r="J9">
            <v>15650.3</v>
          </cell>
          <cell r="K9">
            <v>80682.240000000005</v>
          </cell>
          <cell r="L9">
            <v>5274.18</v>
          </cell>
          <cell r="M9">
            <v>5335.47</v>
          </cell>
          <cell r="N9">
            <v>13850.33</v>
          </cell>
          <cell r="O9">
            <v>8773.16</v>
          </cell>
          <cell r="P9">
            <v>18808.150000000001</v>
          </cell>
          <cell r="Q9">
            <v>15973.68</v>
          </cell>
          <cell r="R9">
            <v>21757.11</v>
          </cell>
          <cell r="U9">
            <v>6432.69</v>
          </cell>
          <cell r="V9">
            <v>10730.95</v>
          </cell>
          <cell r="W9">
            <v>7371.65</v>
          </cell>
          <cell r="X9">
            <v>7516.43</v>
          </cell>
          <cell r="Y9">
            <v>10266.629999999999</v>
          </cell>
          <cell r="Z9">
            <v>18870.82</v>
          </cell>
          <cell r="AA9">
            <v>18424.5</v>
          </cell>
          <cell r="AC9">
            <v>4363.24</v>
          </cell>
          <cell r="AD9">
            <v>10230.98</v>
          </cell>
          <cell r="AE9">
            <v>11303.04</v>
          </cell>
          <cell r="AF9">
            <v>9947.15</v>
          </cell>
          <cell r="AG9">
            <v>11745.1</v>
          </cell>
          <cell r="AH9">
            <v>13027.76</v>
          </cell>
          <cell r="AI9">
            <v>26127.040000000001</v>
          </cell>
          <cell r="AK9">
            <v>5572.8225000000002</v>
          </cell>
          <cell r="AL9">
            <v>9903.6105000000007</v>
          </cell>
          <cell r="AM9">
            <v>12112.064499999999</v>
          </cell>
          <cell r="AN9">
            <v>11503.812</v>
          </cell>
          <cell r="AO9">
            <v>12277.045000000002</v>
          </cell>
          <cell r="AP9">
            <v>14058.841999999999</v>
          </cell>
          <cell r="AQ9">
            <v>19811.892</v>
          </cell>
          <cell r="AS9">
            <v>27772.0275</v>
          </cell>
          <cell r="AT9">
            <v>8540.7520000000004</v>
          </cell>
          <cell r="AU9">
            <v>9975.4710000000014</v>
          </cell>
          <cell r="AV9">
            <v>6824.4357999999993</v>
          </cell>
          <cell r="AW9">
            <v>9956.5044999999991</v>
          </cell>
          <cell r="AX9">
            <v>13712.771999999999</v>
          </cell>
          <cell r="AY9">
            <v>17557.612499999999</v>
          </cell>
          <cell r="BA9">
            <v>5744.3925000000008</v>
          </cell>
          <cell r="BB9">
            <v>16480.842000000001</v>
          </cell>
          <cell r="BC9">
            <v>7230.6824999999999</v>
          </cell>
          <cell r="BD9">
            <v>10848.708999999999</v>
          </cell>
          <cell r="BE9">
            <v>12588.587500000001</v>
          </cell>
          <cell r="BF9">
            <v>14950.372500000001</v>
          </cell>
          <cell r="BG9">
            <v>31021.900100000003</v>
          </cell>
          <cell r="BJ9">
            <v>5879.51</v>
          </cell>
          <cell r="BK9">
            <v>12856.13</v>
          </cell>
          <cell r="BL9">
            <v>10728.69</v>
          </cell>
          <cell r="BM9">
            <v>13781.22</v>
          </cell>
          <cell r="BN9">
            <v>10010.799999999999</v>
          </cell>
          <cell r="BO9">
            <v>18672.98</v>
          </cell>
          <cell r="BP9">
            <v>21077.57</v>
          </cell>
          <cell r="BR9">
            <v>7369.03</v>
          </cell>
          <cell r="BS9">
            <v>12062.44</v>
          </cell>
          <cell r="BT9">
            <v>11690.93</v>
          </cell>
          <cell r="BU9">
            <v>16475.580000000002</v>
          </cell>
          <cell r="BV9">
            <v>8065.04</v>
          </cell>
          <cell r="BW9">
            <v>11849.53</v>
          </cell>
          <cell r="BX9">
            <v>17239.82</v>
          </cell>
          <cell r="BZ9">
            <v>4113.12</v>
          </cell>
          <cell r="CA9">
            <v>13932.63</v>
          </cell>
          <cell r="CB9">
            <v>14503.41</v>
          </cell>
          <cell r="CC9">
            <v>16754.29</v>
          </cell>
          <cell r="CD9">
            <v>15489.28</v>
          </cell>
          <cell r="CE9">
            <v>19017.43</v>
          </cell>
          <cell r="CF9">
            <v>24023.77</v>
          </cell>
          <cell r="CH9">
            <v>7727.69</v>
          </cell>
          <cell r="CI9">
            <v>16221.38</v>
          </cell>
          <cell r="CJ9">
            <v>16009.21</v>
          </cell>
          <cell r="CK9">
            <v>13679.16</v>
          </cell>
          <cell r="CL9">
            <v>13895.01</v>
          </cell>
          <cell r="CM9">
            <v>20346.740000000002</v>
          </cell>
          <cell r="CN9">
            <v>38192.910000000003</v>
          </cell>
          <cell r="CQ9">
            <v>37479.03</v>
          </cell>
          <cell r="CR9">
            <v>13669.07</v>
          </cell>
          <cell r="CS9">
            <v>12400.59</v>
          </cell>
          <cell r="CT9">
            <v>15556.17</v>
          </cell>
          <cell r="CU9">
            <v>15248.1</v>
          </cell>
          <cell r="CV9">
            <v>17816.32</v>
          </cell>
          <cell r="CW9">
            <v>24582.39</v>
          </cell>
          <cell r="CY9">
            <v>6553.7955000000002</v>
          </cell>
          <cell r="CZ9">
            <v>22094.341500000002</v>
          </cell>
          <cell r="DA9">
            <v>17531.493000000002</v>
          </cell>
          <cell r="DB9">
            <v>15705.3</v>
          </cell>
          <cell r="DC9">
            <v>11714.272500000001</v>
          </cell>
          <cell r="DD9">
            <v>11613.853999999999</v>
          </cell>
          <cell r="DE9">
            <v>21868.347600000001</v>
          </cell>
          <cell r="DG9">
            <v>9580.4544999999998</v>
          </cell>
          <cell r="DH9">
            <v>11269.871999999999</v>
          </cell>
          <cell r="DI9">
            <v>15351.357</v>
          </cell>
          <cell r="DJ9">
            <v>13150.462500000001</v>
          </cell>
          <cell r="DK9">
            <v>10545.78</v>
          </cell>
          <cell r="DL9">
            <v>18769.989000000001</v>
          </cell>
          <cell r="DM9">
            <v>21850.758999999998</v>
          </cell>
          <cell r="DO9">
            <v>7839.6779999999999</v>
          </cell>
          <cell r="DP9">
            <v>11479.818000000001</v>
          </cell>
          <cell r="DQ9">
            <v>11852.775000000001</v>
          </cell>
          <cell r="DR9">
            <v>13110.204</v>
          </cell>
          <cell r="DS9">
            <v>19899.634499999996</v>
          </cell>
          <cell r="DT9">
            <v>19192.174999999999</v>
          </cell>
          <cell r="DU9">
            <v>23616.006400000002</v>
          </cell>
          <cell r="DX9">
            <v>9673.5239999999994</v>
          </cell>
          <cell r="DY9">
            <v>12247.1055</v>
          </cell>
          <cell r="DZ9">
            <v>10438.175000000001</v>
          </cell>
          <cell r="EA9">
            <v>10503.324000000001</v>
          </cell>
          <cell r="EB9">
            <v>11508.101000000001</v>
          </cell>
          <cell r="EC9">
            <v>12391.583500000001</v>
          </cell>
          <cell r="ED9">
            <v>21643.954500000003</v>
          </cell>
          <cell r="EF9">
            <v>8937.6630000000005</v>
          </cell>
          <cell r="EG9">
            <v>11591.443499999999</v>
          </cell>
          <cell r="EH9">
            <v>10709.937000000002</v>
          </cell>
          <cell r="EI9">
            <v>13964.590500000002</v>
          </cell>
          <cell r="EJ9">
            <v>14117.477000000001</v>
          </cell>
          <cell r="EK9">
            <v>17086.514800000001</v>
          </cell>
          <cell r="EL9">
            <v>27520.086499999998</v>
          </cell>
          <cell r="EN9">
            <v>8929.924500000001</v>
          </cell>
          <cell r="EO9">
            <v>10380.678000000002</v>
          </cell>
          <cell r="EP9">
            <v>10858.320000000002</v>
          </cell>
          <cell r="EQ9">
            <v>12139.831</v>
          </cell>
          <cell r="ER9">
            <v>15722.328</v>
          </cell>
          <cell r="ES9">
            <v>17845.653999999999</v>
          </cell>
          <cell r="ET9">
            <v>29636.711999999996</v>
          </cell>
          <cell r="EV9">
            <v>8357.31</v>
          </cell>
          <cell r="EW9">
            <v>12608.926000000001</v>
          </cell>
          <cell r="EX9">
            <v>13557.819000000001</v>
          </cell>
          <cell r="EY9">
            <v>10364.547499999999</v>
          </cell>
          <cell r="EZ9">
            <v>15320.736999999997</v>
          </cell>
          <cell r="FA9">
            <v>12142.424499999997</v>
          </cell>
          <cell r="FB9">
            <v>19859.836500000001</v>
          </cell>
          <cell r="FD9">
            <v>8003.8750000000009</v>
          </cell>
          <cell r="FE9">
            <v>10774.58</v>
          </cell>
          <cell r="FF9">
            <v>13841.192999999999</v>
          </cell>
          <cell r="FG9">
            <v>12791.898499999998</v>
          </cell>
          <cell r="FH9">
            <v>14801.099999999999</v>
          </cell>
          <cell r="FI9">
            <v>23963.228499999997</v>
          </cell>
          <cell r="FJ9">
            <v>26473.403000000002</v>
          </cell>
          <cell r="FM9">
            <v>7928.1070000000009</v>
          </cell>
          <cell r="FN9">
            <v>16366.152000000002</v>
          </cell>
          <cell r="FO9">
            <v>15945.941000000001</v>
          </cell>
          <cell r="FP9">
            <v>11871.827000000001</v>
          </cell>
          <cell r="FQ9">
            <v>14557.62</v>
          </cell>
          <cell r="FR9">
            <v>15774.191999999999</v>
          </cell>
          <cell r="FS9">
            <v>22001.351500000001</v>
          </cell>
          <cell r="FU9">
            <v>7762.5680000000011</v>
          </cell>
          <cell r="FV9">
            <v>12652.189</v>
          </cell>
          <cell r="FW9">
            <v>11404.415000000001</v>
          </cell>
          <cell r="FX9">
            <v>14675.210000000001</v>
          </cell>
          <cell r="FY9">
            <v>14922.551999999998</v>
          </cell>
          <cell r="FZ9">
            <v>15026.4622</v>
          </cell>
          <cell r="GA9">
            <v>20844.694799999997</v>
          </cell>
          <cell r="GC9">
            <v>5225.8720000000003</v>
          </cell>
          <cell r="GD9">
            <v>9913.4025000000001</v>
          </cell>
          <cell r="GE9">
            <v>14266.773499999998</v>
          </cell>
          <cell r="GF9">
            <v>16175.025999999998</v>
          </cell>
          <cell r="GG9">
            <v>13891.505499999999</v>
          </cell>
          <cell r="GH9">
            <v>14248.003000000001</v>
          </cell>
          <cell r="GI9">
            <v>16874.386999999999</v>
          </cell>
          <cell r="GK9">
            <v>8821.4429999999993</v>
          </cell>
          <cell r="GL9">
            <v>12308.387999999999</v>
          </cell>
          <cell r="GM9">
            <v>17540.754000000001</v>
          </cell>
          <cell r="GN9">
            <v>9306.5820000000003</v>
          </cell>
          <cell r="GO9">
            <v>10596.387499999999</v>
          </cell>
          <cell r="GP9">
            <v>18613.566499999997</v>
          </cell>
          <cell r="GQ9">
            <v>24326.929</v>
          </cell>
          <cell r="GT9">
            <v>5045.8799999999992</v>
          </cell>
          <cell r="GU9">
            <v>9696.5330000000013</v>
          </cell>
          <cell r="GV9">
            <v>9421.8580000000002</v>
          </cell>
          <cell r="GW9">
            <v>12320.939</v>
          </cell>
          <cell r="GX9">
            <v>10937.063499999998</v>
          </cell>
          <cell r="GY9">
            <v>14940.863999999998</v>
          </cell>
          <cell r="GZ9">
            <v>22413.761999999999</v>
          </cell>
          <cell r="HB9">
            <v>8795.4680000000008</v>
          </cell>
          <cell r="HC9">
            <v>14362.545499999998</v>
          </cell>
          <cell r="HD9">
            <v>9449.4789999999994</v>
          </cell>
          <cell r="HE9">
            <v>8281.0260000000017</v>
          </cell>
          <cell r="HF9">
            <v>14972.045499999998</v>
          </cell>
          <cell r="HG9">
            <v>18725.975999999999</v>
          </cell>
          <cell r="HH9">
            <v>27392.253000000001</v>
          </cell>
          <cell r="HJ9">
            <v>6123.3760000000002</v>
          </cell>
          <cell r="HK9">
            <v>11671.163999999999</v>
          </cell>
          <cell r="HL9">
            <v>11439.563999999998</v>
          </cell>
          <cell r="HM9">
            <v>7018.8300000000008</v>
          </cell>
          <cell r="HN9">
            <v>12525.659999999998</v>
          </cell>
          <cell r="HO9">
            <v>12153.706</v>
          </cell>
          <cell r="HP9">
            <v>23042.806499999999</v>
          </cell>
          <cell r="HR9">
            <v>8612.2659999999996</v>
          </cell>
          <cell r="HS9">
            <v>10471.846000000001</v>
          </cell>
          <cell r="HT9">
            <v>11176.253000000001</v>
          </cell>
          <cell r="HU9">
            <v>13043.88</v>
          </cell>
          <cell r="HV9">
            <v>12566.026999999998</v>
          </cell>
          <cell r="HW9">
            <v>15326.843499999999</v>
          </cell>
          <cell r="HX9">
            <v>24968.779000000002</v>
          </cell>
          <cell r="IA9">
            <v>8130.6225000000004</v>
          </cell>
          <cell r="IB9">
            <v>12323.267</v>
          </cell>
          <cell r="IC9">
            <v>10612.063</v>
          </cell>
          <cell r="ID9">
            <v>12029.586499999999</v>
          </cell>
          <cell r="IE9">
            <v>12459.041799999999</v>
          </cell>
          <cell r="IF9">
            <v>17399.218000000001</v>
          </cell>
          <cell r="IG9">
            <v>23794.410599999999</v>
          </cell>
          <cell r="II9">
            <v>7135.4509999999991</v>
          </cell>
          <cell r="IJ9">
            <v>11341.265499999998</v>
          </cell>
          <cell r="IK9">
            <v>9730.8515000000007</v>
          </cell>
          <cell r="IL9">
            <v>11249.851999999999</v>
          </cell>
          <cell r="IM9">
            <v>11382.860999999999</v>
          </cell>
          <cell r="IN9">
            <v>15746.5015</v>
          </cell>
          <cell r="IO9">
            <v>21522.633000000002</v>
          </cell>
          <cell r="IQ9">
            <v>8661.1214999999993</v>
          </cell>
          <cell r="IR9">
            <v>8985.6959999999999</v>
          </cell>
          <cell r="IS9">
            <v>15548.016</v>
          </cell>
          <cell r="IT9">
            <v>17957.324000000001</v>
          </cell>
          <cell r="IU9">
            <v>14650.548000000001</v>
          </cell>
          <cell r="IV9">
            <v>12684</v>
          </cell>
          <cell r="IW9">
            <v>19919.757000000001</v>
          </cell>
          <cell r="IY9">
            <v>6263.0700000000006</v>
          </cell>
          <cell r="IZ9">
            <v>11471.1</v>
          </cell>
          <cell r="JA9">
            <v>9941.3759999999984</v>
          </cell>
          <cell r="JB9">
            <v>13644.276</v>
          </cell>
          <cell r="JC9">
            <v>12682.367999999999</v>
          </cell>
          <cell r="JD9">
            <v>13594.596</v>
          </cell>
          <cell r="JE9">
            <v>16763.985000000001</v>
          </cell>
          <cell r="JG9">
            <v>7268.3040000000001</v>
          </cell>
          <cell r="JH9">
            <v>7611.9959999999992</v>
          </cell>
          <cell r="JI9">
            <v>8943.5640000000003</v>
          </cell>
          <cell r="JJ9">
            <v>8894.2439999999988</v>
          </cell>
          <cell r="JK9">
            <v>13098.24</v>
          </cell>
          <cell r="JL9">
            <v>16238.736000000001</v>
          </cell>
          <cell r="JM9">
            <v>22470.335999999999</v>
          </cell>
          <cell r="JP9">
            <v>8092.7699999999995</v>
          </cell>
          <cell r="JQ9">
            <v>14313.107</v>
          </cell>
          <cell r="JR9">
            <v>8561.7844999999998</v>
          </cell>
          <cell r="JS9">
            <v>11513.425000000001</v>
          </cell>
          <cell r="JT9">
            <v>13458.380999999999</v>
          </cell>
          <cell r="JU9">
            <v>15989.814199999999</v>
          </cell>
          <cell r="JV9">
            <v>21953.976000000002</v>
          </cell>
          <cell r="JX9">
            <v>5935.7445000000007</v>
          </cell>
          <cell r="JY9">
            <v>9598.1200000000008</v>
          </cell>
          <cell r="JZ9">
            <v>7510.246799999999</v>
          </cell>
          <cell r="KA9">
            <v>11874.083500000001</v>
          </cell>
          <cell r="KB9">
            <v>14362.932000000001</v>
          </cell>
          <cell r="KC9">
            <v>17490.688599999998</v>
          </cell>
          <cell r="KD9">
            <v>25297.503000000001</v>
          </cell>
          <cell r="KF9">
            <v>7361.9480000000012</v>
          </cell>
          <cell r="KG9">
            <v>12712.744000000002</v>
          </cell>
          <cell r="KH9">
            <v>13612.104000000001</v>
          </cell>
          <cell r="KI9">
            <v>12879.287999999999</v>
          </cell>
          <cell r="KJ9">
            <v>15719.951999999997</v>
          </cell>
          <cell r="KK9">
            <v>18910.536</v>
          </cell>
          <cell r="KL9">
            <v>26902.095000000001</v>
          </cell>
          <cell r="KN9">
            <v>13462.891</v>
          </cell>
          <cell r="KO9">
            <v>16490.539000000001</v>
          </cell>
          <cell r="KP9">
            <v>20327.560000000001</v>
          </cell>
          <cell r="KQ9">
            <v>20838.815999999999</v>
          </cell>
          <cell r="KR9">
            <v>29328.857600000003</v>
          </cell>
          <cell r="KS9">
            <v>35011.894400000005</v>
          </cell>
          <cell r="KT9">
            <v>41687.362500000003</v>
          </cell>
          <cell r="KW9">
            <v>14783.223</v>
          </cell>
          <cell r="KX9">
            <v>28602.619500000001</v>
          </cell>
          <cell r="KY9">
            <v>19081.387500000001</v>
          </cell>
          <cell r="KZ9">
            <v>12966.525</v>
          </cell>
          <cell r="LA9">
            <v>12451.091999999999</v>
          </cell>
          <cell r="LB9">
            <v>12711.663999999999</v>
          </cell>
          <cell r="LC9">
            <v>18499.259999999998</v>
          </cell>
          <cell r="LE9">
            <v>5918.2624999999998</v>
          </cell>
          <cell r="LF9">
            <v>13568.1255</v>
          </cell>
          <cell r="LG9">
            <v>10374.155999999999</v>
          </cell>
          <cell r="LH9">
            <v>9157.4279999999999</v>
          </cell>
          <cell r="LI9">
            <v>14812.622000000001</v>
          </cell>
          <cell r="LJ9">
            <v>14946.179999999998</v>
          </cell>
          <cell r="LK9">
            <v>23092.1355</v>
          </cell>
          <cell r="LM9">
            <v>7342.3020000000006</v>
          </cell>
          <cell r="LN9">
            <v>15547.307999999999</v>
          </cell>
          <cell r="LO9">
            <v>16687.011000000002</v>
          </cell>
          <cell r="LP9">
            <v>15735.312</v>
          </cell>
          <cell r="LQ9">
            <v>12451.9625</v>
          </cell>
          <cell r="LR9">
            <v>15440.865999999998</v>
          </cell>
          <cell r="LS9">
            <v>27185.665500000003</v>
          </cell>
          <cell r="LU9">
            <v>6544.4879999999994</v>
          </cell>
          <cell r="LV9">
            <v>30445.684499999999</v>
          </cell>
          <cell r="LW9">
            <v>14108.185000000001</v>
          </cell>
          <cell r="LX9">
            <v>18628.171499999997</v>
          </cell>
          <cell r="LY9">
            <v>18067.374</v>
          </cell>
          <cell r="LZ9">
            <v>17015.431999999997</v>
          </cell>
          <cell r="MA9">
            <v>25523.4735</v>
          </cell>
          <cell r="MD9">
            <v>15632.82</v>
          </cell>
          <cell r="ME9">
            <v>18979.584000000003</v>
          </cell>
          <cell r="MF9">
            <v>25528.713000000003</v>
          </cell>
          <cell r="MG9">
            <v>22777.0265</v>
          </cell>
          <cell r="MH9">
            <v>29712.452000000001</v>
          </cell>
          <cell r="MI9">
            <v>38075.532000000007</v>
          </cell>
          <cell r="MJ9">
            <v>119225.25300000001</v>
          </cell>
          <cell r="ML9">
            <v>159058.75650000002</v>
          </cell>
          <cell r="MM9">
            <v>32434.038000000004</v>
          </cell>
          <cell r="MN9">
            <v>25509.2775</v>
          </cell>
          <cell r="MO9">
            <v>34091.19</v>
          </cell>
          <cell r="MP9">
            <v>29163.75</v>
          </cell>
          <cell r="MQ9">
            <v>35685.783000000003</v>
          </cell>
          <cell r="MR9">
            <v>45947.065500000004</v>
          </cell>
          <cell r="MT9">
            <v>29566.127199999999</v>
          </cell>
          <cell r="MU9">
            <v>31679.406499999997</v>
          </cell>
          <cell r="MV9">
            <v>46800.442499999997</v>
          </cell>
          <cell r="MW9">
            <v>39755.60349999999</v>
          </cell>
          <cell r="MX9">
            <v>56864.678400000004</v>
          </cell>
          <cell r="MY9">
            <v>37977.383999999998</v>
          </cell>
          <cell r="MZ9">
            <v>73587.875</v>
          </cell>
          <cell r="NB9">
            <v>31660.960499999997</v>
          </cell>
          <cell r="NC9">
            <v>65922.226800000004</v>
          </cell>
          <cell r="ND9">
            <v>68324.674400000004</v>
          </cell>
          <cell r="NE9">
            <v>74910.242400000003</v>
          </cell>
          <cell r="NF9">
            <v>75772.959500000012</v>
          </cell>
          <cell r="NG9">
            <v>93180.39360000001</v>
          </cell>
          <cell r="NH9">
            <v>73563.288</v>
          </cell>
          <cell r="NJ9">
            <v>13299.4275</v>
          </cell>
          <cell r="NK9"/>
          <cell r="NL9">
            <v>19775.701000000001</v>
          </cell>
          <cell r="NM9">
            <v>13688.356</v>
          </cell>
          <cell r="NN9">
            <v>23484.639200000001</v>
          </cell>
          <cell r="NO9">
            <v>20072.603999999996</v>
          </cell>
          <cell r="NP9">
            <v>18918.281999999999</v>
          </cell>
          <cell r="NS9">
            <v>11294.167500000001</v>
          </cell>
          <cell r="NT9"/>
          <cell r="NU9">
            <v>10489.342500000001</v>
          </cell>
          <cell r="NV9">
            <v>10428.3585</v>
          </cell>
          <cell r="NW9">
            <v>15235.033000000001</v>
          </cell>
          <cell r="NX9">
            <v>13471.180499999999</v>
          </cell>
          <cell r="NY9">
            <v>19882.591499999999</v>
          </cell>
          <cell r="OA9">
            <v>8986.4449999999997</v>
          </cell>
          <cell r="OB9">
            <v>15270.585000000001</v>
          </cell>
          <cell r="OC9">
            <v>8609.5130000000008</v>
          </cell>
          <cell r="OD9">
            <v>9515.7960000000003</v>
          </cell>
          <cell r="OE9">
            <v>10109.279999999999</v>
          </cell>
          <cell r="OF9">
            <v>14664.289500000001</v>
          </cell>
          <cell r="OG9">
            <v>19569.2595</v>
          </cell>
          <cell r="OI9">
            <v>4347.3959999999997</v>
          </cell>
          <cell r="OJ9">
            <v>11636.845499999999</v>
          </cell>
          <cell r="OK9">
            <v>6827.3759999999993</v>
          </cell>
          <cell r="OL9">
            <v>9626.7045000000016</v>
          </cell>
          <cell r="OM9">
            <v>8647.0079999999998</v>
          </cell>
          <cell r="ON9">
            <v>11795.487000000001</v>
          </cell>
          <cell r="OO9">
            <v>17210.977200000001</v>
          </cell>
          <cell r="OQ9">
            <v>5754.4095000000007</v>
          </cell>
          <cell r="OR9">
            <v>6023.2054999999991</v>
          </cell>
          <cell r="OS9">
            <v>11030.107000000002</v>
          </cell>
          <cell r="OT9">
            <v>11135.839</v>
          </cell>
          <cell r="OU9">
            <v>10345.067999999999</v>
          </cell>
          <cell r="OV9">
            <v>11793.824000000002</v>
          </cell>
          <cell r="OW9">
            <v>17128.272000000001</v>
          </cell>
          <cell r="OY9">
            <v>6604.4580000000005</v>
          </cell>
          <cell r="OZ9">
            <v>8778.5280000000002</v>
          </cell>
          <cell r="PA9">
            <v>9826.7614999999987</v>
          </cell>
          <cell r="PB9">
            <v>8854.5750000000007</v>
          </cell>
          <cell r="PC9">
            <v>10526.4576</v>
          </cell>
          <cell r="PD9">
            <v>14148.706</v>
          </cell>
          <cell r="PE9">
            <v>16094.19</v>
          </cell>
        </row>
        <row r="10">
          <cell r="D10">
            <v>26809.71</v>
          </cell>
          <cell r="E10">
            <v>28086.37</v>
          </cell>
          <cell r="F10">
            <v>27356.58</v>
          </cell>
          <cell r="G10">
            <v>7460.22</v>
          </cell>
          <cell r="H10">
            <v>8309.7000000000007</v>
          </cell>
          <cell r="I10">
            <v>10567.46</v>
          </cell>
          <cell r="J10">
            <v>26799.01</v>
          </cell>
          <cell r="K10">
            <v>135389.05000000002</v>
          </cell>
          <cell r="L10">
            <v>20705.71</v>
          </cell>
          <cell r="M10">
            <v>7574.22</v>
          </cell>
          <cell r="N10">
            <v>7166.91</v>
          </cell>
          <cell r="O10">
            <v>7927.33</v>
          </cell>
          <cell r="P10">
            <v>8669.92</v>
          </cell>
          <cell r="Q10">
            <v>16304.03</v>
          </cell>
          <cell r="R10">
            <v>23098.67</v>
          </cell>
          <cell r="U10">
            <v>19300.080000000002</v>
          </cell>
          <cell r="V10">
            <v>6807.02</v>
          </cell>
          <cell r="W10">
            <v>7925.52</v>
          </cell>
          <cell r="X10">
            <v>6880.28</v>
          </cell>
          <cell r="Y10">
            <v>9468.73</v>
          </cell>
          <cell r="Z10">
            <v>15015.41</v>
          </cell>
          <cell r="AA10">
            <v>23909.3</v>
          </cell>
          <cell r="AC10">
            <v>20607.48</v>
          </cell>
          <cell r="AD10">
            <v>6660.52</v>
          </cell>
          <cell r="AE10">
            <v>6286.79</v>
          </cell>
          <cell r="AF10">
            <v>8105.34</v>
          </cell>
          <cell r="AG10">
            <v>10584.81</v>
          </cell>
          <cell r="AH10">
            <v>12479.8</v>
          </cell>
          <cell r="AI10">
            <v>24056.46</v>
          </cell>
          <cell r="AK10">
            <v>17488.2</v>
          </cell>
          <cell r="AL10">
            <v>11165.572000000002</v>
          </cell>
          <cell r="AM10">
            <v>6482.6475</v>
          </cell>
          <cell r="AN10">
            <v>8009.6940000000004</v>
          </cell>
          <cell r="AO10">
            <v>11203.907000000001</v>
          </cell>
          <cell r="AP10">
            <v>13635.348</v>
          </cell>
          <cell r="AQ10">
            <v>23056.0625</v>
          </cell>
          <cell r="AS10">
            <v>23206.804500000002</v>
          </cell>
          <cell r="AT10">
            <v>12231.142</v>
          </cell>
          <cell r="AU10">
            <v>5847.1956</v>
          </cell>
          <cell r="AV10">
            <v>7454.2572000000009</v>
          </cell>
          <cell r="AW10">
            <v>8497.5550000000003</v>
          </cell>
          <cell r="AX10">
            <v>16234.667999999998</v>
          </cell>
          <cell r="AY10">
            <v>19678.5756</v>
          </cell>
          <cell r="BA10">
            <v>18037.859999999997</v>
          </cell>
          <cell r="BB10">
            <v>4749.8219999999992</v>
          </cell>
          <cell r="BC10">
            <v>5970.3859999999995</v>
          </cell>
          <cell r="BD10">
            <v>8472.5445</v>
          </cell>
          <cell r="BE10">
            <v>10358.6175</v>
          </cell>
          <cell r="BF10">
            <v>14078.855999999998</v>
          </cell>
          <cell r="BG10">
            <v>29342.656000000003</v>
          </cell>
          <cell r="BJ10">
            <v>21770.98</v>
          </cell>
          <cell r="BK10">
            <v>7812.21</v>
          </cell>
          <cell r="BL10">
            <v>8775.65</v>
          </cell>
          <cell r="BM10">
            <v>7868.44</v>
          </cell>
          <cell r="BN10">
            <v>11242.15</v>
          </cell>
          <cell r="BO10">
            <v>18556.23</v>
          </cell>
          <cell r="BP10">
            <v>23922.39</v>
          </cell>
          <cell r="BR10">
            <v>24575.56</v>
          </cell>
          <cell r="BS10">
            <v>9369.68</v>
          </cell>
          <cell r="BT10">
            <v>10167.51</v>
          </cell>
          <cell r="BU10">
            <v>17652.669999999998</v>
          </cell>
          <cell r="BV10">
            <v>18668.82</v>
          </cell>
          <cell r="BW10">
            <v>16187.39</v>
          </cell>
          <cell r="BX10">
            <v>19382.330000000002</v>
          </cell>
          <cell r="BZ10">
            <v>17658.88</v>
          </cell>
          <cell r="CA10">
            <v>9453.9599999999991</v>
          </cell>
          <cell r="CB10">
            <v>7775.7</v>
          </cell>
          <cell r="CC10">
            <v>11251.09</v>
          </cell>
          <cell r="CD10">
            <v>15146.85</v>
          </cell>
          <cell r="CE10">
            <v>18488.740000000002</v>
          </cell>
          <cell r="CF10">
            <v>27135.46</v>
          </cell>
          <cell r="CH10">
            <v>28095.37</v>
          </cell>
          <cell r="CI10">
            <v>9276.8700000000008</v>
          </cell>
          <cell r="CJ10">
            <v>8989.77</v>
          </cell>
          <cell r="CK10">
            <v>10014.73</v>
          </cell>
          <cell r="CL10">
            <v>13484.4</v>
          </cell>
          <cell r="CM10">
            <v>32280.05</v>
          </cell>
          <cell r="CN10">
            <v>62829.39</v>
          </cell>
          <cell r="CQ10">
            <v>59973.51</v>
          </cell>
          <cell r="CR10">
            <v>20285.919999999998</v>
          </cell>
          <cell r="CS10">
            <v>8752.2999999999993</v>
          </cell>
          <cell r="CT10">
            <v>12701.92</v>
          </cell>
          <cell r="CU10">
            <v>17851.900000000001</v>
          </cell>
          <cell r="CV10">
            <v>23313.89</v>
          </cell>
          <cell r="CW10">
            <v>27765.22</v>
          </cell>
          <cell r="CY10">
            <v>25064.697</v>
          </cell>
          <cell r="CZ10">
            <v>20902.2765</v>
          </cell>
          <cell r="DA10">
            <v>22872.3285</v>
          </cell>
          <cell r="DB10">
            <v>18983.052</v>
          </cell>
          <cell r="DC10">
            <v>16226.952000000001</v>
          </cell>
          <cell r="DD10">
            <v>21600.505499999999</v>
          </cell>
          <cell r="DE10">
            <v>34645.147199999999</v>
          </cell>
          <cell r="DG10">
            <v>26634.348000000002</v>
          </cell>
          <cell r="DH10">
            <v>12719.52</v>
          </cell>
          <cell r="DI10">
            <v>8534.9434999999994</v>
          </cell>
          <cell r="DJ10">
            <v>7482.8670000000002</v>
          </cell>
          <cell r="DK10">
            <v>14922.453000000001</v>
          </cell>
          <cell r="DL10">
            <v>17133.039000000001</v>
          </cell>
          <cell r="DM10">
            <v>33417.478499999997</v>
          </cell>
          <cell r="DO10">
            <v>25732.284</v>
          </cell>
          <cell r="DP10">
            <v>7119.2110000000011</v>
          </cell>
          <cell r="DQ10">
            <v>10874.820000000002</v>
          </cell>
          <cell r="DR10">
            <v>11375.408000000001</v>
          </cell>
          <cell r="DS10">
            <v>13829.5435</v>
          </cell>
          <cell r="DT10">
            <v>22637.975999999999</v>
          </cell>
          <cell r="DU10">
            <v>28803.467999999997</v>
          </cell>
          <cell r="DX10">
            <v>22820.027999999998</v>
          </cell>
          <cell r="DY10">
            <v>8222.8860000000004</v>
          </cell>
          <cell r="DZ10">
            <v>13372.148999999999</v>
          </cell>
          <cell r="EA10">
            <v>10063.224499999998</v>
          </cell>
          <cell r="EB10">
            <v>9960.1320000000014</v>
          </cell>
          <cell r="EC10">
            <v>13256.590499999998</v>
          </cell>
          <cell r="ED10">
            <v>21279.795499999997</v>
          </cell>
          <cell r="EF10">
            <v>23091.792999999998</v>
          </cell>
          <cell r="EG10">
            <v>11826.895499999999</v>
          </cell>
          <cell r="EH10">
            <v>7694.5785000000005</v>
          </cell>
          <cell r="EI10">
            <v>10254.618</v>
          </cell>
          <cell r="EJ10">
            <v>14707.303999999998</v>
          </cell>
          <cell r="EK10">
            <v>21935.808000000001</v>
          </cell>
          <cell r="EL10">
            <v>22835.692000000003</v>
          </cell>
          <cell r="EN10">
            <v>25095.168000000001</v>
          </cell>
          <cell r="EO10">
            <v>9102.6625000000004</v>
          </cell>
          <cell r="EP10">
            <v>9784.0619999999981</v>
          </cell>
          <cell r="EQ10">
            <v>12778.017999999998</v>
          </cell>
          <cell r="ER10">
            <v>15595.284</v>
          </cell>
          <cell r="ES10">
            <v>27218.819999999996</v>
          </cell>
          <cell r="ET10">
            <v>35646.941000000006</v>
          </cell>
          <cell r="EV10">
            <v>22318.537500000002</v>
          </cell>
          <cell r="EW10">
            <v>8450.607</v>
          </cell>
          <cell r="EX10">
            <v>9620.4680000000008</v>
          </cell>
          <cell r="EY10">
            <v>8343.6149999999998</v>
          </cell>
          <cell r="EZ10">
            <v>11887.150000000001</v>
          </cell>
          <cell r="FA10">
            <v>19237.848000000002</v>
          </cell>
          <cell r="FB10">
            <v>31679.140500000001</v>
          </cell>
          <cell r="FD10">
            <v>22527.959499999997</v>
          </cell>
          <cell r="FE10">
            <v>9918.8760000000002</v>
          </cell>
          <cell r="FF10">
            <v>11061.771000000001</v>
          </cell>
          <cell r="FG10">
            <v>15423.342000000001</v>
          </cell>
          <cell r="FH10">
            <v>17025.968499999999</v>
          </cell>
          <cell r="FI10">
            <v>22944.552</v>
          </cell>
          <cell r="FJ10">
            <v>33300.515500000001</v>
          </cell>
          <cell r="FM10">
            <v>30434.536</v>
          </cell>
          <cell r="FN10">
            <v>17729.831000000002</v>
          </cell>
          <cell r="FO10">
            <v>12577.422</v>
          </cell>
          <cell r="FP10">
            <v>13530.761999999999</v>
          </cell>
          <cell r="FQ10">
            <v>15351.132</v>
          </cell>
          <cell r="FR10">
            <v>19794.432000000001</v>
          </cell>
          <cell r="FS10">
            <v>28648.132999999994</v>
          </cell>
          <cell r="FU10">
            <v>28494.400000000001</v>
          </cell>
          <cell r="FV10">
            <v>13225.322000000002</v>
          </cell>
          <cell r="FW10">
            <v>10063.030999999999</v>
          </cell>
          <cell r="FX10">
            <v>10123.864</v>
          </cell>
          <cell r="FY10">
            <v>12485.78</v>
          </cell>
          <cell r="FZ10">
            <v>21946.501399999997</v>
          </cell>
          <cell r="GA10">
            <v>34321.761499999993</v>
          </cell>
          <cell r="GC10">
            <v>17994.416000000001</v>
          </cell>
          <cell r="GD10">
            <v>9971.8436000000002</v>
          </cell>
          <cell r="GE10">
            <v>10000.3591</v>
          </cell>
          <cell r="GF10">
            <v>16147.724999999999</v>
          </cell>
          <cell r="GG10">
            <v>14166.654499999999</v>
          </cell>
          <cell r="GH10">
            <v>16007.016</v>
          </cell>
          <cell r="GI10">
            <v>23283.732</v>
          </cell>
          <cell r="GK10">
            <v>20907.862499999999</v>
          </cell>
          <cell r="GL10">
            <v>8378.5066000000006</v>
          </cell>
          <cell r="GM10">
            <v>10063.998000000001</v>
          </cell>
          <cell r="GN10">
            <v>9457.5999999999985</v>
          </cell>
          <cell r="GO10">
            <v>10416.780499999999</v>
          </cell>
          <cell r="GP10">
            <v>16546.326499999999</v>
          </cell>
          <cell r="GQ10">
            <v>26285.565200000001</v>
          </cell>
          <cell r="GT10">
            <v>23376.013500000001</v>
          </cell>
          <cell r="GU10">
            <v>9223.9560000000001</v>
          </cell>
          <cell r="GV10">
            <v>10895.335500000001</v>
          </cell>
          <cell r="GW10">
            <v>7143.5279999999993</v>
          </cell>
          <cell r="GX10">
            <v>14409.339</v>
          </cell>
          <cell r="GY10">
            <v>16813.2</v>
          </cell>
          <cell r="GZ10">
            <v>23935.704000000002</v>
          </cell>
          <cell r="HB10">
            <v>13307.563500000002</v>
          </cell>
          <cell r="HC10">
            <v>8739.4230000000007</v>
          </cell>
          <cell r="HD10">
            <v>8569.3755000000001</v>
          </cell>
          <cell r="HE10">
            <v>8169.1799999999994</v>
          </cell>
          <cell r="HF10">
            <v>15151.292000000001</v>
          </cell>
          <cell r="HG10">
            <v>17676.674999999999</v>
          </cell>
          <cell r="HH10">
            <v>25487.775000000001</v>
          </cell>
          <cell r="HJ10">
            <v>25024.868000000002</v>
          </cell>
          <cell r="HK10">
            <v>8831.7540000000008</v>
          </cell>
          <cell r="HL10">
            <v>10275.132000000001</v>
          </cell>
          <cell r="HM10">
            <v>10483.169999999998</v>
          </cell>
          <cell r="HN10">
            <v>12936.755999999999</v>
          </cell>
          <cell r="HO10">
            <v>19544.624000000003</v>
          </cell>
          <cell r="HP10">
            <v>24779.912499999999</v>
          </cell>
          <cell r="HR10">
            <v>29114.296999999995</v>
          </cell>
          <cell r="HS10">
            <v>8328.6</v>
          </cell>
          <cell r="HT10">
            <v>10179.582</v>
          </cell>
          <cell r="HU10">
            <v>8166.7754999999988</v>
          </cell>
          <cell r="HV10">
            <v>14508.572499999998</v>
          </cell>
          <cell r="HW10">
            <v>17934.157999999999</v>
          </cell>
          <cell r="HX10">
            <v>35885.75</v>
          </cell>
          <cell r="IA10">
            <v>30994.381000000001</v>
          </cell>
          <cell r="IB10">
            <v>11142.923000000001</v>
          </cell>
          <cell r="IC10">
            <v>5477.1530000000002</v>
          </cell>
          <cell r="ID10">
            <v>9795.4239999999991</v>
          </cell>
          <cell r="IE10">
            <v>11688.461999999998</v>
          </cell>
          <cell r="IF10">
            <v>10582.323</v>
          </cell>
          <cell r="IG10">
            <v>23771.895199999999</v>
          </cell>
          <cell r="II10">
            <v>21015.065500000001</v>
          </cell>
          <cell r="IJ10">
            <v>6235.130000000001</v>
          </cell>
          <cell r="IK10">
            <v>6940.8192000000008</v>
          </cell>
          <cell r="IL10">
            <v>7308.4990000000007</v>
          </cell>
          <cell r="IM10">
            <v>9297.8764999999985</v>
          </cell>
          <cell r="IN10">
            <v>15183.139499999997</v>
          </cell>
          <cell r="IO10">
            <v>22686.118999999999</v>
          </cell>
          <cell r="IQ10">
            <v>24088.085999999999</v>
          </cell>
          <cell r="IR10">
            <v>7890.5987999999998</v>
          </cell>
          <cell r="IS10">
            <v>9574.0590000000011</v>
          </cell>
          <cell r="IT10">
            <v>13206.78</v>
          </cell>
          <cell r="IU10">
            <v>11911.5648</v>
          </cell>
          <cell r="IV10">
            <v>22561.515200000002</v>
          </cell>
          <cell r="IW10">
            <v>22726.824000000001</v>
          </cell>
          <cell r="IY10">
            <v>17901.983000000004</v>
          </cell>
          <cell r="IZ10">
            <v>8965.9808000000012</v>
          </cell>
          <cell r="JA10">
            <v>6449.2670000000007</v>
          </cell>
          <cell r="JB10">
            <v>7074.834499999999</v>
          </cell>
          <cell r="JC10">
            <v>11223.505799999999</v>
          </cell>
          <cell r="JD10">
            <v>14081.277599999999</v>
          </cell>
          <cell r="JE10">
            <v>23236.934499999996</v>
          </cell>
          <cell r="JG10">
            <v>19272.88</v>
          </cell>
          <cell r="JH10">
            <v>6856.4894999999997</v>
          </cell>
          <cell r="JI10">
            <v>4219.3514999999998</v>
          </cell>
          <cell r="JJ10">
            <v>8495.85</v>
          </cell>
          <cell r="JK10">
            <v>12413.475200000001</v>
          </cell>
          <cell r="JL10">
            <v>14424.407999999999</v>
          </cell>
          <cell r="JM10">
            <v>25780.308000000001</v>
          </cell>
          <cell r="JP10">
            <v>21165.457600000002</v>
          </cell>
          <cell r="JQ10">
            <v>8651.5020000000004</v>
          </cell>
          <cell r="JR10">
            <v>5053.7196000000004</v>
          </cell>
          <cell r="JS10">
            <v>8502.0339000000004</v>
          </cell>
          <cell r="JT10">
            <v>10619.807799999999</v>
          </cell>
          <cell r="JU10">
            <v>15090.612499999999</v>
          </cell>
          <cell r="JV10">
            <v>26198.182999999997</v>
          </cell>
          <cell r="JX10">
            <v>17569.184699999998</v>
          </cell>
          <cell r="JY10">
            <v>6941.130000000001</v>
          </cell>
          <cell r="JZ10">
            <v>7210.6335000000008</v>
          </cell>
          <cell r="KA10">
            <v>9101.5429999999997</v>
          </cell>
          <cell r="KB10">
            <v>13313.758500000002</v>
          </cell>
          <cell r="KC10">
            <v>13129.425000000001</v>
          </cell>
          <cell r="KD10">
            <v>25523.027999999998</v>
          </cell>
          <cell r="KF10">
            <v>27852.355999999996</v>
          </cell>
          <cell r="KG10">
            <v>9787.0356000000011</v>
          </cell>
          <cell r="KH10">
            <v>9921.42</v>
          </cell>
          <cell r="KI10">
            <v>11462.452499999999</v>
          </cell>
          <cell r="KJ10">
            <v>12444.609999999999</v>
          </cell>
          <cell r="KK10">
            <v>15905.987999999999</v>
          </cell>
          <cell r="KL10">
            <v>35034.151999999995</v>
          </cell>
          <cell r="KN10">
            <v>24760.296000000002</v>
          </cell>
          <cell r="KO10">
            <v>10904.220000000001</v>
          </cell>
          <cell r="KP10">
            <v>9514.8432000000012</v>
          </cell>
          <cell r="KQ10">
            <v>14410.828800000001</v>
          </cell>
          <cell r="KR10">
            <v>21800.0946</v>
          </cell>
          <cell r="KS10">
            <v>34751.64</v>
          </cell>
          <cell r="KT10">
            <v>39763.908800000005</v>
          </cell>
          <cell r="KW10">
            <v>30339.876</v>
          </cell>
          <cell r="KX10">
            <v>19538.715</v>
          </cell>
          <cell r="KY10">
            <v>9371.4279999999999</v>
          </cell>
          <cell r="KZ10">
            <v>9247.0694999999996</v>
          </cell>
          <cell r="LA10">
            <v>10366.271999999999</v>
          </cell>
          <cell r="LB10">
            <v>11125.7685</v>
          </cell>
          <cell r="LC10">
            <v>27349.6875</v>
          </cell>
          <cell r="LE10">
            <v>24778.688000000006</v>
          </cell>
          <cell r="LF10">
            <v>6111.0315000000001</v>
          </cell>
          <cell r="LG10">
            <v>7878.0450000000001</v>
          </cell>
          <cell r="LH10">
            <v>7317.0244999999995</v>
          </cell>
          <cell r="LI10">
            <v>13488.611999999999</v>
          </cell>
          <cell r="LJ10">
            <v>13378.092000000001</v>
          </cell>
          <cell r="LK10">
            <v>31723.761999999999</v>
          </cell>
          <cell r="LM10">
            <v>25103.631000000001</v>
          </cell>
          <cell r="LN10">
            <v>9891.2100000000009</v>
          </cell>
          <cell r="LO10">
            <v>13988.026500000002</v>
          </cell>
          <cell r="LP10">
            <v>17120.428500000002</v>
          </cell>
          <cell r="LQ10">
            <v>18063.862499999999</v>
          </cell>
          <cell r="LR10">
            <v>26767.002600000003</v>
          </cell>
          <cell r="LS10">
            <v>37095.119099999996</v>
          </cell>
          <cell r="LU10">
            <v>32591.559000000005</v>
          </cell>
          <cell r="LV10">
            <v>30655.065000000002</v>
          </cell>
          <cell r="LW10">
            <v>15292.4205</v>
          </cell>
          <cell r="LX10">
            <v>11390.195699999998</v>
          </cell>
          <cell r="LY10">
            <v>12726.3104</v>
          </cell>
          <cell r="LZ10">
            <v>20240.428500000002</v>
          </cell>
          <cell r="MA10">
            <v>39876.660000000003</v>
          </cell>
          <cell r="MD10">
            <v>38534.012999999999</v>
          </cell>
          <cell r="ME10">
            <v>15338.746500000001</v>
          </cell>
          <cell r="MF10">
            <v>12502.307999999999</v>
          </cell>
          <cell r="MG10">
            <v>22532.007600000004</v>
          </cell>
          <cell r="MH10">
            <v>28914.84</v>
          </cell>
          <cell r="MI10">
            <v>37142.125</v>
          </cell>
          <cell r="MJ10">
            <v>52014.982999999993</v>
          </cell>
          <cell r="ML10">
            <v>92723.557499999995</v>
          </cell>
          <cell r="MM10">
            <v>23574.852000000003</v>
          </cell>
          <cell r="MN10">
            <v>19603.668000000001</v>
          </cell>
          <cell r="MO10">
            <v>24206.028000000002</v>
          </cell>
          <cell r="MP10">
            <v>47301.733500000002</v>
          </cell>
          <cell r="MQ10">
            <v>42429.093000000008</v>
          </cell>
          <cell r="MR10">
            <v>62119.375500000002</v>
          </cell>
          <cell r="MT10">
            <v>67136.689499999993</v>
          </cell>
          <cell r="MU10">
            <v>48409.361000000004</v>
          </cell>
          <cell r="MV10">
            <v>40075.138800000001</v>
          </cell>
          <cell r="MW10">
            <v>50947.142400000004</v>
          </cell>
          <cell r="MX10">
            <v>61649.349499999989</v>
          </cell>
          <cell r="MY10">
            <v>66478.8</v>
          </cell>
          <cell r="MZ10">
            <v>88593.290799999988</v>
          </cell>
          <cell r="NB10">
            <v>90366.171999999991</v>
          </cell>
          <cell r="NC10">
            <v>70904.449000000008</v>
          </cell>
          <cell r="ND10">
            <v>87972.685499999992</v>
          </cell>
          <cell r="NE10">
            <v>86101.862000000008</v>
          </cell>
          <cell r="NF10">
            <v>92983.345200000011</v>
          </cell>
          <cell r="NG10">
            <v>119464.55360000001</v>
          </cell>
          <cell r="NH10">
            <v>98024.725000000006</v>
          </cell>
          <cell r="NJ10">
            <v>78101.567999999999</v>
          </cell>
          <cell r="NK10"/>
          <cell r="NL10">
            <v>13557.285000000002</v>
          </cell>
          <cell r="NM10">
            <v>14624.1072</v>
          </cell>
          <cell r="NN10">
            <v>14880.437000000002</v>
          </cell>
          <cell r="NO10">
            <v>28311.024000000005</v>
          </cell>
          <cell r="NP10">
            <v>15531.235199999999</v>
          </cell>
          <cell r="NS10">
            <v>1410.3705</v>
          </cell>
          <cell r="NT10"/>
          <cell r="NU10">
            <v>19338.175500000001</v>
          </cell>
          <cell r="NV10">
            <v>8828.8935000000001</v>
          </cell>
          <cell r="NW10">
            <v>18968.785</v>
          </cell>
          <cell r="NX10">
            <v>21330.485999999997</v>
          </cell>
          <cell r="NY10">
            <v>26173.999799999998</v>
          </cell>
          <cell r="OA10">
            <v>21714.073500000002</v>
          </cell>
          <cell r="OB10">
            <v>8565.9</v>
          </cell>
          <cell r="OC10">
            <v>9070.635000000002</v>
          </cell>
          <cell r="OD10">
            <v>10035.2896</v>
          </cell>
          <cell r="OE10">
            <v>12754.159799999999</v>
          </cell>
          <cell r="OF10">
            <v>14237.232</v>
          </cell>
          <cell r="OG10">
            <v>22147.873</v>
          </cell>
          <cell r="OI10">
            <v>24021.543000000001</v>
          </cell>
          <cell r="OJ10">
            <v>8456.1119999999992</v>
          </cell>
          <cell r="OK10">
            <v>8106.4476000000004</v>
          </cell>
          <cell r="OL10">
            <v>9341.1165000000001</v>
          </cell>
          <cell r="OM10">
            <v>10989.284999999998</v>
          </cell>
          <cell r="ON10">
            <v>14483.1916</v>
          </cell>
          <cell r="OO10">
            <v>33777.132999999994</v>
          </cell>
          <cell r="OQ10">
            <v>15851.188500000002</v>
          </cell>
          <cell r="OR10">
            <v>8684.6760000000013</v>
          </cell>
          <cell r="OS10">
            <v>5397.1050000000005</v>
          </cell>
          <cell r="OT10">
            <v>8881.6756999999998</v>
          </cell>
          <cell r="OU10">
            <v>8607.2440000000006</v>
          </cell>
          <cell r="OV10">
            <v>15155.240499999998</v>
          </cell>
          <cell r="OW10">
            <v>25368.232499999998</v>
          </cell>
          <cell r="OY10">
            <v>16431.376500000002</v>
          </cell>
          <cell r="OZ10">
            <v>6751.4790000000003</v>
          </cell>
          <cell r="PA10">
            <v>8350.5030000000006</v>
          </cell>
          <cell r="PB10">
            <v>8162.1972000000005</v>
          </cell>
          <cell r="PC10">
            <v>11025.100800000002</v>
          </cell>
          <cell r="PD10">
            <v>15665.492699999999</v>
          </cell>
          <cell r="PE10">
            <v>29080.513799999997</v>
          </cell>
        </row>
        <row r="11">
          <cell r="D11">
            <v>8777.19</v>
          </cell>
          <cell r="E11">
            <v>9613.11</v>
          </cell>
          <cell r="F11">
            <v>18475.7</v>
          </cell>
          <cell r="G11">
            <v>5891.61</v>
          </cell>
          <cell r="H11">
            <v>7735.55</v>
          </cell>
          <cell r="I11">
            <v>11764.15</v>
          </cell>
          <cell r="J11">
            <v>16440.509999999998</v>
          </cell>
          <cell r="K11">
            <v>78697.820000000007</v>
          </cell>
          <cell r="L11">
            <v>6311.69</v>
          </cell>
          <cell r="M11">
            <v>5822.69</v>
          </cell>
          <cell r="N11">
            <v>4973.45</v>
          </cell>
          <cell r="O11">
            <v>4912.71</v>
          </cell>
          <cell r="P11">
            <v>4802.5200000000004</v>
          </cell>
          <cell r="Q11">
            <v>10210.86</v>
          </cell>
          <cell r="R11">
            <v>15452.27</v>
          </cell>
          <cell r="U11">
            <v>5783.47</v>
          </cell>
          <cell r="V11">
            <v>5418.87</v>
          </cell>
          <cell r="W11">
            <v>8178.11</v>
          </cell>
          <cell r="X11">
            <v>5096.9399999999996</v>
          </cell>
          <cell r="Y11">
            <v>7226.67</v>
          </cell>
          <cell r="Z11">
            <v>9999.3700000000008</v>
          </cell>
          <cell r="AA11">
            <v>18292.990000000002</v>
          </cell>
          <cell r="AC11">
            <v>6704.22</v>
          </cell>
          <cell r="AD11">
            <v>5705.24</v>
          </cell>
          <cell r="AE11">
            <v>4620.78</v>
          </cell>
          <cell r="AF11">
            <v>6918.56</v>
          </cell>
          <cell r="AG11">
            <v>8985.2000000000007</v>
          </cell>
          <cell r="AH11">
            <v>9495.85</v>
          </cell>
          <cell r="AI11">
            <v>20347.43</v>
          </cell>
          <cell r="AK11">
            <v>9722.1810000000005</v>
          </cell>
          <cell r="AL11">
            <v>6987.277</v>
          </cell>
          <cell r="AM11">
            <v>4730.8874999999998</v>
          </cell>
          <cell r="AN11">
            <v>5454.1279999999997</v>
          </cell>
          <cell r="AO11">
            <v>8193.9330000000009</v>
          </cell>
          <cell r="AP11">
            <v>10679.544</v>
          </cell>
          <cell r="AQ11">
            <v>19645.151999999998</v>
          </cell>
          <cell r="AS11">
            <v>4970.1644999999999</v>
          </cell>
          <cell r="AT11">
            <v>8421.7649999999994</v>
          </cell>
          <cell r="AU11">
            <v>6948.4580000000005</v>
          </cell>
          <cell r="AV11">
            <v>9702.8909999999996</v>
          </cell>
          <cell r="AW11">
            <v>5717.8919999999998</v>
          </cell>
          <cell r="AX11">
            <v>18918.155999999999</v>
          </cell>
          <cell r="AY11">
            <v>15835.608</v>
          </cell>
          <cell r="BA11">
            <v>5224.59</v>
          </cell>
          <cell r="BB11">
            <v>7608.2930000000006</v>
          </cell>
          <cell r="BC11">
            <v>6388.8</v>
          </cell>
          <cell r="BD11">
            <v>6850.14</v>
          </cell>
          <cell r="BE11">
            <v>5876.808</v>
          </cell>
          <cell r="BF11">
            <v>11947.729500000001</v>
          </cell>
          <cell r="BG11">
            <v>22893.216</v>
          </cell>
          <cell r="BJ11">
            <v>7434.86</v>
          </cell>
          <cell r="BK11">
            <v>5658.2</v>
          </cell>
          <cell r="BL11">
            <v>6039.81</v>
          </cell>
          <cell r="BM11">
            <v>6482.31</v>
          </cell>
          <cell r="BN11">
            <v>8400.2199999999993</v>
          </cell>
          <cell r="BO11">
            <v>10520.69</v>
          </cell>
          <cell r="BP11">
            <v>15787.85</v>
          </cell>
          <cell r="BR11">
            <v>5979.54</v>
          </cell>
          <cell r="BS11">
            <v>6526.48</v>
          </cell>
          <cell r="BT11">
            <v>9573.7000000000007</v>
          </cell>
          <cell r="BU11">
            <v>13177.49</v>
          </cell>
          <cell r="BV11">
            <v>15484.37</v>
          </cell>
          <cell r="BW11">
            <v>9506.1299999999992</v>
          </cell>
          <cell r="BX11">
            <v>18176.22</v>
          </cell>
          <cell r="BZ11">
            <v>8782.99</v>
          </cell>
          <cell r="CA11">
            <v>7770.74</v>
          </cell>
          <cell r="CB11">
            <v>10954.46</v>
          </cell>
          <cell r="CC11">
            <v>11609.3</v>
          </cell>
          <cell r="CD11">
            <v>11808.12</v>
          </cell>
          <cell r="CE11">
            <v>13270.11</v>
          </cell>
          <cell r="CF11">
            <v>29094.51</v>
          </cell>
          <cell r="CH11">
            <v>7580.93</v>
          </cell>
          <cell r="CI11">
            <v>6552.13</v>
          </cell>
          <cell r="CJ11">
            <v>17281.189999999999</v>
          </cell>
          <cell r="CK11">
            <v>17578.689999999999</v>
          </cell>
          <cell r="CL11">
            <v>11139.25</v>
          </cell>
          <cell r="CM11">
            <v>14379.88</v>
          </cell>
          <cell r="CN11">
            <v>43805.440000000002</v>
          </cell>
          <cell r="CQ11">
            <v>41067.599999999999</v>
          </cell>
          <cell r="CR11">
            <v>12962.7</v>
          </cell>
          <cell r="CS11">
            <v>9393.14</v>
          </cell>
          <cell r="CT11">
            <v>9961.5</v>
          </cell>
          <cell r="CU11">
            <v>10942.08</v>
          </cell>
          <cell r="CV11">
            <v>10599.12</v>
          </cell>
          <cell r="CW11">
            <v>20460.099999999999</v>
          </cell>
          <cell r="CY11">
            <v>10890.957</v>
          </cell>
          <cell r="CZ11">
            <v>12501.845499999999</v>
          </cell>
          <cell r="DA11">
            <v>18846.124499999998</v>
          </cell>
          <cell r="DB11">
            <v>16234.399999999998</v>
          </cell>
          <cell r="DC11">
            <v>7630.1189999999997</v>
          </cell>
          <cell r="DD11">
            <v>15204.963600000001</v>
          </cell>
          <cell r="DE11">
            <v>25690.056</v>
          </cell>
          <cell r="DG11">
            <v>10613.252</v>
          </cell>
          <cell r="DH11">
            <v>10179.024000000001</v>
          </cell>
          <cell r="DI11">
            <v>6037.3109999999997</v>
          </cell>
          <cell r="DJ11">
            <v>9399.137999999999</v>
          </cell>
          <cell r="DK11">
            <v>9949.621000000001</v>
          </cell>
          <cell r="DL11">
            <v>38110.789499999999</v>
          </cell>
          <cell r="DM11">
            <v>20204.887500000001</v>
          </cell>
          <cell r="DO11">
            <v>7721.5214999999998</v>
          </cell>
          <cell r="DP11">
            <v>7266.6770000000006</v>
          </cell>
          <cell r="DQ11">
            <v>7635.331000000001</v>
          </cell>
          <cell r="DR11">
            <v>7710.6040000000012</v>
          </cell>
          <cell r="DS11">
            <v>7575.66</v>
          </cell>
          <cell r="DT11">
            <v>12414.224999999999</v>
          </cell>
          <cell r="DU11">
            <v>28551.263999999999</v>
          </cell>
          <cell r="DX11">
            <v>9193.5059999999994</v>
          </cell>
          <cell r="DY11">
            <v>8004.517499999999</v>
          </cell>
          <cell r="DZ11">
            <v>11948.255999999999</v>
          </cell>
          <cell r="EA11">
            <v>11337.037499999999</v>
          </cell>
          <cell r="EB11">
            <v>8706.6</v>
          </cell>
          <cell r="EC11">
            <v>10663.2855</v>
          </cell>
          <cell r="ED11">
            <v>19486.522000000001</v>
          </cell>
          <cell r="EF11">
            <v>9694.02</v>
          </cell>
          <cell r="EG11">
            <v>6873.3734999999997</v>
          </cell>
          <cell r="EH11">
            <v>10013.818499999999</v>
          </cell>
          <cell r="EI11">
            <v>9650.0910000000003</v>
          </cell>
          <cell r="EJ11">
            <v>12766.875000000002</v>
          </cell>
          <cell r="EK11">
            <v>10501.353000000001</v>
          </cell>
          <cell r="EL11">
            <v>24395.651999999998</v>
          </cell>
          <cell r="EN11">
            <v>12449.377500000001</v>
          </cell>
          <cell r="EO11">
            <v>8099.7840000000006</v>
          </cell>
          <cell r="EP11">
            <v>7642.3212000000003</v>
          </cell>
          <cell r="EQ11">
            <v>8428.3605000000007</v>
          </cell>
          <cell r="ER11">
            <v>11555.6625</v>
          </cell>
          <cell r="ES11">
            <v>14628.614</v>
          </cell>
          <cell r="ET11">
            <v>26629.354500000001</v>
          </cell>
          <cell r="EV11">
            <v>10160.215499999998</v>
          </cell>
          <cell r="EW11">
            <v>7213.2900000000009</v>
          </cell>
          <cell r="EX11">
            <v>6447.2550000000001</v>
          </cell>
          <cell r="EY11">
            <v>7075.4775000000009</v>
          </cell>
          <cell r="EZ11">
            <v>7727.3490000000002</v>
          </cell>
          <cell r="FA11">
            <v>11631.297999999999</v>
          </cell>
          <cell r="FB11">
            <v>18653.292000000001</v>
          </cell>
          <cell r="FD11">
            <v>5911.0040000000008</v>
          </cell>
          <cell r="FE11">
            <v>6625.6260000000002</v>
          </cell>
          <cell r="FF11">
            <v>9174.3089999999993</v>
          </cell>
          <cell r="FG11">
            <v>8047.4469999999992</v>
          </cell>
          <cell r="FH11">
            <v>7728.8679999999995</v>
          </cell>
          <cell r="FI11">
            <v>12504.170399999999</v>
          </cell>
          <cell r="FJ11">
            <v>21218.431499999999</v>
          </cell>
          <cell r="FM11">
            <v>8428.2764999999999</v>
          </cell>
          <cell r="FN11">
            <v>11501.164500000001</v>
          </cell>
          <cell r="FO11">
            <v>11079.810000000001</v>
          </cell>
          <cell r="FP11">
            <v>8739.1875</v>
          </cell>
          <cell r="FQ11">
            <v>10821.559500000001</v>
          </cell>
          <cell r="FR11">
            <v>12106.56</v>
          </cell>
          <cell r="FS11">
            <v>22958.188000000006</v>
          </cell>
          <cell r="FU11">
            <v>9893.7605000000003</v>
          </cell>
          <cell r="FV11">
            <v>8271.5820000000003</v>
          </cell>
          <cell r="FW11">
            <v>7261.92</v>
          </cell>
          <cell r="FX11">
            <v>7569.2540000000008</v>
          </cell>
          <cell r="FY11">
            <v>8982.4319999999989</v>
          </cell>
          <cell r="FZ11">
            <v>18111.437999999998</v>
          </cell>
          <cell r="GA11">
            <v>18839.508399999999</v>
          </cell>
          <cell r="GC11">
            <v>8829.6180000000004</v>
          </cell>
          <cell r="GD11">
            <v>9006.0915000000005</v>
          </cell>
          <cell r="GE11">
            <v>6343.0050000000001</v>
          </cell>
          <cell r="GF11">
            <v>6986.6500000000005</v>
          </cell>
          <cell r="GG11">
            <v>7784.6144999999988</v>
          </cell>
          <cell r="GH11">
            <v>12519.276</v>
          </cell>
          <cell r="GI11">
            <v>16352.677000000001</v>
          </cell>
          <cell r="GK11">
            <v>8717.005000000001</v>
          </cell>
          <cell r="GL11">
            <v>10003.642</v>
          </cell>
          <cell r="GM11">
            <v>10043.946000000002</v>
          </cell>
          <cell r="GN11">
            <v>11107.800000000001</v>
          </cell>
          <cell r="GO11">
            <v>7390.9079999999994</v>
          </cell>
          <cell r="GP11">
            <v>12345.071999999998</v>
          </cell>
          <cell r="GQ11">
            <v>13413.197499999998</v>
          </cell>
          <cell r="GT11">
            <v>8152.1895000000004</v>
          </cell>
          <cell r="GU11">
            <v>7380.5940000000001</v>
          </cell>
          <cell r="GV11">
            <v>7605.5870000000004</v>
          </cell>
          <cell r="GW11">
            <v>7128.768</v>
          </cell>
          <cell r="GX11">
            <v>12555.642</v>
          </cell>
          <cell r="GY11">
            <v>11249.232</v>
          </cell>
          <cell r="GZ11">
            <v>16222.195000000002</v>
          </cell>
          <cell r="HB11">
            <v>5353.4339999999993</v>
          </cell>
          <cell r="HC11">
            <v>8364.2240000000002</v>
          </cell>
          <cell r="HD11">
            <v>5140.8</v>
          </cell>
          <cell r="HE11">
            <v>7088.5605000000005</v>
          </cell>
          <cell r="HF11">
            <v>7854.7799999999988</v>
          </cell>
          <cell r="HG11">
            <v>8256.5840000000007</v>
          </cell>
          <cell r="HH11">
            <v>15814.68</v>
          </cell>
          <cell r="HJ11">
            <v>7893.4900000000007</v>
          </cell>
          <cell r="HK11">
            <v>5634.9589999999998</v>
          </cell>
          <cell r="HL11">
            <v>10017.005999999999</v>
          </cell>
          <cell r="HM11">
            <v>8060.280999999999</v>
          </cell>
          <cell r="HN11">
            <v>7103.9065000000001</v>
          </cell>
          <cell r="HO11">
            <v>15267.59</v>
          </cell>
          <cell r="HP11">
            <v>20463.576000000001</v>
          </cell>
          <cell r="HR11">
            <v>6633.8125</v>
          </cell>
          <cell r="HS11">
            <v>6527.4880000000003</v>
          </cell>
          <cell r="HT11">
            <v>6027.3374999999996</v>
          </cell>
          <cell r="HU11">
            <v>6327.0460000000003</v>
          </cell>
          <cell r="HV11">
            <v>7839.5730000000003</v>
          </cell>
          <cell r="HW11">
            <v>9248.3950000000004</v>
          </cell>
          <cell r="HX11">
            <v>15871.1595</v>
          </cell>
          <cell r="IA11">
            <v>9160.8407999999999</v>
          </cell>
          <cell r="IB11">
            <v>7191.0850000000009</v>
          </cell>
          <cell r="IC11">
            <v>6977.9600000000009</v>
          </cell>
          <cell r="ID11">
            <v>9157.8168000000005</v>
          </cell>
          <cell r="IE11">
            <v>6076.5752000000002</v>
          </cell>
          <cell r="IF11">
            <v>10853.261700000001</v>
          </cell>
          <cell r="IG11">
            <v>13505.984999999999</v>
          </cell>
          <cell r="II11">
            <v>7865.9570000000003</v>
          </cell>
          <cell r="IJ11">
            <v>6902.2330000000002</v>
          </cell>
          <cell r="IK11">
            <v>8737.7039999999997</v>
          </cell>
          <cell r="IL11">
            <v>7640.9039999999995</v>
          </cell>
          <cell r="IM11">
            <v>9714.5620000000017</v>
          </cell>
          <cell r="IN11">
            <v>11779.824000000001</v>
          </cell>
          <cell r="IO11">
            <v>22327.115999999998</v>
          </cell>
          <cell r="IQ11">
            <v>7594.8070000000007</v>
          </cell>
          <cell r="IR11">
            <v>6016.7239999999993</v>
          </cell>
          <cell r="IS11">
            <v>5436.24</v>
          </cell>
          <cell r="IT11">
            <v>11898.39</v>
          </cell>
          <cell r="IU11">
            <v>13529.082</v>
          </cell>
          <cell r="IV11">
            <v>11368.798999999999</v>
          </cell>
          <cell r="IW11">
            <v>17656.537500000002</v>
          </cell>
          <cell r="IY11">
            <v>8286.18</v>
          </cell>
          <cell r="IZ11">
            <v>7178.49</v>
          </cell>
          <cell r="JA11">
            <v>6816.1319999999996</v>
          </cell>
          <cell r="JB11">
            <v>5671.7920000000004</v>
          </cell>
          <cell r="JC11">
            <v>9171.25</v>
          </cell>
          <cell r="JD11">
            <v>6076.7034999999996</v>
          </cell>
          <cell r="JE11">
            <v>15045.041000000001</v>
          </cell>
          <cell r="JG11">
            <v>6427.7160000000003</v>
          </cell>
          <cell r="JH11">
            <v>8262.6</v>
          </cell>
          <cell r="JI11">
            <v>11067.991</v>
          </cell>
          <cell r="JJ11">
            <v>14064.644000000002</v>
          </cell>
          <cell r="JK11">
            <v>6544.2875000000004</v>
          </cell>
          <cell r="JL11">
            <v>14290.731000000002</v>
          </cell>
          <cell r="JM11">
            <v>18013.863000000001</v>
          </cell>
          <cell r="JP11">
            <v>7935.1019999999999</v>
          </cell>
          <cell r="JQ11">
            <v>7111.72</v>
          </cell>
          <cell r="JR11">
            <v>7531.777</v>
          </cell>
          <cell r="JS11">
            <v>6898.4889999999996</v>
          </cell>
          <cell r="JT11">
            <v>6602.424</v>
          </cell>
          <cell r="JU11">
            <v>9489.271999999999</v>
          </cell>
          <cell r="JV11">
            <v>15199.963200000002</v>
          </cell>
          <cell r="JX11">
            <v>4988.5559999999996</v>
          </cell>
          <cell r="JY11">
            <v>4637.6225999999997</v>
          </cell>
          <cell r="JZ11">
            <v>6228.1656000000003</v>
          </cell>
          <cell r="KA11">
            <v>5848.9919999999993</v>
          </cell>
          <cell r="KB11">
            <v>9305.8690000000006</v>
          </cell>
          <cell r="KC11">
            <v>9028.2060000000001</v>
          </cell>
          <cell r="KD11">
            <v>18659.476500000001</v>
          </cell>
          <cell r="KF11">
            <v>4693.5720000000001</v>
          </cell>
          <cell r="KG11">
            <v>5108.1734999999999</v>
          </cell>
          <cell r="KH11">
            <v>6339.4912000000013</v>
          </cell>
          <cell r="KI11">
            <v>5893.3819999999996</v>
          </cell>
          <cell r="KJ11">
            <v>10564.655999999999</v>
          </cell>
          <cell r="KK11">
            <v>11383.468199999998</v>
          </cell>
          <cell r="KL11">
            <v>20873.349000000002</v>
          </cell>
          <cell r="KN11">
            <v>9609.1072000000004</v>
          </cell>
          <cell r="KO11">
            <v>7226.0125000000007</v>
          </cell>
          <cell r="KP11">
            <v>8376.6720000000005</v>
          </cell>
          <cell r="KQ11">
            <v>13401.791999999999</v>
          </cell>
          <cell r="KR11">
            <v>14027.9375</v>
          </cell>
          <cell r="KS11">
            <v>20857.189199999997</v>
          </cell>
          <cell r="KT11">
            <v>34946.005500000007</v>
          </cell>
          <cell r="KW11">
            <v>11835.516000000001</v>
          </cell>
          <cell r="KX11">
            <v>27294.191999999999</v>
          </cell>
          <cell r="KY11">
            <v>11763.039499999999</v>
          </cell>
          <cell r="KZ11">
            <v>10638.65</v>
          </cell>
          <cell r="LA11">
            <v>5896.9469999999992</v>
          </cell>
          <cell r="LB11">
            <v>7194.1584999999995</v>
          </cell>
          <cell r="LC11">
            <v>11500.758999999998</v>
          </cell>
          <cell r="LE11">
            <v>8839.6980000000003</v>
          </cell>
          <cell r="LF11">
            <v>9399.0249999999996</v>
          </cell>
          <cell r="LG11">
            <v>10144.9</v>
          </cell>
          <cell r="LH11">
            <v>19975.620000000003</v>
          </cell>
          <cell r="LI11">
            <v>7487.5250000000005</v>
          </cell>
          <cell r="LJ11">
            <v>11818.222000000002</v>
          </cell>
          <cell r="LK11">
            <v>17976.797999999999</v>
          </cell>
          <cell r="LM11">
            <v>11110.884</v>
          </cell>
          <cell r="LN11">
            <v>10836.24</v>
          </cell>
          <cell r="LO11">
            <v>11716.392</v>
          </cell>
          <cell r="LP11">
            <v>11690.3325</v>
          </cell>
          <cell r="LQ11">
            <v>10951.330000000002</v>
          </cell>
          <cell r="LR11">
            <v>13213.395</v>
          </cell>
          <cell r="LS11">
            <v>15317.074500000001</v>
          </cell>
          <cell r="LU11">
            <v>8590.4040000000005</v>
          </cell>
          <cell r="LV11">
            <v>19970.808000000001</v>
          </cell>
          <cell r="LW11">
            <v>13134.083999999999</v>
          </cell>
          <cell r="LX11">
            <v>12620.699999999999</v>
          </cell>
          <cell r="LY11">
            <v>13151.759999999998</v>
          </cell>
          <cell r="LZ11">
            <v>13224.155999999999</v>
          </cell>
          <cell r="MA11">
            <v>22160.9535</v>
          </cell>
          <cell r="MD11">
            <v>8440.8554999999997</v>
          </cell>
          <cell r="ME11">
            <v>14014.056</v>
          </cell>
          <cell r="MF11">
            <v>17082.662400000001</v>
          </cell>
          <cell r="MG11">
            <v>11191.817999999999</v>
          </cell>
          <cell r="MH11">
            <v>19759.585999999999</v>
          </cell>
          <cell r="MI11">
            <v>19016.634999999998</v>
          </cell>
          <cell r="MJ11">
            <v>37919.75499999999</v>
          </cell>
          <cell r="ML11">
            <v>43468.572</v>
          </cell>
          <cell r="MM11">
            <v>17263.638000000003</v>
          </cell>
          <cell r="MN11">
            <v>19023.175500000001</v>
          </cell>
          <cell r="MO11">
            <v>16450.894800000002</v>
          </cell>
          <cell r="MP11">
            <v>23054.839500000002</v>
          </cell>
          <cell r="MQ11">
            <v>21890.5308</v>
          </cell>
          <cell r="MR11">
            <v>31229.993700000003</v>
          </cell>
          <cell r="MT11">
            <v>13252.470000000001</v>
          </cell>
          <cell r="MU11">
            <v>20156.893200000002</v>
          </cell>
          <cell r="MV11">
            <v>23029.444800000001</v>
          </cell>
          <cell r="MW11">
            <v>30141.529000000002</v>
          </cell>
          <cell r="MX11">
            <v>33394.207000000002</v>
          </cell>
          <cell r="MY11">
            <v>24285.780499999997</v>
          </cell>
          <cell r="MZ11">
            <v>53623.602999999996</v>
          </cell>
          <cell r="NB11">
            <v>20322.5838</v>
          </cell>
          <cell r="NC11">
            <v>29663.260000000002</v>
          </cell>
          <cell r="ND11">
            <v>29674.854000000003</v>
          </cell>
          <cell r="NE11">
            <v>41795.298000000003</v>
          </cell>
          <cell r="NF11">
            <v>51835.788</v>
          </cell>
          <cell r="NG11">
            <v>59180.138499999994</v>
          </cell>
          <cell r="NH11">
            <v>93507.442999999999</v>
          </cell>
          <cell r="NJ11">
            <v>83203.343999999997</v>
          </cell>
          <cell r="NK11"/>
          <cell r="NL11">
            <v>9884.9850000000006</v>
          </cell>
          <cell r="NM11">
            <v>10369.447000000002</v>
          </cell>
          <cell r="NN11">
            <v>10569.482000000002</v>
          </cell>
          <cell r="NO11">
            <v>9909.4600000000009</v>
          </cell>
          <cell r="NP11">
            <v>14079.461499999999</v>
          </cell>
          <cell r="NS11">
            <v>25009.561500000003</v>
          </cell>
          <cell r="NT11"/>
          <cell r="NU11">
            <v>12933.164999999999</v>
          </cell>
          <cell r="NV11">
            <v>9597.8820000000014</v>
          </cell>
          <cell r="NW11">
            <v>11446.468000000001</v>
          </cell>
          <cell r="NX11">
            <v>16125.449499999997</v>
          </cell>
          <cell r="NY11">
            <v>19293.699499999999</v>
          </cell>
          <cell r="OA11">
            <v>5720.85</v>
          </cell>
          <cell r="OB11">
            <v>8875.482</v>
          </cell>
          <cell r="OC11">
            <v>9829.7325000000001</v>
          </cell>
          <cell r="OD11">
            <v>7812.0680000000011</v>
          </cell>
          <cell r="OE11">
            <v>11589.160000000002</v>
          </cell>
          <cell r="OF11">
            <v>8247.1375000000007</v>
          </cell>
          <cell r="OG11">
            <v>15887.718000000001</v>
          </cell>
          <cell r="OI11">
            <v>7040.451</v>
          </cell>
          <cell r="OJ11">
            <v>8307.3469999999998</v>
          </cell>
          <cell r="OK11">
            <v>9731.7255000000005</v>
          </cell>
          <cell r="OL11">
            <v>8561.0800000000017</v>
          </cell>
          <cell r="OM11">
            <v>8341.0375000000004</v>
          </cell>
          <cell r="ON11">
            <v>11555.995499999999</v>
          </cell>
          <cell r="OO11">
            <v>15023.851500000001</v>
          </cell>
          <cell r="OQ11">
            <v>4467.723</v>
          </cell>
          <cell r="OR11">
            <v>6076.62</v>
          </cell>
          <cell r="OS11">
            <v>5003.8779999999997</v>
          </cell>
          <cell r="OT11">
            <v>7135.7265000000007</v>
          </cell>
          <cell r="OU11">
            <v>7196.09</v>
          </cell>
          <cell r="OV11">
            <v>7260.66</v>
          </cell>
          <cell r="OW11">
            <v>15761.077499999999</v>
          </cell>
          <cell r="OY11">
            <v>6321.4095000000007</v>
          </cell>
          <cell r="OZ11">
            <v>6579.78</v>
          </cell>
          <cell r="PA11">
            <v>6613.5520000000006</v>
          </cell>
          <cell r="PB11">
            <v>6299.2560000000003</v>
          </cell>
          <cell r="PC11">
            <v>9624.3420000000006</v>
          </cell>
          <cell r="PD11">
            <v>10411.451999999999</v>
          </cell>
          <cell r="PE11">
            <v>18387.610499999999</v>
          </cell>
        </row>
        <row r="12">
          <cell r="D12">
            <v>23345.4</v>
          </cell>
          <cell r="E12">
            <v>33350.57</v>
          </cell>
          <cell r="F12">
            <v>44339.34</v>
          </cell>
          <cell r="G12">
            <v>16096.62</v>
          </cell>
          <cell r="H12">
            <v>12008.81</v>
          </cell>
          <cell r="I12">
            <v>17409.990000000002</v>
          </cell>
          <cell r="J12">
            <v>26156.23</v>
          </cell>
          <cell r="K12">
            <v>172706.96</v>
          </cell>
          <cell r="L12">
            <v>12515.77</v>
          </cell>
          <cell r="M12">
            <v>9908.9599999999991</v>
          </cell>
          <cell r="N12">
            <v>10836.81</v>
          </cell>
          <cell r="O12">
            <v>10778.08</v>
          </cell>
          <cell r="P12">
            <v>15191.72</v>
          </cell>
          <cell r="Q12">
            <v>19419.689999999999</v>
          </cell>
          <cell r="R12">
            <v>24019.22</v>
          </cell>
          <cell r="U12">
            <v>12489.28</v>
          </cell>
          <cell r="V12">
            <v>9970.83</v>
          </cell>
          <cell r="W12">
            <v>12337.06</v>
          </cell>
          <cell r="X12">
            <v>12867.97</v>
          </cell>
          <cell r="Y12">
            <v>12990.91</v>
          </cell>
          <cell r="Z12">
            <v>18719.759999999998</v>
          </cell>
          <cell r="AA12">
            <v>30207.29</v>
          </cell>
          <cell r="AC12">
            <v>14583.35</v>
          </cell>
          <cell r="AD12">
            <v>15393.32</v>
          </cell>
          <cell r="AE12">
            <v>12169.76</v>
          </cell>
          <cell r="AF12">
            <v>12030.25</v>
          </cell>
          <cell r="AG12">
            <v>12956.5</v>
          </cell>
          <cell r="AH12">
            <v>17345.93</v>
          </cell>
          <cell r="AI12">
            <v>28125.24</v>
          </cell>
          <cell r="AK12">
            <v>14860.879000000001</v>
          </cell>
          <cell r="AL12">
            <v>9776.3160000000007</v>
          </cell>
          <cell r="AM12">
            <v>19699.3125</v>
          </cell>
          <cell r="AN12">
            <v>17232.510000000002</v>
          </cell>
          <cell r="AO12">
            <v>12919.180499999999</v>
          </cell>
          <cell r="AP12">
            <v>19169.142999999996</v>
          </cell>
          <cell r="AQ12">
            <v>29402.675999999999</v>
          </cell>
          <cell r="AS12">
            <v>10738.475</v>
          </cell>
          <cell r="AT12">
            <v>20644.634999999998</v>
          </cell>
          <cell r="AU12">
            <v>11994.281499999999</v>
          </cell>
          <cell r="AV12">
            <v>10603.805</v>
          </cell>
          <cell r="AW12">
            <v>9691.264000000001</v>
          </cell>
          <cell r="AX12">
            <v>21901.875</v>
          </cell>
          <cell r="AY12">
            <v>23274.743999999999</v>
          </cell>
          <cell r="BA12">
            <v>12244.365</v>
          </cell>
          <cell r="BB12">
            <v>9837.3874999999989</v>
          </cell>
          <cell r="BC12">
            <v>8129.8360000000011</v>
          </cell>
          <cell r="BD12">
            <v>13502.995000000003</v>
          </cell>
          <cell r="BE12">
            <v>10141.067999999999</v>
          </cell>
          <cell r="BF12">
            <v>19505.264999999999</v>
          </cell>
          <cell r="BG12">
            <v>30216.314699999999</v>
          </cell>
          <cell r="BJ12">
            <v>10689.06</v>
          </cell>
          <cell r="BK12">
            <v>12932.53</v>
          </cell>
          <cell r="BL12">
            <v>21367.14</v>
          </cell>
          <cell r="BM12">
            <v>13337.96</v>
          </cell>
          <cell r="BN12">
            <v>17383.53</v>
          </cell>
          <cell r="BO12">
            <v>20000.5</v>
          </cell>
          <cell r="BP12">
            <v>26905.360000000001</v>
          </cell>
          <cell r="BR12">
            <v>15642.53</v>
          </cell>
          <cell r="BS12">
            <v>13519.62</v>
          </cell>
          <cell r="BT12">
            <v>17425.36</v>
          </cell>
          <cell r="BU12">
            <v>20264.09</v>
          </cell>
          <cell r="BV12">
            <v>30967.72</v>
          </cell>
          <cell r="BW12">
            <v>19142.009999999998</v>
          </cell>
          <cell r="BX12">
            <v>31587.23</v>
          </cell>
          <cell r="BZ12">
            <v>9387.39</v>
          </cell>
          <cell r="CA12">
            <v>17492.39</v>
          </cell>
          <cell r="CB12">
            <v>18375.919999999998</v>
          </cell>
          <cell r="CC12">
            <v>17907.919999999998</v>
          </cell>
          <cell r="CD12">
            <v>22471.89</v>
          </cell>
          <cell r="CE12">
            <v>32835.81</v>
          </cell>
          <cell r="CF12">
            <v>39307.949999999997</v>
          </cell>
          <cell r="CH12">
            <v>16571.29</v>
          </cell>
          <cell r="CI12">
            <v>23303.47</v>
          </cell>
          <cell r="CJ12">
            <v>20224.05</v>
          </cell>
          <cell r="CK12">
            <v>25202.49</v>
          </cell>
          <cell r="CL12">
            <v>25347.25</v>
          </cell>
          <cell r="CM12">
            <v>38612.199999999997</v>
          </cell>
          <cell r="CN12">
            <v>60777.279999999999</v>
          </cell>
          <cell r="CQ12">
            <v>57141.03</v>
          </cell>
          <cell r="CR12">
            <v>16100.37</v>
          </cell>
          <cell r="CS12">
            <v>16984.36</v>
          </cell>
          <cell r="CT12">
            <v>44582.13</v>
          </cell>
          <cell r="CU12">
            <v>20638.39</v>
          </cell>
          <cell r="CV12">
            <v>31214.38</v>
          </cell>
          <cell r="CW12">
            <v>48391.45</v>
          </cell>
          <cell r="CY12">
            <v>12171.334499999999</v>
          </cell>
          <cell r="CZ12">
            <v>47000.131999999998</v>
          </cell>
          <cell r="DA12">
            <v>49893.957499999997</v>
          </cell>
          <cell r="DB12">
            <v>55469.007999999994</v>
          </cell>
          <cell r="DC12">
            <v>21283.77</v>
          </cell>
          <cell r="DD12">
            <v>29101.793999999998</v>
          </cell>
          <cell r="DE12">
            <v>46380.929099999994</v>
          </cell>
          <cell r="DG12">
            <v>19562.196</v>
          </cell>
          <cell r="DH12">
            <v>18259.899000000001</v>
          </cell>
          <cell r="DI12">
            <v>24586.694000000003</v>
          </cell>
          <cell r="DJ12">
            <v>16453.602000000003</v>
          </cell>
          <cell r="DK12">
            <v>22522.0065</v>
          </cell>
          <cell r="DL12">
            <v>23795.975999999999</v>
          </cell>
          <cell r="DM12">
            <v>40152.974499999997</v>
          </cell>
          <cell r="DO12">
            <v>13422.024000000001</v>
          </cell>
          <cell r="DP12">
            <v>22983.612499999999</v>
          </cell>
          <cell r="DQ12">
            <v>13090.396000000002</v>
          </cell>
          <cell r="DR12">
            <v>13294.149000000001</v>
          </cell>
          <cell r="DS12">
            <v>18986.085999999999</v>
          </cell>
          <cell r="DT12">
            <v>28090.543000000001</v>
          </cell>
          <cell r="DU12">
            <v>29804.6502</v>
          </cell>
          <cell r="DX12">
            <v>12764.083500000001</v>
          </cell>
          <cell r="DY12">
            <v>12760.583999999999</v>
          </cell>
          <cell r="DZ12">
            <v>15741.729000000003</v>
          </cell>
          <cell r="EA12">
            <v>21642.404999999999</v>
          </cell>
          <cell r="EB12">
            <v>15929.497500000001</v>
          </cell>
          <cell r="EC12">
            <v>18811.442999999999</v>
          </cell>
          <cell r="ED12">
            <v>31584.619000000002</v>
          </cell>
          <cell r="EF12">
            <v>17234.932000000001</v>
          </cell>
          <cell r="EG12">
            <v>17657.101000000002</v>
          </cell>
          <cell r="EH12">
            <v>20150.284</v>
          </cell>
          <cell r="EI12">
            <v>16656.816000000003</v>
          </cell>
          <cell r="EJ12">
            <v>20124.949999999997</v>
          </cell>
          <cell r="EK12">
            <v>27093.225000000002</v>
          </cell>
          <cell r="EL12">
            <v>39037.950000000004</v>
          </cell>
          <cell r="EN12">
            <v>11127.1355</v>
          </cell>
          <cell r="EO12">
            <v>15381.054499999998</v>
          </cell>
          <cell r="EP12">
            <v>14730.0195</v>
          </cell>
          <cell r="EQ12">
            <v>20126.587</v>
          </cell>
          <cell r="ER12">
            <v>20409.907500000001</v>
          </cell>
          <cell r="ES12">
            <v>23893.069200000002</v>
          </cell>
          <cell r="ET12">
            <v>38355.787100000001</v>
          </cell>
          <cell r="EV12">
            <v>21570.324000000001</v>
          </cell>
          <cell r="EW12">
            <v>13144.9715</v>
          </cell>
          <cell r="EX12">
            <v>18495.875499999998</v>
          </cell>
          <cell r="EY12">
            <v>11606.535999999998</v>
          </cell>
          <cell r="EZ12">
            <v>19266.2605</v>
          </cell>
          <cell r="FA12">
            <v>25447.422000000002</v>
          </cell>
          <cell r="FB12">
            <v>23433.888000000003</v>
          </cell>
          <cell r="FD12">
            <v>12602.997000000001</v>
          </cell>
          <cell r="FE12">
            <v>15454.240499999998</v>
          </cell>
          <cell r="FF12">
            <v>24145.748000000003</v>
          </cell>
          <cell r="FG12">
            <v>17163.650000000001</v>
          </cell>
          <cell r="FH12">
            <v>23081.987499999999</v>
          </cell>
          <cell r="FI12">
            <v>28231.848000000002</v>
          </cell>
          <cell r="FJ12">
            <v>38832.200000000004</v>
          </cell>
          <cell r="FM12">
            <v>20980.646000000001</v>
          </cell>
          <cell r="FN12">
            <v>25588.618000000002</v>
          </cell>
          <cell r="FO12">
            <v>23167.4745</v>
          </cell>
          <cell r="FP12">
            <v>23936.639999999999</v>
          </cell>
          <cell r="FQ12">
            <v>27454.594000000001</v>
          </cell>
          <cell r="FR12">
            <v>29332.350000000002</v>
          </cell>
          <cell r="FS12">
            <v>46733.665000000008</v>
          </cell>
          <cell r="FU12">
            <v>12697.669600000001</v>
          </cell>
          <cell r="FV12">
            <v>22521.059000000001</v>
          </cell>
          <cell r="FW12">
            <v>22653.752</v>
          </cell>
          <cell r="FX12">
            <v>25780.492999999999</v>
          </cell>
          <cell r="FY12">
            <v>23002.737499999999</v>
          </cell>
          <cell r="FZ12">
            <v>27467.991400000003</v>
          </cell>
          <cell r="GA12">
            <v>35097.468000000001</v>
          </cell>
          <cell r="GC12">
            <v>15968.646999999999</v>
          </cell>
          <cell r="GD12">
            <v>26333.543999999998</v>
          </cell>
          <cell r="GE12">
            <v>19457.663999999997</v>
          </cell>
          <cell r="GF12">
            <v>28096.0785</v>
          </cell>
          <cell r="GG12">
            <v>25652.688000000002</v>
          </cell>
          <cell r="GH12">
            <v>38698.619999999995</v>
          </cell>
          <cell r="GI12">
            <v>43083.036500000002</v>
          </cell>
          <cell r="GK12">
            <v>17029.987499999999</v>
          </cell>
          <cell r="GL12">
            <v>17298.072</v>
          </cell>
          <cell r="GM12">
            <v>24732.498</v>
          </cell>
          <cell r="GN12">
            <v>17735.867999999999</v>
          </cell>
          <cell r="GO12">
            <v>21673.308000000001</v>
          </cell>
          <cell r="GP12">
            <v>27954.958500000001</v>
          </cell>
          <cell r="GQ12">
            <v>35343.243000000002</v>
          </cell>
          <cell r="GT12">
            <v>16830.019500000002</v>
          </cell>
          <cell r="GU12">
            <v>16586.95</v>
          </cell>
          <cell r="GV12">
            <v>17350.146000000001</v>
          </cell>
          <cell r="GW12">
            <v>18018.843999999997</v>
          </cell>
          <cell r="GX12">
            <v>16748.120999999999</v>
          </cell>
          <cell r="GY12">
            <v>27348.023499999996</v>
          </cell>
          <cell r="GZ12">
            <v>50394.576200000003</v>
          </cell>
          <cell r="HB12">
            <v>17710.077000000001</v>
          </cell>
          <cell r="HC12">
            <v>19278.215000000004</v>
          </cell>
          <cell r="HD12">
            <v>18350.013000000003</v>
          </cell>
          <cell r="HE12">
            <v>22328.921999999999</v>
          </cell>
          <cell r="HF12">
            <v>17312.268</v>
          </cell>
          <cell r="HG12">
            <v>30087.851999999999</v>
          </cell>
          <cell r="HH12">
            <v>35838.01</v>
          </cell>
          <cell r="HJ12">
            <v>16849.536</v>
          </cell>
          <cell r="HK12">
            <v>23171.430499999999</v>
          </cell>
          <cell r="HL12">
            <v>17249.663999999997</v>
          </cell>
          <cell r="HM12">
            <v>18229.115999999998</v>
          </cell>
          <cell r="HN12">
            <v>18685.0275</v>
          </cell>
          <cell r="HO12">
            <v>24739.859999999997</v>
          </cell>
          <cell r="HP12">
            <v>31629.454500000003</v>
          </cell>
          <cell r="HR12">
            <v>22348.110999999997</v>
          </cell>
          <cell r="HS12">
            <v>23541.224999999999</v>
          </cell>
          <cell r="HT12">
            <v>20157.449000000001</v>
          </cell>
          <cell r="HU12">
            <v>20162.834999999999</v>
          </cell>
          <cell r="HV12">
            <v>25363.287500000002</v>
          </cell>
          <cell r="HW12">
            <v>29828.777000000002</v>
          </cell>
          <cell r="HX12">
            <v>41319.316500000008</v>
          </cell>
          <cell r="IA12">
            <v>28264.981500000002</v>
          </cell>
          <cell r="IB12">
            <v>20890.6005</v>
          </cell>
          <cell r="IC12">
            <v>240014.80650000001</v>
          </cell>
          <cell r="ID12">
            <v>14709.6299</v>
          </cell>
          <cell r="IE12">
            <v>19392.7716</v>
          </cell>
          <cell r="IF12">
            <v>19840.672299999998</v>
          </cell>
          <cell r="IG12">
            <v>26196.3135</v>
          </cell>
          <cell r="II12">
            <v>21491.514000000003</v>
          </cell>
          <cell r="IJ12">
            <v>21805.703999999998</v>
          </cell>
          <cell r="IK12">
            <v>15100.722000000002</v>
          </cell>
          <cell r="IL12">
            <v>20418.263999999999</v>
          </cell>
          <cell r="IM12">
            <v>19714.574000000001</v>
          </cell>
          <cell r="IN12">
            <v>23394.748</v>
          </cell>
          <cell r="IO12">
            <v>30212.479000000003</v>
          </cell>
          <cell r="IQ12">
            <v>17790.491999999998</v>
          </cell>
          <cell r="IR12">
            <v>18160.549000000003</v>
          </cell>
          <cell r="IS12">
            <v>22504.261999999999</v>
          </cell>
          <cell r="IT12">
            <v>27571.136999999999</v>
          </cell>
          <cell r="IU12">
            <v>26359.443000000003</v>
          </cell>
          <cell r="IV12">
            <v>27075.685000000001</v>
          </cell>
          <cell r="IW12">
            <v>30584.171999999999</v>
          </cell>
          <cell r="IY12">
            <v>9751.2875000000004</v>
          </cell>
          <cell r="IZ12">
            <v>13042.517999999998</v>
          </cell>
          <cell r="JA12">
            <v>13465.8125</v>
          </cell>
          <cell r="JB12">
            <v>12534.395999999999</v>
          </cell>
          <cell r="JC12">
            <v>13484.072</v>
          </cell>
          <cell r="JD12">
            <v>19985.987999999998</v>
          </cell>
          <cell r="JE12">
            <v>26389.715000000004</v>
          </cell>
          <cell r="JG12">
            <v>11848.797999999999</v>
          </cell>
          <cell r="JH12">
            <v>12088.967999999999</v>
          </cell>
          <cell r="JI12">
            <v>17741.651999999998</v>
          </cell>
          <cell r="JJ12">
            <v>10312.583999999999</v>
          </cell>
          <cell r="JK12">
            <v>17916.547999999999</v>
          </cell>
          <cell r="JL12">
            <v>19434.775500000003</v>
          </cell>
          <cell r="JM12">
            <v>25828.267499999998</v>
          </cell>
          <cell r="JP12">
            <v>13319.097000000002</v>
          </cell>
          <cell r="JQ12">
            <v>16359.728000000001</v>
          </cell>
          <cell r="JR12">
            <v>12701.567999999999</v>
          </cell>
          <cell r="JS12">
            <v>11315.82</v>
          </cell>
          <cell r="JT12">
            <v>14304.444000000001</v>
          </cell>
          <cell r="JU12">
            <v>22239.96</v>
          </cell>
          <cell r="JV12">
            <v>25088.756000000001</v>
          </cell>
          <cell r="JX12">
            <v>10800.504000000001</v>
          </cell>
          <cell r="JY12">
            <v>15745.179600000001</v>
          </cell>
          <cell r="JZ12">
            <v>14073.619499999999</v>
          </cell>
          <cell r="KA12">
            <v>13064.974999999999</v>
          </cell>
          <cell r="KB12">
            <v>16705.689000000002</v>
          </cell>
          <cell r="KC12">
            <v>26432.265599999999</v>
          </cell>
          <cell r="KD12">
            <v>35024.594000000005</v>
          </cell>
          <cell r="KF12">
            <v>17045.572</v>
          </cell>
          <cell r="KG12">
            <v>17215.153999999999</v>
          </cell>
          <cell r="KH12">
            <v>23578.783499999998</v>
          </cell>
          <cell r="KI12">
            <v>24599.144</v>
          </cell>
          <cell r="KJ12">
            <v>19324.960200000001</v>
          </cell>
          <cell r="KK12">
            <v>28717.091</v>
          </cell>
          <cell r="KL12">
            <v>41963.902000000002</v>
          </cell>
          <cell r="KN12">
            <v>15431.473599999999</v>
          </cell>
          <cell r="KO12">
            <v>24042.648000000001</v>
          </cell>
          <cell r="KP12">
            <v>32486.626</v>
          </cell>
          <cell r="KQ12">
            <v>36555.912499999999</v>
          </cell>
          <cell r="KR12">
            <v>57517.095999999998</v>
          </cell>
          <cell r="KS12">
            <v>63058.515599999992</v>
          </cell>
          <cell r="KT12">
            <v>85553.527500000011</v>
          </cell>
          <cell r="KW12">
            <v>33856.525500000003</v>
          </cell>
          <cell r="KX12">
            <v>65897.575999999986</v>
          </cell>
          <cell r="KY12">
            <v>31104.061499999996</v>
          </cell>
          <cell r="KZ12">
            <v>13853.888999999999</v>
          </cell>
          <cell r="LA12">
            <v>15988.921499999999</v>
          </cell>
          <cell r="LB12">
            <v>23179.691999999999</v>
          </cell>
          <cell r="LC12">
            <v>33853.455999999998</v>
          </cell>
          <cell r="LE12">
            <v>15565.494000000001</v>
          </cell>
          <cell r="LF12">
            <v>18805.848000000002</v>
          </cell>
          <cell r="LG12">
            <v>18237.876</v>
          </cell>
          <cell r="LH12">
            <v>16739.002</v>
          </cell>
          <cell r="LI12">
            <v>17576.603999999999</v>
          </cell>
          <cell r="LJ12">
            <v>23873.232</v>
          </cell>
          <cell r="LK12">
            <v>41538.808499999999</v>
          </cell>
          <cell r="LM12">
            <v>18716.272999999997</v>
          </cell>
          <cell r="LN12">
            <v>23784.503999999997</v>
          </cell>
          <cell r="LO12">
            <v>35802.107000000004</v>
          </cell>
          <cell r="LP12">
            <v>41186.025000000001</v>
          </cell>
          <cell r="LQ12">
            <v>30711.54</v>
          </cell>
          <cell r="LR12">
            <v>40208.243199999997</v>
          </cell>
          <cell r="LS12">
            <v>54433.438500000004</v>
          </cell>
          <cell r="LU12">
            <v>39345.912499999999</v>
          </cell>
          <cell r="LV12">
            <v>52876.175000000003</v>
          </cell>
          <cell r="LW12">
            <v>37388.912499999999</v>
          </cell>
          <cell r="LX12">
            <v>42036.074999999997</v>
          </cell>
          <cell r="LY12">
            <v>31852.224999999999</v>
          </cell>
          <cell r="LZ12">
            <v>38968.462500000001</v>
          </cell>
          <cell r="MA12">
            <v>59916.076500000003</v>
          </cell>
          <cell r="MD12">
            <v>27920.791499999999</v>
          </cell>
          <cell r="ME12">
            <v>36287.4015</v>
          </cell>
          <cell r="MF12">
            <v>44691.444000000003</v>
          </cell>
          <cell r="MG12">
            <v>46374.955000000009</v>
          </cell>
          <cell r="MH12">
            <v>51862.712</v>
          </cell>
          <cell r="MI12">
            <v>65460.164000000004</v>
          </cell>
          <cell r="MJ12">
            <v>96348.821399999986</v>
          </cell>
          <cell r="ML12">
            <v>127226.13</v>
          </cell>
          <cell r="MM12">
            <v>42295.134000000005</v>
          </cell>
          <cell r="MN12">
            <v>58919.038500000002</v>
          </cell>
          <cell r="MO12">
            <v>62929.272000000004</v>
          </cell>
          <cell r="MP12">
            <v>67257.498000000007</v>
          </cell>
          <cell r="MQ12">
            <v>83445.001499999998</v>
          </cell>
          <cell r="MR12">
            <v>158893.38520000002</v>
          </cell>
          <cell r="MT12">
            <v>73669.532099999997</v>
          </cell>
          <cell r="MU12">
            <v>78062.799599999998</v>
          </cell>
          <cell r="MV12">
            <v>84616.548800000019</v>
          </cell>
          <cell r="MW12">
            <v>81270.313600000009</v>
          </cell>
          <cell r="MX12">
            <v>97844.270499999999</v>
          </cell>
          <cell r="MY12">
            <v>97514.76</v>
          </cell>
          <cell r="MZ12">
            <v>151089.64499999996</v>
          </cell>
          <cell r="NB12">
            <v>125872.89</v>
          </cell>
          <cell r="NC12">
            <v>122681.57</v>
          </cell>
          <cell r="ND12">
            <v>137481.30000000002</v>
          </cell>
          <cell r="NE12">
            <v>149111.88600000003</v>
          </cell>
          <cell r="NF12">
            <v>167686.85920000001</v>
          </cell>
          <cell r="NG12">
            <v>192641.46799999999</v>
          </cell>
          <cell r="NH12">
            <v>171592.008</v>
          </cell>
          <cell r="NJ12">
            <v>142928.073</v>
          </cell>
          <cell r="NK12"/>
          <cell r="NL12">
            <v>29747.4555</v>
          </cell>
          <cell r="NM12">
            <v>25796.61</v>
          </cell>
          <cell r="NN12">
            <v>24036.296400000003</v>
          </cell>
          <cell r="NO12">
            <v>40072.076000000008</v>
          </cell>
          <cell r="NP12">
            <v>31985.475000000002</v>
          </cell>
          <cell r="NS12">
            <v>22510.824000000001</v>
          </cell>
          <cell r="NT12"/>
          <cell r="NU12">
            <v>16571.751</v>
          </cell>
          <cell r="NV12">
            <v>16217.039999999999</v>
          </cell>
          <cell r="NW12">
            <v>23002.385999999999</v>
          </cell>
          <cell r="NX12">
            <v>20803.994499999997</v>
          </cell>
          <cell r="NY12">
            <v>32877.396000000001</v>
          </cell>
          <cell r="OA12">
            <v>14359.367</v>
          </cell>
          <cell r="OB12">
            <v>15031.374</v>
          </cell>
          <cell r="OC12">
            <v>17137.593000000001</v>
          </cell>
          <cell r="OD12">
            <v>15423.24</v>
          </cell>
          <cell r="OE12">
            <v>18402.065000000002</v>
          </cell>
          <cell r="OF12">
            <v>23404.880499999999</v>
          </cell>
          <cell r="OG12">
            <v>26752.782000000003</v>
          </cell>
          <cell r="OI12">
            <v>15417.244500000001</v>
          </cell>
          <cell r="OJ12">
            <v>16093.3375</v>
          </cell>
          <cell r="OK12">
            <v>13698.0625</v>
          </cell>
          <cell r="OL12">
            <v>15251.124</v>
          </cell>
          <cell r="OM12">
            <v>14885.928</v>
          </cell>
          <cell r="ON12">
            <v>16977.828000000001</v>
          </cell>
          <cell r="OO12">
            <v>18375.440999999999</v>
          </cell>
          <cell r="OQ12">
            <v>14525.632000000001</v>
          </cell>
          <cell r="OR12">
            <v>13813.355999999998</v>
          </cell>
          <cell r="OS12">
            <v>13676.904</v>
          </cell>
          <cell r="OT12">
            <v>17716.2405</v>
          </cell>
          <cell r="OU12">
            <v>15721.09</v>
          </cell>
          <cell r="OV12">
            <v>17521.559999999998</v>
          </cell>
          <cell r="OW12">
            <v>19090.490999999998</v>
          </cell>
          <cell r="OY12">
            <v>15208.424000000001</v>
          </cell>
          <cell r="OZ12">
            <v>16000.236000000001</v>
          </cell>
          <cell r="PA12">
            <v>11291.351999999999</v>
          </cell>
          <cell r="PB12">
            <v>24201.716000000004</v>
          </cell>
          <cell r="PC12">
            <v>12976.205</v>
          </cell>
          <cell r="PD12">
            <v>16948.525000000001</v>
          </cell>
          <cell r="PE12">
            <v>26932.367000000002</v>
          </cell>
        </row>
        <row r="13">
          <cell r="D13">
            <v>11854.46</v>
          </cell>
          <cell r="E13">
            <v>16934.939999999999</v>
          </cell>
          <cell r="F13">
            <v>29201.46</v>
          </cell>
          <cell r="G13">
            <v>10232.66</v>
          </cell>
          <cell r="H13">
            <v>12849.04</v>
          </cell>
          <cell r="I13">
            <v>18469.740000000002</v>
          </cell>
          <cell r="J13">
            <v>22552.44</v>
          </cell>
          <cell r="K13">
            <v>122094.74</v>
          </cell>
          <cell r="L13">
            <v>9874.83</v>
          </cell>
          <cell r="M13">
            <v>9365.43</v>
          </cell>
          <cell r="N13">
            <v>9398.58</v>
          </cell>
          <cell r="O13">
            <v>9075.01</v>
          </cell>
          <cell r="P13">
            <v>9236.1</v>
          </cell>
          <cell r="Q13">
            <v>20013.12</v>
          </cell>
          <cell r="R13">
            <v>25457.48</v>
          </cell>
          <cell r="U13">
            <v>5233.3999999999996</v>
          </cell>
          <cell r="V13">
            <v>10147.66</v>
          </cell>
          <cell r="W13">
            <v>11467.94</v>
          </cell>
          <cell r="X13">
            <v>8564.9599999999991</v>
          </cell>
          <cell r="Y13">
            <v>14987.96</v>
          </cell>
          <cell r="Z13">
            <v>14707.6</v>
          </cell>
          <cell r="AA13">
            <v>20842.75</v>
          </cell>
          <cell r="AC13">
            <v>8050.05</v>
          </cell>
          <cell r="AD13">
            <v>13044.56</v>
          </cell>
          <cell r="AE13">
            <v>12890.11</v>
          </cell>
          <cell r="AF13">
            <v>10082.77</v>
          </cell>
          <cell r="AG13">
            <v>10669.6</v>
          </cell>
          <cell r="AH13">
            <v>13291.63</v>
          </cell>
          <cell r="AI13">
            <v>18138.36</v>
          </cell>
          <cell r="AK13">
            <v>7976.808</v>
          </cell>
          <cell r="AL13">
            <v>6789.6150000000007</v>
          </cell>
          <cell r="AM13">
            <v>11404.503000000001</v>
          </cell>
          <cell r="AN13">
            <v>9598.0429999999997</v>
          </cell>
          <cell r="AO13">
            <v>8529.4500000000007</v>
          </cell>
          <cell r="AP13">
            <v>14599.151999999998</v>
          </cell>
          <cell r="AQ13">
            <v>26217.538999999997</v>
          </cell>
          <cell r="AS13">
            <v>10329.671000000002</v>
          </cell>
          <cell r="AT13">
            <v>15307.754000000001</v>
          </cell>
          <cell r="AU13">
            <v>10479.744000000002</v>
          </cell>
          <cell r="AV13">
            <v>7155.17</v>
          </cell>
          <cell r="AW13">
            <v>8020.3200000000006</v>
          </cell>
          <cell r="AX13">
            <v>16720.14</v>
          </cell>
          <cell r="AY13">
            <v>19951.535999999996</v>
          </cell>
          <cell r="BA13">
            <v>7841.4945000000007</v>
          </cell>
          <cell r="BB13">
            <v>8037.9090000000006</v>
          </cell>
          <cell r="BC13">
            <v>9647.3960000000006</v>
          </cell>
          <cell r="BD13">
            <v>10625.285000000002</v>
          </cell>
          <cell r="BE13">
            <v>11423.304</v>
          </cell>
          <cell r="BF13">
            <v>16659.125</v>
          </cell>
          <cell r="BG13">
            <v>22769.376</v>
          </cell>
          <cell r="BJ13">
            <v>9493.76</v>
          </cell>
          <cell r="BK13">
            <v>11174.76</v>
          </cell>
          <cell r="BL13">
            <v>13120.36</v>
          </cell>
          <cell r="BM13">
            <v>11348.89</v>
          </cell>
          <cell r="BN13">
            <v>14138.24</v>
          </cell>
          <cell r="BO13">
            <v>13601.84</v>
          </cell>
          <cell r="BP13">
            <v>27871.73</v>
          </cell>
          <cell r="BR13">
            <v>7705.36</v>
          </cell>
          <cell r="BS13">
            <v>15947.33</v>
          </cell>
          <cell r="BT13">
            <v>18944.169999999998</v>
          </cell>
          <cell r="BU13">
            <v>16451.490000000002</v>
          </cell>
          <cell r="BV13">
            <v>19414.12</v>
          </cell>
          <cell r="BW13">
            <v>15232.71</v>
          </cell>
          <cell r="BX13">
            <v>16581.36</v>
          </cell>
          <cell r="BZ13">
            <v>8065.4</v>
          </cell>
          <cell r="CA13">
            <v>9235.49</v>
          </cell>
          <cell r="CB13">
            <v>14543.46</v>
          </cell>
          <cell r="CC13">
            <v>12190.44</v>
          </cell>
          <cell r="CD13">
            <v>17566.830000000002</v>
          </cell>
          <cell r="CE13">
            <v>16884.14</v>
          </cell>
          <cell r="CF13">
            <v>22166.63</v>
          </cell>
          <cell r="CH13">
            <v>9768.81</v>
          </cell>
          <cell r="CI13">
            <v>12049.53</v>
          </cell>
          <cell r="CJ13">
            <v>14342.63</v>
          </cell>
          <cell r="CK13">
            <v>8782.2099999999991</v>
          </cell>
          <cell r="CL13">
            <v>13750.74</v>
          </cell>
          <cell r="CM13">
            <v>26598.53</v>
          </cell>
          <cell r="CN13">
            <v>50479.19</v>
          </cell>
          <cell r="CQ13">
            <v>46089.7</v>
          </cell>
          <cell r="CR13">
            <v>16792.48</v>
          </cell>
          <cell r="CS13">
            <v>15036.42</v>
          </cell>
          <cell r="CT13">
            <v>9351.99</v>
          </cell>
          <cell r="CU13">
            <v>11494.47</v>
          </cell>
          <cell r="CV13">
            <v>13749.95</v>
          </cell>
          <cell r="CW13">
            <v>25417.81</v>
          </cell>
          <cell r="CY13">
            <v>15809.564999999999</v>
          </cell>
          <cell r="CZ13">
            <v>29894.659200000006</v>
          </cell>
          <cell r="DA13">
            <v>23539.166999999998</v>
          </cell>
          <cell r="DB13">
            <v>36482.588499999998</v>
          </cell>
          <cell r="DC13">
            <v>18220.513500000001</v>
          </cell>
          <cell r="DD13">
            <v>20323.105199999998</v>
          </cell>
          <cell r="DE13">
            <v>26428.248</v>
          </cell>
          <cell r="DG13">
            <v>12087.432000000001</v>
          </cell>
          <cell r="DH13">
            <v>20406.12</v>
          </cell>
          <cell r="DI13">
            <v>10881.640000000001</v>
          </cell>
          <cell r="DJ13">
            <v>5911.6785</v>
          </cell>
          <cell r="DK13">
            <v>9499.5120000000006</v>
          </cell>
          <cell r="DL13">
            <v>15095.356500000002</v>
          </cell>
          <cell r="DM13">
            <v>22023.046500000004</v>
          </cell>
          <cell r="DO13">
            <v>8000.2335000000012</v>
          </cell>
          <cell r="DP13">
            <v>10109.759000000002</v>
          </cell>
          <cell r="DQ13">
            <v>10104.666000000001</v>
          </cell>
          <cell r="DR13">
            <v>8818.0619999999999</v>
          </cell>
          <cell r="DS13">
            <v>9982.2839999999997</v>
          </cell>
          <cell r="DT13">
            <v>16765.7958</v>
          </cell>
          <cell r="DU13">
            <v>29855.782499999998</v>
          </cell>
          <cell r="DX13">
            <v>10818.423000000001</v>
          </cell>
          <cell r="DY13">
            <v>10838.715499999998</v>
          </cell>
          <cell r="DZ13">
            <v>8773.1999999999989</v>
          </cell>
          <cell r="EA13">
            <v>12795.083999999999</v>
          </cell>
          <cell r="EB13">
            <v>10755.948</v>
          </cell>
          <cell r="EC13">
            <v>14549.451000000001</v>
          </cell>
          <cell r="ED13">
            <v>20209.720499999996</v>
          </cell>
          <cell r="EF13">
            <v>15341.886</v>
          </cell>
          <cell r="EG13">
            <v>10165.428000000002</v>
          </cell>
          <cell r="EH13">
            <v>6857.1720000000005</v>
          </cell>
          <cell r="EI13">
            <v>8227.6005000000005</v>
          </cell>
          <cell r="EJ13">
            <v>13095.2955</v>
          </cell>
          <cell r="EK13">
            <v>11927.472</v>
          </cell>
          <cell r="EL13">
            <v>25379.291999999998</v>
          </cell>
          <cell r="EN13">
            <v>9390.5070000000014</v>
          </cell>
          <cell r="EO13">
            <v>9915.8640000000014</v>
          </cell>
          <cell r="EP13">
            <v>10413.291000000001</v>
          </cell>
          <cell r="EQ13">
            <v>8464.9845000000005</v>
          </cell>
          <cell r="ER13">
            <v>13631.5</v>
          </cell>
          <cell r="ES13">
            <v>15790.3</v>
          </cell>
          <cell r="ET13">
            <v>26240.872500000001</v>
          </cell>
          <cell r="EV13">
            <v>13820.021499999999</v>
          </cell>
          <cell r="EW13">
            <v>10714.946000000002</v>
          </cell>
          <cell r="EX13">
            <v>8077.2010000000009</v>
          </cell>
          <cell r="EY13">
            <v>9800.6260000000002</v>
          </cell>
          <cell r="EZ13">
            <v>13778.4</v>
          </cell>
          <cell r="FA13">
            <v>20424.876</v>
          </cell>
          <cell r="FB13">
            <v>25715.030000000002</v>
          </cell>
          <cell r="FD13">
            <v>7605.1710000000012</v>
          </cell>
          <cell r="FE13">
            <v>12055.354500000001</v>
          </cell>
          <cell r="FF13">
            <v>11631.207</v>
          </cell>
          <cell r="FG13">
            <v>12436.8</v>
          </cell>
          <cell r="FH13">
            <v>17707.1875</v>
          </cell>
          <cell r="FI13">
            <v>18068.05</v>
          </cell>
          <cell r="FJ13">
            <v>23765.731</v>
          </cell>
          <cell r="FM13">
            <v>10954.859999999999</v>
          </cell>
          <cell r="FN13">
            <v>17162.418000000001</v>
          </cell>
          <cell r="FO13">
            <v>15765.875999999998</v>
          </cell>
          <cell r="FP13">
            <v>16187.661</v>
          </cell>
          <cell r="FQ13">
            <v>16332.42</v>
          </cell>
          <cell r="FR13">
            <v>25997.603999999996</v>
          </cell>
          <cell r="FS13">
            <v>26810.878499999999</v>
          </cell>
          <cell r="FU13">
            <v>9008.8239999999987</v>
          </cell>
          <cell r="FV13">
            <v>18153.429</v>
          </cell>
          <cell r="FW13">
            <v>13851.519000000002</v>
          </cell>
          <cell r="FX13">
            <v>15395.985000000002</v>
          </cell>
          <cell r="FY13">
            <v>16329.420899999999</v>
          </cell>
          <cell r="FZ13">
            <v>25741.220499999996</v>
          </cell>
          <cell r="GA13">
            <v>28064.34</v>
          </cell>
          <cell r="GC13">
            <v>10693.331</v>
          </cell>
          <cell r="GD13">
            <v>15701.752</v>
          </cell>
          <cell r="GE13">
            <v>12951.114000000001</v>
          </cell>
          <cell r="GF13">
            <v>14648.009999999998</v>
          </cell>
          <cell r="GG13">
            <v>18792.884000000002</v>
          </cell>
          <cell r="GH13">
            <v>22536.597999999998</v>
          </cell>
          <cell r="GI13">
            <v>29519.385000000002</v>
          </cell>
          <cell r="GK13">
            <v>10121.051999999998</v>
          </cell>
          <cell r="GL13">
            <v>15982.092000000002</v>
          </cell>
          <cell r="GM13">
            <v>16141.849500000002</v>
          </cell>
          <cell r="GN13">
            <v>11569.050800000001</v>
          </cell>
          <cell r="GO13">
            <v>11567.34</v>
          </cell>
          <cell r="GP13">
            <v>13996.775</v>
          </cell>
          <cell r="GQ13">
            <v>25414.956000000002</v>
          </cell>
          <cell r="GT13">
            <v>7058.9160000000002</v>
          </cell>
          <cell r="GU13">
            <v>11817.96</v>
          </cell>
          <cell r="GV13">
            <v>8257.7879999999986</v>
          </cell>
          <cell r="GW13">
            <v>15834.709000000003</v>
          </cell>
          <cell r="GX13">
            <v>13138.95</v>
          </cell>
          <cell r="GY13">
            <v>31261.86</v>
          </cell>
          <cell r="GZ13">
            <v>23143.112500000003</v>
          </cell>
          <cell r="HB13">
            <v>9729.2000000000007</v>
          </cell>
          <cell r="HC13">
            <v>12247.729000000001</v>
          </cell>
          <cell r="HD13">
            <v>10822.266</v>
          </cell>
          <cell r="HE13">
            <v>11181.956</v>
          </cell>
          <cell r="HF13">
            <v>15643.698</v>
          </cell>
          <cell r="HG13">
            <v>17323.025999999998</v>
          </cell>
          <cell r="HH13">
            <v>20969.332999999999</v>
          </cell>
          <cell r="HJ13">
            <v>11056.4895</v>
          </cell>
          <cell r="HK13">
            <v>14217.5355</v>
          </cell>
          <cell r="HL13">
            <v>8851.5120000000006</v>
          </cell>
          <cell r="HM13">
            <v>10448.784</v>
          </cell>
          <cell r="HN13">
            <v>12339</v>
          </cell>
          <cell r="HO13">
            <v>14114.1685</v>
          </cell>
          <cell r="HP13">
            <v>24748.2</v>
          </cell>
          <cell r="HR13">
            <v>7912.4850000000006</v>
          </cell>
          <cell r="HS13">
            <v>12505.444999999998</v>
          </cell>
          <cell r="HT13">
            <v>10055.2515</v>
          </cell>
          <cell r="HU13">
            <v>6476.0325000000003</v>
          </cell>
          <cell r="HV13">
            <v>15888.639000000001</v>
          </cell>
          <cell r="HW13">
            <v>18784.426500000001</v>
          </cell>
          <cell r="HX13">
            <v>27829.000500000002</v>
          </cell>
          <cell r="IA13">
            <v>12419.211800000001</v>
          </cell>
          <cell r="IB13">
            <v>11383.837000000001</v>
          </cell>
          <cell r="IC13">
            <v>8081.3483999999999</v>
          </cell>
          <cell r="ID13">
            <v>7244.6664999999994</v>
          </cell>
          <cell r="IE13">
            <v>10682.142999999998</v>
          </cell>
          <cell r="IF13">
            <v>14676.336000000001</v>
          </cell>
          <cell r="IG13">
            <v>18100.871999999999</v>
          </cell>
          <cell r="II13">
            <v>9618.6839999999993</v>
          </cell>
          <cell r="IJ13">
            <v>9625.9789999999994</v>
          </cell>
          <cell r="IK13">
            <v>7400.9000000000005</v>
          </cell>
          <cell r="IL13">
            <v>8634.3719999999994</v>
          </cell>
          <cell r="IM13">
            <v>14701.185999999998</v>
          </cell>
          <cell r="IN13">
            <v>13498.8</v>
          </cell>
          <cell r="IO13">
            <v>24342.622500000001</v>
          </cell>
          <cell r="IQ13">
            <v>9199.0030000000006</v>
          </cell>
          <cell r="IR13">
            <v>8894.7209999999995</v>
          </cell>
          <cell r="IS13">
            <v>11335.896000000002</v>
          </cell>
          <cell r="IT13">
            <v>12271.435000000001</v>
          </cell>
          <cell r="IU13">
            <v>18277.308000000001</v>
          </cell>
          <cell r="IV13">
            <v>18215.068499999998</v>
          </cell>
          <cell r="IW13">
            <v>19857.831999999999</v>
          </cell>
          <cell r="IY13">
            <v>9865.848</v>
          </cell>
          <cell r="IZ13">
            <v>10036.400000000001</v>
          </cell>
          <cell r="JA13">
            <v>9548.5375000000004</v>
          </cell>
          <cell r="JB13">
            <v>10164.8125</v>
          </cell>
          <cell r="JC13">
            <v>9345.7875000000004</v>
          </cell>
          <cell r="JD13">
            <v>15478.166000000001</v>
          </cell>
          <cell r="JE13">
            <v>23387.615999999998</v>
          </cell>
          <cell r="JG13">
            <v>11911.787999999999</v>
          </cell>
          <cell r="JH13">
            <v>6374.8125</v>
          </cell>
          <cell r="JI13">
            <v>9650.2000000000007</v>
          </cell>
          <cell r="JJ13">
            <v>8433.6590000000015</v>
          </cell>
          <cell r="JK13">
            <v>8860.5660000000007</v>
          </cell>
          <cell r="JL13">
            <v>13457.43</v>
          </cell>
          <cell r="JM13">
            <v>23452.632000000001</v>
          </cell>
          <cell r="JP13">
            <v>8293.9954999999991</v>
          </cell>
          <cell r="JQ13">
            <v>10531.952999999998</v>
          </cell>
          <cell r="JR13">
            <v>11320.979499999999</v>
          </cell>
          <cell r="JS13">
            <v>10805.296499999999</v>
          </cell>
          <cell r="JT13">
            <v>11355.875999999998</v>
          </cell>
          <cell r="JU13">
            <v>14811.689399999997</v>
          </cell>
          <cell r="JV13">
            <v>22000.661499999995</v>
          </cell>
          <cell r="JX13">
            <v>9698.7220000000016</v>
          </cell>
          <cell r="JY13">
            <v>10156.375</v>
          </cell>
          <cell r="JZ13">
            <v>12767.139000000001</v>
          </cell>
          <cell r="KA13">
            <v>8792.4012000000002</v>
          </cell>
          <cell r="KB13">
            <v>14827.406400000002</v>
          </cell>
          <cell r="KC13">
            <v>13310.8015</v>
          </cell>
          <cell r="KD13">
            <v>22767.830399999999</v>
          </cell>
          <cell r="KF13">
            <v>10973.375999999998</v>
          </cell>
          <cell r="KG13">
            <v>12478.091999999999</v>
          </cell>
          <cell r="KH13">
            <v>9270.8819999999996</v>
          </cell>
          <cell r="KI13">
            <v>10510.463999999998</v>
          </cell>
          <cell r="KJ13">
            <v>11868.841600000002</v>
          </cell>
          <cell r="KK13">
            <v>17528.530999999999</v>
          </cell>
          <cell r="KL13">
            <v>24237.790400000002</v>
          </cell>
          <cell r="KN13">
            <v>13325.003999999997</v>
          </cell>
          <cell r="KO13">
            <v>14975.943999999998</v>
          </cell>
          <cell r="KP13">
            <v>17666.3115</v>
          </cell>
          <cell r="KQ13">
            <v>19070.323499999999</v>
          </cell>
          <cell r="KR13">
            <v>23141.472999999998</v>
          </cell>
          <cell r="KS13">
            <v>37246.511999999995</v>
          </cell>
          <cell r="KT13">
            <v>44687.747500000005</v>
          </cell>
          <cell r="KW13">
            <v>19305.132000000001</v>
          </cell>
          <cell r="KX13">
            <v>27578.839999999997</v>
          </cell>
          <cell r="KY13">
            <v>12560.244000000001</v>
          </cell>
          <cell r="KZ13">
            <v>8650.6450000000004</v>
          </cell>
          <cell r="LA13">
            <v>12376.966999999999</v>
          </cell>
          <cell r="LB13">
            <v>16803.673499999997</v>
          </cell>
          <cell r="LC13">
            <v>30868.656499999997</v>
          </cell>
          <cell r="LE13">
            <v>8965.4399999999987</v>
          </cell>
          <cell r="LF13">
            <v>12986.759999999998</v>
          </cell>
          <cell r="LG13">
            <v>9608.6279999999988</v>
          </cell>
          <cell r="LH13">
            <v>13025.448</v>
          </cell>
          <cell r="LI13">
            <v>11419.871999999999</v>
          </cell>
          <cell r="LJ13">
            <v>16569.455999999998</v>
          </cell>
          <cell r="LK13">
            <v>20998.057500000003</v>
          </cell>
          <cell r="LM13">
            <v>11145.948</v>
          </cell>
          <cell r="LN13">
            <v>14698.487999999999</v>
          </cell>
          <cell r="LO13">
            <v>15903.923999999999</v>
          </cell>
          <cell r="LP13">
            <v>19403.291999999998</v>
          </cell>
          <cell r="LQ13">
            <v>19590.240000000002</v>
          </cell>
          <cell r="LR13">
            <v>23645.027999999998</v>
          </cell>
          <cell r="LS13">
            <v>33634.555500000002</v>
          </cell>
          <cell r="LU13">
            <v>12012.972</v>
          </cell>
          <cell r="LV13">
            <v>20013.863999999998</v>
          </cell>
          <cell r="LW13">
            <v>24378.596999999998</v>
          </cell>
          <cell r="LX13">
            <v>16208.183999999999</v>
          </cell>
          <cell r="LY13">
            <v>19256.148000000001</v>
          </cell>
          <cell r="LZ13">
            <v>20385.383999999998</v>
          </cell>
          <cell r="MA13">
            <v>35248.559999999998</v>
          </cell>
          <cell r="MD13">
            <v>14879.909000000001</v>
          </cell>
          <cell r="ME13">
            <v>18730.465600000003</v>
          </cell>
          <cell r="MF13">
            <v>21388.257000000001</v>
          </cell>
          <cell r="MG13">
            <v>27628.051000000003</v>
          </cell>
          <cell r="MH13">
            <v>27358.826000000001</v>
          </cell>
          <cell r="MI13">
            <v>29894.018000000004</v>
          </cell>
          <cell r="MJ13">
            <v>43875.47849999999</v>
          </cell>
          <cell r="ML13">
            <v>59302.414499999999</v>
          </cell>
          <cell r="MM13">
            <v>36007.461000000003</v>
          </cell>
          <cell r="MN13">
            <v>23856.157500000001</v>
          </cell>
          <cell r="MO13">
            <v>25702.750500000002</v>
          </cell>
          <cell r="MP13">
            <v>32742.129000000001</v>
          </cell>
          <cell r="MQ13">
            <v>39217.657500000001</v>
          </cell>
          <cell r="MR13">
            <v>44841.190600000002</v>
          </cell>
          <cell r="MT13">
            <v>28263.729600000002</v>
          </cell>
          <cell r="MU13">
            <v>34111.880000000005</v>
          </cell>
          <cell r="MV13">
            <v>34603.688000000002</v>
          </cell>
          <cell r="MW13">
            <v>37869.502</v>
          </cell>
          <cell r="MX13">
            <v>47519.109000000004</v>
          </cell>
          <cell r="MY13">
            <v>56752.803899999992</v>
          </cell>
          <cell r="MZ13">
            <v>61957.699200000003</v>
          </cell>
          <cell r="NB13">
            <v>48777.638400000003</v>
          </cell>
          <cell r="NC13">
            <v>69040.906000000003</v>
          </cell>
          <cell r="ND13">
            <v>66444.321599999996</v>
          </cell>
          <cell r="NE13">
            <v>73824.998399999997</v>
          </cell>
          <cell r="NF13">
            <v>77212.718000000008</v>
          </cell>
          <cell r="NG13">
            <v>114624.86560000002</v>
          </cell>
          <cell r="NH13">
            <v>86052.510500000004</v>
          </cell>
          <cell r="NJ13">
            <v>74942.935500000007</v>
          </cell>
          <cell r="NK13"/>
          <cell r="NL13">
            <v>24078.725999999999</v>
          </cell>
          <cell r="NM13">
            <v>18742.406400000003</v>
          </cell>
          <cell r="NN13">
            <v>24208.520000000004</v>
          </cell>
          <cell r="NO13">
            <v>31707.166400000006</v>
          </cell>
          <cell r="NP13">
            <v>23655.96</v>
          </cell>
          <cell r="NS13">
            <v>18106.850999999999</v>
          </cell>
          <cell r="NT13"/>
          <cell r="NU13">
            <v>18491.140500000001</v>
          </cell>
          <cell r="NV13">
            <v>12653.182500000001</v>
          </cell>
          <cell r="NW13">
            <v>13594.449000000001</v>
          </cell>
          <cell r="NX13">
            <v>17138.967499999999</v>
          </cell>
          <cell r="NY13">
            <v>23996.072499999998</v>
          </cell>
          <cell r="OA13">
            <v>9708.1327999999994</v>
          </cell>
          <cell r="OB13">
            <v>17709.351000000002</v>
          </cell>
          <cell r="OC13">
            <v>10020.241</v>
          </cell>
          <cell r="OD13">
            <v>10778.460000000001</v>
          </cell>
          <cell r="OE13">
            <v>11877.43</v>
          </cell>
          <cell r="OF13">
            <v>14727.944000000001</v>
          </cell>
          <cell r="OG13">
            <v>26585.832000000002</v>
          </cell>
          <cell r="OI13">
            <v>8665.3875000000007</v>
          </cell>
          <cell r="OJ13">
            <v>13111.434000000001</v>
          </cell>
          <cell r="OK13">
            <v>13715.625</v>
          </cell>
          <cell r="OL13">
            <v>14315.007000000001</v>
          </cell>
          <cell r="OM13">
            <v>11315.9</v>
          </cell>
          <cell r="ON13">
            <v>10531.763200000001</v>
          </cell>
          <cell r="OO13">
            <v>15374.572500000002</v>
          </cell>
          <cell r="OQ13">
            <v>7770.2240000000011</v>
          </cell>
          <cell r="OR13">
            <v>7962.6580000000004</v>
          </cell>
          <cell r="OS13">
            <v>6794.3640000000005</v>
          </cell>
          <cell r="OT13">
            <v>6999.6959999999999</v>
          </cell>
          <cell r="OU13">
            <v>8888.0879999999997</v>
          </cell>
          <cell r="OV13">
            <v>14953.827000000001</v>
          </cell>
          <cell r="OW13">
            <v>18190.4205</v>
          </cell>
          <cell r="OY13">
            <v>8570.4959999999992</v>
          </cell>
          <cell r="OZ13">
            <v>11688.894000000002</v>
          </cell>
          <cell r="PA13">
            <v>10326.624</v>
          </cell>
          <cell r="PB13">
            <v>8006.9519999999993</v>
          </cell>
          <cell r="PC13">
            <v>12035.683000000001</v>
          </cell>
          <cell r="PD13">
            <v>14962.926000000001</v>
          </cell>
          <cell r="PE13">
            <v>23296.7997</v>
          </cell>
        </row>
        <row r="14">
          <cell r="D14">
            <v>22217.88</v>
          </cell>
          <cell r="E14">
            <v>29623.85</v>
          </cell>
          <cell r="F14">
            <v>37246.31</v>
          </cell>
          <cell r="G14">
            <v>10056.61</v>
          </cell>
          <cell r="H14">
            <v>14010.11</v>
          </cell>
          <cell r="I14">
            <v>18006.919999999998</v>
          </cell>
          <cell r="J14">
            <v>31766.13</v>
          </cell>
          <cell r="K14">
            <v>162927.81</v>
          </cell>
          <cell r="L14">
            <v>17170.189999999999</v>
          </cell>
          <cell r="M14">
            <v>11268.13</v>
          </cell>
          <cell r="N14">
            <v>11649.06</v>
          </cell>
          <cell r="O14">
            <v>14847.05</v>
          </cell>
          <cell r="P14">
            <v>14930.3</v>
          </cell>
          <cell r="Q14">
            <v>21685.32</v>
          </cell>
          <cell r="R14">
            <v>32609.61</v>
          </cell>
          <cell r="U14">
            <v>13001.26</v>
          </cell>
          <cell r="V14">
            <v>10183.14</v>
          </cell>
          <cell r="W14">
            <v>9844.7900000000009</v>
          </cell>
          <cell r="X14">
            <v>11981.07</v>
          </cell>
          <cell r="Y14">
            <v>10512.58</v>
          </cell>
          <cell r="Z14">
            <v>14416.62</v>
          </cell>
          <cell r="AA14">
            <v>23490.7</v>
          </cell>
          <cell r="AC14">
            <v>10195.44</v>
          </cell>
          <cell r="AD14">
            <v>15061.96</v>
          </cell>
          <cell r="AE14">
            <v>11987.13</v>
          </cell>
          <cell r="AF14">
            <v>10419.629999999999</v>
          </cell>
          <cell r="AG14">
            <v>12670.44</v>
          </cell>
          <cell r="AH14">
            <v>15023.03</v>
          </cell>
          <cell r="AI14">
            <v>23840.62</v>
          </cell>
          <cell r="AK14">
            <v>21527.215500000002</v>
          </cell>
          <cell r="AL14">
            <v>11731.049000000001</v>
          </cell>
          <cell r="AM14">
            <v>10400.918</v>
          </cell>
          <cell r="AN14">
            <v>14423.851000000001</v>
          </cell>
          <cell r="AO14">
            <v>15534.168000000001</v>
          </cell>
          <cell r="AP14">
            <v>20805.884000000002</v>
          </cell>
          <cell r="AQ14">
            <v>24165.536499999995</v>
          </cell>
          <cell r="AS14">
            <v>17976.53</v>
          </cell>
          <cell r="AT14">
            <v>9809.5360000000019</v>
          </cell>
          <cell r="AU14">
            <v>11935.791999999999</v>
          </cell>
          <cell r="AV14">
            <v>10832.591</v>
          </cell>
          <cell r="AW14">
            <v>10525.647000000001</v>
          </cell>
          <cell r="AX14">
            <v>19875.383999999998</v>
          </cell>
          <cell r="AY14">
            <v>23899.524000000001</v>
          </cell>
          <cell r="BA14">
            <v>8634.8094999999994</v>
          </cell>
          <cell r="BB14">
            <v>11681.34</v>
          </cell>
          <cell r="BC14">
            <v>7179.0839999999998</v>
          </cell>
          <cell r="BD14">
            <v>11647.218000000001</v>
          </cell>
          <cell r="BE14">
            <v>14336.255999999999</v>
          </cell>
          <cell r="BF14">
            <v>18036.496499999997</v>
          </cell>
          <cell r="BG14">
            <v>24807.024999999998</v>
          </cell>
          <cell r="BJ14">
            <v>14332.76</v>
          </cell>
          <cell r="BK14">
            <v>11945.73</v>
          </cell>
          <cell r="BL14">
            <v>15104.65</v>
          </cell>
          <cell r="BM14">
            <v>11579.26</v>
          </cell>
          <cell r="BN14">
            <v>16370.53</v>
          </cell>
          <cell r="BO14">
            <v>20920.650000000001</v>
          </cell>
          <cell r="BP14">
            <v>23425.01</v>
          </cell>
          <cell r="BR14">
            <v>18199.36</v>
          </cell>
          <cell r="BS14">
            <v>12565.62</v>
          </cell>
          <cell r="BT14">
            <v>10591.01</v>
          </cell>
          <cell r="BU14">
            <v>17644.62</v>
          </cell>
          <cell r="BV14">
            <v>20645.32</v>
          </cell>
          <cell r="BW14">
            <v>16113.64</v>
          </cell>
          <cell r="BX14">
            <v>26397.95</v>
          </cell>
          <cell r="BZ14">
            <v>11442.94</v>
          </cell>
          <cell r="CA14">
            <v>15549.91</v>
          </cell>
          <cell r="CB14">
            <v>11486.38</v>
          </cell>
          <cell r="CC14">
            <v>13561.08</v>
          </cell>
          <cell r="CD14">
            <v>15770.38</v>
          </cell>
          <cell r="CE14">
            <v>27079.21</v>
          </cell>
          <cell r="CF14">
            <v>38151.01</v>
          </cell>
          <cell r="CH14">
            <v>19877.13</v>
          </cell>
          <cell r="CI14">
            <v>18705.86</v>
          </cell>
          <cell r="CJ14">
            <v>14831.27</v>
          </cell>
          <cell r="CK14">
            <v>12046.5</v>
          </cell>
          <cell r="CL14">
            <v>21908.080000000002</v>
          </cell>
          <cell r="CM14">
            <v>27771.89</v>
          </cell>
          <cell r="CN14">
            <v>53987.11</v>
          </cell>
          <cell r="CQ14">
            <v>49488.19</v>
          </cell>
          <cell r="CR14">
            <v>21332.33</v>
          </cell>
          <cell r="CS14">
            <v>12866.56</v>
          </cell>
          <cell r="CT14">
            <v>12507.34</v>
          </cell>
          <cell r="CU14">
            <v>18222.11</v>
          </cell>
          <cell r="CV14">
            <v>23007.31</v>
          </cell>
          <cell r="CW14">
            <v>36867.82</v>
          </cell>
          <cell r="CY14">
            <v>20045.201000000001</v>
          </cell>
          <cell r="CZ14">
            <v>24612.599000000002</v>
          </cell>
          <cell r="DA14">
            <v>22346.786</v>
          </cell>
          <cell r="DB14">
            <v>29118.987000000001</v>
          </cell>
          <cell r="DC14">
            <v>16846.483500000002</v>
          </cell>
          <cell r="DD14">
            <v>20890.674000000003</v>
          </cell>
          <cell r="DE14">
            <v>31461.139500000005</v>
          </cell>
          <cell r="DG14">
            <v>15187.877499999999</v>
          </cell>
          <cell r="DH14">
            <v>13883.759999999998</v>
          </cell>
          <cell r="DI14">
            <v>10782.261</v>
          </cell>
          <cell r="DJ14">
            <v>11070.108</v>
          </cell>
          <cell r="DK14">
            <v>14487.228000000001</v>
          </cell>
          <cell r="DL14">
            <v>15946.2335</v>
          </cell>
          <cell r="DM14">
            <v>25569.027000000002</v>
          </cell>
          <cell r="DO14">
            <v>17589.5265</v>
          </cell>
          <cell r="DP14">
            <v>13657.3516</v>
          </cell>
          <cell r="DQ14">
            <v>11500.082000000002</v>
          </cell>
          <cell r="DR14">
            <v>10768.967000000001</v>
          </cell>
          <cell r="DS14">
            <v>12523.913999999999</v>
          </cell>
          <cell r="DT14">
            <v>20590.967999999997</v>
          </cell>
          <cell r="DU14">
            <v>29813.256000000001</v>
          </cell>
          <cell r="DX14">
            <v>12586.791000000001</v>
          </cell>
          <cell r="DY14">
            <v>7571.3715000000002</v>
          </cell>
          <cell r="DZ14">
            <v>10183.92</v>
          </cell>
          <cell r="EA14">
            <v>12490.812</v>
          </cell>
          <cell r="EB14">
            <v>12852.903</v>
          </cell>
          <cell r="EC14">
            <v>18879.984</v>
          </cell>
          <cell r="ED14">
            <v>25555.509000000002</v>
          </cell>
          <cell r="EF14">
            <v>14526.697500000002</v>
          </cell>
          <cell r="EG14">
            <v>17270.799000000003</v>
          </cell>
          <cell r="EH14">
            <v>10430.891</v>
          </cell>
          <cell r="EI14">
            <v>11305.591</v>
          </cell>
          <cell r="EJ14">
            <v>16201.405500000001</v>
          </cell>
          <cell r="EK14">
            <v>22536.239499999996</v>
          </cell>
          <cell r="EL14">
            <v>31027.1495</v>
          </cell>
          <cell r="EN14">
            <v>11070.696000000002</v>
          </cell>
          <cell r="EO14">
            <v>11301.297</v>
          </cell>
          <cell r="EP14">
            <v>8360.99</v>
          </cell>
          <cell r="EQ14">
            <v>12862.024000000001</v>
          </cell>
          <cell r="ER14">
            <v>19009.451999999997</v>
          </cell>
          <cell r="ES14">
            <v>24479.532499999998</v>
          </cell>
          <cell r="ET14">
            <v>25798.031999999999</v>
          </cell>
          <cell r="EV14">
            <v>15881.295000000002</v>
          </cell>
          <cell r="EW14">
            <v>13413.741</v>
          </cell>
          <cell r="EX14">
            <v>12625.074000000001</v>
          </cell>
          <cell r="EY14">
            <v>12663.266</v>
          </cell>
          <cell r="EZ14">
            <v>12819.037</v>
          </cell>
          <cell r="FA14">
            <v>15689.987499999999</v>
          </cell>
          <cell r="FB14">
            <v>21799.47</v>
          </cell>
          <cell r="FD14">
            <v>17570.586000000003</v>
          </cell>
          <cell r="FE14">
            <v>13701.272499999999</v>
          </cell>
          <cell r="FF14">
            <v>14421.42</v>
          </cell>
          <cell r="FG14">
            <v>13502.483999999999</v>
          </cell>
          <cell r="FH14">
            <v>17090.052</v>
          </cell>
          <cell r="FI14">
            <v>21618.588</v>
          </cell>
          <cell r="FJ14">
            <v>25611.444</v>
          </cell>
          <cell r="FM14">
            <v>11974.6</v>
          </cell>
          <cell r="FN14">
            <v>18197.530999999999</v>
          </cell>
          <cell r="FO14">
            <v>13366.812</v>
          </cell>
          <cell r="FP14">
            <v>15385.38</v>
          </cell>
          <cell r="FQ14">
            <v>19192.545499999997</v>
          </cell>
          <cell r="FR14">
            <v>17166.486999999997</v>
          </cell>
          <cell r="FS14">
            <v>23813.153499999997</v>
          </cell>
          <cell r="FU14">
            <v>14040.510000000002</v>
          </cell>
          <cell r="FV14">
            <v>10295.558999999999</v>
          </cell>
          <cell r="FW14">
            <v>13592.942499999999</v>
          </cell>
          <cell r="FX14">
            <v>14360.291000000001</v>
          </cell>
          <cell r="FY14">
            <v>13741.637499999999</v>
          </cell>
          <cell r="FZ14">
            <v>25691.701499999999</v>
          </cell>
          <cell r="GA14">
            <v>26018.404999999999</v>
          </cell>
          <cell r="GC14">
            <v>17092.911</v>
          </cell>
          <cell r="GD14">
            <v>19662.940000000002</v>
          </cell>
          <cell r="GE14">
            <v>18291.707999999999</v>
          </cell>
          <cell r="GF14">
            <v>16738.871999999999</v>
          </cell>
          <cell r="GG14">
            <v>17882.903999999999</v>
          </cell>
          <cell r="GH14">
            <v>21173.46</v>
          </cell>
          <cell r="GI14">
            <v>22203.948</v>
          </cell>
          <cell r="GK14">
            <v>12684.108999999999</v>
          </cell>
          <cell r="GL14">
            <v>12534.493999999999</v>
          </cell>
          <cell r="GM14">
            <v>14189.873</v>
          </cell>
          <cell r="GN14">
            <v>10086.581</v>
          </cell>
          <cell r="GO14">
            <v>12553.572499999998</v>
          </cell>
          <cell r="GP14">
            <v>13044.759</v>
          </cell>
          <cell r="GQ14">
            <v>22266.610499999999</v>
          </cell>
          <cell r="GT14">
            <v>13041.864</v>
          </cell>
          <cell r="GU14">
            <v>13836.816000000001</v>
          </cell>
          <cell r="GV14">
            <v>9608.7720000000008</v>
          </cell>
          <cell r="GW14">
            <v>14756.124</v>
          </cell>
          <cell r="GX14">
            <v>10749.851999999999</v>
          </cell>
          <cell r="GY14">
            <v>21032.010999999999</v>
          </cell>
          <cell r="GZ14">
            <v>23621.268000000004</v>
          </cell>
          <cell r="HB14">
            <v>14869.044</v>
          </cell>
          <cell r="HC14">
            <v>16533.607499999998</v>
          </cell>
          <cell r="HD14">
            <v>13102.088</v>
          </cell>
          <cell r="HE14">
            <v>14410.374</v>
          </cell>
          <cell r="HF14">
            <v>15641.6675</v>
          </cell>
          <cell r="HG14">
            <v>13602.199999999999</v>
          </cell>
          <cell r="HH14">
            <v>27774.670000000002</v>
          </cell>
          <cell r="HJ14">
            <v>14890.667999999998</v>
          </cell>
          <cell r="HK14">
            <v>15191.148000000001</v>
          </cell>
          <cell r="HL14">
            <v>12215.591999999999</v>
          </cell>
          <cell r="HM14">
            <v>11798.591999999999</v>
          </cell>
          <cell r="HN14">
            <v>12815.171999999999</v>
          </cell>
          <cell r="HO14">
            <v>18076.212</v>
          </cell>
          <cell r="HP14">
            <v>23268.314999999999</v>
          </cell>
          <cell r="HR14">
            <v>20314.492000000002</v>
          </cell>
          <cell r="HS14">
            <v>14608.649000000001</v>
          </cell>
          <cell r="HT14">
            <v>15525.744000000001</v>
          </cell>
          <cell r="HU14">
            <v>14005.875</v>
          </cell>
          <cell r="HV14">
            <v>15708.048000000001</v>
          </cell>
          <cell r="HW14">
            <v>22550.567999999999</v>
          </cell>
          <cell r="HX14">
            <v>30674.49</v>
          </cell>
          <cell r="IA14">
            <v>23915.1312</v>
          </cell>
          <cell r="IB14">
            <v>13235.970000000001</v>
          </cell>
          <cell r="IC14">
            <v>8760.4261999999999</v>
          </cell>
          <cell r="ID14">
            <v>10658.5584</v>
          </cell>
          <cell r="IE14">
            <v>12824.5355</v>
          </cell>
          <cell r="IF14">
            <v>18316.578999999998</v>
          </cell>
          <cell r="IG14">
            <v>26239.600999999999</v>
          </cell>
          <cell r="II14">
            <v>17789.1315</v>
          </cell>
          <cell r="IJ14">
            <v>13164.255000000001</v>
          </cell>
          <cell r="IK14">
            <v>11504.155000000001</v>
          </cell>
          <cell r="IL14">
            <v>11645.751</v>
          </cell>
          <cell r="IM14">
            <v>12339.191999999999</v>
          </cell>
          <cell r="IN14">
            <v>15015.48</v>
          </cell>
          <cell r="IO14">
            <v>23646.876</v>
          </cell>
          <cell r="IQ14">
            <v>16926.778000000002</v>
          </cell>
          <cell r="IR14">
            <v>14555.255000000001</v>
          </cell>
          <cell r="IS14">
            <v>15562.156999999999</v>
          </cell>
          <cell r="IT14">
            <v>16181.832</v>
          </cell>
          <cell r="IU14">
            <v>15246.167999999998</v>
          </cell>
          <cell r="IV14">
            <v>21641.723999999998</v>
          </cell>
          <cell r="IW14">
            <v>24254.364000000001</v>
          </cell>
          <cell r="IY14">
            <v>10632.957499999999</v>
          </cell>
          <cell r="IZ14">
            <v>10292.920000000002</v>
          </cell>
          <cell r="JA14">
            <v>9398.18</v>
          </cell>
          <cell r="JB14">
            <v>10225.622000000001</v>
          </cell>
          <cell r="JC14">
            <v>10409.875</v>
          </cell>
          <cell r="JD14">
            <v>16222.055999999999</v>
          </cell>
          <cell r="JE14">
            <v>17131.939000000002</v>
          </cell>
          <cell r="JG14">
            <v>12641.306</v>
          </cell>
          <cell r="JH14">
            <v>10433.436</v>
          </cell>
          <cell r="JI14">
            <v>10270.128000000001</v>
          </cell>
          <cell r="JJ14">
            <v>10983.098</v>
          </cell>
          <cell r="JK14">
            <v>9764.6999999999989</v>
          </cell>
          <cell r="JL14">
            <v>12295.536</v>
          </cell>
          <cell r="JM14">
            <v>28377.151000000002</v>
          </cell>
          <cell r="JP14">
            <v>14179.055</v>
          </cell>
          <cell r="JQ14">
            <v>13228.599999999999</v>
          </cell>
          <cell r="JR14">
            <v>11633.688</v>
          </cell>
          <cell r="JS14">
            <v>10671.193000000001</v>
          </cell>
          <cell r="JT14">
            <v>13155.692000000001</v>
          </cell>
          <cell r="JU14">
            <v>23989.577199999996</v>
          </cell>
          <cell r="JV14">
            <v>32975.944800000005</v>
          </cell>
          <cell r="JX14">
            <v>18294.906000000003</v>
          </cell>
          <cell r="JY14">
            <v>10746.1875</v>
          </cell>
          <cell r="JZ14">
            <v>10741.977499999999</v>
          </cell>
          <cell r="KA14">
            <v>14909.98</v>
          </cell>
          <cell r="KB14">
            <v>14076.075000000001</v>
          </cell>
          <cell r="KC14">
            <v>20540.207499999997</v>
          </cell>
          <cell r="KD14">
            <v>30409.993600000002</v>
          </cell>
          <cell r="KF14">
            <v>17110.434000000001</v>
          </cell>
          <cell r="KG14">
            <v>15094.763999999999</v>
          </cell>
          <cell r="KH14">
            <v>14569.178</v>
          </cell>
          <cell r="KI14">
            <v>13448.665999999999</v>
          </cell>
          <cell r="KJ14">
            <v>19616.069000000003</v>
          </cell>
          <cell r="KK14">
            <v>27585.440999999999</v>
          </cell>
          <cell r="KL14">
            <v>39698.389499999997</v>
          </cell>
          <cell r="KN14">
            <v>24513.195000000003</v>
          </cell>
          <cell r="KO14">
            <v>17853.635999999999</v>
          </cell>
          <cell r="KP14">
            <v>26775.467999999997</v>
          </cell>
          <cell r="KQ14">
            <v>23614.058000000001</v>
          </cell>
          <cell r="KR14">
            <v>26860.019999999997</v>
          </cell>
          <cell r="KS14">
            <v>54440.505499999992</v>
          </cell>
          <cell r="KT14">
            <v>59000.928</v>
          </cell>
          <cell r="KW14">
            <v>29862.958499999997</v>
          </cell>
          <cell r="KX14">
            <v>24613.358</v>
          </cell>
          <cell r="KY14">
            <v>15481.8675</v>
          </cell>
          <cell r="KZ14">
            <v>16421.251</v>
          </cell>
          <cell r="LA14">
            <v>15635.9735</v>
          </cell>
          <cell r="LB14">
            <v>18309.460000000003</v>
          </cell>
          <cell r="LC14">
            <v>28824.466000000004</v>
          </cell>
          <cell r="LE14">
            <v>20793.773000000001</v>
          </cell>
          <cell r="LF14">
            <v>18341.196</v>
          </cell>
          <cell r="LG14">
            <v>15906.791999999999</v>
          </cell>
          <cell r="LH14">
            <v>14140.74</v>
          </cell>
          <cell r="LI14">
            <v>17278.156999999999</v>
          </cell>
          <cell r="LJ14">
            <v>22964.909</v>
          </cell>
          <cell r="LK14">
            <v>35141.295000000006</v>
          </cell>
          <cell r="LM14">
            <v>29066.394</v>
          </cell>
          <cell r="LN14">
            <v>19085.255999999998</v>
          </cell>
          <cell r="LO14">
            <v>23316.683999999997</v>
          </cell>
          <cell r="LP14">
            <v>26341.336499999998</v>
          </cell>
          <cell r="LQ14">
            <v>25556.025000000001</v>
          </cell>
          <cell r="LR14">
            <v>32426.591999999997</v>
          </cell>
          <cell r="LS14">
            <v>55465.788</v>
          </cell>
          <cell r="LU14">
            <v>35735.843000000001</v>
          </cell>
          <cell r="LV14">
            <v>35845.435500000007</v>
          </cell>
          <cell r="LW14">
            <v>25242.625</v>
          </cell>
          <cell r="LX14">
            <v>24238.277999999998</v>
          </cell>
          <cell r="LY14">
            <v>25471.331999999999</v>
          </cell>
          <cell r="LZ14">
            <v>27313.637500000001</v>
          </cell>
          <cell r="MA14">
            <v>49723.254000000008</v>
          </cell>
          <cell r="MD14">
            <v>46019.446000000004</v>
          </cell>
          <cell r="ME14">
            <v>34933.055499999995</v>
          </cell>
          <cell r="MF14">
            <v>32142.611999999997</v>
          </cell>
          <cell r="MG14">
            <v>47057.377500000002</v>
          </cell>
          <cell r="MH14">
            <v>46744.500000000007</v>
          </cell>
          <cell r="MI14">
            <v>64088.435999999994</v>
          </cell>
          <cell r="MJ14">
            <v>109197.73720000002</v>
          </cell>
          <cell r="ML14">
            <v>183435.52499999999</v>
          </cell>
          <cell r="MM14">
            <v>48022.401000000005</v>
          </cell>
          <cell r="MN14">
            <v>38350.158000000003</v>
          </cell>
          <cell r="MO14">
            <v>50586.532500000001</v>
          </cell>
          <cell r="MP14">
            <v>52135.471500000007</v>
          </cell>
          <cell r="MQ14">
            <v>61627.0095</v>
          </cell>
          <cell r="MR14">
            <v>126290.9445</v>
          </cell>
          <cell r="MT14">
            <v>104521.07680000001</v>
          </cell>
          <cell r="MU14">
            <v>57798.367000000006</v>
          </cell>
          <cell r="MV14">
            <v>60929.411999999997</v>
          </cell>
          <cell r="MW14">
            <v>77114.385600000009</v>
          </cell>
          <cell r="MX14">
            <v>83651.942999999999</v>
          </cell>
          <cell r="MY14">
            <v>90373.15</v>
          </cell>
          <cell r="MZ14">
            <v>133391.15640000001</v>
          </cell>
          <cell r="NB14">
            <v>121989.132</v>
          </cell>
          <cell r="NC14">
            <v>97229.498499999987</v>
          </cell>
          <cell r="ND14">
            <v>110703.9096</v>
          </cell>
          <cell r="NE14">
            <v>136010.72810000001</v>
          </cell>
          <cell r="NF14">
            <v>154593.38720000003</v>
          </cell>
          <cell r="NG14">
            <v>184110.72959999999</v>
          </cell>
          <cell r="NH14">
            <v>184531.00199999998</v>
          </cell>
          <cell r="NJ14">
            <v>36264.227999999996</v>
          </cell>
          <cell r="NK14"/>
          <cell r="NL14">
            <v>24862.803</v>
          </cell>
          <cell r="NM14">
            <v>19148.5245</v>
          </cell>
          <cell r="NN14">
            <v>20334.321</v>
          </cell>
          <cell r="NO14">
            <v>27822.69</v>
          </cell>
          <cell r="NP14">
            <v>18708.826500000003</v>
          </cell>
          <cell r="NS14">
            <v>17255.7</v>
          </cell>
          <cell r="NT14"/>
          <cell r="NU14">
            <v>14189.405999999999</v>
          </cell>
          <cell r="NV14">
            <v>16388.546999999999</v>
          </cell>
          <cell r="NW14">
            <v>18300.655999999999</v>
          </cell>
          <cell r="NX14">
            <v>23144.4745</v>
          </cell>
          <cell r="NY14">
            <v>28372.075499999995</v>
          </cell>
          <cell r="OA14">
            <v>19708.121999999999</v>
          </cell>
          <cell r="OB14">
            <v>13497.858000000002</v>
          </cell>
          <cell r="OC14">
            <v>11804.542999999998</v>
          </cell>
          <cell r="OD14">
            <v>10717.7585</v>
          </cell>
          <cell r="OE14">
            <v>10330.266</v>
          </cell>
          <cell r="OF14">
            <v>18520.761500000001</v>
          </cell>
          <cell r="OG14">
            <v>26245.285499999998</v>
          </cell>
          <cell r="OI14">
            <v>12535.645499999999</v>
          </cell>
          <cell r="OJ14">
            <v>9473.0789999999979</v>
          </cell>
          <cell r="OK14">
            <v>9991.135000000002</v>
          </cell>
          <cell r="OL14">
            <v>10812.615</v>
          </cell>
          <cell r="OM14">
            <v>11802.714</v>
          </cell>
          <cell r="ON14">
            <v>11397.994999999999</v>
          </cell>
          <cell r="OO14">
            <v>17427.921000000002</v>
          </cell>
          <cell r="OQ14">
            <v>14252.038500000001</v>
          </cell>
          <cell r="OR14">
            <v>8637.235999999999</v>
          </cell>
          <cell r="OS14">
            <v>8111.2625000000007</v>
          </cell>
          <cell r="OT14">
            <v>10818.671</v>
          </cell>
          <cell r="OU14">
            <v>11701.602000000001</v>
          </cell>
          <cell r="OV14">
            <v>12767.128500000001</v>
          </cell>
          <cell r="OW14">
            <v>19596.255000000001</v>
          </cell>
          <cell r="OY14">
            <v>12984.027</v>
          </cell>
          <cell r="OZ14">
            <v>9123.6169999999984</v>
          </cell>
          <cell r="PA14">
            <v>7002.3374999999996</v>
          </cell>
          <cell r="PB14">
            <v>6511.2930000000006</v>
          </cell>
          <cell r="PC14">
            <v>14172.333000000001</v>
          </cell>
          <cell r="PD14">
            <v>14234.022000000001</v>
          </cell>
          <cell r="PE14">
            <v>24643.468500000003</v>
          </cell>
        </row>
        <row r="15">
          <cell r="D15">
            <v>11522.23</v>
          </cell>
          <cell r="E15">
            <v>12619.58</v>
          </cell>
          <cell r="F15">
            <v>16074.5</v>
          </cell>
          <cell r="G15">
            <v>8263.66</v>
          </cell>
          <cell r="H15">
            <v>7524.4</v>
          </cell>
          <cell r="I15">
            <v>10528.08</v>
          </cell>
          <cell r="J15">
            <v>14558.25</v>
          </cell>
          <cell r="K15">
            <v>81090.7</v>
          </cell>
          <cell r="L15">
            <v>3930.32</v>
          </cell>
          <cell r="M15">
            <v>6361.08</v>
          </cell>
          <cell r="N15">
            <v>6616.89</v>
          </cell>
          <cell r="O15">
            <v>6689.16</v>
          </cell>
          <cell r="P15">
            <v>7461.97</v>
          </cell>
          <cell r="Q15">
            <v>9855.7800000000007</v>
          </cell>
          <cell r="R15">
            <v>13741.96</v>
          </cell>
          <cell r="U15">
            <v>4703.55</v>
          </cell>
          <cell r="V15">
            <v>5468.22</v>
          </cell>
          <cell r="W15">
            <v>5869.17</v>
          </cell>
          <cell r="X15">
            <v>4578.62</v>
          </cell>
          <cell r="Y15">
            <v>8592.85</v>
          </cell>
          <cell r="Z15">
            <v>7876.22</v>
          </cell>
          <cell r="AA15">
            <v>16380.68</v>
          </cell>
          <cell r="AC15">
            <v>5756.58</v>
          </cell>
          <cell r="AD15">
            <v>6904.02</v>
          </cell>
          <cell r="AE15">
            <v>9142.44</v>
          </cell>
          <cell r="AF15">
            <v>5921.8</v>
          </cell>
          <cell r="AG15">
            <v>7801.53</v>
          </cell>
          <cell r="AH15">
            <v>7858.94</v>
          </cell>
          <cell r="AI15">
            <v>9996.2099999999991</v>
          </cell>
          <cell r="AK15">
            <v>3687.7720000000004</v>
          </cell>
          <cell r="AL15">
            <v>7258.3720000000012</v>
          </cell>
          <cell r="AM15">
            <v>5401.5060000000003</v>
          </cell>
          <cell r="AN15">
            <v>8122.5649999999996</v>
          </cell>
          <cell r="AO15">
            <v>5909.5855000000001</v>
          </cell>
          <cell r="AP15">
            <v>9799.3060000000005</v>
          </cell>
          <cell r="AQ15">
            <v>12382.14</v>
          </cell>
          <cell r="AS15">
            <v>7350.9555</v>
          </cell>
          <cell r="AT15">
            <v>7220.4404999999997</v>
          </cell>
          <cell r="AU15">
            <v>6008.1525000000001</v>
          </cell>
          <cell r="AV15">
            <v>5871.1179999999995</v>
          </cell>
          <cell r="AW15">
            <v>4661.0419999999995</v>
          </cell>
          <cell r="AX15">
            <v>12993.336000000001</v>
          </cell>
          <cell r="AY15">
            <v>15818.012500000001</v>
          </cell>
          <cell r="BA15">
            <v>5953.0800000000008</v>
          </cell>
          <cell r="BB15">
            <v>6236.527</v>
          </cell>
          <cell r="BC15">
            <v>6071.2080000000005</v>
          </cell>
          <cell r="BD15">
            <v>5910.1680000000006</v>
          </cell>
          <cell r="BE15">
            <v>7427.5164999999997</v>
          </cell>
          <cell r="BF15">
            <v>11351.016</v>
          </cell>
          <cell r="BG15">
            <v>14780.259</v>
          </cell>
          <cell r="BJ15">
            <v>4790.67</v>
          </cell>
          <cell r="BK15">
            <v>8637.07</v>
          </cell>
          <cell r="BL15">
            <v>7152.58</v>
          </cell>
          <cell r="BM15">
            <v>6103.81</v>
          </cell>
          <cell r="BN15">
            <v>10550.99</v>
          </cell>
          <cell r="BO15">
            <v>12544.81</v>
          </cell>
          <cell r="BP15">
            <v>18021.400000000001</v>
          </cell>
          <cell r="BR15">
            <v>4610.45</v>
          </cell>
          <cell r="BS15">
            <v>10249.09</v>
          </cell>
          <cell r="BT15">
            <v>10808.27</v>
          </cell>
          <cell r="BU15">
            <v>17333.150000000001</v>
          </cell>
          <cell r="BV15">
            <v>14900.47</v>
          </cell>
          <cell r="BW15">
            <v>12491.05</v>
          </cell>
          <cell r="BX15">
            <v>18140.46</v>
          </cell>
          <cell r="BZ15">
            <v>5622.2</v>
          </cell>
          <cell r="CA15">
            <v>10560.73</v>
          </cell>
          <cell r="CB15">
            <v>9614.5300000000007</v>
          </cell>
          <cell r="CC15">
            <v>6763.98</v>
          </cell>
          <cell r="CD15">
            <v>10418.799999999999</v>
          </cell>
          <cell r="CE15">
            <v>12309.4</v>
          </cell>
          <cell r="CF15">
            <v>20210.93</v>
          </cell>
          <cell r="CH15">
            <v>8111.2</v>
          </cell>
          <cell r="CI15">
            <v>13542.66</v>
          </cell>
          <cell r="CJ15">
            <v>13064.22</v>
          </cell>
          <cell r="CK15">
            <v>11476.42</v>
          </cell>
          <cell r="CL15">
            <v>9376.4500000000007</v>
          </cell>
          <cell r="CM15">
            <v>23080.45</v>
          </cell>
          <cell r="CN15">
            <v>29087.75</v>
          </cell>
          <cell r="CQ15">
            <v>25451.78</v>
          </cell>
          <cell r="CR15">
            <v>14219.38</v>
          </cell>
          <cell r="CS15">
            <v>9871.81</v>
          </cell>
          <cell r="CT15">
            <v>8420.52</v>
          </cell>
          <cell r="CU15">
            <v>11329.66</v>
          </cell>
          <cell r="CV15">
            <v>12820.67</v>
          </cell>
          <cell r="CW15">
            <v>28069.34</v>
          </cell>
          <cell r="CY15">
            <v>10420.987500000001</v>
          </cell>
          <cell r="CZ15">
            <v>16952.890500000001</v>
          </cell>
          <cell r="DA15">
            <v>15952.067999999999</v>
          </cell>
          <cell r="DB15">
            <v>18244.144</v>
          </cell>
          <cell r="DC15">
            <v>12267.108</v>
          </cell>
          <cell r="DD15">
            <v>11677.853000000001</v>
          </cell>
          <cell r="DE15">
            <v>16260.7585</v>
          </cell>
          <cell r="DG15">
            <v>9603.5749999999989</v>
          </cell>
          <cell r="DH15">
            <v>12263.835999999999</v>
          </cell>
          <cell r="DI15">
            <v>10512.0645</v>
          </cell>
          <cell r="DJ15">
            <v>7861.2345000000005</v>
          </cell>
          <cell r="DK15">
            <v>7172.2980000000007</v>
          </cell>
          <cell r="DL15">
            <v>8743.7129999999997</v>
          </cell>
          <cell r="DM15">
            <v>12090.254000000001</v>
          </cell>
          <cell r="DO15">
            <v>7269.1080000000002</v>
          </cell>
          <cell r="DP15">
            <v>8275.1240000000016</v>
          </cell>
          <cell r="DQ15">
            <v>8772.9290000000019</v>
          </cell>
          <cell r="DR15">
            <v>4623.4320000000007</v>
          </cell>
          <cell r="DS15">
            <v>10201.674999999999</v>
          </cell>
          <cell r="DT15">
            <v>10710.873</v>
          </cell>
          <cell r="DU15">
            <v>14670.004500000001</v>
          </cell>
          <cell r="DX15">
            <v>5820.5070000000005</v>
          </cell>
          <cell r="DY15">
            <v>9365.7740000000013</v>
          </cell>
          <cell r="DZ15">
            <v>6531.6657999999998</v>
          </cell>
          <cell r="EA15">
            <v>14102.951999999999</v>
          </cell>
          <cell r="EB15">
            <v>8007.8460000000005</v>
          </cell>
          <cell r="EC15">
            <v>9854.2289999999994</v>
          </cell>
          <cell r="ED15">
            <v>16422.18</v>
          </cell>
          <cell r="EF15">
            <v>6433.4550000000008</v>
          </cell>
          <cell r="EG15">
            <v>9029.0550000000003</v>
          </cell>
          <cell r="EH15">
            <v>5950.8225000000002</v>
          </cell>
          <cell r="EI15">
            <v>5196.5980000000009</v>
          </cell>
          <cell r="EJ15">
            <v>6516.1080000000002</v>
          </cell>
          <cell r="EK15">
            <v>10259.915999999999</v>
          </cell>
          <cell r="EL15">
            <v>21854.512500000001</v>
          </cell>
          <cell r="EN15">
            <v>5178.2640000000001</v>
          </cell>
          <cell r="EO15">
            <v>9552.679500000002</v>
          </cell>
          <cell r="EP15">
            <v>10329.816000000001</v>
          </cell>
          <cell r="EQ15">
            <v>7580.2048000000004</v>
          </cell>
          <cell r="ER15">
            <v>13430.472</v>
          </cell>
          <cell r="ES15">
            <v>15314.183999999999</v>
          </cell>
          <cell r="ET15">
            <v>19270.362500000003</v>
          </cell>
          <cell r="EV15">
            <v>7390.2105000000001</v>
          </cell>
          <cell r="EW15">
            <v>8500.74</v>
          </cell>
          <cell r="EX15">
            <v>11885.254500000001</v>
          </cell>
          <cell r="EY15">
            <v>7832.6729999999998</v>
          </cell>
          <cell r="EZ15">
            <v>7681.5959999999995</v>
          </cell>
          <cell r="FA15">
            <v>11644.802000000001</v>
          </cell>
          <cell r="FB15">
            <v>16949.351999999999</v>
          </cell>
          <cell r="FD15">
            <v>5229.0525000000007</v>
          </cell>
          <cell r="FE15">
            <v>11919.694500000001</v>
          </cell>
          <cell r="FF15">
            <v>8771.4959999999992</v>
          </cell>
          <cell r="FG15">
            <v>8315.1324999999997</v>
          </cell>
          <cell r="FH15">
            <v>10955.316000000001</v>
          </cell>
          <cell r="FI15">
            <v>13757.311999999998</v>
          </cell>
          <cell r="FJ15">
            <v>20232.214499999998</v>
          </cell>
          <cell r="FM15">
            <v>10340.389499999999</v>
          </cell>
          <cell r="FN15">
            <v>12430.960500000001</v>
          </cell>
          <cell r="FO15">
            <v>12029.944500000001</v>
          </cell>
          <cell r="FP15">
            <v>10051.404</v>
          </cell>
          <cell r="FQ15">
            <v>10088.495999999999</v>
          </cell>
          <cell r="FR15">
            <v>10808.412499999999</v>
          </cell>
          <cell r="FS15">
            <v>12911.351999999999</v>
          </cell>
          <cell r="FU15">
            <v>7688.2905000000001</v>
          </cell>
          <cell r="FV15">
            <v>10001.75</v>
          </cell>
          <cell r="FW15">
            <v>11266.101000000001</v>
          </cell>
          <cell r="FX15">
            <v>7843.7759999999989</v>
          </cell>
          <cell r="FY15">
            <v>12176.675999999999</v>
          </cell>
          <cell r="FZ15">
            <v>14026.8676</v>
          </cell>
          <cell r="GA15">
            <v>17151.398000000001</v>
          </cell>
          <cell r="GC15">
            <v>7026.9759999999997</v>
          </cell>
          <cell r="GD15">
            <v>9551.7764999999999</v>
          </cell>
          <cell r="GE15">
            <v>9247.5600000000013</v>
          </cell>
          <cell r="GF15">
            <v>11767.098</v>
          </cell>
          <cell r="GG15">
            <v>9770.8050000000003</v>
          </cell>
          <cell r="GH15">
            <v>14011.5255</v>
          </cell>
          <cell r="GI15">
            <v>14641.562</v>
          </cell>
          <cell r="GK15">
            <v>6314.2934999999989</v>
          </cell>
          <cell r="GL15">
            <v>8818.5614999999998</v>
          </cell>
          <cell r="GM15">
            <v>8050.4714999999997</v>
          </cell>
          <cell r="GN15">
            <v>8462.4375</v>
          </cell>
          <cell r="GO15">
            <v>8209.2885000000006</v>
          </cell>
          <cell r="GP15">
            <v>11799.392</v>
          </cell>
          <cell r="GQ15">
            <v>14972.183999999999</v>
          </cell>
          <cell r="GT15">
            <v>8861.1380000000008</v>
          </cell>
          <cell r="GU15">
            <v>11532.147000000001</v>
          </cell>
          <cell r="GV15">
            <v>8033.2780000000002</v>
          </cell>
          <cell r="GW15">
            <v>9225.9750000000004</v>
          </cell>
          <cell r="GX15">
            <v>7798.7279999999992</v>
          </cell>
          <cell r="GY15">
            <v>9904.6080000000002</v>
          </cell>
          <cell r="GZ15">
            <v>10748.592000000001</v>
          </cell>
          <cell r="HB15">
            <v>7230.3719999999994</v>
          </cell>
          <cell r="HC15">
            <v>8847.594000000001</v>
          </cell>
          <cell r="HD15">
            <v>13207.655999999999</v>
          </cell>
          <cell r="HE15">
            <v>9334.646999999999</v>
          </cell>
          <cell r="HF15">
            <v>11593.1235</v>
          </cell>
          <cell r="HG15">
            <v>10002.163500000001</v>
          </cell>
          <cell r="HH15">
            <v>13743.624</v>
          </cell>
          <cell r="HJ15">
            <v>6214.39</v>
          </cell>
          <cell r="HK15">
            <v>12437.701500000001</v>
          </cell>
          <cell r="HL15">
            <v>10709.82</v>
          </cell>
          <cell r="HM15">
            <v>10504.351000000001</v>
          </cell>
          <cell r="HN15">
            <v>10578.228000000001</v>
          </cell>
          <cell r="HO15">
            <v>11950.548000000001</v>
          </cell>
          <cell r="HP15">
            <v>14309.581</v>
          </cell>
          <cell r="HR15">
            <v>6549.2959999999994</v>
          </cell>
          <cell r="HS15">
            <v>14475.93</v>
          </cell>
          <cell r="HT15">
            <v>9271.6890000000003</v>
          </cell>
          <cell r="HU15">
            <v>8707.4260000000013</v>
          </cell>
          <cell r="HV15">
            <v>11463.325000000001</v>
          </cell>
          <cell r="HW15">
            <v>19756.835999999999</v>
          </cell>
          <cell r="HX15">
            <v>17489.356499999998</v>
          </cell>
          <cell r="IA15">
            <v>7178.4404999999997</v>
          </cell>
          <cell r="IB15">
            <v>8488.5130000000008</v>
          </cell>
          <cell r="IC15">
            <v>5351.4375</v>
          </cell>
          <cell r="ID15">
            <v>6156.8009999999995</v>
          </cell>
          <cell r="IE15">
            <v>8093.844000000001</v>
          </cell>
          <cell r="IF15">
            <v>9505.9547999999995</v>
          </cell>
          <cell r="IG15">
            <v>10798.464</v>
          </cell>
          <cell r="II15">
            <v>6604.0150000000003</v>
          </cell>
          <cell r="IJ15">
            <v>5475.7340000000004</v>
          </cell>
          <cell r="IK15">
            <v>5707.7640000000001</v>
          </cell>
          <cell r="IL15">
            <v>5780.16</v>
          </cell>
          <cell r="IM15">
            <v>6666.5610000000006</v>
          </cell>
          <cell r="IN15">
            <v>6407.2250000000004</v>
          </cell>
          <cell r="IO15">
            <v>10898.196</v>
          </cell>
          <cell r="IQ15">
            <v>5877.1575000000003</v>
          </cell>
          <cell r="IR15">
            <v>7285.4565000000002</v>
          </cell>
          <cell r="IS15">
            <v>7228.7504999999992</v>
          </cell>
          <cell r="IT15">
            <v>8029.0980000000009</v>
          </cell>
          <cell r="IU15">
            <v>7238.5125000000007</v>
          </cell>
          <cell r="IV15">
            <v>7413.4935000000005</v>
          </cell>
          <cell r="IW15">
            <v>11066.978999999998</v>
          </cell>
          <cell r="IY15">
            <v>5312.7815000000001</v>
          </cell>
          <cell r="IZ15">
            <v>6454.5014999999994</v>
          </cell>
          <cell r="JA15">
            <v>5030.3969999999999</v>
          </cell>
          <cell r="JB15">
            <v>3733.5299999999997</v>
          </cell>
          <cell r="JC15">
            <v>5360.4870000000001</v>
          </cell>
          <cell r="JD15">
            <v>12680.713500000002</v>
          </cell>
          <cell r="JE15">
            <v>8644.2929999999997</v>
          </cell>
          <cell r="JG15">
            <v>5801.3705</v>
          </cell>
          <cell r="JH15">
            <v>6803.2849999999989</v>
          </cell>
          <cell r="JI15">
            <v>6717.6789999999992</v>
          </cell>
          <cell r="JJ15">
            <v>7943.383499999999</v>
          </cell>
          <cell r="JK15">
            <v>6437.9279999999999</v>
          </cell>
          <cell r="JL15">
            <v>6482.4960000000001</v>
          </cell>
          <cell r="JM15">
            <v>12648.688500000002</v>
          </cell>
          <cell r="JP15">
            <v>3493.1160000000004</v>
          </cell>
          <cell r="JQ15">
            <v>7929.7155000000002</v>
          </cell>
          <cell r="JR15">
            <v>5295.8220000000001</v>
          </cell>
          <cell r="JS15">
            <v>5566.2249999999995</v>
          </cell>
          <cell r="JT15">
            <v>7713.0036000000009</v>
          </cell>
          <cell r="JU15">
            <v>7490.130799999999</v>
          </cell>
          <cell r="JV15">
            <v>10782.425000000001</v>
          </cell>
          <cell r="JX15">
            <v>5385.9720000000007</v>
          </cell>
          <cell r="JY15">
            <v>6629.0839999999998</v>
          </cell>
          <cell r="JZ15">
            <v>5434.6112000000003</v>
          </cell>
          <cell r="KA15">
            <v>5225.3240000000005</v>
          </cell>
          <cell r="KB15">
            <v>8425.0949999999993</v>
          </cell>
          <cell r="KC15">
            <v>10753.083000000002</v>
          </cell>
          <cell r="KD15">
            <v>11697.673499999999</v>
          </cell>
          <cell r="KF15">
            <v>5621.2380000000003</v>
          </cell>
          <cell r="KG15">
            <v>5564.3279999999995</v>
          </cell>
          <cell r="KH15">
            <v>5782.7519999999995</v>
          </cell>
          <cell r="KI15">
            <v>6501.1184000000003</v>
          </cell>
          <cell r="KJ15">
            <v>7655.6279999999988</v>
          </cell>
          <cell r="KK15">
            <v>11825.6896</v>
          </cell>
          <cell r="KL15">
            <v>22458.1551</v>
          </cell>
          <cell r="KN15">
            <v>5743.4040000000005</v>
          </cell>
          <cell r="KO15">
            <v>10336.249000000002</v>
          </cell>
          <cell r="KP15">
            <v>11168.316999999999</v>
          </cell>
          <cell r="KQ15">
            <v>15932.315999999999</v>
          </cell>
          <cell r="KR15">
            <v>11660.058000000001</v>
          </cell>
          <cell r="KS15">
            <v>24777.037499999999</v>
          </cell>
          <cell r="KT15">
            <v>28396.594400000002</v>
          </cell>
          <cell r="KW15">
            <v>7881.3420000000006</v>
          </cell>
          <cell r="KX15">
            <v>16202.602999999997</v>
          </cell>
          <cell r="KY15">
            <v>7773.4249999999993</v>
          </cell>
          <cell r="KZ15">
            <v>5124.5309999999999</v>
          </cell>
          <cell r="LA15">
            <v>7080.6189999999997</v>
          </cell>
          <cell r="LB15">
            <v>9378.8594999999987</v>
          </cell>
          <cell r="LC15">
            <v>7453.8054999999995</v>
          </cell>
          <cell r="LE15">
            <v>4533.6270000000004</v>
          </cell>
          <cell r="LF15">
            <v>8486.8079999999991</v>
          </cell>
          <cell r="LG15">
            <v>13270.728000000001</v>
          </cell>
          <cell r="LH15">
            <v>9649.3919999999998</v>
          </cell>
          <cell r="LI15">
            <v>9052.2654000000002</v>
          </cell>
          <cell r="LJ15">
            <v>15192.0195</v>
          </cell>
          <cell r="LK15">
            <v>15295.360500000001</v>
          </cell>
          <cell r="LM15">
            <v>7997.927999999999</v>
          </cell>
          <cell r="LN15">
            <v>7510.26</v>
          </cell>
          <cell r="LO15">
            <v>14165.063999999998</v>
          </cell>
          <cell r="LP15">
            <v>13270.344000000001</v>
          </cell>
          <cell r="LQ15">
            <v>15607.727999999999</v>
          </cell>
          <cell r="LR15">
            <v>13288.401000000002</v>
          </cell>
          <cell r="LS15">
            <v>20982.674999999999</v>
          </cell>
          <cell r="LU15">
            <v>10673.126999999999</v>
          </cell>
          <cell r="LV15">
            <v>25463.702499999996</v>
          </cell>
          <cell r="LW15">
            <v>14653.4265</v>
          </cell>
          <cell r="LX15">
            <v>16197.1865</v>
          </cell>
          <cell r="LY15">
            <v>14403.7845</v>
          </cell>
          <cell r="LZ15">
            <v>21036.2945</v>
          </cell>
          <cell r="MA15">
            <v>27690.768</v>
          </cell>
          <cell r="MD15">
            <v>11743.074000000001</v>
          </cell>
          <cell r="ME15">
            <v>14617.108000000002</v>
          </cell>
          <cell r="MF15">
            <v>14068.34</v>
          </cell>
          <cell r="MG15">
            <v>17899.145</v>
          </cell>
          <cell r="MH15">
            <v>29457.285</v>
          </cell>
          <cell r="MI15">
            <v>17090.766</v>
          </cell>
          <cell r="MJ15">
            <v>29945.252499999995</v>
          </cell>
          <cell r="ML15">
            <v>37503.962999999996</v>
          </cell>
          <cell r="MM15">
            <v>21415.138500000001</v>
          </cell>
          <cell r="MN15">
            <v>18096.995600000002</v>
          </cell>
          <cell r="MO15">
            <v>18047.807700000001</v>
          </cell>
          <cell r="MP15">
            <v>24953.491400000003</v>
          </cell>
          <cell r="MQ15">
            <v>31155.061600000005</v>
          </cell>
          <cell r="MR15">
            <v>43114.847500000003</v>
          </cell>
          <cell r="MT15">
            <v>21310.585999999999</v>
          </cell>
          <cell r="MU15">
            <v>33397.542000000001</v>
          </cell>
          <cell r="MV15">
            <v>32093.7768</v>
          </cell>
          <cell r="MW15">
            <v>41579.211600000002</v>
          </cell>
          <cell r="MX15">
            <v>39526.278000000006</v>
          </cell>
          <cell r="MY15">
            <v>52227.481299999999</v>
          </cell>
          <cell r="MZ15">
            <v>55000</v>
          </cell>
          <cell r="NB15">
            <v>28539.486000000004</v>
          </cell>
          <cell r="NC15">
            <v>60716.095000000001</v>
          </cell>
          <cell r="ND15">
            <v>74430.983000000007</v>
          </cell>
          <cell r="NE15">
            <v>70989.061000000002</v>
          </cell>
          <cell r="NF15">
            <v>77818.147000000012</v>
          </cell>
          <cell r="NG15">
            <v>78544.670400000003</v>
          </cell>
          <cell r="NH15">
            <v>58444.537499999999</v>
          </cell>
          <cell r="NJ15">
            <v>47928.856500000002</v>
          </cell>
          <cell r="NK15"/>
          <cell r="NL15">
            <v>12967.785600000001</v>
          </cell>
          <cell r="NM15">
            <v>10694.211000000001</v>
          </cell>
          <cell r="NN15">
            <v>13475.638000000001</v>
          </cell>
          <cell r="NO15">
            <v>19121.234</v>
          </cell>
          <cell r="NP15">
            <v>16026.156899999998</v>
          </cell>
          <cell r="NS15">
            <v>12435.192000000001</v>
          </cell>
          <cell r="NT15"/>
          <cell r="NU15">
            <v>7087.7730000000001</v>
          </cell>
          <cell r="NV15">
            <v>7538.2335000000012</v>
          </cell>
          <cell r="NW15">
            <v>8657.0110000000004</v>
          </cell>
          <cell r="NX15">
            <v>11407.448</v>
          </cell>
          <cell r="NY15">
            <v>12962.305499999999</v>
          </cell>
          <cell r="OA15">
            <v>5330.767499999999</v>
          </cell>
          <cell r="OB15">
            <v>7525.8920000000007</v>
          </cell>
          <cell r="OC15">
            <v>5672.6010000000006</v>
          </cell>
          <cell r="OD15">
            <v>6528.17</v>
          </cell>
          <cell r="OE15">
            <v>7730.1125000000002</v>
          </cell>
          <cell r="OF15">
            <v>9201.2419999999984</v>
          </cell>
          <cell r="OG15">
            <v>11040.519000000002</v>
          </cell>
          <cell r="OI15">
            <v>6716.8420000000006</v>
          </cell>
          <cell r="OJ15">
            <v>7456.7034999999996</v>
          </cell>
          <cell r="OK15">
            <v>7357.9644999999991</v>
          </cell>
          <cell r="OL15">
            <v>8070.5415000000003</v>
          </cell>
          <cell r="OM15">
            <v>5458.3065000000006</v>
          </cell>
          <cell r="ON15">
            <v>7582.68</v>
          </cell>
          <cell r="OO15">
            <v>12236.763000000001</v>
          </cell>
          <cell r="OQ15">
            <v>3677.6080000000006</v>
          </cell>
          <cell r="OR15">
            <v>3886.2560000000003</v>
          </cell>
          <cell r="OS15">
            <v>6543.621000000001</v>
          </cell>
          <cell r="OT15">
            <v>4830.2529999999997</v>
          </cell>
          <cell r="OU15">
            <v>3985.4279999999999</v>
          </cell>
          <cell r="OV15">
            <v>5497.3490000000002</v>
          </cell>
          <cell r="OW15">
            <v>7224.9554999999991</v>
          </cell>
          <cell r="OY15">
            <v>5762.8830000000007</v>
          </cell>
          <cell r="OZ15">
            <v>5844.3945000000003</v>
          </cell>
          <cell r="PA15">
            <v>5299.521999999999</v>
          </cell>
          <cell r="PB15">
            <v>5429.1615000000002</v>
          </cell>
          <cell r="PC15">
            <v>5528.1994999999997</v>
          </cell>
          <cell r="PD15">
            <v>5578.9030000000002</v>
          </cell>
          <cell r="PE15">
            <v>14082.141</v>
          </cell>
        </row>
        <row r="16">
          <cell r="D16">
            <v>10169.6</v>
          </cell>
          <cell r="E16">
            <v>11138.13</v>
          </cell>
          <cell r="F16">
            <v>17458.04</v>
          </cell>
          <cell r="G16">
            <v>7184.9</v>
          </cell>
          <cell r="H16">
            <v>6150.05</v>
          </cell>
          <cell r="I16">
            <v>10104.6</v>
          </cell>
          <cell r="J16">
            <v>20727.04</v>
          </cell>
          <cell r="K16">
            <v>82932.360000000015</v>
          </cell>
          <cell r="L16">
            <v>7398.71</v>
          </cell>
          <cell r="M16">
            <v>5938.53</v>
          </cell>
          <cell r="N16">
            <v>7743.17</v>
          </cell>
          <cell r="O16">
            <v>5914.64</v>
          </cell>
          <cell r="P16">
            <v>6517.95</v>
          </cell>
          <cell r="Q16">
            <v>7477.54</v>
          </cell>
          <cell r="R16">
            <v>16771.849999999999</v>
          </cell>
          <cell r="U16">
            <v>8568.74</v>
          </cell>
          <cell r="V16">
            <v>7084.53</v>
          </cell>
          <cell r="W16">
            <v>8019.61</v>
          </cell>
          <cell r="X16">
            <v>5198.45</v>
          </cell>
          <cell r="Y16">
            <v>7389.91</v>
          </cell>
          <cell r="Z16">
            <v>8562.11</v>
          </cell>
          <cell r="AA16">
            <v>16032.36</v>
          </cell>
          <cell r="AC16">
            <v>6384.95</v>
          </cell>
          <cell r="AD16">
            <v>4068</v>
          </cell>
          <cell r="AE16">
            <v>4464.16</v>
          </cell>
          <cell r="AF16">
            <v>6695.85</v>
          </cell>
          <cell r="AG16">
            <v>7195.99</v>
          </cell>
          <cell r="AH16">
            <v>7829.36</v>
          </cell>
          <cell r="AI16">
            <v>16374.29</v>
          </cell>
          <cell r="AK16">
            <v>9894.7484999999997</v>
          </cell>
          <cell r="AL16">
            <v>6751.7670000000007</v>
          </cell>
          <cell r="AM16">
            <v>8023.1140000000005</v>
          </cell>
          <cell r="AN16">
            <v>9877.4279999999999</v>
          </cell>
          <cell r="AO16">
            <v>6286.2219999999988</v>
          </cell>
          <cell r="AP16">
            <v>9164.7010000000009</v>
          </cell>
          <cell r="AQ16">
            <v>21882.671499999997</v>
          </cell>
          <cell r="AS16">
            <v>5517.9390000000003</v>
          </cell>
          <cell r="AT16">
            <v>4407.8895000000002</v>
          </cell>
          <cell r="AU16">
            <v>5032.6185000000005</v>
          </cell>
          <cell r="AV16">
            <v>6595.9845000000005</v>
          </cell>
          <cell r="AW16">
            <v>7457.625</v>
          </cell>
          <cell r="AX16">
            <v>6787.3559999999998</v>
          </cell>
          <cell r="AY16">
            <v>18630.264999999999</v>
          </cell>
          <cell r="BA16">
            <v>6846.4935000000005</v>
          </cell>
          <cell r="BB16">
            <v>8865.7294000000002</v>
          </cell>
          <cell r="BC16">
            <v>4871.04</v>
          </cell>
          <cell r="BD16">
            <v>6354.4629999999997</v>
          </cell>
          <cell r="BE16">
            <v>9455.2919999999995</v>
          </cell>
          <cell r="BF16">
            <v>14015.483999999999</v>
          </cell>
          <cell r="BG16">
            <v>18906.995999999999</v>
          </cell>
          <cell r="BJ16">
            <v>6808.97</v>
          </cell>
          <cell r="BK16">
            <v>8917.2999999999993</v>
          </cell>
          <cell r="BL16">
            <v>7980.15</v>
          </cell>
          <cell r="BM16">
            <v>7289.26</v>
          </cell>
          <cell r="BN16">
            <v>7692.79</v>
          </cell>
          <cell r="BO16">
            <v>12383.7</v>
          </cell>
          <cell r="BP16">
            <v>23329.88</v>
          </cell>
          <cell r="BR16">
            <v>6264.51</v>
          </cell>
          <cell r="BS16">
            <v>6621.77</v>
          </cell>
          <cell r="BT16">
            <v>7827.54</v>
          </cell>
          <cell r="BU16">
            <v>12469.6</v>
          </cell>
          <cell r="BV16">
            <v>17237.080000000002</v>
          </cell>
          <cell r="BW16">
            <v>18940.07</v>
          </cell>
          <cell r="BX16">
            <v>20850.54</v>
          </cell>
          <cell r="BZ16">
            <v>8344.4599999999991</v>
          </cell>
          <cell r="CA16">
            <v>9897.18</v>
          </cell>
          <cell r="CB16">
            <v>8380.19</v>
          </cell>
          <cell r="CC16">
            <v>8828.27</v>
          </cell>
          <cell r="CD16">
            <v>15469.04</v>
          </cell>
          <cell r="CE16">
            <v>10962.76</v>
          </cell>
          <cell r="CF16">
            <v>20095.560000000001</v>
          </cell>
          <cell r="CH16">
            <v>9481.42</v>
          </cell>
          <cell r="CI16">
            <v>10448.719999999999</v>
          </cell>
          <cell r="CJ16">
            <v>7880.96</v>
          </cell>
          <cell r="CK16">
            <v>8086.62</v>
          </cell>
          <cell r="CL16">
            <v>13827.85</v>
          </cell>
          <cell r="CM16">
            <v>12649.07</v>
          </cell>
          <cell r="CN16">
            <v>38656.5</v>
          </cell>
          <cell r="CQ16">
            <v>35295.07</v>
          </cell>
          <cell r="CR16">
            <v>17763.52</v>
          </cell>
          <cell r="CS16">
            <v>9152.0300000000007</v>
          </cell>
          <cell r="CT16">
            <v>11487.56</v>
          </cell>
          <cell r="CU16">
            <v>10463.780000000001</v>
          </cell>
          <cell r="CV16">
            <v>15391.29</v>
          </cell>
          <cell r="CW16">
            <v>23646.35</v>
          </cell>
          <cell r="CY16">
            <v>13730.896499999999</v>
          </cell>
          <cell r="CZ16">
            <v>15608.956</v>
          </cell>
          <cell r="DA16">
            <v>20855.45</v>
          </cell>
          <cell r="DB16">
            <v>19317.052500000002</v>
          </cell>
          <cell r="DC16">
            <v>13440.934499999999</v>
          </cell>
          <cell r="DD16">
            <v>12843.875000000002</v>
          </cell>
          <cell r="DE16">
            <v>17725.283500000001</v>
          </cell>
          <cell r="DG16">
            <v>13451.745499999999</v>
          </cell>
          <cell r="DH16">
            <v>10222.646000000001</v>
          </cell>
          <cell r="DI16">
            <v>13461.262500000001</v>
          </cell>
          <cell r="DJ16">
            <v>6181.2660000000005</v>
          </cell>
          <cell r="DK16">
            <v>5913.5789999999997</v>
          </cell>
          <cell r="DL16">
            <v>11269.692000000001</v>
          </cell>
          <cell r="DM16">
            <v>20149.239000000005</v>
          </cell>
          <cell r="DO16">
            <v>6093.9480000000003</v>
          </cell>
          <cell r="DP16">
            <v>12049.565000000001</v>
          </cell>
          <cell r="DQ16">
            <v>8123.0640000000003</v>
          </cell>
          <cell r="DR16">
            <v>8998.0829999999987</v>
          </cell>
          <cell r="DS16">
            <v>6755.3325000000004</v>
          </cell>
          <cell r="DT16">
            <v>12474.467999999999</v>
          </cell>
          <cell r="DU16">
            <v>19679.165000000005</v>
          </cell>
          <cell r="DX16">
            <v>7346.85</v>
          </cell>
          <cell r="DY16">
            <v>6417.39</v>
          </cell>
          <cell r="DZ16">
            <v>9558.1750000000011</v>
          </cell>
          <cell r="EA16">
            <v>8739.0339999999997</v>
          </cell>
          <cell r="EB16">
            <v>13937.889000000001</v>
          </cell>
          <cell r="EC16">
            <v>10765.7595</v>
          </cell>
          <cell r="ED16">
            <v>20603.331000000002</v>
          </cell>
          <cell r="EF16">
            <v>9440.7495000000017</v>
          </cell>
          <cell r="EG16">
            <v>9911.5905000000002</v>
          </cell>
          <cell r="EH16">
            <v>7615.7445000000007</v>
          </cell>
          <cell r="EI16">
            <v>8793.4980000000014</v>
          </cell>
          <cell r="EJ16">
            <v>14405.226000000001</v>
          </cell>
          <cell r="EK16">
            <v>15346.355999999998</v>
          </cell>
          <cell r="EL16">
            <v>25363.445499999994</v>
          </cell>
          <cell r="EN16">
            <v>17728.977000000003</v>
          </cell>
          <cell r="EO16">
            <v>15807.308000000003</v>
          </cell>
          <cell r="EP16">
            <v>5592.1995000000006</v>
          </cell>
          <cell r="EQ16">
            <v>9271.4624999999996</v>
          </cell>
          <cell r="ER16">
            <v>17648.981</v>
          </cell>
          <cell r="ES16">
            <v>16756.546499999997</v>
          </cell>
          <cell r="ET16">
            <v>23521.432999999997</v>
          </cell>
          <cell r="EV16">
            <v>16335.875999999998</v>
          </cell>
          <cell r="EW16">
            <v>9117.441499999999</v>
          </cell>
          <cell r="EX16">
            <v>8918.3160000000007</v>
          </cell>
          <cell r="EY16">
            <v>6713.9879999999994</v>
          </cell>
          <cell r="EZ16">
            <v>8941.1190000000006</v>
          </cell>
          <cell r="FA16">
            <v>9664.1749999999993</v>
          </cell>
          <cell r="FB16">
            <v>19464.144</v>
          </cell>
          <cell r="FD16">
            <v>8016.6059999999998</v>
          </cell>
          <cell r="FE16">
            <v>7009.9260000000004</v>
          </cell>
          <cell r="FF16">
            <v>5496.1095000000005</v>
          </cell>
          <cell r="FG16">
            <v>4588.1660000000011</v>
          </cell>
          <cell r="FH16">
            <v>10704.287999999999</v>
          </cell>
          <cell r="FI16">
            <v>17563.14</v>
          </cell>
          <cell r="FJ16">
            <v>21924.428</v>
          </cell>
          <cell r="FM16">
            <v>11872.608000000002</v>
          </cell>
          <cell r="FN16">
            <v>21800.058000000001</v>
          </cell>
          <cell r="FO16">
            <v>21328.524000000001</v>
          </cell>
          <cell r="FP16">
            <v>11151.642</v>
          </cell>
          <cell r="FQ16">
            <v>11954.255999999999</v>
          </cell>
          <cell r="FR16">
            <v>11826.512499999999</v>
          </cell>
          <cell r="FS16">
            <v>23673.175000000003</v>
          </cell>
          <cell r="FU16">
            <v>8935.2256000000016</v>
          </cell>
          <cell r="FV16">
            <v>10168.788</v>
          </cell>
          <cell r="FW16">
            <v>9897.1400000000012</v>
          </cell>
          <cell r="FX16">
            <v>6463.0114999999996</v>
          </cell>
          <cell r="FY16">
            <v>11690.755999999999</v>
          </cell>
          <cell r="FZ16">
            <v>11531.460000000001</v>
          </cell>
          <cell r="GA16">
            <v>17576.053899999999</v>
          </cell>
          <cell r="GC16">
            <v>11750.791999999999</v>
          </cell>
          <cell r="GD16">
            <v>8837.8289999999997</v>
          </cell>
          <cell r="GE16">
            <v>7892.1150000000007</v>
          </cell>
          <cell r="GF16">
            <v>16240.534900000001</v>
          </cell>
          <cell r="GG16">
            <v>12101.219999999998</v>
          </cell>
          <cell r="GH16">
            <v>9990.2970000000005</v>
          </cell>
          <cell r="GI16">
            <v>21120.66</v>
          </cell>
          <cell r="GK16">
            <v>7757.2880000000005</v>
          </cell>
          <cell r="GL16">
            <v>8056.6812000000009</v>
          </cell>
          <cell r="GM16">
            <v>9389.3100000000013</v>
          </cell>
          <cell r="GN16">
            <v>9039.3160000000007</v>
          </cell>
          <cell r="GO16">
            <v>12433.972499999998</v>
          </cell>
          <cell r="GP16">
            <v>12260.603999999999</v>
          </cell>
          <cell r="GQ16">
            <v>19050.251999999997</v>
          </cell>
          <cell r="GT16">
            <v>11140.291499999998</v>
          </cell>
          <cell r="GU16">
            <v>9868.7505000000001</v>
          </cell>
          <cell r="GV16">
            <v>9223.3050000000003</v>
          </cell>
          <cell r="GW16">
            <v>8956.8359999999993</v>
          </cell>
          <cell r="GX16">
            <v>10122.287999999999</v>
          </cell>
          <cell r="GY16">
            <v>13006.751999999999</v>
          </cell>
          <cell r="GZ16">
            <v>25297.47</v>
          </cell>
          <cell r="HB16">
            <v>8753.7870000000003</v>
          </cell>
          <cell r="HC16">
            <v>8065.3230000000003</v>
          </cell>
          <cell r="HD16">
            <v>7417.746000000001</v>
          </cell>
          <cell r="HE16">
            <v>7437.3959999999997</v>
          </cell>
          <cell r="HF16">
            <v>9780.1274999999987</v>
          </cell>
          <cell r="HG16">
            <v>17499.647000000001</v>
          </cell>
          <cell r="HH16">
            <v>20615.436000000002</v>
          </cell>
          <cell r="HJ16">
            <v>4956.0389999999998</v>
          </cell>
          <cell r="HK16">
            <v>8336.8005000000012</v>
          </cell>
          <cell r="HL16">
            <v>8203.1400000000012</v>
          </cell>
          <cell r="HM16">
            <v>6157.8770000000004</v>
          </cell>
          <cell r="HN16">
            <v>6984.6777000000002</v>
          </cell>
          <cell r="HO16">
            <v>11452.6085</v>
          </cell>
          <cell r="HP16">
            <v>21727.451999999997</v>
          </cell>
          <cell r="HR16">
            <v>5130.1360000000004</v>
          </cell>
          <cell r="HS16">
            <v>6070.5225</v>
          </cell>
          <cell r="HT16">
            <v>6943.6289999999999</v>
          </cell>
          <cell r="HU16">
            <v>6297.1584999999995</v>
          </cell>
          <cell r="HV16">
            <v>8076.9779999999992</v>
          </cell>
          <cell r="HW16">
            <v>12273.674399999998</v>
          </cell>
          <cell r="HX16">
            <v>24229.962899999999</v>
          </cell>
          <cell r="IA16">
            <v>9364.8940000000021</v>
          </cell>
          <cell r="IB16">
            <v>9390.5789999999997</v>
          </cell>
          <cell r="IC16">
            <v>8220.0160000000014</v>
          </cell>
          <cell r="ID16">
            <v>9508.7740000000013</v>
          </cell>
          <cell r="IE16">
            <v>9587.5730000000003</v>
          </cell>
          <cell r="IF16">
            <v>10125.8868</v>
          </cell>
          <cell r="IG16">
            <v>17317.809799999999</v>
          </cell>
          <cell r="II16">
            <v>6191.7520000000013</v>
          </cell>
          <cell r="IJ16">
            <v>7619.6341000000002</v>
          </cell>
          <cell r="IK16">
            <v>5378.8230000000003</v>
          </cell>
          <cell r="IL16">
            <v>6484.1982000000007</v>
          </cell>
          <cell r="IM16">
            <v>8760.4699999999993</v>
          </cell>
          <cell r="IN16">
            <v>10766.771499999999</v>
          </cell>
          <cell r="IO16">
            <v>19346.9614</v>
          </cell>
          <cell r="IQ16">
            <v>7792.3670000000011</v>
          </cell>
          <cell r="IR16">
            <v>8650.9727999999996</v>
          </cell>
          <cell r="IS16">
            <v>7410.8736000000008</v>
          </cell>
          <cell r="IT16">
            <v>9418.3320000000022</v>
          </cell>
          <cell r="IU16">
            <v>10069.9175</v>
          </cell>
          <cell r="IV16">
            <v>11159.749499999998</v>
          </cell>
          <cell r="IW16">
            <v>17684.987499999999</v>
          </cell>
          <cell r="IY16">
            <v>7360.5952000000007</v>
          </cell>
          <cell r="IZ16">
            <v>7091.6720000000014</v>
          </cell>
          <cell r="JA16">
            <v>7183.2992000000004</v>
          </cell>
          <cell r="JB16">
            <v>7524.3579999999993</v>
          </cell>
          <cell r="JC16">
            <v>6280.8054999999995</v>
          </cell>
          <cell r="JD16">
            <v>11492.823999999999</v>
          </cell>
          <cell r="JE16">
            <v>19531.576999999997</v>
          </cell>
          <cell r="JG16">
            <v>7327.8450000000003</v>
          </cell>
          <cell r="JH16">
            <v>4413.8010000000004</v>
          </cell>
          <cell r="JI16">
            <v>4700.9655000000002</v>
          </cell>
          <cell r="JJ16">
            <v>5597.5329999999994</v>
          </cell>
          <cell r="JK16">
            <v>7126.5488000000005</v>
          </cell>
          <cell r="JL16">
            <v>9868.6080000000002</v>
          </cell>
          <cell r="JM16">
            <v>21378.503999999997</v>
          </cell>
          <cell r="JP16">
            <v>8107.4336000000003</v>
          </cell>
          <cell r="JQ16">
            <v>5447.52</v>
          </cell>
          <cell r="JR16">
            <v>9455.2920000000013</v>
          </cell>
          <cell r="JS16">
            <v>8203.0650000000005</v>
          </cell>
          <cell r="JT16">
            <v>8849.1924999999992</v>
          </cell>
          <cell r="JU16">
            <v>13546.010999999999</v>
          </cell>
          <cell r="JV16">
            <v>18198.876</v>
          </cell>
          <cell r="JX16">
            <v>10288.351500000001</v>
          </cell>
          <cell r="JY16">
            <v>8338.5120000000006</v>
          </cell>
          <cell r="JZ16">
            <v>8651.357</v>
          </cell>
          <cell r="KA16">
            <v>6501.9389999999994</v>
          </cell>
          <cell r="KB16">
            <v>7772.4129999999996</v>
          </cell>
          <cell r="KC16">
            <v>10112.262799999999</v>
          </cell>
          <cell r="KD16">
            <v>16883.55</v>
          </cell>
          <cell r="KF16">
            <v>5554.8790000000008</v>
          </cell>
          <cell r="KG16">
            <v>6127.0020000000004</v>
          </cell>
          <cell r="KH16">
            <v>7278.558</v>
          </cell>
          <cell r="KI16">
            <v>6284.7620000000006</v>
          </cell>
          <cell r="KJ16">
            <v>11433.653</v>
          </cell>
          <cell r="KK16">
            <v>16087.907999999999</v>
          </cell>
          <cell r="KL16">
            <v>25907.364000000001</v>
          </cell>
          <cell r="KN16">
            <v>8400.2100000000009</v>
          </cell>
          <cell r="KO16">
            <v>7319.2875000000004</v>
          </cell>
          <cell r="KP16">
            <v>8707.3350000000009</v>
          </cell>
          <cell r="KQ16">
            <v>8567.8845000000001</v>
          </cell>
          <cell r="KR16">
            <v>12089.807999999999</v>
          </cell>
          <cell r="KS16">
            <v>17010.288</v>
          </cell>
          <cell r="KT16">
            <v>34031.58</v>
          </cell>
          <cell r="KW16">
            <v>7559.4750000000004</v>
          </cell>
          <cell r="KX16">
            <v>23149.98</v>
          </cell>
          <cell r="KY16">
            <v>10733.541000000001</v>
          </cell>
          <cell r="KZ16">
            <v>9519.6149999999998</v>
          </cell>
          <cell r="LA16">
            <v>9794.2999999999993</v>
          </cell>
          <cell r="LB16">
            <v>15079.125</v>
          </cell>
          <cell r="LC16">
            <v>22422.5625</v>
          </cell>
          <cell r="LE16">
            <v>7633.1640000000007</v>
          </cell>
          <cell r="LF16">
            <v>9294.4320000000007</v>
          </cell>
          <cell r="LG16">
            <v>6918.6744000000008</v>
          </cell>
          <cell r="LH16">
            <v>11437.6605</v>
          </cell>
          <cell r="LI16">
            <v>10872.01</v>
          </cell>
          <cell r="LJ16">
            <v>10916.455</v>
          </cell>
          <cell r="LK16">
            <v>22681.622500000001</v>
          </cell>
          <cell r="LM16">
            <v>9893.5515000000014</v>
          </cell>
          <cell r="LN16">
            <v>8292.6139999999996</v>
          </cell>
          <cell r="LO16">
            <v>11852.232</v>
          </cell>
          <cell r="LP16">
            <v>10164.155999999999</v>
          </cell>
          <cell r="LQ16">
            <v>10123.574999999999</v>
          </cell>
          <cell r="LR16">
            <v>10030.674999999999</v>
          </cell>
          <cell r="LS16">
            <v>23285.951999999997</v>
          </cell>
          <cell r="LU16">
            <v>11813.2665</v>
          </cell>
          <cell r="LV16">
            <v>12668.187000000002</v>
          </cell>
          <cell r="LW16">
            <v>12753.877500000001</v>
          </cell>
          <cell r="LX16">
            <v>10247.124</v>
          </cell>
          <cell r="LY16">
            <v>16474.128000000001</v>
          </cell>
          <cell r="LZ16">
            <v>18056.862499999999</v>
          </cell>
          <cell r="MA16">
            <v>30376.6175</v>
          </cell>
          <cell r="MD16">
            <v>8984.387999999999</v>
          </cell>
          <cell r="ME16">
            <v>15690.202499999999</v>
          </cell>
          <cell r="MF16">
            <v>14874.709500000001</v>
          </cell>
          <cell r="MG16">
            <v>15722.236499999999</v>
          </cell>
          <cell r="MH16">
            <v>13025.555499999999</v>
          </cell>
          <cell r="MI16">
            <v>19416.323999999997</v>
          </cell>
          <cell r="MJ16">
            <v>36618.545600000005</v>
          </cell>
          <cell r="ML16">
            <v>54809.706000000006</v>
          </cell>
          <cell r="MM16">
            <v>21852.054</v>
          </cell>
          <cell r="MN16">
            <v>15527.127</v>
          </cell>
          <cell r="MO16">
            <v>15695.240000000002</v>
          </cell>
          <cell r="MP16">
            <v>24673.515200000002</v>
          </cell>
          <cell r="MQ16">
            <v>23727.774300000005</v>
          </cell>
          <cell r="MR16">
            <v>31130.8796</v>
          </cell>
          <cell r="MT16">
            <v>28069.848000000002</v>
          </cell>
          <cell r="MU16">
            <v>22604.219000000005</v>
          </cell>
          <cell r="MV16">
            <v>21865.053599999999</v>
          </cell>
          <cell r="MW16">
            <v>23129.947</v>
          </cell>
          <cell r="MX16">
            <v>29131.088000000003</v>
          </cell>
          <cell r="MY16">
            <v>24297.211499999998</v>
          </cell>
          <cell r="MZ16">
            <v>36782.2785</v>
          </cell>
          <cell r="NB16">
            <v>25132.68</v>
          </cell>
          <cell r="NC16">
            <v>42906.061000000009</v>
          </cell>
          <cell r="ND16">
            <v>30511.591000000004</v>
          </cell>
          <cell r="NE16">
            <v>34329.892800000001</v>
          </cell>
          <cell r="NF16">
            <v>47771.516800000005</v>
          </cell>
          <cell r="NG16">
            <v>69004.152000000002</v>
          </cell>
          <cell r="NH16">
            <v>69502.998499999987</v>
          </cell>
          <cell r="NJ16">
            <v>60365.342499999999</v>
          </cell>
          <cell r="NK16"/>
          <cell r="NL16">
            <v>10376.845499999999</v>
          </cell>
          <cell r="NM16">
            <v>12671.834400000002</v>
          </cell>
          <cell r="NN16">
            <v>11344.569600000001</v>
          </cell>
          <cell r="NO16">
            <v>19305.148800000003</v>
          </cell>
          <cell r="NP16">
            <v>16328.136999999997</v>
          </cell>
          <cell r="NS16">
            <v>14031.402</v>
          </cell>
          <cell r="NT16"/>
          <cell r="NU16">
            <v>9738.8244000000013</v>
          </cell>
          <cell r="NV16">
            <v>11743.699000000001</v>
          </cell>
          <cell r="NW16">
            <v>16081.392599999999</v>
          </cell>
          <cell r="NX16">
            <v>16336.71</v>
          </cell>
          <cell r="NY16">
            <v>20837.360699999997</v>
          </cell>
          <cell r="OA16">
            <v>8396.1360000000004</v>
          </cell>
          <cell r="OB16">
            <v>6375.0119999999997</v>
          </cell>
          <cell r="OC16">
            <v>7253.505000000001</v>
          </cell>
          <cell r="OD16">
            <v>6240.4832000000006</v>
          </cell>
          <cell r="OE16">
            <v>10238.300499999999</v>
          </cell>
          <cell r="OF16">
            <v>14036.991999999998</v>
          </cell>
          <cell r="OG16">
            <v>17453.905199999997</v>
          </cell>
          <cell r="OI16">
            <v>10927.3395</v>
          </cell>
          <cell r="OJ16">
            <v>6121.3635000000004</v>
          </cell>
          <cell r="OK16">
            <v>7944.1949999999997</v>
          </cell>
          <cell r="OL16">
            <v>5328.8620000000001</v>
          </cell>
          <cell r="OM16">
            <v>7608.445999999999</v>
          </cell>
          <cell r="ON16">
            <v>9201.5928000000004</v>
          </cell>
          <cell r="OO16">
            <v>14070.816000000001</v>
          </cell>
          <cell r="OQ16">
            <v>5331.8265000000001</v>
          </cell>
          <cell r="OR16">
            <v>5718.4260000000004</v>
          </cell>
          <cell r="OS16">
            <v>4377.3240000000005</v>
          </cell>
          <cell r="OT16">
            <v>5982.0970000000007</v>
          </cell>
          <cell r="OU16">
            <v>8502.7640999999985</v>
          </cell>
          <cell r="OV16">
            <v>5812.5369999999994</v>
          </cell>
          <cell r="OW16">
            <v>18461.921399999999</v>
          </cell>
          <cell r="OY16">
            <v>4999.7115000000003</v>
          </cell>
          <cell r="OZ16">
            <v>6544.1355000000003</v>
          </cell>
          <cell r="PA16">
            <v>4071.2175000000002</v>
          </cell>
          <cell r="PB16">
            <v>2828.1435000000001</v>
          </cell>
          <cell r="PC16">
            <v>7093.9930999999988</v>
          </cell>
          <cell r="PD16">
            <v>10893.9051</v>
          </cell>
          <cell r="PE16">
            <v>13196.1492</v>
          </cell>
        </row>
        <row r="17">
          <cell r="D17">
            <v>7859.73</v>
          </cell>
          <cell r="E17">
            <v>8608.2800000000007</v>
          </cell>
          <cell r="F17">
            <v>24806.99</v>
          </cell>
          <cell r="G17">
            <v>11250.86</v>
          </cell>
          <cell r="H17">
            <v>10846.78</v>
          </cell>
          <cell r="I17">
            <v>15657.21</v>
          </cell>
          <cell r="J17">
            <v>14020.55</v>
          </cell>
          <cell r="K17">
            <v>93050.400000000009</v>
          </cell>
          <cell r="L17">
            <v>4696.1000000000004</v>
          </cell>
          <cell r="M17">
            <v>9214.24</v>
          </cell>
          <cell r="N17">
            <v>9704.83</v>
          </cell>
          <cell r="O17">
            <v>8770.43</v>
          </cell>
          <cell r="P17">
            <v>8267.3700000000008</v>
          </cell>
          <cell r="Q17">
            <v>10390.01</v>
          </cell>
          <cell r="R17">
            <v>23825.17</v>
          </cell>
          <cell r="U17">
            <v>6507.84</v>
          </cell>
          <cell r="V17">
            <v>19400.12</v>
          </cell>
          <cell r="W17">
            <v>10602.08</v>
          </cell>
          <cell r="X17">
            <v>9641.16</v>
          </cell>
          <cell r="Y17">
            <v>13642.97</v>
          </cell>
          <cell r="Z17">
            <v>14973.75</v>
          </cell>
          <cell r="AA17">
            <v>24025.21</v>
          </cell>
          <cell r="AC17">
            <v>5225.08</v>
          </cell>
          <cell r="AD17">
            <v>13404.97</v>
          </cell>
          <cell r="AE17">
            <v>11815.23</v>
          </cell>
          <cell r="AF17">
            <v>4793.33</v>
          </cell>
          <cell r="AG17">
            <v>12412.28</v>
          </cell>
          <cell r="AH17">
            <v>12946.79</v>
          </cell>
          <cell r="AI17">
            <v>21627.200000000001</v>
          </cell>
          <cell r="AK17">
            <v>11349.618</v>
          </cell>
          <cell r="AL17">
            <v>10890.155000000001</v>
          </cell>
          <cell r="AM17">
            <v>12425.875000000002</v>
          </cell>
          <cell r="AN17">
            <v>23714.425999999999</v>
          </cell>
          <cell r="AO17">
            <v>10500.105</v>
          </cell>
          <cell r="AP17">
            <v>16077.275999999998</v>
          </cell>
          <cell r="AQ17">
            <v>24904.835999999999</v>
          </cell>
          <cell r="AS17">
            <v>5287.3380000000006</v>
          </cell>
          <cell r="AT17">
            <v>13928.34</v>
          </cell>
          <cell r="AU17">
            <v>9590.385000000002</v>
          </cell>
          <cell r="AV17">
            <v>11629.409000000001</v>
          </cell>
          <cell r="AW17">
            <v>11238.601500000001</v>
          </cell>
          <cell r="AX17">
            <v>13816.721</v>
          </cell>
          <cell r="AY17">
            <v>18830.065499999997</v>
          </cell>
          <cell r="BA17">
            <v>3899.6264999999999</v>
          </cell>
          <cell r="BB17">
            <v>8337.8679999999986</v>
          </cell>
          <cell r="BC17">
            <v>8174.1330000000007</v>
          </cell>
          <cell r="BD17">
            <v>8640.4670000000006</v>
          </cell>
          <cell r="BE17">
            <v>11649.275000000001</v>
          </cell>
          <cell r="BF17">
            <v>12223.982499999998</v>
          </cell>
          <cell r="BG17">
            <v>22104.66</v>
          </cell>
          <cell r="BJ17">
            <v>6691.4</v>
          </cell>
          <cell r="BK17">
            <v>9941.35</v>
          </cell>
          <cell r="BL17">
            <v>12236.56</v>
          </cell>
          <cell r="BM17">
            <v>11177.46</v>
          </cell>
          <cell r="BN17">
            <v>10135.129999999999</v>
          </cell>
          <cell r="BO17">
            <v>17339.89</v>
          </cell>
          <cell r="BP17">
            <v>20251.75</v>
          </cell>
          <cell r="BR17">
            <v>5559.59</v>
          </cell>
          <cell r="BS17">
            <v>9592.85</v>
          </cell>
          <cell r="BT17">
            <v>11715.1</v>
          </cell>
          <cell r="BU17">
            <v>13233.76</v>
          </cell>
          <cell r="BV17">
            <v>15321.97</v>
          </cell>
          <cell r="BW17">
            <v>13113.79</v>
          </cell>
          <cell r="BX17">
            <v>24581.89</v>
          </cell>
          <cell r="BZ17">
            <v>4333.17</v>
          </cell>
          <cell r="CA17">
            <v>12057.51</v>
          </cell>
          <cell r="CB17">
            <v>8166.46</v>
          </cell>
          <cell r="CC17">
            <v>8300.7999999999993</v>
          </cell>
          <cell r="CD17">
            <v>8076.21</v>
          </cell>
          <cell r="CE17">
            <v>17448.919999999998</v>
          </cell>
          <cell r="CF17">
            <v>26725.09</v>
          </cell>
          <cell r="CH17">
            <v>4282.88</v>
          </cell>
          <cell r="CI17">
            <v>14327.86</v>
          </cell>
          <cell r="CJ17">
            <v>13046.24</v>
          </cell>
          <cell r="CK17">
            <v>18133.73</v>
          </cell>
          <cell r="CL17">
            <v>11862.95</v>
          </cell>
          <cell r="CM17">
            <v>21783.69</v>
          </cell>
          <cell r="CN17">
            <v>44819.66</v>
          </cell>
          <cell r="CQ17">
            <v>42018.43</v>
          </cell>
          <cell r="CR17">
            <v>13185.29</v>
          </cell>
          <cell r="CS17">
            <v>10698.84</v>
          </cell>
          <cell r="CT17">
            <v>12730.67</v>
          </cell>
          <cell r="CU17">
            <v>15534.98</v>
          </cell>
          <cell r="CV17">
            <v>17662.060000000001</v>
          </cell>
          <cell r="CW17">
            <v>27210.34</v>
          </cell>
          <cell r="CY17">
            <v>9563.5784999999996</v>
          </cell>
          <cell r="CZ17">
            <v>25096.291499999999</v>
          </cell>
          <cell r="DA17">
            <v>27270.904500000001</v>
          </cell>
          <cell r="DB17">
            <v>20425.759999999998</v>
          </cell>
          <cell r="DC17">
            <v>9458.7674999999999</v>
          </cell>
          <cell r="DD17">
            <v>15387.561</v>
          </cell>
          <cell r="DE17">
            <v>21713.839999999997</v>
          </cell>
          <cell r="DG17">
            <v>6209.4720000000007</v>
          </cell>
          <cell r="DH17">
            <v>19887.587500000001</v>
          </cell>
          <cell r="DI17">
            <v>9289.35</v>
          </cell>
          <cell r="DJ17">
            <v>7300.8180000000002</v>
          </cell>
          <cell r="DK17">
            <v>8652.0945000000011</v>
          </cell>
          <cell r="DL17">
            <v>14494.452000000001</v>
          </cell>
          <cell r="DM17">
            <v>14011.242000000002</v>
          </cell>
          <cell r="DO17">
            <v>4986.3869999999997</v>
          </cell>
          <cell r="DP17">
            <v>12137.813</v>
          </cell>
          <cell r="DQ17">
            <v>9247.3700000000008</v>
          </cell>
          <cell r="DR17">
            <v>12039.973000000002</v>
          </cell>
          <cell r="DS17">
            <v>12815.242</v>
          </cell>
          <cell r="DT17">
            <v>16210.050000000001</v>
          </cell>
          <cell r="DU17">
            <v>23740.864000000001</v>
          </cell>
          <cell r="DX17">
            <v>6079.9095000000007</v>
          </cell>
          <cell r="DY17">
            <v>12245.555999999999</v>
          </cell>
          <cell r="DZ17">
            <v>9239.6880000000001</v>
          </cell>
          <cell r="EA17">
            <v>8178.5399999999991</v>
          </cell>
          <cell r="EB17">
            <v>20423.035499999998</v>
          </cell>
          <cell r="EC17">
            <v>8539.2929999999997</v>
          </cell>
          <cell r="ED17">
            <v>18203.46</v>
          </cell>
          <cell r="EF17">
            <v>4597.7400000000007</v>
          </cell>
          <cell r="EG17">
            <v>12531.170499999998</v>
          </cell>
          <cell r="EH17">
            <v>5676.4155000000001</v>
          </cell>
          <cell r="EI17">
            <v>8442.8715000000011</v>
          </cell>
          <cell r="EJ17">
            <v>10637.319000000001</v>
          </cell>
          <cell r="EK17">
            <v>15032.886000000002</v>
          </cell>
          <cell r="EL17">
            <v>21837.332000000002</v>
          </cell>
          <cell r="EN17">
            <v>10259.254800000001</v>
          </cell>
          <cell r="EO17">
            <v>13741.7256</v>
          </cell>
          <cell r="EP17">
            <v>9194.3984999999993</v>
          </cell>
          <cell r="EQ17">
            <v>11048.094400000002</v>
          </cell>
          <cell r="ER17">
            <v>13639.05</v>
          </cell>
          <cell r="ES17">
            <v>11047.287999999999</v>
          </cell>
          <cell r="ET17">
            <v>20209.244000000002</v>
          </cell>
          <cell r="EV17">
            <v>9729.4470000000001</v>
          </cell>
          <cell r="EW17">
            <v>12020.337000000001</v>
          </cell>
          <cell r="EX17">
            <v>10632.583500000001</v>
          </cell>
          <cell r="EY17">
            <v>9297.4875000000011</v>
          </cell>
          <cell r="EZ17">
            <v>14748.738499999999</v>
          </cell>
          <cell r="FA17">
            <v>14389.044</v>
          </cell>
          <cell r="FB17">
            <v>15320.138999999999</v>
          </cell>
          <cell r="FD17">
            <v>6922.6605000000009</v>
          </cell>
          <cell r="FE17">
            <v>9232.3150000000005</v>
          </cell>
          <cell r="FF17">
            <v>12811.741300000002</v>
          </cell>
          <cell r="FG17">
            <v>9392.6088000000018</v>
          </cell>
          <cell r="FH17">
            <v>18291.369600000002</v>
          </cell>
          <cell r="FI17">
            <v>18374.194800000001</v>
          </cell>
          <cell r="FJ17">
            <v>29285.439299999998</v>
          </cell>
          <cell r="FM17">
            <v>7471.2539999999999</v>
          </cell>
          <cell r="FN17">
            <v>16044.672</v>
          </cell>
          <cell r="FO17">
            <v>14651.910000000002</v>
          </cell>
          <cell r="FP17">
            <v>8675.9190000000017</v>
          </cell>
          <cell r="FQ17">
            <v>13441.679999999998</v>
          </cell>
          <cell r="FR17">
            <v>17763</v>
          </cell>
          <cell r="FS17">
            <v>21216.756000000001</v>
          </cell>
          <cell r="FU17">
            <v>5478.8265000000001</v>
          </cell>
          <cell r="FV17">
            <v>9467.9984000000004</v>
          </cell>
          <cell r="FW17">
            <v>9057.2240000000002</v>
          </cell>
          <cell r="FX17">
            <v>12854.655000000001</v>
          </cell>
          <cell r="FY17">
            <v>13835.581</v>
          </cell>
          <cell r="FZ17">
            <v>16149.2912</v>
          </cell>
          <cell r="GA17">
            <v>20275.899799999999</v>
          </cell>
          <cell r="GC17">
            <v>7306.0563000000002</v>
          </cell>
          <cell r="GD17">
            <v>7309.6695000000009</v>
          </cell>
          <cell r="GE17">
            <v>12541.8405</v>
          </cell>
          <cell r="GF17">
            <v>6651.3920000000007</v>
          </cell>
          <cell r="GG17">
            <v>10846.946000000002</v>
          </cell>
          <cell r="GH17">
            <v>13055.987999999999</v>
          </cell>
          <cell r="GI17">
            <v>18657.568799999997</v>
          </cell>
          <cell r="GK17">
            <v>5157.4963000000007</v>
          </cell>
          <cell r="GL17">
            <v>8908.5360000000001</v>
          </cell>
          <cell r="GM17">
            <v>6571.3830000000007</v>
          </cell>
          <cell r="GN17">
            <v>11935.0455</v>
          </cell>
          <cell r="GO17">
            <v>10435.766</v>
          </cell>
          <cell r="GP17">
            <v>13769.975999999999</v>
          </cell>
          <cell r="GQ17">
            <v>20509.211999999996</v>
          </cell>
          <cell r="GT17">
            <v>4111.0335000000005</v>
          </cell>
          <cell r="GU17">
            <v>12303.353999999999</v>
          </cell>
          <cell r="GV17">
            <v>11583.190500000001</v>
          </cell>
          <cell r="GW17">
            <v>11846.3506</v>
          </cell>
          <cell r="GX17">
            <v>12113.8395</v>
          </cell>
          <cell r="GY17">
            <v>9660.3173999999981</v>
          </cell>
          <cell r="GZ17">
            <v>21583.797999999999</v>
          </cell>
          <cell r="HB17">
            <v>5007.5604000000003</v>
          </cell>
          <cell r="HC17">
            <v>11019.697500000002</v>
          </cell>
          <cell r="HD17">
            <v>7621.8083999999999</v>
          </cell>
          <cell r="HE17">
            <v>9582.1812000000009</v>
          </cell>
          <cell r="HF17">
            <v>10077.645499999999</v>
          </cell>
          <cell r="HG17">
            <v>9347.1170000000002</v>
          </cell>
          <cell r="HH17">
            <v>24127.256399999995</v>
          </cell>
          <cell r="HJ17">
            <v>3904.6260000000002</v>
          </cell>
          <cell r="HK17">
            <v>10828.797</v>
          </cell>
          <cell r="HL17">
            <v>9969.6096000000016</v>
          </cell>
          <cell r="HM17">
            <v>9509.5</v>
          </cell>
          <cell r="HN17">
            <v>12547.191600000002</v>
          </cell>
          <cell r="HO17">
            <v>13808.398499999998</v>
          </cell>
          <cell r="HP17">
            <v>21125.388000000003</v>
          </cell>
          <cell r="HR17">
            <v>8005.7775000000001</v>
          </cell>
          <cell r="HS17">
            <v>10920.315000000001</v>
          </cell>
          <cell r="HT17">
            <v>8151.8010000000004</v>
          </cell>
          <cell r="HU17">
            <v>11914.302400000002</v>
          </cell>
          <cell r="HV17">
            <v>11424.352999999999</v>
          </cell>
          <cell r="HW17">
            <v>17069.173999999999</v>
          </cell>
          <cell r="HX17">
            <v>27985.778999999999</v>
          </cell>
          <cell r="IA17">
            <v>9489.9420000000009</v>
          </cell>
          <cell r="IB17">
            <v>13646.279499999999</v>
          </cell>
          <cell r="IC17">
            <v>17382.145</v>
          </cell>
          <cell r="ID17">
            <v>9664.9630000000016</v>
          </cell>
          <cell r="IE17">
            <v>14927.3105</v>
          </cell>
          <cell r="IF17">
            <v>13643.185999999998</v>
          </cell>
          <cell r="IG17">
            <v>28117.001000000004</v>
          </cell>
          <cell r="II17">
            <v>4888.884</v>
          </cell>
          <cell r="IJ17">
            <v>14157.969000000001</v>
          </cell>
          <cell r="IK17">
            <v>13132.213500000002</v>
          </cell>
          <cell r="IL17">
            <v>8193.0450000000001</v>
          </cell>
          <cell r="IM17">
            <v>7300.2</v>
          </cell>
          <cell r="IN17">
            <v>12499.583999999999</v>
          </cell>
          <cell r="IO17">
            <v>20057.124</v>
          </cell>
          <cell r="IQ17">
            <v>5420.5800000000008</v>
          </cell>
          <cell r="IR17">
            <v>11024.353999999999</v>
          </cell>
          <cell r="IS17">
            <v>7099.0260000000007</v>
          </cell>
          <cell r="IT17">
            <v>11149.666000000001</v>
          </cell>
          <cell r="IU17">
            <v>14081.991</v>
          </cell>
          <cell r="IV17">
            <v>16126.756800000001</v>
          </cell>
          <cell r="IW17">
            <v>22961.302499999998</v>
          </cell>
          <cell r="IY17">
            <v>4590.2889999999998</v>
          </cell>
          <cell r="IZ17">
            <v>5847.0551999999998</v>
          </cell>
          <cell r="JA17">
            <v>7587.9180000000006</v>
          </cell>
          <cell r="JB17">
            <v>8810.9840000000004</v>
          </cell>
          <cell r="JC17">
            <v>9798.3429999999989</v>
          </cell>
          <cell r="JD17">
            <v>14886.358999999999</v>
          </cell>
          <cell r="JE17">
            <v>21542.214400000001</v>
          </cell>
          <cell r="JG17">
            <v>6096.7095000000008</v>
          </cell>
          <cell r="JH17">
            <v>9765.5774999999994</v>
          </cell>
          <cell r="JI17">
            <v>5292.7244999999994</v>
          </cell>
          <cell r="JJ17">
            <v>10117.4535</v>
          </cell>
          <cell r="JK17">
            <v>11537.512000000001</v>
          </cell>
          <cell r="JL17">
            <v>13177.103999999999</v>
          </cell>
          <cell r="JM17">
            <v>20569.308000000001</v>
          </cell>
          <cell r="JP17">
            <v>4771.6130000000003</v>
          </cell>
          <cell r="JQ17">
            <v>9332.179500000002</v>
          </cell>
          <cell r="JR17">
            <v>13683.894000000002</v>
          </cell>
          <cell r="JS17">
            <v>7453.7774999999992</v>
          </cell>
          <cell r="JT17">
            <v>9201.9950000000008</v>
          </cell>
          <cell r="JU17">
            <v>15888.598000000002</v>
          </cell>
          <cell r="JV17">
            <v>23272.643999999997</v>
          </cell>
          <cell r="JX17">
            <v>6781.4144999999999</v>
          </cell>
          <cell r="JY17">
            <v>8782.8719999999994</v>
          </cell>
          <cell r="JZ17">
            <v>9143.1585000000014</v>
          </cell>
          <cell r="KA17">
            <v>11259.423000000001</v>
          </cell>
          <cell r="KB17">
            <v>12089.282999999999</v>
          </cell>
          <cell r="KC17">
            <v>15248.263999999999</v>
          </cell>
          <cell r="KD17">
            <v>23283.96</v>
          </cell>
          <cell r="KF17">
            <v>3847.9870000000005</v>
          </cell>
          <cell r="KG17">
            <v>11583.316500000001</v>
          </cell>
          <cell r="KH17">
            <v>11017.807500000001</v>
          </cell>
          <cell r="KI17">
            <v>10641.294</v>
          </cell>
          <cell r="KJ17">
            <v>12603.737999999999</v>
          </cell>
          <cell r="KK17">
            <v>12867.9125</v>
          </cell>
          <cell r="KL17">
            <v>19111.667999999998</v>
          </cell>
          <cell r="KN17">
            <v>7777.4180000000006</v>
          </cell>
          <cell r="KO17">
            <v>14315.422000000002</v>
          </cell>
          <cell r="KP17">
            <v>9969.5200000000023</v>
          </cell>
          <cell r="KQ17">
            <v>16376.085000000001</v>
          </cell>
          <cell r="KR17">
            <v>19314.939999999995</v>
          </cell>
          <cell r="KS17">
            <v>24729.131699999998</v>
          </cell>
          <cell r="KT17">
            <v>47105.3</v>
          </cell>
          <cell r="KW17">
            <v>15637.818000000001</v>
          </cell>
          <cell r="KX17">
            <v>30488.125500000002</v>
          </cell>
          <cell r="KY17">
            <v>10360.8855</v>
          </cell>
          <cell r="KZ17">
            <v>10929.3125</v>
          </cell>
          <cell r="LA17">
            <v>12953.436</v>
          </cell>
          <cell r="LB17">
            <v>14196.023999999999</v>
          </cell>
          <cell r="LC17">
            <v>21759.672000000002</v>
          </cell>
          <cell r="LE17">
            <v>6792.3570000000009</v>
          </cell>
          <cell r="LF17">
            <v>9014.3550000000014</v>
          </cell>
          <cell r="LG17">
            <v>8294.317500000001</v>
          </cell>
          <cell r="LH17">
            <v>14302.9215</v>
          </cell>
          <cell r="LI17">
            <v>9241.8369999999995</v>
          </cell>
          <cell r="LJ17">
            <v>11544.676000000001</v>
          </cell>
          <cell r="LK17">
            <v>20608.600000000002</v>
          </cell>
          <cell r="LM17">
            <v>9494.6414999999979</v>
          </cell>
          <cell r="LN17">
            <v>15317.956500000002</v>
          </cell>
          <cell r="LO17">
            <v>10422.978999999998</v>
          </cell>
          <cell r="LP17">
            <v>14895.362999999999</v>
          </cell>
          <cell r="LQ17">
            <v>12041.683500000001</v>
          </cell>
          <cell r="LR17">
            <v>15369.696</v>
          </cell>
          <cell r="LS17">
            <v>24152.005799999999</v>
          </cell>
          <cell r="LU17">
            <v>15062.964000000002</v>
          </cell>
          <cell r="LV17">
            <v>21338.1315</v>
          </cell>
          <cell r="LW17">
            <v>16959.452499999999</v>
          </cell>
          <cell r="LX17">
            <v>19548.102000000003</v>
          </cell>
          <cell r="LY17">
            <v>20914.047000000002</v>
          </cell>
          <cell r="LZ17">
            <v>24900.673999999995</v>
          </cell>
          <cell r="MA17">
            <v>27383.800000000003</v>
          </cell>
          <cell r="MD17">
            <v>6331.5210000000006</v>
          </cell>
          <cell r="ME17">
            <v>15477.693000000001</v>
          </cell>
          <cell r="MF17">
            <v>24938.766000000003</v>
          </cell>
          <cell r="MG17">
            <v>26159.619600000002</v>
          </cell>
          <cell r="MH17">
            <v>33379.934499999996</v>
          </cell>
          <cell r="MI17">
            <v>28713.454000000002</v>
          </cell>
          <cell r="MJ17">
            <v>45701.902399999999</v>
          </cell>
          <cell r="ML17">
            <v>60709.792500000003</v>
          </cell>
          <cell r="MM17">
            <v>35350.2765</v>
          </cell>
          <cell r="MN17">
            <v>27279.72</v>
          </cell>
          <cell r="MO17">
            <v>25970.706000000002</v>
          </cell>
          <cell r="MP17">
            <v>39886.559999999998</v>
          </cell>
          <cell r="MQ17">
            <v>35625.393200000006</v>
          </cell>
          <cell r="MR17">
            <v>43259.126299999996</v>
          </cell>
          <cell r="MT17">
            <v>18680.5425</v>
          </cell>
          <cell r="MU17">
            <v>40784.392000000007</v>
          </cell>
          <cell r="MV17">
            <v>36453.477600000006</v>
          </cell>
          <cell r="MW17">
            <v>42627.97</v>
          </cell>
          <cell r="MX17">
            <v>49481.916000000005</v>
          </cell>
          <cell r="MY17">
            <v>53867.057999999997</v>
          </cell>
          <cell r="MZ17">
            <v>56791.146400000005</v>
          </cell>
          <cell r="NB17">
            <v>27955.267200000006</v>
          </cell>
          <cell r="NC17">
            <v>68663.826000000015</v>
          </cell>
          <cell r="ND17">
            <v>84796.305000000008</v>
          </cell>
          <cell r="NE17">
            <v>61430.616000000002</v>
          </cell>
          <cell r="NF17">
            <v>75795.787200000006</v>
          </cell>
          <cell r="NG17">
            <v>117242.79899999998</v>
          </cell>
          <cell r="NH17">
            <v>115223.81200000001</v>
          </cell>
          <cell r="NJ17">
            <v>112996.62</v>
          </cell>
          <cell r="NK17"/>
          <cell r="NL17">
            <v>14261.404500000002</v>
          </cell>
          <cell r="NM17">
            <v>17037.940500000001</v>
          </cell>
          <cell r="NN17">
            <v>18142.432000000001</v>
          </cell>
          <cell r="NO17">
            <v>22942.988899999997</v>
          </cell>
          <cell r="NP17">
            <v>18035.9244</v>
          </cell>
          <cell r="NS17">
            <v>14944.0095</v>
          </cell>
          <cell r="NT17"/>
          <cell r="NU17">
            <v>13779.129000000001</v>
          </cell>
          <cell r="NV17">
            <v>10551.177</v>
          </cell>
          <cell r="NW17">
            <v>14523.245000000003</v>
          </cell>
          <cell r="NX17">
            <v>20301.455999999998</v>
          </cell>
          <cell r="NY17">
            <v>12663.949499999999</v>
          </cell>
          <cell r="OA17">
            <v>5497.9050000000007</v>
          </cell>
          <cell r="OB17">
            <v>11310.327000000001</v>
          </cell>
          <cell r="OC17">
            <v>10258.972500000002</v>
          </cell>
          <cell r="OD17">
            <v>10318.707</v>
          </cell>
          <cell r="OE17">
            <v>10016.8164</v>
          </cell>
          <cell r="OF17">
            <v>14682.486999999997</v>
          </cell>
          <cell r="OG17">
            <v>19842.835999999999</v>
          </cell>
          <cell r="OI17">
            <v>9675.781500000001</v>
          </cell>
          <cell r="OJ17">
            <v>9580.4100000000017</v>
          </cell>
          <cell r="OK17">
            <v>11606.752500000001</v>
          </cell>
          <cell r="OL17">
            <v>9549.6765000000014</v>
          </cell>
          <cell r="OM17">
            <v>12626.130000000001</v>
          </cell>
          <cell r="ON17">
            <v>14545.958999999999</v>
          </cell>
          <cell r="OO17">
            <v>17998.477499999997</v>
          </cell>
          <cell r="OQ17">
            <v>7677.8205000000007</v>
          </cell>
          <cell r="OR17">
            <v>13525.333500000001</v>
          </cell>
          <cell r="OS17">
            <v>5761.6335000000008</v>
          </cell>
          <cell r="OT17">
            <v>13058.2515</v>
          </cell>
          <cell r="OU17">
            <v>10643.043600000001</v>
          </cell>
          <cell r="OV17">
            <v>14959.878499999999</v>
          </cell>
          <cell r="OW17">
            <v>19406.906999999996</v>
          </cell>
          <cell r="OY17">
            <v>4687.4414999999999</v>
          </cell>
          <cell r="OZ17">
            <v>17577.682500000003</v>
          </cell>
          <cell r="PA17">
            <v>7837.389000000001</v>
          </cell>
          <cell r="PB17">
            <v>5699.085</v>
          </cell>
          <cell r="PC17">
            <v>8487.5796000000009</v>
          </cell>
          <cell r="PD17">
            <v>12210.538999999999</v>
          </cell>
          <cell r="PE17">
            <v>15678.4095</v>
          </cell>
        </row>
        <row r="18">
          <cell r="D18">
            <v>8764.48</v>
          </cell>
          <cell r="E18">
            <v>12520.68</v>
          </cell>
          <cell r="F18">
            <v>21304.41</v>
          </cell>
          <cell r="G18">
            <v>8887.92</v>
          </cell>
          <cell r="H18">
            <v>15118.25</v>
          </cell>
          <cell r="I18">
            <v>16732.490000000002</v>
          </cell>
          <cell r="J18">
            <v>19825.810000000001</v>
          </cell>
          <cell r="K18">
            <v>103154.04</v>
          </cell>
          <cell r="L18">
            <v>6685.14</v>
          </cell>
          <cell r="M18">
            <v>10087.07</v>
          </cell>
          <cell r="N18">
            <v>7134.88</v>
          </cell>
          <cell r="O18">
            <v>7330.29</v>
          </cell>
          <cell r="P18">
            <v>10191.48</v>
          </cell>
          <cell r="Q18">
            <v>13606.19</v>
          </cell>
          <cell r="R18">
            <v>18153.73</v>
          </cell>
          <cell r="U18">
            <v>9441.02</v>
          </cell>
          <cell r="V18">
            <v>6769.85</v>
          </cell>
          <cell r="W18">
            <v>8528.8700000000008</v>
          </cell>
          <cell r="X18">
            <v>8274.24</v>
          </cell>
          <cell r="Y18">
            <v>8688.91</v>
          </cell>
          <cell r="Z18">
            <v>11586</v>
          </cell>
          <cell r="AA18">
            <v>21042.79</v>
          </cell>
          <cell r="AC18">
            <v>6487.3</v>
          </cell>
          <cell r="AD18">
            <v>6870.8</v>
          </cell>
          <cell r="AE18">
            <v>8895.35</v>
          </cell>
          <cell r="AF18">
            <v>6790.74</v>
          </cell>
          <cell r="AG18">
            <v>9182.1</v>
          </cell>
          <cell r="AH18">
            <v>12875.59</v>
          </cell>
          <cell r="AI18">
            <v>20557.88</v>
          </cell>
          <cell r="AK18">
            <v>8674.0185000000001</v>
          </cell>
          <cell r="AL18">
            <v>9119.2530000000006</v>
          </cell>
          <cell r="AM18">
            <v>9967.2540000000008</v>
          </cell>
          <cell r="AN18">
            <v>13068.887999999999</v>
          </cell>
          <cell r="AO18">
            <v>16579.124499999998</v>
          </cell>
          <cell r="AP18">
            <v>11641.691499999999</v>
          </cell>
          <cell r="AQ18">
            <v>20931.284</v>
          </cell>
          <cell r="AS18">
            <v>7855.9320000000007</v>
          </cell>
          <cell r="AT18">
            <v>11930.793</v>
          </cell>
          <cell r="AU18">
            <v>8504.2335000000003</v>
          </cell>
          <cell r="AV18">
            <v>9199.4429999999993</v>
          </cell>
          <cell r="AW18">
            <v>12935.021000000002</v>
          </cell>
          <cell r="AX18">
            <v>11494.349999999999</v>
          </cell>
          <cell r="AY18">
            <v>23425.583999999999</v>
          </cell>
          <cell r="BA18">
            <v>8836.6635000000006</v>
          </cell>
          <cell r="BB18">
            <v>5985.9030000000002</v>
          </cell>
          <cell r="BC18">
            <v>6051.7380000000003</v>
          </cell>
          <cell r="BD18">
            <v>5995.0660000000007</v>
          </cell>
          <cell r="BE18">
            <v>11657.710999999999</v>
          </cell>
          <cell r="BF18">
            <v>15668.362500000001</v>
          </cell>
          <cell r="BG18">
            <v>21621.011999999999</v>
          </cell>
          <cell r="BJ18">
            <v>8296.84</v>
          </cell>
          <cell r="BK18">
            <v>6742.99</v>
          </cell>
          <cell r="BL18">
            <v>7783.76</v>
          </cell>
          <cell r="BM18">
            <v>10858.87</v>
          </cell>
          <cell r="BN18">
            <v>11275.39</v>
          </cell>
          <cell r="BO18">
            <v>14829.08</v>
          </cell>
          <cell r="BP18">
            <v>23674.43</v>
          </cell>
          <cell r="BR18">
            <v>7873.18</v>
          </cell>
          <cell r="BS18">
            <v>7914.82</v>
          </cell>
          <cell r="BT18">
            <v>14470.82</v>
          </cell>
          <cell r="BU18">
            <v>14339.48</v>
          </cell>
          <cell r="BV18">
            <v>24071.47</v>
          </cell>
          <cell r="BW18">
            <v>17669.32</v>
          </cell>
          <cell r="BX18">
            <v>19475.8</v>
          </cell>
          <cell r="BZ18">
            <v>7388.07</v>
          </cell>
          <cell r="CA18">
            <v>8668.48</v>
          </cell>
          <cell r="CB18">
            <v>8961.9500000000007</v>
          </cell>
          <cell r="CC18">
            <v>9975.74</v>
          </cell>
          <cell r="CD18">
            <v>11816.95</v>
          </cell>
          <cell r="CE18">
            <v>15794.88</v>
          </cell>
          <cell r="CF18">
            <v>27676.58</v>
          </cell>
          <cell r="CH18">
            <v>7378.35</v>
          </cell>
          <cell r="CI18">
            <v>13296.15</v>
          </cell>
          <cell r="CJ18">
            <v>8534.42</v>
          </cell>
          <cell r="CK18">
            <v>7439.75</v>
          </cell>
          <cell r="CL18">
            <v>12160.02</v>
          </cell>
          <cell r="CM18">
            <v>17490.84</v>
          </cell>
          <cell r="CN18">
            <v>51174.44</v>
          </cell>
          <cell r="CQ18">
            <v>48848.33</v>
          </cell>
          <cell r="CR18">
            <v>14430.29</v>
          </cell>
          <cell r="CS18">
            <v>8713.7800000000007</v>
          </cell>
          <cell r="CT18">
            <v>10365.31</v>
          </cell>
          <cell r="CU18">
            <v>11008.32</v>
          </cell>
          <cell r="CV18">
            <v>16193.91</v>
          </cell>
          <cell r="CW18">
            <v>26931.33</v>
          </cell>
          <cell r="CY18">
            <v>7813.5970000000007</v>
          </cell>
          <cell r="CZ18">
            <v>18369.214500000002</v>
          </cell>
          <cell r="DA18">
            <v>26844.75</v>
          </cell>
          <cell r="DB18">
            <v>19110.056</v>
          </cell>
          <cell r="DC18">
            <v>12717.3585</v>
          </cell>
          <cell r="DD18">
            <v>16318.165500000001</v>
          </cell>
          <cell r="DE18">
            <v>31169.533500000001</v>
          </cell>
          <cell r="DG18">
            <v>16869.039499999999</v>
          </cell>
          <cell r="DH18">
            <v>12403.32</v>
          </cell>
          <cell r="DI18">
            <v>10673.228999999999</v>
          </cell>
          <cell r="DJ18">
            <v>8033.1720000000005</v>
          </cell>
          <cell r="DK18">
            <v>8700.510000000002</v>
          </cell>
          <cell r="DL18">
            <v>14430.129000000001</v>
          </cell>
          <cell r="DM18">
            <v>20994.350999999999</v>
          </cell>
          <cell r="DO18">
            <v>8939.2379999999994</v>
          </cell>
          <cell r="DP18">
            <v>6885.1764999999987</v>
          </cell>
          <cell r="DQ18">
            <v>9509.8080000000009</v>
          </cell>
          <cell r="DR18">
            <v>9410.1370000000006</v>
          </cell>
          <cell r="DS18">
            <v>9950.7429999999986</v>
          </cell>
          <cell r="DT18">
            <v>13488.262500000001</v>
          </cell>
          <cell r="DU18">
            <v>18206.078000000001</v>
          </cell>
          <cell r="DX18">
            <v>7675.7039999999997</v>
          </cell>
          <cell r="DY18">
            <v>11532.307500000001</v>
          </cell>
          <cell r="DZ18">
            <v>9737.0759999999991</v>
          </cell>
          <cell r="EA18">
            <v>14031.012000000001</v>
          </cell>
          <cell r="EB18">
            <v>13845.741</v>
          </cell>
          <cell r="EC18">
            <v>15453.101999999999</v>
          </cell>
          <cell r="ED18">
            <v>24402.157999999999</v>
          </cell>
          <cell r="EF18">
            <v>11293.842000000001</v>
          </cell>
          <cell r="EG18">
            <v>9754.626000000002</v>
          </cell>
          <cell r="EH18">
            <v>7614.442500000001</v>
          </cell>
          <cell r="EI18">
            <v>6767.3540000000012</v>
          </cell>
          <cell r="EJ18">
            <v>11925.753000000001</v>
          </cell>
          <cell r="EK18">
            <v>13266.744000000001</v>
          </cell>
          <cell r="EL18">
            <v>28551.699000000004</v>
          </cell>
          <cell r="EN18">
            <v>12172.248000000001</v>
          </cell>
          <cell r="EO18">
            <v>9147.4320000000007</v>
          </cell>
          <cell r="EP18">
            <v>11418.0255</v>
          </cell>
          <cell r="EQ18">
            <v>13864.089499999998</v>
          </cell>
          <cell r="ER18">
            <v>18140.856</v>
          </cell>
          <cell r="ES18">
            <v>17075.085299999999</v>
          </cell>
          <cell r="ET18">
            <v>29143.011600000002</v>
          </cell>
          <cell r="EV18">
            <v>12477.0515</v>
          </cell>
          <cell r="EW18">
            <v>7602.630000000001</v>
          </cell>
          <cell r="EX18">
            <v>11768.867</v>
          </cell>
          <cell r="EY18">
            <v>10436.468499999999</v>
          </cell>
          <cell r="EZ18">
            <v>11025.107499999998</v>
          </cell>
          <cell r="FA18">
            <v>17471.748</v>
          </cell>
          <cell r="FB18">
            <v>20313.867000000002</v>
          </cell>
          <cell r="FD18">
            <v>10778.6376</v>
          </cell>
          <cell r="FE18">
            <v>8028.5580000000009</v>
          </cell>
          <cell r="FF18">
            <v>8688.6716000000015</v>
          </cell>
          <cell r="FG18">
            <v>14991.8904</v>
          </cell>
          <cell r="FH18">
            <v>13469.800499999999</v>
          </cell>
          <cell r="FI18">
            <v>21727.421499999997</v>
          </cell>
          <cell r="FJ18">
            <v>28461.2925</v>
          </cell>
          <cell r="FM18">
            <v>9713.0879999999997</v>
          </cell>
          <cell r="FN18">
            <v>15376.987500000001</v>
          </cell>
          <cell r="FO18">
            <v>14243.3048</v>
          </cell>
          <cell r="FP18">
            <v>12439.1505</v>
          </cell>
          <cell r="FQ18">
            <v>11397.9835</v>
          </cell>
          <cell r="FR18">
            <v>13412.796</v>
          </cell>
          <cell r="FS18">
            <v>24144.635999999999</v>
          </cell>
          <cell r="FU18">
            <v>6473.8919999999998</v>
          </cell>
          <cell r="FV18">
            <v>9078.731200000002</v>
          </cell>
          <cell r="FW18">
            <v>8843.1420000000016</v>
          </cell>
          <cell r="FX18">
            <v>14055.667500000001</v>
          </cell>
          <cell r="FY18">
            <v>10970.787499999999</v>
          </cell>
          <cell r="FZ18">
            <v>19431.456000000002</v>
          </cell>
          <cell r="GA18">
            <v>24862.947200000002</v>
          </cell>
          <cell r="GC18">
            <v>9088.3408000000018</v>
          </cell>
          <cell r="GD18">
            <v>10594.804500000002</v>
          </cell>
          <cell r="GE18">
            <v>9264.7484999999997</v>
          </cell>
          <cell r="GF18">
            <v>12066.571000000002</v>
          </cell>
          <cell r="GG18">
            <v>17288.513000000003</v>
          </cell>
          <cell r="GH18">
            <v>17226.907999999999</v>
          </cell>
          <cell r="GI18">
            <v>22700.9133</v>
          </cell>
          <cell r="GK18">
            <v>13391.424000000001</v>
          </cell>
          <cell r="GL18">
            <v>6729.5403000000006</v>
          </cell>
          <cell r="GM18">
            <v>8527.3649999999998</v>
          </cell>
          <cell r="GN18">
            <v>9774.2039000000004</v>
          </cell>
          <cell r="GO18">
            <v>9732.6240000000016</v>
          </cell>
          <cell r="GP18">
            <v>14939.4375</v>
          </cell>
          <cell r="GQ18">
            <v>20212.978499999997</v>
          </cell>
          <cell r="GT18">
            <v>8828.4579999999987</v>
          </cell>
          <cell r="GU18">
            <v>7302.0096000000003</v>
          </cell>
          <cell r="GV18">
            <v>7353.0180000000009</v>
          </cell>
          <cell r="GW18">
            <v>8573.2570000000014</v>
          </cell>
          <cell r="GX18">
            <v>10251.456499999998</v>
          </cell>
          <cell r="GY18">
            <v>13055.03</v>
          </cell>
          <cell r="GZ18">
            <v>21811.912</v>
          </cell>
          <cell r="HB18">
            <v>6504.0800000000008</v>
          </cell>
          <cell r="HC18">
            <v>6615.7128000000002</v>
          </cell>
          <cell r="HD18">
            <v>7085.5236000000004</v>
          </cell>
          <cell r="HE18">
            <v>8159.2610000000013</v>
          </cell>
          <cell r="HF18">
            <v>10699.095000000001</v>
          </cell>
          <cell r="HG18">
            <v>11386.7595</v>
          </cell>
          <cell r="HH18">
            <v>24497.688000000002</v>
          </cell>
          <cell r="HJ18">
            <v>11435.623200000002</v>
          </cell>
          <cell r="HK18">
            <v>9770.1135000000013</v>
          </cell>
          <cell r="HL18">
            <v>9116.1605000000018</v>
          </cell>
          <cell r="HM18">
            <v>8358.6708000000017</v>
          </cell>
          <cell r="HN18">
            <v>9281.2932000000019</v>
          </cell>
          <cell r="HO18">
            <v>12011.0255</v>
          </cell>
          <cell r="HP18">
            <v>21894.876</v>
          </cell>
          <cell r="HR18">
            <v>10146.290000000001</v>
          </cell>
          <cell r="HS18">
            <v>10373.374000000002</v>
          </cell>
          <cell r="HT18">
            <v>8963.6789000000008</v>
          </cell>
          <cell r="HU18">
            <v>9969.2230000000018</v>
          </cell>
          <cell r="HV18">
            <v>11017.072000000002</v>
          </cell>
          <cell r="HW18">
            <v>15823.08</v>
          </cell>
          <cell r="HX18">
            <v>20216.723999999998</v>
          </cell>
          <cell r="IA18">
            <v>10014.686000000002</v>
          </cell>
          <cell r="IB18">
            <v>9689.9328000000005</v>
          </cell>
          <cell r="IC18">
            <v>9620.2700000000023</v>
          </cell>
          <cell r="ID18">
            <v>9579.3083999999999</v>
          </cell>
          <cell r="IE18">
            <v>12341.504000000003</v>
          </cell>
          <cell r="IF18">
            <v>12618.884599999999</v>
          </cell>
          <cell r="IG18">
            <v>28676.312000000002</v>
          </cell>
          <cell r="II18">
            <v>10040.220000000001</v>
          </cell>
          <cell r="IJ18">
            <v>9454.2021999999997</v>
          </cell>
          <cell r="IK18">
            <v>7810.0135</v>
          </cell>
          <cell r="IL18">
            <v>10426.464799999998</v>
          </cell>
          <cell r="IM18">
            <v>11628.351500000001</v>
          </cell>
          <cell r="IN18">
            <v>11303.8614</v>
          </cell>
          <cell r="IO18">
            <v>22295.912499999999</v>
          </cell>
          <cell r="IQ18">
            <v>6447.1680000000006</v>
          </cell>
          <cell r="IR18">
            <v>8805.005000000001</v>
          </cell>
          <cell r="IS18">
            <v>9412.2929999999997</v>
          </cell>
          <cell r="IT18">
            <v>11634.873600000003</v>
          </cell>
          <cell r="IU18">
            <v>15869.637000000001</v>
          </cell>
          <cell r="IV18">
            <v>16198.0625</v>
          </cell>
          <cell r="IW18">
            <v>21305.108</v>
          </cell>
          <cell r="IY18">
            <v>9242.6620000000003</v>
          </cell>
          <cell r="IZ18">
            <v>6478.4720000000007</v>
          </cell>
          <cell r="JA18">
            <v>8904.7200000000012</v>
          </cell>
          <cell r="JB18">
            <v>7174.5912000000008</v>
          </cell>
          <cell r="JC18">
            <v>7929.7232000000004</v>
          </cell>
          <cell r="JD18">
            <v>10874.483200000002</v>
          </cell>
          <cell r="JE18">
            <v>20485.444499999998</v>
          </cell>
          <cell r="JG18">
            <v>7732.3994999999995</v>
          </cell>
          <cell r="JH18">
            <v>7145.5439999999999</v>
          </cell>
          <cell r="JI18">
            <v>7189.6335000000008</v>
          </cell>
          <cell r="JJ18">
            <v>7544.3445000000002</v>
          </cell>
          <cell r="JK18">
            <v>15546.784000000001</v>
          </cell>
          <cell r="JL18">
            <v>13792.791499999999</v>
          </cell>
          <cell r="JM18">
            <v>27699.617000000002</v>
          </cell>
          <cell r="JP18">
            <v>10431.592500000001</v>
          </cell>
          <cell r="JQ18">
            <v>11792.413500000001</v>
          </cell>
          <cell r="JR18">
            <v>6971.3568000000005</v>
          </cell>
          <cell r="JS18">
            <v>8705.718499999999</v>
          </cell>
          <cell r="JT18">
            <v>10578.371999999999</v>
          </cell>
          <cell r="JU18">
            <v>10246.197</v>
          </cell>
          <cell r="JV18">
            <v>23746.752499999995</v>
          </cell>
          <cell r="JX18">
            <v>6690.621000000001</v>
          </cell>
          <cell r="JY18">
            <v>8038.17</v>
          </cell>
          <cell r="JZ18">
            <v>6259.68</v>
          </cell>
          <cell r="KA18">
            <v>9524.0879999999997</v>
          </cell>
          <cell r="KB18">
            <v>12661.369200000001</v>
          </cell>
          <cell r="KC18">
            <v>11222.9874</v>
          </cell>
          <cell r="KD18">
            <v>24668.6806</v>
          </cell>
          <cell r="KF18">
            <v>11366.19</v>
          </cell>
          <cell r="KG18">
            <v>9603.93</v>
          </cell>
          <cell r="KH18">
            <v>6967.8105000000005</v>
          </cell>
          <cell r="KI18">
            <v>9885.1725000000006</v>
          </cell>
          <cell r="KJ18">
            <v>12193.030500000001</v>
          </cell>
          <cell r="KK18">
            <v>20879.273499999999</v>
          </cell>
          <cell r="KL18">
            <v>21843.525000000001</v>
          </cell>
          <cell r="KN18">
            <v>7536.6279999999997</v>
          </cell>
          <cell r="KO18">
            <v>9745.344000000001</v>
          </cell>
          <cell r="KP18">
            <v>11191.130999999999</v>
          </cell>
          <cell r="KQ18">
            <v>13675.244000000002</v>
          </cell>
          <cell r="KR18">
            <v>18802.798999999999</v>
          </cell>
          <cell r="KS18">
            <v>26968.98</v>
          </cell>
          <cell r="KT18">
            <v>38102.152000000002</v>
          </cell>
          <cell r="KW18">
            <v>13652.562000000002</v>
          </cell>
          <cell r="KX18">
            <v>19962.621000000003</v>
          </cell>
          <cell r="KY18">
            <v>12567.114000000001</v>
          </cell>
          <cell r="KZ18">
            <v>11355.575000000001</v>
          </cell>
          <cell r="LA18">
            <v>11204.46</v>
          </cell>
          <cell r="LB18">
            <v>16682.7</v>
          </cell>
          <cell r="LC18">
            <v>24463.62</v>
          </cell>
          <cell r="LE18">
            <v>10905.004000000001</v>
          </cell>
          <cell r="LF18">
            <v>7087.6575000000003</v>
          </cell>
          <cell r="LG18">
            <v>9788.2155000000002</v>
          </cell>
          <cell r="LH18">
            <v>7451.2179999999989</v>
          </cell>
          <cell r="LI18">
            <v>11288.422999999999</v>
          </cell>
          <cell r="LJ18">
            <v>11033.775000000001</v>
          </cell>
          <cell r="LK18">
            <v>27644.782000000003</v>
          </cell>
          <cell r="LM18">
            <v>12090.9915</v>
          </cell>
          <cell r="LN18">
            <v>11745.489000000001</v>
          </cell>
          <cell r="LO18">
            <v>15034.3935</v>
          </cell>
          <cell r="LP18">
            <v>17011.984499999999</v>
          </cell>
          <cell r="LQ18">
            <v>14342.443499999999</v>
          </cell>
          <cell r="LR18">
            <v>21290.475000000002</v>
          </cell>
          <cell r="LS18">
            <v>32059.151999999998</v>
          </cell>
          <cell r="LU18">
            <v>8915.8190000000013</v>
          </cell>
          <cell r="LV18">
            <v>16237.977000000001</v>
          </cell>
          <cell r="LW18">
            <v>11696.4015</v>
          </cell>
          <cell r="LX18">
            <v>14591.661</v>
          </cell>
          <cell r="LY18">
            <v>19310.466</v>
          </cell>
          <cell r="LZ18">
            <v>16329.329999999998</v>
          </cell>
          <cell r="MA18">
            <v>30165.994999999995</v>
          </cell>
          <cell r="MD18">
            <v>18144.882000000001</v>
          </cell>
          <cell r="ME18">
            <v>13275.457200000001</v>
          </cell>
          <cell r="MF18">
            <v>20382.834999999999</v>
          </cell>
          <cell r="MG18">
            <v>19971.094000000001</v>
          </cell>
          <cell r="MH18">
            <v>26412.142400000004</v>
          </cell>
          <cell r="MI18">
            <v>29685.040000000005</v>
          </cell>
          <cell r="MJ18">
            <v>37186.576000000008</v>
          </cell>
          <cell r="ML18">
            <v>55304.634000000005</v>
          </cell>
          <cell r="MM18">
            <v>15699.441600000002</v>
          </cell>
          <cell r="MN18">
            <v>16828.754400000002</v>
          </cell>
          <cell r="MO18">
            <v>29327.004000000001</v>
          </cell>
          <cell r="MP18">
            <v>31069.108500000002</v>
          </cell>
          <cell r="MQ18">
            <v>33589.161800000002</v>
          </cell>
          <cell r="MR18">
            <v>40697.223000000005</v>
          </cell>
          <cell r="MT18">
            <v>30466.721600000004</v>
          </cell>
          <cell r="MU18">
            <v>33833.743200000004</v>
          </cell>
          <cell r="MV18">
            <v>28685.761200000001</v>
          </cell>
          <cell r="MW18">
            <v>35847.988000000005</v>
          </cell>
          <cell r="MX18">
            <v>43230.407000000007</v>
          </cell>
          <cell r="MY18">
            <v>36181.576000000001</v>
          </cell>
          <cell r="MZ18">
            <v>46745.987399999998</v>
          </cell>
          <cell r="NB18">
            <v>28546.863999999998</v>
          </cell>
          <cell r="NC18">
            <v>36348.146999999997</v>
          </cell>
          <cell r="ND18">
            <v>35580.286800000002</v>
          </cell>
          <cell r="NE18">
            <v>48504.301200000002</v>
          </cell>
          <cell r="NF18">
            <v>64037.176000000007</v>
          </cell>
          <cell r="NG18">
            <v>80271.30720000001</v>
          </cell>
          <cell r="NH18">
            <v>83668.295999999988</v>
          </cell>
          <cell r="NJ18">
            <v>74100.663</v>
          </cell>
          <cell r="NK18"/>
          <cell r="NL18">
            <v>12838.266000000001</v>
          </cell>
          <cell r="NM18">
            <v>12337.437000000002</v>
          </cell>
          <cell r="NN18">
            <v>12407.8284</v>
          </cell>
          <cell r="NO18">
            <v>22975.689000000002</v>
          </cell>
          <cell r="NP18">
            <v>34805.439999999995</v>
          </cell>
          <cell r="NS18">
            <v>12589.353000000001</v>
          </cell>
          <cell r="NT18"/>
          <cell r="NU18">
            <v>9842.3954999999987</v>
          </cell>
          <cell r="NV18">
            <v>13414.862999999999</v>
          </cell>
          <cell r="NW18">
            <v>17780.839200000002</v>
          </cell>
          <cell r="NX18">
            <v>14939.086499999999</v>
          </cell>
          <cell r="NY18">
            <v>22921.776999999998</v>
          </cell>
          <cell r="OA18">
            <v>9420.9675000000007</v>
          </cell>
          <cell r="OB18">
            <v>9143.4315000000006</v>
          </cell>
          <cell r="OC18">
            <v>9304.9635000000017</v>
          </cell>
          <cell r="OD18">
            <v>12794.019000000002</v>
          </cell>
          <cell r="OE18">
            <v>11734.107000000002</v>
          </cell>
          <cell r="OF18">
            <v>13902.832999999999</v>
          </cell>
          <cell r="OG18">
            <v>21091.828000000001</v>
          </cell>
          <cell r="OI18">
            <v>10005.135000000002</v>
          </cell>
          <cell r="OJ18">
            <v>9245.7855</v>
          </cell>
          <cell r="OK18">
            <v>7615.2300000000005</v>
          </cell>
          <cell r="OL18">
            <v>7641.6588000000002</v>
          </cell>
          <cell r="OM18">
            <v>11548.5615</v>
          </cell>
          <cell r="ON18">
            <v>14365.500999999998</v>
          </cell>
          <cell r="OO18">
            <v>19849.632499999996</v>
          </cell>
          <cell r="OQ18">
            <v>9639.5985000000001</v>
          </cell>
          <cell r="OR18">
            <v>9690.9750000000004</v>
          </cell>
          <cell r="OS18">
            <v>8392.902</v>
          </cell>
          <cell r="OT18">
            <v>5751.9210000000003</v>
          </cell>
          <cell r="OU18">
            <v>8659.4130000000005</v>
          </cell>
          <cell r="OV18">
            <v>10674.690999999999</v>
          </cell>
          <cell r="OW18">
            <v>23464.8531</v>
          </cell>
          <cell r="OY18">
            <v>11033.746500000001</v>
          </cell>
          <cell r="OZ18">
            <v>10447.531500000001</v>
          </cell>
          <cell r="PA18">
            <v>6449.4045000000006</v>
          </cell>
          <cell r="PB18">
            <v>9061.353000000001</v>
          </cell>
          <cell r="PC18">
            <v>10149.405000000001</v>
          </cell>
          <cell r="PD18">
            <v>11223.08</v>
          </cell>
          <cell r="PE18">
            <v>22259.7765</v>
          </cell>
        </row>
        <row r="19">
          <cell r="D19">
            <v>11056.8</v>
          </cell>
          <cell r="E19">
            <v>12109.83</v>
          </cell>
          <cell r="F19">
            <v>27124.82</v>
          </cell>
          <cell r="G19">
            <v>14044.29</v>
          </cell>
          <cell r="H19">
            <v>12699.08</v>
          </cell>
          <cell r="I19">
            <v>18060</v>
          </cell>
          <cell r="J19">
            <v>23307.67</v>
          </cell>
          <cell r="K19">
            <v>118402.48999999999</v>
          </cell>
          <cell r="L19">
            <v>10353.379999999999</v>
          </cell>
          <cell r="M19">
            <v>10144.19</v>
          </cell>
          <cell r="N19">
            <v>12089.9</v>
          </cell>
          <cell r="O19">
            <v>13620.48</v>
          </cell>
          <cell r="P19">
            <v>10274.1</v>
          </cell>
          <cell r="Q19">
            <v>13418.9</v>
          </cell>
          <cell r="R19">
            <v>22975.37</v>
          </cell>
          <cell r="U19">
            <v>8064.01</v>
          </cell>
          <cell r="V19">
            <v>10139.379999999999</v>
          </cell>
          <cell r="W19">
            <v>9403.74</v>
          </cell>
          <cell r="X19">
            <v>10792.9</v>
          </cell>
          <cell r="Y19">
            <v>13938.86</v>
          </cell>
          <cell r="Z19">
            <v>17260.68</v>
          </cell>
          <cell r="AA19">
            <v>23595.03</v>
          </cell>
          <cell r="AC19">
            <v>12614.26</v>
          </cell>
          <cell r="AD19">
            <v>11939.59</v>
          </cell>
          <cell r="AE19">
            <v>9383.32</v>
          </cell>
          <cell r="AF19">
            <v>9404.09</v>
          </cell>
          <cell r="AG19">
            <v>12521.3</v>
          </cell>
          <cell r="AH19">
            <v>15375.49</v>
          </cell>
          <cell r="AI19">
            <v>23610.48</v>
          </cell>
          <cell r="AK19">
            <v>10056.700499999999</v>
          </cell>
          <cell r="AL19">
            <v>11813.934000000001</v>
          </cell>
          <cell r="AM19">
            <v>13895.222000000002</v>
          </cell>
          <cell r="AN19">
            <v>13098.071999999998</v>
          </cell>
          <cell r="AO19">
            <v>15083.825499999999</v>
          </cell>
          <cell r="AP19">
            <v>14242.944000000001</v>
          </cell>
          <cell r="AQ19">
            <v>24550.883999999998</v>
          </cell>
          <cell r="AS19">
            <v>11962.880999999999</v>
          </cell>
          <cell r="AT19">
            <v>9955.2420000000002</v>
          </cell>
          <cell r="AU19">
            <v>9888.0540000000001</v>
          </cell>
          <cell r="AV19">
            <v>7597.9464999999991</v>
          </cell>
          <cell r="AW19">
            <v>10696.86</v>
          </cell>
          <cell r="AX19">
            <v>18585.041700000002</v>
          </cell>
          <cell r="AY19">
            <v>23594.979299999999</v>
          </cell>
          <cell r="BA19">
            <v>9973.1204999999991</v>
          </cell>
          <cell r="BB19">
            <v>10090.399000000001</v>
          </cell>
          <cell r="BC19">
            <v>5920.2440000000006</v>
          </cell>
          <cell r="BD19">
            <v>9856.616</v>
          </cell>
          <cell r="BE19">
            <v>14696.723999999998</v>
          </cell>
          <cell r="BF19">
            <v>22247.1</v>
          </cell>
          <cell r="BG19">
            <v>32834.184000000001</v>
          </cell>
          <cell r="BJ19">
            <v>11473.32</v>
          </cell>
          <cell r="BK19">
            <v>12181.4</v>
          </cell>
          <cell r="BL19">
            <v>10126.040000000001</v>
          </cell>
          <cell r="BM19">
            <v>11769.49</v>
          </cell>
          <cell r="BN19">
            <v>15475.3</v>
          </cell>
          <cell r="BO19">
            <v>18264.57</v>
          </cell>
          <cell r="BP19">
            <v>26130.47</v>
          </cell>
          <cell r="BR19">
            <v>7994.51</v>
          </cell>
          <cell r="BS19">
            <v>12427.42</v>
          </cell>
          <cell r="BT19">
            <v>9843.26</v>
          </cell>
          <cell r="BU19">
            <v>13033.2</v>
          </cell>
          <cell r="BV19">
            <v>26293.38</v>
          </cell>
          <cell r="BW19">
            <v>20162.32</v>
          </cell>
          <cell r="BX19">
            <v>24728.77</v>
          </cell>
          <cell r="BZ19">
            <v>6589.36</v>
          </cell>
          <cell r="CA19">
            <v>11013.57</v>
          </cell>
          <cell r="CB19">
            <v>15018.63</v>
          </cell>
          <cell r="CC19">
            <v>13769.33</v>
          </cell>
          <cell r="CD19">
            <v>12619.24</v>
          </cell>
          <cell r="CE19">
            <v>20586.45</v>
          </cell>
          <cell r="CF19">
            <v>28079.42</v>
          </cell>
          <cell r="CH19">
            <v>14910.54</v>
          </cell>
          <cell r="CI19">
            <v>13600.16</v>
          </cell>
          <cell r="CJ19">
            <v>11210.98</v>
          </cell>
          <cell r="CK19">
            <v>12020.09</v>
          </cell>
          <cell r="CL19">
            <v>16262.08</v>
          </cell>
          <cell r="CM19">
            <v>30839.94</v>
          </cell>
          <cell r="CN19">
            <v>57121.72</v>
          </cell>
          <cell r="CQ19">
            <v>52154.61</v>
          </cell>
          <cell r="CR19">
            <v>18058.46</v>
          </cell>
          <cell r="CS19">
            <v>18028.75</v>
          </cell>
          <cell r="CT19">
            <v>16567.650000000001</v>
          </cell>
          <cell r="CU19">
            <v>20305.599999999999</v>
          </cell>
          <cell r="CV19">
            <v>24522.62</v>
          </cell>
          <cell r="CW19">
            <v>38377.24</v>
          </cell>
          <cell r="CY19">
            <v>18053.431199999999</v>
          </cell>
          <cell r="CZ19">
            <v>25056.604800000005</v>
          </cell>
          <cell r="DA19">
            <v>39231.433800000006</v>
          </cell>
          <cell r="DB19">
            <v>26542.572</v>
          </cell>
          <cell r="DC19">
            <v>21783.793500000003</v>
          </cell>
          <cell r="DD19">
            <v>30980.492300000005</v>
          </cell>
          <cell r="DE19">
            <v>39390.733899999999</v>
          </cell>
          <cell r="DG19">
            <v>16548.984</v>
          </cell>
          <cell r="DH19">
            <v>20020.527000000002</v>
          </cell>
          <cell r="DI19">
            <v>14508.604000000001</v>
          </cell>
          <cell r="DJ19">
            <v>13604.388000000001</v>
          </cell>
          <cell r="DK19">
            <v>15304.789500000001</v>
          </cell>
          <cell r="DL19">
            <v>23069.222000000002</v>
          </cell>
          <cell r="DM19">
            <v>27396.789000000001</v>
          </cell>
          <cell r="DO19">
            <v>15720.348000000002</v>
          </cell>
          <cell r="DP19">
            <v>17218.487000000001</v>
          </cell>
          <cell r="DQ19">
            <v>10773.587000000001</v>
          </cell>
          <cell r="DR19">
            <v>10267.625</v>
          </cell>
          <cell r="DS19">
            <v>15669.382499999998</v>
          </cell>
          <cell r="DT19">
            <v>24209.724999999999</v>
          </cell>
          <cell r="DU19">
            <v>29572.456999999999</v>
          </cell>
          <cell r="DX19">
            <v>17268.837</v>
          </cell>
          <cell r="DY19">
            <v>18407.268</v>
          </cell>
          <cell r="DZ19">
            <v>16490.884999999998</v>
          </cell>
          <cell r="EA19">
            <v>19519.403999999999</v>
          </cell>
          <cell r="EB19">
            <v>17071.530000000002</v>
          </cell>
          <cell r="EC19">
            <v>23555.620000000003</v>
          </cell>
          <cell r="ED19">
            <v>33097.284</v>
          </cell>
          <cell r="EF19">
            <v>13279.3835</v>
          </cell>
          <cell r="EG19">
            <v>15239.584500000001</v>
          </cell>
          <cell r="EH19">
            <v>13878.291000000001</v>
          </cell>
          <cell r="EI19">
            <v>12242.370999999999</v>
          </cell>
          <cell r="EJ19">
            <v>17684.484</v>
          </cell>
          <cell r="EK19">
            <v>25255.572</v>
          </cell>
          <cell r="EL19">
            <v>35125.986000000004</v>
          </cell>
          <cell r="EN19">
            <v>11227.084000000001</v>
          </cell>
          <cell r="EO19">
            <v>14491.656000000001</v>
          </cell>
          <cell r="EP19">
            <v>16739.243999999999</v>
          </cell>
          <cell r="EQ19">
            <v>20717.027999999998</v>
          </cell>
          <cell r="ER19">
            <v>23018.472000000002</v>
          </cell>
          <cell r="ES19">
            <v>26394.868999999999</v>
          </cell>
          <cell r="ET19">
            <v>38066.172999999995</v>
          </cell>
          <cell r="EV19">
            <v>16990.960500000001</v>
          </cell>
          <cell r="EW19">
            <v>12957.901000000002</v>
          </cell>
          <cell r="EX19">
            <v>12516.372000000001</v>
          </cell>
          <cell r="EY19">
            <v>11706.772000000001</v>
          </cell>
          <cell r="EZ19">
            <v>15342.789000000001</v>
          </cell>
          <cell r="FA19">
            <v>24487.432999999997</v>
          </cell>
          <cell r="FB19">
            <v>31539.772000000004</v>
          </cell>
          <cell r="FD19">
            <v>11419.967999999999</v>
          </cell>
          <cell r="FE19">
            <v>15004.831999999999</v>
          </cell>
          <cell r="FF19">
            <v>19223.790999999997</v>
          </cell>
          <cell r="FG19">
            <v>12580.689499999999</v>
          </cell>
          <cell r="FH19">
            <v>25793.499499999998</v>
          </cell>
          <cell r="FI19">
            <v>27917.560999999998</v>
          </cell>
          <cell r="FJ19">
            <v>33817.705000000002</v>
          </cell>
          <cell r="FM19">
            <v>17553.898999999998</v>
          </cell>
          <cell r="FN19">
            <v>19930.977000000003</v>
          </cell>
          <cell r="FO19">
            <v>15206.9445</v>
          </cell>
          <cell r="FP19">
            <v>18917.327499999996</v>
          </cell>
          <cell r="FQ19">
            <v>17935.955999999998</v>
          </cell>
          <cell r="FR19">
            <v>21487.235999999997</v>
          </cell>
          <cell r="FS19">
            <v>37807.181499999992</v>
          </cell>
          <cell r="FU19">
            <v>16327.012800000002</v>
          </cell>
          <cell r="FV19">
            <v>11815.993799999998</v>
          </cell>
          <cell r="FW19">
            <v>15960.741499999998</v>
          </cell>
          <cell r="FX19">
            <v>12906.202799999999</v>
          </cell>
          <cell r="FY19">
            <v>21073.7768</v>
          </cell>
          <cell r="FZ19">
            <v>27046.527999999998</v>
          </cell>
          <cell r="GA19">
            <v>35951.150499999996</v>
          </cell>
          <cell r="GC19">
            <v>18303.095999999998</v>
          </cell>
          <cell r="GD19">
            <v>19812.0344</v>
          </cell>
          <cell r="GE19">
            <v>17425.716</v>
          </cell>
          <cell r="GF19">
            <v>16860.96</v>
          </cell>
          <cell r="GG19">
            <v>24733.841000000004</v>
          </cell>
          <cell r="GH19">
            <v>31759.457999999995</v>
          </cell>
          <cell r="GI19">
            <v>33680.218000000001</v>
          </cell>
          <cell r="GK19">
            <v>17136.288</v>
          </cell>
          <cell r="GL19">
            <v>16499.578999999998</v>
          </cell>
          <cell r="GM19">
            <v>15362.699999999999</v>
          </cell>
          <cell r="GN19">
            <v>19517.289000000004</v>
          </cell>
          <cell r="GO19">
            <v>14068.212</v>
          </cell>
          <cell r="GP19">
            <v>22040.088</v>
          </cell>
          <cell r="GQ19">
            <v>36188.779000000002</v>
          </cell>
          <cell r="GT19">
            <v>17765.052</v>
          </cell>
          <cell r="GU19">
            <v>14689.324000000001</v>
          </cell>
          <cell r="GV19">
            <v>24991.505700000002</v>
          </cell>
          <cell r="GW19">
            <v>14926.23</v>
          </cell>
          <cell r="GX19">
            <v>20207.935000000001</v>
          </cell>
          <cell r="GY19">
            <v>26853.876</v>
          </cell>
          <cell r="GZ19">
            <v>30162.11</v>
          </cell>
          <cell r="HB19">
            <v>12624.708000000001</v>
          </cell>
          <cell r="HC19">
            <v>11849.657499999998</v>
          </cell>
          <cell r="HD19">
            <v>13197.191999999999</v>
          </cell>
          <cell r="HE19">
            <v>13339.8</v>
          </cell>
          <cell r="HF19">
            <v>16033.644</v>
          </cell>
          <cell r="HG19">
            <v>20692.529000000002</v>
          </cell>
          <cell r="HH19">
            <v>31558.846000000005</v>
          </cell>
          <cell r="HJ19">
            <v>11074.297</v>
          </cell>
          <cell r="HK19">
            <v>19309.642000000003</v>
          </cell>
          <cell r="HL19">
            <v>13326.972</v>
          </cell>
          <cell r="HM19">
            <v>13228.956000000002</v>
          </cell>
          <cell r="HN19">
            <v>17986.691999999999</v>
          </cell>
          <cell r="HO19">
            <v>20852.161</v>
          </cell>
          <cell r="HP19">
            <v>29600.582000000002</v>
          </cell>
          <cell r="HR19">
            <v>16177.487999999999</v>
          </cell>
          <cell r="HS19">
            <v>12747.348</v>
          </cell>
          <cell r="HT19">
            <v>15931.704</v>
          </cell>
          <cell r="HU19">
            <v>13559.111999999999</v>
          </cell>
          <cell r="HV19">
            <v>22563.564000000002</v>
          </cell>
          <cell r="HW19">
            <v>18705.227999999999</v>
          </cell>
          <cell r="HX19">
            <v>35331.544499999996</v>
          </cell>
          <cell r="IA19">
            <v>23724.781200000001</v>
          </cell>
          <cell r="IB19">
            <v>15545.803799999998</v>
          </cell>
          <cell r="IC19">
            <v>18357.4944</v>
          </cell>
          <cell r="ID19">
            <v>22914.750499999998</v>
          </cell>
          <cell r="IE19">
            <v>18718.387200000001</v>
          </cell>
          <cell r="IF19">
            <v>19630.574400000001</v>
          </cell>
          <cell r="IG19">
            <v>28475.476799999997</v>
          </cell>
          <cell r="II19">
            <v>13119.964</v>
          </cell>
          <cell r="IJ19">
            <v>13271.904</v>
          </cell>
          <cell r="IK19">
            <v>10177.219000000001</v>
          </cell>
          <cell r="IL19">
            <v>10515.973</v>
          </cell>
          <cell r="IM19">
            <v>13691.555999999999</v>
          </cell>
          <cell r="IN19">
            <v>19733.916000000001</v>
          </cell>
          <cell r="IO19">
            <v>30277.343999999997</v>
          </cell>
          <cell r="IQ19">
            <v>11783.2</v>
          </cell>
          <cell r="IR19">
            <v>18752.682000000001</v>
          </cell>
          <cell r="IS19">
            <v>14864.724</v>
          </cell>
          <cell r="IT19">
            <v>16548.96</v>
          </cell>
          <cell r="IU19">
            <v>19602.978999999999</v>
          </cell>
          <cell r="IV19">
            <v>19013.358</v>
          </cell>
          <cell r="IW19">
            <v>25013.097999999998</v>
          </cell>
          <cell r="IY19">
            <v>10337.688</v>
          </cell>
          <cell r="IZ19">
            <v>12753.191999999999</v>
          </cell>
          <cell r="JA19">
            <v>10074.770499999999</v>
          </cell>
          <cell r="JB19">
            <v>14052.588</v>
          </cell>
          <cell r="JC19">
            <v>11522.364</v>
          </cell>
          <cell r="JD19">
            <v>18594.400000000001</v>
          </cell>
          <cell r="JE19">
            <v>24754.169000000002</v>
          </cell>
          <cell r="JG19">
            <v>10696.414499999999</v>
          </cell>
          <cell r="JH19">
            <v>8479.86</v>
          </cell>
          <cell r="JI19">
            <v>10304.448</v>
          </cell>
          <cell r="JJ19">
            <v>8492.1479999999992</v>
          </cell>
          <cell r="JK19">
            <v>10497.7125</v>
          </cell>
          <cell r="JL19">
            <v>18821.928</v>
          </cell>
          <cell r="JM19">
            <v>25774.906500000001</v>
          </cell>
          <cell r="JP19">
            <v>11380.567000000001</v>
          </cell>
          <cell r="JQ19">
            <v>9915.0480000000007</v>
          </cell>
          <cell r="JR19">
            <v>10259.788</v>
          </cell>
          <cell r="JS19">
            <v>10030.128000000001</v>
          </cell>
          <cell r="JT19">
            <v>14535.102999999997</v>
          </cell>
          <cell r="JU19">
            <v>14874.4323</v>
          </cell>
          <cell r="JV19">
            <v>25030.028800000004</v>
          </cell>
          <cell r="JX19">
            <v>11909.970000000001</v>
          </cell>
          <cell r="JY19">
            <v>12072.444000000001</v>
          </cell>
          <cell r="JZ19">
            <v>11636.4375</v>
          </cell>
          <cell r="KA19">
            <v>13080.869099999998</v>
          </cell>
          <cell r="KB19">
            <v>13948.850799999998</v>
          </cell>
          <cell r="KC19">
            <v>23072.179200000002</v>
          </cell>
          <cell r="KD19">
            <v>30077.0262</v>
          </cell>
          <cell r="KF19">
            <v>13704.691000000001</v>
          </cell>
          <cell r="KG19">
            <v>14874.035000000002</v>
          </cell>
          <cell r="KH19">
            <v>13168.799499999997</v>
          </cell>
          <cell r="KI19">
            <v>12832.092000000001</v>
          </cell>
          <cell r="KJ19">
            <v>19480.967000000004</v>
          </cell>
          <cell r="KK19">
            <v>22473.3714</v>
          </cell>
          <cell r="KL19">
            <v>30960.345999999998</v>
          </cell>
          <cell r="KN19">
            <v>19259.084499999997</v>
          </cell>
          <cell r="KO19">
            <v>16560.635000000002</v>
          </cell>
          <cell r="KP19">
            <v>16781.120999999999</v>
          </cell>
          <cell r="KQ19">
            <v>21011.557999999997</v>
          </cell>
          <cell r="KR19">
            <v>30960.460999999996</v>
          </cell>
          <cell r="KS19">
            <v>45446.677499999998</v>
          </cell>
          <cell r="KT19">
            <v>53459.658000000003</v>
          </cell>
          <cell r="KW19">
            <v>23101.029000000002</v>
          </cell>
          <cell r="KX19">
            <v>31753.302000000003</v>
          </cell>
          <cell r="KY19">
            <v>16128.788</v>
          </cell>
          <cell r="KZ19">
            <v>17251.011999999999</v>
          </cell>
          <cell r="LA19">
            <v>16954.168000000001</v>
          </cell>
          <cell r="LB19">
            <v>18955.308000000001</v>
          </cell>
          <cell r="LC19">
            <v>26658.862999999998</v>
          </cell>
          <cell r="LE19">
            <v>28305.784500000002</v>
          </cell>
          <cell r="LF19">
            <v>13921.125</v>
          </cell>
          <cell r="LG19">
            <v>14241.206</v>
          </cell>
          <cell r="LH19">
            <v>15220.355999999998</v>
          </cell>
          <cell r="LI19">
            <v>15534.383999999998</v>
          </cell>
          <cell r="LJ19">
            <v>17899.907999999999</v>
          </cell>
          <cell r="LK19">
            <v>24172.239000000001</v>
          </cell>
          <cell r="LM19">
            <v>17132.258000000002</v>
          </cell>
          <cell r="LN19">
            <v>16559.723999999998</v>
          </cell>
          <cell r="LO19">
            <v>17454.612000000001</v>
          </cell>
          <cell r="LP19">
            <v>18762.863999999998</v>
          </cell>
          <cell r="LQ19">
            <v>21874.799999999999</v>
          </cell>
          <cell r="LR19">
            <v>24386.4745</v>
          </cell>
          <cell r="LS19">
            <v>32175.486000000001</v>
          </cell>
          <cell r="LU19">
            <v>22455.422000000002</v>
          </cell>
          <cell r="LV19">
            <v>26184.837</v>
          </cell>
          <cell r="LW19">
            <v>19528.803</v>
          </cell>
          <cell r="LX19">
            <v>22396.05</v>
          </cell>
          <cell r="LY19">
            <v>22278.386499999997</v>
          </cell>
          <cell r="LZ19">
            <v>24941.917000000001</v>
          </cell>
          <cell r="MA19">
            <v>39370.684500000003</v>
          </cell>
          <cell r="MD19">
            <v>27205.930500000002</v>
          </cell>
          <cell r="ME19">
            <v>24581.319</v>
          </cell>
          <cell r="MF19">
            <v>24042.821000000004</v>
          </cell>
          <cell r="MG19">
            <v>28759.522000000004</v>
          </cell>
          <cell r="MH19">
            <v>33413.446000000004</v>
          </cell>
          <cell r="MI19">
            <v>32817.987000000001</v>
          </cell>
          <cell r="MJ19">
            <v>44771.926499999994</v>
          </cell>
          <cell r="ML19">
            <v>68005.847999999998</v>
          </cell>
          <cell r="MM19">
            <v>24402.291799999999</v>
          </cell>
          <cell r="MN19">
            <v>28645.9912</v>
          </cell>
          <cell r="MO19">
            <v>29548.522500000003</v>
          </cell>
          <cell r="MP19">
            <v>41680.6005</v>
          </cell>
          <cell r="MQ19">
            <v>39541.646699999998</v>
          </cell>
          <cell r="MR19">
            <v>51898.2742</v>
          </cell>
          <cell r="MT19">
            <v>54421.147199999999</v>
          </cell>
          <cell r="MU19">
            <v>38573.161999999997</v>
          </cell>
          <cell r="MV19">
            <v>41908.803299999992</v>
          </cell>
          <cell r="MW19">
            <v>43747.264000000003</v>
          </cell>
          <cell r="MX19">
            <v>47377.108800000002</v>
          </cell>
          <cell r="MY19">
            <v>53833.626000000004</v>
          </cell>
          <cell r="MZ19">
            <v>58102.412400000001</v>
          </cell>
          <cell r="NB19">
            <v>55717.405200000008</v>
          </cell>
          <cell r="NC19">
            <v>56826.962500000001</v>
          </cell>
          <cell r="ND19">
            <v>64478.441499999994</v>
          </cell>
          <cell r="NE19">
            <v>67552.968000000008</v>
          </cell>
          <cell r="NF19">
            <v>100529.29700000001</v>
          </cell>
          <cell r="NG19">
            <v>116961.55900000001</v>
          </cell>
          <cell r="NH19">
            <v>120628.82700000002</v>
          </cell>
          <cell r="NJ19">
            <v>22330.570500000002</v>
          </cell>
          <cell r="NK19"/>
          <cell r="NL19">
            <v>18156.432000000001</v>
          </cell>
          <cell r="NM19">
            <v>15931.86</v>
          </cell>
          <cell r="NN19">
            <v>25128.243000000002</v>
          </cell>
          <cell r="NO19">
            <v>34595.253000000004</v>
          </cell>
          <cell r="NP19">
            <v>30777.159000000003</v>
          </cell>
          <cell r="NS19">
            <v>14633.282999999999</v>
          </cell>
          <cell r="NT19"/>
          <cell r="NU19">
            <v>14126.206500000002</v>
          </cell>
          <cell r="NV19">
            <v>15209.691000000001</v>
          </cell>
          <cell r="NW19">
            <v>24311.551000000003</v>
          </cell>
          <cell r="NX19">
            <v>28560.100499999997</v>
          </cell>
          <cell r="NY19">
            <v>29057.003999999997</v>
          </cell>
          <cell r="OA19">
            <v>16233.472500000002</v>
          </cell>
          <cell r="OB19">
            <v>15877.624499999998</v>
          </cell>
          <cell r="OC19">
            <v>12350.448</v>
          </cell>
          <cell r="OD19">
            <v>13017.6</v>
          </cell>
          <cell r="OE19">
            <v>14064.005999999999</v>
          </cell>
          <cell r="OF19">
            <v>19451.553</v>
          </cell>
          <cell r="OG19">
            <v>30103.029000000002</v>
          </cell>
          <cell r="OI19">
            <v>14937.951000000001</v>
          </cell>
          <cell r="OJ19">
            <v>14300.088000000002</v>
          </cell>
          <cell r="OK19">
            <v>14706.682999999999</v>
          </cell>
          <cell r="OL19">
            <v>10708.871999999999</v>
          </cell>
          <cell r="OM19">
            <v>12591.575000000001</v>
          </cell>
          <cell r="ON19">
            <v>17731.835000000003</v>
          </cell>
          <cell r="OO19">
            <v>24906.830600000001</v>
          </cell>
          <cell r="OQ19">
            <v>15454.897500000001</v>
          </cell>
          <cell r="OR19">
            <v>12590.9805</v>
          </cell>
          <cell r="OS19">
            <v>9936.4495999999981</v>
          </cell>
          <cell r="OT19">
            <v>10071.586800000001</v>
          </cell>
          <cell r="OU19">
            <v>13639.8855</v>
          </cell>
          <cell r="OV19">
            <v>16223.724000000002</v>
          </cell>
          <cell r="OW19">
            <v>21972.697200000002</v>
          </cell>
          <cell r="OY19">
            <v>13958.542500000001</v>
          </cell>
          <cell r="OZ19">
            <v>12556.436400000001</v>
          </cell>
          <cell r="PA19">
            <v>9645.9959999999992</v>
          </cell>
          <cell r="PB19">
            <v>8648.1849999999995</v>
          </cell>
          <cell r="PC19">
            <v>13063.886</v>
          </cell>
          <cell r="PD19">
            <v>12000.455999999998</v>
          </cell>
          <cell r="PE19">
            <v>23099.202000000001</v>
          </cell>
        </row>
        <row r="20">
          <cell r="D20">
            <v>14022.49</v>
          </cell>
          <cell r="E20">
            <v>15357.96</v>
          </cell>
          <cell r="F20">
            <v>23185.58</v>
          </cell>
          <cell r="G20">
            <v>11518.89</v>
          </cell>
          <cell r="H20">
            <v>10587.79</v>
          </cell>
          <cell r="I20">
            <v>15580.86</v>
          </cell>
          <cell r="J20">
            <v>20719.52</v>
          </cell>
          <cell r="K20">
            <v>110973.09</v>
          </cell>
          <cell r="L20">
            <v>6456.3</v>
          </cell>
          <cell r="M20">
            <v>8016.73</v>
          </cell>
          <cell r="N20">
            <v>6898.87</v>
          </cell>
          <cell r="O20">
            <v>8505.75</v>
          </cell>
          <cell r="P20">
            <v>11098.4</v>
          </cell>
          <cell r="Q20">
            <v>12084.5</v>
          </cell>
          <cell r="R20">
            <v>21295.93</v>
          </cell>
          <cell r="U20">
            <v>8067.69</v>
          </cell>
          <cell r="V20">
            <v>11610.24</v>
          </cell>
          <cell r="W20">
            <v>9262.1200000000008</v>
          </cell>
          <cell r="X20">
            <v>6309</v>
          </cell>
          <cell r="Y20">
            <v>8034.42</v>
          </cell>
          <cell r="Z20">
            <v>10674.25</v>
          </cell>
          <cell r="AA20">
            <v>25108.98</v>
          </cell>
          <cell r="AC20">
            <v>12284.97</v>
          </cell>
          <cell r="AD20">
            <v>10279.61</v>
          </cell>
          <cell r="AE20">
            <v>8626</v>
          </cell>
          <cell r="AF20">
            <v>14780.85</v>
          </cell>
          <cell r="AG20">
            <v>9619.35</v>
          </cell>
          <cell r="AH20">
            <v>16270.25</v>
          </cell>
          <cell r="AI20">
            <v>20742.8</v>
          </cell>
          <cell r="AK20">
            <v>8070.1812000000009</v>
          </cell>
          <cell r="AL20">
            <v>13786.156800000001</v>
          </cell>
          <cell r="AM20">
            <v>11601.062000000002</v>
          </cell>
          <cell r="AN20">
            <v>12695.072000000002</v>
          </cell>
          <cell r="AO20">
            <v>10059.236000000001</v>
          </cell>
          <cell r="AP20">
            <v>21110.710999999999</v>
          </cell>
          <cell r="AQ20">
            <v>24709.371499999997</v>
          </cell>
          <cell r="AS20">
            <v>13003.861499999999</v>
          </cell>
          <cell r="AT20">
            <v>11219.483000000002</v>
          </cell>
          <cell r="AU20">
            <v>10350.874</v>
          </cell>
          <cell r="AV20">
            <v>9562.1020000000008</v>
          </cell>
          <cell r="AW20">
            <v>10600.337000000001</v>
          </cell>
          <cell r="AX20">
            <v>17333.448</v>
          </cell>
          <cell r="AY20">
            <v>26291.556</v>
          </cell>
          <cell r="BA20">
            <v>6427.717200000001</v>
          </cell>
          <cell r="BB20">
            <v>11499.2976</v>
          </cell>
          <cell r="BC20">
            <v>7294.3530000000001</v>
          </cell>
          <cell r="BD20">
            <v>13973.258999999998</v>
          </cell>
          <cell r="BE20">
            <v>10198.924499999999</v>
          </cell>
          <cell r="BF20">
            <v>20257.125</v>
          </cell>
          <cell r="BG20">
            <v>44158.785000000003</v>
          </cell>
          <cell r="BJ20">
            <v>8093.89</v>
          </cell>
          <cell r="BK20">
            <v>15973.7</v>
          </cell>
          <cell r="BL20">
            <v>17906.32</v>
          </cell>
          <cell r="BM20">
            <v>12214.46</v>
          </cell>
          <cell r="BN20">
            <v>16141.74</v>
          </cell>
          <cell r="BO20">
            <v>19514.689999999999</v>
          </cell>
          <cell r="BP20">
            <v>27689.34</v>
          </cell>
          <cell r="BR20">
            <v>10758.7</v>
          </cell>
          <cell r="BS20">
            <v>18707.169999999998</v>
          </cell>
          <cell r="BT20">
            <v>21059.14</v>
          </cell>
          <cell r="BU20">
            <v>17871.73</v>
          </cell>
          <cell r="BV20">
            <v>28598.37</v>
          </cell>
          <cell r="BW20">
            <v>21503.54</v>
          </cell>
          <cell r="BX20">
            <v>32110.87</v>
          </cell>
          <cell r="BZ20">
            <v>11804.6</v>
          </cell>
          <cell r="CA20">
            <v>19739.59</v>
          </cell>
          <cell r="CB20">
            <v>16228.62</v>
          </cell>
          <cell r="CC20">
            <v>18664.28</v>
          </cell>
          <cell r="CD20">
            <v>31829.03</v>
          </cell>
          <cell r="CE20">
            <v>27897.200000000001</v>
          </cell>
          <cell r="CF20">
            <v>27170.79</v>
          </cell>
          <cell r="CH20">
            <v>11154.6</v>
          </cell>
          <cell r="CI20">
            <v>15044.25</v>
          </cell>
          <cell r="CJ20">
            <v>10372.23</v>
          </cell>
          <cell r="CK20">
            <v>16992.98</v>
          </cell>
          <cell r="CL20">
            <v>15702.17</v>
          </cell>
          <cell r="CM20">
            <v>27573.23</v>
          </cell>
          <cell r="CN20">
            <v>49021.14</v>
          </cell>
          <cell r="CQ20">
            <v>46792.9</v>
          </cell>
          <cell r="CR20">
            <v>16702.62</v>
          </cell>
          <cell r="CS20">
            <v>14480.71</v>
          </cell>
          <cell r="CT20">
            <v>17122.04</v>
          </cell>
          <cell r="CU20">
            <v>17153.97</v>
          </cell>
          <cell r="CV20">
            <v>25929.759999999998</v>
          </cell>
          <cell r="CW20">
            <v>34521.18</v>
          </cell>
          <cell r="CY20">
            <v>15716.809499999999</v>
          </cell>
          <cell r="CZ20">
            <v>26910.271500000003</v>
          </cell>
          <cell r="DA20">
            <v>28162.244000000002</v>
          </cell>
          <cell r="DB20">
            <v>20828.410000000003</v>
          </cell>
          <cell r="DC20">
            <v>14966.3115</v>
          </cell>
          <cell r="DD20">
            <v>21388.0065</v>
          </cell>
          <cell r="DE20">
            <v>32431.287</v>
          </cell>
          <cell r="DG20">
            <v>13055.928</v>
          </cell>
          <cell r="DH20">
            <v>22119.167999999998</v>
          </cell>
          <cell r="DI20">
            <v>16116.45</v>
          </cell>
          <cell r="DJ20">
            <v>15121.7</v>
          </cell>
          <cell r="DK20">
            <v>12312.972</v>
          </cell>
          <cell r="DL20">
            <v>20998.648000000001</v>
          </cell>
          <cell r="DM20">
            <v>23163.199499999999</v>
          </cell>
          <cell r="DO20">
            <v>11818.323000000002</v>
          </cell>
          <cell r="DP20">
            <v>15510.566400000002</v>
          </cell>
          <cell r="DQ20">
            <v>14864.370999999999</v>
          </cell>
          <cell r="DR20">
            <v>10790.528</v>
          </cell>
          <cell r="DS20">
            <v>20782.374499999998</v>
          </cell>
          <cell r="DT20">
            <v>25866.896000000004</v>
          </cell>
          <cell r="DU20">
            <v>26295.225000000002</v>
          </cell>
          <cell r="DX20">
            <v>12276.736499999999</v>
          </cell>
          <cell r="DY20">
            <v>17040.387000000002</v>
          </cell>
          <cell r="DZ20">
            <v>16726.956999999999</v>
          </cell>
          <cell r="EA20">
            <v>16536.0455</v>
          </cell>
          <cell r="EB20">
            <v>11822.181</v>
          </cell>
          <cell r="EC20">
            <v>15706.022999999999</v>
          </cell>
          <cell r="ED20">
            <v>16593.828000000001</v>
          </cell>
          <cell r="EF20">
            <v>6655.0890000000009</v>
          </cell>
          <cell r="EG20">
            <v>11597.585999999999</v>
          </cell>
          <cell r="EH20">
            <v>7181.3</v>
          </cell>
          <cell r="EI20">
            <v>6545.652</v>
          </cell>
          <cell r="EJ20">
            <v>7938.503999999999</v>
          </cell>
          <cell r="EK20">
            <v>112775.96399999999</v>
          </cell>
          <cell r="EL20">
            <v>16147.315999999999</v>
          </cell>
          <cell r="EN20">
            <v>7789.9710000000005</v>
          </cell>
          <cell r="EO20">
            <v>5755.8270000000002</v>
          </cell>
          <cell r="EP20">
            <v>8631.2204999999994</v>
          </cell>
          <cell r="EQ20">
            <v>10853.010000000002</v>
          </cell>
          <cell r="ER20">
            <v>9643.66</v>
          </cell>
          <cell r="ES20">
            <v>14467.025000000001</v>
          </cell>
          <cell r="ET20">
            <v>22263.787000000004</v>
          </cell>
          <cell r="EV20">
            <v>6818.3640000000005</v>
          </cell>
          <cell r="EW20">
            <v>7531.0830000000005</v>
          </cell>
          <cell r="EX20">
            <v>6286.59</v>
          </cell>
          <cell r="EY20">
            <v>9488.3029999999999</v>
          </cell>
          <cell r="EZ20">
            <v>6285.1549999999997</v>
          </cell>
          <cell r="FA20">
            <v>8654.8280000000013</v>
          </cell>
          <cell r="FB20">
            <v>13965.975</v>
          </cell>
          <cell r="FD20">
            <v>9122.3220000000019</v>
          </cell>
          <cell r="FE20">
            <v>12624.942000000001</v>
          </cell>
          <cell r="FF20">
            <v>15209.531999999999</v>
          </cell>
          <cell r="FG20">
            <v>17847.988499999999</v>
          </cell>
          <cell r="FH20">
            <v>13366.921499999999</v>
          </cell>
          <cell r="FI20">
            <v>16066.626999999999</v>
          </cell>
          <cell r="FJ20">
            <v>21202.089999999997</v>
          </cell>
          <cell r="FM20">
            <v>10111.0275</v>
          </cell>
          <cell r="FN20">
            <v>19804.655999999995</v>
          </cell>
          <cell r="FO20">
            <v>12647.400999999998</v>
          </cell>
          <cell r="FP20">
            <v>11439.948</v>
          </cell>
          <cell r="FQ20">
            <v>16473.082999999999</v>
          </cell>
          <cell r="FR20">
            <v>13769.18</v>
          </cell>
          <cell r="FS20">
            <v>22231.464</v>
          </cell>
          <cell r="FU20">
            <v>14414.213000000002</v>
          </cell>
          <cell r="FV20">
            <v>13895.981</v>
          </cell>
          <cell r="FW20">
            <v>13907.333000000002</v>
          </cell>
          <cell r="FX20">
            <v>13799.229499999999</v>
          </cell>
          <cell r="FY20">
            <v>11164.659999999998</v>
          </cell>
          <cell r="FZ20">
            <v>19997.315500000001</v>
          </cell>
          <cell r="GA20">
            <v>16042.103999999999</v>
          </cell>
          <cell r="GC20">
            <v>7493.579999999999</v>
          </cell>
          <cell r="GD20">
            <v>14358.796499999999</v>
          </cell>
          <cell r="GE20">
            <v>15182.207999999999</v>
          </cell>
          <cell r="GF20">
            <v>12617.949499999999</v>
          </cell>
          <cell r="GG20">
            <v>12325.653999999999</v>
          </cell>
          <cell r="GH20">
            <v>19524.296000000002</v>
          </cell>
          <cell r="GI20">
            <v>21021.812700000002</v>
          </cell>
          <cell r="GK20">
            <v>7550.3230000000012</v>
          </cell>
          <cell r="GL20">
            <v>16203.660000000002</v>
          </cell>
          <cell r="GM20">
            <v>9525.610999999999</v>
          </cell>
          <cell r="GN20">
            <v>9896.9919999999984</v>
          </cell>
          <cell r="GO20">
            <v>15286.073000000002</v>
          </cell>
          <cell r="GP20">
            <v>15579.636</v>
          </cell>
          <cell r="GQ20">
            <v>18020.660999999996</v>
          </cell>
          <cell r="GT20">
            <v>10716.348</v>
          </cell>
          <cell r="GU20">
            <v>14377.264000000001</v>
          </cell>
          <cell r="GV20">
            <v>12106.889499999999</v>
          </cell>
          <cell r="GW20">
            <v>11376.766</v>
          </cell>
          <cell r="GX20">
            <v>14685.453999999998</v>
          </cell>
          <cell r="GY20">
            <v>17284.822</v>
          </cell>
          <cell r="GZ20">
            <v>22006.754000000001</v>
          </cell>
          <cell r="HB20">
            <v>9332.6750000000011</v>
          </cell>
          <cell r="HC20">
            <v>14006.784000000001</v>
          </cell>
          <cell r="HD20">
            <v>9732.4850000000006</v>
          </cell>
          <cell r="HE20">
            <v>17206.790999999997</v>
          </cell>
          <cell r="HF20">
            <v>9146.7119999999995</v>
          </cell>
          <cell r="HG20">
            <v>14465.154</v>
          </cell>
          <cell r="HH20">
            <v>16053.367</v>
          </cell>
          <cell r="HJ20">
            <v>8292.48</v>
          </cell>
          <cell r="HK20">
            <v>12986.892</v>
          </cell>
          <cell r="HL20">
            <v>8295.7289999999994</v>
          </cell>
          <cell r="HM20">
            <v>10520.016</v>
          </cell>
          <cell r="HN20">
            <v>15398.159999999998</v>
          </cell>
          <cell r="HO20">
            <v>20771.627999999997</v>
          </cell>
          <cell r="HP20">
            <v>31982.380500000003</v>
          </cell>
          <cell r="HR20">
            <v>11791.219000000003</v>
          </cell>
          <cell r="HS20">
            <v>17260.550999999999</v>
          </cell>
          <cell r="HT20">
            <v>12104.934499999999</v>
          </cell>
          <cell r="HU20">
            <v>17053.619000000002</v>
          </cell>
          <cell r="HV20">
            <v>14011.818499999999</v>
          </cell>
          <cell r="HW20">
            <v>17575.474999999999</v>
          </cell>
          <cell r="HX20">
            <v>18003.037</v>
          </cell>
          <cell r="IA20">
            <v>10572.492000000002</v>
          </cell>
          <cell r="IB20">
            <v>13681.569000000001</v>
          </cell>
          <cell r="IC20">
            <v>8575.9984999999997</v>
          </cell>
          <cell r="ID20">
            <v>6766.6115</v>
          </cell>
          <cell r="IE20">
            <v>12184.410999999998</v>
          </cell>
          <cell r="IF20">
            <v>14919.516</v>
          </cell>
          <cell r="IG20">
            <v>18325.295999999998</v>
          </cell>
          <cell r="II20">
            <v>9584.8799999999992</v>
          </cell>
          <cell r="IJ20">
            <v>13966.367999999999</v>
          </cell>
          <cell r="IK20">
            <v>10179.988000000001</v>
          </cell>
          <cell r="IL20">
            <v>9173.2160000000003</v>
          </cell>
          <cell r="IM20">
            <v>11354.434000000001</v>
          </cell>
          <cell r="IN20">
            <v>15762.175999999998</v>
          </cell>
          <cell r="IO20">
            <v>16090.337500000001</v>
          </cell>
          <cell r="IQ20">
            <v>10077.864</v>
          </cell>
          <cell r="IR20">
            <v>11021.063999999998</v>
          </cell>
          <cell r="IS20">
            <v>10555.271999999999</v>
          </cell>
          <cell r="IT20">
            <v>18588.936000000002</v>
          </cell>
          <cell r="IU20">
            <v>15983.148000000001</v>
          </cell>
          <cell r="IV20">
            <v>14808.9</v>
          </cell>
          <cell r="IW20">
            <v>24677.916000000001</v>
          </cell>
          <cell r="IY20">
            <v>8430.5980000000018</v>
          </cell>
          <cell r="IZ20">
            <v>12251.217000000001</v>
          </cell>
          <cell r="JA20">
            <v>8192.5319999999992</v>
          </cell>
          <cell r="JB20">
            <v>10789.889000000001</v>
          </cell>
          <cell r="JC20">
            <v>9996.84</v>
          </cell>
          <cell r="JD20">
            <v>12842.759999999998</v>
          </cell>
          <cell r="JE20">
            <v>13685.796</v>
          </cell>
          <cell r="JG20">
            <v>8936.616</v>
          </cell>
          <cell r="JH20">
            <v>9445.8719999999994</v>
          </cell>
          <cell r="JI20">
            <v>11576.94</v>
          </cell>
          <cell r="JJ20">
            <v>8074.0790000000006</v>
          </cell>
          <cell r="JK20">
            <v>7153.5</v>
          </cell>
          <cell r="JL20">
            <v>9960.648000000001</v>
          </cell>
          <cell r="JM20">
            <v>19096.087500000001</v>
          </cell>
          <cell r="JP20">
            <v>6658.1240000000007</v>
          </cell>
          <cell r="JQ20">
            <v>13169.8115</v>
          </cell>
          <cell r="JR20">
            <v>12076.735000000001</v>
          </cell>
          <cell r="JS20">
            <v>12527.746000000001</v>
          </cell>
          <cell r="JT20">
            <v>8928.8919999999998</v>
          </cell>
          <cell r="JU20">
            <v>11018.806399999999</v>
          </cell>
          <cell r="JV20">
            <v>16247.659999999998</v>
          </cell>
          <cell r="JX20">
            <v>7549.0029999999997</v>
          </cell>
          <cell r="JY20">
            <v>8320.0040000000008</v>
          </cell>
          <cell r="JZ20">
            <v>8774.0640000000003</v>
          </cell>
          <cell r="KA20">
            <v>13869.125</v>
          </cell>
          <cell r="KB20">
            <v>13499.321000000002</v>
          </cell>
          <cell r="KC20">
            <v>12952.032000000001</v>
          </cell>
          <cell r="KD20">
            <v>16894.151999999998</v>
          </cell>
          <cell r="KF20">
            <v>8324.0190000000002</v>
          </cell>
          <cell r="KG20">
            <v>10405.668</v>
          </cell>
          <cell r="KH20">
            <v>10157.975999999999</v>
          </cell>
          <cell r="KI20">
            <v>13283.148000000001</v>
          </cell>
          <cell r="KJ20">
            <v>14731.344000000001</v>
          </cell>
          <cell r="KK20">
            <v>21968.232</v>
          </cell>
          <cell r="KL20">
            <v>33704.800500000005</v>
          </cell>
          <cell r="KN20">
            <v>13247.034</v>
          </cell>
          <cell r="KO20">
            <v>15174.537499999999</v>
          </cell>
          <cell r="KP20">
            <v>20015.5085</v>
          </cell>
          <cell r="KQ20">
            <v>21484.056</v>
          </cell>
          <cell r="KR20">
            <v>22580.481</v>
          </cell>
          <cell r="KS20">
            <v>36065.392000000007</v>
          </cell>
          <cell r="KT20">
            <v>45044.857000000004</v>
          </cell>
          <cell r="KW20">
            <v>15209.985000000001</v>
          </cell>
          <cell r="KX20">
            <v>14777.706999999999</v>
          </cell>
          <cell r="KY20">
            <v>13921.842500000001</v>
          </cell>
          <cell r="KZ20">
            <v>11887.032499999998</v>
          </cell>
          <cell r="LA20">
            <v>10138.986499999999</v>
          </cell>
          <cell r="LB20">
            <v>13439.136</v>
          </cell>
          <cell r="LC20">
            <v>21159.820000000003</v>
          </cell>
          <cell r="LE20">
            <v>6340.3670000000011</v>
          </cell>
          <cell r="LF20">
            <v>10120.98</v>
          </cell>
          <cell r="LG20">
            <v>9909.4320000000007</v>
          </cell>
          <cell r="LH20">
            <v>11433.251999999999</v>
          </cell>
          <cell r="LI20">
            <v>8220.7875000000004</v>
          </cell>
          <cell r="LJ20">
            <v>11673.262500000001</v>
          </cell>
          <cell r="LK20">
            <v>21923.233500000002</v>
          </cell>
          <cell r="LM20">
            <v>12750.012000000001</v>
          </cell>
          <cell r="LN20">
            <v>16406.82</v>
          </cell>
          <cell r="LO20">
            <v>19464.520499999995</v>
          </cell>
          <cell r="LP20">
            <v>19927.165499999999</v>
          </cell>
          <cell r="LQ20">
            <v>24063.887999999995</v>
          </cell>
          <cell r="LR20">
            <v>29909.602499999997</v>
          </cell>
          <cell r="LS20">
            <v>34536.925499999998</v>
          </cell>
          <cell r="LU20">
            <v>15833.139000000001</v>
          </cell>
          <cell r="LV20">
            <v>22325.0265</v>
          </cell>
          <cell r="LW20">
            <v>23131.574999999997</v>
          </cell>
          <cell r="LX20">
            <v>24655.482499999998</v>
          </cell>
          <cell r="LY20">
            <v>21658.657500000001</v>
          </cell>
          <cell r="LZ20">
            <v>35547.431499999999</v>
          </cell>
          <cell r="MA20">
            <v>47412.838000000003</v>
          </cell>
          <cell r="MD20">
            <v>18615.575999999997</v>
          </cell>
          <cell r="ME20">
            <v>36786.664199999999</v>
          </cell>
          <cell r="MF20">
            <v>29563.371999999996</v>
          </cell>
          <cell r="MG20">
            <v>38701.45440000001</v>
          </cell>
          <cell r="MH20">
            <v>46288.147499999999</v>
          </cell>
          <cell r="MI20">
            <v>42724.868999999992</v>
          </cell>
          <cell r="MJ20">
            <v>71208.039900000018</v>
          </cell>
          <cell r="ML20">
            <v>104060.32350000001</v>
          </cell>
          <cell r="MM20">
            <v>37921.096500000007</v>
          </cell>
          <cell r="MN20">
            <v>33160.380700000002</v>
          </cell>
          <cell r="MO20">
            <v>47855.724000000002</v>
          </cell>
          <cell r="MP20">
            <v>50590.963500000005</v>
          </cell>
          <cell r="MQ20">
            <v>58220.273999999998</v>
          </cell>
          <cell r="MR20">
            <v>91470.991500000004</v>
          </cell>
          <cell r="MT20">
            <v>72790.012800000011</v>
          </cell>
          <cell r="MU20">
            <v>47298.042000000009</v>
          </cell>
          <cell r="MV20">
            <v>47362.232499999998</v>
          </cell>
          <cell r="MW20">
            <v>53872.236000000004</v>
          </cell>
          <cell r="MX20">
            <v>60659.233999999997</v>
          </cell>
          <cell r="MY20">
            <v>69848.262400000007</v>
          </cell>
          <cell r="MZ20">
            <v>98932.060800000007</v>
          </cell>
          <cell r="NB20">
            <v>91971.201600000015</v>
          </cell>
          <cell r="NC20">
            <v>101924.17200000001</v>
          </cell>
          <cell r="ND20">
            <v>94709.017800000016</v>
          </cell>
          <cell r="NE20">
            <v>98676.743000000017</v>
          </cell>
          <cell r="NF20">
            <v>97628.693900000013</v>
          </cell>
          <cell r="NG20">
            <v>105522.71400000001</v>
          </cell>
          <cell r="NH20">
            <v>92156.985000000001</v>
          </cell>
          <cell r="NJ20">
            <v>20274.45</v>
          </cell>
          <cell r="NK20"/>
          <cell r="NL20">
            <v>13706.322</v>
          </cell>
          <cell r="NM20">
            <v>9193.4534999999996</v>
          </cell>
          <cell r="NN20">
            <v>13389.264000000001</v>
          </cell>
          <cell r="NO20">
            <v>19631.5455</v>
          </cell>
          <cell r="NP20">
            <v>11944.915500000001</v>
          </cell>
          <cell r="NS20">
            <v>10171.581</v>
          </cell>
          <cell r="NT20"/>
          <cell r="NU20">
            <v>11091.097500000002</v>
          </cell>
          <cell r="NV20">
            <v>8604.6765000000014</v>
          </cell>
          <cell r="NW20">
            <v>14893.054</v>
          </cell>
          <cell r="NX20">
            <v>19147.569</v>
          </cell>
          <cell r="NY20">
            <v>14064.016999999998</v>
          </cell>
          <cell r="OA20">
            <v>9282.0105000000003</v>
          </cell>
          <cell r="OB20">
            <v>13123.761</v>
          </cell>
          <cell r="OC20">
            <v>6514.0024999999996</v>
          </cell>
          <cell r="OD20">
            <v>8510.2644999999993</v>
          </cell>
          <cell r="OE20">
            <v>7570.5959999999995</v>
          </cell>
          <cell r="OF20">
            <v>11921.140000000001</v>
          </cell>
          <cell r="OG20">
            <v>15374.373000000001</v>
          </cell>
          <cell r="OI20">
            <v>4977.4410000000007</v>
          </cell>
          <cell r="OJ20">
            <v>6835.6200000000008</v>
          </cell>
          <cell r="OK20">
            <v>6738.2150000000001</v>
          </cell>
          <cell r="OL20">
            <v>6202.4749999999995</v>
          </cell>
          <cell r="OM20">
            <v>6605.8410000000013</v>
          </cell>
          <cell r="ON20">
            <v>12667.291999999999</v>
          </cell>
          <cell r="OO20">
            <v>13847.6415</v>
          </cell>
          <cell r="OQ20">
            <v>8116.7680000000009</v>
          </cell>
          <cell r="OR20">
            <v>6689.0784999999996</v>
          </cell>
          <cell r="OS20">
            <v>7028.6399999999994</v>
          </cell>
          <cell r="OT20">
            <v>8799.6930000000011</v>
          </cell>
          <cell r="OU20">
            <v>6750.192</v>
          </cell>
          <cell r="OV20">
            <v>8024.4359999999997</v>
          </cell>
          <cell r="OW20">
            <v>18926.082000000002</v>
          </cell>
          <cell r="OY20">
            <v>5266.6570000000002</v>
          </cell>
          <cell r="OZ20">
            <v>18854.629500000003</v>
          </cell>
          <cell r="PA20">
            <v>6552.9874999999993</v>
          </cell>
          <cell r="PB20">
            <v>7488.72</v>
          </cell>
          <cell r="PC20">
            <v>9893.2679999999982</v>
          </cell>
          <cell r="PD20">
            <v>9916.3318000000017</v>
          </cell>
          <cell r="PE20">
            <v>15727.089000000002</v>
          </cell>
        </row>
        <row r="21">
          <cell r="D21">
            <v>7262.36</v>
          </cell>
          <cell r="E21">
            <v>13487.23</v>
          </cell>
          <cell r="F21">
            <v>24649.65</v>
          </cell>
          <cell r="G21">
            <v>10437.31</v>
          </cell>
          <cell r="H21">
            <v>10884.81</v>
          </cell>
          <cell r="I21">
            <v>15045.62</v>
          </cell>
          <cell r="J21">
            <v>21559.54</v>
          </cell>
          <cell r="K21">
            <v>103326.51999999999</v>
          </cell>
          <cell r="L21">
            <v>7705.27</v>
          </cell>
          <cell r="M21">
            <v>8099.8</v>
          </cell>
          <cell r="N21">
            <v>8489.19</v>
          </cell>
          <cell r="O21">
            <v>11149.52</v>
          </cell>
          <cell r="P21">
            <v>8892.34</v>
          </cell>
          <cell r="Q21">
            <v>16708.32</v>
          </cell>
          <cell r="R21">
            <v>16968.330000000002</v>
          </cell>
          <cell r="U21">
            <v>5880.85</v>
          </cell>
          <cell r="V21">
            <v>10247.94</v>
          </cell>
          <cell r="W21">
            <v>8990.39</v>
          </cell>
          <cell r="X21">
            <v>11452.48</v>
          </cell>
          <cell r="Y21">
            <v>9018.7999999999993</v>
          </cell>
          <cell r="Z21">
            <v>10243.86</v>
          </cell>
          <cell r="AA21">
            <v>19278.349999999999</v>
          </cell>
          <cell r="AC21">
            <v>4871.3500000000004</v>
          </cell>
          <cell r="AD21">
            <v>7154.57</v>
          </cell>
          <cell r="AE21">
            <v>7602.85</v>
          </cell>
          <cell r="AF21">
            <v>7790.73</v>
          </cell>
          <cell r="AG21">
            <v>8272.31</v>
          </cell>
          <cell r="AH21">
            <v>8856.94</v>
          </cell>
          <cell r="AI21">
            <v>16323.74</v>
          </cell>
          <cell r="AK21">
            <v>5574.7545</v>
          </cell>
          <cell r="AL21">
            <v>11182.446000000002</v>
          </cell>
          <cell r="AM21">
            <v>8138.7460000000001</v>
          </cell>
          <cell r="AN21">
            <v>10844.224999999999</v>
          </cell>
          <cell r="AO21">
            <v>10855.517</v>
          </cell>
          <cell r="AP21">
            <v>9080.2124999999996</v>
          </cell>
          <cell r="AQ21">
            <v>22011.367999999999</v>
          </cell>
          <cell r="AS21">
            <v>5805.3029999999999</v>
          </cell>
          <cell r="AT21">
            <v>9071.0969999999998</v>
          </cell>
          <cell r="AU21">
            <v>6842.8250000000007</v>
          </cell>
          <cell r="AV21">
            <v>5083.5289999999995</v>
          </cell>
          <cell r="AW21">
            <v>9522.655999999999</v>
          </cell>
          <cell r="AX21">
            <v>9200.0640000000003</v>
          </cell>
          <cell r="AY21">
            <v>16435.399500000003</v>
          </cell>
          <cell r="BA21">
            <v>6178.7669999999998</v>
          </cell>
          <cell r="BB21">
            <v>9128.7324000000008</v>
          </cell>
          <cell r="BC21">
            <v>7350.2856000000002</v>
          </cell>
          <cell r="BD21">
            <v>11060.621000000001</v>
          </cell>
          <cell r="BE21">
            <v>12673.666999999999</v>
          </cell>
          <cell r="BF21">
            <v>14359.175999999999</v>
          </cell>
          <cell r="BG21">
            <v>16418.663999999997</v>
          </cell>
          <cell r="BJ21">
            <v>8562.9500000000007</v>
          </cell>
          <cell r="BK21">
            <v>6425.71</v>
          </cell>
          <cell r="BL21">
            <v>11456.61</v>
          </cell>
          <cell r="BM21">
            <v>9118.81</v>
          </cell>
          <cell r="BN21">
            <v>14786.8</v>
          </cell>
          <cell r="BO21">
            <v>15820.92</v>
          </cell>
          <cell r="BP21">
            <v>21160.720000000001</v>
          </cell>
          <cell r="BR21">
            <v>5771.2</v>
          </cell>
          <cell r="BS21">
            <v>7524.32</v>
          </cell>
          <cell r="BT21">
            <v>8883.7099999999991</v>
          </cell>
          <cell r="BU21">
            <v>9057.7199999999993</v>
          </cell>
          <cell r="BV21">
            <v>20115.12</v>
          </cell>
          <cell r="BW21">
            <v>12859.71</v>
          </cell>
          <cell r="BX21">
            <v>14817.93</v>
          </cell>
          <cell r="BZ21">
            <v>8902.15</v>
          </cell>
          <cell r="CA21">
            <v>8394.3700000000008</v>
          </cell>
          <cell r="CB21">
            <v>15490.95</v>
          </cell>
          <cell r="CC21">
            <v>8875.6299999999992</v>
          </cell>
          <cell r="CD21">
            <v>8504.25</v>
          </cell>
          <cell r="CE21">
            <v>13905.43</v>
          </cell>
          <cell r="CF21">
            <v>20124.04</v>
          </cell>
          <cell r="CH21">
            <v>7384.5</v>
          </cell>
          <cell r="CI21">
            <v>9355.92</v>
          </cell>
          <cell r="CJ21">
            <v>14690.02</v>
          </cell>
          <cell r="CK21">
            <v>13516.61</v>
          </cell>
          <cell r="CL21">
            <v>18446.37</v>
          </cell>
          <cell r="CM21">
            <v>20496.52</v>
          </cell>
          <cell r="CN21">
            <v>44024.58</v>
          </cell>
          <cell r="CQ21">
            <v>39509.24</v>
          </cell>
          <cell r="CR21">
            <v>13440.83</v>
          </cell>
          <cell r="CS21">
            <v>8730.52</v>
          </cell>
          <cell r="CT21">
            <v>12063.77</v>
          </cell>
          <cell r="CU21">
            <v>14118.3</v>
          </cell>
          <cell r="CV21">
            <v>17036.13</v>
          </cell>
          <cell r="CW21">
            <v>21314.5</v>
          </cell>
          <cell r="CY21">
            <v>9384.2980000000007</v>
          </cell>
          <cell r="CZ21">
            <v>20642.1705</v>
          </cell>
          <cell r="DA21">
            <v>22317.218000000004</v>
          </cell>
          <cell r="DB21">
            <v>17117.27</v>
          </cell>
          <cell r="DC21">
            <v>13191.853500000001</v>
          </cell>
          <cell r="DD21">
            <v>14240.867200000001</v>
          </cell>
          <cell r="DE21">
            <v>22792.384800000003</v>
          </cell>
          <cell r="DG21">
            <v>8741.1799999999985</v>
          </cell>
          <cell r="DH21">
            <v>10444.335000000001</v>
          </cell>
          <cell r="DI21">
            <v>11430.6255</v>
          </cell>
          <cell r="DJ21">
            <v>10567.977000000001</v>
          </cell>
          <cell r="DK21">
            <v>8778.0210000000006</v>
          </cell>
          <cell r="DL21">
            <v>10549.003500000001</v>
          </cell>
          <cell r="DM21">
            <v>15340.542000000001</v>
          </cell>
          <cell r="DO21">
            <v>9194.7345000000005</v>
          </cell>
          <cell r="DP21">
            <v>7997.6930000000011</v>
          </cell>
          <cell r="DQ21">
            <v>8058.9850000000015</v>
          </cell>
          <cell r="DR21">
            <v>10609.302</v>
          </cell>
          <cell r="DS21">
            <v>11677.870499999999</v>
          </cell>
          <cell r="DT21">
            <v>12664.871999999999</v>
          </cell>
          <cell r="DU21">
            <v>16857</v>
          </cell>
          <cell r="DX21">
            <v>4749.9585000000006</v>
          </cell>
          <cell r="DY21">
            <v>7040.2420000000011</v>
          </cell>
          <cell r="DZ21">
            <v>9727.2896000000001</v>
          </cell>
          <cell r="EA21">
            <v>10369.859999999999</v>
          </cell>
          <cell r="EB21">
            <v>12413.2155</v>
          </cell>
          <cell r="EC21">
            <v>10089.048000000001</v>
          </cell>
          <cell r="ED21">
            <v>19354.650000000001</v>
          </cell>
          <cell r="EF21">
            <v>7164.2025000000003</v>
          </cell>
          <cell r="EG21">
            <v>8074.4624999999996</v>
          </cell>
          <cell r="EH21">
            <v>12345.438</v>
          </cell>
          <cell r="EI21">
            <v>8832.2875000000004</v>
          </cell>
          <cell r="EJ21">
            <v>8504.8040000000019</v>
          </cell>
          <cell r="EK21">
            <v>16093.870499999999</v>
          </cell>
          <cell r="EL21">
            <v>22514.656500000001</v>
          </cell>
          <cell r="EN21">
            <v>6449.8980000000001</v>
          </cell>
          <cell r="EO21">
            <v>7549.3109999999997</v>
          </cell>
          <cell r="EP21">
            <v>9329.3130000000001</v>
          </cell>
          <cell r="EQ21">
            <v>15924.370000000003</v>
          </cell>
          <cell r="ER21">
            <v>12787.099</v>
          </cell>
          <cell r="ES21">
            <v>13693.967999999999</v>
          </cell>
          <cell r="ET21">
            <v>23883.498999999996</v>
          </cell>
          <cell r="EV21">
            <v>12909.876999999999</v>
          </cell>
          <cell r="EW21">
            <v>8317.0184999999983</v>
          </cell>
          <cell r="EX21">
            <v>11612.887000000001</v>
          </cell>
          <cell r="EY21">
            <v>9596.6860000000015</v>
          </cell>
          <cell r="EZ21">
            <v>12358.566999999999</v>
          </cell>
          <cell r="FA21">
            <v>14157.454499999998</v>
          </cell>
          <cell r="FB21">
            <v>20015.105999999996</v>
          </cell>
          <cell r="FD21">
            <v>6676.9115000000002</v>
          </cell>
          <cell r="FE21">
            <v>9880.5009999999984</v>
          </cell>
          <cell r="FF21">
            <v>11006.328</v>
          </cell>
          <cell r="FG21">
            <v>11222.734999999999</v>
          </cell>
          <cell r="FH21">
            <v>13421.626999999999</v>
          </cell>
          <cell r="FI21">
            <v>15692.646999999999</v>
          </cell>
          <cell r="FJ21">
            <v>23511.680999999997</v>
          </cell>
          <cell r="FM21">
            <v>8908.0750000000007</v>
          </cell>
          <cell r="FN21">
            <v>13796.906499999999</v>
          </cell>
          <cell r="FO21">
            <v>11119.258</v>
          </cell>
          <cell r="FP21">
            <v>11189.718499999999</v>
          </cell>
          <cell r="FQ21">
            <v>14252.436</v>
          </cell>
          <cell r="FR21">
            <v>12984.29</v>
          </cell>
          <cell r="FS21">
            <v>18099.796000000002</v>
          </cell>
          <cell r="FU21">
            <v>7492.7710000000006</v>
          </cell>
          <cell r="FV21">
            <v>7193.362000000001</v>
          </cell>
          <cell r="FW21">
            <v>8656.2740000000013</v>
          </cell>
          <cell r="FX21">
            <v>9765.0300000000007</v>
          </cell>
          <cell r="FY21">
            <v>11147.345000000001</v>
          </cell>
          <cell r="FZ21">
            <v>14258.737799999999</v>
          </cell>
          <cell r="GA21">
            <v>17257.387999999999</v>
          </cell>
          <cell r="GC21">
            <v>7764.2479999999996</v>
          </cell>
          <cell r="GD21">
            <v>9198.1139999999996</v>
          </cell>
          <cell r="GE21">
            <v>6557.94</v>
          </cell>
          <cell r="GF21">
            <v>8711.2155000000002</v>
          </cell>
          <cell r="GG21">
            <v>12325.653999999999</v>
          </cell>
          <cell r="GH21">
            <v>12599.480499999998</v>
          </cell>
          <cell r="GI21">
            <v>17349.877499999999</v>
          </cell>
          <cell r="GK21">
            <v>6315.96</v>
          </cell>
          <cell r="GL21">
            <v>7360.9080000000004</v>
          </cell>
          <cell r="GM21">
            <v>8374.5360000000001</v>
          </cell>
          <cell r="GN21">
            <v>11216.279999999999</v>
          </cell>
          <cell r="GO21">
            <v>10404.755999999999</v>
          </cell>
          <cell r="GP21">
            <v>12039.395999999999</v>
          </cell>
          <cell r="GQ21">
            <v>18479.590500000002</v>
          </cell>
          <cell r="GT21">
            <v>10966.824000000001</v>
          </cell>
          <cell r="GU21">
            <v>10751.208000000001</v>
          </cell>
          <cell r="GV21">
            <v>9691.152</v>
          </cell>
          <cell r="GW21">
            <v>13697.508000000002</v>
          </cell>
          <cell r="GX21">
            <v>9963.9240000000009</v>
          </cell>
          <cell r="GY21">
            <v>9468.0120000000006</v>
          </cell>
          <cell r="GZ21">
            <v>19438.606</v>
          </cell>
          <cell r="HB21">
            <v>9241.1999999999989</v>
          </cell>
          <cell r="HC21">
            <v>7822.4140000000007</v>
          </cell>
          <cell r="HD21">
            <v>8593.375</v>
          </cell>
          <cell r="HE21">
            <v>8252.8024999999998</v>
          </cell>
          <cell r="HF21">
            <v>12335.831499999998</v>
          </cell>
          <cell r="HG21">
            <v>12292.58</v>
          </cell>
          <cell r="HH21">
            <v>17857.994000000002</v>
          </cell>
          <cell r="HJ21">
            <v>6244.8</v>
          </cell>
          <cell r="HK21">
            <v>10421.987999999999</v>
          </cell>
          <cell r="HL21">
            <v>9758.003999999999</v>
          </cell>
          <cell r="HM21">
            <v>8768.76</v>
          </cell>
          <cell r="HN21">
            <v>10138.728000000001</v>
          </cell>
          <cell r="HO21">
            <v>12812.736000000001</v>
          </cell>
          <cell r="HP21">
            <v>18533.277000000002</v>
          </cell>
          <cell r="HR21">
            <v>7226.0249999999996</v>
          </cell>
          <cell r="HS21">
            <v>9715.2119999999995</v>
          </cell>
          <cell r="HT21">
            <v>8485.8150000000005</v>
          </cell>
          <cell r="HU21">
            <v>8444.1359999999986</v>
          </cell>
          <cell r="HV21">
            <v>15615.948</v>
          </cell>
          <cell r="HW21">
            <v>17246.771999999997</v>
          </cell>
          <cell r="HX21">
            <v>14655.134</v>
          </cell>
          <cell r="IA21">
            <v>8525.4180000000015</v>
          </cell>
          <cell r="IB21">
            <v>8567.3060000000005</v>
          </cell>
          <cell r="IC21">
            <v>9690.648000000001</v>
          </cell>
          <cell r="ID21">
            <v>11377.52</v>
          </cell>
          <cell r="IE21">
            <v>7100.6404999999995</v>
          </cell>
          <cell r="IF21">
            <v>12639.251999999999</v>
          </cell>
          <cell r="IG21">
            <v>17899.667999999998</v>
          </cell>
          <cell r="II21">
            <v>8193.5040000000008</v>
          </cell>
          <cell r="IJ21">
            <v>10788.977999999999</v>
          </cell>
          <cell r="IK21">
            <v>5668.4430000000002</v>
          </cell>
          <cell r="IL21">
            <v>5485.9970000000012</v>
          </cell>
          <cell r="IM21">
            <v>12582.081</v>
          </cell>
          <cell r="IN21">
            <v>12124.462</v>
          </cell>
          <cell r="IO21">
            <v>18158.710499999997</v>
          </cell>
          <cell r="IQ21">
            <v>10431.751</v>
          </cell>
          <cell r="IR21">
            <v>10047.873000000001</v>
          </cell>
          <cell r="IS21">
            <v>10946.87</v>
          </cell>
          <cell r="IT21">
            <v>14098.392</v>
          </cell>
          <cell r="IU21">
            <v>10471.451499999999</v>
          </cell>
          <cell r="IV21">
            <v>11295.551999999998</v>
          </cell>
          <cell r="IW21">
            <v>18193.392</v>
          </cell>
          <cell r="IY21">
            <v>5744.9514999999992</v>
          </cell>
          <cell r="IZ21">
            <v>5975.8369999999995</v>
          </cell>
          <cell r="JA21">
            <v>6103.4539999999988</v>
          </cell>
          <cell r="JB21">
            <v>8285.2199999999993</v>
          </cell>
          <cell r="JC21">
            <v>10020.492</v>
          </cell>
          <cell r="JD21">
            <v>11165.752499999999</v>
          </cell>
          <cell r="JE21">
            <v>16647.521000000001</v>
          </cell>
          <cell r="JG21">
            <v>7821.8759999999993</v>
          </cell>
          <cell r="JH21">
            <v>9773.1479999999992</v>
          </cell>
          <cell r="JI21">
            <v>8827.0260000000017</v>
          </cell>
          <cell r="JJ21">
            <v>10015.74</v>
          </cell>
          <cell r="JK21">
            <v>8979.4639999999999</v>
          </cell>
          <cell r="JL21">
            <v>10344.384</v>
          </cell>
          <cell r="JM21">
            <v>18280.710000000003</v>
          </cell>
          <cell r="JP21">
            <v>6908.0440000000008</v>
          </cell>
          <cell r="JQ21">
            <v>7028.9230000000007</v>
          </cell>
          <cell r="JR21">
            <v>10097.758999999998</v>
          </cell>
          <cell r="JS21">
            <v>7664.0999999999995</v>
          </cell>
          <cell r="JT21">
            <v>8910.4319999999989</v>
          </cell>
          <cell r="JU21">
            <v>15912.273999999999</v>
          </cell>
          <cell r="JV21">
            <v>19664.457999999999</v>
          </cell>
          <cell r="JX21">
            <v>6882.4432999999999</v>
          </cell>
          <cell r="JY21">
            <v>8461.4750000000004</v>
          </cell>
          <cell r="JZ21">
            <v>7387.232</v>
          </cell>
          <cell r="KA21">
            <v>7969.0680000000002</v>
          </cell>
          <cell r="KB21">
            <v>8268.9880000000012</v>
          </cell>
          <cell r="KC21">
            <v>13076.465999999999</v>
          </cell>
          <cell r="KD21">
            <v>18267.106</v>
          </cell>
          <cell r="KF21">
            <v>5976.36</v>
          </cell>
          <cell r="KG21">
            <v>8746.4189999999999</v>
          </cell>
          <cell r="KH21">
            <v>8326.0125000000007</v>
          </cell>
          <cell r="KI21">
            <v>10545.782000000001</v>
          </cell>
          <cell r="KJ21">
            <v>8992.1640000000007</v>
          </cell>
          <cell r="KK21">
            <v>15355.861499999999</v>
          </cell>
          <cell r="KL21">
            <v>15091.912000000002</v>
          </cell>
          <cell r="KN21">
            <v>10679.564999999999</v>
          </cell>
          <cell r="KO21">
            <v>11285.699999999999</v>
          </cell>
          <cell r="KP21">
            <v>12687.864</v>
          </cell>
          <cell r="KQ21">
            <v>14411.736000000001</v>
          </cell>
          <cell r="KR21">
            <v>21266.377</v>
          </cell>
          <cell r="KS21">
            <v>25103.320000000003</v>
          </cell>
          <cell r="KT21">
            <v>32444.632000000001</v>
          </cell>
          <cell r="KW21">
            <v>10516.968000000001</v>
          </cell>
          <cell r="KX21">
            <v>18243.071000000004</v>
          </cell>
          <cell r="KY21">
            <v>9172.0850000000009</v>
          </cell>
          <cell r="KZ21">
            <v>12078.972</v>
          </cell>
          <cell r="LA21">
            <v>11319.503999999999</v>
          </cell>
          <cell r="LB21">
            <v>14980.758</v>
          </cell>
          <cell r="LC21">
            <v>19759.355</v>
          </cell>
          <cell r="LE21">
            <v>7207.64</v>
          </cell>
          <cell r="LF21">
            <v>8507.003999999999</v>
          </cell>
          <cell r="LG21">
            <v>6020.0480000000007</v>
          </cell>
          <cell r="LH21">
            <v>7502.2090000000007</v>
          </cell>
          <cell r="LI21">
            <v>14204.8125</v>
          </cell>
          <cell r="LJ21">
            <v>12932.238000000001</v>
          </cell>
          <cell r="LK21">
            <v>17049.6165</v>
          </cell>
          <cell r="LM21">
            <v>6235.4380000000001</v>
          </cell>
          <cell r="LN21">
            <v>5590.1399999999994</v>
          </cell>
          <cell r="LO21">
            <v>14611.789500000001</v>
          </cell>
          <cell r="LP21">
            <v>15020.125</v>
          </cell>
          <cell r="LQ21">
            <v>15279.516</v>
          </cell>
          <cell r="LR21">
            <v>16836.936000000002</v>
          </cell>
          <cell r="LS21">
            <v>17663.784</v>
          </cell>
          <cell r="LU21">
            <v>6198.2579999999998</v>
          </cell>
          <cell r="LV21">
            <v>17842.154000000002</v>
          </cell>
          <cell r="LW21">
            <v>13308.251999999999</v>
          </cell>
          <cell r="LX21">
            <v>17105.28</v>
          </cell>
          <cell r="LY21">
            <v>17630.028999999999</v>
          </cell>
          <cell r="LZ21">
            <v>17684.875</v>
          </cell>
          <cell r="MA21">
            <v>19157.523000000001</v>
          </cell>
          <cell r="MD21">
            <v>13172.387999999999</v>
          </cell>
          <cell r="ME21">
            <v>20572.713000000003</v>
          </cell>
          <cell r="MF21">
            <v>21928.343999999997</v>
          </cell>
          <cell r="MG21">
            <v>21621.589000000004</v>
          </cell>
          <cell r="MH21">
            <v>23901.944000000003</v>
          </cell>
          <cell r="MI21">
            <v>29838.039000000001</v>
          </cell>
          <cell r="MJ21">
            <v>31615.090500000002</v>
          </cell>
          <cell r="ML21">
            <v>45198.541500000007</v>
          </cell>
          <cell r="MM21">
            <v>26252.331000000002</v>
          </cell>
          <cell r="MN21">
            <v>27755.626500000002</v>
          </cell>
          <cell r="MO21">
            <v>38980.641000000003</v>
          </cell>
          <cell r="MP21">
            <v>27024.6024</v>
          </cell>
          <cell r="MQ21">
            <v>35367.612000000001</v>
          </cell>
          <cell r="MR21">
            <v>43614.473800000007</v>
          </cell>
          <cell r="MT21">
            <v>20440.088500000002</v>
          </cell>
          <cell r="MU21">
            <v>26892.06</v>
          </cell>
          <cell r="MV21">
            <v>30169.421999999995</v>
          </cell>
          <cell r="MW21">
            <v>34952.603999999999</v>
          </cell>
          <cell r="MX21">
            <v>39008.584799999997</v>
          </cell>
          <cell r="MY21">
            <v>33102.888000000006</v>
          </cell>
          <cell r="MZ21">
            <v>55249.948800000006</v>
          </cell>
          <cell r="NB21">
            <v>36236.959000000003</v>
          </cell>
          <cell r="NC21">
            <v>38683.962499999994</v>
          </cell>
          <cell r="ND21">
            <v>43238.136999999995</v>
          </cell>
          <cell r="NE21">
            <v>48940.415999999997</v>
          </cell>
          <cell r="NF21">
            <v>65483.175600000002</v>
          </cell>
          <cell r="NG21">
            <v>84298.510999999999</v>
          </cell>
          <cell r="NH21">
            <v>79124.335500000001</v>
          </cell>
          <cell r="NJ21">
            <v>14152.015500000001</v>
          </cell>
          <cell r="NK21"/>
          <cell r="NL21">
            <v>8442.9135000000006</v>
          </cell>
          <cell r="NM21">
            <v>14305.504500000001</v>
          </cell>
          <cell r="NN21">
            <v>13207.4985</v>
          </cell>
          <cell r="NO21">
            <v>16763.9535</v>
          </cell>
          <cell r="NP21">
            <v>20620.624499999998</v>
          </cell>
          <cell r="NS21">
            <v>15340.258500000002</v>
          </cell>
          <cell r="NT21"/>
          <cell r="NU21">
            <v>7753.5255000000006</v>
          </cell>
          <cell r="NV21">
            <v>10707.3855</v>
          </cell>
          <cell r="NW21">
            <v>11307.087000000001</v>
          </cell>
          <cell r="NX21">
            <v>18096.6185</v>
          </cell>
          <cell r="NY21">
            <v>19558.855</v>
          </cell>
          <cell r="OA21">
            <v>9630.2535000000007</v>
          </cell>
          <cell r="OB21">
            <v>7146.5139999999992</v>
          </cell>
          <cell r="OC21">
            <v>10941.892500000002</v>
          </cell>
          <cell r="OD21">
            <v>12197.448</v>
          </cell>
          <cell r="OE21">
            <v>12800.546000000002</v>
          </cell>
          <cell r="OF21">
            <v>14096.676000000001</v>
          </cell>
          <cell r="OG21">
            <v>17583.918000000001</v>
          </cell>
          <cell r="OI21">
            <v>10002.552</v>
          </cell>
          <cell r="OJ21">
            <v>7862.6130000000003</v>
          </cell>
          <cell r="OK21">
            <v>12698.719000000003</v>
          </cell>
          <cell r="OL21">
            <v>11320.353000000001</v>
          </cell>
          <cell r="OM21">
            <v>10839.012000000001</v>
          </cell>
          <cell r="ON21">
            <v>14615.348000000002</v>
          </cell>
          <cell r="OO21">
            <v>15119.368200000001</v>
          </cell>
          <cell r="OQ21">
            <v>5025.384</v>
          </cell>
          <cell r="OR21">
            <v>10649.3205</v>
          </cell>
          <cell r="OS21">
            <v>7436.2089999999998</v>
          </cell>
          <cell r="OT21">
            <v>7427.6150000000007</v>
          </cell>
          <cell r="OU21">
            <v>9143.728000000001</v>
          </cell>
          <cell r="OV21">
            <v>9940.3469999999998</v>
          </cell>
          <cell r="OW21">
            <v>13672.333500000001</v>
          </cell>
          <cell r="OY21">
            <v>4055.4030000000002</v>
          </cell>
          <cell r="OZ21">
            <v>8188.5929999999998</v>
          </cell>
          <cell r="PA21">
            <v>7449.3540000000012</v>
          </cell>
          <cell r="PB21">
            <v>9588.9776000000002</v>
          </cell>
          <cell r="PC21">
            <v>9581.7062000000005</v>
          </cell>
          <cell r="PD21">
            <v>10204.7435</v>
          </cell>
          <cell r="PE21">
            <v>21423.969000000001</v>
          </cell>
        </row>
        <row r="22">
          <cell r="D22">
            <v>23267.14</v>
          </cell>
          <cell r="E22">
            <v>26591.02</v>
          </cell>
          <cell r="F22">
            <v>29747.21</v>
          </cell>
          <cell r="G22">
            <v>11430.44</v>
          </cell>
          <cell r="H22">
            <v>12801.11</v>
          </cell>
          <cell r="I22">
            <v>18171.09</v>
          </cell>
          <cell r="J22">
            <v>20464</v>
          </cell>
          <cell r="K22">
            <v>142472.01</v>
          </cell>
          <cell r="L22">
            <v>13024.32</v>
          </cell>
          <cell r="M22">
            <v>12716.54</v>
          </cell>
          <cell r="N22">
            <v>14849.76</v>
          </cell>
          <cell r="O22">
            <v>11523.64</v>
          </cell>
          <cell r="P22">
            <v>12687.93</v>
          </cell>
          <cell r="Q22">
            <v>19496.759999999998</v>
          </cell>
          <cell r="R22">
            <v>27916.49</v>
          </cell>
          <cell r="U22">
            <v>10409.120000000001</v>
          </cell>
          <cell r="V22">
            <v>7823.7</v>
          </cell>
          <cell r="W22">
            <v>8232.2099999999991</v>
          </cell>
          <cell r="X22">
            <v>8808.68</v>
          </cell>
          <cell r="Y22">
            <v>9181.3700000000008</v>
          </cell>
          <cell r="Z22">
            <v>16239.54</v>
          </cell>
          <cell r="AA22">
            <v>25320.53</v>
          </cell>
          <cell r="AC22">
            <v>11423.45</v>
          </cell>
          <cell r="AD22">
            <v>8796.24</v>
          </cell>
          <cell r="AE22">
            <v>10899.74</v>
          </cell>
          <cell r="AF22">
            <v>8108.05</v>
          </cell>
          <cell r="AG22">
            <v>12959.77</v>
          </cell>
          <cell r="AH22">
            <v>16270.9</v>
          </cell>
          <cell r="AI22">
            <v>26679.38</v>
          </cell>
          <cell r="AK22">
            <v>13284.2268</v>
          </cell>
          <cell r="AL22">
            <v>12856.017600000001</v>
          </cell>
          <cell r="AM22">
            <v>11964.601000000001</v>
          </cell>
          <cell r="AN22">
            <v>10021.833000000001</v>
          </cell>
          <cell r="AO22">
            <v>12281.7125</v>
          </cell>
          <cell r="AP22">
            <v>16529.110999999997</v>
          </cell>
          <cell r="AQ22">
            <v>21383.053999999996</v>
          </cell>
          <cell r="AS22">
            <v>16061.913</v>
          </cell>
          <cell r="AT22">
            <v>9270.2060000000001</v>
          </cell>
          <cell r="AU22">
            <v>7809.7470000000012</v>
          </cell>
          <cell r="AV22">
            <v>10242.892</v>
          </cell>
          <cell r="AW22">
            <v>10938.488000000001</v>
          </cell>
          <cell r="AX22">
            <v>11912.212</v>
          </cell>
          <cell r="AY22">
            <v>26176.429799999998</v>
          </cell>
          <cell r="BA22">
            <v>9535.1024999999991</v>
          </cell>
          <cell r="BB22">
            <v>5964.8160000000007</v>
          </cell>
          <cell r="BC22">
            <v>6489.6224999999995</v>
          </cell>
          <cell r="BD22">
            <v>10401.886</v>
          </cell>
          <cell r="BE22">
            <v>12453.373</v>
          </cell>
          <cell r="BF22">
            <v>19428.696</v>
          </cell>
          <cell r="BG22">
            <v>25514.207999999999</v>
          </cell>
          <cell r="BJ22">
            <v>10252.39</v>
          </cell>
          <cell r="BK22">
            <v>6292.56</v>
          </cell>
          <cell r="BL22">
            <v>9298.77</v>
          </cell>
          <cell r="BM22">
            <v>8796.91</v>
          </cell>
          <cell r="BN22">
            <v>10411.18</v>
          </cell>
          <cell r="BO22">
            <v>15389.01</v>
          </cell>
          <cell r="BP22">
            <v>21587.63</v>
          </cell>
          <cell r="BR22">
            <v>16009.72</v>
          </cell>
          <cell r="BS22">
            <v>14575.87</v>
          </cell>
          <cell r="BT22">
            <v>10713.79</v>
          </cell>
          <cell r="BU22">
            <v>16460.05</v>
          </cell>
          <cell r="BV22">
            <v>17759.599999999999</v>
          </cell>
          <cell r="BW22">
            <v>19681.86</v>
          </cell>
          <cell r="BX22">
            <v>22809.11</v>
          </cell>
          <cell r="BZ22">
            <v>12772.42</v>
          </cell>
          <cell r="CA22">
            <v>9006.0300000000007</v>
          </cell>
          <cell r="CB22">
            <v>12667.2</v>
          </cell>
          <cell r="CC22">
            <v>13687.64</v>
          </cell>
          <cell r="CD22">
            <v>11234.13</v>
          </cell>
          <cell r="CE22">
            <v>21804.720000000001</v>
          </cell>
          <cell r="CF22">
            <v>34543.94</v>
          </cell>
          <cell r="CH22">
            <v>17868.400000000001</v>
          </cell>
          <cell r="CI22">
            <v>9491.52</v>
          </cell>
          <cell r="CJ22">
            <v>10303.66</v>
          </cell>
          <cell r="CK22">
            <v>14136.66</v>
          </cell>
          <cell r="CL22">
            <v>13338.33</v>
          </cell>
          <cell r="CM22">
            <v>29237.39</v>
          </cell>
          <cell r="CN22">
            <v>35421.760000000002</v>
          </cell>
          <cell r="CQ22">
            <v>33881.68</v>
          </cell>
          <cell r="CR22">
            <v>16555.560000000001</v>
          </cell>
          <cell r="CS22">
            <v>12032.43</v>
          </cell>
          <cell r="CT22">
            <v>11583.02</v>
          </cell>
          <cell r="CU22">
            <v>18505.330000000002</v>
          </cell>
          <cell r="CV22">
            <v>18787.330000000002</v>
          </cell>
          <cell r="CW22">
            <v>36147.769999999997</v>
          </cell>
          <cell r="CY22">
            <v>15284.740800000001</v>
          </cell>
          <cell r="CZ22">
            <v>29201.854500000001</v>
          </cell>
          <cell r="DA22">
            <v>32036.739000000001</v>
          </cell>
          <cell r="DB22">
            <v>24809.1</v>
          </cell>
          <cell r="DC22">
            <v>13148.707000000002</v>
          </cell>
          <cell r="DD22">
            <v>16335.220000000003</v>
          </cell>
          <cell r="DE22">
            <v>26556.519000000004</v>
          </cell>
          <cell r="DG22">
            <v>15527.551000000001</v>
          </cell>
          <cell r="DH22">
            <v>13819.78</v>
          </cell>
          <cell r="DI22">
            <v>8100.1515000000009</v>
          </cell>
          <cell r="DJ22">
            <v>8618.6204999999991</v>
          </cell>
          <cell r="DK22">
            <v>9585.8805000000011</v>
          </cell>
          <cell r="DL22">
            <v>12449.157000000001</v>
          </cell>
          <cell r="DM22">
            <v>20650.360499999999</v>
          </cell>
          <cell r="DO22">
            <v>11179.367200000001</v>
          </cell>
          <cell r="DP22">
            <v>8062.5664000000006</v>
          </cell>
          <cell r="DQ22">
            <v>9907.6869999999981</v>
          </cell>
          <cell r="DR22">
            <v>9777.3830000000016</v>
          </cell>
          <cell r="DS22">
            <v>10644.883</v>
          </cell>
          <cell r="DT22">
            <v>17907.047999999999</v>
          </cell>
          <cell r="DU22">
            <v>30372.562000000002</v>
          </cell>
          <cell r="DX22">
            <v>9911.0794999999998</v>
          </cell>
          <cell r="DY22">
            <v>9307.262999999999</v>
          </cell>
          <cell r="DZ22">
            <v>15894.153</v>
          </cell>
          <cell r="EA22">
            <v>10107.936</v>
          </cell>
          <cell r="EB22">
            <v>10210.221000000001</v>
          </cell>
          <cell r="EC22">
            <v>14918.662499999999</v>
          </cell>
          <cell r="ED22">
            <v>21701.189999999995</v>
          </cell>
          <cell r="EF22">
            <v>9998.751000000002</v>
          </cell>
          <cell r="EG22">
            <v>12327.042000000001</v>
          </cell>
          <cell r="EH22">
            <v>11431.5285</v>
          </cell>
          <cell r="EI22">
            <v>9701.1180000000004</v>
          </cell>
          <cell r="EJ22">
            <v>13886.197500000002</v>
          </cell>
          <cell r="EK22">
            <v>15119.125</v>
          </cell>
          <cell r="EL22">
            <v>28990.177499999994</v>
          </cell>
          <cell r="EN22">
            <v>13134.572000000002</v>
          </cell>
          <cell r="EO22">
            <v>12138.819000000001</v>
          </cell>
          <cell r="EP22">
            <v>8561.4060000000009</v>
          </cell>
          <cell r="EQ22">
            <v>16723.179</v>
          </cell>
          <cell r="ER22">
            <v>18027.444</v>
          </cell>
          <cell r="ES22">
            <v>20054.903999999999</v>
          </cell>
          <cell r="ET22">
            <v>26577.719000000001</v>
          </cell>
          <cell r="EV22">
            <v>16656.2595</v>
          </cell>
          <cell r="EW22">
            <v>9259.5614999999998</v>
          </cell>
          <cell r="EX22">
            <v>10701.967500000001</v>
          </cell>
          <cell r="EY22">
            <v>8678.9115000000002</v>
          </cell>
          <cell r="EZ22">
            <v>10906.129500000001</v>
          </cell>
          <cell r="FA22">
            <v>17244.139500000001</v>
          </cell>
          <cell r="FB22">
            <v>29179.374000000003</v>
          </cell>
          <cell r="FD22">
            <v>17266.579000000002</v>
          </cell>
          <cell r="FE22">
            <v>10726.353000000001</v>
          </cell>
          <cell r="FF22">
            <v>18472.875499999998</v>
          </cell>
          <cell r="FG22">
            <v>15829.33</v>
          </cell>
          <cell r="FH22">
            <v>16468.6325</v>
          </cell>
          <cell r="FI22">
            <v>24890.784</v>
          </cell>
          <cell r="FJ22">
            <v>30100.237999999998</v>
          </cell>
          <cell r="FM22">
            <v>14032.073000000002</v>
          </cell>
          <cell r="FN22">
            <v>15059.422499999999</v>
          </cell>
          <cell r="FO22">
            <v>12002.573</v>
          </cell>
          <cell r="FP22">
            <v>16703.554499999998</v>
          </cell>
          <cell r="FQ22">
            <v>13021.3925</v>
          </cell>
          <cell r="FR22">
            <v>13113.173999999999</v>
          </cell>
          <cell r="FS22">
            <v>24299.913999999997</v>
          </cell>
          <cell r="FU22">
            <v>12353.7945</v>
          </cell>
          <cell r="FV22">
            <v>17505.368999999999</v>
          </cell>
          <cell r="FW22">
            <v>9191.8809999999994</v>
          </cell>
          <cell r="FX22">
            <v>14317.028499999999</v>
          </cell>
          <cell r="FY22">
            <v>15074.257499999998</v>
          </cell>
          <cell r="FZ22">
            <v>16096.8375</v>
          </cell>
          <cell r="GA22">
            <v>23526.611999999997</v>
          </cell>
          <cell r="GC22">
            <v>11386.98</v>
          </cell>
          <cell r="GD22">
            <v>15191.672499999999</v>
          </cell>
          <cell r="GE22">
            <v>12396.125999999998</v>
          </cell>
          <cell r="GF22">
            <v>18102.299499999997</v>
          </cell>
          <cell r="GG22">
            <v>16203.200999999999</v>
          </cell>
          <cell r="GH22">
            <v>16078.414499999999</v>
          </cell>
          <cell r="GI22">
            <v>25382.960999999996</v>
          </cell>
          <cell r="GK22">
            <v>13128.093000000001</v>
          </cell>
          <cell r="GL22">
            <v>13674.359999999999</v>
          </cell>
          <cell r="GM22">
            <v>12771.336000000001</v>
          </cell>
          <cell r="GN22">
            <v>12721.415999999999</v>
          </cell>
          <cell r="GO22">
            <v>12778.212</v>
          </cell>
          <cell r="GP22">
            <v>16632.359999999997</v>
          </cell>
          <cell r="GQ22">
            <v>28757.526000000002</v>
          </cell>
          <cell r="GT22">
            <v>16461.801499999998</v>
          </cell>
          <cell r="GU22">
            <v>11006.339499999998</v>
          </cell>
          <cell r="GV22">
            <v>9405.5280000000002</v>
          </cell>
          <cell r="GW22">
            <v>17092.592000000001</v>
          </cell>
          <cell r="GX22">
            <v>12405.1765</v>
          </cell>
          <cell r="GY22">
            <v>16963.187999999998</v>
          </cell>
          <cell r="GZ22">
            <v>20351.969000000001</v>
          </cell>
          <cell r="HB22">
            <v>10083.007000000001</v>
          </cell>
          <cell r="HC22">
            <v>11285.516</v>
          </cell>
          <cell r="HD22">
            <v>8728.0830000000005</v>
          </cell>
          <cell r="HE22">
            <v>12790.392</v>
          </cell>
          <cell r="HF22">
            <v>14075.936799999999</v>
          </cell>
          <cell r="HG22">
            <v>17312.675999999999</v>
          </cell>
          <cell r="HH22">
            <v>26077.029000000002</v>
          </cell>
          <cell r="HJ22">
            <v>12845.437000000002</v>
          </cell>
          <cell r="HK22">
            <v>12543.223000000002</v>
          </cell>
          <cell r="HL22">
            <v>10852.728000000001</v>
          </cell>
          <cell r="HM22">
            <v>17122.338499999998</v>
          </cell>
          <cell r="HN22">
            <v>16503.095999999998</v>
          </cell>
          <cell r="HO22">
            <v>22721.280000000002</v>
          </cell>
          <cell r="HP22">
            <v>28691.685000000001</v>
          </cell>
          <cell r="HR22">
            <v>20920.13</v>
          </cell>
          <cell r="HS22">
            <v>18701</v>
          </cell>
          <cell r="HT22">
            <v>18297.837500000001</v>
          </cell>
          <cell r="HU22">
            <v>21159.292000000001</v>
          </cell>
          <cell r="HV22">
            <v>20325.407999999999</v>
          </cell>
          <cell r="HW22">
            <v>25881.648000000001</v>
          </cell>
          <cell r="HX22">
            <v>49368.584999999999</v>
          </cell>
          <cell r="IA22">
            <v>29320.909200000002</v>
          </cell>
          <cell r="IB22">
            <v>12781.996999999999</v>
          </cell>
          <cell r="IC22">
            <v>9016.7474999999995</v>
          </cell>
          <cell r="ID22">
            <v>12835.1615</v>
          </cell>
          <cell r="IE22">
            <v>13184.565999999999</v>
          </cell>
          <cell r="IF22">
            <v>14548.812</v>
          </cell>
          <cell r="IG22">
            <v>25164.449499999999</v>
          </cell>
          <cell r="II22">
            <v>19201.171000000002</v>
          </cell>
          <cell r="IJ22">
            <v>10087.32</v>
          </cell>
          <cell r="IK22">
            <v>10971.324000000001</v>
          </cell>
          <cell r="IL22">
            <v>9685.5499999999993</v>
          </cell>
          <cell r="IM22">
            <v>15605.330000000002</v>
          </cell>
          <cell r="IN22">
            <v>17806.695</v>
          </cell>
          <cell r="IO22">
            <v>20127.460499999997</v>
          </cell>
          <cell r="IQ22">
            <v>16636.955999999998</v>
          </cell>
          <cell r="IR22">
            <v>12383.487500000001</v>
          </cell>
          <cell r="IS22">
            <v>13032.8125</v>
          </cell>
          <cell r="IT22">
            <v>14325.312</v>
          </cell>
          <cell r="IU22">
            <v>12141.171</v>
          </cell>
          <cell r="IV22">
            <v>13667.255999999999</v>
          </cell>
          <cell r="IW22">
            <v>13749.077999999998</v>
          </cell>
          <cell r="IY22">
            <v>9287.268</v>
          </cell>
          <cell r="IZ22">
            <v>9770.1</v>
          </cell>
          <cell r="JA22">
            <v>8770.1999999999989</v>
          </cell>
          <cell r="JB22">
            <v>10920.023999999999</v>
          </cell>
          <cell r="JC22">
            <v>10629.624</v>
          </cell>
          <cell r="JD22">
            <v>14697.108</v>
          </cell>
          <cell r="JE22">
            <v>17254.271999999997</v>
          </cell>
          <cell r="JG22">
            <v>10221.145000000002</v>
          </cell>
          <cell r="JH22">
            <v>10038.371999999999</v>
          </cell>
          <cell r="JI22">
            <v>8844.3550000000014</v>
          </cell>
          <cell r="JJ22">
            <v>7701.4260000000004</v>
          </cell>
          <cell r="JK22">
            <v>11049.878499999999</v>
          </cell>
          <cell r="JL22">
            <v>13500.744000000001</v>
          </cell>
          <cell r="JM22">
            <v>17011.874</v>
          </cell>
          <cell r="JP22">
            <v>17289.239000000001</v>
          </cell>
          <cell r="JQ22">
            <v>13082.928999999998</v>
          </cell>
          <cell r="JR22">
            <v>8132.0199999999995</v>
          </cell>
          <cell r="JS22">
            <v>12520.463999999998</v>
          </cell>
          <cell r="JT22">
            <v>13524.455999999998</v>
          </cell>
          <cell r="JU22">
            <v>14218.212</v>
          </cell>
          <cell r="JV22">
            <v>26478.849600000005</v>
          </cell>
          <cell r="JX22">
            <v>13098.228000000001</v>
          </cell>
          <cell r="JY22">
            <v>13548.038400000001</v>
          </cell>
          <cell r="JZ22">
            <v>12199.974999999999</v>
          </cell>
          <cell r="KA22">
            <v>13196.989000000001</v>
          </cell>
          <cell r="KB22">
            <v>12725.675000000001</v>
          </cell>
          <cell r="KC22">
            <v>16291.632</v>
          </cell>
          <cell r="KD22">
            <v>33952.075500000006</v>
          </cell>
          <cell r="KF22">
            <v>21452.9175</v>
          </cell>
          <cell r="KG22">
            <v>14292.388000000001</v>
          </cell>
          <cell r="KH22">
            <v>14326.77</v>
          </cell>
          <cell r="KI22">
            <v>16306.752</v>
          </cell>
          <cell r="KJ22">
            <v>17006.004499999999</v>
          </cell>
          <cell r="KK22">
            <v>19791.744000000002</v>
          </cell>
          <cell r="KL22">
            <v>37096.505600000004</v>
          </cell>
          <cell r="KN22">
            <v>21496.902000000002</v>
          </cell>
          <cell r="KO22">
            <v>15369.275</v>
          </cell>
          <cell r="KP22">
            <v>19373.900000000001</v>
          </cell>
          <cell r="KQ22">
            <v>23355.530000000002</v>
          </cell>
          <cell r="KR22">
            <v>26019.221499999996</v>
          </cell>
          <cell r="KS22">
            <v>29360.688000000006</v>
          </cell>
          <cell r="KT22">
            <v>44829.769600000007</v>
          </cell>
          <cell r="KW22">
            <v>26832.432499999995</v>
          </cell>
          <cell r="KX22">
            <v>25454.693000000003</v>
          </cell>
          <cell r="KY22">
            <v>18426.6685</v>
          </cell>
          <cell r="KZ22">
            <v>21398.038499999999</v>
          </cell>
          <cell r="LA22">
            <v>11670.451000000001</v>
          </cell>
          <cell r="LB22">
            <v>17459.871000000003</v>
          </cell>
          <cell r="LC22">
            <v>21994.646999999997</v>
          </cell>
          <cell r="LE22">
            <v>17634.718500000003</v>
          </cell>
          <cell r="LF22">
            <v>10706.291999999999</v>
          </cell>
          <cell r="LG22">
            <v>13439.04</v>
          </cell>
          <cell r="LH22">
            <v>10358.75</v>
          </cell>
          <cell r="LI22">
            <v>16030.465</v>
          </cell>
          <cell r="LJ22">
            <v>14170.008</v>
          </cell>
          <cell r="LK22">
            <v>25200.359999999997</v>
          </cell>
          <cell r="LM22">
            <v>18122.16</v>
          </cell>
          <cell r="LN22">
            <v>15398.591</v>
          </cell>
          <cell r="LO22">
            <v>23456.543000000001</v>
          </cell>
          <cell r="LP22">
            <v>19386.364500000003</v>
          </cell>
          <cell r="LQ22">
            <v>23177.134499999996</v>
          </cell>
          <cell r="LR22">
            <v>23325.093499999995</v>
          </cell>
          <cell r="LS22">
            <v>40029.769499999995</v>
          </cell>
          <cell r="LU22">
            <v>25031.732</v>
          </cell>
          <cell r="LV22">
            <v>45342.118500000004</v>
          </cell>
          <cell r="LW22">
            <v>19829.575000000001</v>
          </cell>
          <cell r="LX22">
            <v>20970.035999999996</v>
          </cell>
          <cell r="LY22">
            <v>20166.113000000005</v>
          </cell>
          <cell r="LZ22">
            <v>24386.087499999998</v>
          </cell>
          <cell r="MA22">
            <v>35578.067499999997</v>
          </cell>
          <cell r="MD22">
            <v>51974.118000000009</v>
          </cell>
          <cell r="ME22">
            <v>26901.948</v>
          </cell>
          <cell r="MF22">
            <v>31847.869999999995</v>
          </cell>
          <cell r="MG22">
            <v>36282.449999999997</v>
          </cell>
          <cell r="MH22">
            <v>46448.629500000003</v>
          </cell>
          <cell r="MI22">
            <v>47831.512999999999</v>
          </cell>
          <cell r="MJ22">
            <v>79096.426500000001</v>
          </cell>
          <cell r="ML22">
            <v>140946.7605</v>
          </cell>
          <cell r="MM22">
            <v>47868.786</v>
          </cell>
          <cell r="MN22">
            <v>28858.713199999998</v>
          </cell>
          <cell r="MO22">
            <v>44558.22</v>
          </cell>
          <cell r="MP22">
            <v>47551.959000000003</v>
          </cell>
          <cell r="MQ22">
            <v>52064.530800000008</v>
          </cell>
          <cell r="MR22">
            <v>88554.414000000004</v>
          </cell>
          <cell r="MT22">
            <v>74058.912499999991</v>
          </cell>
          <cell r="MU22">
            <v>43623.906299999995</v>
          </cell>
          <cell r="MV22">
            <v>48596.955000000009</v>
          </cell>
          <cell r="MW22">
            <v>63645.0075</v>
          </cell>
          <cell r="MX22">
            <v>72213.957000000009</v>
          </cell>
          <cell r="MY22">
            <v>82801.305000000008</v>
          </cell>
          <cell r="MZ22">
            <v>105077.10649999999</v>
          </cell>
          <cell r="NB22">
            <v>83670.906000000017</v>
          </cell>
          <cell r="NC22">
            <v>97424.171999999991</v>
          </cell>
          <cell r="ND22">
            <v>77048.583799999993</v>
          </cell>
          <cell r="NE22">
            <v>94158.676400000011</v>
          </cell>
          <cell r="NF22">
            <v>103257.81400000001</v>
          </cell>
          <cell r="NG22">
            <v>129603.804</v>
          </cell>
          <cell r="NH22">
            <v>138007.91549999997</v>
          </cell>
          <cell r="NJ22">
            <v>23368.852500000001</v>
          </cell>
          <cell r="NK22"/>
          <cell r="NL22">
            <v>18978.057000000001</v>
          </cell>
          <cell r="NM22">
            <v>19647.715500000002</v>
          </cell>
          <cell r="NN22">
            <v>20236.881000000001</v>
          </cell>
          <cell r="NO22">
            <v>28126.938000000002</v>
          </cell>
          <cell r="NP22">
            <v>21302.5995</v>
          </cell>
          <cell r="NS22">
            <v>20642.349000000002</v>
          </cell>
          <cell r="NT22"/>
          <cell r="NU22">
            <v>12805.789500000001</v>
          </cell>
          <cell r="NV22">
            <v>11463.658500000001</v>
          </cell>
          <cell r="NW22">
            <v>18219.168000000001</v>
          </cell>
          <cell r="NX22">
            <v>17612.042999999998</v>
          </cell>
          <cell r="NY22">
            <v>18849.155499999997</v>
          </cell>
          <cell r="OA22">
            <v>12900.804</v>
          </cell>
          <cell r="OB22">
            <v>12859.066000000001</v>
          </cell>
          <cell r="OC22">
            <v>14887.95</v>
          </cell>
          <cell r="OD22">
            <v>14880.701000000001</v>
          </cell>
          <cell r="OE22">
            <v>14624.412000000002</v>
          </cell>
          <cell r="OF22">
            <v>17447.82</v>
          </cell>
          <cell r="OG22">
            <v>24799.288499999999</v>
          </cell>
          <cell r="OI22">
            <v>13094.2875</v>
          </cell>
          <cell r="OJ22">
            <v>13032.646000000002</v>
          </cell>
          <cell r="OK22">
            <v>10466.688</v>
          </cell>
          <cell r="OL22">
            <v>13333.914000000001</v>
          </cell>
          <cell r="OM22">
            <v>11721.651200000002</v>
          </cell>
          <cell r="ON22">
            <v>17326.694000000003</v>
          </cell>
          <cell r="OO22">
            <v>24638.921999999999</v>
          </cell>
          <cell r="OQ22">
            <v>11553.465</v>
          </cell>
          <cell r="OR22">
            <v>10595.409999999998</v>
          </cell>
          <cell r="OS22">
            <v>9016.9660000000003</v>
          </cell>
          <cell r="OT22">
            <v>8716.0094000000008</v>
          </cell>
          <cell r="OU22">
            <v>11761.123000000001</v>
          </cell>
          <cell r="OV22">
            <v>17044.5975</v>
          </cell>
          <cell r="OW22">
            <v>20615.259000000002</v>
          </cell>
          <cell r="OY22">
            <v>22292.980500000001</v>
          </cell>
          <cell r="OZ22">
            <v>11951.467500000001</v>
          </cell>
          <cell r="PA22">
            <v>12311.310000000001</v>
          </cell>
          <cell r="PB22">
            <v>13189.907999999999</v>
          </cell>
          <cell r="PC22">
            <v>13369.487499999999</v>
          </cell>
          <cell r="PD22">
            <v>17508.431400000001</v>
          </cell>
          <cell r="PE22">
            <v>26070.555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2927">
      <xxl21:absoluteUrl r:id="rId2"/>
    </xxl21:alternateUrls>
    <sheetNames>
      <sheetName val="SUC"/>
      <sheetName val="Hoja1"/>
      <sheetName val="Hoja2"/>
      <sheetName val="GG"/>
      <sheetName val="Hoja3"/>
    </sheetNames>
    <sheetDataSet>
      <sheetData sheetId="0">
        <row r="31">
          <cell r="B31">
            <v>10183.834125000001</v>
          </cell>
          <cell r="C31">
            <v>9454.482</v>
          </cell>
          <cell r="D31">
            <v>10717.273125</v>
          </cell>
          <cell r="E31">
            <v>10713.835125</v>
          </cell>
          <cell r="F31">
            <v>11706.356249999999</v>
          </cell>
          <cell r="G31">
            <v>13773.09375</v>
          </cell>
          <cell r="H31">
            <v>21000.195</v>
          </cell>
        </row>
        <row r="32">
          <cell r="B32">
            <v>10236.142125</v>
          </cell>
          <cell r="C32">
            <v>8985.3884999999991</v>
          </cell>
          <cell r="D32">
            <v>9772.9818749999995</v>
          </cell>
          <cell r="E32">
            <v>9886.9241250000014</v>
          </cell>
          <cell r="F32">
            <v>10708.614</v>
          </cell>
          <cell r="G32">
            <v>11525.793749999999</v>
          </cell>
          <cell r="H32">
            <v>18250.267499999998</v>
          </cell>
        </row>
        <row r="33">
          <cell r="B33">
            <v>10552.366124999999</v>
          </cell>
          <cell r="C33">
            <v>9089.2023750000008</v>
          </cell>
          <cell r="D33">
            <v>9723.0836249999993</v>
          </cell>
          <cell r="E33">
            <v>10639.749374999999</v>
          </cell>
          <cell r="F33">
            <v>11147.685750000001</v>
          </cell>
          <cell r="G33">
            <v>12012.142499999998</v>
          </cell>
          <cell r="H33">
            <v>23694.772499999999</v>
          </cell>
        </row>
        <row r="34">
          <cell r="B34">
            <v>6641.1225000000004</v>
          </cell>
          <cell r="C34">
            <v>5711.8871250000002</v>
          </cell>
          <cell r="D34">
            <v>6447.3457500000004</v>
          </cell>
          <cell r="E34">
            <v>6439.4718750000002</v>
          </cell>
          <cell r="F34">
            <v>6141.5381250000009</v>
          </cell>
          <cell r="G34">
            <v>7897.6473750000005</v>
          </cell>
          <cell r="H34">
            <v>10757.055375</v>
          </cell>
        </row>
        <row r="35">
          <cell r="B35">
            <v>9174.9735000000001</v>
          </cell>
          <cell r="C35">
            <v>8420.4551250000004</v>
          </cell>
          <cell r="D35">
            <v>8794.5142500000002</v>
          </cell>
          <cell r="E35">
            <v>8716.8847499999993</v>
          </cell>
          <cell r="F35">
            <v>9487.95975</v>
          </cell>
          <cell r="G35">
            <v>9705.6180000000004</v>
          </cell>
          <cell r="H35">
            <v>17862.0075</v>
          </cell>
        </row>
        <row r="36">
          <cell r="B36">
            <v>10036.075500000001</v>
          </cell>
          <cell r="C36">
            <v>11937.026250000001</v>
          </cell>
          <cell r="D36">
            <v>13197.87</v>
          </cell>
          <cell r="E36">
            <v>12610.608749999999</v>
          </cell>
          <cell r="F36">
            <v>15117.232500000002</v>
          </cell>
          <cell r="G36">
            <v>16794.641250000001</v>
          </cell>
          <cell r="H36">
            <v>27162.416249999998</v>
          </cell>
        </row>
        <row r="37">
          <cell r="B37">
            <v>25049.924999999999</v>
          </cell>
          <cell r="C37">
            <v>12505.893750000001</v>
          </cell>
          <cell r="D37">
            <v>11106.5805</v>
          </cell>
          <cell r="E37">
            <v>12480.85125</v>
          </cell>
          <cell r="F37">
            <v>13980.453750000001</v>
          </cell>
          <cell r="G37">
            <v>18211.702499999999</v>
          </cell>
          <cell r="H37">
            <v>31009.826250000002</v>
          </cell>
        </row>
        <row r="38">
          <cell r="B38">
            <v>12658.96125</v>
          </cell>
          <cell r="C38">
            <v>9976.5011250000007</v>
          </cell>
          <cell r="D38">
            <v>9353.0947499999984</v>
          </cell>
          <cell r="E38">
            <v>8834.8601249999992</v>
          </cell>
          <cell r="F38">
            <v>9954.4331249999996</v>
          </cell>
          <cell r="G38">
            <v>10304.25525</v>
          </cell>
          <cell r="H38">
            <v>18643.725000000002</v>
          </cell>
        </row>
        <row r="39">
          <cell r="B39">
            <v>16408.22625</v>
          </cell>
          <cell r="C39">
            <v>15095.013750000002</v>
          </cell>
          <cell r="D39">
            <v>17594.752500000002</v>
          </cell>
          <cell r="E39">
            <v>18398.91375</v>
          </cell>
          <cell r="F39">
            <v>18599.490000000002</v>
          </cell>
          <cell r="G39">
            <v>29720.317500000001</v>
          </cell>
          <cell r="H39">
            <v>38007.5625</v>
          </cell>
        </row>
        <row r="40">
          <cell r="B40">
            <v>12734.055</v>
          </cell>
          <cell r="C40">
            <v>11353.263750000002</v>
          </cell>
          <cell r="D40">
            <v>13115.8125</v>
          </cell>
          <cell r="E40">
            <v>11801.61</v>
          </cell>
          <cell r="F40">
            <v>13981.1175</v>
          </cell>
          <cell r="G40">
            <v>18689.703750000001</v>
          </cell>
          <cell r="H40">
            <v>31447.563750000001</v>
          </cell>
        </row>
        <row r="41">
          <cell r="B41">
            <v>20309.996250000004</v>
          </cell>
          <cell r="C41">
            <v>14521.725</v>
          </cell>
          <cell r="D41">
            <v>14833.31625</v>
          </cell>
          <cell r="E41">
            <v>15634.934999999999</v>
          </cell>
          <cell r="F41">
            <v>17630.62875</v>
          </cell>
          <cell r="G41">
            <v>21317.017499999998</v>
          </cell>
          <cell r="H41">
            <v>39888.247499999998</v>
          </cell>
        </row>
        <row r="42">
          <cell r="B42">
            <v>5716.9631250000002</v>
          </cell>
          <cell r="C42">
            <v>7277.3864999999996</v>
          </cell>
          <cell r="D42">
            <v>8300.7855</v>
          </cell>
          <cell r="E42">
            <v>9263.9227499999997</v>
          </cell>
          <cell r="F42">
            <v>10810.300500000001</v>
          </cell>
          <cell r="G42">
            <v>11680.278749999999</v>
          </cell>
          <cell r="H42">
            <v>18479.958750000002</v>
          </cell>
        </row>
        <row r="43">
          <cell r="B43">
            <v>8987.5653750000001</v>
          </cell>
          <cell r="C43">
            <v>8141.3921249999994</v>
          </cell>
          <cell r="D43">
            <v>8806.6417500000007</v>
          </cell>
          <cell r="E43">
            <v>8839.4422500000001</v>
          </cell>
          <cell r="F43">
            <v>8698.4561250000006</v>
          </cell>
          <cell r="G43">
            <v>10748.819249999999</v>
          </cell>
          <cell r="H43">
            <v>18881.71875</v>
          </cell>
        </row>
        <row r="44">
          <cell r="B44">
            <v>10910.554875000002</v>
          </cell>
          <cell r="C44">
            <v>10360.555875</v>
          </cell>
          <cell r="D44">
            <v>11791.372499999999</v>
          </cell>
          <cell r="E44">
            <v>11733.60375</v>
          </cell>
          <cell r="F44">
            <v>12566.362500000001</v>
          </cell>
          <cell r="G44">
            <v>14465.16</v>
          </cell>
          <cell r="H44">
            <v>24822.157500000001</v>
          </cell>
        </row>
        <row r="45">
          <cell r="B45">
            <v>10894.51125</v>
          </cell>
          <cell r="C45">
            <v>10768.960125</v>
          </cell>
          <cell r="D45">
            <v>11796.12</v>
          </cell>
          <cell r="E45">
            <v>11576.25</v>
          </cell>
          <cell r="F45">
            <v>13394.5425</v>
          </cell>
          <cell r="G45">
            <v>14941.079999999998</v>
          </cell>
          <cell r="H45">
            <v>23654.7</v>
          </cell>
        </row>
        <row r="46">
          <cell r="B46">
            <v>14702.377500000001</v>
          </cell>
          <cell r="C46">
            <v>12811.938749999999</v>
          </cell>
          <cell r="D46">
            <v>13856.68125</v>
          </cell>
          <cell r="E46">
            <v>13042.102499999999</v>
          </cell>
          <cell r="F46">
            <v>15775.661249999999</v>
          </cell>
          <cell r="G46">
            <v>18995.118749999998</v>
          </cell>
          <cell r="H46">
            <v>28556.73</v>
          </cell>
        </row>
        <row r="47">
          <cell r="B47">
            <v>8786.8541249999998</v>
          </cell>
          <cell r="C47">
            <v>9060.536250000001</v>
          </cell>
          <cell r="D47">
            <v>10412.712000000001</v>
          </cell>
          <cell r="E47">
            <v>10749.20175</v>
          </cell>
          <cell r="F47">
            <v>11078.46675</v>
          </cell>
          <cell r="G47">
            <v>12896.49375</v>
          </cell>
          <cell r="H47">
            <v>24465.36375</v>
          </cell>
        </row>
        <row r="48">
          <cell r="B48">
            <v>11683.63125</v>
          </cell>
          <cell r="C48">
            <v>10510.536375</v>
          </cell>
          <cell r="D48">
            <v>11742.3225</v>
          </cell>
          <cell r="E48">
            <v>12568.0725</v>
          </cell>
          <cell r="F48">
            <v>13883.647500000001</v>
          </cell>
          <cell r="G48">
            <v>13538.23875</v>
          </cell>
          <cell r="H48">
            <v>23660.021250000002</v>
          </cell>
        </row>
        <row r="49">
          <cell r="B49">
            <v>20177.066249999996</v>
          </cell>
          <cell r="C49">
            <v>15790.44375</v>
          </cell>
          <cell r="D49">
            <v>15742.7775</v>
          </cell>
          <cell r="E49">
            <v>16898.2425</v>
          </cell>
          <cell r="F49">
            <v>19116.494999999999</v>
          </cell>
          <cell r="G49">
            <v>24964.244999999999</v>
          </cell>
          <cell r="H49">
            <v>39635.797500000001</v>
          </cell>
        </row>
        <row r="50">
          <cell r="B50">
            <v>15956.977499999999</v>
          </cell>
          <cell r="C50">
            <v>18890.741249999999</v>
          </cell>
          <cell r="D50">
            <v>22177.293750000001</v>
          </cell>
          <cell r="E50">
            <v>23346.067500000001</v>
          </cell>
          <cell r="F50">
            <v>22082.084999999999</v>
          </cell>
          <cell r="G50">
            <v>28463.287500000002</v>
          </cell>
          <cell r="H50">
            <v>51742.642500000002</v>
          </cell>
        </row>
        <row r="51">
          <cell r="B51">
            <v>73942.47</v>
          </cell>
          <cell r="C51">
            <v>33521.006249999999</v>
          </cell>
          <cell r="D51">
            <v>33592.263749999998</v>
          </cell>
          <cell r="E51">
            <v>40649.174999999996</v>
          </cell>
          <cell r="F51">
            <v>39187.192499999997</v>
          </cell>
          <cell r="G51">
            <v>54104.186249999999</v>
          </cell>
          <cell r="H51">
            <v>98602.053750000006</v>
          </cell>
        </row>
        <row r="52">
          <cell r="B52">
            <v>10424.912625000001</v>
          </cell>
          <cell r="C52">
            <v>17631.607500000002</v>
          </cell>
          <cell r="D52">
            <v>22399.97625</v>
          </cell>
          <cell r="E52">
            <v>21535.076250000002</v>
          </cell>
          <cell r="F52">
            <v>20784.7575</v>
          </cell>
          <cell r="G52">
            <v>23907.858749999999</v>
          </cell>
          <cell r="H52">
            <v>36629.909999999996</v>
          </cell>
        </row>
        <row r="53">
          <cell r="B53">
            <v>55194.333749999998</v>
          </cell>
          <cell r="C53">
            <v>26454.329999999998</v>
          </cell>
          <cell r="D53">
            <v>24027.28875</v>
          </cell>
          <cell r="E53">
            <v>28170.371250000004</v>
          </cell>
          <cell r="F53">
            <v>31506.558750000004</v>
          </cell>
          <cell r="G53">
            <v>43598.565000000002</v>
          </cell>
          <cell r="H53">
            <v>68877.618750000009</v>
          </cell>
        </row>
        <row r="54">
          <cell r="B54">
            <v>29398.758750000001</v>
          </cell>
          <cell r="C54">
            <v>26153.606250000001</v>
          </cell>
          <cell r="D54">
            <v>28239.840000000004</v>
          </cell>
          <cell r="E54">
            <v>31046.34375</v>
          </cell>
          <cell r="F54">
            <v>32167.912500000002</v>
          </cell>
          <cell r="G54">
            <v>39986.527500000004</v>
          </cell>
          <cell r="H54">
            <v>63266.276250000003</v>
          </cell>
        </row>
        <row r="55">
          <cell r="B55">
            <v>26977.77</v>
          </cell>
          <cell r="C55">
            <v>17400.36375</v>
          </cell>
          <cell r="D55">
            <v>17770.151249999999</v>
          </cell>
          <cell r="E55">
            <v>17121.768749999999</v>
          </cell>
          <cell r="F55">
            <v>16746.46875</v>
          </cell>
          <cell r="G55">
            <v>20944.563750000001</v>
          </cell>
          <cell r="H55">
            <v>32908.387500000004</v>
          </cell>
        </row>
        <row r="56">
          <cell r="B56">
            <v>8285.7768749999996</v>
          </cell>
          <cell r="C56">
            <v>9411.1121250000015</v>
          </cell>
          <cell r="D56">
            <v>9806.3775000000005</v>
          </cell>
          <cell r="E56">
            <v>9956.7720000000008</v>
          </cell>
          <cell r="F56">
            <v>11365.875</v>
          </cell>
          <cell r="G56">
            <v>14037.704999999998</v>
          </cell>
          <cell r="H56">
            <v>21281.602500000001</v>
          </cell>
        </row>
        <row r="57">
          <cell r="B57">
            <v>27262.44</v>
          </cell>
          <cell r="C57">
            <v>13836.048749999998</v>
          </cell>
          <cell r="D57">
            <v>12868.661249999999</v>
          </cell>
          <cell r="E57">
            <v>12778.807500000001</v>
          </cell>
          <cell r="F57">
            <v>12016.766250000001</v>
          </cell>
          <cell r="G57">
            <v>16066.473749999999</v>
          </cell>
          <cell r="H57">
            <v>29271.96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1694">
      <xxl21:absoluteUrl r:id="rId2"/>
    </xxl21:alternateUrls>
    <sheetNames>
      <sheetName val="Hoja1"/>
      <sheetName val="Hoja3"/>
      <sheetName val="Hoja2"/>
    </sheetNames>
    <sheetDataSet>
      <sheetData sheetId="0">
        <row r="4">
          <cell r="D4">
            <v>21127.35</v>
          </cell>
          <cell r="E4">
            <v>16155.5</v>
          </cell>
          <cell r="F4">
            <v>20000</v>
          </cell>
          <cell r="G4">
            <v>21000</v>
          </cell>
          <cell r="H4">
            <v>27000</v>
          </cell>
          <cell r="I4">
            <v>40000</v>
          </cell>
          <cell r="J4">
            <v>164749.10999999999</v>
          </cell>
          <cell r="K4">
            <v>12000</v>
          </cell>
          <cell r="L4">
            <v>26000</v>
          </cell>
          <cell r="M4">
            <v>15000</v>
          </cell>
          <cell r="N4">
            <v>23500</v>
          </cell>
          <cell r="O4">
            <v>25500</v>
          </cell>
          <cell r="P4">
            <v>28000</v>
          </cell>
          <cell r="Q4">
            <v>45000</v>
          </cell>
          <cell r="S4">
            <v>11000</v>
          </cell>
          <cell r="T4">
            <v>15000</v>
          </cell>
          <cell r="U4">
            <v>17000</v>
          </cell>
          <cell r="V4">
            <v>16000</v>
          </cell>
          <cell r="W4">
            <v>18000</v>
          </cell>
          <cell r="X4">
            <v>23000</v>
          </cell>
          <cell r="Y4">
            <v>40000</v>
          </cell>
          <cell r="AB4">
            <v>9000</v>
          </cell>
          <cell r="AC4">
            <v>14000</v>
          </cell>
          <cell r="AD4">
            <v>13000</v>
          </cell>
          <cell r="AE4">
            <v>14000</v>
          </cell>
          <cell r="AF4">
            <v>18000</v>
          </cell>
          <cell r="AG4">
            <v>24000</v>
          </cell>
          <cell r="AH4">
            <v>43000</v>
          </cell>
          <cell r="AJ4">
            <v>11000</v>
          </cell>
          <cell r="AK4">
            <v>16000</v>
          </cell>
          <cell r="AL4">
            <v>15000</v>
          </cell>
          <cell r="AM4">
            <v>20000</v>
          </cell>
          <cell r="AN4">
            <v>20000</v>
          </cell>
          <cell r="AO4">
            <v>22000</v>
          </cell>
          <cell r="AP4">
            <v>41000</v>
          </cell>
          <cell r="AR4">
            <v>11000</v>
          </cell>
          <cell r="AS4">
            <v>14113</v>
          </cell>
          <cell r="AT4">
            <v>15000</v>
          </cell>
          <cell r="AU4">
            <v>16000</v>
          </cell>
          <cell r="AV4">
            <v>20000</v>
          </cell>
          <cell r="AW4">
            <v>24000</v>
          </cell>
          <cell r="AX4">
            <v>35000</v>
          </cell>
          <cell r="AZ4">
            <v>11000</v>
          </cell>
          <cell r="BA4">
            <v>16000</v>
          </cell>
          <cell r="BB4">
            <v>15000</v>
          </cell>
          <cell r="BC4">
            <v>20000</v>
          </cell>
          <cell r="BD4">
            <v>23600</v>
          </cell>
          <cell r="BE4">
            <v>26000</v>
          </cell>
          <cell r="BF4">
            <v>44000</v>
          </cell>
          <cell r="BH4">
            <v>12500</v>
          </cell>
          <cell r="BI4">
            <v>14000</v>
          </cell>
          <cell r="BJ4">
            <v>20000</v>
          </cell>
          <cell r="BK4">
            <v>24000</v>
          </cell>
          <cell r="BL4">
            <v>25000</v>
          </cell>
          <cell r="BM4">
            <v>28000</v>
          </cell>
          <cell r="BN4">
            <v>37000</v>
          </cell>
          <cell r="BQ4">
            <v>11000</v>
          </cell>
          <cell r="BR4">
            <v>16000</v>
          </cell>
          <cell r="BS4">
            <v>20000</v>
          </cell>
          <cell r="BT4">
            <v>20000</v>
          </cell>
          <cell r="BU4">
            <v>23000</v>
          </cell>
          <cell r="BV4">
            <v>26000</v>
          </cell>
          <cell r="BW4">
            <v>46000</v>
          </cell>
          <cell r="BY4">
            <v>12000</v>
          </cell>
          <cell r="BZ4">
            <v>14113</v>
          </cell>
          <cell r="CA4">
            <v>15000</v>
          </cell>
          <cell r="CB4">
            <v>16000</v>
          </cell>
          <cell r="CC4">
            <v>20000</v>
          </cell>
          <cell r="CD4">
            <v>24000</v>
          </cell>
          <cell r="CE4">
            <v>35000</v>
          </cell>
          <cell r="CG4">
            <v>11000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38000</v>
          </cell>
          <cell r="CM4">
            <v>41000</v>
          </cell>
          <cell r="CO4">
            <v>12000</v>
          </cell>
          <cell r="CP4">
            <v>26000</v>
          </cell>
          <cell r="CQ4">
            <v>20000</v>
          </cell>
          <cell r="CR4">
            <v>23500</v>
          </cell>
          <cell r="CS4">
            <v>25500</v>
          </cell>
          <cell r="CT4">
            <v>28000</v>
          </cell>
          <cell r="CU4">
            <v>50000</v>
          </cell>
          <cell r="CX4">
            <v>12000</v>
          </cell>
          <cell r="CY4">
            <v>16000</v>
          </cell>
          <cell r="CZ4">
            <v>16000</v>
          </cell>
          <cell r="DA4">
            <v>16000</v>
          </cell>
          <cell r="DB4">
            <v>22000</v>
          </cell>
          <cell r="DC4">
            <v>29000</v>
          </cell>
          <cell r="DD4">
            <v>40000</v>
          </cell>
          <cell r="DF4">
            <v>0</v>
          </cell>
          <cell r="DG4">
            <v>23000</v>
          </cell>
          <cell r="DH4">
            <v>26000</v>
          </cell>
          <cell r="DI4">
            <v>30000</v>
          </cell>
          <cell r="DJ4">
            <v>35000</v>
          </cell>
          <cell r="DK4">
            <v>41000</v>
          </cell>
          <cell r="DL4">
            <v>50000</v>
          </cell>
          <cell r="DN4">
            <v>12000</v>
          </cell>
          <cell r="DO4">
            <v>26000</v>
          </cell>
          <cell r="DP4">
            <v>20000</v>
          </cell>
          <cell r="DQ4">
            <v>23000</v>
          </cell>
          <cell r="DR4">
            <v>25000</v>
          </cell>
          <cell r="DS4">
            <v>28000</v>
          </cell>
          <cell r="DT4">
            <v>46000</v>
          </cell>
          <cell r="DV4">
            <v>12000</v>
          </cell>
          <cell r="DW4">
            <v>16000</v>
          </cell>
          <cell r="DX4">
            <v>15000</v>
          </cell>
          <cell r="DY4">
            <v>18000</v>
          </cell>
          <cell r="DZ4">
            <v>18000</v>
          </cell>
          <cell r="EA4">
            <v>20000</v>
          </cell>
          <cell r="EB4">
            <v>46000</v>
          </cell>
          <cell r="EE4">
            <v>7000</v>
          </cell>
          <cell r="EF4">
            <v>20000</v>
          </cell>
          <cell r="EG4">
            <v>20000</v>
          </cell>
          <cell r="EH4">
            <v>20000</v>
          </cell>
          <cell r="EI4">
            <v>28000</v>
          </cell>
          <cell r="EJ4">
            <v>35000</v>
          </cell>
          <cell r="EK4">
            <v>50000</v>
          </cell>
          <cell r="EM4">
            <v>13000</v>
          </cell>
          <cell r="EN4">
            <v>16000</v>
          </cell>
          <cell r="EO4">
            <v>18000</v>
          </cell>
          <cell r="EP4">
            <v>20000</v>
          </cell>
          <cell r="EQ4">
            <v>23000</v>
          </cell>
          <cell r="ER4">
            <v>26000</v>
          </cell>
          <cell r="ES4">
            <v>48000</v>
          </cell>
          <cell r="EU4">
            <v>12500</v>
          </cell>
          <cell r="EV4">
            <v>20000</v>
          </cell>
          <cell r="EW4">
            <v>19000</v>
          </cell>
          <cell r="EX4">
            <v>21000</v>
          </cell>
          <cell r="EY4">
            <v>23000</v>
          </cell>
          <cell r="EZ4">
            <v>25500</v>
          </cell>
          <cell r="FA4">
            <v>47000</v>
          </cell>
          <cell r="FC4">
            <v>13000</v>
          </cell>
          <cell r="FD4">
            <v>17000</v>
          </cell>
          <cell r="FE4">
            <v>24000</v>
          </cell>
          <cell r="FF4">
            <v>26000</v>
          </cell>
          <cell r="FG4">
            <v>28000</v>
          </cell>
          <cell r="FH4">
            <v>43000</v>
          </cell>
          <cell r="FI4">
            <v>50000</v>
          </cell>
          <cell r="FK4">
            <v>10000</v>
          </cell>
          <cell r="FL4">
            <v>25000</v>
          </cell>
          <cell r="FM4">
            <v>28000</v>
          </cell>
          <cell r="FN4">
            <v>28000</v>
          </cell>
          <cell r="FO4">
            <v>30000</v>
          </cell>
          <cell r="FP4">
            <v>40000</v>
          </cell>
          <cell r="FQ4">
            <v>53000</v>
          </cell>
          <cell r="FT4">
            <v>13000</v>
          </cell>
          <cell r="FU4">
            <v>28000</v>
          </cell>
          <cell r="FV4">
            <v>24000</v>
          </cell>
          <cell r="FW4">
            <v>25000</v>
          </cell>
          <cell r="FX4">
            <v>28000</v>
          </cell>
          <cell r="FY4">
            <v>38000</v>
          </cell>
          <cell r="FZ4">
            <v>49000</v>
          </cell>
          <cell r="GB4">
            <v>13000</v>
          </cell>
          <cell r="GC4">
            <v>23000</v>
          </cell>
          <cell r="GD4">
            <v>22000</v>
          </cell>
          <cell r="GE4">
            <v>24000</v>
          </cell>
          <cell r="GF4">
            <v>27000</v>
          </cell>
          <cell r="GG4">
            <v>41000</v>
          </cell>
          <cell r="GH4">
            <v>48000</v>
          </cell>
          <cell r="GJ4">
            <v>13000</v>
          </cell>
          <cell r="GK4">
            <v>18000</v>
          </cell>
          <cell r="GL4">
            <v>18000</v>
          </cell>
          <cell r="GM4">
            <v>20000</v>
          </cell>
          <cell r="GN4">
            <v>19000</v>
          </cell>
          <cell r="GO4">
            <v>34000</v>
          </cell>
          <cell r="GP4">
            <v>45000</v>
          </cell>
          <cell r="GR4">
            <v>13000</v>
          </cell>
          <cell r="GS4">
            <v>23000</v>
          </cell>
          <cell r="GT4">
            <v>22000</v>
          </cell>
          <cell r="GU4">
            <v>24000</v>
          </cell>
          <cell r="GV4">
            <v>18000</v>
          </cell>
          <cell r="GW4">
            <v>25000</v>
          </cell>
          <cell r="GX4">
            <v>40000</v>
          </cell>
          <cell r="HA4">
            <v>12000</v>
          </cell>
          <cell r="HB4">
            <v>23000</v>
          </cell>
          <cell r="HC4">
            <v>24000</v>
          </cell>
          <cell r="HD4">
            <v>23000</v>
          </cell>
          <cell r="HE4">
            <v>26000</v>
          </cell>
          <cell r="HF4">
            <v>37000</v>
          </cell>
          <cell r="HG4">
            <v>48000</v>
          </cell>
          <cell r="HI4">
            <v>13000</v>
          </cell>
          <cell r="HJ4">
            <v>20000</v>
          </cell>
          <cell r="HK4">
            <v>19000</v>
          </cell>
          <cell r="HL4">
            <v>23000</v>
          </cell>
          <cell r="HM4">
            <v>25000</v>
          </cell>
          <cell r="HN4">
            <v>30000</v>
          </cell>
          <cell r="HO4">
            <v>45000</v>
          </cell>
          <cell r="HQ4">
            <v>13000</v>
          </cell>
          <cell r="HR4">
            <v>20000</v>
          </cell>
          <cell r="HS4">
            <v>18000</v>
          </cell>
          <cell r="HT4">
            <v>24000</v>
          </cell>
          <cell r="HU4">
            <v>23000</v>
          </cell>
          <cell r="HV4">
            <v>33000</v>
          </cell>
          <cell r="HW4">
            <v>49000</v>
          </cell>
          <cell r="HY4">
            <v>13000</v>
          </cell>
          <cell r="HZ4">
            <v>16000</v>
          </cell>
          <cell r="IA4">
            <v>18000</v>
          </cell>
          <cell r="IB4">
            <v>20000</v>
          </cell>
          <cell r="IC4">
            <v>19000</v>
          </cell>
          <cell r="ID4">
            <v>26000</v>
          </cell>
          <cell r="IE4">
            <v>40000</v>
          </cell>
          <cell r="IH4">
            <v>13000</v>
          </cell>
          <cell r="II4">
            <v>18000</v>
          </cell>
          <cell r="IJ4">
            <v>16000</v>
          </cell>
          <cell r="IK4">
            <v>18000</v>
          </cell>
          <cell r="IL4">
            <v>23000</v>
          </cell>
          <cell r="IM4">
            <v>29000</v>
          </cell>
          <cell r="IN4">
            <v>49000</v>
          </cell>
          <cell r="IP4">
            <v>15000</v>
          </cell>
          <cell r="IQ4">
            <v>20000</v>
          </cell>
          <cell r="IR4">
            <v>18000</v>
          </cell>
          <cell r="IS4">
            <v>22000</v>
          </cell>
          <cell r="IT4">
            <v>25000</v>
          </cell>
          <cell r="IU4">
            <v>35000</v>
          </cell>
          <cell r="IV4">
            <v>45000</v>
          </cell>
          <cell r="IX4">
            <v>15000</v>
          </cell>
          <cell r="IY4">
            <v>15000</v>
          </cell>
          <cell r="IZ4">
            <v>20000</v>
          </cell>
          <cell r="JA4">
            <v>25000</v>
          </cell>
          <cell r="JB4">
            <v>28000</v>
          </cell>
          <cell r="JC4">
            <v>35000</v>
          </cell>
          <cell r="JD4">
            <v>38000</v>
          </cell>
          <cell r="JF4">
            <v>15500</v>
          </cell>
          <cell r="JG4">
            <v>16500</v>
          </cell>
          <cell r="JH4">
            <v>17000</v>
          </cell>
          <cell r="JI4">
            <v>20000</v>
          </cell>
          <cell r="JJ4">
            <v>25500</v>
          </cell>
          <cell r="JK4">
            <v>27500</v>
          </cell>
          <cell r="JL4">
            <v>38000</v>
          </cell>
          <cell r="JN4">
            <v>14500</v>
          </cell>
          <cell r="JO4">
            <v>15000</v>
          </cell>
          <cell r="JP4">
            <v>15500</v>
          </cell>
          <cell r="JQ4">
            <v>20000</v>
          </cell>
          <cell r="JR4">
            <v>25000</v>
          </cell>
          <cell r="JS4">
            <v>30000</v>
          </cell>
          <cell r="JT4">
            <v>40000</v>
          </cell>
          <cell r="JW4">
            <v>15000</v>
          </cell>
          <cell r="JX4">
            <v>20000</v>
          </cell>
          <cell r="JY4">
            <v>15000</v>
          </cell>
          <cell r="JZ4">
            <v>20000</v>
          </cell>
          <cell r="KA4">
            <v>20000</v>
          </cell>
          <cell r="KB4">
            <v>30000</v>
          </cell>
          <cell r="KC4">
            <v>35000</v>
          </cell>
          <cell r="KE4">
            <v>20000</v>
          </cell>
          <cell r="KF4">
            <v>20000</v>
          </cell>
          <cell r="KG4">
            <v>20000</v>
          </cell>
          <cell r="KH4">
            <v>15000</v>
          </cell>
          <cell r="KI4">
            <v>30000</v>
          </cell>
          <cell r="KJ4">
            <v>35000</v>
          </cell>
          <cell r="KK4">
            <v>40000</v>
          </cell>
          <cell r="KM4">
            <v>21000</v>
          </cell>
          <cell r="KN4">
            <v>22000</v>
          </cell>
          <cell r="KO4">
            <v>15000</v>
          </cell>
          <cell r="KP4">
            <v>17000</v>
          </cell>
          <cell r="KQ4">
            <v>25000</v>
          </cell>
          <cell r="KR4">
            <v>30000</v>
          </cell>
          <cell r="KS4">
            <v>35000</v>
          </cell>
          <cell r="KU4">
            <v>15000</v>
          </cell>
          <cell r="KV4">
            <v>18000</v>
          </cell>
          <cell r="KW4">
            <v>18000</v>
          </cell>
          <cell r="KX4">
            <v>22000</v>
          </cell>
          <cell r="KY4">
            <v>27000</v>
          </cell>
          <cell r="KZ4">
            <v>30000</v>
          </cell>
          <cell r="LA4">
            <v>65000</v>
          </cell>
          <cell r="LD4">
            <v>15000</v>
          </cell>
          <cell r="LE4">
            <v>20000</v>
          </cell>
          <cell r="LF4">
            <v>20000</v>
          </cell>
          <cell r="LG4">
            <v>25000</v>
          </cell>
          <cell r="LH4">
            <v>27000</v>
          </cell>
          <cell r="LI4">
            <v>30000</v>
          </cell>
          <cell r="LJ4">
            <v>40000</v>
          </cell>
          <cell r="LL4">
            <v>16000</v>
          </cell>
          <cell r="LM4">
            <v>15000</v>
          </cell>
          <cell r="LN4">
            <v>16000</v>
          </cell>
          <cell r="LO4">
            <v>25000</v>
          </cell>
          <cell r="LP4">
            <v>28000</v>
          </cell>
          <cell r="LQ4">
            <v>30000</v>
          </cell>
          <cell r="LR4">
            <v>35000</v>
          </cell>
          <cell r="LT4">
            <v>15000</v>
          </cell>
          <cell r="LU4">
            <v>15000</v>
          </cell>
          <cell r="LV4">
            <v>15000</v>
          </cell>
          <cell r="LW4">
            <v>20000</v>
          </cell>
          <cell r="LX4">
            <v>25000</v>
          </cell>
          <cell r="LY4">
            <v>40000</v>
          </cell>
          <cell r="LZ4">
            <v>65000</v>
          </cell>
          <cell r="MB4">
            <v>35000</v>
          </cell>
          <cell r="MC4">
            <v>20000</v>
          </cell>
          <cell r="MD4">
            <v>17000</v>
          </cell>
          <cell r="ME4">
            <v>20000</v>
          </cell>
          <cell r="MF4">
            <v>28000</v>
          </cell>
          <cell r="MG4">
            <v>30000</v>
          </cell>
          <cell r="MH4">
            <v>35000</v>
          </cell>
          <cell r="MK4">
            <v>15000</v>
          </cell>
          <cell r="ML4">
            <v>25000</v>
          </cell>
          <cell r="MM4">
            <v>25000</v>
          </cell>
          <cell r="MN4">
            <v>30000</v>
          </cell>
          <cell r="MO4">
            <v>35000</v>
          </cell>
          <cell r="MP4">
            <v>40000</v>
          </cell>
          <cell r="MQ4">
            <v>50000</v>
          </cell>
          <cell r="MS4">
            <v>20000</v>
          </cell>
          <cell r="MT4">
            <v>30000</v>
          </cell>
          <cell r="MU4">
            <v>30000</v>
          </cell>
          <cell r="MV4">
            <v>30000</v>
          </cell>
          <cell r="MW4">
            <v>45000</v>
          </cell>
          <cell r="MX4">
            <v>50000</v>
          </cell>
          <cell r="MY4">
            <v>135000</v>
          </cell>
          <cell r="NA4">
            <v>25000</v>
          </cell>
          <cell r="NB4">
            <v>35000</v>
          </cell>
          <cell r="NC4">
            <v>45000</v>
          </cell>
          <cell r="ND4">
            <v>50000</v>
          </cell>
          <cell r="NE4">
            <v>60000</v>
          </cell>
          <cell r="NF4">
            <v>65000</v>
          </cell>
          <cell r="NG4">
            <v>80000</v>
          </cell>
          <cell r="NI4">
            <v>55000</v>
          </cell>
          <cell r="NJ4">
            <v>60000</v>
          </cell>
          <cell r="NK4">
            <v>75000</v>
          </cell>
          <cell r="NL4">
            <v>75000</v>
          </cell>
          <cell r="NM4">
            <v>85000</v>
          </cell>
          <cell r="NN4">
            <v>135000</v>
          </cell>
          <cell r="NO4">
            <v>140000</v>
          </cell>
          <cell r="NQ4">
            <v>90000</v>
          </cell>
          <cell r="NR4"/>
          <cell r="NS4">
            <v>45000</v>
          </cell>
          <cell r="NT4">
            <v>45000</v>
          </cell>
          <cell r="NU4">
            <v>55000</v>
          </cell>
          <cell r="NV4">
            <v>55000</v>
          </cell>
          <cell r="NW4">
            <v>70000</v>
          </cell>
          <cell r="NZ4">
            <v>40000</v>
          </cell>
          <cell r="OB4">
            <v>30000</v>
          </cell>
          <cell r="OC4">
            <v>30000</v>
          </cell>
          <cell r="OD4">
            <v>33000</v>
          </cell>
          <cell r="OE4">
            <v>35000</v>
          </cell>
          <cell r="OF4">
            <v>37000</v>
          </cell>
          <cell r="OH4">
            <v>15000</v>
          </cell>
          <cell r="OI4">
            <v>15000</v>
          </cell>
          <cell r="OJ4">
            <v>16000</v>
          </cell>
          <cell r="OK4">
            <v>17000</v>
          </cell>
          <cell r="OL4">
            <v>20000</v>
          </cell>
          <cell r="OM4">
            <v>22000</v>
          </cell>
          <cell r="ON4">
            <v>25000</v>
          </cell>
          <cell r="OP4">
            <v>19000</v>
          </cell>
          <cell r="OQ4">
            <v>20000</v>
          </cell>
          <cell r="OR4">
            <v>21000</v>
          </cell>
          <cell r="OS4">
            <v>22000</v>
          </cell>
          <cell r="OT4">
            <v>23500</v>
          </cell>
          <cell r="OU4">
            <v>26500</v>
          </cell>
          <cell r="OV4">
            <v>28000</v>
          </cell>
          <cell r="OX4">
            <v>12000</v>
          </cell>
          <cell r="OY4">
            <v>13000</v>
          </cell>
          <cell r="OZ4">
            <v>15000</v>
          </cell>
          <cell r="PA4">
            <v>17000</v>
          </cell>
          <cell r="PB4">
            <v>18000</v>
          </cell>
          <cell r="PC4">
            <v>23000</v>
          </cell>
          <cell r="PD4">
            <v>27000</v>
          </cell>
          <cell r="PF4">
            <v>19000</v>
          </cell>
          <cell r="PG4">
            <v>22000</v>
          </cell>
          <cell r="PH4">
            <v>22000</v>
          </cell>
          <cell r="PI4">
            <v>22000</v>
          </cell>
          <cell r="PJ4">
            <v>25000</v>
          </cell>
          <cell r="PK4">
            <v>33000</v>
          </cell>
          <cell r="PL4">
            <v>37000</v>
          </cell>
        </row>
        <row r="5">
          <cell r="D5">
            <v>46201.440000000002</v>
          </cell>
          <cell r="E5">
            <v>14111.03</v>
          </cell>
          <cell r="F5">
            <v>17210</v>
          </cell>
          <cell r="G5">
            <v>19000</v>
          </cell>
          <cell r="H5">
            <v>32000</v>
          </cell>
          <cell r="I5">
            <v>55000</v>
          </cell>
          <cell r="J5">
            <v>240000.26</v>
          </cell>
          <cell r="K5">
            <v>60000</v>
          </cell>
          <cell r="L5">
            <v>29000</v>
          </cell>
          <cell r="M5">
            <v>23000</v>
          </cell>
          <cell r="N5">
            <v>22000</v>
          </cell>
          <cell r="O5">
            <v>27000</v>
          </cell>
          <cell r="P5">
            <v>40000</v>
          </cell>
          <cell r="Q5">
            <v>54000</v>
          </cell>
          <cell r="S5">
            <v>58000</v>
          </cell>
          <cell r="T5">
            <v>19000</v>
          </cell>
          <cell r="U5">
            <v>18000</v>
          </cell>
          <cell r="V5">
            <v>21000</v>
          </cell>
          <cell r="W5">
            <v>24000</v>
          </cell>
          <cell r="X5">
            <v>38000</v>
          </cell>
          <cell r="Y5">
            <v>52000</v>
          </cell>
          <cell r="AB5">
            <v>55000</v>
          </cell>
          <cell r="AC5">
            <v>18000</v>
          </cell>
          <cell r="AD5">
            <v>17000</v>
          </cell>
          <cell r="AE5">
            <v>18000</v>
          </cell>
          <cell r="AF5">
            <v>22000</v>
          </cell>
          <cell r="AG5">
            <v>28000</v>
          </cell>
          <cell r="AH5">
            <v>60000</v>
          </cell>
          <cell r="AJ5">
            <v>55000</v>
          </cell>
          <cell r="AK5">
            <v>18000</v>
          </cell>
          <cell r="AL5">
            <v>20000</v>
          </cell>
          <cell r="AM5">
            <v>24000</v>
          </cell>
          <cell r="AN5">
            <v>25000</v>
          </cell>
          <cell r="AO5">
            <v>41000</v>
          </cell>
          <cell r="AP5">
            <v>62000</v>
          </cell>
          <cell r="AR5">
            <v>55000</v>
          </cell>
          <cell r="AS5">
            <v>23000</v>
          </cell>
          <cell r="AT5">
            <v>24000</v>
          </cell>
          <cell r="AU5">
            <v>27000</v>
          </cell>
          <cell r="AV5">
            <v>28000</v>
          </cell>
          <cell r="AW5">
            <v>41000</v>
          </cell>
          <cell r="AX5">
            <v>62000</v>
          </cell>
          <cell r="AZ5">
            <v>55000</v>
          </cell>
          <cell r="BA5">
            <v>20000</v>
          </cell>
          <cell r="BB5">
            <v>22000</v>
          </cell>
          <cell r="BC5">
            <v>20000</v>
          </cell>
          <cell r="BD5">
            <v>22000</v>
          </cell>
          <cell r="BE5">
            <v>28000</v>
          </cell>
          <cell r="BF5">
            <v>60000</v>
          </cell>
          <cell r="BH5">
            <v>60000</v>
          </cell>
          <cell r="BI5">
            <v>24000</v>
          </cell>
          <cell r="BJ5">
            <v>27000</v>
          </cell>
          <cell r="BK5">
            <v>29000</v>
          </cell>
          <cell r="BL5">
            <v>36000</v>
          </cell>
          <cell r="BM5">
            <v>48000</v>
          </cell>
          <cell r="BN5">
            <v>63000</v>
          </cell>
          <cell r="BQ5">
            <v>59000</v>
          </cell>
          <cell r="BR5">
            <v>22000</v>
          </cell>
          <cell r="BS5">
            <v>35000</v>
          </cell>
          <cell r="BT5">
            <v>39000</v>
          </cell>
          <cell r="BU5">
            <v>40000</v>
          </cell>
          <cell r="BV5">
            <v>45000</v>
          </cell>
          <cell r="BW5">
            <v>69000</v>
          </cell>
          <cell r="BY5">
            <v>55000</v>
          </cell>
          <cell r="BZ5">
            <v>23000</v>
          </cell>
          <cell r="CA5">
            <v>24000</v>
          </cell>
          <cell r="CB5">
            <v>27000</v>
          </cell>
          <cell r="CC5">
            <v>28000</v>
          </cell>
          <cell r="CD5">
            <v>41000</v>
          </cell>
          <cell r="CE5">
            <v>62000</v>
          </cell>
          <cell r="CG5">
            <v>55000</v>
          </cell>
          <cell r="CH5">
            <v>23000</v>
          </cell>
          <cell r="CI5">
            <v>24000</v>
          </cell>
          <cell r="CJ5">
            <v>27000</v>
          </cell>
          <cell r="CK5">
            <v>28000</v>
          </cell>
          <cell r="CL5">
            <v>41000</v>
          </cell>
          <cell r="CM5">
            <v>62000</v>
          </cell>
          <cell r="CO5">
            <v>55000</v>
          </cell>
          <cell r="CP5">
            <v>23000</v>
          </cell>
          <cell r="CQ5">
            <v>24000</v>
          </cell>
          <cell r="CR5">
            <v>24000</v>
          </cell>
          <cell r="CS5">
            <v>25000</v>
          </cell>
          <cell r="CT5">
            <v>41000</v>
          </cell>
          <cell r="CU5">
            <v>64000</v>
          </cell>
          <cell r="CX5">
            <v>60000</v>
          </cell>
          <cell r="CY5">
            <v>35000</v>
          </cell>
          <cell r="CZ5">
            <v>26000</v>
          </cell>
          <cell r="DA5">
            <v>28000</v>
          </cell>
          <cell r="DB5">
            <v>29000</v>
          </cell>
          <cell r="DC5">
            <v>45000</v>
          </cell>
          <cell r="DD5">
            <v>62000</v>
          </cell>
          <cell r="DF5">
            <v>65000</v>
          </cell>
          <cell r="DG5">
            <v>20000</v>
          </cell>
          <cell r="DH5">
            <v>25000</v>
          </cell>
          <cell r="DI5">
            <v>34000</v>
          </cell>
          <cell r="DJ5">
            <v>38000</v>
          </cell>
          <cell r="DK5">
            <v>50000</v>
          </cell>
          <cell r="DL5">
            <v>68000</v>
          </cell>
          <cell r="DN5">
            <v>60000</v>
          </cell>
          <cell r="DO5">
            <v>23000</v>
          </cell>
          <cell r="DP5">
            <v>24000</v>
          </cell>
          <cell r="DQ5">
            <v>24000</v>
          </cell>
          <cell r="DR5">
            <v>25000</v>
          </cell>
          <cell r="DS5">
            <v>49000</v>
          </cell>
          <cell r="DT5">
            <v>65000</v>
          </cell>
          <cell r="DV5">
            <v>51000</v>
          </cell>
          <cell r="DW5">
            <v>24000</v>
          </cell>
          <cell r="DX5">
            <v>23000</v>
          </cell>
          <cell r="DY5">
            <v>25000</v>
          </cell>
          <cell r="DZ5">
            <v>27000</v>
          </cell>
          <cell r="EA5">
            <v>48000</v>
          </cell>
          <cell r="EB5">
            <v>62000</v>
          </cell>
          <cell r="EE5">
            <v>55000</v>
          </cell>
          <cell r="EF5">
            <v>22000</v>
          </cell>
          <cell r="EG5">
            <v>35000</v>
          </cell>
          <cell r="EH5">
            <v>35000</v>
          </cell>
          <cell r="EI5">
            <v>40000</v>
          </cell>
          <cell r="EJ5">
            <v>50000</v>
          </cell>
          <cell r="EK5">
            <v>63000</v>
          </cell>
          <cell r="EM5">
            <v>62000</v>
          </cell>
          <cell r="EN5">
            <v>21000</v>
          </cell>
          <cell r="EO5">
            <v>25000</v>
          </cell>
          <cell r="EP5">
            <v>26000</v>
          </cell>
          <cell r="EQ5">
            <v>25000</v>
          </cell>
          <cell r="ER5">
            <v>45000</v>
          </cell>
          <cell r="ES5">
            <v>60000</v>
          </cell>
          <cell r="EU5">
            <v>60000</v>
          </cell>
          <cell r="EV5">
            <v>24000</v>
          </cell>
          <cell r="EW5">
            <v>24000</v>
          </cell>
          <cell r="EX5">
            <v>27000</v>
          </cell>
          <cell r="EY5">
            <v>28000</v>
          </cell>
          <cell r="EZ5">
            <v>49000</v>
          </cell>
          <cell r="FA5">
            <v>62000</v>
          </cell>
          <cell r="FC5">
            <v>68000</v>
          </cell>
          <cell r="FD5">
            <v>26000</v>
          </cell>
          <cell r="FE5">
            <v>20000</v>
          </cell>
          <cell r="FF5">
            <v>26000</v>
          </cell>
          <cell r="FG5">
            <v>28000</v>
          </cell>
          <cell r="FH5">
            <v>55000</v>
          </cell>
          <cell r="FI5">
            <v>62000</v>
          </cell>
          <cell r="FK5">
            <v>60000</v>
          </cell>
          <cell r="FL5">
            <v>29000</v>
          </cell>
          <cell r="FM5">
            <v>30000</v>
          </cell>
          <cell r="FN5">
            <v>30000</v>
          </cell>
          <cell r="FO5">
            <v>35000</v>
          </cell>
          <cell r="FP5">
            <v>47000</v>
          </cell>
          <cell r="FQ5">
            <v>69000</v>
          </cell>
          <cell r="FT5">
            <v>72000</v>
          </cell>
          <cell r="FU5">
            <v>23000</v>
          </cell>
          <cell r="FV5">
            <v>25000</v>
          </cell>
          <cell r="FW5">
            <v>28000</v>
          </cell>
          <cell r="FX5">
            <v>28000</v>
          </cell>
          <cell r="FY5">
            <v>47000</v>
          </cell>
          <cell r="FZ5">
            <v>62000</v>
          </cell>
          <cell r="GB5">
            <v>62000</v>
          </cell>
          <cell r="GC5">
            <v>29000</v>
          </cell>
          <cell r="GD5">
            <v>27000</v>
          </cell>
          <cell r="GE5">
            <v>28000</v>
          </cell>
          <cell r="GF5">
            <v>32000</v>
          </cell>
          <cell r="GG5">
            <v>50000</v>
          </cell>
          <cell r="GH5">
            <v>72000</v>
          </cell>
          <cell r="GJ5">
            <v>64000</v>
          </cell>
          <cell r="GK5">
            <v>25000</v>
          </cell>
          <cell r="GL5">
            <v>27000</v>
          </cell>
          <cell r="GM5">
            <v>28000</v>
          </cell>
          <cell r="GN5">
            <v>31000</v>
          </cell>
          <cell r="GO5">
            <v>49000</v>
          </cell>
          <cell r="GP5">
            <v>66000</v>
          </cell>
          <cell r="GR5">
            <v>69000</v>
          </cell>
          <cell r="GS5">
            <v>36000</v>
          </cell>
          <cell r="GT5">
            <v>36000</v>
          </cell>
          <cell r="GU5">
            <v>38000</v>
          </cell>
          <cell r="GV5">
            <v>33000</v>
          </cell>
          <cell r="GW5">
            <v>51000</v>
          </cell>
          <cell r="GX5">
            <v>62000</v>
          </cell>
          <cell r="HA5">
            <v>62000</v>
          </cell>
          <cell r="HB5">
            <v>42000</v>
          </cell>
          <cell r="HC5">
            <v>40000</v>
          </cell>
          <cell r="HD5">
            <v>43000</v>
          </cell>
          <cell r="HE5">
            <v>45000</v>
          </cell>
          <cell r="HF5">
            <v>59000</v>
          </cell>
          <cell r="HG5">
            <v>72000</v>
          </cell>
          <cell r="HI5">
            <v>69000</v>
          </cell>
          <cell r="HJ5">
            <v>23000</v>
          </cell>
          <cell r="HK5">
            <v>25000</v>
          </cell>
          <cell r="HL5">
            <v>25000</v>
          </cell>
          <cell r="HM5">
            <v>27000</v>
          </cell>
          <cell r="HN5">
            <v>48000</v>
          </cell>
          <cell r="HO5">
            <v>68000</v>
          </cell>
          <cell r="HQ5">
            <v>58000</v>
          </cell>
          <cell r="HR5">
            <v>24000</v>
          </cell>
          <cell r="HS5">
            <v>28000</v>
          </cell>
          <cell r="HT5">
            <v>29000</v>
          </cell>
          <cell r="HU5">
            <v>34000</v>
          </cell>
          <cell r="HV5">
            <v>48000</v>
          </cell>
          <cell r="HW5">
            <v>69000</v>
          </cell>
          <cell r="HY5">
            <v>64000</v>
          </cell>
          <cell r="HZ5">
            <v>32000</v>
          </cell>
          <cell r="IA5">
            <v>29000</v>
          </cell>
          <cell r="IB5">
            <v>26000</v>
          </cell>
          <cell r="IC5">
            <v>32000</v>
          </cell>
          <cell r="ID5">
            <v>35000</v>
          </cell>
          <cell r="IE5">
            <v>68000</v>
          </cell>
          <cell r="IH5">
            <v>60000</v>
          </cell>
          <cell r="II5">
            <v>30000</v>
          </cell>
          <cell r="IJ5">
            <v>30000</v>
          </cell>
          <cell r="IK5">
            <v>30000</v>
          </cell>
          <cell r="IL5">
            <v>30000</v>
          </cell>
          <cell r="IM5">
            <v>48000</v>
          </cell>
          <cell r="IN5">
            <v>72000</v>
          </cell>
          <cell r="IP5">
            <v>58000</v>
          </cell>
          <cell r="IQ5">
            <v>24000</v>
          </cell>
          <cell r="IR5">
            <v>25000</v>
          </cell>
          <cell r="IS5">
            <v>27000</v>
          </cell>
          <cell r="IT5">
            <v>25000</v>
          </cell>
          <cell r="IU5">
            <v>43000</v>
          </cell>
          <cell r="IV5">
            <v>68000</v>
          </cell>
          <cell r="IX5">
            <v>65000</v>
          </cell>
          <cell r="IY5">
            <v>27000</v>
          </cell>
          <cell r="IZ5">
            <v>26000</v>
          </cell>
          <cell r="JA5">
            <v>27000</v>
          </cell>
          <cell r="JB5">
            <v>27000</v>
          </cell>
          <cell r="JC5">
            <v>48000</v>
          </cell>
          <cell r="JD5">
            <v>70000</v>
          </cell>
          <cell r="JF5">
            <v>62000</v>
          </cell>
          <cell r="JG5">
            <v>26000</v>
          </cell>
          <cell r="JH5">
            <v>25000</v>
          </cell>
          <cell r="JI5">
            <v>27000</v>
          </cell>
          <cell r="JJ5">
            <v>29000</v>
          </cell>
          <cell r="JK5">
            <v>40000</v>
          </cell>
          <cell r="JL5">
            <v>66000</v>
          </cell>
          <cell r="JN5">
            <v>62000</v>
          </cell>
          <cell r="JO5">
            <v>27000</v>
          </cell>
          <cell r="JP5">
            <v>27000</v>
          </cell>
          <cell r="JQ5">
            <v>29000</v>
          </cell>
          <cell r="JR5">
            <v>33000</v>
          </cell>
          <cell r="JS5">
            <v>50000</v>
          </cell>
          <cell r="JT5">
            <v>72000</v>
          </cell>
          <cell r="JW5">
            <v>78000</v>
          </cell>
          <cell r="JX5">
            <v>23000</v>
          </cell>
          <cell r="JY5">
            <v>29000</v>
          </cell>
          <cell r="JZ5">
            <v>26000</v>
          </cell>
          <cell r="KA5">
            <v>35000</v>
          </cell>
          <cell r="KB5">
            <v>49000</v>
          </cell>
          <cell r="KC5">
            <v>80000</v>
          </cell>
          <cell r="KE5">
            <v>65000</v>
          </cell>
          <cell r="KF5">
            <v>28000</v>
          </cell>
          <cell r="KG5">
            <v>30000</v>
          </cell>
          <cell r="KH5">
            <v>37000</v>
          </cell>
          <cell r="KI5">
            <v>35000</v>
          </cell>
          <cell r="KJ5">
            <v>55000</v>
          </cell>
          <cell r="KK5">
            <v>80000</v>
          </cell>
          <cell r="KM5">
            <v>69000</v>
          </cell>
          <cell r="KN5">
            <v>28000</v>
          </cell>
          <cell r="KO5">
            <v>29000</v>
          </cell>
          <cell r="KP5">
            <v>31000</v>
          </cell>
          <cell r="KQ5">
            <v>32000</v>
          </cell>
          <cell r="KR5">
            <v>46000</v>
          </cell>
          <cell r="KS5">
            <v>75000</v>
          </cell>
          <cell r="KU5">
            <v>69000</v>
          </cell>
          <cell r="KV5">
            <v>28000</v>
          </cell>
          <cell r="KW5">
            <v>28000</v>
          </cell>
          <cell r="KX5">
            <v>31000</v>
          </cell>
          <cell r="KY5">
            <v>35000</v>
          </cell>
          <cell r="KZ5">
            <v>45000</v>
          </cell>
          <cell r="LA5">
            <v>75000</v>
          </cell>
          <cell r="LD5">
            <v>65000</v>
          </cell>
          <cell r="LE5">
            <v>28000</v>
          </cell>
          <cell r="LF5">
            <v>24000</v>
          </cell>
          <cell r="LG5">
            <v>25000</v>
          </cell>
          <cell r="LH5">
            <v>29000</v>
          </cell>
          <cell r="LI5">
            <v>45000</v>
          </cell>
          <cell r="LJ5">
            <v>65000</v>
          </cell>
          <cell r="LL5">
            <v>64000</v>
          </cell>
          <cell r="LM5">
            <v>28000</v>
          </cell>
          <cell r="LN5">
            <v>27000</v>
          </cell>
          <cell r="LO5">
            <v>28000</v>
          </cell>
          <cell r="LP5">
            <v>32000</v>
          </cell>
          <cell r="LQ5">
            <v>46000</v>
          </cell>
          <cell r="LR5">
            <v>65000</v>
          </cell>
          <cell r="LT5">
            <v>60000</v>
          </cell>
          <cell r="LU5">
            <v>25000</v>
          </cell>
          <cell r="LV5">
            <v>25000</v>
          </cell>
          <cell r="LW5">
            <v>26000</v>
          </cell>
          <cell r="LX5">
            <v>50000</v>
          </cell>
          <cell r="LY5">
            <v>72000</v>
          </cell>
          <cell r="LZ5">
            <v>102000</v>
          </cell>
          <cell r="MB5">
            <v>115000</v>
          </cell>
          <cell r="MC5">
            <v>95000</v>
          </cell>
          <cell r="MD5">
            <v>20000</v>
          </cell>
          <cell r="ME5">
            <v>29000</v>
          </cell>
          <cell r="MF5">
            <v>35000</v>
          </cell>
          <cell r="MG5">
            <v>49000</v>
          </cell>
          <cell r="MH5">
            <v>68000</v>
          </cell>
          <cell r="MK5">
            <v>75000</v>
          </cell>
          <cell r="ML5">
            <v>30000</v>
          </cell>
          <cell r="MM5">
            <v>34000</v>
          </cell>
          <cell r="MN5">
            <v>40000</v>
          </cell>
          <cell r="MO5">
            <v>45000</v>
          </cell>
          <cell r="MP5">
            <v>60000</v>
          </cell>
          <cell r="MQ5">
            <v>75000</v>
          </cell>
          <cell r="MS5">
            <v>110000</v>
          </cell>
          <cell r="MT5">
            <v>60000</v>
          </cell>
          <cell r="MU5">
            <v>50000</v>
          </cell>
          <cell r="MV5">
            <v>58000</v>
          </cell>
          <cell r="MW5">
            <v>67000</v>
          </cell>
          <cell r="MX5">
            <v>80000</v>
          </cell>
          <cell r="MY5">
            <v>125000</v>
          </cell>
          <cell r="NA5">
            <v>180000</v>
          </cell>
          <cell r="NB5">
            <v>110000</v>
          </cell>
          <cell r="NC5">
            <v>120000</v>
          </cell>
          <cell r="ND5">
            <v>110000</v>
          </cell>
          <cell r="NE5">
            <v>115000</v>
          </cell>
          <cell r="NF5">
            <v>190000</v>
          </cell>
          <cell r="NG5">
            <v>210000</v>
          </cell>
          <cell r="NI5">
            <v>210000</v>
          </cell>
          <cell r="NJ5">
            <v>150000</v>
          </cell>
          <cell r="NK5">
            <v>160000</v>
          </cell>
          <cell r="NL5">
            <v>175000</v>
          </cell>
          <cell r="NM5">
            <v>185000</v>
          </cell>
          <cell r="NN5">
            <v>190000</v>
          </cell>
          <cell r="NO5">
            <v>240000</v>
          </cell>
          <cell r="NQ5">
            <v>114000</v>
          </cell>
          <cell r="NR5">
            <v>40000</v>
          </cell>
          <cell r="NS5">
            <v>45000</v>
          </cell>
          <cell r="NT5">
            <v>46000</v>
          </cell>
          <cell r="NU5">
            <v>72000</v>
          </cell>
          <cell r="NV5">
            <v>80000</v>
          </cell>
          <cell r="NW5">
            <v>130000</v>
          </cell>
          <cell r="NZ5">
            <v>75000</v>
          </cell>
          <cell r="OB5">
            <v>23000</v>
          </cell>
          <cell r="OC5">
            <v>36000</v>
          </cell>
          <cell r="OD5">
            <v>43000</v>
          </cell>
          <cell r="OE5">
            <v>55000</v>
          </cell>
          <cell r="OF5">
            <v>60000</v>
          </cell>
          <cell r="OH5">
            <v>55000</v>
          </cell>
          <cell r="OI5">
            <v>28000</v>
          </cell>
          <cell r="OJ5">
            <v>30000</v>
          </cell>
          <cell r="OK5">
            <v>35000</v>
          </cell>
          <cell r="OL5">
            <v>35000</v>
          </cell>
          <cell r="OM5">
            <v>48000</v>
          </cell>
          <cell r="ON5">
            <v>59000</v>
          </cell>
          <cell r="OP5">
            <v>55000</v>
          </cell>
          <cell r="OQ5">
            <v>24000</v>
          </cell>
          <cell r="OR5">
            <v>26000</v>
          </cell>
          <cell r="OS5">
            <v>24000</v>
          </cell>
          <cell r="OT5">
            <v>25000</v>
          </cell>
          <cell r="OU5">
            <v>38000</v>
          </cell>
          <cell r="OV5">
            <v>58000</v>
          </cell>
          <cell r="OX5">
            <v>59000</v>
          </cell>
          <cell r="OY5">
            <v>26000</v>
          </cell>
          <cell r="OZ5">
            <v>26000</v>
          </cell>
          <cell r="PA5">
            <v>28000</v>
          </cell>
          <cell r="PB5">
            <v>26000</v>
          </cell>
          <cell r="PC5">
            <v>45000</v>
          </cell>
          <cell r="PD5">
            <v>60000</v>
          </cell>
          <cell r="PF5">
            <v>55000</v>
          </cell>
          <cell r="PG5">
            <v>28000</v>
          </cell>
          <cell r="PH5">
            <v>27000</v>
          </cell>
          <cell r="PI5">
            <v>28000</v>
          </cell>
          <cell r="PJ5">
            <v>26000</v>
          </cell>
          <cell r="PK5">
            <v>49000</v>
          </cell>
          <cell r="PL5">
            <v>65000</v>
          </cell>
        </row>
        <row r="6">
          <cell r="D6">
            <v>20624.939999999999</v>
          </cell>
          <cell r="E6">
            <v>12472.8</v>
          </cell>
          <cell r="F6">
            <v>15500</v>
          </cell>
          <cell r="G6">
            <v>18971</v>
          </cell>
          <cell r="H6">
            <v>26000</v>
          </cell>
          <cell r="I6">
            <v>30000</v>
          </cell>
          <cell r="J6">
            <v>135059.9</v>
          </cell>
          <cell r="K6">
            <v>18000</v>
          </cell>
          <cell r="L6">
            <v>25000</v>
          </cell>
          <cell r="M6">
            <v>23000</v>
          </cell>
          <cell r="N6">
            <v>17000</v>
          </cell>
          <cell r="O6">
            <v>15000</v>
          </cell>
          <cell r="P6">
            <v>22000</v>
          </cell>
          <cell r="Q6">
            <v>25000</v>
          </cell>
          <cell r="S6">
            <v>14000</v>
          </cell>
          <cell r="T6">
            <v>16000</v>
          </cell>
          <cell r="U6">
            <v>13000</v>
          </cell>
          <cell r="V6">
            <v>15000</v>
          </cell>
          <cell r="W6">
            <v>17000</v>
          </cell>
          <cell r="X6">
            <v>25000</v>
          </cell>
          <cell r="Y6">
            <v>28000</v>
          </cell>
          <cell r="AB6">
            <v>9000</v>
          </cell>
          <cell r="AC6">
            <v>10000</v>
          </cell>
          <cell r="AD6">
            <v>15000</v>
          </cell>
          <cell r="AE6">
            <v>17000</v>
          </cell>
          <cell r="AF6">
            <v>18000</v>
          </cell>
          <cell r="AG6">
            <v>21000</v>
          </cell>
          <cell r="AH6">
            <v>25000</v>
          </cell>
          <cell r="AJ6">
            <v>9000</v>
          </cell>
          <cell r="AK6">
            <v>12000</v>
          </cell>
          <cell r="AL6">
            <v>12000</v>
          </cell>
          <cell r="AM6">
            <v>15000</v>
          </cell>
          <cell r="AN6">
            <v>16000</v>
          </cell>
          <cell r="AO6">
            <v>25000</v>
          </cell>
          <cell r="AP6">
            <v>28000</v>
          </cell>
          <cell r="AR6">
            <v>12500</v>
          </cell>
          <cell r="AS6">
            <v>16000</v>
          </cell>
          <cell r="AT6">
            <v>13000</v>
          </cell>
          <cell r="AU6">
            <v>17000</v>
          </cell>
          <cell r="AV6">
            <v>22500</v>
          </cell>
          <cell r="AW6">
            <v>28000</v>
          </cell>
          <cell r="AX6">
            <v>30000</v>
          </cell>
          <cell r="AZ6">
            <v>10000</v>
          </cell>
          <cell r="BA6">
            <v>11500</v>
          </cell>
          <cell r="BB6">
            <v>12500</v>
          </cell>
          <cell r="BC6">
            <v>16000</v>
          </cell>
          <cell r="BD6">
            <v>17500</v>
          </cell>
          <cell r="BE6">
            <v>23500</v>
          </cell>
          <cell r="BF6">
            <v>28000</v>
          </cell>
          <cell r="BH6">
            <v>11000</v>
          </cell>
          <cell r="BI6">
            <v>14000</v>
          </cell>
          <cell r="BJ6">
            <v>15000</v>
          </cell>
          <cell r="BK6">
            <v>17500</v>
          </cell>
          <cell r="BL6">
            <v>20000</v>
          </cell>
          <cell r="BM6">
            <v>25000</v>
          </cell>
          <cell r="BN6">
            <v>30203.79</v>
          </cell>
          <cell r="BQ6">
            <v>10000</v>
          </cell>
          <cell r="BR6">
            <v>30000</v>
          </cell>
          <cell r="BS6">
            <v>30000</v>
          </cell>
          <cell r="BT6">
            <v>25000</v>
          </cell>
          <cell r="BU6">
            <v>25000</v>
          </cell>
          <cell r="BV6">
            <v>15000</v>
          </cell>
          <cell r="BW6">
            <v>20000</v>
          </cell>
          <cell r="BY6">
            <v>10000</v>
          </cell>
          <cell r="BZ6">
            <v>16000</v>
          </cell>
          <cell r="CA6">
            <v>15500</v>
          </cell>
          <cell r="CB6">
            <v>17500</v>
          </cell>
          <cell r="CC6">
            <v>18500</v>
          </cell>
          <cell r="CD6">
            <v>25500</v>
          </cell>
          <cell r="CE6">
            <v>35000</v>
          </cell>
          <cell r="CG6">
            <v>10000</v>
          </cell>
          <cell r="CH6">
            <v>15000</v>
          </cell>
          <cell r="CI6">
            <v>15000</v>
          </cell>
          <cell r="CJ6">
            <v>15000</v>
          </cell>
          <cell r="CK6">
            <v>18000</v>
          </cell>
          <cell r="CL6">
            <v>25000</v>
          </cell>
          <cell r="CM6">
            <v>32000</v>
          </cell>
          <cell r="CO6">
            <v>12000</v>
          </cell>
          <cell r="CP6">
            <v>15000</v>
          </cell>
          <cell r="CQ6">
            <v>15000</v>
          </cell>
          <cell r="CR6">
            <v>17000</v>
          </cell>
          <cell r="CS6">
            <v>18000</v>
          </cell>
          <cell r="CT6">
            <v>25000</v>
          </cell>
          <cell r="CU6">
            <v>33000</v>
          </cell>
          <cell r="CX6">
            <v>11000</v>
          </cell>
          <cell r="CY6">
            <v>18000</v>
          </cell>
          <cell r="CZ6">
            <v>20000</v>
          </cell>
          <cell r="DA6">
            <v>19000</v>
          </cell>
          <cell r="DB6">
            <v>19000</v>
          </cell>
          <cell r="DC6">
            <v>22000</v>
          </cell>
          <cell r="DD6">
            <v>40000</v>
          </cell>
          <cell r="DF6">
            <v>15000</v>
          </cell>
          <cell r="DG6">
            <v>35000</v>
          </cell>
          <cell r="DH6">
            <v>35000</v>
          </cell>
          <cell r="DI6">
            <v>20000</v>
          </cell>
          <cell r="DJ6">
            <v>20000</v>
          </cell>
          <cell r="DK6">
            <v>25000</v>
          </cell>
          <cell r="DL6">
            <v>30000</v>
          </cell>
          <cell r="DN6">
            <v>12000</v>
          </cell>
          <cell r="DO6">
            <v>17000</v>
          </cell>
          <cell r="DP6">
            <v>15000</v>
          </cell>
          <cell r="DQ6">
            <v>18000</v>
          </cell>
          <cell r="DR6">
            <v>23000</v>
          </cell>
          <cell r="DS6">
            <v>25000</v>
          </cell>
          <cell r="DT6">
            <v>30000</v>
          </cell>
          <cell r="DV6">
            <v>12000</v>
          </cell>
          <cell r="DW6">
            <v>16000</v>
          </cell>
          <cell r="DX6">
            <v>13500</v>
          </cell>
          <cell r="DY6">
            <v>16000</v>
          </cell>
          <cell r="DZ6">
            <v>18500</v>
          </cell>
          <cell r="EA6">
            <v>25000</v>
          </cell>
          <cell r="EB6">
            <v>29000</v>
          </cell>
          <cell r="EE6">
            <v>10000</v>
          </cell>
          <cell r="EF6">
            <v>15000</v>
          </cell>
          <cell r="EG6">
            <v>18000</v>
          </cell>
          <cell r="EH6">
            <v>20500</v>
          </cell>
          <cell r="EI6">
            <v>22500</v>
          </cell>
          <cell r="EJ6">
            <v>25000</v>
          </cell>
          <cell r="EK6">
            <v>30000</v>
          </cell>
          <cell r="EM6">
            <v>10000</v>
          </cell>
          <cell r="EN6">
            <v>14500</v>
          </cell>
          <cell r="EO6">
            <v>19000</v>
          </cell>
          <cell r="EP6">
            <v>17500</v>
          </cell>
          <cell r="EQ6">
            <v>25000</v>
          </cell>
          <cell r="ER6">
            <v>27000</v>
          </cell>
          <cell r="ES6">
            <v>35500</v>
          </cell>
          <cell r="EU6">
            <v>11000</v>
          </cell>
          <cell r="EV6">
            <v>15000</v>
          </cell>
          <cell r="EW6">
            <v>17500</v>
          </cell>
          <cell r="EX6">
            <v>20000</v>
          </cell>
          <cell r="EY6">
            <v>25000</v>
          </cell>
          <cell r="EZ6">
            <v>30000</v>
          </cell>
          <cell r="FA6">
            <v>35000</v>
          </cell>
          <cell r="FC6">
            <v>10000</v>
          </cell>
          <cell r="FD6">
            <v>17500</v>
          </cell>
          <cell r="FE6">
            <v>15500</v>
          </cell>
          <cell r="FF6">
            <v>19500</v>
          </cell>
          <cell r="FG6">
            <v>22500</v>
          </cell>
          <cell r="FH6">
            <v>26500</v>
          </cell>
          <cell r="FI6">
            <v>35000</v>
          </cell>
          <cell r="FK6">
            <v>12500</v>
          </cell>
          <cell r="FL6">
            <v>16500</v>
          </cell>
          <cell r="FM6">
            <v>13500</v>
          </cell>
          <cell r="FN6">
            <v>25000</v>
          </cell>
          <cell r="FO6">
            <v>25500</v>
          </cell>
          <cell r="FP6">
            <v>32000</v>
          </cell>
          <cell r="FQ6">
            <v>35000</v>
          </cell>
          <cell r="FT6">
            <v>15000</v>
          </cell>
          <cell r="FU6">
            <v>22000</v>
          </cell>
          <cell r="FV6">
            <v>20000</v>
          </cell>
          <cell r="FW6">
            <v>20000</v>
          </cell>
          <cell r="FX6">
            <v>25000</v>
          </cell>
          <cell r="FY6">
            <v>33000</v>
          </cell>
          <cell r="FZ6">
            <v>40000</v>
          </cell>
          <cell r="GB6">
            <v>15000</v>
          </cell>
          <cell r="GC6">
            <v>22000</v>
          </cell>
          <cell r="GD6">
            <v>18000</v>
          </cell>
          <cell r="GE6">
            <v>20000</v>
          </cell>
          <cell r="GF6">
            <v>25000</v>
          </cell>
          <cell r="GG6">
            <v>30000</v>
          </cell>
          <cell r="GH6">
            <v>40000</v>
          </cell>
          <cell r="GJ6">
            <v>10500</v>
          </cell>
          <cell r="GK6">
            <v>22000</v>
          </cell>
          <cell r="GL6">
            <v>17500</v>
          </cell>
          <cell r="GM6">
            <v>20000</v>
          </cell>
          <cell r="GN6">
            <v>25000</v>
          </cell>
          <cell r="GO6">
            <v>30000</v>
          </cell>
          <cell r="GP6">
            <v>35000</v>
          </cell>
          <cell r="GR6">
            <v>15000</v>
          </cell>
          <cell r="GS6">
            <v>22000</v>
          </cell>
          <cell r="GT6">
            <v>15000</v>
          </cell>
          <cell r="GU6">
            <v>18000</v>
          </cell>
          <cell r="GV6">
            <v>30000</v>
          </cell>
          <cell r="GW6">
            <v>37000</v>
          </cell>
          <cell r="GX6">
            <v>50000</v>
          </cell>
          <cell r="HA6">
            <v>15000</v>
          </cell>
          <cell r="HB6">
            <v>22000</v>
          </cell>
          <cell r="HC6">
            <v>20000</v>
          </cell>
          <cell r="HD6">
            <v>22000</v>
          </cell>
          <cell r="HE6">
            <v>30000</v>
          </cell>
          <cell r="HF6">
            <v>35000</v>
          </cell>
          <cell r="HG6">
            <v>40000</v>
          </cell>
          <cell r="HI6">
            <v>16000</v>
          </cell>
          <cell r="HJ6">
            <v>20000</v>
          </cell>
          <cell r="HK6">
            <v>17000</v>
          </cell>
          <cell r="HL6">
            <v>25000</v>
          </cell>
          <cell r="HM6">
            <v>27000</v>
          </cell>
          <cell r="HN6">
            <v>30000</v>
          </cell>
          <cell r="HO6">
            <v>35000</v>
          </cell>
          <cell r="HQ6">
            <v>16000</v>
          </cell>
          <cell r="HR6">
            <v>18000</v>
          </cell>
          <cell r="HS6">
            <v>17000</v>
          </cell>
          <cell r="HT6">
            <v>20000</v>
          </cell>
          <cell r="HU6">
            <v>23000</v>
          </cell>
          <cell r="HV6">
            <v>26000</v>
          </cell>
          <cell r="HW6">
            <v>30000</v>
          </cell>
          <cell r="HY6">
            <v>8000</v>
          </cell>
          <cell r="HZ6">
            <v>17000</v>
          </cell>
          <cell r="IA6">
            <v>19000</v>
          </cell>
          <cell r="IB6">
            <v>19000</v>
          </cell>
          <cell r="IC6">
            <v>20000</v>
          </cell>
          <cell r="ID6">
            <v>25000</v>
          </cell>
          <cell r="IE6">
            <v>32000</v>
          </cell>
          <cell r="IH6">
            <v>15000</v>
          </cell>
          <cell r="II6">
            <v>17000</v>
          </cell>
          <cell r="IJ6">
            <v>15000</v>
          </cell>
          <cell r="IK6">
            <v>20000</v>
          </cell>
          <cell r="IL6">
            <v>22000</v>
          </cell>
          <cell r="IM6">
            <v>26000</v>
          </cell>
          <cell r="IN6">
            <v>35000</v>
          </cell>
          <cell r="IP6">
            <v>15000</v>
          </cell>
          <cell r="IQ6">
            <v>17000</v>
          </cell>
          <cell r="IR6">
            <v>14000</v>
          </cell>
          <cell r="IS6">
            <v>22000</v>
          </cell>
          <cell r="IT6">
            <v>25000</v>
          </cell>
          <cell r="IU6">
            <v>27000</v>
          </cell>
          <cell r="IV6">
            <v>30000</v>
          </cell>
          <cell r="IX6">
            <v>12000</v>
          </cell>
          <cell r="IY6">
            <v>18000</v>
          </cell>
          <cell r="IZ6">
            <v>15000</v>
          </cell>
          <cell r="JA6">
            <v>17000</v>
          </cell>
          <cell r="JB6">
            <v>20000</v>
          </cell>
          <cell r="JC6">
            <v>35000</v>
          </cell>
          <cell r="JD6">
            <v>38000</v>
          </cell>
          <cell r="JF6">
            <v>6000</v>
          </cell>
          <cell r="JG6">
            <v>12000</v>
          </cell>
          <cell r="JH6">
            <v>15500</v>
          </cell>
          <cell r="JI6">
            <v>18000</v>
          </cell>
          <cell r="JJ6">
            <v>20500</v>
          </cell>
          <cell r="JK6">
            <v>25000</v>
          </cell>
          <cell r="JL6">
            <v>28000</v>
          </cell>
          <cell r="JN6">
            <v>10000</v>
          </cell>
          <cell r="JO6">
            <v>15000</v>
          </cell>
          <cell r="JP6">
            <v>12000</v>
          </cell>
          <cell r="JQ6">
            <v>13000</v>
          </cell>
          <cell r="JR6">
            <v>20000</v>
          </cell>
          <cell r="JS6">
            <v>25000</v>
          </cell>
          <cell r="JT6">
            <v>35000</v>
          </cell>
          <cell r="JW6">
            <v>10000</v>
          </cell>
          <cell r="JX6">
            <v>15000</v>
          </cell>
          <cell r="JY6">
            <v>10000</v>
          </cell>
          <cell r="JZ6">
            <v>15500</v>
          </cell>
          <cell r="KA6">
            <v>20000</v>
          </cell>
          <cell r="KB6">
            <v>20000</v>
          </cell>
          <cell r="KC6">
            <v>25000</v>
          </cell>
          <cell r="KE6">
            <v>10000</v>
          </cell>
          <cell r="KF6">
            <v>15000</v>
          </cell>
          <cell r="KG6">
            <v>15000</v>
          </cell>
          <cell r="KH6">
            <v>16000</v>
          </cell>
          <cell r="KI6">
            <v>18000</v>
          </cell>
          <cell r="KJ6">
            <v>20000</v>
          </cell>
          <cell r="KK6">
            <v>26000</v>
          </cell>
          <cell r="KM6">
            <v>10000</v>
          </cell>
          <cell r="KN6">
            <v>15000</v>
          </cell>
          <cell r="KO6">
            <v>15000</v>
          </cell>
          <cell r="KP6">
            <v>18000</v>
          </cell>
          <cell r="KQ6">
            <v>20000</v>
          </cell>
          <cell r="KR6">
            <v>22000</v>
          </cell>
          <cell r="KS6">
            <v>30000</v>
          </cell>
          <cell r="KU6">
            <v>10000</v>
          </cell>
          <cell r="KV6">
            <v>18000</v>
          </cell>
          <cell r="KW6">
            <v>16000</v>
          </cell>
          <cell r="KX6">
            <v>18000</v>
          </cell>
          <cell r="KY6">
            <v>25000</v>
          </cell>
          <cell r="KZ6">
            <v>30000</v>
          </cell>
          <cell r="LA6">
            <v>40000</v>
          </cell>
          <cell r="LD6">
            <v>12000</v>
          </cell>
          <cell r="LE6">
            <v>18000</v>
          </cell>
          <cell r="LF6">
            <v>15000</v>
          </cell>
          <cell r="LG6">
            <v>18000</v>
          </cell>
          <cell r="LH6">
            <v>20000</v>
          </cell>
          <cell r="LI6">
            <v>22000</v>
          </cell>
          <cell r="LJ6">
            <v>30000</v>
          </cell>
          <cell r="LL6">
            <v>10000</v>
          </cell>
          <cell r="LM6">
            <v>12000</v>
          </cell>
          <cell r="LN6">
            <v>14000</v>
          </cell>
          <cell r="LO6">
            <v>16000</v>
          </cell>
          <cell r="LP6">
            <v>20000</v>
          </cell>
          <cell r="LQ6">
            <v>25000</v>
          </cell>
          <cell r="LR6">
            <v>28000</v>
          </cell>
          <cell r="LT6">
            <v>7000</v>
          </cell>
          <cell r="LU6">
            <v>15000</v>
          </cell>
          <cell r="LV6">
            <v>15000</v>
          </cell>
          <cell r="LW6">
            <v>23000</v>
          </cell>
          <cell r="LX6">
            <v>25000</v>
          </cell>
          <cell r="LY6">
            <v>35000</v>
          </cell>
          <cell r="LZ6">
            <v>45000</v>
          </cell>
          <cell r="MB6">
            <v>13000</v>
          </cell>
          <cell r="MC6">
            <v>20000</v>
          </cell>
          <cell r="MD6">
            <v>14000</v>
          </cell>
          <cell r="ME6">
            <v>15000</v>
          </cell>
          <cell r="MF6">
            <v>18000</v>
          </cell>
          <cell r="MG6">
            <v>22000</v>
          </cell>
          <cell r="MH6">
            <v>28000</v>
          </cell>
          <cell r="MK6">
            <v>15000</v>
          </cell>
          <cell r="ML6">
            <v>15000</v>
          </cell>
          <cell r="MM6">
            <v>13000</v>
          </cell>
          <cell r="MN6">
            <v>17000</v>
          </cell>
          <cell r="MO6">
            <v>22000</v>
          </cell>
          <cell r="MP6">
            <v>28000</v>
          </cell>
          <cell r="MQ6">
            <v>30000</v>
          </cell>
          <cell r="MS6">
            <v>15000</v>
          </cell>
          <cell r="MT6">
            <v>25000</v>
          </cell>
          <cell r="MU6">
            <v>25000</v>
          </cell>
          <cell r="MV6">
            <v>25000</v>
          </cell>
          <cell r="MW6">
            <v>35000</v>
          </cell>
          <cell r="MX6">
            <v>40000</v>
          </cell>
          <cell r="MY6">
            <v>65000</v>
          </cell>
          <cell r="NA6">
            <v>25000</v>
          </cell>
          <cell r="NB6">
            <v>33000</v>
          </cell>
          <cell r="NC6">
            <v>35000</v>
          </cell>
          <cell r="ND6">
            <v>37000</v>
          </cell>
          <cell r="NE6">
            <v>45000</v>
          </cell>
          <cell r="NF6">
            <v>45000</v>
          </cell>
          <cell r="NG6">
            <v>50000</v>
          </cell>
          <cell r="NI6">
            <v>50000</v>
          </cell>
          <cell r="NJ6">
            <v>45000</v>
          </cell>
          <cell r="NK6">
            <v>60000</v>
          </cell>
          <cell r="NL6">
            <v>65000</v>
          </cell>
          <cell r="NM6">
            <v>74000</v>
          </cell>
          <cell r="NN6">
            <v>78000</v>
          </cell>
          <cell r="NO6">
            <v>83000</v>
          </cell>
          <cell r="NQ6">
            <v>30000</v>
          </cell>
          <cell r="NR6"/>
          <cell r="NS6">
            <v>35000</v>
          </cell>
          <cell r="NT6">
            <v>40000</v>
          </cell>
          <cell r="NU6">
            <v>50000</v>
          </cell>
          <cell r="NV6">
            <v>55000</v>
          </cell>
          <cell r="NW6">
            <v>70000</v>
          </cell>
          <cell r="NZ6">
            <v>35000</v>
          </cell>
          <cell r="OB6">
            <v>27000</v>
          </cell>
          <cell r="OC6">
            <v>30000</v>
          </cell>
          <cell r="OD6">
            <v>33000</v>
          </cell>
          <cell r="OE6">
            <v>35000</v>
          </cell>
          <cell r="OF6">
            <v>37000</v>
          </cell>
          <cell r="OH6">
            <v>8000</v>
          </cell>
          <cell r="OI6">
            <v>13000</v>
          </cell>
          <cell r="OJ6">
            <v>15000</v>
          </cell>
          <cell r="OK6">
            <v>15000</v>
          </cell>
          <cell r="OL6">
            <v>21000</v>
          </cell>
          <cell r="OM6">
            <v>23000</v>
          </cell>
          <cell r="ON6">
            <v>25000</v>
          </cell>
          <cell r="OP6">
            <v>7000</v>
          </cell>
          <cell r="OQ6">
            <v>18000</v>
          </cell>
          <cell r="OR6">
            <v>17000</v>
          </cell>
          <cell r="OS6">
            <v>18000</v>
          </cell>
          <cell r="OT6">
            <v>21000</v>
          </cell>
          <cell r="OU6">
            <v>23000</v>
          </cell>
          <cell r="OV6">
            <v>26000</v>
          </cell>
          <cell r="OX6">
            <v>11000</v>
          </cell>
          <cell r="OY6">
            <v>15000</v>
          </cell>
          <cell r="OZ6">
            <v>13000</v>
          </cell>
          <cell r="PA6">
            <v>15000</v>
          </cell>
          <cell r="PB6">
            <v>16000</v>
          </cell>
          <cell r="PC6">
            <v>18000</v>
          </cell>
          <cell r="PD6">
            <v>25000</v>
          </cell>
          <cell r="PF6">
            <v>9000</v>
          </cell>
          <cell r="PG6">
            <v>18000</v>
          </cell>
          <cell r="PH6">
            <v>15000</v>
          </cell>
          <cell r="PI6">
            <v>18000</v>
          </cell>
          <cell r="PJ6">
            <v>20000</v>
          </cell>
          <cell r="PK6">
            <v>25000</v>
          </cell>
          <cell r="PL6">
            <v>30000</v>
          </cell>
        </row>
        <row r="7">
          <cell r="D7">
            <v>35045.360000000001</v>
          </cell>
          <cell r="E7">
            <v>16100.02</v>
          </cell>
          <cell r="F7">
            <v>17000</v>
          </cell>
          <cell r="G7">
            <v>18000</v>
          </cell>
          <cell r="H7">
            <v>25609</v>
          </cell>
          <cell r="I7">
            <v>53000</v>
          </cell>
          <cell r="J7">
            <v>215000.03000000003</v>
          </cell>
          <cell r="K7">
            <v>54000</v>
          </cell>
          <cell r="L7">
            <v>32000</v>
          </cell>
          <cell r="M7">
            <v>23000</v>
          </cell>
          <cell r="N7">
            <v>13000</v>
          </cell>
          <cell r="O7">
            <v>18000</v>
          </cell>
          <cell r="P7">
            <v>37000</v>
          </cell>
          <cell r="Q7">
            <v>58000</v>
          </cell>
          <cell r="S7">
            <v>51000</v>
          </cell>
          <cell r="T7">
            <v>14000</v>
          </cell>
          <cell r="U7">
            <v>16000</v>
          </cell>
          <cell r="V7">
            <v>19000</v>
          </cell>
          <cell r="W7">
            <v>21000</v>
          </cell>
          <cell r="X7">
            <v>39000</v>
          </cell>
          <cell r="Y7">
            <v>55000</v>
          </cell>
          <cell r="AB7">
            <v>43000</v>
          </cell>
          <cell r="AC7">
            <v>19000</v>
          </cell>
          <cell r="AD7">
            <v>17000</v>
          </cell>
          <cell r="AE7">
            <v>19000</v>
          </cell>
          <cell r="AF7">
            <v>23000</v>
          </cell>
          <cell r="AG7">
            <v>26000</v>
          </cell>
          <cell r="AH7">
            <v>58000</v>
          </cell>
          <cell r="AJ7">
            <v>40000</v>
          </cell>
          <cell r="AK7">
            <v>19000</v>
          </cell>
          <cell r="AL7">
            <v>18000</v>
          </cell>
          <cell r="AM7">
            <v>21000</v>
          </cell>
          <cell r="AN7">
            <v>26000</v>
          </cell>
          <cell r="AO7">
            <v>39000</v>
          </cell>
          <cell r="AP7">
            <v>56000</v>
          </cell>
          <cell r="AR7">
            <v>49000</v>
          </cell>
          <cell r="AS7">
            <v>23000</v>
          </cell>
          <cell r="AT7">
            <v>22400</v>
          </cell>
          <cell r="AU7">
            <v>22000</v>
          </cell>
          <cell r="AV7">
            <v>29000</v>
          </cell>
          <cell r="AW7">
            <v>45000</v>
          </cell>
          <cell r="AX7">
            <v>60400</v>
          </cell>
          <cell r="AZ7">
            <v>40000</v>
          </cell>
          <cell r="BA7">
            <v>21000</v>
          </cell>
          <cell r="BB7">
            <v>19000</v>
          </cell>
          <cell r="BC7">
            <v>21000</v>
          </cell>
          <cell r="BD7">
            <v>26000</v>
          </cell>
          <cell r="BE7">
            <v>39000</v>
          </cell>
          <cell r="BF7">
            <v>56200</v>
          </cell>
          <cell r="BH7">
            <v>52000</v>
          </cell>
          <cell r="BI7">
            <v>22000</v>
          </cell>
          <cell r="BJ7">
            <v>23000</v>
          </cell>
          <cell r="BK7">
            <v>28000</v>
          </cell>
          <cell r="BL7">
            <v>36000</v>
          </cell>
          <cell r="BM7">
            <v>44000</v>
          </cell>
          <cell r="BN7">
            <v>60000</v>
          </cell>
          <cell r="BQ7">
            <v>50000</v>
          </cell>
          <cell r="BR7">
            <v>20000</v>
          </cell>
          <cell r="BS7">
            <v>30000</v>
          </cell>
          <cell r="BT7">
            <v>32000</v>
          </cell>
          <cell r="BU7">
            <v>35000</v>
          </cell>
          <cell r="BV7">
            <v>45000</v>
          </cell>
          <cell r="BW7">
            <v>65000</v>
          </cell>
          <cell r="BY7">
            <v>49000</v>
          </cell>
          <cell r="BZ7">
            <v>23000</v>
          </cell>
          <cell r="CA7">
            <v>22400</v>
          </cell>
          <cell r="CB7">
            <v>22000</v>
          </cell>
          <cell r="CC7">
            <v>29000</v>
          </cell>
          <cell r="CD7">
            <v>45000</v>
          </cell>
          <cell r="CE7">
            <v>60400</v>
          </cell>
          <cell r="CG7">
            <v>49000</v>
          </cell>
          <cell r="CH7">
            <v>23000</v>
          </cell>
          <cell r="CI7">
            <v>22000</v>
          </cell>
          <cell r="CJ7">
            <v>22000</v>
          </cell>
          <cell r="CK7">
            <v>29000</v>
          </cell>
          <cell r="CL7">
            <v>42000</v>
          </cell>
          <cell r="CM7">
            <v>58000</v>
          </cell>
          <cell r="CO7">
            <v>49000</v>
          </cell>
          <cell r="CP7">
            <v>23000</v>
          </cell>
          <cell r="CQ7">
            <v>22000</v>
          </cell>
          <cell r="CR7">
            <v>22000</v>
          </cell>
          <cell r="CS7">
            <v>29000</v>
          </cell>
          <cell r="CT7">
            <v>45000</v>
          </cell>
          <cell r="CU7">
            <v>60000</v>
          </cell>
          <cell r="CX7">
            <v>53000</v>
          </cell>
          <cell r="CY7">
            <v>30000</v>
          </cell>
          <cell r="CZ7">
            <v>25000</v>
          </cell>
          <cell r="DA7">
            <v>28000</v>
          </cell>
          <cell r="DB7">
            <v>29000</v>
          </cell>
          <cell r="DC7">
            <v>39000</v>
          </cell>
          <cell r="DD7">
            <v>58000</v>
          </cell>
          <cell r="DF7">
            <v>55000</v>
          </cell>
          <cell r="DG7">
            <v>30000</v>
          </cell>
          <cell r="DH7">
            <v>30000</v>
          </cell>
          <cell r="DI7">
            <v>35000</v>
          </cell>
          <cell r="DJ7">
            <v>30000</v>
          </cell>
          <cell r="DK7">
            <v>50000</v>
          </cell>
          <cell r="DL7">
            <v>60000</v>
          </cell>
          <cell r="DN7">
            <v>55000</v>
          </cell>
          <cell r="DO7">
            <v>23000</v>
          </cell>
          <cell r="DP7">
            <v>22000</v>
          </cell>
          <cell r="DQ7">
            <v>22000</v>
          </cell>
          <cell r="DR7">
            <v>23000</v>
          </cell>
          <cell r="DS7">
            <v>45000</v>
          </cell>
          <cell r="DT7">
            <v>60000</v>
          </cell>
          <cell r="DV7">
            <v>50000</v>
          </cell>
          <cell r="DW7">
            <v>23000</v>
          </cell>
          <cell r="DX7">
            <v>22000</v>
          </cell>
          <cell r="DY7">
            <v>22000</v>
          </cell>
          <cell r="DZ7">
            <v>28000</v>
          </cell>
          <cell r="EA7">
            <v>43000</v>
          </cell>
          <cell r="EB7">
            <v>62000</v>
          </cell>
          <cell r="EE7">
            <v>50000</v>
          </cell>
          <cell r="EF7">
            <v>23000</v>
          </cell>
          <cell r="EG7">
            <v>28000</v>
          </cell>
          <cell r="EH7">
            <v>30000</v>
          </cell>
          <cell r="EI7">
            <v>35000</v>
          </cell>
          <cell r="EJ7">
            <v>45000</v>
          </cell>
          <cell r="EK7">
            <v>59000</v>
          </cell>
          <cell r="EM7">
            <v>50000</v>
          </cell>
          <cell r="EN7">
            <v>23000</v>
          </cell>
          <cell r="EO7">
            <v>22000</v>
          </cell>
          <cell r="EP7">
            <v>25000</v>
          </cell>
          <cell r="EQ7">
            <v>28000</v>
          </cell>
          <cell r="ER7">
            <v>48000</v>
          </cell>
          <cell r="ES7">
            <v>62000</v>
          </cell>
          <cell r="EU7">
            <v>55000</v>
          </cell>
          <cell r="EV7">
            <v>25000</v>
          </cell>
          <cell r="EW7">
            <v>25000</v>
          </cell>
          <cell r="EX7">
            <v>27000</v>
          </cell>
          <cell r="EY7">
            <v>29000</v>
          </cell>
          <cell r="EZ7">
            <v>48000</v>
          </cell>
          <cell r="FA7">
            <v>59000</v>
          </cell>
          <cell r="FC7">
            <v>60000</v>
          </cell>
          <cell r="FD7">
            <v>24000</v>
          </cell>
          <cell r="FE7">
            <v>22000</v>
          </cell>
          <cell r="FF7">
            <v>23000</v>
          </cell>
          <cell r="FG7">
            <v>26000</v>
          </cell>
          <cell r="FH7">
            <v>45000</v>
          </cell>
          <cell r="FI7">
            <v>60000</v>
          </cell>
          <cell r="FK7">
            <v>49000</v>
          </cell>
          <cell r="FL7">
            <v>28000</v>
          </cell>
          <cell r="FM7">
            <v>28000</v>
          </cell>
          <cell r="FN7">
            <v>30000</v>
          </cell>
          <cell r="FO7">
            <v>35000</v>
          </cell>
          <cell r="FP7">
            <v>40000</v>
          </cell>
          <cell r="FQ7">
            <v>65000</v>
          </cell>
          <cell r="FT7">
            <v>59000</v>
          </cell>
          <cell r="FU7">
            <v>28000</v>
          </cell>
          <cell r="FV7">
            <v>27000</v>
          </cell>
          <cell r="FW7">
            <v>28000</v>
          </cell>
          <cell r="FX7">
            <v>29000</v>
          </cell>
          <cell r="FY7">
            <v>42000</v>
          </cell>
          <cell r="FZ7">
            <v>57000</v>
          </cell>
          <cell r="GB7">
            <v>59000</v>
          </cell>
          <cell r="GC7">
            <v>26000</v>
          </cell>
          <cell r="GD7">
            <v>28000</v>
          </cell>
          <cell r="GE7">
            <v>29000</v>
          </cell>
          <cell r="GF7">
            <v>30000</v>
          </cell>
          <cell r="GG7">
            <v>45000</v>
          </cell>
          <cell r="GH7">
            <v>62000</v>
          </cell>
          <cell r="GJ7">
            <v>55000</v>
          </cell>
          <cell r="GK7">
            <v>26000</v>
          </cell>
          <cell r="GL7">
            <v>29000</v>
          </cell>
          <cell r="GM7">
            <v>30000</v>
          </cell>
          <cell r="GN7">
            <v>30000</v>
          </cell>
          <cell r="GO7">
            <v>43000</v>
          </cell>
          <cell r="GP7">
            <v>59000</v>
          </cell>
          <cell r="GR7">
            <v>56000</v>
          </cell>
          <cell r="GS7">
            <v>30000</v>
          </cell>
          <cell r="GT7">
            <v>30000</v>
          </cell>
          <cell r="GU7">
            <v>31000</v>
          </cell>
          <cell r="GV7">
            <v>28000</v>
          </cell>
          <cell r="GW7">
            <v>37000</v>
          </cell>
          <cell r="GX7">
            <v>56000</v>
          </cell>
          <cell r="HA7">
            <v>50000</v>
          </cell>
          <cell r="HB7">
            <v>32000</v>
          </cell>
          <cell r="HC7">
            <v>38000</v>
          </cell>
          <cell r="HD7">
            <v>39000</v>
          </cell>
          <cell r="HE7">
            <v>35000</v>
          </cell>
          <cell r="HF7">
            <v>53000</v>
          </cell>
          <cell r="HG7">
            <v>60000</v>
          </cell>
          <cell r="HI7">
            <v>59000</v>
          </cell>
          <cell r="HJ7">
            <v>25000</v>
          </cell>
          <cell r="HK7">
            <v>23000</v>
          </cell>
          <cell r="HL7">
            <v>24000</v>
          </cell>
          <cell r="HM7">
            <v>28000</v>
          </cell>
          <cell r="HN7">
            <v>47000</v>
          </cell>
          <cell r="HO7">
            <v>64000</v>
          </cell>
          <cell r="HQ7">
            <v>55000</v>
          </cell>
          <cell r="HR7">
            <v>28000</v>
          </cell>
          <cell r="HS7">
            <v>25000</v>
          </cell>
          <cell r="HT7">
            <v>25000</v>
          </cell>
          <cell r="HU7">
            <v>28000</v>
          </cell>
          <cell r="HV7">
            <v>49000</v>
          </cell>
          <cell r="HW7">
            <v>65000</v>
          </cell>
          <cell r="HY7">
            <v>58000</v>
          </cell>
          <cell r="HZ7">
            <v>27000</v>
          </cell>
          <cell r="IA7">
            <v>24000</v>
          </cell>
          <cell r="IB7">
            <v>25000</v>
          </cell>
          <cell r="IC7">
            <v>27000</v>
          </cell>
          <cell r="ID7">
            <v>40000</v>
          </cell>
          <cell r="IE7">
            <v>59000</v>
          </cell>
          <cell r="IH7">
            <v>50000</v>
          </cell>
          <cell r="II7">
            <v>28000</v>
          </cell>
          <cell r="IJ7">
            <v>27000</v>
          </cell>
          <cell r="IK7">
            <v>28000</v>
          </cell>
          <cell r="IL7">
            <v>29000</v>
          </cell>
          <cell r="IM7">
            <v>49000</v>
          </cell>
          <cell r="IN7">
            <v>68000</v>
          </cell>
          <cell r="IP7">
            <v>50000</v>
          </cell>
          <cell r="IQ7">
            <v>25000</v>
          </cell>
          <cell r="IR7">
            <v>24000</v>
          </cell>
          <cell r="IS7">
            <v>26000</v>
          </cell>
          <cell r="IT7">
            <v>26000</v>
          </cell>
          <cell r="IU7">
            <v>44000</v>
          </cell>
          <cell r="IV7">
            <v>55000</v>
          </cell>
          <cell r="IX7">
            <v>55000</v>
          </cell>
          <cell r="IY7">
            <v>28000</v>
          </cell>
          <cell r="IZ7">
            <v>25000</v>
          </cell>
          <cell r="JA7">
            <v>26000</v>
          </cell>
          <cell r="JB7">
            <v>28000</v>
          </cell>
          <cell r="JC7">
            <v>48000</v>
          </cell>
          <cell r="JD7">
            <v>65000</v>
          </cell>
          <cell r="JF7">
            <v>52000</v>
          </cell>
          <cell r="JG7">
            <v>24000</v>
          </cell>
          <cell r="JH7">
            <v>24000</v>
          </cell>
          <cell r="JI7">
            <v>25000</v>
          </cell>
          <cell r="JJ7">
            <v>27000</v>
          </cell>
          <cell r="JK7">
            <v>39000</v>
          </cell>
          <cell r="JL7">
            <v>59000</v>
          </cell>
          <cell r="JN7">
            <v>55000</v>
          </cell>
          <cell r="JO7">
            <v>26000</v>
          </cell>
          <cell r="JP7">
            <v>26000</v>
          </cell>
          <cell r="JQ7">
            <v>27000</v>
          </cell>
          <cell r="JR7">
            <v>27000</v>
          </cell>
          <cell r="JS7">
            <v>45000</v>
          </cell>
          <cell r="JT7">
            <v>69000</v>
          </cell>
          <cell r="JW7">
            <v>50000</v>
          </cell>
          <cell r="JX7">
            <v>28000</v>
          </cell>
          <cell r="JY7">
            <v>26000</v>
          </cell>
          <cell r="JZ7">
            <v>28000</v>
          </cell>
          <cell r="KA7">
            <v>31000</v>
          </cell>
          <cell r="KB7">
            <v>47000</v>
          </cell>
          <cell r="KC7">
            <v>60000</v>
          </cell>
          <cell r="KE7">
            <v>50000</v>
          </cell>
          <cell r="KF7">
            <v>25000</v>
          </cell>
          <cell r="KG7">
            <v>28000</v>
          </cell>
          <cell r="KH7">
            <v>30000</v>
          </cell>
          <cell r="KI7">
            <v>36000</v>
          </cell>
          <cell r="KJ7">
            <v>45000</v>
          </cell>
          <cell r="KK7">
            <v>65000</v>
          </cell>
          <cell r="KM7">
            <v>59000</v>
          </cell>
          <cell r="KN7">
            <v>24000</v>
          </cell>
          <cell r="KO7">
            <v>25000</v>
          </cell>
          <cell r="KP7">
            <v>23000</v>
          </cell>
          <cell r="KQ7">
            <v>26000</v>
          </cell>
          <cell r="KR7">
            <v>40000</v>
          </cell>
          <cell r="KS7">
            <v>53000</v>
          </cell>
          <cell r="KU7">
            <v>55000</v>
          </cell>
          <cell r="KV7">
            <v>24000</v>
          </cell>
          <cell r="KW7">
            <v>24000</v>
          </cell>
          <cell r="KX7">
            <v>25000</v>
          </cell>
          <cell r="KY7">
            <v>25000</v>
          </cell>
          <cell r="KZ7">
            <v>40000</v>
          </cell>
          <cell r="LA7">
            <v>52000</v>
          </cell>
          <cell r="LD7">
            <v>55000</v>
          </cell>
          <cell r="LE7">
            <v>22000</v>
          </cell>
          <cell r="LF7">
            <v>20000</v>
          </cell>
          <cell r="LG7">
            <v>25000</v>
          </cell>
          <cell r="LH7">
            <v>25000</v>
          </cell>
          <cell r="LI7">
            <v>35000</v>
          </cell>
          <cell r="LJ7">
            <v>58000</v>
          </cell>
          <cell r="LL7">
            <v>55000</v>
          </cell>
          <cell r="LM7">
            <v>22000</v>
          </cell>
          <cell r="LN7">
            <v>22000</v>
          </cell>
          <cell r="LO7">
            <v>27000</v>
          </cell>
          <cell r="LP7">
            <v>25000</v>
          </cell>
          <cell r="LQ7">
            <v>40000</v>
          </cell>
          <cell r="LR7">
            <v>59000</v>
          </cell>
          <cell r="LT7">
            <v>55000</v>
          </cell>
          <cell r="LU7">
            <v>24000</v>
          </cell>
          <cell r="LV7">
            <v>22000</v>
          </cell>
          <cell r="LW7">
            <v>27000</v>
          </cell>
          <cell r="LX7">
            <v>45000</v>
          </cell>
          <cell r="LY7">
            <v>68000</v>
          </cell>
          <cell r="LZ7">
            <v>100000</v>
          </cell>
          <cell r="MB7">
            <v>65000</v>
          </cell>
          <cell r="MC7">
            <v>55000</v>
          </cell>
          <cell r="MD7">
            <v>22000</v>
          </cell>
          <cell r="ME7">
            <v>24000</v>
          </cell>
          <cell r="MF7">
            <v>27000</v>
          </cell>
          <cell r="MG7">
            <v>45000</v>
          </cell>
          <cell r="MH7">
            <v>62000</v>
          </cell>
          <cell r="MK7">
            <v>61000</v>
          </cell>
          <cell r="ML7">
            <v>35000</v>
          </cell>
          <cell r="MM7">
            <v>35000</v>
          </cell>
          <cell r="MN7">
            <v>36000</v>
          </cell>
          <cell r="MO7">
            <v>45000</v>
          </cell>
          <cell r="MP7">
            <v>58000</v>
          </cell>
          <cell r="MQ7">
            <v>65000</v>
          </cell>
          <cell r="MS7">
            <v>75000</v>
          </cell>
          <cell r="MT7">
            <v>55000</v>
          </cell>
          <cell r="MU7">
            <v>52000</v>
          </cell>
          <cell r="MV7">
            <v>49000</v>
          </cell>
          <cell r="MW7">
            <v>60000</v>
          </cell>
          <cell r="MX7">
            <v>70000</v>
          </cell>
          <cell r="MY7">
            <v>95000</v>
          </cell>
          <cell r="NA7">
            <v>110000</v>
          </cell>
          <cell r="NB7">
            <v>90000</v>
          </cell>
          <cell r="NC7">
            <v>100000</v>
          </cell>
          <cell r="ND7">
            <v>100000</v>
          </cell>
          <cell r="NE7">
            <v>100000</v>
          </cell>
          <cell r="NF7">
            <v>120000</v>
          </cell>
          <cell r="NG7">
            <v>180000</v>
          </cell>
          <cell r="NI7">
            <v>120000</v>
          </cell>
          <cell r="NJ7">
            <v>105000</v>
          </cell>
          <cell r="NK7">
            <v>120000</v>
          </cell>
          <cell r="NL7">
            <v>130000</v>
          </cell>
          <cell r="NM7">
            <v>135000</v>
          </cell>
          <cell r="NN7">
            <v>140000</v>
          </cell>
          <cell r="NO7">
            <v>150000</v>
          </cell>
          <cell r="NQ7">
            <v>135000</v>
          </cell>
          <cell r="NR7">
            <v>32000</v>
          </cell>
          <cell r="NS7">
            <v>35000</v>
          </cell>
          <cell r="NT7">
            <v>28000</v>
          </cell>
          <cell r="NU7">
            <v>45000</v>
          </cell>
          <cell r="NV7">
            <v>60000</v>
          </cell>
          <cell r="NW7">
            <v>80000</v>
          </cell>
          <cell r="NZ7">
            <v>60000</v>
          </cell>
          <cell r="OB7">
            <v>26000</v>
          </cell>
          <cell r="OC7">
            <v>23000</v>
          </cell>
          <cell r="OD7">
            <v>36000</v>
          </cell>
          <cell r="OE7">
            <v>40000</v>
          </cell>
          <cell r="OF7">
            <v>55000</v>
          </cell>
          <cell r="OH7">
            <v>48000</v>
          </cell>
          <cell r="OI7">
            <v>25000</v>
          </cell>
          <cell r="OJ7">
            <v>23000</v>
          </cell>
          <cell r="OK7">
            <v>26000</v>
          </cell>
          <cell r="OL7">
            <v>30000</v>
          </cell>
          <cell r="OM7">
            <v>40000</v>
          </cell>
          <cell r="ON7">
            <v>55000</v>
          </cell>
          <cell r="OP7">
            <v>48000</v>
          </cell>
          <cell r="OQ7">
            <v>24000</v>
          </cell>
          <cell r="OR7">
            <v>23000</v>
          </cell>
          <cell r="OS7">
            <v>23000</v>
          </cell>
          <cell r="OT7">
            <v>27000</v>
          </cell>
          <cell r="OU7">
            <v>35000</v>
          </cell>
          <cell r="OV7">
            <v>50000</v>
          </cell>
          <cell r="OX7">
            <v>49000</v>
          </cell>
          <cell r="OY7">
            <v>24000</v>
          </cell>
          <cell r="OZ7">
            <v>22000</v>
          </cell>
          <cell r="PA7">
            <v>21000</v>
          </cell>
          <cell r="PB7">
            <v>26000</v>
          </cell>
          <cell r="PC7">
            <v>42000</v>
          </cell>
          <cell r="PD7">
            <v>55000</v>
          </cell>
          <cell r="PF7">
            <v>50000</v>
          </cell>
          <cell r="PG7">
            <v>22000</v>
          </cell>
          <cell r="PH7">
            <v>23000</v>
          </cell>
          <cell r="PI7">
            <v>22000</v>
          </cell>
          <cell r="PJ7">
            <v>26000</v>
          </cell>
          <cell r="PK7">
            <v>45000</v>
          </cell>
          <cell r="PL7">
            <v>59000</v>
          </cell>
        </row>
        <row r="8">
          <cell r="D8">
            <v>31640.32</v>
          </cell>
          <cell r="E8">
            <v>21876.42</v>
          </cell>
          <cell r="F8">
            <v>28000</v>
          </cell>
          <cell r="G8">
            <v>31741</v>
          </cell>
          <cell r="H8">
            <v>36000</v>
          </cell>
          <cell r="I8">
            <v>55000</v>
          </cell>
          <cell r="J8">
            <v>230000.72999999998</v>
          </cell>
          <cell r="K8">
            <v>37000</v>
          </cell>
          <cell r="L8">
            <v>45000</v>
          </cell>
          <cell r="M8">
            <v>23000</v>
          </cell>
          <cell r="N8">
            <v>25000</v>
          </cell>
          <cell r="O8">
            <v>29000</v>
          </cell>
          <cell r="P8">
            <v>35000</v>
          </cell>
          <cell r="Q8">
            <v>51000</v>
          </cell>
          <cell r="S8">
            <v>26000</v>
          </cell>
          <cell r="T8">
            <v>23000</v>
          </cell>
          <cell r="U8">
            <v>20000</v>
          </cell>
          <cell r="V8">
            <v>25000</v>
          </cell>
          <cell r="W8">
            <v>27000</v>
          </cell>
          <cell r="X8">
            <v>39000</v>
          </cell>
          <cell r="Y8">
            <v>50000</v>
          </cell>
          <cell r="AB8">
            <v>25000</v>
          </cell>
          <cell r="AC8">
            <v>18000</v>
          </cell>
          <cell r="AD8">
            <v>20000</v>
          </cell>
          <cell r="AE8">
            <v>22000</v>
          </cell>
          <cell r="AF8">
            <v>29000</v>
          </cell>
          <cell r="AG8">
            <v>33000</v>
          </cell>
          <cell r="AH8">
            <v>58000</v>
          </cell>
          <cell r="AJ8">
            <v>26000</v>
          </cell>
          <cell r="AK8">
            <v>19000</v>
          </cell>
          <cell r="AL8">
            <v>21000</v>
          </cell>
          <cell r="AM8">
            <v>20000</v>
          </cell>
          <cell r="AN8">
            <v>35000</v>
          </cell>
          <cell r="AO8">
            <v>40000</v>
          </cell>
          <cell r="AP8">
            <v>54000</v>
          </cell>
          <cell r="AR8">
            <v>25000</v>
          </cell>
          <cell r="AS8">
            <v>29000</v>
          </cell>
          <cell r="AT8">
            <v>26000</v>
          </cell>
          <cell r="AU8">
            <v>31000</v>
          </cell>
          <cell r="AV8">
            <v>32000</v>
          </cell>
          <cell r="AW8">
            <v>42000</v>
          </cell>
          <cell r="AX8">
            <v>59000</v>
          </cell>
          <cell r="AZ8">
            <v>26000</v>
          </cell>
          <cell r="BA8">
            <v>23000</v>
          </cell>
          <cell r="BB8">
            <v>22000</v>
          </cell>
          <cell r="BC8">
            <v>21000</v>
          </cell>
          <cell r="BD8">
            <v>35000</v>
          </cell>
          <cell r="BE8">
            <v>40000</v>
          </cell>
          <cell r="BF8">
            <v>55000</v>
          </cell>
          <cell r="BH8">
            <v>26000</v>
          </cell>
          <cell r="BI8">
            <v>26000</v>
          </cell>
          <cell r="BJ8">
            <v>30000</v>
          </cell>
          <cell r="BK8">
            <v>36000</v>
          </cell>
          <cell r="BL8">
            <v>47000</v>
          </cell>
          <cell r="BM8">
            <v>48000</v>
          </cell>
          <cell r="BN8">
            <v>58000</v>
          </cell>
          <cell r="BQ8">
            <v>25000</v>
          </cell>
          <cell r="BR8">
            <v>22000</v>
          </cell>
          <cell r="BS8">
            <v>26000</v>
          </cell>
          <cell r="BT8">
            <v>30000</v>
          </cell>
          <cell r="BU8">
            <v>34000</v>
          </cell>
          <cell r="BV8">
            <v>45000</v>
          </cell>
          <cell r="BW8">
            <v>62000</v>
          </cell>
          <cell r="BY8">
            <v>25000</v>
          </cell>
          <cell r="BZ8">
            <v>29000</v>
          </cell>
          <cell r="CA8">
            <v>26000</v>
          </cell>
          <cell r="CB8">
            <v>31000</v>
          </cell>
          <cell r="CC8">
            <v>32000</v>
          </cell>
          <cell r="CD8">
            <v>42000</v>
          </cell>
          <cell r="CE8">
            <v>59000</v>
          </cell>
          <cell r="CG8">
            <v>25000</v>
          </cell>
          <cell r="CH8">
            <v>22000</v>
          </cell>
          <cell r="CI8">
            <v>26000</v>
          </cell>
          <cell r="CJ8">
            <v>29000</v>
          </cell>
          <cell r="CK8">
            <v>32000</v>
          </cell>
          <cell r="CL8">
            <v>42000</v>
          </cell>
          <cell r="CM8">
            <v>59000</v>
          </cell>
          <cell r="CO8">
            <v>26000</v>
          </cell>
          <cell r="CP8">
            <v>29000</v>
          </cell>
          <cell r="CQ8">
            <v>26000</v>
          </cell>
          <cell r="CR8">
            <v>28000</v>
          </cell>
          <cell r="CS8">
            <v>30000</v>
          </cell>
          <cell r="CT8">
            <v>42000</v>
          </cell>
          <cell r="CU8">
            <v>59000</v>
          </cell>
          <cell r="CX8">
            <v>28000</v>
          </cell>
          <cell r="CY8">
            <v>35000</v>
          </cell>
          <cell r="CZ8">
            <v>22000</v>
          </cell>
          <cell r="DA8">
            <v>25000</v>
          </cell>
          <cell r="DB8">
            <v>27000</v>
          </cell>
          <cell r="DC8">
            <v>36000</v>
          </cell>
          <cell r="DD8">
            <v>60000</v>
          </cell>
          <cell r="DF8">
            <v>40000</v>
          </cell>
          <cell r="DG8">
            <v>28000</v>
          </cell>
          <cell r="DH8">
            <v>25000</v>
          </cell>
          <cell r="DI8">
            <v>45000</v>
          </cell>
          <cell r="DJ8">
            <v>35000</v>
          </cell>
          <cell r="DK8">
            <v>47000</v>
          </cell>
          <cell r="DL8">
            <v>55000</v>
          </cell>
          <cell r="DN8">
            <v>26000</v>
          </cell>
          <cell r="DO8">
            <v>30000</v>
          </cell>
          <cell r="DP8">
            <v>28000</v>
          </cell>
          <cell r="DQ8">
            <v>28000</v>
          </cell>
          <cell r="DR8">
            <v>30000</v>
          </cell>
          <cell r="DS8">
            <v>45000</v>
          </cell>
          <cell r="DT8">
            <v>58000</v>
          </cell>
          <cell r="DV8">
            <v>25000</v>
          </cell>
          <cell r="DW8">
            <v>27000</v>
          </cell>
          <cell r="DX8">
            <v>26000</v>
          </cell>
          <cell r="DY8">
            <v>28000</v>
          </cell>
          <cell r="DZ8">
            <v>30000</v>
          </cell>
          <cell r="EA8">
            <v>45000</v>
          </cell>
          <cell r="EB8">
            <v>59000</v>
          </cell>
          <cell r="EE8">
            <v>23000</v>
          </cell>
          <cell r="EF8">
            <v>20000</v>
          </cell>
          <cell r="EG8">
            <v>27000</v>
          </cell>
          <cell r="EH8">
            <v>32000</v>
          </cell>
          <cell r="EI8">
            <v>38000</v>
          </cell>
          <cell r="EJ8">
            <v>45000</v>
          </cell>
          <cell r="EK8">
            <v>55000</v>
          </cell>
          <cell r="EM8">
            <v>28000</v>
          </cell>
          <cell r="EN8">
            <v>24000</v>
          </cell>
          <cell r="EO8">
            <v>26000</v>
          </cell>
          <cell r="EP8">
            <v>27000</v>
          </cell>
          <cell r="EQ8">
            <v>30000</v>
          </cell>
          <cell r="ER8">
            <v>49000</v>
          </cell>
          <cell r="ES8">
            <v>58000</v>
          </cell>
          <cell r="EU8">
            <v>28000</v>
          </cell>
          <cell r="EV8">
            <v>26000</v>
          </cell>
          <cell r="EW8">
            <v>26000</v>
          </cell>
          <cell r="EX8">
            <v>29000</v>
          </cell>
          <cell r="EY8">
            <v>29000</v>
          </cell>
          <cell r="EZ8">
            <v>45000</v>
          </cell>
          <cell r="FA8">
            <v>59000</v>
          </cell>
          <cell r="FC8">
            <v>30000</v>
          </cell>
          <cell r="FD8">
            <v>28000</v>
          </cell>
          <cell r="FE8">
            <v>26000</v>
          </cell>
          <cell r="FF8">
            <v>30000</v>
          </cell>
          <cell r="FG8">
            <v>30000</v>
          </cell>
          <cell r="FH8">
            <v>43000</v>
          </cell>
          <cell r="FI8">
            <v>59000</v>
          </cell>
          <cell r="FK8">
            <v>26000</v>
          </cell>
          <cell r="FL8">
            <v>29000</v>
          </cell>
          <cell r="FM8">
            <v>30000</v>
          </cell>
          <cell r="FN8">
            <v>30000</v>
          </cell>
          <cell r="FO8">
            <v>30000</v>
          </cell>
          <cell r="FP8">
            <v>45000</v>
          </cell>
          <cell r="FQ8">
            <v>60000</v>
          </cell>
          <cell r="FT8">
            <v>30000</v>
          </cell>
          <cell r="FU8">
            <v>28000</v>
          </cell>
          <cell r="FV8">
            <v>27000</v>
          </cell>
          <cell r="FW8">
            <v>28000</v>
          </cell>
          <cell r="FX8">
            <v>27000</v>
          </cell>
          <cell r="FY8">
            <v>45000</v>
          </cell>
          <cell r="FZ8">
            <v>55000</v>
          </cell>
          <cell r="GB8">
            <v>28000</v>
          </cell>
          <cell r="GC8">
            <v>29000</v>
          </cell>
          <cell r="GD8">
            <v>28000</v>
          </cell>
          <cell r="GE8">
            <v>31000</v>
          </cell>
          <cell r="GF8">
            <v>34000</v>
          </cell>
          <cell r="GG8">
            <v>45000</v>
          </cell>
          <cell r="GH8">
            <v>55000</v>
          </cell>
          <cell r="GJ8">
            <v>27000</v>
          </cell>
          <cell r="GK8">
            <v>30000</v>
          </cell>
          <cell r="GL8">
            <v>28000</v>
          </cell>
          <cell r="GM8">
            <v>28000</v>
          </cell>
          <cell r="GN8">
            <v>29000</v>
          </cell>
          <cell r="GO8">
            <v>45000</v>
          </cell>
          <cell r="GP8">
            <v>58000</v>
          </cell>
          <cell r="GR8">
            <v>27000</v>
          </cell>
          <cell r="GS8">
            <v>29000</v>
          </cell>
          <cell r="GT8">
            <v>30000</v>
          </cell>
          <cell r="GU8">
            <v>31000</v>
          </cell>
          <cell r="GV8">
            <v>22000</v>
          </cell>
          <cell r="GW8">
            <v>36000</v>
          </cell>
          <cell r="GX8">
            <v>50000</v>
          </cell>
          <cell r="HA8">
            <v>28000</v>
          </cell>
          <cell r="HB8">
            <v>36000</v>
          </cell>
          <cell r="HC8">
            <v>37000</v>
          </cell>
          <cell r="HD8">
            <v>37000</v>
          </cell>
          <cell r="HE8">
            <v>37000</v>
          </cell>
          <cell r="HF8">
            <v>49000</v>
          </cell>
          <cell r="HG8">
            <v>60000</v>
          </cell>
          <cell r="HI8">
            <v>26000</v>
          </cell>
          <cell r="HJ8">
            <v>30000</v>
          </cell>
          <cell r="HK8">
            <v>29000</v>
          </cell>
          <cell r="HL8">
            <v>32000</v>
          </cell>
          <cell r="HM8">
            <v>34000</v>
          </cell>
          <cell r="HN8">
            <v>43000</v>
          </cell>
          <cell r="HO8">
            <v>56000</v>
          </cell>
          <cell r="HQ8">
            <v>26000</v>
          </cell>
          <cell r="HR8">
            <v>30000</v>
          </cell>
          <cell r="HS8">
            <v>29000</v>
          </cell>
          <cell r="HT8">
            <v>32000</v>
          </cell>
          <cell r="HU8">
            <v>34000</v>
          </cell>
          <cell r="HV8">
            <v>49000</v>
          </cell>
          <cell r="HW8">
            <v>56000</v>
          </cell>
          <cell r="HY8">
            <v>26000</v>
          </cell>
          <cell r="HZ8">
            <v>27000</v>
          </cell>
          <cell r="IA8">
            <v>27000</v>
          </cell>
          <cell r="IB8">
            <v>28000</v>
          </cell>
          <cell r="IC8">
            <v>32000</v>
          </cell>
          <cell r="ID8">
            <v>40000</v>
          </cell>
          <cell r="IE8">
            <v>58000</v>
          </cell>
          <cell r="IH8">
            <v>26000</v>
          </cell>
          <cell r="II8">
            <v>32000</v>
          </cell>
          <cell r="IJ8">
            <v>32000</v>
          </cell>
          <cell r="IK8">
            <v>32000</v>
          </cell>
          <cell r="IL8">
            <v>35000</v>
          </cell>
          <cell r="IM8">
            <v>48000</v>
          </cell>
          <cell r="IN8">
            <v>55000</v>
          </cell>
          <cell r="IP8">
            <v>28000</v>
          </cell>
          <cell r="IQ8">
            <v>28000</v>
          </cell>
          <cell r="IR8">
            <v>27000</v>
          </cell>
          <cell r="IS8">
            <v>26000</v>
          </cell>
          <cell r="IT8">
            <v>31000</v>
          </cell>
          <cell r="IU8">
            <v>45000</v>
          </cell>
          <cell r="IV8">
            <v>50000</v>
          </cell>
          <cell r="IX8">
            <v>28000</v>
          </cell>
          <cell r="IY8">
            <v>29000</v>
          </cell>
          <cell r="IZ8">
            <v>28000</v>
          </cell>
          <cell r="JA8">
            <v>28000</v>
          </cell>
          <cell r="JB8">
            <v>34000</v>
          </cell>
          <cell r="JC8">
            <v>45000</v>
          </cell>
          <cell r="JD8">
            <v>58000</v>
          </cell>
          <cell r="JF8">
            <v>28000</v>
          </cell>
          <cell r="JG8">
            <v>24000</v>
          </cell>
          <cell r="JH8">
            <v>23000</v>
          </cell>
          <cell r="JI8">
            <v>24000</v>
          </cell>
          <cell r="JJ8">
            <v>26000</v>
          </cell>
          <cell r="JK8">
            <v>35000</v>
          </cell>
          <cell r="JL8">
            <v>50000</v>
          </cell>
          <cell r="JN8">
            <v>26000</v>
          </cell>
          <cell r="JO8">
            <v>28000</v>
          </cell>
          <cell r="JP8">
            <v>25000</v>
          </cell>
          <cell r="JQ8">
            <v>28000</v>
          </cell>
          <cell r="JR8">
            <v>29000</v>
          </cell>
          <cell r="JS8">
            <v>40000</v>
          </cell>
          <cell r="JT8">
            <v>59000</v>
          </cell>
          <cell r="JW8">
            <v>29000</v>
          </cell>
          <cell r="JX8">
            <v>23000</v>
          </cell>
          <cell r="JY8">
            <v>25000</v>
          </cell>
          <cell r="JZ8">
            <v>26000</v>
          </cell>
          <cell r="KA8">
            <v>28000</v>
          </cell>
          <cell r="KB8">
            <v>40000</v>
          </cell>
          <cell r="KC8">
            <v>59000</v>
          </cell>
          <cell r="KE8">
            <v>26000</v>
          </cell>
          <cell r="KF8">
            <v>29000</v>
          </cell>
          <cell r="KG8">
            <v>29000</v>
          </cell>
          <cell r="KH8">
            <v>30000</v>
          </cell>
          <cell r="KI8">
            <v>31000</v>
          </cell>
          <cell r="KJ8">
            <v>46000</v>
          </cell>
          <cell r="KK8">
            <v>59000</v>
          </cell>
          <cell r="KM8">
            <v>28000</v>
          </cell>
          <cell r="KN8">
            <v>28000</v>
          </cell>
          <cell r="KO8">
            <v>26000</v>
          </cell>
          <cell r="KP8">
            <v>28000</v>
          </cell>
          <cell r="KQ8">
            <v>28000</v>
          </cell>
          <cell r="KR8">
            <v>35000</v>
          </cell>
          <cell r="KS8">
            <v>52000</v>
          </cell>
          <cell r="KU8">
            <v>26000</v>
          </cell>
          <cell r="KV8">
            <v>28000</v>
          </cell>
          <cell r="KW8">
            <v>29000</v>
          </cell>
          <cell r="KX8">
            <v>29000</v>
          </cell>
          <cell r="KY8">
            <v>30000</v>
          </cell>
          <cell r="KZ8">
            <v>48000</v>
          </cell>
          <cell r="LA8">
            <v>60000</v>
          </cell>
          <cell r="LD8">
            <v>28000</v>
          </cell>
          <cell r="LE8">
            <v>23000</v>
          </cell>
          <cell r="LF8">
            <v>24000</v>
          </cell>
          <cell r="LG8">
            <v>23000</v>
          </cell>
          <cell r="LH8">
            <v>28000</v>
          </cell>
          <cell r="LI8">
            <v>39000</v>
          </cell>
          <cell r="LJ8">
            <v>50000</v>
          </cell>
          <cell r="LL8">
            <v>26000</v>
          </cell>
          <cell r="LM8">
            <v>22000</v>
          </cell>
          <cell r="LN8">
            <v>24000</v>
          </cell>
          <cell r="LO8">
            <v>23000</v>
          </cell>
          <cell r="LP8">
            <v>28000</v>
          </cell>
          <cell r="LQ8">
            <v>39000</v>
          </cell>
          <cell r="LR8">
            <v>53000</v>
          </cell>
          <cell r="LT8">
            <v>26000</v>
          </cell>
          <cell r="LU8">
            <v>23000</v>
          </cell>
          <cell r="LV8">
            <v>21000</v>
          </cell>
          <cell r="LW8">
            <v>30000</v>
          </cell>
          <cell r="LX8">
            <v>50000</v>
          </cell>
          <cell r="LY8">
            <v>70000</v>
          </cell>
          <cell r="LZ8">
            <v>100000</v>
          </cell>
          <cell r="MB8">
            <v>50000</v>
          </cell>
          <cell r="MC8">
            <v>55000</v>
          </cell>
          <cell r="MD8">
            <v>23000</v>
          </cell>
          <cell r="ME8">
            <v>24000</v>
          </cell>
          <cell r="MF8">
            <v>36000</v>
          </cell>
          <cell r="MG8">
            <v>45000</v>
          </cell>
          <cell r="MH8">
            <v>59000</v>
          </cell>
          <cell r="MK8">
            <v>41000</v>
          </cell>
          <cell r="ML8">
            <v>36000</v>
          </cell>
          <cell r="MM8">
            <v>38000</v>
          </cell>
          <cell r="MN8">
            <v>40000</v>
          </cell>
          <cell r="MO8">
            <v>45000</v>
          </cell>
          <cell r="MP8">
            <v>55000</v>
          </cell>
          <cell r="MQ8">
            <v>65000</v>
          </cell>
          <cell r="MS8">
            <v>60000</v>
          </cell>
          <cell r="MT8">
            <v>50000</v>
          </cell>
          <cell r="MU8">
            <v>55000</v>
          </cell>
          <cell r="MV8">
            <v>56000</v>
          </cell>
          <cell r="MW8">
            <v>62000</v>
          </cell>
          <cell r="MX8">
            <v>75000</v>
          </cell>
          <cell r="MY8">
            <v>96000</v>
          </cell>
          <cell r="NA8">
            <v>90000</v>
          </cell>
          <cell r="NB8">
            <v>90000</v>
          </cell>
          <cell r="NC8">
            <v>95000</v>
          </cell>
          <cell r="ND8">
            <v>105000</v>
          </cell>
          <cell r="NE8">
            <v>110000</v>
          </cell>
          <cell r="NF8">
            <v>115000</v>
          </cell>
          <cell r="NG8">
            <v>145000</v>
          </cell>
          <cell r="NI8">
            <v>130000</v>
          </cell>
          <cell r="NJ8">
            <v>100000</v>
          </cell>
          <cell r="NK8">
            <v>115000</v>
          </cell>
          <cell r="NL8">
            <v>120000</v>
          </cell>
          <cell r="NM8">
            <v>150000</v>
          </cell>
          <cell r="NN8">
            <v>170000</v>
          </cell>
          <cell r="NO8">
            <v>180000</v>
          </cell>
          <cell r="NQ8">
            <v>72000</v>
          </cell>
          <cell r="NR8">
            <v>39000</v>
          </cell>
          <cell r="NS8">
            <v>43000</v>
          </cell>
          <cell r="NT8">
            <v>40000</v>
          </cell>
          <cell r="NU8">
            <v>60000</v>
          </cell>
          <cell r="NV8">
            <v>65000</v>
          </cell>
          <cell r="NW8">
            <v>80000</v>
          </cell>
          <cell r="NZ8">
            <v>40000</v>
          </cell>
          <cell r="OB8">
            <v>25000</v>
          </cell>
          <cell r="OC8">
            <v>27000</v>
          </cell>
          <cell r="OD8">
            <v>40000</v>
          </cell>
          <cell r="OE8">
            <v>40000</v>
          </cell>
          <cell r="OF8">
            <v>55000</v>
          </cell>
          <cell r="OH8">
            <v>26000</v>
          </cell>
          <cell r="OI8">
            <v>26000</v>
          </cell>
          <cell r="OJ8">
            <v>25000</v>
          </cell>
          <cell r="OK8">
            <v>26000</v>
          </cell>
          <cell r="OL8">
            <v>28000</v>
          </cell>
          <cell r="OM8">
            <v>40000</v>
          </cell>
          <cell r="ON8">
            <v>50000</v>
          </cell>
          <cell r="OP8">
            <v>24000</v>
          </cell>
          <cell r="OQ8">
            <v>22000</v>
          </cell>
          <cell r="OR8">
            <v>23000</v>
          </cell>
          <cell r="OS8">
            <v>24000</v>
          </cell>
          <cell r="OT8">
            <v>26000</v>
          </cell>
          <cell r="OU8">
            <v>32000</v>
          </cell>
          <cell r="OV8">
            <v>49000</v>
          </cell>
          <cell r="OX8">
            <v>26000</v>
          </cell>
          <cell r="OY8">
            <v>28000</v>
          </cell>
          <cell r="OZ8">
            <v>29000</v>
          </cell>
          <cell r="PA8">
            <v>28000</v>
          </cell>
          <cell r="PB8">
            <v>31000</v>
          </cell>
          <cell r="PC8">
            <v>45000</v>
          </cell>
          <cell r="PD8">
            <v>55000</v>
          </cell>
          <cell r="PF8">
            <v>28000</v>
          </cell>
          <cell r="PG8">
            <v>26000</v>
          </cell>
          <cell r="PH8">
            <v>25000</v>
          </cell>
          <cell r="PI8">
            <v>26000</v>
          </cell>
          <cell r="PJ8">
            <v>30000</v>
          </cell>
          <cell r="PK8">
            <v>45000</v>
          </cell>
          <cell r="PL8">
            <v>55000</v>
          </cell>
        </row>
        <row r="9">
          <cell r="D9">
            <v>17624.97</v>
          </cell>
          <cell r="E9">
            <v>7252.5</v>
          </cell>
          <cell r="F9">
            <v>9000</v>
          </cell>
          <cell r="G9">
            <v>12000</v>
          </cell>
          <cell r="H9">
            <v>14000</v>
          </cell>
          <cell r="I9">
            <v>22775</v>
          </cell>
          <cell r="J9">
            <v>105000.56</v>
          </cell>
          <cell r="K9">
            <v>22000</v>
          </cell>
          <cell r="L9">
            <v>19000</v>
          </cell>
          <cell r="M9">
            <v>17000</v>
          </cell>
          <cell r="N9">
            <v>10000</v>
          </cell>
          <cell r="O9">
            <v>10000</v>
          </cell>
          <cell r="P9">
            <v>15000</v>
          </cell>
          <cell r="Q9">
            <v>17000</v>
          </cell>
          <cell r="S9">
            <v>22000</v>
          </cell>
          <cell r="T9">
            <v>15000</v>
          </cell>
          <cell r="U9">
            <v>9000</v>
          </cell>
          <cell r="V9">
            <v>10000</v>
          </cell>
          <cell r="W9">
            <v>12000</v>
          </cell>
          <cell r="X9">
            <v>14000</v>
          </cell>
          <cell r="Y9">
            <v>23000</v>
          </cell>
          <cell r="AB9">
            <v>18000</v>
          </cell>
          <cell r="AC9">
            <v>8000</v>
          </cell>
          <cell r="AD9">
            <v>13000</v>
          </cell>
          <cell r="AE9">
            <v>15000</v>
          </cell>
          <cell r="AF9">
            <v>17000</v>
          </cell>
          <cell r="AG9">
            <v>19000</v>
          </cell>
          <cell r="AH9">
            <v>21000</v>
          </cell>
          <cell r="AJ9">
            <v>18000</v>
          </cell>
          <cell r="AK9">
            <v>10500</v>
          </cell>
          <cell r="AL9">
            <v>11500</v>
          </cell>
          <cell r="AM9">
            <v>12500</v>
          </cell>
          <cell r="AN9">
            <v>15559.67</v>
          </cell>
          <cell r="AO9">
            <v>22500</v>
          </cell>
          <cell r="AP9">
            <v>25000</v>
          </cell>
          <cell r="AR9">
            <v>18000</v>
          </cell>
          <cell r="AS9">
            <v>10500</v>
          </cell>
          <cell r="AT9">
            <v>13500</v>
          </cell>
          <cell r="AU9">
            <v>15000</v>
          </cell>
          <cell r="AV9">
            <v>17000</v>
          </cell>
          <cell r="AW9">
            <v>22000</v>
          </cell>
          <cell r="AX9">
            <v>25000</v>
          </cell>
          <cell r="AZ9">
            <v>23000</v>
          </cell>
          <cell r="BA9">
            <v>13000</v>
          </cell>
          <cell r="BB9">
            <v>11000</v>
          </cell>
          <cell r="BC9">
            <v>13500</v>
          </cell>
          <cell r="BD9">
            <v>18000</v>
          </cell>
          <cell r="BE9">
            <v>22500</v>
          </cell>
          <cell r="BF9">
            <v>25661.57</v>
          </cell>
          <cell r="BH9">
            <v>18000</v>
          </cell>
          <cell r="BI9">
            <v>9000</v>
          </cell>
          <cell r="BJ9">
            <v>10000</v>
          </cell>
          <cell r="BK9">
            <v>12000</v>
          </cell>
          <cell r="BL9">
            <v>14000</v>
          </cell>
          <cell r="BM9">
            <v>17000</v>
          </cell>
          <cell r="BN9">
            <v>20000</v>
          </cell>
          <cell r="BQ9">
            <v>20000</v>
          </cell>
          <cell r="BR9">
            <v>15000</v>
          </cell>
          <cell r="BS9">
            <v>15000</v>
          </cell>
          <cell r="BT9">
            <v>18000</v>
          </cell>
          <cell r="BU9">
            <v>17000</v>
          </cell>
          <cell r="BV9">
            <v>10000</v>
          </cell>
          <cell r="BW9">
            <v>25000</v>
          </cell>
          <cell r="BY9">
            <v>20000</v>
          </cell>
          <cell r="BZ9">
            <v>10000</v>
          </cell>
          <cell r="CA9">
            <v>13000</v>
          </cell>
          <cell r="CB9">
            <v>15000</v>
          </cell>
          <cell r="CC9">
            <v>17500</v>
          </cell>
          <cell r="CD9">
            <v>19500</v>
          </cell>
          <cell r="CE9">
            <v>25000</v>
          </cell>
          <cell r="CG9">
            <v>20000</v>
          </cell>
          <cell r="CH9">
            <v>13000</v>
          </cell>
          <cell r="CI9">
            <v>10000</v>
          </cell>
          <cell r="CJ9">
            <v>10000</v>
          </cell>
          <cell r="CK9">
            <v>17000</v>
          </cell>
          <cell r="CL9">
            <v>20000</v>
          </cell>
          <cell r="CM9">
            <v>25000</v>
          </cell>
          <cell r="CO9">
            <v>18000</v>
          </cell>
          <cell r="CP9">
            <v>10000</v>
          </cell>
          <cell r="CQ9">
            <v>12000</v>
          </cell>
          <cell r="CR9">
            <v>15500</v>
          </cell>
          <cell r="CS9">
            <v>17500</v>
          </cell>
          <cell r="CT9">
            <v>20000</v>
          </cell>
          <cell r="CU9">
            <v>22000</v>
          </cell>
          <cell r="CX9">
            <v>17000</v>
          </cell>
          <cell r="CY9">
            <v>19000</v>
          </cell>
          <cell r="CZ9">
            <v>17000</v>
          </cell>
          <cell r="DA9">
            <v>19000</v>
          </cell>
          <cell r="DB9">
            <v>20000</v>
          </cell>
          <cell r="DC9">
            <v>26000</v>
          </cell>
          <cell r="DD9">
            <v>32000</v>
          </cell>
          <cell r="DF9">
            <v>25000</v>
          </cell>
          <cell r="DG9">
            <v>20000</v>
          </cell>
          <cell r="DH9">
            <v>25000</v>
          </cell>
          <cell r="DI9">
            <v>15000</v>
          </cell>
          <cell r="DJ9">
            <v>15000</v>
          </cell>
          <cell r="DK9">
            <v>20000</v>
          </cell>
          <cell r="DL9">
            <v>20000</v>
          </cell>
          <cell r="DN9">
            <v>15000</v>
          </cell>
          <cell r="DO9">
            <v>14000</v>
          </cell>
          <cell r="DP9">
            <v>15000</v>
          </cell>
          <cell r="DQ9">
            <v>17000</v>
          </cell>
          <cell r="DR9">
            <v>19000</v>
          </cell>
          <cell r="DS9">
            <v>23000</v>
          </cell>
          <cell r="DT9">
            <v>27000</v>
          </cell>
          <cell r="DV9">
            <v>20000</v>
          </cell>
          <cell r="DW9">
            <v>10000</v>
          </cell>
          <cell r="DX9">
            <v>12000</v>
          </cell>
          <cell r="DY9">
            <v>14000</v>
          </cell>
          <cell r="DZ9">
            <v>16000</v>
          </cell>
          <cell r="EA9">
            <v>23000</v>
          </cell>
          <cell r="EB9">
            <v>25000</v>
          </cell>
          <cell r="EE9">
            <v>20000</v>
          </cell>
          <cell r="EF9">
            <v>10000</v>
          </cell>
          <cell r="EG9">
            <v>15500</v>
          </cell>
          <cell r="EH9">
            <v>17500</v>
          </cell>
          <cell r="EI9">
            <v>20000</v>
          </cell>
          <cell r="EJ9">
            <v>22000</v>
          </cell>
          <cell r="EK9">
            <v>25000</v>
          </cell>
          <cell r="EM9">
            <v>17000</v>
          </cell>
          <cell r="EN9">
            <v>12000</v>
          </cell>
          <cell r="EO9">
            <v>12500</v>
          </cell>
          <cell r="EP9">
            <v>16500</v>
          </cell>
          <cell r="EQ9">
            <v>17500</v>
          </cell>
          <cell r="ER9">
            <v>20000</v>
          </cell>
          <cell r="ES9">
            <v>25000</v>
          </cell>
          <cell r="EU9">
            <v>22000</v>
          </cell>
          <cell r="EV9">
            <v>10000</v>
          </cell>
          <cell r="EW9">
            <v>15000</v>
          </cell>
          <cell r="EX9">
            <v>18000</v>
          </cell>
          <cell r="EY9">
            <v>20000</v>
          </cell>
          <cell r="EZ9">
            <v>22000</v>
          </cell>
          <cell r="FA9">
            <v>25000</v>
          </cell>
          <cell r="FC9">
            <v>22000</v>
          </cell>
          <cell r="FD9">
            <v>12000</v>
          </cell>
          <cell r="FE9">
            <v>13500</v>
          </cell>
          <cell r="FF9">
            <v>15000</v>
          </cell>
          <cell r="FG9">
            <v>18500</v>
          </cell>
          <cell r="FH9">
            <v>21000</v>
          </cell>
          <cell r="FI9">
            <v>25000</v>
          </cell>
          <cell r="FK9">
            <v>15000</v>
          </cell>
          <cell r="FL9">
            <v>13500</v>
          </cell>
          <cell r="FM9">
            <v>15000</v>
          </cell>
          <cell r="FN9">
            <v>17000</v>
          </cell>
          <cell r="FO9">
            <v>20000</v>
          </cell>
          <cell r="FP9">
            <v>25000</v>
          </cell>
          <cell r="FQ9">
            <v>30000</v>
          </cell>
          <cell r="FT9">
            <v>20000</v>
          </cell>
          <cell r="FU9">
            <v>13000</v>
          </cell>
          <cell r="FV9">
            <v>16000</v>
          </cell>
          <cell r="FW9">
            <v>17000</v>
          </cell>
          <cell r="FX9">
            <v>19000</v>
          </cell>
          <cell r="FY9">
            <v>20000</v>
          </cell>
          <cell r="FZ9">
            <v>25000</v>
          </cell>
          <cell r="GB9">
            <v>20000</v>
          </cell>
          <cell r="GC9">
            <v>15000</v>
          </cell>
          <cell r="GD9">
            <v>13000</v>
          </cell>
          <cell r="GE9">
            <v>15000</v>
          </cell>
          <cell r="GF9">
            <v>22000</v>
          </cell>
          <cell r="GG9">
            <v>22000</v>
          </cell>
          <cell r="GH9">
            <v>27000</v>
          </cell>
          <cell r="GJ9">
            <v>17000</v>
          </cell>
          <cell r="GK9">
            <v>13000</v>
          </cell>
          <cell r="GL9">
            <v>14000</v>
          </cell>
          <cell r="GM9">
            <v>15000</v>
          </cell>
          <cell r="GN9">
            <v>17000</v>
          </cell>
          <cell r="GO9">
            <v>18000</v>
          </cell>
          <cell r="GP9">
            <v>20000</v>
          </cell>
          <cell r="GR9">
            <v>18500</v>
          </cell>
          <cell r="GS9">
            <v>11500</v>
          </cell>
          <cell r="GT9">
            <v>17500</v>
          </cell>
          <cell r="GU9">
            <v>13500</v>
          </cell>
          <cell r="GV9">
            <v>18000</v>
          </cell>
          <cell r="GW9">
            <v>20000</v>
          </cell>
          <cell r="GX9">
            <v>26000</v>
          </cell>
          <cell r="HA9">
            <v>25000</v>
          </cell>
          <cell r="HB9">
            <v>17000</v>
          </cell>
          <cell r="HC9">
            <v>15000</v>
          </cell>
          <cell r="HD9">
            <v>17000</v>
          </cell>
          <cell r="HE9">
            <v>20000</v>
          </cell>
          <cell r="HF9">
            <v>21000</v>
          </cell>
          <cell r="HG9">
            <v>25000</v>
          </cell>
          <cell r="HI9">
            <v>15000</v>
          </cell>
          <cell r="HJ9">
            <v>15000</v>
          </cell>
          <cell r="HK9">
            <v>17000</v>
          </cell>
          <cell r="HL9">
            <v>17500</v>
          </cell>
          <cell r="HM9">
            <v>20000</v>
          </cell>
          <cell r="HN9">
            <v>22000</v>
          </cell>
          <cell r="HO9">
            <v>25000</v>
          </cell>
          <cell r="HQ9">
            <v>15000</v>
          </cell>
          <cell r="HR9">
            <v>15000</v>
          </cell>
          <cell r="HS9">
            <v>16000</v>
          </cell>
          <cell r="HT9">
            <v>16000</v>
          </cell>
          <cell r="HU9">
            <v>20000</v>
          </cell>
          <cell r="HV9">
            <v>23000</v>
          </cell>
          <cell r="HW9">
            <v>25000</v>
          </cell>
          <cell r="HY9">
            <v>20000</v>
          </cell>
          <cell r="HZ9">
            <v>11000</v>
          </cell>
          <cell r="IA9">
            <v>13000</v>
          </cell>
          <cell r="IB9">
            <v>17000</v>
          </cell>
          <cell r="IC9">
            <v>17000</v>
          </cell>
          <cell r="ID9">
            <v>22000</v>
          </cell>
          <cell r="IE9">
            <v>25000</v>
          </cell>
          <cell r="IH9">
            <v>18000</v>
          </cell>
          <cell r="II9">
            <v>13000</v>
          </cell>
          <cell r="IJ9">
            <v>15000</v>
          </cell>
          <cell r="IK9">
            <v>17000</v>
          </cell>
          <cell r="IL9">
            <v>20000</v>
          </cell>
          <cell r="IM9">
            <v>22000</v>
          </cell>
          <cell r="IN9">
            <v>25000</v>
          </cell>
          <cell r="IP9">
            <v>20000</v>
          </cell>
          <cell r="IQ9">
            <v>12000</v>
          </cell>
          <cell r="IR9">
            <v>15000</v>
          </cell>
          <cell r="IS9">
            <v>18000</v>
          </cell>
          <cell r="IT9">
            <v>18000</v>
          </cell>
          <cell r="IU9">
            <v>22000</v>
          </cell>
          <cell r="IV9">
            <v>25000</v>
          </cell>
          <cell r="IX9">
            <v>20000</v>
          </cell>
          <cell r="IY9">
            <v>13000</v>
          </cell>
          <cell r="IZ9">
            <v>13000</v>
          </cell>
          <cell r="JA9">
            <v>15000</v>
          </cell>
          <cell r="JB9">
            <v>17000</v>
          </cell>
          <cell r="JC9">
            <v>25000</v>
          </cell>
          <cell r="JD9">
            <v>27000</v>
          </cell>
          <cell r="JF9">
            <v>15000</v>
          </cell>
          <cell r="JG9">
            <v>12000</v>
          </cell>
          <cell r="JH9">
            <v>15500</v>
          </cell>
          <cell r="JI9">
            <v>15500</v>
          </cell>
          <cell r="JJ9">
            <v>17000</v>
          </cell>
          <cell r="JK9">
            <v>20000</v>
          </cell>
          <cell r="JL9">
            <v>25000</v>
          </cell>
          <cell r="JN9">
            <v>20000</v>
          </cell>
          <cell r="JO9">
            <v>10000</v>
          </cell>
          <cell r="JP9">
            <v>10000</v>
          </cell>
          <cell r="JQ9">
            <v>13000</v>
          </cell>
          <cell r="JR9">
            <v>15000</v>
          </cell>
          <cell r="JS9">
            <v>17000</v>
          </cell>
          <cell r="JT9">
            <v>25000</v>
          </cell>
          <cell r="JW9">
            <v>15000</v>
          </cell>
          <cell r="JX9">
            <v>10000</v>
          </cell>
          <cell r="JY9">
            <v>10000</v>
          </cell>
          <cell r="JZ9">
            <v>13000</v>
          </cell>
          <cell r="KA9">
            <v>15000</v>
          </cell>
          <cell r="KB9">
            <v>15000</v>
          </cell>
          <cell r="KC9">
            <v>20000</v>
          </cell>
          <cell r="KE9">
            <v>15000</v>
          </cell>
          <cell r="KF9">
            <v>10000</v>
          </cell>
          <cell r="KG9">
            <v>10000</v>
          </cell>
          <cell r="KH9">
            <v>15000</v>
          </cell>
          <cell r="KI9">
            <v>15000</v>
          </cell>
          <cell r="KJ9">
            <v>17000</v>
          </cell>
          <cell r="KK9">
            <v>18000</v>
          </cell>
          <cell r="KM9">
            <v>22000</v>
          </cell>
          <cell r="KN9">
            <v>10000</v>
          </cell>
          <cell r="KO9">
            <v>10000</v>
          </cell>
          <cell r="KP9">
            <v>16000</v>
          </cell>
          <cell r="KQ9">
            <v>17000</v>
          </cell>
          <cell r="KR9">
            <v>20000</v>
          </cell>
          <cell r="KS9">
            <v>20000</v>
          </cell>
          <cell r="KU9">
            <v>20000</v>
          </cell>
          <cell r="KV9">
            <v>10000</v>
          </cell>
          <cell r="KW9">
            <v>13000</v>
          </cell>
          <cell r="KX9">
            <v>18000</v>
          </cell>
          <cell r="KY9">
            <v>20000</v>
          </cell>
          <cell r="KZ9">
            <v>20000</v>
          </cell>
          <cell r="LA9">
            <v>40000</v>
          </cell>
          <cell r="LD9">
            <v>22000</v>
          </cell>
          <cell r="LE9">
            <v>15000</v>
          </cell>
          <cell r="LF9">
            <v>15000</v>
          </cell>
          <cell r="LG9">
            <v>20000</v>
          </cell>
          <cell r="LH9">
            <v>16000</v>
          </cell>
          <cell r="LI9">
            <v>25000</v>
          </cell>
          <cell r="LJ9">
            <v>28000</v>
          </cell>
          <cell r="LL9">
            <v>20000</v>
          </cell>
          <cell r="LM9">
            <v>12000</v>
          </cell>
          <cell r="LN9">
            <v>15000</v>
          </cell>
          <cell r="LO9">
            <v>17000</v>
          </cell>
          <cell r="LP9">
            <v>19000</v>
          </cell>
          <cell r="LQ9">
            <v>22000</v>
          </cell>
          <cell r="LR9">
            <v>25000</v>
          </cell>
          <cell r="LT9">
            <v>10000</v>
          </cell>
          <cell r="LU9">
            <v>10000</v>
          </cell>
          <cell r="LV9">
            <v>10000</v>
          </cell>
          <cell r="LW9">
            <v>10000</v>
          </cell>
          <cell r="LX9">
            <v>20000</v>
          </cell>
          <cell r="LY9">
            <v>25000</v>
          </cell>
          <cell r="LZ9">
            <v>45000</v>
          </cell>
          <cell r="MB9">
            <v>30000</v>
          </cell>
          <cell r="MC9">
            <v>20000</v>
          </cell>
          <cell r="MD9">
            <v>15000</v>
          </cell>
          <cell r="ME9">
            <v>16000</v>
          </cell>
          <cell r="MF9">
            <v>17000</v>
          </cell>
          <cell r="MG9">
            <v>22000</v>
          </cell>
          <cell r="MH9">
            <v>25000</v>
          </cell>
          <cell r="MK9">
            <v>22000</v>
          </cell>
          <cell r="ML9">
            <v>15000</v>
          </cell>
          <cell r="MM9">
            <v>15000</v>
          </cell>
          <cell r="MN9">
            <v>15000</v>
          </cell>
          <cell r="MO9">
            <v>18000</v>
          </cell>
          <cell r="MP9">
            <v>25000</v>
          </cell>
          <cell r="MQ9">
            <v>30000</v>
          </cell>
          <cell r="MS9">
            <v>30000</v>
          </cell>
          <cell r="MT9">
            <v>22000</v>
          </cell>
          <cell r="MU9">
            <v>23000</v>
          </cell>
          <cell r="MV9">
            <v>25000</v>
          </cell>
          <cell r="MW9">
            <v>30000</v>
          </cell>
          <cell r="MX9">
            <v>30000</v>
          </cell>
          <cell r="MY9">
            <v>60000</v>
          </cell>
          <cell r="NA9">
            <v>30000</v>
          </cell>
          <cell r="NB9">
            <v>25000</v>
          </cell>
          <cell r="NC9">
            <v>33000</v>
          </cell>
          <cell r="ND9">
            <v>35000</v>
          </cell>
          <cell r="NE9">
            <v>37000</v>
          </cell>
          <cell r="NF9">
            <v>40000</v>
          </cell>
          <cell r="NG9">
            <v>55000</v>
          </cell>
          <cell r="NI9">
            <v>40000</v>
          </cell>
          <cell r="NJ9">
            <v>42000</v>
          </cell>
          <cell r="NK9">
            <v>50000</v>
          </cell>
          <cell r="NL9">
            <v>50000</v>
          </cell>
          <cell r="NM9">
            <v>65000</v>
          </cell>
          <cell r="NN9">
            <v>73000</v>
          </cell>
          <cell r="NO9">
            <v>80000</v>
          </cell>
          <cell r="NQ9">
            <v>20000</v>
          </cell>
          <cell r="NR9"/>
          <cell r="NS9">
            <v>40000</v>
          </cell>
          <cell r="NT9">
            <v>40000</v>
          </cell>
          <cell r="NU9">
            <v>42000</v>
          </cell>
          <cell r="NV9">
            <v>48000</v>
          </cell>
          <cell r="NW9">
            <v>50000</v>
          </cell>
          <cell r="NZ9">
            <v>30000</v>
          </cell>
          <cell r="OB9">
            <v>25000</v>
          </cell>
          <cell r="OC9">
            <v>25000</v>
          </cell>
          <cell r="OD9">
            <v>27000</v>
          </cell>
          <cell r="OE9">
            <v>30000</v>
          </cell>
          <cell r="OF9">
            <v>33000</v>
          </cell>
          <cell r="OH9">
            <v>23000</v>
          </cell>
          <cell r="OI9">
            <v>13000</v>
          </cell>
          <cell r="OJ9">
            <v>13000</v>
          </cell>
          <cell r="OK9">
            <v>15000</v>
          </cell>
          <cell r="OL9">
            <v>15000</v>
          </cell>
          <cell r="OM9">
            <v>17000</v>
          </cell>
          <cell r="ON9">
            <v>22000</v>
          </cell>
          <cell r="OP9">
            <v>24000</v>
          </cell>
          <cell r="OQ9">
            <v>14000</v>
          </cell>
          <cell r="OR9">
            <v>15500</v>
          </cell>
          <cell r="OS9">
            <v>16500</v>
          </cell>
          <cell r="OT9">
            <v>17000</v>
          </cell>
          <cell r="OU9">
            <v>20000</v>
          </cell>
          <cell r="OV9">
            <v>23000</v>
          </cell>
          <cell r="OX9">
            <v>18000</v>
          </cell>
          <cell r="OY9">
            <v>12000</v>
          </cell>
          <cell r="OZ9">
            <v>14000</v>
          </cell>
          <cell r="PA9">
            <v>13000</v>
          </cell>
          <cell r="PB9">
            <v>16000</v>
          </cell>
          <cell r="PC9">
            <v>17000</v>
          </cell>
          <cell r="PD9">
            <v>20000</v>
          </cell>
          <cell r="PF9">
            <v>20000</v>
          </cell>
          <cell r="PG9">
            <v>15000</v>
          </cell>
          <cell r="PH9">
            <v>13000</v>
          </cell>
          <cell r="PI9">
            <v>15000</v>
          </cell>
          <cell r="PJ9">
            <v>17000</v>
          </cell>
          <cell r="PK9">
            <v>20000</v>
          </cell>
          <cell r="PL9">
            <v>25000</v>
          </cell>
        </row>
        <row r="10">
          <cell r="D10">
            <v>5922.09</v>
          </cell>
          <cell r="E10">
            <v>5136.24</v>
          </cell>
          <cell r="F10">
            <v>10000</v>
          </cell>
          <cell r="G10">
            <v>12170</v>
          </cell>
          <cell r="H10">
            <v>13000</v>
          </cell>
          <cell r="I10">
            <v>21000</v>
          </cell>
          <cell r="J10">
            <v>69999.899999999994</v>
          </cell>
          <cell r="K10">
            <v>6000</v>
          </cell>
          <cell r="L10">
            <v>15000</v>
          </cell>
          <cell r="M10">
            <v>9000</v>
          </cell>
          <cell r="N10">
            <v>9000</v>
          </cell>
          <cell r="O10">
            <v>8000</v>
          </cell>
          <cell r="P10">
            <v>13000</v>
          </cell>
          <cell r="Q10">
            <v>25000</v>
          </cell>
          <cell r="S10">
            <v>4000</v>
          </cell>
          <cell r="T10">
            <v>9000</v>
          </cell>
          <cell r="U10">
            <v>8000</v>
          </cell>
          <cell r="V10">
            <v>7500</v>
          </cell>
          <cell r="W10">
            <v>8000</v>
          </cell>
          <cell r="X10">
            <v>10500</v>
          </cell>
          <cell r="Y10">
            <v>18000</v>
          </cell>
          <cell r="AB10">
            <v>4000</v>
          </cell>
          <cell r="AC10">
            <v>6189</v>
          </cell>
          <cell r="AD10">
            <v>7000</v>
          </cell>
          <cell r="AE10">
            <v>8000</v>
          </cell>
          <cell r="AF10">
            <v>9000</v>
          </cell>
          <cell r="AG10">
            <v>11000</v>
          </cell>
          <cell r="AH10">
            <v>19000</v>
          </cell>
          <cell r="AJ10">
            <v>4000</v>
          </cell>
          <cell r="AK10">
            <v>4000</v>
          </cell>
          <cell r="AL10">
            <v>7000</v>
          </cell>
          <cell r="AM10">
            <v>6500</v>
          </cell>
          <cell r="AN10">
            <v>8500</v>
          </cell>
          <cell r="AO10">
            <v>12000</v>
          </cell>
          <cell r="AP10">
            <v>16000</v>
          </cell>
          <cell r="AR10">
            <v>4000</v>
          </cell>
          <cell r="AS10">
            <v>7000</v>
          </cell>
          <cell r="AT10">
            <v>6000</v>
          </cell>
          <cell r="AU10">
            <v>8000</v>
          </cell>
          <cell r="AV10">
            <v>10000</v>
          </cell>
          <cell r="AW10">
            <v>13000</v>
          </cell>
          <cell r="AX10">
            <v>16000</v>
          </cell>
          <cell r="AZ10">
            <v>4300</v>
          </cell>
          <cell r="BA10">
            <v>9000</v>
          </cell>
          <cell r="BB10">
            <v>8500</v>
          </cell>
          <cell r="BC10">
            <v>7500</v>
          </cell>
          <cell r="BD10">
            <v>9000</v>
          </cell>
          <cell r="BE10">
            <v>10500</v>
          </cell>
          <cell r="BF10">
            <v>18000</v>
          </cell>
          <cell r="BH10">
            <v>4000</v>
          </cell>
          <cell r="BI10">
            <v>7500</v>
          </cell>
          <cell r="BJ10">
            <v>8000</v>
          </cell>
          <cell r="BK10">
            <v>7000</v>
          </cell>
          <cell r="BL10">
            <v>9000</v>
          </cell>
          <cell r="BM10">
            <v>14000</v>
          </cell>
          <cell r="BN10">
            <v>20000</v>
          </cell>
          <cell r="BQ10">
            <v>4300</v>
          </cell>
          <cell r="BR10">
            <v>9000</v>
          </cell>
          <cell r="BS10">
            <v>12000</v>
          </cell>
          <cell r="BT10">
            <v>13000</v>
          </cell>
          <cell r="BU10">
            <v>12000</v>
          </cell>
          <cell r="BV10">
            <v>14000</v>
          </cell>
          <cell r="BW10">
            <v>25000</v>
          </cell>
          <cell r="BY10">
            <v>4000</v>
          </cell>
          <cell r="BZ10">
            <v>8000</v>
          </cell>
          <cell r="CA10">
            <v>8000</v>
          </cell>
          <cell r="CB10">
            <v>8000</v>
          </cell>
          <cell r="CC10">
            <v>10000</v>
          </cell>
          <cell r="CD10">
            <v>14000</v>
          </cell>
          <cell r="CE10">
            <v>20000</v>
          </cell>
          <cell r="CG10">
            <v>4500</v>
          </cell>
          <cell r="CH10">
            <v>9000</v>
          </cell>
          <cell r="CI10">
            <v>8500</v>
          </cell>
          <cell r="CJ10">
            <v>7500</v>
          </cell>
          <cell r="CK10">
            <v>9000</v>
          </cell>
          <cell r="CL10">
            <v>10500</v>
          </cell>
          <cell r="CM10">
            <v>18000</v>
          </cell>
          <cell r="CO10">
            <v>4000</v>
          </cell>
          <cell r="CP10">
            <v>8000</v>
          </cell>
          <cell r="CQ10">
            <v>8000</v>
          </cell>
          <cell r="CR10">
            <v>8000</v>
          </cell>
          <cell r="CS10">
            <v>10000</v>
          </cell>
          <cell r="CT10">
            <v>14000</v>
          </cell>
          <cell r="CU10">
            <v>18000</v>
          </cell>
          <cell r="CX10">
            <v>5000</v>
          </cell>
          <cell r="CY10">
            <v>14000</v>
          </cell>
          <cell r="CZ10">
            <v>8000</v>
          </cell>
          <cell r="DA10">
            <v>9000</v>
          </cell>
          <cell r="DB10">
            <v>12000</v>
          </cell>
          <cell r="DC10">
            <v>14000</v>
          </cell>
          <cell r="DD10">
            <v>20000</v>
          </cell>
          <cell r="DF10">
            <v>6000</v>
          </cell>
          <cell r="DG10">
            <v>9000</v>
          </cell>
          <cell r="DH10">
            <v>8000</v>
          </cell>
          <cell r="DI10">
            <v>10000</v>
          </cell>
          <cell r="DJ10">
            <v>8000</v>
          </cell>
          <cell r="DK10">
            <v>12000</v>
          </cell>
          <cell r="DL10">
            <v>18000</v>
          </cell>
          <cell r="DN10">
            <v>4000</v>
          </cell>
          <cell r="DO10">
            <v>8000</v>
          </cell>
          <cell r="DP10">
            <v>8000</v>
          </cell>
          <cell r="DQ10">
            <v>8000</v>
          </cell>
          <cell r="DR10">
            <v>10000</v>
          </cell>
          <cell r="DS10">
            <v>14000</v>
          </cell>
          <cell r="DT10">
            <v>20000</v>
          </cell>
          <cell r="DV10">
            <v>5000</v>
          </cell>
          <cell r="DW10">
            <v>9000</v>
          </cell>
          <cell r="DX10">
            <v>7000</v>
          </cell>
          <cell r="DY10">
            <v>7000</v>
          </cell>
          <cell r="DZ10">
            <v>9000</v>
          </cell>
          <cell r="EA10">
            <v>15000</v>
          </cell>
          <cell r="EB10">
            <v>20000</v>
          </cell>
          <cell r="EE10">
            <v>4000</v>
          </cell>
          <cell r="EF10">
            <v>9000</v>
          </cell>
          <cell r="EG10">
            <v>10000</v>
          </cell>
          <cell r="EH10">
            <v>9000</v>
          </cell>
          <cell r="EI10">
            <v>10000</v>
          </cell>
          <cell r="EJ10">
            <v>20000</v>
          </cell>
          <cell r="EK10">
            <v>17000</v>
          </cell>
          <cell r="EM10">
            <v>6000</v>
          </cell>
          <cell r="EN10">
            <v>9000</v>
          </cell>
          <cell r="EO10">
            <v>8000</v>
          </cell>
          <cell r="EP10">
            <v>10000</v>
          </cell>
          <cell r="EQ10">
            <v>9000</v>
          </cell>
          <cell r="ER10">
            <v>16000</v>
          </cell>
          <cell r="ES10">
            <v>19000</v>
          </cell>
          <cell r="EU10">
            <v>6000</v>
          </cell>
          <cell r="EV10">
            <v>8000</v>
          </cell>
          <cell r="EW10">
            <v>8000</v>
          </cell>
          <cell r="EX10">
            <v>9000</v>
          </cell>
          <cell r="EY10">
            <v>10000</v>
          </cell>
          <cell r="EZ10">
            <v>16000</v>
          </cell>
          <cell r="FA10">
            <v>20000</v>
          </cell>
          <cell r="FC10">
            <v>7000</v>
          </cell>
          <cell r="FD10">
            <v>10000</v>
          </cell>
          <cell r="FE10">
            <v>10000</v>
          </cell>
          <cell r="FF10">
            <v>10000</v>
          </cell>
          <cell r="FG10">
            <v>10000</v>
          </cell>
          <cell r="FH10">
            <v>18000</v>
          </cell>
          <cell r="FI10">
            <v>20000</v>
          </cell>
          <cell r="FK10">
            <v>6500</v>
          </cell>
          <cell r="FL10">
            <v>12000</v>
          </cell>
          <cell r="FM10">
            <v>12000</v>
          </cell>
          <cell r="FN10">
            <v>12000</v>
          </cell>
          <cell r="FO10">
            <v>12000</v>
          </cell>
          <cell r="FP10">
            <v>16000</v>
          </cell>
          <cell r="FQ10">
            <v>20000</v>
          </cell>
          <cell r="FT10">
            <v>6000</v>
          </cell>
          <cell r="FU10">
            <v>9000</v>
          </cell>
          <cell r="FV10">
            <v>10000</v>
          </cell>
          <cell r="FW10">
            <v>10000</v>
          </cell>
          <cell r="FX10">
            <v>10000</v>
          </cell>
          <cell r="FY10">
            <v>12000</v>
          </cell>
          <cell r="FZ10">
            <v>18000</v>
          </cell>
          <cell r="GB10">
            <v>7000</v>
          </cell>
          <cell r="GC10">
            <v>12000</v>
          </cell>
          <cell r="GD10">
            <v>11000</v>
          </cell>
          <cell r="GE10">
            <v>11000</v>
          </cell>
          <cell r="GF10">
            <v>11000</v>
          </cell>
          <cell r="GG10">
            <v>16000</v>
          </cell>
          <cell r="GH10">
            <v>20000</v>
          </cell>
          <cell r="GJ10">
            <v>7000</v>
          </cell>
          <cell r="GK10">
            <v>12000</v>
          </cell>
          <cell r="GL10">
            <v>11000</v>
          </cell>
          <cell r="GM10">
            <v>12000</v>
          </cell>
          <cell r="GN10">
            <v>12000</v>
          </cell>
          <cell r="GO10">
            <v>16000</v>
          </cell>
          <cell r="GP10">
            <v>18000</v>
          </cell>
          <cell r="GR10">
            <v>7000</v>
          </cell>
          <cell r="GS10">
            <v>12000</v>
          </cell>
          <cell r="GT10">
            <v>12000</v>
          </cell>
          <cell r="GU10">
            <v>12000</v>
          </cell>
          <cell r="GV10">
            <v>14000</v>
          </cell>
          <cell r="GW10">
            <v>18000</v>
          </cell>
          <cell r="GX10">
            <v>20000</v>
          </cell>
          <cell r="HA10">
            <v>7000</v>
          </cell>
          <cell r="HB10">
            <v>12000</v>
          </cell>
          <cell r="HC10">
            <v>11000</v>
          </cell>
          <cell r="HD10">
            <v>13000</v>
          </cell>
          <cell r="HE10">
            <v>13000</v>
          </cell>
          <cell r="HF10">
            <v>20000</v>
          </cell>
          <cell r="HG10">
            <v>20000</v>
          </cell>
          <cell r="HI10">
            <v>6000</v>
          </cell>
          <cell r="HJ10">
            <v>9000</v>
          </cell>
          <cell r="HK10">
            <v>9000</v>
          </cell>
          <cell r="HL10">
            <v>10000</v>
          </cell>
          <cell r="HM10">
            <v>10000</v>
          </cell>
          <cell r="HN10">
            <v>18000</v>
          </cell>
          <cell r="HO10">
            <v>23000</v>
          </cell>
          <cell r="HQ10">
            <v>6000</v>
          </cell>
          <cell r="HR10">
            <v>12000</v>
          </cell>
          <cell r="HS10">
            <v>12000</v>
          </cell>
          <cell r="HT10">
            <v>11000</v>
          </cell>
          <cell r="HU10">
            <v>12000</v>
          </cell>
          <cell r="HV10">
            <v>18000</v>
          </cell>
          <cell r="HW10">
            <v>21000</v>
          </cell>
          <cell r="HY10">
            <v>6000</v>
          </cell>
          <cell r="HZ10">
            <v>10000</v>
          </cell>
          <cell r="IA10">
            <v>10000</v>
          </cell>
          <cell r="IB10">
            <v>11000</v>
          </cell>
          <cell r="IC10">
            <v>12000</v>
          </cell>
          <cell r="ID10">
            <v>16000</v>
          </cell>
          <cell r="IE10">
            <v>20000</v>
          </cell>
          <cell r="IH10">
            <v>6000</v>
          </cell>
          <cell r="II10">
            <v>11000</v>
          </cell>
          <cell r="IJ10">
            <v>10000</v>
          </cell>
          <cell r="IK10">
            <v>12000</v>
          </cell>
          <cell r="IL10">
            <v>12000</v>
          </cell>
          <cell r="IM10">
            <v>18000</v>
          </cell>
          <cell r="IN10">
            <v>23000</v>
          </cell>
          <cell r="IP10">
            <v>5000</v>
          </cell>
          <cell r="IQ10">
            <v>12000</v>
          </cell>
          <cell r="IR10">
            <v>12500</v>
          </cell>
          <cell r="IS10">
            <v>12500</v>
          </cell>
          <cell r="IT10">
            <v>13000</v>
          </cell>
          <cell r="IU10">
            <v>17000</v>
          </cell>
          <cell r="IV10">
            <v>20000</v>
          </cell>
          <cell r="IX10">
            <v>8000</v>
          </cell>
          <cell r="IY10">
            <v>10000</v>
          </cell>
          <cell r="IZ10">
            <v>10000</v>
          </cell>
          <cell r="JA10">
            <v>10000</v>
          </cell>
          <cell r="JB10">
            <v>13000</v>
          </cell>
          <cell r="JC10">
            <v>17000</v>
          </cell>
          <cell r="JD10">
            <v>22000</v>
          </cell>
          <cell r="JF10">
            <v>6000</v>
          </cell>
          <cell r="JG10">
            <v>7000</v>
          </cell>
          <cell r="JH10">
            <v>7000</v>
          </cell>
          <cell r="JI10">
            <v>10000</v>
          </cell>
          <cell r="JJ10">
            <v>12000</v>
          </cell>
          <cell r="JK10">
            <v>13000</v>
          </cell>
          <cell r="JL10">
            <v>15000</v>
          </cell>
          <cell r="JN10">
            <v>6000</v>
          </cell>
          <cell r="JO10">
            <v>10000</v>
          </cell>
          <cell r="JP10">
            <v>9000</v>
          </cell>
          <cell r="JQ10">
            <v>8000</v>
          </cell>
          <cell r="JR10">
            <v>10000</v>
          </cell>
          <cell r="JS10">
            <v>15000</v>
          </cell>
          <cell r="JT10">
            <v>17000</v>
          </cell>
          <cell r="JW10">
            <v>10000</v>
          </cell>
          <cell r="JX10">
            <v>8000</v>
          </cell>
          <cell r="JY10">
            <v>8000</v>
          </cell>
          <cell r="JZ10">
            <v>8000</v>
          </cell>
          <cell r="KA10">
            <v>10000</v>
          </cell>
          <cell r="KB10">
            <v>13000</v>
          </cell>
          <cell r="KC10">
            <v>18000</v>
          </cell>
          <cell r="KE10">
            <v>10000</v>
          </cell>
          <cell r="KF10">
            <v>8000</v>
          </cell>
          <cell r="KG10">
            <v>8000</v>
          </cell>
          <cell r="KH10">
            <v>8000</v>
          </cell>
          <cell r="KI10">
            <v>10000</v>
          </cell>
          <cell r="KJ10">
            <v>15000</v>
          </cell>
          <cell r="KK10">
            <v>18000</v>
          </cell>
          <cell r="KM10">
            <v>10000</v>
          </cell>
          <cell r="KN10">
            <v>8000</v>
          </cell>
          <cell r="KO10">
            <v>8000</v>
          </cell>
          <cell r="KP10">
            <v>10000</v>
          </cell>
          <cell r="KQ10">
            <v>10000</v>
          </cell>
          <cell r="KR10">
            <v>14000</v>
          </cell>
          <cell r="KS10">
            <v>15000</v>
          </cell>
          <cell r="KU10">
            <v>8000</v>
          </cell>
          <cell r="KV10">
            <v>8000</v>
          </cell>
          <cell r="KW10">
            <v>8000</v>
          </cell>
          <cell r="KX10">
            <v>10000</v>
          </cell>
          <cell r="KY10">
            <v>12000</v>
          </cell>
          <cell r="KZ10">
            <v>14000</v>
          </cell>
          <cell r="LA10">
            <v>25000</v>
          </cell>
          <cell r="LD10">
            <v>6000</v>
          </cell>
          <cell r="LE10">
            <v>8000</v>
          </cell>
          <cell r="LF10">
            <v>8000</v>
          </cell>
          <cell r="LG10">
            <v>10000</v>
          </cell>
          <cell r="LH10">
            <v>12000</v>
          </cell>
          <cell r="LI10">
            <v>18000</v>
          </cell>
          <cell r="LJ10">
            <v>20000</v>
          </cell>
          <cell r="LL10">
            <v>6000</v>
          </cell>
          <cell r="LM10">
            <v>8000</v>
          </cell>
          <cell r="LN10">
            <v>8000</v>
          </cell>
          <cell r="LO10">
            <v>10000</v>
          </cell>
          <cell r="LP10">
            <v>10000</v>
          </cell>
          <cell r="LQ10">
            <v>13000</v>
          </cell>
          <cell r="LR10">
            <v>15000</v>
          </cell>
          <cell r="LT10">
            <v>6000</v>
          </cell>
          <cell r="LU10">
            <v>6000</v>
          </cell>
          <cell r="LV10">
            <v>10000</v>
          </cell>
          <cell r="LW10">
            <v>10000</v>
          </cell>
          <cell r="LX10">
            <v>13000</v>
          </cell>
          <cell r="LY10">
            <v>15000</v>
          </cell>
          <cell r="LZ10">
            <v>20000</v>
          </cell>
          <cell r="MB10">
            <v>10500</v>
          </cell>
          <cell r="MC10">
            <v>10500</v>
          </cell>
          <cell r="MD10">
            <v>8000</v>
          </cell>
          <cell r="ME10">
            <v>9000</v>
          </cell>
          <cell r="MF10">
            <v>9000</v>
          </cell>
          <cell r="MG10">
            <v>15000</v>
          </cell>
          <cell r="MH10">
            <v>18000</v>
          </cell>
          <cell r="MK10">
            <v>6000</v>
          </cell>
          <cell r="ML10">
            <v>15000</v>
          </cell>
          <cell r="MM10">
            <v>10000</v>
          </cell>
          <cell r="MN10">
            <v>12000</v>
          </cell>
          <cell r="MO10">
            <v>12000</v>
          </cell>
          <cell r="MP10">
            <v>15000</v>
          </cell>
          <cell r="MQ10">
            <v>25000</v>
          </cell>
          <cell r="MS10">
            <v>10000</v>
          </cell>
          <cell r="MT10">
            <v>17000</v>
          </cell>
          <cell r="MU10">
            <v>18000</v>
          </cell>
          <cell r="MV10">
            <v>20000</v>
          </cell>
          <cell r="MW10">
            <v>25000</v>
          </cell>
          <cell r="MX10">
            <v>25000</v>
          </cell>
          <cell r="MY10">
            <v>45000</v>
          </cell>
          <cell r="NA10">
            <v>15000</v>
          </cell>
          <cell r="NB10">
            <v>20000</v>
          </cell>
          <cell r="NC10">
            <v>23000</v>
          </cell>
          <cell r="ND10">
            <v>25000</v>
          </cell>
          <cell r="NE10">
            <v>27000</v>
          </cell>
          <cell r="NF10">
            <v>30000</v>
          </cell>
          <cell r="NG10">
            <v>30000</v>
          </cell>
          <cell r="NI10">
            <v>50000</v>
          </cell>
          <cell r="NJ10">
            <v>48000</v>
          </cell>
          <cell r="NK10">
            <v>55000</v>
          </cell>
          <cell r="NL10">
            <v>60000</v>
          </cell>
          <cell r="NM10">
            <v>65000</v>
          </cell>
          <cell r="NN10">
            <v>70000</v>
          </cell>
          <cell r="NO10">
            <v>75000</v>
          </cell>
          <cell r="NQ10">
            <v>30000</v>
          </cell>
          <cell r="NR10"/>
          <cell r="NS10">
            <v>20000</v>
          </cell>
          <cell r="NT10">
            <v>28000</v>
          </cell>
          <cell r="NU10">
            <v>30000</v>
          </cell>
          <cell r="NV10">
            <v>35000</v>
          </cell>
          <cell r="NW10">
            <v>45000</v>
          </cell>
          <cell r="NZ10">
            <v>30000</v>
          </cell>
          <cell r="OB10">
            <v>15000</v>
          </cell>
          <cell r="OC10">
            <v>16000</v>
          </cell>
          <cell r="OD10">
            <v>17500</v>
          </cell>
          <cell r="OE10">
            <v>19500</v>
          </cell>
          <cell r="OF10">
            <v>22000</v>
          </cell>
          <cell r="OH10">
            <v>5000</v>
          </cell>
          <cell r="OI10">
            <v>8000</v>
          </cell>
          <cell r="OJ10">
            <v>8000</v>
          </cell>
          <cell r="OK10">
            <v>9000</v>
          </cell>
          <cell r="OL10">
            <v>10000</v>
          </cell>
          <cell r="OM10">
            <v>12000</v>
          </cell>
          <cell r="ON10">
            <v>15000</v>
          </cell>
          <cell r="OP10">
            <v>5000</v>
          </cell>
          <cell r="OQ10">
            <v>12000</v>
          </cell>
          <cell r="OR10">
            <v>12000</v>
          </cell>
          <cell r="OS10">
            <v>12000</v>
          </cell>
          <cell r="OT10">
            <v>13500</v>
          </cell>
          <cell r="OU10">
            <v>13500</v>
          </cell>
          <cell r="OV10">
            <v>17000</v>
          </cell>
          <cell r="OX10">
            <v>6000</v>
          </cell>
          <cell r="OY10">
            <v>8000</v>
          </cell>
          <cell r="OZ10">
            <v>8000</v>
          </cell>
          <cell r="PA10">
            <v>8000</v>
          </cell>
          <cell r="PB10">
            <v>12000</v>
          </cell>
          <cell r="PC10">
            <v>13000</v>
          </cell>
          <cell r="PD10">
            <v>15000</v>
          </cell>
          <cell r="PF10">
            <v>9000</v>
          </cell>
          <cell r="PG10">
            <v>10000</v>
          </cell>
          <cell r="PH10">
            <v>12000</v>
          </cell>
          <cell r="PI10">
            <v>12000</v>
          </cell>
          <cell r="PJ10">
            <v>12000</v>
          </cell>
          <cell r="PK10">
            <v>15000</v>
          </cell>
          <cell r="PL10">
            <v>20000</v>
          </cell>
        </row>
        <row r="11">
          <cell r="JW11">
            <v>20000</v>
          </cell>
          <cell r="JX11">
            <v>33000</v>
          </cell>
          <cell r="JY11">
            <v>39000</v>
          </cell>
          <cell r="JZ11">
            <v>36000</v>
          </cell>
          <cell r="KA11">
            <v>53000</v>
          </cell>
          <cell r="KB11">
            <v>59000</v>
          </cell>
          <cell r="KC11">
            <v>60000</v>
          </cell>
          <cell r="KE11">
            <v>30000</v>
          </cell>
          <cell r="KF11">
            <v>20000</v>
          </cell>
          <cell r="KG11">
            <v>20000</v>
          </cell>
          <cell r="KH11">
            <v>16000</v>
          </cell>
          <cell r="KI11">
            <v>24000</v>
          </cell>
          <cell r="KJ11">
            <v>25000</v>
          </cell>
          <cell r="KK11">
            <v>45000</v>
          </cell>
          <cell r="KM11">
            <v>30000</v>
          </cell>
          <cell r="KN11">
            <v>19000</v>
          </cell>
          <cell r="KO11">
            <v>18000</v>
          </cell>
          <cell r="KP11">
            <v>11000</v>
          </cell>
          <cell r="KQ11">
            <v>15000</v>
          </cell>
          <cell r="KR11">
            <v>20000</v>
          </cell>
          <cell r="KS11">
            <v>32000</v>
          </cell>
          <cell r="KU11">
            <v>28000</v>
          </cell>
          <cell r="KV11">
            <v>12000</v>
          </cell>
          <cell r="KW11">
            <v>15000</v>
          </cell>
          <cell r="KX11">
            <v>15000</v>
          </cell>
          <cell r="KY11">
            <v>20000</v>
          </cell>
          <cell r="KZ11">
            <v>20000</v>
          </cell>
          <cell r="LA11">
            <v>40000</v>
          </cell>
          <cell r="LD11">
            <v>35000</v>
          </cell>
          <cell r="LE11">
            <v>12000</v>
          </cell>
          <cell r="LF11">
            <v>14000</v>
          </cell>
          <cell r="LG11">
            <v>12000</v>
          </cell>
          <cell r="LH11">
            <v>15000</v>
          </cell>
          <cell r="LI11">
            <v>25000</v>
          </cell>
          <cell r="LJ11">
            <v>37000</v>
          </cell>
          <cell r="LL11">
            <v>30000</v>
          </cell>
          <cell r="LM11">
            <v>14000</v>
          </cell>
          <cell r="LN11">
            <v>12000</v>
          </cell>
          <cell r="LO11">
            <v>14000</v>
          </cell>
          <cell r="LP11">
            <v>15000</v>
          </cell>
          <cell r="LQ11">
            <v>25000</v>
          </cell>
          <cell r="LR11">
            <v>40000</v>
          </cell>
          <cell r="LT11">
            <v>20000</v>
          </cell>
          <cell r="LU11">
            <v>12000</v>
          </cell>
          <cell r="LV11">
            <v>11000</v>
          </cell>
          <cell r="LW11">
            <v>20000</v>
          </cell>
          <cell r="LX11">
            <v>32000</v>
          </cell>
          <cell r="LY11">
            <v>45000</v>
          </cell>
          <cell r="LZ11">
            <v>60000</v>
          </cell>
          <cell r="MB11">
            <v>30000</v>
          </cell>
          <cell r="MC11">
            <v>25000</v>
          </cell>
          <cell r="MD11">
            <v>12000</v>
          </cell>
          <cell r="ME11">
            <v>14000</v>
          </cell>
          <cell r="MF11">
            <v>12000</v>
          </cell>
          <cell r="MG11">
            <v>30000</v>
          </cell>
          <cell r="MH11">
            <v>40000</v>
          </cell>
          <cell r="MK11">
            <v>40000</v>
          </cell>
          <cell r="ML11">
            <v>20000</v>
          </cell>
          <cell r="MM11">
            <v>25000</v>
          </cell>
          <cell r="MN11">
            <v>25000</v>
          </cell>
          <cell r="MO11">
            <v>25000</v>
          </cell>
          <cell r="MP11">
            <v>30000</v>
          </cell>
          <cell r="MQ11">
            <v>45000</v>
          </cell>
          <cell r="MS11">
            <v>25000</v>
          </cell>
          <cell r="MT11">
            <v>18000</v>
          </cell>
          <cell r="MU11">
            <v>14000</v>
          </cell>
          <cell r="MV11">
            <v>13000</v>
          </cell>
          <cell r="MW11">
            <v>20000</v>
          </cell>
          <cell r="MX11">
            <v>30000</v>
          </cell>
          <cell r="MY11">
            <v>45000</v>
          </cell>
          <cell r="NA11">
            <v>40000</v>
          </cell>
          <cell r="NB11">
            <v>17000</v>
          </cell>
          <cell r="NC11">
            <v>20000</v>
          </cell>
          <cell r="ND11">
            <v>23000</v>
          </cell>
          <cell r="NE11">
            <v>22000</v>
          </cell>
          <cell r="NF11">
            <v>28000</v>
          </cell>
          <cell r="NG11">
            <v>50000</v>
          </cell>
          <cell r="NI11">
            <v>45000</v>
          </cell>
          <cell r="NJ11">
            <v>35000</v>
          </cell>
          <cell r="NK11">
            <v>35000</v>
          </cell>
          <cell r="NL11">
            <v>38000</v>
          </cell>
          <cell r="NM11">
            <v>42000</v>
          </cell>
          <cell r="NN11">
            <v>47000</v>
          </cell>
          <cell r="NO11">
            <v>55000</v>
          </cell>
          <cell r="NQ11">
            <v>35000</v>
          </cell>
          <cell r="NR11">
            <v>20000</v>
          </cell>
          <cell r="NS11">
            <v>23000</v>
          </cell>
          <cell r="NT11">
            <v>21000</v>
          </cell>
          <cell r="NU11">
            <v>25000</v>
          </cell>
          <cell r="NV11">
            <v>32000</v>
          </cell>
          <cell r="NW11">
            <v>40000</v>
          </cell>
          <cell r="NZ11">
            <v>35000</v>
          </cell>
          <cell r="OA11"/>
          <cell r="OB11">
            <v>20000</v>
          </cell>
          <cell r="OC11">
            <v>18000</v>
          </cell>
          <cell r="OD11">
            <v>18000</v>
          </cell>
          <cell r="OE11">
            <v>20000</v>
          </cell>
          <cell r="OF11">
            <v>35000</v>
          </cell>
          <cell r="OH11">
            <v>25000</v>
          </cell>
          <cell r="OI11">
            <v>14000</v>
          </cell>
          <cell r="OJ11">
            <v>15000</v>
          </cell>
          <cell r="OK11">
            <v>14000</v>
          </cell>
          <cell r="OL11">
            <v>16000</v>
          </cell>
          <cell r="OM11">
            <v>20000</v>
          </cell>
          <cell r="ON11">
            <v>30000</v>
          </cell>
          <cell r="OP11">
            <v>18000</v>
          </cell>
          <cell r="OQ11">
            <v>12000</v>
          </cell>
          <cell r="OR11">
            <v>11000</v>
          </cell>
          <cell r="OS11">
            <v>13000</v>
          </cell>
          <cell r="OT11">
            <v>12000</v>
          </cell>
          <cell r="OU11">
            <v>14000</v>
          </cell>
          <cell r="OV11">
            <v>25000</v>
          </cell>
          <cell r="OX11">
            <v>27000</v>
          </cell>
          <cell r="OY11">
            <v>12000</v>
          </cell>
          <cell r="OZ11">
            <v>13000</v>
          </cell>
          <cell r="PA11">
            <v>11000</v>
          </cell>
          <cell r="PB11">
            <v>14000</v>
          </cell>
          <cell r="PC11">
            <v>18000</v>
          </cell>
          <cell r="PD11">
            <v>30000</v>
          </cell>
          <cell r="PF11">
            <v>28000</v>
          </cell>
          <cell r="PG11">
            <v>11000</v>
          </cell>
          <cell r="PH11">
            <v>12000</v>
          </cell>
          <cell r="PI11">
            <v>11000</v>
          </cell>
          <cell r="PJ11">
            <v>15000</v>
          </cell>
          <cell r="PK11">
            <v>19000</v>
          </cell>
          <cell r="PL11">
            <v>30000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7f743efe3b023cb" itemId="a7f743efe3b023cb!53083">
      <xxl21:absoluteUrl r:id="rId2"/>
    </xxl21:alternateUrls>
    <sheetNames>
      <sheetName val="Hoja2"/>
      <sheetName val="VENTAS PROY VS REAL"/>
      <sheetName val="TABLA PROYECCION POWER BI"/>
      <sheetName val="Proy Ventas por Grupo"/>
      <sheetName val="PROYECCION ENE 22"/>
      <sheetName val="TABLA DE OBJETIVOS GG 2023"/>
      <sheetName val="TABLA PROYECCION POWER BI 2023"/>
      <sheetName val="Hoja1"/>
    </sheetNames>
    <sheetDataSet>
      <sheetData sheetId="0"/>
      <sheetData sheetId="1"/>
      <sheetData sheetId="2"/>
      <sheetData sheetId="3">
        <row r="141">
          <cell r="IW141"/>
        </row>
      </sheetData>
      <sheetData sheetId="4"/>
      <sheetData sheetId="5"/>
      <sheetData sheetId="6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cela Molina" id="{4BBF7D9F-9BDB-4C17-B2FA-504A35402E15}" userId="513d6d7d0ad53551" providerId="Windows Live"/>
  <person displayName="Fernando Ibarra" id="{5B60A5A9-2A4B-43C7-AD9C-90108A913ED6}" userId="8d34c82d9cbc163a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I6" dT="2024-09-20T16:15:20.61" personId="{4BBF7D9F-9BDB-4C17-B2FA-504A35402E15}" id="{85E68126-22BB-497D-9036-B96F9FFA5272}">
    <text>SE RESTA Pago venta especial de dic $6000 en A1 el dia 20 de marzo </text>
  </threadedComment>
  <threadedComment ref="DA6" dT="2024-09-20T16:41:39.45" personId="{4BBF7D9F-9BDB-4C17-B2FA-504A35402E15}" id="{8CC56C2E-DA66-4173-AB1E-4B448D348328}">
    <text>SE RESTA Venta especial A1 $5799.26 Vicero de Santiago </text>
  </threadedComment>
  <threadedComment ref="B12" dT="2021-11-12T23:23:45.49" personId="{5B60A5A9-2A4B-43C7-AD9C-90108A913ED6}" id="{DC046687-DD1E-4168-A9FB-D6EB4041039D}">
    <text>Reubicacion Junio 2019 (SEM 20)
Ene-May Ventas 2021
Jun-Dic Ventas 2019</text>
  </threadedComment>
  <threadedComment ref="AY13" dT="2024-09-20T16:08:24.39" personId="{4BBF7D9F-9BDB-4C17-B2FA-504A35402E15}" id="{C29832AF-26DB-4895-BB97-6113505D352E}">
    <text>SE RESTA Venta especial en A9 por $6365.10</text>
  </threadedComment>
  <threadedComment ref="BI13" dT="2024-09-20T16:13:37.58" personId="{4BBF7D9F-9BDB-4C17-B2FA-504A35402E15}" id="{D3F64CD1-59A3-436F-98C6-8134535E123E}">
    <text>SE RESTA Venta especial en A9 $9000 el dia 22 de marzo </text>
  </threadedComment>
  <threadedComment ref="CB13" dT="2024-09-20T16:27:53.37" personId="{4BBF7D9F-9BDB-4C17-B2FA-504A35402E15}" id="{6A7C6CF4-39E3-48C3-97FA-33D43690BE76}">
    <text>SE RESTA Venta especial A9 $4873.91</text>
  </threadedComment>
  <threadedComment ref="C14" dT="2024-09-20T16:01:38.15" personId="{4BBF7D9F-9BDB-4C17-B2FA-504A35402E15}" id="{3586AA0D-AA78-4ADF-8B2C-DB56749F87FB}">
    <text>SE RESTAN 20K DE VTA ESPECIAL DIA DE REYES MUNICIPIO DELICIAS</text>
  </threadedComment>
  <threadedComment ref="CG14" dT="2024-09-20T16:29:47.17" personId="{4BBF7D9F-9BDB-4C17-B2FA-504A35402E15}" id="{BBF76853-8CD0-48ED-9D0D-8E33EEF16631}">
    <text>SE RESTA Venta especial de Mead Johnson juguetes dia del niño $26,649.06 A10 </text>
  </threadedComment>
  <threadedComment ref="DF14" dT="2024-09-20T17:49:23.05" personId="{4BBF7D9F-9BDB-4C17-B2FA-504A35402E15}" id="{FFFD38EA-7AE3-459E-BF94-0656ABF5C6CA}">
    <text>Venta especial A10 presinencia Delicias $64,417.27 (credito)</text>
  </threadedComment>
  <threadedComment ref="DK14" dT="2024-09-20T18:13:28.22" personId="{4BBF7D9F-9BDB-4C17-B2FA-504A35402E15}" id="{50FA4010-0DA9-4ADD-BFF4-0B7F6154C302}">
    <text>SE RESTAN Venta especial el dia 21 de mayo en A10 $14,133.67 </text>
  </threadedComment>
  <threadedComment ref="DA15" dT="2024-09-20T16:39:23.63" personId="{4BBF7D9F-9BDB-4C17-B2FA-504A35402E15}" id="{D886DCE7-748C-4EF1-B59D-D3A94723ED5F}">
    <text>SE RESTA:
 Venta especial en A11 mercancia 10 de amyo maquila SAFLOSA $5137.81
Venta especial en A11el dia 5 de mayo una por $8178 y otra de $2375 total de $10,553</text>
  </threadedComment>
  <threadedComment ref="DY15" dT="2024-09-20T18:17:18.91" personId="{4BBF7D9F-9BDB-4C17-B2FA-504A35402E15}" id="{1F810DDC-567C-4409-989F-4F60A49E0620}">
    <text>SE RESTAN Venta especial en A11 $4983.00 Folio A11024CA229372</text>
  </threadedComment>
  <threadedComment ref="B16" dT="2021-11-12T23:38:57.57" personId="{5B60A5A9-2A4B-43C7-AD9C-90108A913ED6}" id="{10B7FCD5-EBF0-4CFC-AAAF-34992ED50382}">
    <text>Reubicacion Agosto 2019
Pronostico 80% respecto a pronostico A10 de acuerdo a tendencia 2021</text>
  </threadedComment>
  <threadedComment ref="DA22" dT="2024-09-20T16:37:16.63" personId="{4BBF7D9F-9BDB-4C17-B2FA-504A35402E15}" id="{F3F01F21-9B17-4937-93AE-F1A41D091E8B}">
    <text>SE RESTA Venta especial A22 Guillermo Wibe $53,693.50</text>
  </threadedComment>
  <threadedComment ref="B24" dT="2021-11-13T18:28:33.85" personId="{5B60A5A9-2A4B-43C7-AD9C-90108A913ED6}" id="{C412C6C8-37B5-425C-A629-ABAA686CDA0A}">
    <text>Apertura Ago 2020
Proyeccion, comparativo de Ventas de Ene-Oct 2021
Nov-Dic 70% respecto a proyeccion de A10</text>
  </threadedComment>
  <threadedComment ref="DF25" dT="2024-09-20T17:55:49.85" personId="{4BBF7D9F-9BDB-4C17-B2FA-504A35402E15}" id="{4534A865-4F36-4EF7-A323-24FFB89BA0F5}">
    <text>venta especial E1 viernes 17 de mayo4,649.74</text>
  </threadedComment>
  <threadedComment ref="B26" dT="2021-11-13T19:16:10.46" personId="{5B60A5A9-2A4B-43C7-AD9C-90108A913ED6}" id="{67D9C87B-A230-46BD-8FDA-DD8FA472D6A9}">
    <text>Apertura Febrero 2021
Proyeccion ene-Feb 120% Respecto a 2019
Proyeccion Mar-Oct 105% Respecto a 2021
Proyeccion Nov-Dic mismas ventas proyeccion E5</text>
  </threadedComment>
  <threadedComment ref="CQ26" dT="2024-09-20T16:34:21.44" personId="{4BBF7D9F-9BDB-4C17-B2FA-504A35402E15}" id="{51BFF6F2-2330-420E-8084-A905B0A48ECB}">
    <text>SE RESTA Venta especial de Bolsa en E2 15k bolsa de promocion)</text>
  </threadedComment>
  <threadedComment ref="DA27" dT="2024-09-20T16:47:43.31" personId="{4BBF7D9F-9BDB-4C17-B2FA-504A35402E15}" id="{A6711E97-F9B8-45BE-AEF3-88EB0FBFDB05}">
    <text>SE RESTAN Venta especial E3 5,600</text>
  </threadedComment>
  <threadedComment ref="R31" dT="2024-09-20T16:04:43.97" personId="{4BBF7D9F-9BDB-4C17-B2FA-504A35402E15}" id="{A447A21F-2BB8-4A91-9612-DAC869EDA9EE}">
    <text>SE RESTA venta especial en E7 10K</text>
  </threadedComment>
  <threadedComment ref="B44" dT="2021-11-12T23:23:45.49" personId="{5B60A5A9-2A4B-43C7-AD9C-90108A913ED6}" id="{A6AE749D-0001-4E1E-9F5A-CD3510DC7E49}">
    <text>Reubicacion Junio 2019 (SEM 20)
Ene-May Ventas 2021
Jun-Dic Ventas 2019</text>
  </threadedComment>
  <threadedComment ref="B48" dT="2021-11-12T23:38:57.57" personId="{5B60A5A9-2A4B-43C7-AD9C-90108A913ED6}" id="{8C418F50-141B-465B-A421-1A3E383DCEB4}">
    <text>Reubicacion Agosto 2019
Pronostico 80% respecto a pronostico A10 de acuerdo a tendencia 2021</text>
  </threadedComment>
  <threadedComment ref="B56" dT="2021-11-13T18:28:33.85" personId="{5B60A5A9-2A4B-43C7-AD9C-90108A913ED6}" id="{EBCEAEF9-A7E2-4A70-98BA-AD5874E846B8}">
    <text>Apertura Ago 2020
Proyeccion, comparativo de Ventas de Ene-Oct 2021
Nov-Dic 70% respecto a proyeccion de A10</text>
  </threadedComment>
  <threadedComment ref="B58" dT="2021-11-13T19:16:10.46" personId="{5B60A5A9-2A4B-43C7-AD9C-90108A913ED6}" id="{2B92D14B-1908-4F3F-A11D-AEEAAD5FB7D2}">
    <text>Apertura Febrero 2021
Proyeccion ene-Feb 120% Respecto a 2019
Proyeccion Mar-Oct 105% Respecto a 2021
Proyeccion Nov-Dic mismas ventas proyeccion E5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2" dT="2021-11-12T23:23:45.49" personId="{5B60A5A9-2A4B-43C7-AD9C-90108A913ED6}" id="{08E2F1CE-315C-45D5-B244-4E694F0CB992}">
    <text>Reubicacion Junio 2019 (SEM 20)
Ene-May Ventas 2021
Jun-Dic Ventas 2019</text>
  </threadedComment>
  <threadedComment ref="B16" dT="2021-11-12T23:38:57.57" personId="{5B60A5A9-2A4B-43C7-AD9C-90108A913ED6}" id="{14AA3E86-6615-4134-892B-CB99ECE9E098}">
    <text>Reubicacion Agosto 2019
Pronostico 80% respecto a pronostico A10 de acuerdo a tendencia 2021</text>
  </threadedComment>
  <threadedComment ref="B24" dT="2021-11-13T18:28:33.85" personId="{5B60A5A9-2A4B-43C7-AD9C-90108A913ED6}" id="{074BD0E7-01AB-43C3-89B2-378480D05C76}">
    <text>Apertura Ago 2020
Proyeccion, comparativo de Ventas de Ene-Oct 2021
Nov-Dic 70% respecto a proyeccion de A10</text>
  </threadedComment>
  <threadedComment ref="B26" dT="2021-11-13T19:16:10.46" personId="{5B60A5A9-2A4B-43C7-AD9C-90108A913ED6}" id="{7E820807-30DB-4D96-B381-FF1EBE0BB1B0}">
    <text>Apertura Febrero 2021
Proyeccion ene-Feb 120% Respecto a 2019
Proyeccion Mar-Oct 105% Respecto a 2021
Proyeccion Nov-Dic mismas ventas proyeccion E5</text>
  </threadedComment>
  <threadedComment ref="B44" dT="2021-11-12T23:23:45.49" personId="{5B60A5A9-2A4B-43C7-AD9C-90108A913ED6}" id="{2DE58435-8F1C-43AD-AB53-920EFF4D9602}">
    <text>Reubicacion Junio 2019 (SEM 20)
Ene-May Ventas 2021
Jun-Dic Ventas 2019</text>
  </threadedComment>
  <threadedComment ref="B48" dT="2021-11-12T23:38:57.57" personId="{5B60A5A9-2A4B-43C7-AD9C-90108A913ED6}" id="{791F5559-938D-4606-BABF-01302E6F6630}">
    <text>Reubicacion Agosto 2019
Pronostico 80% respecto a pronostico A10 de acuerdo a tendencia 2021</text>
  </threadedComment>
  <threadedComment ref="B56" dT="2021-11-13T18:28:33.85" personId="{5B60A5A9-2A4B-43C7-AD9C-90108A913ED6}" id="{A5D61970-0923-4F62-8CB2-0D69557A9ED0}">
    <text>Apertura Ago 2020
Proyeccion, comparativo de Ventas de Ene-Oct 2021
Nov-Dic 70% respecto a proyeccion de A10</text>
  </threadedComment>
  <threadedComment ref="B58" dT="2021-11-13T19:16:10.46" personId="{5B60A5A9-2A4B-43C7-AD9C-90108A913ED6}" id="{B2B71D1B-C3E3-4228-BA49-DABC3B581BC6}">
    <text>Apertura Febrero 2021
Proyeccion ene-Feb 120% Respecto a 2019
Proyeccion Mar-Oct 105% Respecto a 2021
Proyeccion Nov-Dic mismas ventas proyeccion E5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2" dT="2021-11-12T23:23:45.49" personId="{5B60A5A9-2A4B-43C7-AD9C-90108A913ED6}" id="{D5492721-1D41-4811-92BD-EBC2D0E82983}">
    <text>Reubicacion Junio 2019 (SEM 20)
Ene-May Ventas 2021
Jun-Dic Ventas 2019</text>
  </threadedComment>
  <threadedComment ref="B16" dT="2021-11-12T23:38:57.57" personId="{5B60A5A9-2A4B-43C7-AD9C-90108A913ED6}" id="{54503663-2C4B-47EE-88E6-0665374526AB}">
    <text>Reubicacion Agosto 2019
Pronostico 80% respecto a pronostico A10 de acuerdo a tendencia 2021</text>
  </threadedComment>
  <threadedComment ref="B24" dT="2021-11-13T18:28:33.85" personId="{5B60A5A9-2A4B-43C7-AD9C-90108A913ED6}" id="{D9A833B1-3143-4BBE-9517-23551A031201}">
    <text>Apertura Ago 2020
Proyeccion, comparativo de Ventas de Ene-Oct 2021
Nov-Dic 70% respecto a proyeccion de A10</text>
  </threadedComment>
  <threadedComment ref="B26" dT="2021-11-13T19:16:10.46" personId="{5B60A5A9-2A4B-43C7-AD9C-90108A913ED6}" id="{D3F5751C-C1F6-415C-AC07-C9437E59EFAE}">
    <text>Apertura Febrero 2021
Proyeccion ene-Feb 120% Respecto a 2019
Proyeccion Mar-Oct 105% Respecto a 2021
Proyeccion Nov-Dic mismas ventas proyeccion E5</text>
  </threadedComment>
  <threadedComment ref="B44" dT="2021-11-12T23:23:45.49" personId="{5B60A5A9-2A4B-43C7-AD9C-90108A913ED6}" id="{AB4BB12D-74D5-4028-91D6-C16763C54B96}">
    <text>Reubicacion Junio 2019 (SEM 20)
Ene-May Ventas 2021
Jun-Dic Ventas 2019</text>
  </threadedComment>
  <threadedComment ref="B48" dT="2021-11-12T23:38:57.57" personId="{5B60A5A9-2A4B-43C7-AD9C-90108A913ED6}" id="{B2FE409A-80E3-4F3C-A18F-8772246E3045}">
    <text>Reubicacion Agosto 2019
Pronostico 80% respecto a pronostico A10 de acuerdo a tendencia 2021</text>
  </threadedComment>
  <threadedComment ref="B56" dT="2021-11-13T18:28:33.85" personId="{5B60A5A9-2A4B-43C7-AD9C-90108A913ED6}" id="{9A11E9EA-CAE7-418F-A850-020E7C606636}">
    <text>Apertura Ago 2020
Proyeccion, comparativo de Ventas de Ene-Oct 2021
Nov-Dic 70% respecto a proyeccion de A10</text>
  </threadedComment>
  <threadedComment ref="B58" dT="2021-11-13T19:16:10.46" personId="{5B60A5A9-2A4B-43C7-AD9C-90108A913ED6}" id="{2B25758E-821D-4D8F-9F4B-ADBF8F7FD16A}">
    <text>Apertura Febrero 2021
Proyeccion ene-Feb 120% Respecto a 2019
Proyeccion Mar-Oct 105% Respecto a 2021
Proyeccion Nov-Dic mismas ventas proyeccion E5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27" dT="2021-05-17T18:27:24.73" personId="{4BBF7D9F-9BDB-4C17-B2FA-504A35402E15}" id="{819A944E-8E01-44CE-BE87-417A3A7C17D4}">
    <text>50 abono prestamo GO</text>
  </threadedComment>
  <threadedComment ref="G45" dT="2021-04-19T21:11:58.95" personId="{4BBF7D9F-9BDB-4C17-B2FA-504A35402E15}" id="{86EFDDA7-A5AB-48DF-B2E0-D758EF4CB034}">
    <text>2,500 tramite moto Ricardo</text>
  </threadedComment>
  <threadedComment ref="G45" dT="2021-04-19T21:15:26.27" personId="{4BBF7D9F-9BDB-4C17-B2FA-504A35402E15}" id="{3690922A-A2F9-4B4B-8997-CC742186C282}" parentId="{86EFDDA7-A5AB-48DF-B2E0-D758EF4CB034}">
    <text>1,355 reposicion Marcos Cruz</text>
  </threadedComment>
  <threadedComment ref="G45" dT="2021-04-20T16:30:09.43" personId="{4BBF7D9F-9BDB-4C17-B2FA-504A35402E15}" id="{6610CCF2-E405-4005-ADBF-40835EDE9710}" parentId="{86EFDDA7-A5AB-48DF-B2E0-D758EF4CB034}">
    <text>629 total play oficina Conta</text>
  </threadedComment>
  <threadedComment ref="G45" dT="2021-04-20T17:03:56.92" personId="{4BBF7D9F-9BDB-4C17-B2FA-504A35402E15}" id="{AAD9E928-2058-46BC-80DA-C978AEE53FD0}" parentId="{86EFDDA7-A5AB-48DF-B2E0-D758EF4CB034}">
    <text>8150 tramite BMW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30" dT="2024-12-13T20:01:47.96" personId="{4BBF7D9F-9BDB-4C17-B2FA-504A35402E15}" id="{A0B64B8B-176E-47DF-8D25-33BA4AE5A47C}">
    <text>Se considera venta de e8 de Oct23 a Sep24  $7,78,8010.54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9" dT="2021-11-12T23:06:28.45" personId="{5B60A5A9-2A4B-43C7-AD9C-90108A913ED6}" id="{767697C6-D5C7-4E7F-A08A-DFD9C31DB361}">
    <text>Reubicacion Junio 2019</text>
  </threadedComment>
  <threadedComment ref="A13" dT="2021-11-13T00:02:46.54" personId="{5B60A5A9-2A4B-43C7-AD9C-90108A913ED6}" id="{F95E1E71-4F99-474A-928E-11C8C752AE01}">
    <text>Reubicacion Agosto 2019</text>
  </threadedComment>
  <threadedComment ref="AP16" dT="2023-10-06T15:24:42.39" personId="{4BBF7D9F-9BDB-4C17-B2FA-504A35402E15}" id="{CBB7669A-E944-479E-B214-EC923A784CC6}">
    <text>95%</text>
  </threadedComment>
  <threadedComment ref="AP18" dT="2023-10-06T15:27:30.32" personId="{4BBF7D9F-9BDB-4C17-B2FA-504A35402E15}" id="{1F062C77-1324-4926-8EA5-3A06A9A84B29}">
    <text>97%</text>
  </threadedComment>
  <threadedComment ref="A23" dT="2021-11-13T18:52:05.12" personId="{5B60A5A9-2A4B-43C7-AD9C-90108A913ED6}" id="{059B67DE-2F2A-475C-820B-8E8B237DB94A}">
    <text xml:space="preserve">Apertura Febrero 2021
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4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</sheetPr>
  <dimension ref="C1:JB44"/>
  <sheetViews>
    <sheetView zoomScale="80" zoomScaleNormal="80" workbookViewId="0">
      <pane xSplit="3" ySplit="3" topLeftCell="HX4" activePane="bottomRight" state="frozen"/>
      <selection pane="bottomRight" activeCell="D1" sqref="D1"/>
      <selection pane="bottomLeft" activeCell="A4" sqref="A4"/>
      <selection pane="topRight" activeCell="D1" sqref="D1"/>
    </sheetView>
  </sheetViews>
  <sheetFormatPr defaultColWidth="15.85546875" defaultRowHeight="15"/>
  <cols>
    <col min="2" max="2" width="7.7109375" customWidth="1"/>
    <col min="3" max="3" width="11.140625" bestFit="1" customWidth="1"/>
    <col min="4" max="128" width="15.85546875" hidden="1" customWidth="1"/>
    <col min="129" max="129" width="13.140625" hidden="1" customWidth="1"/>
    <col min="130" max="171" width="15.85546875" hidden="1" customWidth="1"/>
    <col min="172" max="251" width="15.85546875" customWidth="1"/>
    <col min="253" max="253" width="11.5703125" bestFit="1" customWidth="1"/>
    <col min="254" max="254" width="10.140625" customWidth="1"/>
    <col min="257" max="257" width="11.7109375" customWidth="1"/>
    <col min="258" max="258" width="8.28515625" customWidth="1"/>
  </cols>
  <sheetData>
    <row r="1" spans="3:262" ht="15" hidden="1" customHeight="1"/>
    <row r="2" spans="3:262" ht="15" customHeight="1">
      <c r="C2" s="845" t="s">
        <v>0</v>
      </c>
      <c r="D2" s="236">
        <v>43835</v>
      </c>
      <c r="E2" s="236">
        <v>44199</v>
      </c>
      <c r="F2" s="236">
        <v>44199</v>
      </c>
      <c r="G2" s="236">
        <v>43836</v>
      </c>
      <c r="H2" s="236">
        <v>44200</v>
      </c>
      <c r="I2" s="236">
        <v>44200</v>
      </c>
      <c r="J2" s="236">
        <v>43837</v>
      </c>
      <c r="K2" s="236">
        <v>44201</v>
      </c>
      <c r="L2" s="236">
        <v>44201</v>
      </c>
      <c r="M2" s="236">
        <v>43838</v>
      </c>
      <c r="N2" s="236">
        <v>44202</v>
      </c>
      <c r="O2" s="236">
        <v>44202</v>
      </c>
      <c r="P2" s="236">
        <v>43839</v>
      </c>
      <c r="Q2" s="236">
        <v>44203</v>
      </c>
      <c r="R2" s="236">
        <v>44203</v>
      </c>
      <c r="S2" s="236">
        <v>43840</v>
      </c>
      <c r="T2" s="236">
        <v>36899</v>
      </c>
      <c r="U2" s="236">
        <v>36899</v>
      </c>
      <c r="V2" s="236">
        <v>43841</v>
      </c>
      <c r="W2" s="236">
        <v>44205</v>
      </c>
      <c r="X2" s="236">
        <v>44205</v>
      </c>
      <c r="Y2" s="236">
        <v>43842</v>
      </c>
      <c r="Z2" s="236">
        <v>44206</v>
      </c>
      <c r="AA2" s="236">
        <v>44206</v>
      </c>
      <c r="AB2" s="236">
        <v>43843</v>
      </c>
      <c r="AC2" s="236">
        <v>44207</v>
      </c>
      <c r="AD2" s="236">
        <v>44207</v>
      </c>
      <c r="AE2" s="236">
        <v>43844</v>
      </c>
      <c r="AF2" s="236">
        <v>44208</v>
      </c>
      <c r="AG2" s="236">
        <v>44208</v>
      </c>
      <c r="AH2" s="236">
        <v>43845</v>
      </c>
      <c r="AI2" s="236">
        <v>44209</v>
      </c>
      <c r="AJ2" s="236">
        <v>44209</v>
      </c>
      <c r="AK2" s="236">
        <v>43846</v>
      </c>
      <c r="AL2" s="236">
        <v>44210</v>
      </c>
      <c r="AM2" s="236">
        <v>44210</v>
      </c>
      <c r="AN2" s="236">
        <v>43847</v>
      </c>
      <c r="AO2" s="236">
        <v>44211</v>
      </c>
      <c r="AP2" s="236">
        <v>44211</v>
      </c>
      <c r="AQ2" s="236">
        <v>43848</v>
      </c>
      <c r="AR2" s="236">
        <v>44212</v>
      </c>
      <c r="AS2" s="236">
        <v>44212</v>
      </c>
      <c r="AT2" s="236">
        <v>43849</v>
      </c>
      <c r="AU2" s="236">
        <v>44213</v>
      </c>
      <c r="AV2" s="236">
        <v>44213</v>
      </c>
      <c r="AW2" s="236">
        <v>43850</v>
      </c>
      <c r="AX2" s="236">
        <v>44214</v>
      </c>
      <c r="AY2" s="236">
        <v>44214</v>
      </c>
      <c r="AZ2" s="236">
        <v>43851</v>
      </c>
      <c r="BA2" s="236">
        <v>44215</v>
      </c>
      <c r="BB2" s="236">
        <v>44215</v>
      </c>
      <c r="BC2" s="236">
        <v>43852</v>
      </c>
      <c r="BD2" s="236">
        <v>44216</v>
      </c>
      <c r="BE2" s="236">
        <v>44216</v>
      </c>
      <c r="BF2" s="236">
        <v>43853</v>
      </c>
      <c r="BG2" s="236">
        <v>44217</v>
      </c>
      <c r="BH2" s="236">
        <v>44217</v>
      </c>
      <c r="BI2" s="236">
        <v>43854</v>
      </c>
      <c r="BJ2" s="236">
        <v>44218</v>
      </c>
      <c r="BK2" s="236">
        <v>44218</v>
      </c>
      <c r="BL2" s="236">
        <v>43855</v>
      </c>
      <c r="BM2" s="236">
        <v>44219</v>
      </c>
      <c r="BN2" s="236">
        <v>44219</v>
      </c>
      <c r="BO2" s="236">
        <v>43856</v>
      </c>
      <c r="BP2" s="236">
        <v>44220</v>
      </c>
      <c r="BQ2" s="236">
        <v>44220</v>
      </c>
      <c r="BR2" s="236">
        <v>43857</v>
      </c>
      <c r="BS2" s="236">
        <v>44221</v>
      </c>
      <c r="BT2" s="236">
        <v>44221</v>
      </c>
      <c r="BU2" s="236">
        <v>43858</v>
      </c>
      <c r="BV2" s="236">
        <v>44222</v>
      </c>
      <c r="BW2" s="236">
        <v>44222</v>
      </c>
      <c r="BX2" s="236">
        <v>43859</v>
      </c>
      <c r="BY2" s="236">
        <v>44223</v>
      </c>
      <c r="BZ2" s="236">
        <v>44223</v>
      </c>
      <c r="CA2" s="236">
        <v>43860</v>
      </c>
      <c r="CB2" s="236">
        <v>44224</v>
      </c>
      <c r="CC2" s="236">
        <v>44224</v>
      </c>
      <c r="CD2" s="236">
        <v>43861</v>
      </c>
      <c r="CE2" s="236">
        <v>44225</v>
      </c>
      <c r="CF2" s="236">
        <v>44225</v>
      </c>
      <c r="CG2" s="236">
        <v>43862</v>
      </c>
      <c r="CH2" s="236">
        <v>44226</v>
      </c>
      <c r="CI2" s="236"/>
      <c r="CJ2" s="236">
        <v>43863</v>
      </c>
      <c r="CK2" s="236">
        <v>44227</v>
      </c>
      <c r="CL2" s="236"/>
      <c r="CM2" s="236">
        <v>43864</v>
      </c>
      <c r="CN2" s="236">
        <v>44228</v>
      </c>
      <c r="CO2" s="236">
        <v>44228</v>
      </c>
      <c r="CP2" s="236">
        <v>43865</v>
      </c>
      <c r="CQ2" s="236">
        <v>44229</v>
      </c>
      <c r="CR2" s="236"/>
      <c r="CS2" s="236">
        <v>43866</v>
      </c>
      <c r="CT2" s="236">
        <v>44230</v>
      </c>
      <c r="CU2" s="236"/>
      <c r="CV2" s="236">
        <v>43867</v>
      </c>
      <c r="CW2" s="236">
        <v>44231</v>
      </c>
      <c r="CX2" s="236"/>
      <c r="CY2" s="236">
        <v>43868</v>
      </c>
      <c r="CZ2" s="236">
        <v>44232</v>
      </c>
      <c r="DA2" s="236"/>
      <c r="DB2" s="236">
        <v>43869</v>
      </c>
      <c r="DC2" s="236">
        <v>44233</v>
      </c>
      <c r="DD2" s="236"/>
      <c r="DE2" s="236">
        <v>43870</v>
      </c>
      <c r="DF2" s="236">
        <v>44234</v>
      </c>
      <c r="DG2" s="236"/>
      <c r="DH2" s="236">
        <v>43871</v>
      </c>
      <c r="DI2" s="236">
        <v>44235</v>
      </c>
      <c r="DJ2" s="236"/>
      <c r="DK2" s="236">
        <v>43872</v>
      </c>
      <c r="DL2" s="236">
        <v>44236</v>
      </c>
      <c r="DM2" s="236"/>
      <c r="DN2" s="236">
        <v>43873</v>
      </c>
      <c r="DO2" s="236">
        <v>44237</v>
      </c>
      <c r="DP2" s="236"/>
      <c r="DQ2" s="236">
        <v>43874</v>
      </c>
      <c r="DR2" s="236">
        <v>44238</v>
      </c>
      <c r="DS2" s="236"/>
      <c r="DT2" s="236">
        <v>43875</v>
      </c>
      <c r="DU2" s="236">
        <v>44239</v>
      </c>
      <c r="DV2" s="236"/>
      <c r="DW2" s="236">
        <v>43876</v>
      </c>
      <c r="DX2" s="236">
        <v>44240</v>
      </c>
      <c r="DY2" s="236"/>
      <c r="DZ2" s="236">
        <v>43877</v>
      </c>
      <c r="EA2" s="236">
        <v>44241</v>
      </c>
      <c r="EB2" s="236"/>
      <c r="EC2" s="236">
        <v>43878</v>
      </c>
      <c r="ED2" s="236">
        <v>44242</v>
      </c>
      <c r="EE2" s="236"/>
      <c r="EF2" s="236">
        <v>43879</v>
      </c>
      <c r="EG2" s="236">
        <v>44243</v>
      </c>
      <c r="EH2" s="236"/>
      <c r="EI2" s="236">
        <v>43880</v>
      </c>
      <c r="EJ2" s="236">
        <v>44244</v>
      </c>
      <c r="EK2" s="236"/>
      <c r="EL2" s="236">
        <v>43881</v>
      </c>
      <c r="EM2" s="236">
        <v>44245</v>
      </c>
      <c r="EN2" s="236"/>
      <c r="EO2" s="236">
        <v>43882</v>
      </c>
      <c r="EP2" s="236">
        <v>44246</v>
      </c>
      <c r="EQ2" s="236"/>
      <c r="ER2" s="236">
        <v>43883</v>
      </c>
      <c r="ES2" s="236">
        <v>44247</v>
      </c>
      <c r="ET2" s="236"/>
      <c r="EU2" s="236">
        <v>43884</v>
      </c>
      <c r="EV2" s="236">
        <v>44248</v>
      </c>
      <c r="EW2" s="236"/>
      <c r="EX2" s="236">
        <v>43885</v>
      </c>
      <c r="EY2" s="236">
        <v>44249</v>
      </c>
      <c r="EZ2" s="236"/>
      <c r="FA2" s="236">
        <v>43886</v>
      </c>
      <c r="FB2" s="236">
        <v>44250</v>
      </c>
      <c r="FC2" s="236"/>
      <c r="FD2" s="236">
        <v>43887</v>
      </c>
      <c r="FE2" s="236">
        <v>44251</v>
      </c>
      <c r="FF2" s="236"/>
      <c r="FG2" s="236">
        <v>43888</v>
      </c>
      <c r="FH2" s="236">
        <v>44252</v>
      </c>
      <c r="FI2" s="236"/>
      <c r="FJ2" s="236">
        <v>43889</v>
      </c>
      <c r="FK2" s="236">
        <v>44253</v>
      </c>
      <c r="FL2" s="236"/>
      <c r="FM2" s="236">
        <v>43890</v>
      </c>
      <c r="FN2" s="236">
        <v>44254</v>
      </c>
      <c r="FO2" s="236"/>
      <c r="FP2" s="236">
        <v>43891</v>
      </c>
      <c r="FQ2" s="236">
        <v>44255</v>
      </c>
      <c r="FR2" s="236"/>
      <c r="FS2" s="236">
        <v>43892</v>
      </c>
      <c r="FT2" s="236">
        <v>44256</v>
      </c>
      <c r="FU2" s="236"/>
      <c r="FV2" s="236">
        <v>43893</v>
      </c>
      <c r="FW2" s="236">
        <v>44257</v>
      </c>
      <c r="FX2" s="236"/>
      <c r="FY2" s="236">
        <v>43894</v>
      </c>
      <c r="FZ2" s="236">
        <v>44258</v>
      </c>
      <c r="GA2" s="236"/>
      <c r="GB2" s="236">
        <v>43895</v>
      </c>
      <c r="GC2" s="236">
        <v>44259</v>
      </c>
      <c r="GD2" s="236"/>
      <c r="GE2" s="236">
        <v>43896</v>
      </c>
      <c r="GF2" s="236">
        <v>44260</v>
      </c>
      <c r="GG2" s="236"/>
      <c r="GH2" s="236">
        <v>43897</v>
      </c>
      <c r="GI2" s="236">
        <v>44261</v>
      </c>
      <c r="GJ2" s="236"/>
      <c r="GK2" s="236">
        <v>43898</v>
      </c>
      <c r="GL2" s="236">
        <v>44262</v>
      </c>
      <c r="GM2" s="236"/>
      <c r="GN2" s="236">
        <v>43899</v>
      </c>
      <c r="GO2" s="236">
        <v>44263</v>
      </c>
      <c r="GP2" s="236"/>
      <c r="GQ2" s="236">
        <v>43900</v>
      </c>
      <c r="GR2" s="236">
        <v>44264</v>
      </c>
      <c r="GS2" s="236"/>
      <c r="GT2" s="236">
        <v>43901</v>
      </c>
      <c r="GU2" s="236">
        <v>44265</v>
      </c>
      <c r="GV2" s="236"/>
      <c r="GW2" s="236">
        <v>43902</v>
      </c>
      <c r="GX2" s="236">
        <v>44266</v>
      </c>
      <c r="GY2" s="236"/>
      <c r="GZ2" s="236">
        <v>43903</v>
      </c>
      <c r="HA2" s="236">
        <v>44267</v>
      </c>
      <c r="HB2" s="236"/>
      <c r="HC2" s="236">
        <v>43904</v>
      </c>
      <c r="HD2" s="236">
        <v>44268</v>
      </c>
      <c r="HE2" s="236"/>
      <c r="HF2" s="236">
        <v>43905</v>
      </c>
      <c r="HG2" s="236">
        <v>44269</v>
      </c>
      <c r="HH2" s="236"/>
      <c r="HI2" s="236">
        <v>43906</v>
      </c>
      <c r="HJ2" s="236">
        <v>44270</v>
      </c>
      <c r="HK2" s="236"/>
      <c r="HL2" s="236">
        <v>43907</v>
      </c>
      <c r="HM2" s="236">
        <v>44271</v>
      </c>
      <c r="HN2" s="236"/>
      <c r="HO2" s="236">
        <v>43908</v>
      </c>
      <c r="HP2" s="236">
        <v>44272</v>
      </c>
      <c r="HQ2" s="236"/>
      <c r="HR2" s="236">
        <v>43909</v>
      </c>
      <c r="HS2" s="236">
        <v>44273</v>
      </c>
      <c r="HT2" s="236"/>
      <c r="HU2" s="236">
        <v>43910</v>
      </c>
      <c r="HV2" s="236">
        <v>44274</v>
      </c>
      <c r="HW2" s="236"/>
      <c r="HX2" s="236">
        <v>43911</v>
      </c>
      <c r="HY2" s="236">
        <v>44275</v>
      </c>
      <c r="HZ2" s="236"/>
      <c r="IA2" s="236">
        <v>43912</v>
      </c>
      <c r="IB2" s="236">
        <v>44276</v>
      </c>
      <c r="IC2" s="236"/>
      <c r="ID2" s="236">
        <v>43913</v>
      </c>
      <c r="IE2" s="236">
        <v>43914</v>
      </c>
      <c r="IF2" s="236">
        <v>43915</v>
      </c>
      <c r="IG2" s="236">
        <v>43916</v>
      </c>
      <c r="IH2" s="236">
        <v>43917</v>
      </c>
      <c r="II2" s="236">
        <v>43918</v>
      </c>
      <c r="IJ2" s="236">
        <v>43919</v>
      </c>
      <c r="IK2" s="236">
        <v>43920</v>
      </c>
      <c r="IL2" s="236">
        <v>43921</v>
      </c>
      <c r="IM2" s="236">
        <v>43922</v>
      </c>
      <c r="IN2" s="236">
        <v>43923</v>
      </c>
      <c r="IO2" s="236">
        <v>43924</v>
      </c>
      <c r="IP2" s="236">
        <v>43925</v>
      </c>
      <c r="IQ2" s="847" t="s">
        <v>1</v>
      </c>
      <c r="IR2" s="848"/>
      <c r="IS2" s="849"/>
      <c r="IT2" s="850"/>
      <c r="IU2" s="847" t="s">
        <v>2</v>
      </c>
      <c r="IV2" s="848"/>
      <c r="IW2" s="849"/>
      <c r="IX2" s="850"/>
    </row>
    <row r="3" spans="3:262" ht="31.5" customHeight="1">
      <c r="C3" s="846"/>
      <c r="D3" s="240" t="s">
        <v>3</v>
      </c>
      <c r="E3" s="241" t="s">
        <v>4</v>
      </c>
      <c r="F3" s="242" t="s">
        <v>5</v>
      </c>
      <c r="G3" s="240" t="s">
        <v>3</v>
      </c>
      <c r="H3" s="241" t="s">
        <v>4</v>
      </c>
      <c r="I3" s="242" t="s">
        <v>5</v>
      </c>
      <c r="J3" s="240" t="s">
        <v>3</v>
      </c>
      <c r="K3" s="241" t="s">
        <v>4</v>
      </c>
      <c r="L3" s="242" t="s">
        <v>5</v>
      </c>
      <c r="M3" s="240" t="s">
        <v>3</v>
      </c>
      <c r="N3" s="241" t="s">
        <v>4</v>
      </c>
      <c r="O3" s="242" t="s">
        <v>5</v>
      </c>
      <c r="P3" s="240" t="s">
        <v>3</v>
      </c>
      <c r="Q3" s="241" t="s">
        <v>4</v>
      </c>
      <c r="R3" s="242" t="s">
        <v>5</v>
      </c>
      <c r="S3" s="240" t="s">
        <v>3</v>
      </c>
      <c r="T3" s="241" t="s">
        <v>4</v>
      </c>
      <c r="U3" s="242" t="s">
        <v>5</v>
      </c>
      <c r="V3" s="240" t="s">
        <v>3</v>
      </c>
      <c r="W3" s="241" t="s">
        <v>4</v>
      </c>
      <c r="X3" s="242" t="s">
        <v>5</v>
      </c>
      <c r="Y3" s="240" t="s">
        <v>3</v>
      </c>
      <c r="Z3" s="241" t="s">
        <v>4</v>
      </c>
      <c r="AA3" s="242" t="s">
        <v>5</v>
      </c>
      <c r="AB3" s="240" t="s">
        <v>3</v>
      </c>
      <c r="AC3" s="241" t="s">
        <v>4</v>
      </c>
      <c r="AD3" s="242" t="s">
        <v>5</v>
      </c>
      <c r="AE3" s="240" t="s">
        <v>3</v>
      </c>
      <c r="AF3" s="241" t="s">
        <v>4</v>
      </c>
      <c r="AG3" s="242" t="s">
        <v>5</v>
      </c>
      <c r="AH3" s="240" t="s">
        <v>3</v>
      </c>
      <c r="AI3" s="241" t="s">
        <v>4</v>
      </c>
      <c r="AJ3" s="242" t="s">
        <v>5</v>
      </c>
      <c r="AK3" s="240" t="s">
        <v>3</v>
      </c>
      <c r="AL3" s="241" t="s">
        <v>4</v>
      </c>
      <c r="AM3" s="242" t="s">
        <v>5</v>
      </c>
      <c r="AN3" s="240" t="s">
        <v>3</v>
      </c>
      <c r="AO3" s="241" t="s">
        <v>4</v>
      </c>
      <c r="AP3" s="242" t="s">
        <v>5</v>
      </c>
      <c r="AQ3" s="240" t="s">
        <v>3</v>
      </c>
      <c r="AR3" s="241" t="s">
        <v>4</v>
      </c>
      <c r="AS3" s="242" t="s">
        <v>5</v>
      </c>
      <c r="AT3" s="240" t="s">
        <v>3</v>
      </c>
      <c r="AU3" s="241" t="s">
        <v>4</v>
      </c>
      <c r="AV3" s="242" t="s">
        <v>5</v>
      </c>
      <c r="AW3" s="240" t="s">
        <v>3</v>
      </c>
      <c r="AX3" s="241" t="s">
        <v>4</v>
      </c>
      <c r="AY3" s="242" t="s">
        <v>5</v>
      </c>
      <c r="AZ3" s="240" t="s">
        <v>3</v>
      </c>
      <c r="BA3" s="241" t="s">
        <v>4</v>
      </c>
      <c r="BB3" s="242" t="s">
        <v>5</v>
      </c>
      <c r="BC3" s="240" t="s">
        <v>3</v>
      </c>
      <c r="BD3" s="241" t="s">
        <v>4</v>
      </c>
      <c r="BE3" s="242" t="s">
        <v>5</v>
      </c>
      <c r="BF3" s="240" t="s">
        <v>3</v>
      </c>
      <c r="BG3" s="241" t="s">
        <v>4</v>
      </c>
      <c r="BH3" s="242" t="s">
        <v>5</v>
      </c>
      <c r="BI3" s="240" t="s">
        <v>3</v>
      </c>
      <c r="BJ3" s="241" t="s">
        <v>4</v>
      </c>
      <c r="BK3" s="242" t="s">
        <v>5</v>
      </c>
      <c r="BL3" s="240" t="s">
        <v>3</v>
      </c>
      <c r="BM3" s="241" t="s">
        <v>4</v>
      </c>
      <c r="BN3" s="242" t="s">
        <v>5</v>
      </c>
      <c r="BO3" s="240" t="s">
        <v>3</v>
      </c>
      <c r="BP3" s="241" t="s">
        <v>4</v>
      </c>
      <c r="BQ3" s="242" t="s">
        <v>5</v>
      </c>
      <c r="BR3" s="240" t="s">
        <v>3</v>
      </c>
      <c r="BS3" s="241" t="s">
        <v>4</v>
      </c>
      <c r="BT3" s="242" t="s">
        <v>5</v>
      </c>
      <c r="BU3" s="240" t="s">
        <v>3</v>
      </c>
      <c r="BV3" s="241" t="s">
        <v>4</v>
      </c>
      <c r="BW3" s="242" t="s">
        <v>5</v>
      </c>
      <c r="BX3" s="240" t="s">
        <v>3</v>
      </c>
      <c r="BY3" s="241" t="s">
        <v>4</v>
      </c>
      <c r="BZ3" s="242" t="s">
        <v>5</v>
      </c>
      <c r="CA3" s="240" t="s">
        <v>3</v>
      </c>
      <c r="CB3" s="241" t="s">
        <v>4</v>
      </c>
      <c r="CC3" s="242" t="s">
        <v>5</v>
      </c>
      <c r="CD3" s="240" t="s">
        <v>3</v>
      </c>
      <c r="CE3" s="241" t="s">
        <v>4</v>
      </c>
      <c r="CF3" s="242" t="s">
        <v>5</v>
      </c>
      <c r="CG3" s="240" t="s">
        <v>3</v>
      </c>
      <c r="CH3" s="241" t="s">
        <v>4</v>
      </c>
      <c r="CI3" s="242" t="s">
        <v>5</v>
      </c>
      <c r="CJ3" s="240" t="s">
        <v>3</v>
      </c>
      <c r="CK3" s="241" t="s">
        <v>4</v>
      </c>
      <c r="CL3" s="242" t="s">
        <v>5</v>
      </c>
      <c r="CM3" s="240" t="s">
        <v>3</v>
      </c>
      <c r="CN3" s="241" t="s">
        <v>4</v>
      </c>
      <c r="CO3" s="242" t="s">
        <v>5</v>
      </c>
      <c r="CP3" s="240" t="s">
        <v>3</v>
      </c>
      <c r="CQ3" s="241" t="s">
        <v>4</v>
      </c>
      <c r="CR3" s="242" t="s">
        <v>5</v>
      </c>
      <c r="CS3" s="240" t="s">
        <v>3</v>
      </c>
      <c r="CT3" s="241" t="s">
        <v>4</v>
      </c>
      <c r="CU3" s="242" t="s">
        <v>5</v>
      </c>
      <c r="CV3" s="240" t="s">
        <v>3</v>
      </c>
      <c r="CW3" s="241" t="s">
        <v>4</v>
      </c>
      <c r="CX3" s="242" t="s">
        <v>5</v>
      </c>
      <c r="CY3" s="240" t="s">
        <v>3</v>
      </c>
      <c r="CZ3" s="241" t="s">
        <v>4</v>
      </c>
      <c r="DA3" s="242" t="s">
        <v>5</v>
      </c>
      <c r="DB3" s="240" t="s">
        <v>3</v>
      </c>
      <c r="DC3" s="241" t="s">
        <v>4</v>
      </c>
      <c r="DD3" s="242" t="s">
        <v>5</v>
      </c>
      <c r="DE3" s="240" t="s">
        <v>3</v>
      </c>
      <c r="DF3" s="241" t="s">
        <v>4</v>
      </c>
      <c r="DG3" s="242" t="s">
        <v>5</v>
      </c>
      <c r="DH3" s="240" t="s">
        <v>3</v>
      </c>
      <c r="DI3" s="241" t="s">
        <v>4</v>
      </c>
      <c r="DJ3" s="242" t="s">
        <v>5</v>
      </c>
      <c r="DK3" s="240" t="s">
        <v>3</v>
      </c>
      <c r="DL3" s="241" t="s">
        <v>4</v>
      </c>
      <c r="DM3" s="242" t="s">
        <v>5</v>
      </c>
      <c r="DN3" s="240" t="s">
        <v>3</v>
      </c>
      <c r="DO3" s="241" t="s">
        <v>4</v>
      </c>
      <c r="DP3" s="242" t="s">
        <v>5</v>
      </c>
      <c r="DQ3" s="240" t="s">
        <v>3</v>
      </c>
      <c r="DR3" s="241" t="s">
        <v>4</v>
      </c>
      <c r="DS3" s="242" t="s">
        <v>5</v>
      </c>
      <c r="DT3" s="240" t="s">
        <v>3</v>
      </c>
      <c r="DU3" s="241" t="s">
        <v>4</v>
      </c>
      <c r="DV3" s="242" t="s">
        <v>5</v>
      </c>
      <c r="DW3" s="240" t="s">
        <v>3</v>
      </c>
      <c r="DX3" s="241" t="s">
        <v>4</v>
      </c>
      <c r="DY3" s="242" t="s">
        <v>5</v>
      </c>
      <c r="DZ3" s="240" t="s">
        <v>3</v>
      </c>
      <c r="EA3" s="241" t="s">
        <v>4</v>
      </c>
      <c r="EB3" s="242" t="s">
        <v>5</v>
      </c>
      <c r="EC3" s="240" t="s">
        <v>3</v>
      </c>
      <c r="ED3" s="241" t="s">
        <v>4</v>
      </c>
      <c r="EE3" s="242" t="s">
        <v>5</v>
      </c>
      <c r="EF3" s="240" t="s">
        <v>3</v>
      </c>
      <c r="EG3" s="241" t="s">
        <v>4</v>
      </c>
      <c r="EH3" s="242" t="s">
        <v>5</v>
      </c>
      <c r="EI3" s="240" t="s">
        <v>3</v>
      </c>
      <c r="EJ3" s="241" t="s">
        <v>4</v>
      </c>
      <c r="EK3" s="242" t="s">
        <v>5</v>
      </c>
      <c r="EL3" s="240" t="s">
        <v>3</v>
      </c>
      <c r="EM3" s="241" t="s">
        <v>4</v>
      </c>
      <c r="EN3" s="242" t="s">
        <v>5</v>
      </c>
      <c r="EO3" s="240" t="s">
        <v>3</v>
      </c>
      <c r="EP3" s="241" t="s">
        <v>4</v>
      </c>
      <c r="EQ3" s="242" t="s">
        <v>5</v>
      </c>
      <c r="ER3" s="240" t="s">
        <v>3</v>
      </c>
      <c r="ES3" s="241" t="s">
        <v>4</v>
      </c>
      <c r="ET3" s="242" t="s">
        <v>5</v>
      </c>
      <c r="EU3" s="240" t="s">
        <v>3</v>
      </c>
      <c r="EV3" s="241" t="s">
        <v>4</v>
      </c>
      <c r="EW3" s="242" t="s">
        <v>5</v>
      </c>
      <c r="EX3" s="240" t="s">
        <v>3</v>
      </c>
      <c r="EY3" s="241" t="s">
        <v>4</v>
      </c>
      <c r="EZ3" s="242" t="s">
        <v>5</v>
      </c>
      <c r="FA3" s="240" t="s">
        <v>3</v>
      </c>
      <c r="FB3" s="241" t="s">
        <v>4</v>
      </c>
      <c r="FC3" s="242" t="s">
        <v>5</v>
      </c>
      <c r="FD3" s="240" t="s">
        <v>3</v>
      </c>
      <c r="FE3" s="241" t="s">
        <v>4</v>
      </c>
      <c r="FF3" s="242" t="s">
        <v>5</v>
      </c>
      <c r="FG3" s="240" t="s">
        <v>3</v>
      </c>
      <c r="FH3" s="241" t="s">
        <v>4</v>
      </c>
      <c r="FI3" s="242" t="s">
        <v>5</v>
      </c>
      <c r="FJ3" s="240" t="s">
        <v>3</v>
      </c>
      <c r="FK3" s="241" t="s">
        <v>4</v>
      </c>
      <c r="FL3" s="242" t="s">
        <v>5</v>
      </c>
      <c r="FM3" s="240" t="s">
        <v>3</v>
      </c>
      <c r="FN3" s="241" t="s">
        <v>4</v>
      </c>
      <c r="FO3" s="242" t="s">
        <v>5</v>
      </c>
      <c r="FP3" s="240" t="s">
        <v>3</v>
      </c>
      <c r="FQ3" s="241" t="s">
        <v>4</v>
      </c>
      <c r="FR3" s="242" t="s">
        <v>5</v>
      </c>
      <c r="FS3" s="240" t="s">
        <v>3</v>
      </c>
      <c r="FT3" s="241" t="s">
        <v>4</v>
      </c>
      <c r="FU3" s="242" t="s">
        <v>5</v>
      </c>
      <c r="FV3" s="240" t="s">
        <v>3</v>
      </c>
      <c r="FW3" s="241" t="s">
        <v>4</v>
      </c>
      <c r="FX3" s="242" t="s">
        <v>5</v>
      </c>
      <c r="FY3" s="240" t="s">
        <v>3</v>
      </c>
      <c r="FZ3" s="241" t="s">
        <v>4</v>
      </c>
      <c r="GA3" s="242" t="s">
        <v>5</v>
      </c>
      <c r="GB3" s="240" t="s">
        <v>3</v>
      </c>
      <c r="GC3" s="241" t="s">
        <v>4</v>
      </c>
      <c r="GD3" s="242" t="s">
        <v>5</v>
      </c>
      <c r="GE3" s="240" t="s">
        <v>3</v>
      </c>
      <c r="GF3" s="241" t="s">
        <v>4</v>
      </c>
      <c r="GG3" s="242" t="s">
        <v>5</v>
      </c>
      <c r="GH3" s="240" t="s">
        <v>3</v>
      </c>
      <c r="GI3" s="241" t="s">
        <v>4</v>
      </c>
      <c r="GJ3" s="242" t="s">
        <v>5</v>
      </c>
      <c r="GK3" s="240" t="s">
        <v>3</v>
      </c>
      <c r="GL3" s="241" t="s">
        <v>4</v>
      </c>
      <c r="GM3" s="242" t="s">
        <v>5</v>
      </c>
      <c r="GN3" s="240" t="s">
        <v>3</v>
      </c>
      <c r="GO3" s="241" t="s">
        <v>4</v>
      </c>
      <c r="GP3" s="242" t="s">
        <v>5</v>
      </c>
      <c r="GQ3" s="240" t="s">
        <v>3</v>
      </c>
      <c r="GR3" s="241" t="s">
        <v>4</v>
      </c>
      <c r="GS3" s="242" t="s">
        <v>5</v>
      </c>
      <c r="GT3" s="240" t="s">
        <v>3</v>
      </c>
      <c r="GU3" s="241" t="s">
        <v>4</v>
      </c>
      <c r="GV3" s="242" t="s">
        <v>5</v>
      </c>
      <c r="GW3" s="240" t="s">
        <v>3</v>
      </c>
      <c r="GX3" s="241" t="s">
        <v>4</v>
      </c>
      <c r="GY3" s="242" t="s">
        <v>5</v>
      </c>
      <c r="GZ3" s="240" t="s">
        <v>3</v>
      </c>
      <c r="HA3" s="241" t="s">
        <v>4</v>
      </c>
      <c r="HB3" s="242" t="s">
        <v>5</v>
      </c>
      <c r="HC3" s="240" t="s">
        <v>3</v>
      </c>
      <c r="HD3" s="241" t="s">
        <v>4</v>
      </c>
      <c r="HE3" s="242" t="s">
        <v>5</v>
      </c>
      <c r="HF3" s="240" t="s">
        <v>3</v>
      </c>
      <c r="HG3" s="241" t="s">
        <v>4</v>
      </c>
      <c r="HH3" s="242" t="s">
        <v>5</v>
      </c>
      <c r="HI3" s="240" t="s">
        <v>3</v>
      </c>
      <c r="HJ3" s="241" t="s">
        <v>4</v>
      </c>
      <c r="HK3" s="242" t="s">
        <v>5</v>
      </c>
      <c r="HL3" s="240" t="s">
        <v>3</v>
      </c>
      <c r="HM3" s="241" t="s">
        <v>4</v>
      </c>
      <c r="HN3" s="242" t="s">
        <v>5</v>
      </c>
      <c r="HO3" s="240" t="s">
        <v>3</v>
      </c>
      <c r="HP3" s="241" t="s">
        <v>4</v>
      </c>
      <c r="HQ3" s="242" t="s">
        <v>5</v>
      </c>
      <c r="HR3" s="240" t="s">
        <v>3</v>
      </c>
      <c r="HS3" s="241" t="s">
        <v>4</v>
      </c>
      <c r="HT3" s="242" t="s">
        <v>5</v>
      </c>
      <c r="HU3" s="240" t="s">
        <v>3</v>
      </c>
      <c r="HV3" s="241" t="s">
        <v>4</v>
      </c>
      <c r="HW3" s="242" t="s">
        <v>5</v>
      </c>
      <c r="HX3" s="240" t="s">
        <v>3</v>
      </c>
      <c r="HY3" s="241" t="s">
        <v>4</v>
      </c>
      <c r="HZ3" s="242" t="s">
        <v>5</v>
      </c>
      <c r="IA3" s="240" t="s">
        <v>3</v>
      </c>
      <c r="IB3" s="241" t="s">
        <v>4</v>
      </c>
      <c r="IC3" s="242" t="s">
        <v>5</v>
      </c>
      <c r="ID3" s="240" t="s">
        <v>3</v>
      </c>
      <c r="IE3" s="240" t="s">
        <v>3</v>
      </c>
      <c r="IF3" s="240" t="s">
        <v>3</v>
      </c>
      <c r="IG3" s="240" t="s">
        <v>3</v>
      </c>
      <c r="IH3" s="240" t="s">
        <v>3</v>
      </c>
      <c r="II3" s="240" t="s">
        <v>3</v>
      </c>
      <c r="IJ3" s="240" t="s">
        <v>3</v>
      </c>
      <c r="IK3" s="240" t="s">
        <v>3</v>
      </c>
      <c r="IL3" s="240" t="s">
        <v>3</v>
      </c>
      <c r="IM3" s="240" t="s">
        <v>3</v>
      </c>
      <c r="IN3" s="240" t="s">
        <v>3</v>
      </c>
      <c r="IO3" s="240" t="s">
        <v>3</v>
      </c>
      <c r="IP3" s="240" t="s">
        <v>3</v>
      </c>
      <c r="IQ3" s="238" t="s">
        <v>6</v>
      </c>
      <c r="IR3" s="237" t="s">
        <v>7</v>
      </c>
      <c r="IS3" s="309" t="s">
        <v>8</v>
      </c>
      <c r="IT3" s="239" t="s">
        <v>5</v>
      </c>
      <c r="IU3" s="240" t="s">
        <v>6</v>
      </c>
      <c r="IV3" s="241" t="s">
        <v>7</v>
      </c>
      <c r="IW3" s="315" t="s">
        <v>8</v>
      </c>
      <c r="IX3" s="242" t="s">
        <v>5</v>
      </c>
    </row>
    <row r="4" spans="3:262" ht="16.5">
      <c r="C4" s="256" t="s">
        <v>9</v>
      </c>
      <c r="D4" s="108">
        <v>8529.1299999999992</v>
      </c>
      <c r="E4" s="108">
        <v>6706.28</v>
      </c>
      <c r="F4" s="243">
        <f>E4/D4</f>
        <v>0.78627949157768728</v>
      </c>
      <c r="G4" s="108">
        <v>10747.52</v>
      </c>
      <c r="H4" s="108">
        <v>6802.98</v>
      </c>
      <c r="I4" s="243">
        <f>H4/G4</f>
        <v>0.63298137616864159</v>
      </c>
      <c r="J4" s="108">
        <v>10363.459999999999</v>
      </c>
      <c r="K4" s="108">
        <v>8174.97</v>
      </c>
      <c r="L4" s="243">
        <f>K4/J4</f>
        <v>0.78882631862331698</v>
      </c>
      <c r="M4" s="108">
        <v>9415.16</v>
      </c>
      <c r="N4" s="108">
        <v>17379.169999999998</v>
      </c>
      <c r="O4" s="243">
        <f>N4/M4</f>
        <v>1.8458709145675696</v>
      </c>
      <c r="P4" s="108">
        <v>8736.07</v>
      </c>
      <c r="Q4" s="108">
        <v>6584.76</v>
      </c>
      <c r="R4" s="243">
        <f>Q4/P4</f>
        <v>0.75374396038493285</v>
      </c>
      <c r="S4" s="108">
        <v>7101.2</v>
      </c>
      <c r="T4" s="108">
        <v>7284.44</v>
      </c>
      <c r="U4" s="243">
        <f>T4/S4</f>
        <v>1.0258040894496705</v>
      </c>
      <c r="V4" s="108">
        <v>11401.54</v>
      </c>
      <c r="W4" s="108">
        <v>9584.67</v>
      </c>
      <c r="X4" s="243">
        <f>W4/V4</f>
        <v>0.84064696523452087</v>
      </c>
      <c r="Y4" s="108">
        <v>4706.0200000000004</v>
      </c>
      <c r="Z4" s="108">
        <v>5751.22</v>
      </c>
      <c r="AA4" s="243">
        <f>Z4/Y4</f>
        <v>1.222098503618769</v>
      </c>
      <c r="AB4" s="108">
        <v>8895.3799999999992</v>
      </c>
      <c r="AC4" s="108">
        <v>5243.58</v>
      </c>
      <c r="AD4" s="243">
        <f>AC4/AB4</f>
        <v>0.58947228786178896</v>
      </c>
      <c r="AE4" s="108">
        <v>7337.09</v>
      </c>
      <c r="AF4" s="108">
        <v>4648.09</v>
      </c>
      <c r="AG4" s="243">
        <f>AF4/AE4</f>
        <v>0.63350592673662176</v>
      </c>
      <c r="AH4" s="108">
        <v>7636.11</v>
      </c>
      <c r="AI4" s="108">
        <v>6347.36</v>
      </c>
      <c r="AJ4" s="243">
        <f>AI4/AH4</f>
        <v>0.83122951345645879</v>
      </c>
      <c r="AK4" s="108">
        <v>7432.88</v>
      </c>
      <c r="AL4" s="108">
        <v>4872.1000000000004</v>
      </c>
      <c r="AM4" s="243">
        <f>AL4/AK4</f>
        <v>0.65547943731097502</v>
      </c>
      <c r="AN4" s="108">
        <v>10579.04</v>
      </c>
      <c r="AO4" s="108">
        <v>8277.51</v>
      </c>
      <c r="AP4" s="253">
        <f>AO4/AN4</f>
        <v>0.78244434277590402</v>
      </c>
      <c r="AQ4" s="108">
        <v>12316.67</v>
      </c>
      <c r="AR4" s="108">
        <v>12458.98</v>
      </c>
      <c r="AS4" s="253">
        <f>AR4/AQ4</f>
        <v>1.0115542593899163</v>
      </c>
      <c r="AT4" s="108">
        <v>8903.58</v>
      </c>
      <c r="AU4" s="108">
        <v>7499.98</v>
      </c>
      <c r="AV4" s="253">
        <f>AU4/AT4</f>
        <v>0.84235554686991077</v>
      </c>
      <c r="AW4" s="108">
        <v>123738.91</v>
      </c>
      <c r="AX4" s="108">
        <v>5917.14</v>
      </c>
      <c r="AY4" s="253">
        <f>AX4/AW4</f>
        <v>4.7819558132522748E-2</v>
      </c>
      <c r="AZ4" s="108">
        <v>6598.5</v>
      </c>
      <c r="BA4" s="108">
        <v>4496.8999999999996</v>
      </c>
      <c r="BB4" s="253">
        <f>BA4/AZ4</f>
        <v>0.68150337197847988</v>
      </c>
      <c r="BC4" s="108">
        <v>6003.61</v>
      </c>
      <c r="BD4" s="108">
        <v>7166.09</v>
      </c>
      <c r="BE4" s="253">
        <f>BD4/BC4</f>
        <v>1.1936301658502135</v>
      </c>
      <c r="BF4" s="108">
        <v>9657.18</v>
      </c>
      <c r="BG4" s="108">
        <v>9159.01</v>
      </c>
      <c r="BH4" s="253">
        <f>BG4/BF4</f>
        <v>0.94841454751801246</v>
      </c>
      <c r="BI4" s="108">
        <v>8002.2</v>
      </c>
      <c r="BJ4" s="108">
        <v>7599.3</v>
      </c>
      <c r="BK4" s="253">
        <f>BJ4/BI4</f>
        <v>0.94965134587988309</v>
      </c>
      <c r="BL4" s="108">
        <v>13085.52</v>
      </c>
      <c r="BM4" s="108">
        <v>9992.09</v>
      </c>
      <c r="BN4" s="253">
        <f>BM4/BL4</f>
        <v>0.76359900103320311</v>
      </c>
      <c r="BO4" s="108">
        <v>7174.6</v>
      </c>
      <c r="BP4" s="108">
        <v>5467.52</v>
      </c>
      <c r="BQ4" s="253">
        <f>BP4/BO4</f>
        <v>0.76206617790538844</v>
      </c>
      <c r="BR4" s="108">
        <v>6162.68</v>
      </c>
      <c r="BS4" s="108">
        <v>7136.7</v>
      </c>
      <c r="BT4" s="253">
        <f>BS4/BR4</f>
        <v>1.158051367262295</v>
      </c>
      <c r="BU4" s="108">
        <v>5389.25</v>
      </c>
      <c r="BV4" s="108">
        <v>4569.6499999999996</v>
      </c>
      <c r="BW4" s="253">
        <f>BV4/BU4</f>
        <v>0.84791946931391193</v>
      </c>
      <c r="BX4" s="108">
        <v>10461.08</v>
      </c>
      <c r="BY4" s="108">
        <v>5208.42</v>
      </c>
      <c r="BZ4" s="253">
        <f>BY4/BX4</f>
        <v>0.49788549557024708</v>
      </c>
      <c r="CA4" s="88">
        <v>6679.42</v>
      </c>
      <c r="CB4" s="108">
        <v>9988.7800000000007</v>
      </c>
      <c r="CC4" s="253">
        <f>CB4/CA4</f>
        <v>1.4954561923041223</v>
      </c>
      <c r="CD4" s="108">
        <v>7722.76</v>
      </c>
      <c r="CE4" s="108">
        <v>8359.16</v>
      </c>
      <c r="CF4" s="253">
        <f>CE4/CD4</f>
        <v>1.0824057720296889</v>
      </c>
      <c r="CG4" s="108">
        <v>15965.94</v>
      </c>
      <c r="CH4" s="108">
        <v>11569.56</v>
      </c>
      <c r="CI4" s="253">
        <f>CH4/CG4</f>
        <v>0.72464007756511672</v>
      </c>
      <c r="CJ4" s="108">
        <v>2536.48</v>
      </c>
      <c r="CK4" s="108">
        <v>7624.45</v>
      </c>
      <c r="CL4" s="253">
        <f>CK4/CJ4</f>
        <v>3.0059176496562166</v>
      </c>
      <c r="CM4" s="108">
        <v>7497.21</v>
      </c>
      <c r="CN4" s="108">
        <v>8113.52</v>
      </c>
      <c r="CO4" s="253">
        <f>CN4/CM4</f>
        <v>1.0822052470185577</v>
      </c>
      <c r="CP4" s="108">
        <v>7519.28</v>
      </c>
      <c r="CQ4" s="108">
        <v>11225.71</v>
      </c>
      <c r="CR4" s="253">
        <f>CQ4/CP4</f>
        <v>1.4929235245927801</v>
      </c>
      <c r="CS4" s="108">
        <v>8259.42</v>
      </c>
      <c r="CT4" s="108">
        <v>6955.82</v>
      </c>
      <c r="CU4" s="253">
        <f>CT4/CS4</f>
        <v>0.84216809412767479</v>
      </c>
      <c r="CV4" s="108">
        <v>6893.66</v>
      </c>
      <c r="CW4" s="108">
        <v>6519.28</v>
      </c>
      <c r="CX4" s="253">
        <f>CW4/CV4</f>
        <v>0.94569212870956787</v>
      </c>
      <c r="CY4" s="108">
        <v>9833.67</v>
      </c>
      <c r="CZ4" s="108">
        <v>10582.78</v>
      </c>
      <c r="DA4" s="253">
        <f>CZ4/CY4</f>
        <v>1.0761780698355752</v>
      </c>
      <c r="DB4" s="108">
        <v>12829.1</v>
      </c>
      <c r="DC4" s="108">
        <v>11998.98</v>
      </c>
      <c r="DD4" s="253">
        <f>DC4/DB4</f>
        <v>0.93529398009213427</v>
      </c>
      <c r="DE4" s="108">
        <v>5772.43</v>
      </c>
      <c r="DF4" s="108">
        <v>5657.1</v>
      </c>
      <c r="DG4" s="253">
        <f>DF4/DE4</f>
        <v>0.98002054593992483</v>
      </c>
      <c r="DH4" s="108">
        <v>7129.04</v>
      </c>
      <c r="DI4" s="108">
        <v>6353.09</v>
      </c>
      <c r="DJ4" s="253">
        <f>DI4/DH4</f>
        <v>0.89115645304276592</v>
      </c>
      <c r="DK4" s="108">
        <v>14521.72</v>
      </c>
      <c r="DL4" s="108">
        <v>6176.79</v>
      </c>
      <c r="DM4" s="253">
        <f t="shared" ref="DM4:DM32" si="0">DL4/DK4</f>
        <v>0.42534837471043374</v>
      </c>
      <c r="DN4" s="108">
        <v>11609.63</v>
      </c>
      <c r="DO4" s="108">
        <v>7904.38</v>
      </c>
      <c r="DP4" s="253">
        <f t="shared" ref="DP4:DP32" si="1">DO4/DN4</f>
        <v>0.68084684869371381</v>
      </c>
      <c r="DQ4" s="108">
        <v>24912.52</v>
      </c>
      <c r="DR4" s="108">
        <v>6891</v>
      </c>
      <c r="DS4" s="253">
        <f t="shared" ref="DS4:DS32" si="2">DR4/DQ4</f>
        <v>0.276607906386026</v>
      </c>
      <c r="DT4" s="108">
        <v>18479.919999999998</v>
      </c>
      <c r="DU4" s="108">
        <v>9393.65</v>
      </c>
      <c r="DV4" s="253">
        <f t="shared" ref="DV4:DV32" si="3">DU4/DT4</f>
        <v>0.5083165944441318</v>
      </c>
      <c r="DW4" s="108">
        <v>13656.43</v>
      </c>
      <c r="DX4" s="108">
        <v>13336.37</v>
      </c>
      <c r="DY4" s="253">
        <f t="shared" ref="DY4:DY32" si="4">DX4/DW4</f>
        <v>0.97656342104049154</v>
      </c>
      <c r="DZ4" s="108">
        <v>4510.3100000000004</v>
      </c>
      <c r="EA4" s="108">
        <v>10554.28</v>
      </c>
      <c r="EB4" s="253">
        <f>EA4/DZ4</f>
        <v>2.3400342770230869</v>
      </c>
      <c r="EC4" s="108">
        <v>6670.73</v>
      </c>
      <c r="ED4" s="108">
        <v>6826.45</v>
      </c>
      <c r="EE4" s="253">
        <f>ED4/EC4</f>
        <v>1.0233437719709837</v>
      </c>
      <c r="EF4" s="108">
        <v>6504.02</v>
      </c>
      <c r="EG4" s="108">
        <v>6521.99</v>
      </c>
      <c r="EH4" s="253">
        <f>EG4/EF4</f>
        <v>1.0027629066331283</v>
      </c>
      <c r="EI4" s="108">
        <v>8918.1200000000008</v>
      </c>
      <c r="EJ4" s="108">
        <v>14546.51</v>
      </c>
      <c r="EK4" s="253">
        <f>EJ4/EI4</f>
        <v>1.6311184420034714</v>
      </c>
      <c r="EL4" s="108">
        <v>6575.96</v>
      </c>
      <c r="EM4" s="108">
        <v>5579.85</v>
      </c>
      <c r="EN4" s="253">
        <f>EM4/EL4</f>
        <v>0.84852249709548122</v>
      </c>
      <c r="EO4" s="108">
        <v>4461.3900000000003</v>
      </c>
      <c r="EP4" s="108">
        <v>4496.8999999999996</v>
      </c>
      <c r="EQ4" s="253">
        <f>EP4/EO4</f>
        <v>1.0079594027870236</v>
      </c>
      <c r="ER4" s="108">
        <v>11320</v>
      </c>
      <c r="ES4" s="108">
        <v>7166.09</v>
      </c>
      <c r="ET4" s="253">
        <f>ES4/ER4</f>
        <v>0.63304681978798583</v>
      </c>
      <c r="EU4" s="108">
        <v>3912.21</v>
      </c>
      <c r="EV4" s="108">
        <v>4740.1499999999996</v>
      </c>
      <c r="EW4" s="253">
        <f>EV4/EU4</f>
        <v>1.2116297438020964</v>
      </c>
      <c r="EX4" s="108">
        <v>5127.2700000000004</v>
      </c>
      <c r="EY4" s="108">
        <v>5016.7299999999996</v>
      </c>
      <c r="EZ4" s="253">
        <f>EY4/EX4</f>
        <v>0.97844076867416752</v>
      </c>
      <c r="FA4" s="108">
        <v>10882.55</v>
      </c>
      <c r="FB4" s="108">
        <v>7194.01</v>
      </c>
      <c r="FC4" s="253">
        <f>FB4/FA4</f>
        <v>0.66105921865739192</v>
      </c>
      <c r="FD4" s="108">
        <v>5402.19</v>
      </c>
      <c r="FE4" s="108">
        <v>6006.34</v>
      </c>
      <c r="FF4" s="253">
        <f>FE4/FD4</f>
        <v>1.1118342746182568</v>
      </c>
      <c r="FG4" s="108">
        <v>6612.37</v>
      </c>
      <c r="FH4" s="108">
        <v>5415.07</v>
      </c>
      <c r="FI4" s="253">
        <f>FH4/FG4</f>
        <v>0.81893027764629023</v>
      </c>
      <c r="FJ4" s="108">
        <v>11716.27</v>
      </c>
      <c r="FK4" s="108">
        <v>7080.5</v>
      </c>
      <c r="FL4" s="253">
        <f>FK4/FJ4</f>
        <v>0.60433055912845979</v>
      </c>
      <c r="FM4" s="108">
        <v>14544.52</v>
      </c>
      <c r="FN4" s="108">
        <v>17845.939999999999</v>
      </c>
      <c r="FO4" s="253">
        <f>FN4/FM4</f>
        <v>1.2269872089281735</v>
      </c>
      <c r="FP4" s="108">
        <v>3787.98</v>
      </c>
      <c r="FQ4" s="108">
        <v>3609.6</v>
      </c>
      <c r="FR4" s="253">
        <f>FQ4/FP4</f>
        <v>0.95290893827316936</v>
      </c>
      <c r="FS4" s="108">
        <v>3472.87</v>
      </c>
      <c r="FT4" s="108">
        <v>5124.3599999999997</v>
      </c>
      <c r="FU4" s="253">
        <f>FT4/FS4</f>
        <v>1.4755404031823822</v>
      </c>
      <c r="FV4" s="108">
        <v>3591.43</v>
      </c>
      <c r="FW4" s="108">
        <v>5350.34</v>
      </c>
      <c r="FX4" s="253">
        <f>FW4/FV4</f>
        <v>1.4897519929387459</v>
      </c>
      <c r="FY4" s="108">
        <v>5463.35</v>
      </c>
      <c r="FZ4" s="108">
        <v>5441.95</v>
      </c>
      <c r="GA4" s="253">
        <f>FZ4/FY4</f>
        <v>0.99608298937465101</v>
      </c>
      <c r="GB4" s="108">
        <v>7973.39</v>
      </c>
      <c r="GC4" s="108">
        <v>5369.92</v>
      </c>
      <c r="GD4" s="253">
        <f>GC4/GB4</f>
        <v>0.6734801633934876</v>
      </c>
      <c r="GE4" s="108">
        <v>6085.35</v>
      </c>
      <c r="GF4" s="108">
        <v>7840.66</v>
      </c>
      <c r="GG4" s="253">
        <f>GF4/GE4</f>
        <v>1.2884484869399457</v>
      </c>
      <c r="GH4" s="108">
        <v>13087.77</v>
      </c>
      <c r="GI4" s="108">
        <v>11402.02</v>
      </c>
      <c r="GJ4" s="253">
        <f>GI4/GH4</f>
        <v>0.87119654456030327</v>
      </c>
      <c r="GK4" s="108">
        <v>3856.41</v>
      </c>
      <c r="GL4" s="108">
        <v>5229.91</v>
      </c>
      <c r="GM4" s="253">
        <f>GL4/GK4</f>
        <v>1.3561602630425706</v>
      </c>
      <c r="GN4" s="108">
        <v>4349.7700000000004</v>
      </c>
      <c r="GO4" s="108">
        <v>6840.82</v>
      </c>
      <c r="GP4" s="253">
        <f>GO4/GN4</f>
        <v>1.572685452334261</v>
      </c>
      <c r="GQ4" s="108">
        <v>6478.42</v>
      </c>
      <c r="GR4" s="108">
        <v>7786</v>
      </c>
      <c r="GS4" s="253">
        <f>GR4/GQ4</f>
        <v>1.2018362501968072</v>
      </c>
      <c r="GT4" s="108">
        <v>3190.57</v>
      </c>
      <c r="GU4" s="108">
        <v>5925.52</v>
      </c>
      <c r="GV4" s="253">
        <f>GU4/GT4</f>
        <v>1.857197930150412</v>
      </c>
      <c r="GW4" s="108">
        <v>5379.05</v>
      </c>
      <c r="GX4" s="108">
        <v>4897.03</v>
      </c>
      <c r="GY4" s="253">
        <f>GX4/GW4</f>
        <v>0.91038938102453026</v>
      </c>
      <c r="GZ4" s="108">
        <v>5379.05</v>
      </c>
      <c r="HA4" s="108">
        <v>8449.68</v>
      </c>
      <c r="HB4" s="253">
        <f>HA4/GZ4</f>
        <v>1.5708498712597949</v>
      </c>
      <c r="HC4" s="108">
        <v>11384.25</v>
      </c>
      <c r="HD4" s="108">
        <v>10870.67</v>
      </c>
      <c r="HE4" s="253">
        <f>HD4/HC4</f>
        <v>0.95488679535322929</v>
      </c>
      <c r="HF4" s="108">
        <v>6801.92</v>
      </c>
      <c r="HG4" s="108">
        <v>7618.24</v>
      </c>
      <c r="HH4" s="253">
        <f>HG4/HF4</f>
        <v>1.120013172751223</v>
      </c>
      <c r="HI4" s="108">
        <v>5259.45</v>
      </c>
      <c r="HJ4" s="108">
        <v>11134.08</v>
      </c>
      <c r="HK4" s="253">
        <f>HJ4/HI4</f>
        <v>2.1169666029717935</v>
      </c>
      <c r="HL4" s="108">
        <v>9191.7800000000007</v>
      </c>
      <c r="HM4" s="108">
        <v>9515.91</v>
      </c>
      <c r="HN4" s="253">
        <f>HM4/HL4</f>
        <v>1.0352630284884972</v>
      </c>
      <c r="HO4" s="108">
        <v>4827.5</v>
      </c>
      <c r="HP4" s="108">
        <v>5621.8</v>
      </c>
      <c r="HQ4" s="253">
        <f>HP4/HO4</f>
        <v>1.1645365095805282</v>
      </c>
      <c r="HR4" s="108">
        <v>5227.34</v>
      </c>
      <c r="HS4" s="108">
        <v>5269.54</v>
      </c>
      <c r="HT4" s="253">
        <f>HS4/HR4</f>
        <v>1.0080729395830383</v>
      </c>
      <c r="HU4" s="108">
        <v>5719.69</v>
      </c>
      <c r="HV4" s="108">
        <v>9380.3700000000008</v>
      </c>
      <c r="HW4" s="253">
        <f>HV4/HU4</f>
        <v>1.6400137070365703</v>
      </c>
      <c r="HX4" s="108">
        <v>6966.03</v>
      </c>
      <c r="HY4" s="108">
        <v>12142.53</v>
      </c>
      <c r="HZ4" s="253">
        <f>HY4/HX4</f>
        <v>1.7431061881731778</v>
      </c>
      <c r="IA4" s="108">
        <v>3390.18</v>
      </c>
      <c r="IB4" s="108">
        <v>7764.47</v>
      </c>
      <c r="IC4" s="253">
        <f>IB4/IA4</f>
        <v>2.2902825218719953</v>
      </c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11">
        <f>FP4+FS4+FV4+FY4+GB4+GE4+GH4+GK4+GN4+GQ4+GT4+GW4+GZ4+HC4+HF4+HI4+HL4+HO4+HR4+HU4+HX4</f>
        <v>127473.37</v>
      </c>
      <c r="IR4" s="311">
        <f>FQ4+FT4+FW4+FZ4+GC4+GF4+GI4+GL4+GO4+GR4+GU4+GX4+HA4+HD4+HG4+HJ4+HM4+HP4+HS4+HV4+HY4</f>
        <v>154820.95000000001</v>
      </c>
      <c r="IS4" s="310">
        <f t="shared" ref="IS4:IS32" si="5">IR4-IQ4</f>
        <v>27347.580000000016</v>
      </c>
      <c r="IT4" s="312">
        <f t="shared" ref="IT4:IT32" si="6">IR4/IQ4</f>
        <v>1.214535632030439</v>
      </c>
      <c r="IU4" s="317">
        <f>HF4+HI4+HL4+HO4+HR4+HU4+HX4</f>
        <v>43993.71</v>
      </c>
      <c r="IV4" s="317">
        <f>HG4+HJ4+HM4+HP4+HS4+HV4+HY4</f>
        <v>60682.47</v>
      </c>
      <c r="IW4" s="318">
        <f>IV4-IU4</f>
        <v>16688.760000000002</v>
      </c>
      <c r="IX4" s="319">
        <f>IV4/IU4</f>
        <v>1.379344228981825</v>
      </c>
      <c r="IZ4" s="244"/>
      <c r="JA4" s="395"/>
      <c r="JB4" s="571"/>
    </row>
    <row r="5" spans="3:262" ht="16.5">
      <c r="C5" s="257" t="s">
        <v>10</v>
      </c>
      <c r="D5" s="108">
        <v>9861.51</v>
      </c>
      <c r="E5" s="108">
        <v>5744.03</v>
      </c>
      <c r="F5" s="243">
        <f t="shared" ref="F5:F32" si="7">E5/D5</f>
        <v>0.58246962179220019</v>
      </c>
      <c r="G5" s="108">
        <v>14440.89</v>
      </c>
      <c r="H5" s="108">
        <v>10632.83</v>
      </c>
      <c r="I5" s="243">
        <f t="shared" ref="I5:I32" si="8">H5/G5</f>
        <v>0.73630018648435103</v>
      </c>
      <c r="J5" s="108">
        <v>10606.65</v>
      </c>
      <c r="K5" s="108">
        <v>7591.79</v>
      </c>
      <c r="L5" s="243">
        <f t="shared" ref="L5:L32" si="9">K5/J5</f>
        <v>0.71575756718662353</v>
      </c>
      <c r="M5" s="108">
        <v>9893.81</v>
      </c>
      <c r="N5" s="108">
        <v>7453</v>
      </c>
      <c r="O5" s="243">
        <f t="shared" ref="O5:O32" si="10">N5/M5</f>
        <v>0.75329928510856792</v>
      </c>
      <c r="P5" s="108">
        <v>10278.77</v>
      </c>
      <c r="Q5" s="108">
        <v>7509.11</v>
      </c>
      <c r="R5" s="243">
        <f t="shared" ref="R5:R32" si="11">Q5/P5</f>
        <v>0.73054558084284393</v>
      </c>
      <c r="S5" s="108">
        <v>8787.48</v>
      </c>
      <c r="T5" s="108">
        <v>10400.969999999999</v>
      </c>
      <c r="U5" s="243">
        <f t="shared" ref="U5:U32" si="12">T5/S5</f>
        <v>1.1836123666853295</v>
      </c>
      <c r="V5" s="108">
        <v>14499.92</v>
      </c>
      <c r="W5" s="108">
        <v>8694.66</v>
      </c>
      <c r="X5" s="243">
        <f t="shared" ref="X5:X32" si="13">W5/V5</f>
        <v>0.59963503246914462</v>
      </c>
      <c r="Y5" s="108">
        <v>6474.09</v>
      </c>
      <c r="Z5" s="108">
        <v>5069.1099999999997</v>
      </c>
      <c r="AA5" s="243">
        <f t="shared" ref="AA5:AA32" si="14">Z5/Y5</f>
        <v>0.78298417229293993</v>
      </c>
      <c r="AB5" s="108">
        <v>6839.78</v>
      </c>
      <c r="AC5" s="108">
        <v>4784.5200000000004</v>
      </c>
      <c r="AD5" s="243">
        <f t="shared" ref="AD5:AD32" si="15">AC5/AB5</f>
        <v>0.6995137270497005</v>
      </c>
      <c r="AE5" s="108">
        <v>8840.3700000000008</v>
      </c>
      <c r="AF5" s="108">
        <v>6185.41</v>
      </c>
      <c r="AG5" s="243">
        <f t="shared" ref="AG5:AG32" si="16">AF5/AE5</f>
        <v>0.69967772842086917</v>
      </c>
      <c r="AH5" s="108">
        <v>8006.45</v>
      </c>
      <c r="AI5" s="108">
        <v>4018.84</v>
      </c>
      <c r="AJ5" s="243">
        <f t="shared" ref="AJ5:AJ32" si="17">AI5/AH5</f>
        <v>0.50195030256855411</v>
      </c>
      <c r="AK5" s="108">
        <v>9779.98</v>
      </c>
      <c r="AL5" s="108">
        <v>5635.77</v>
      </c>
      <c r="AM5" s="243">
        <f t="shared" ref="AM5:AM32" si="18">AL5/AK5</f>
        <v>0.57625577966417119</v>
      </c>
      <c r="AN5" s="108">
        <v>12270.86</v>
      </c>
      <c r="AO5" s="108">
        <v>7429.05</v>
      </c>
      <c r="AP5" s="253">
        <f t="shared" ref="AP5:AP32" si="19">AO5/AN5</f>
        <v>0.60542211385347078</v>
      </c>
      <c r="AQ5" s="108">
        <v>15624</v>
      </c>
      <c r="AR5" s="108">
        <v>10291.950000000001</v>
      </c>
      <c r="AS5" s="253">
        <f t="shared" ref="AS5:AS32" si="20">AR5/AQ5</f>
        <v>0.65872695852534568</v>
      </c>
      <c r="AT5" s="108">
        <v>7676.21</v>
      </c>
      <c r="AU5" s="108">
        <v>6081.88</v>
      </c>
      <c r="AV5" s="253">
        <f t="shared" ref="AV5:AV32" si="21">AU5/AT5</f>
        <v>0.79230245133991906</v>
      </c>
      <c r="AW5" s="108">
        <v>8396.61</v>
      </c>
      <c r="AX5" s="108">
        <v>5659.81</v>
      </c>
      <c r="AY5" s="253">
        <f t="shared" ref="AY5:AY32" si="22">AX5/AW5</f>
        <v>0.67405893568952235</v>
      </c>
      <c r="AZ5" s="108">
        <v>7154.2</v>
      </c>
      <c r="BA5" s="108">
        <v>5515.46</v>
      </c>
      <c r="BB5" s="253">
        <f t="shared" ref="BB5:BB32" si="23">BA5/AZ5</f>
        <v>0.77094014704649017</v>
      </c>
      <c r="BC5" s="108">
        <v>5281.66</v>
      </c>
      <c r="BD5" s="108">
        <v>4903.7299999999996</v>
      </c>
      <c r="BE5" s="253">
        <f t="shared" ref="BE5:BE32" si="24">BD5/BC5</f>
        <v>0.92844484499191537</v>
      </c>
      <c r="BF5" s="108">
        <v>8518.1</v>
      </c>
      <c r="BG5" s="108">
        <v>5983.74</v>
      </c>
      <c r="BH5" s="253">
        <f t="shared" ref="BH5:BH32" si="25">BG5/BF5</f>
        <v>0.70247355630950559</v>
      </c>
      <c r="BI5" s="108">
        <v>8731.3799999999992</v>
      </c>
      <c r="BJ5" s="108">
        <v>4865.2299999999996</v>
      </c>
      <c r="BK5" s="253">
        <f t="shared" ref="BK5:BK32" si="26">BJ5/BI5</f>
        <v>0.55721203292034016</v>
      </c>
      <c r="BL5" s="108">
        <v>15143.75</v>
      </c>
      <c r="BM5" s="108">
        <v>11087.75</v>
      </c>
      <c r="BN5" s="253">
        <f t="shared" ref="BN5:BN32" si="27">BM5/BL5</f>
        <v>0.73216673545191913</v>
      </c>
      <c r="BO5" s="108">
        <v>8297.1</v>
      </c>
      <c r="BP5" s="108">
        <v>4410.7299999999996</v>
      </c>
      <c r="BQ5" s="253">
        <f t="shared" ref="BQ5:BQ32" si="28">BP5/BO5</f>
        <v>0.53159899241903785</v>
      </c>
      <c r="BR5" s="108">
        <v>8715.0400000000009</v>
      </c>
      <c r="BS5" s="108">
        <v>4931.1400000000003</v>
      </c>
      <c r="BT5" s="253">
        <f t="shared" ref="BT5:BT32" si="29">BS5/BR5</f>
        <v>0.56581954873414231</v>
      </c>
      <c r="BU5" s="108">
        <v>6383.58</v>
      </c>
      <c r="BV5" s="108">
        <v>4583.59</v>
      </c>
      <c r="BW5" s="253">
        <f t="shared" ref="BW5:BW32" si="30">BV5/BU5</f>
        <v>0.71802812841696984</v>
      </c>
      <c r="BX5" s="108">
        <v>6791.03</v>
      </c>
      <c r="BY5" s="108">
        <v>6590.24</v>
      </c>
      <c r="BZ5" s="253">
        <f t="shared" ref="BZ5:BZ32" si="31">BY5/BX5</f>
        <v>0.97043305654665046</v>
      </c>
      <c r="CA5" s="88">
        <v>9022.2900000000009</v>
      </c>
      <c r="CB5" s="108">
        <v>6988.19</v>
      </c>
      <c r="CC5" s="253">
        <f t="shared" ref="CC5:CC32" si="32">CB5/CA5</f>
        <v>0.77454726017452324</v>
      </c>
      <c r="CD5" s="108">
        <v>9465.82</v>
      </c>
      <c r="CE5" s="108">
        <v>6165.24</v>
      </c>
      <c r="CF5" s="253">
        <f t="shared" ref="CF5:CF32" si="33">CE5/CD5</f>
        <v>0.65131599798010098</v>
      </c>
      <c r="CG5" s="108">
        <v>17204.39</v>
      </c>
      <c r="CH5" s="108">
        <v>12456.97</v>
      </c>
      <c r="CI5" s="253">
        <f t="shared" ref="CI5:CI32" si="34">CH5/CG5</f>
        <v>0.72405763877707952</v>
      </c>
      <c r="CJ5" s="108">
        <v>8030.07</v>
      </c>
      <c r="CK5" s="108">
        <v>5860.94</v>
      </c>
      <c r="CL5" s="253">
        <f t="shared" ref="CL5:CL32" si="35">CK5/CJ5</f>
        <v>0.72987408578007418</v>
      </c>
      <c r="CM5" s="108">
        <v>7637.73</v>
      </c>
      <c r="CN5" s="108">
        <v>7402.32</v>
      </c>
      <c r="CO5" s="253">
        <f t="shared" ref="CO5:CO32" si="36">CN5/CM5</f>
        <v>0.96917801493375655</v>
      </c>
      <c r="CP5" s="108">
        <v>11728.09</v>
      </c>
      <c r="CQ5" s="108">
        <v>6087.73</v>
      </c>
      <c r="CR5" s="253">
        <f t="shared" ref="CR5:CR32" si="37">CQ5/CP5</f>
        <v>0.51907258556167279</v>
      </c>
      <c r="CS5" s="108">
        <v>4598.33</v>
      </c>
      <c r="CT5" s="108">
        <v>4871.3100000000004</v>
      </c>
      <c r="CU5" s="253">
        <f t="shared" ref="CU5:CU32" si="38">CT5/CS5</f>
        <v>1.0593650303479742</v>
      </c>
      <c r="CV5" s="108">
        <v>10955.86</v>
      </c>
      <c r="CW5" s="108">
        <v>6407.7</v>
      </c>
      <c r="CX5" s="253">
        <f t="shared" ref="CX5:CX32" si="39">CW5/CV5</f>
        <v>0.58486508589923558</v>
      </c>
      <c r="CY5" s="108">
        <v>9989.4599999999991</v>
      </c>
      <c r="CZ5" s="108">
        <v>5488.61</v>
      </c>
      <c r="DA5" s="253">
        <f t="shared" ref="DA5:DA32" si="40">CZ5/CY5</f>
        <v>0.54944010987580916</v>
      </c>
      <c r="DB5" s="108">
        <v>15224.48</v>
      </c>
      <c r="DC5" s="108">
        <v>9393.2999999999993</v>
      </c>
      <c r="DD5" s="253">
        <f t="shared" ref="DD5:DD32" si="41">DC5/DB5</f>
        <v>0.61698659001818124</v>
      </c>
      <c r="DE5" s="108">
        <v>9773.57</v>
      </c>
      <c r="DF5" s="108">
        <v>7900.21</v>
      </c>
      <c r="DG5" s="253">
        <f t="shared" ref="DG5:DG32" si="42">DF5/DE5</f>
        <v>0.80832387755958168</v>
      </c>
      <c r="DH5" s="108">
        <v>11377.61</v>
      </c>
      <c r="DI5" s="108">
        <v>8545.7900000000009</v>
      </c>
      <c r="DJ5" s="253">
        <f t="shared" ref="DJ5:DJ32" si="43">DI5/DH5</f>
        <v>0.75110590009676903</v>
      </c>
      <c r="DK5" s="108">
        <v>8761.26</v>
      </c>
      <c r="DL5" s="108">
        <v>5700.18</v>
      </c>
      <c r="DM5" s="253">
        <f t="shared" si="0"/>
        <v>0.65061189828860233</v>
      </c>
      <c r="DN5" s="108">
        <v>14258.2</v>
      </c>
      <c r="DO5" s="108">
        <v>4095.71</v>
      </c>
      <c r="DP5" s="253">
        <f t="shared" si="1"/>
        <v>0.2872529491801209</v>
      </c>
      <c r="DQ5" s="108">
        <v>26581.119999999999</v>
      </c>
      <c r="DR5" s="108">
        <v>6865.92</v>
      </c>
      <c r="DS5" s="253">
        <f t="shared" si="2"/>
        <v>0.25830062841595841</v>
      </c>
      <c r="DT5" s="108">
        <v>19697.32</v>
      </c>
      <c r="DU5" s="108">
        <v>10547.6</v>
      </c>
      <c r="DV5" s="253">
        <f t="shared" si="3"/>
        <v>0.53548401508428556</v>
      </c>
      <c r="DW5" s="108">
        <v>17741.87</v>
      </c>
      <c r="DX5" s="108">
        <v>15169.76</v>
      </c>
      <c r="DY5" s="253">
        <f t="shared" si="4"/>
        <v>0.85502599218684394</v>
      </c>
      <c r="DZ5" s="108">
        <v>10310</v>
      </c>
      <c r="EA5" s="108">
        <v>9188.98</v>
      </c>
      <c r="EB5" s="253">
        <f t="shared" ref="EB5:EB32" si="44">EA5/DZ5</f>
        <v>0.89126867119301645</v>
      </c>
      <c r="EC5" s="108">
        <v>9122.82</v>
      </c>
      <c r="ED5" s="108">
        <v>4108.42</v>
      </c>
      <c r="EE5" s="253">
        <f t="shared" ref="EE5:EE32" si="45">ED5/EC5</f>
        <v>0.45034539758539577</v>
      </c>
      <c r="EF5" s="108">
        <v>10392.01</v>
      </c>
      <c r="EG5" s="108">
        <v>6188.79</v>
      </c>
      <c r="EH5" s="253">
        <f t="shared" ref="EH5:EH32" si="46">EG5/EF5</f>
        <v>0.59553349159594726</v>
      </c>
      <c r="EI5" s="108">
        <v>6652.21</v>
      </c>
      <c r="EJ5" s="108">
        <v>5374.67</v>
      </c>
      <c r="EK5" s="253">
        <f t="shared" ref="EK5:EK32" si="47">EJ5/EI5</f>
        <v>0.80795254509403647</v>
      </c>
      <c r="EL5" s="108">
        <v>10898.32</v>
      </c>
      <c r="EM5" s="108">
        <v>6894.23</v>
      </c>
      <c r="EN5" s="253">
        <f t="shared" ref="EN5:EN32" si="48">EM5/EL5</f>
        <v>0.63259566612101681</v>
      </c>
      <c r="EO5" s="108">
        <v>10456.469999999999</v>
      </c>
      <c r="EP5" s="108">
        <v>5515.46</v>
      </c>
      <c r="EQ5" s="253">
        <f t="shared" ref="EQ5:EQ32" si="49">EP5/EO5</f>
        <v>0.52746863903401442</v>
      </c>
      <c r="ER5" s="108">
        <v>16338.83</v>
      </c>
      <c r="ES5" s="108">
        <v>4903.7299999999996</v>
      </c>
      <c r="ET5" s="253">
        <f t="shared" ref="ET5:ET32" si="50">ES5/ER5</f>
        <v>0.30012736530094258</v>
      </c>
      <c r="EU5" s="108">
        <v>9585.67</v>
      </c>
      <c r="EV5" s="108">
        <v>5315.46</v>
      </c>
      <c r="EW5" s="253">
        <f t="shared" ref="EW5:EW32" si="51">EV5/EU5</f>
        <v>0.55452148884741492</v>
      </c>
      <c r="EX5" s="108">
        <v>8017.03</v>
      </c>
      <c r="EY5" s="108">
        <v>4566.25</v>
      </c>
      <c r="EZ5" s="253">
        <f t="shared" ref="EZ5:EZ32" si="52">EY5/EX5</f>
        <v>0.56956878045859882</v>
      </c>
      <c r="FA5" s="108">
        <v>7291.4</v>
      </c>
      <c r="FB5" s="108">
        <v>5066.7700000000004</v>
      </c>
      <c r="FC5" s="253">
        <f t="shared" ref="FC5:FC32" si="53">FB5/FA5</f>
        <v>0.69489672765175425</v>
      </c>
      <c r="FD5" s="108">
        <v>6301.99</v>
      </c>
      <c r="FE5" s="108">
        <v>4371.32</v>
      </c>
      <c r="FF5" s="253">
        <f t="shared" ref="FF5:FF32" si="54">FE5/FD5</f>
        <v>0.69364121491782749</v>
      </c>
      <c r="FG5" s="108">
        <v>8342.17</v>
      </c>
      <c r="FH5" s="108">
        <v>6348.39</v>
      </c>
      <c r="FI5" s="253">
        <f t="shared" ref="FI5:FI32" si="55">FH5/FG5</f>
        <v>0.76099983577414509</v>
      </c>
      <c r="FJ5" s="108">
        <v>10898.05</v>
      </c>
      <c r="FK5" s="108">
        <v>8160.4</v>
      </c>
      <c r="FL5" s="253">
        <f t="shared" ref="FL5:FL32" si="56">FK5/FJ5</f>
        <v>0.7487945091094278</v>
      </c>
      <c r="FM5" s="108">
        <v>17234.009999999998</v>
      </c>
      <c r="FN5" s="108">
        <v>10240.040000000001</v>
      </c>
      <c r="FO5" s="253">
        <f t="shared" ref="FO5:FO32" si="57">FN5/FM5</f>
        <v>0.5941762828268059</v>
      </c>
      <c r="FP5" s="108">
        <v>6904.38</v>
      </c>
      <c r="FQ5" s="108">
        <v>4129.46</v>
      </c>
      <c r="FR5" s="253">
        <f t="shared" ref="FR5:FR32" si="58">FQ5/FP5</f>
        <v>0.59809280485720662</v>
      </c>
      <c r="FS5" s="108">
        <v>11554.93</v>
      </c>
      <c r="FT5" s="108">
        <v>6439.75</v>
      </c>
      <c r="FU5" s="253">
        <f t="shared" ref="FU5:FU32" si="59">FT5/FS5</f>
        <v>0.55731622779194678</v>
      </c>
      <c r="FV5" s="108">
        <v>7433.12</v>
      </c>
      <c r="FW5" s="108">
        <v>4364.38</v>
      </c>
      <c r="FX5" s="253">
        <f t="shared" ref="FX5:FX32" si="60">FW5/FV5</f>
        <v>0.58715317390274879</v>
      </c>
      <c r="FY5" s="108">
        <v>8933.09</v>
      </c>
      <c r="FZ5" s="108">
        <v>4344.47</v>
      </c>
      <c r="GA5" s="253">
        <f t="shared" ref="GA5:GA32" si="61">FZ5/FY5</f>
        <v>0.48633451582822967</v>
      </c>
      <c r="GB5" s="108">
        <v>9467.0499999999993</v>
      </c>
      <c r="GC5" s="108">
        <v>5925.39</v>
      </c>
      <c r="GD5" s="253">
        <f t="shared" ref="GD5:GD32" si="62">GC5/GB5</f>
        <v>0.62589613448751202</v>
      </c>
      <c r="GE5" s="108">
        <v>13578.78</v>
      </c>
      <c r="GF5" s="108">
        <v>7580.27</v>
      </c>
      <c r="GG5" s="253">
        <f t="shared" ref="GG5:GG32" si="63">GF5/GE5</f>
        <v>0.55824381866412154</v>
      </c>
      <c r="GH5" s="108">
        <v>16510.189999999999</v>
      </c>
      <c r="GI5" s="108">
        <v>12239</v>
      </c>
      <c r="GJ5" s="253">
        <f t="shared" ref="GJ5:GJ32" si="64">GI5/GH5</f>
        <v>0.74129976699238476</v>
      </c>
      <c r="GK5" s="108">
        <v>8320.2900000000009</v>
      </c>
      <c r="GL5" s="108">
        <v>6623.59</v>
      </c>
      <c r="GM5" s="253">
        <f t="shared" ref="GM5:GM32" si="65">GL5/GK5</f>
        <v>0.79607681943778397</v>
      </c>
      <c r="GN5" s="108">
        <v>10189.969999999999</v>
      </c>
      <c r="GO5" s="108">
        <v>7011.49</v>
      </c>
      <c r="GP5" s="253">
        <f t="shared" ref="GP5:GP32" si="66">GO5/GN5</f>
        <v>0.68807759002234548</v>
      </c>
      <c r="GQ5" s="108">
        <v>8716.1</v>
      </c>
      <c r="GR5" s="108">
        <v>5665.42</v>
      </c>
      <c r="GS5" s="253">
        <f t="shared" ref="GS5:GS32" si="67">GR5/GQ5</f>
        <v>0.64999483714046413</v>
      </c>
      <c r="GT5" s="108">
        <v>10107.09</v>
      </c>
      <c r="GU5" s="108">
        <v>4686.42</v>
      </c>
      <c r="GV5" s="253">
        <f t="shared" ref="GV5:GV32" si="68">GU5/GT5</f>
        <v>0.46367648848481613</v>
      </c>
      <c r="GW5" s="108">
        <v>8693.64</v>
      </c>
      <c r="GX5" s="108">
        <v>10616.92</v>
      </c>
      <c r="GY5" s="253">
        <f t="shared" ref="GY5:GY32" si="69">GX5/GW5</f>
        <v>1.2212283922499667</v>
      </c>
      <c r="GZ5" s="108">
        <v>8693.64</v>
      </c>
      <c r="HA5" s="108">
        <v>6273.76</v>
      </c>
      <c r="HB5" s="253">
        <f t="shared" ref="HB5:HB32" si="70">HA5/GZ5</f>
        <v>0.72164938966876946</v>
      </c>
      <c r="HC5" s="108">
        <v>20259.25</v>
      </c>
      <c r="HD5" s="108">
        <v>13675.47</v>
      </c>
      <c r="HE5" s="253">
        <f t="shared" ref="HE5:HE32" si="71">HD5/HC5</f>
        <v>0.67502350778039655</v>
      </c>
      <c r="HF5" s="108">
        <v>9420.66</v>
      </c>
      <c r="HG5" s="108">
        <v>7933.95</v>
      </c>
      <c r="HH5" s="253">
        <f t="shared" ref="HH5:HH32" si="72">HG5/HF5</f>
        <v>0.84218621625236445</v>
      </c>
      <c r="HI5" s="108">
        <v>11067.92</v>
      </c>
      <c r="HJ5" s="108">
        <v>9913.5400000000009</v>
      </c>
      <c r="HK5" s="253">
        <f t="shared" ref="HK5:HK32" si="73">HJ5/HI5</f>
        <v>0.895700366464521</v>
      </c>
      <c r="HL5" s="108">
        <v>9905.9500000000007</v>
      </c>
      <c r="HM5" s="108">
        <v>5875.79</v>
      </c>
      <c r="HN5" s="253">
        <f t="shared" ref="HN5:HN32" si="74">HM5/HL5</f>
        <v>0.59315764767639645</v>
      </c>
      <c r="HO5" s="108">
        <v>5862.55</v>
      </c>
      <c r="HP5" s="108">
        <v>6849.98</v>
      </c>
      <c r="HQ5" s="253">
        <f t="shared" ref="HQ5:HQ32" si="75">HP5/HO5</f>
        <v>1.1684301199989764</v>
      </c>
      <c r="HR5" s="108">
        <v>10248.870000000001</v>
      </c>
      <c r="HS5" s="108">
        <v>7358.42</v>
      </c>
      <c r="HT5" s="253">
        <f t="shared" ref="HT5:HT32" si="76">HS5/HR5</f>
        <v>0.7179737863784007</v>
      </c>
      <c r="HU5" s="108">
        <v>5254.87</v>
      </c>
      <c r="HV5" s="108">
        <v>6645.7</v>
      </c>
      <c r="HW5" s="253">
        <f t="shared" ref="HW5:HW32" si="77">HV5/HU5</f>
        <v>1.2646744829082357</v>
      </c>
      <c r="HX5" s="108">
        <v>15146.43</v>
      </c>
      <c r="HY5" s="108">
        <v>13342.07</v>
      </c>
      <c r="HZ5" s="253">
        <f t="shared" ref="HZ5:HZ32" si="78">HY5/HX5</f>
        <v>0.8808722583473465</v>
      </c>
      <c r="IA5" s="108">
        <v>7505.6</v>
      </c>
      <c r="IB5" s="108">
        <v>7682.05</v>
      </c>
      <c r="IC5" s="253">
        <f t="shared" ref="IC5:IC32" si="79">IB5/IA5</f>
        <v>1.0235091131954808</v>
      </c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11">
        <f t="shared" ref="IQ5:IQ32" si="80">FP5+FS5+FV5+FY5+GB5+GE5+GH5+GK5+GN5+GQ5+GT5+GW5+GZ5+HC5+HF5+HI5+HL5+HO5+HR5+HU5+HX5</f>
        <v>216268.77000000002</v>
      </c>
      <c r="IR5" s="311">
        <f t="shared" ref="IR5:IR32" si="81">FQ5+FT5+FW5+FZ5+GC5+GF5+GI5+GL5+GO5+GR5+GU5+GX5+HA5+HD5+HG5+HJ5+HM5+HP5+HS5+HV5+HY5</f>
        <v>157495.24000000002</v>
      </c>
      <c r="IS5" s="310">
        <f t="shared" si="5"/>
        <v>-58773.53</v>
      </c>
      <c r="IT5" s="313">
        <f t="shared" si="6"/>
        <v>0.72823847844513101</v>
      </c>
      <c r="IU5" s="317">
        <f t="shared" ref="IU5:IU32" si="82">HF5+HI5+HL5+HO5+HR5+HU5+HX5</f>
        <v>66907.25</v>
      </c>
      <c r="IV5" s="317">
        <f t="shared" ref="IV5:IV32" si="83">HG5+HJ5+HM5+HP5+HS5+HV5+HY5</f>
        <v>57919.45</v>
      </c>
      <c r="IW5" s="316">
        <f t="shared" ref="IW5:IW32" si="84">IV5-IU5</f>
        <v>-8987.8000000000029</v>
      </c>
      <c r="IX5" s="320">
        <f t="shared" ref="IX5:IX32" si="85">IV5/IU5</f>
        <v>0.86566777142985252</v>
      </c>
      <c r="IZ5" s="244"/>
      <c r="JA5" s="395"/>
      <c r="JB5" s="571"/>
    </row>
    <row r="6" spans="3:262" ht="16.5">
      <c r="C6" s="257" t="s">
        <v>11</v>
      </c>
      <c r="D6" s="108">
        <v>5443</v>
      </c>
      <c r="E6" s="108">
        <v>4542.4399999999996</v>
      </c>
      <c r="F6" s="243">
        <f t="shared" si="7"/>
        <v>0.83454712474738191</v>
      </c>
      <c r="G6" s="108">
        <v>9612.4699999999993</v>
      </c>
      <c r="H6" s="108">
        <v>4144.7299999999996</v>
      </c>
      <c r="I6" s="243">
        <f t="shared" si="8"/>
        <v>0.43118262007579738</v>
      </c>
      <c r="J6" s="108">
        <v>6528.21</v>
      </c>
      <c r="K6" s="108">
        <v>6510.69</v>
      </c>
      <c r="L6" s="243">
        <f t="shared" si="9"/>
        <v>0.99731626280404573</v>
      </c>
      <c r="M6" s="108">
        <v>6310.75</v>
      </c>
      <c r="N6" s="108">
        <v>8560.84</v>
      </c>
      <c r="O6" s="243">
        <f t="shared" si="10"/>
        <v>1.3565487461870618</v>
      </c>
      <c r="P6" s="108">
        <v>8887.02</v>
      </c>
      <c r="Q6" s="108">
        <v>3808.69</v>
      </c>
      <c r="R6" s="243">
        <f t="shared" si="11"/>
        <v>0.42856773136551957</v>
      </c>
      <c r="S6" s="108">
        <v>8495.0400000000009</v>
      </c>
      <c r="T6" s="108">
        <v>5400.37</v>
      </c>
      <c r="U6" s="243">
        <f t="shared" si="12"/>
        <v>0.63570860172524191</v>
      </c>
      <c r="V6" s="108">
        <v>15310.87</v>
      </c>
      <c r="W6" s="108">
        <v>10201.540000000001</v>
      </c>
      <c r="X6" s="243">
        <f t="shared" si="13"/>
        <v>0.66629394671889974</v>
      </c>
      <c r="Y6" s="108">
        <v>4400.09</v>
      </c>
      <c r="Z6" s="108">
        <v>5719.98</v>
      </c>
      <c r="AA6" s="243">
        <f t="shared" si="14"/>
        <v>1.2999688642732306</v>
      </c>
      <c r="AB6" s="108">
        <v>7622.64</v>
      </c>
      <c r="AC6" s="108">
        <v>3069.77</v>
      </c>
      <c r="AD6" s="243">
        <f t="shared" si="15"/>
        <v>0.40271743123117448</v>
      </c>
      <c r="AE6" s="108">
        <v>5489.87</v>
      </c>
      <c r="AF6" s="108">
        <v>3392.62</v>
      </c>
      <c r="AG6" s="243">
        <f t="shared" si="16"/>
        <v>0.6179782034911574</v>
      </c>
      <c r="AH6" s="108">
        <v>7277.03</v>
      </c>
      <c r="AI6" s="108">
        <v>3702.11</v>
      </c>
      <c r="AJ6" s="243">
        <f t="shared" si="17"/>
        <v>0.50873914220499306</v>
      </c>
      <c r="AK6" s="108">
        <v>7626.15</v>
      </c>
      <c r="AL6" s="108">
        <v>5854.83</v>
      </c>
      <c r="AM6" s="243">
        <f t="shared" si="18"/>
        <v>0.76773076847426291</v>
      </c>
      <c r="AN6" s="108">
        <v>7160.94</v>
      </c>
      <c r="AO6" s="108">
        <v>4312.43</v>
      </c>
      <c r="AP6" s="253">
        <f t="shared" si="19"/>
        <v>0.60221563090879138</v>
      </c>
      <c r="AQ6" s="108">
        <v>13945.39</v>
      </c>
      <c r="AR6" s="108">
        <v>10900.35</v>
      </c>
      <c r="AS6" s="253">
        <f t="shared" si="20"/>
        <v>0.78164540396503801</v>
      </c>
      <c r="AT6" s="108">
        <v>7033.26</v>
      </c>
      <c r="AU6" s="108">
        <v>7654.72</v>
      </c>
      <c r="AV6" s="253">
        <f t="shared" si="21"/>
        <v>1.0883601629969601</v>
      </c>
      <c r="AW6" s="108">
        <v>6059.29</v>
      </c>
      <c r="AX6" s="108">
        <v>2366.8200000000002</v>
      </c>
      <c r="AY6" s="253">
        <f t="shared" si="22"/>
        <v>0.39061012098777254</v>
      </c>
      <c r="AZ6" s="108">
        <v>4914.82</v>
      </c>
      <c r="BA6" s="108">
        <v>4113.3999999999996</v>
      </c>
      <c r="BB6" s="253">
        <f t="shared" si="23"/>
        <v>0.83693807708115453</v>
      </c>
      <c r="BC6" s="108">
        <v>4942.41</v>
      </c>
      <c r="BD6" s="108">
        <v>3212.97</v>
      </c>
      <c r="BE6" s="253">
        <f t="shared" si="24"/>
        <v>0.65008164033335958</v>
      </c>
      <c r="BF6" s="108">
        <v>7371.7</v>
      </c>
      <c r="BG6" s="108">
        <v>3632.88</v>
      </c>
      <c r="BH6" s="253">
        <f t="shared" si="25"/>
        <v>0.49281441187243108</v>
      </c>
      <c r="BI6" s="108">
        <v>7938.3</v>
      </c>
      <c r="BJ6" s="108">
        <v>6163.54</v>
      </c>
      <c r="BK6" s="253">
        <f t="shared" si="26"/>
        <v>0.77643072194298524</v>
      </c>
      <c r="BL6" s="108">
        <v>16498.53</v>
      </c>
      <c r="BM6" s="108">
        <v>9854.16</v>
      </c>
      <c r="BN6" s="253">
        <f t="shared" si="27"/>
        <v>0.59727502995721438</v>
      </c>
      <c r="BO6" s="108">
        <v>4341.8</v>
      </c>
      <c r="BP6" s="108">
        <v>4509.75</v>
      </c>
      <c r="BQ6" s="253">
        <f t="shared" si="28"/>
        <v>1.038682113409185</v>
      </c>
      <c r="BR6" s="108">
        <v>5159.18</v>
      </c>
      <c r="BS6" s="108">
        <v>3506.66</v>
      </c>
      <c r="BT6" s="253">
        <f t="shared" si="29"/>
        <v>0.67969328459173739</v>
      </c>
      <c r="BU6" s="108">
        <v>4082.87</v>
      </c>
      <c r="BV6" s="108">
        <v>4226.7</v>
      </c>
      <c r="BW6" s="253">
        <f t="shared" si="30"/>
        <v>1.0352276707316177</v>
      </c>
      <c r="BX6" s="108">
        <v>3394.3</v>
      </c>
      <c r="BY6" s="108">
        <v>3849.79</v>
      </c>
      <c r="BZ6" s="253">
        <f t="shared" si="31"/>
        <v>1.1341926170344401</v>
      </c>
      <c r="CA6" s="88">
        <v>6121.23</v>
      </c>
      <c r="CB6" s="108">
        <v>2574.84</v>
      </c>
      <c r="CC6" s="253">
        <f t="shared" si="32"/>
        <v>0.42064094961306803</v>
      </c>
      <c r="CD6" s="108">
        <v>7473.2</v>
      </c>
      <c r="CE6" s="108">
        <v>4220.3</v>
      </c>
      <c r="CF6" s="253">
        <f t="shared" si="33"/>
        <v>0.56472461596103418</v>
      </c>
      <c r="CG6" s="108">
        <v>15350.55</v>
      </c>
      <c r="CH6" s="108">
        <v>8080.14</v>
      </c>
      <c r="CI6" s="253">
        <f t="shared" si="34"/>
        <v>0.52637462501343601</v>
      </c>
      <c r="CJ6" s="108">
        <v>9437.9</v>
      </c>
      <c r="CK6" s="108">
        <v>6437.08</v>
      </c>
      <c r="CL6" s="253">
        <f t="shared" si="35"/>
        <v>0.68204579408554866</v>
      </c>
      <c r="CM6" s="108">
        <v>9433.5</v>
      </c>
      <c r="CN6" s="108">
        <v>4687.46</v>
      </c>
      <c r="CO6" s="253">
        <f t="shared" si="36"/>
        <v>0.49689510786028518</v>
      </c>
      <c r="CP6" s="108">
        <v>6462.38</v>
      </c>
      <c r="CQ6" s="108">
        <v>3996.37</v>
      </c>
      <c r="CR6" s="253">
        <f t="shared" si="37"/>
        <v>0.61840529340583494</v>
      </c>
      <c r="CS6" s="108">
        <v>4772.47</v>
      </c>
      <c r="CT6" s="108">
        <v>5156.16</v>
      </c>
      <c r="CU6" s="253">
        <f t="shared" si="38"/>
        <v>1.0803965242316871</v>
      </c>
      <c r="CV6" s="108">
        <v>5827.98</v>
      </c>
      <c r="CW6" s="108">
        <v>4472.9399999999996</v>
      </c>
      <c r="CX6" s="253">
        <f t="shared" si="39"/>
        <v>0.76749405454376984</v>
      </c>
      <c r="CY6" s="108">
        <v>8601.44</v>
      </c>
      <c r="CZ6" s="108">
        <v>8641.5300000000007</v>
      </c>
      <c r="DA6" s="253">
        <f t="shared" si="40"/>
        <v>1.0046608474860024</v>
      </c>
      <c r="DB6" s="108">
        <v>14743.9</v>
      </c>
      <c r="DC6" s="108">
        <v>13529.27</v>
      </c>
      <c r="DD6" s="253">
        <f t="shared" si="41"/>
        <v>0.91761813360101474</v>
      </c>
      <c r="DE6" s="108">
        <v>7645.71</v>
      </c>
      <c r="DF6" s="108">
        <v>5304.59</v>
      </c>
      <c r="DG6" s="253">
        <f t="shared" si="42"/>
        <v>0.69379952940930278</v>
      </c>
      <c r="DH6" s="108">
        <v>5361.54</v>
      </c>
      <c r="DI6" s="108">
        <v>5328.73</v>
      </c>
      <c r="DJ6" s="253">
        <f t="shared" si="43"/>
        <v>0.99388048956083508</v>
      </c>
      <c r="DK6" s="108">
        <v>9432.2199999999993</v>
      </c>
      <c r="DL6" s="108">
        <v>4286.43</v>
      </c>
      <c r="DM6" s="253">
        <f t="shared" si="0"/>
        <v>0.45444550699623215</v>
      </c>
      <c r="DN6" s="108">
        <v>7447.32</v>
      </c>
      <c r="DO6" s="108">
        <v>5071.1899999999996</v>
      </c>
      <c r="DP6" s="253">
        <f t="shared" si="1"/>
        <v>0.68094160046835639</v>
      </c>
      <c r="DQ6" s="108">
        <v>13788.48</v>
      </c>
      <c r="DR6" s="108">
        <v>3928.36</v>
      </c>
      <c r="DS6" s="253">
        <f t="shared" si="2"/>
        <v>0.28490159901599016</v>
      </c>
      <c r="DT6" s="108">
        <v>19592.939999999999</v>
      </c>
      <c r="DU6" s="108">
        <v>11867.63</v>
      </c>
      <c r="DV6" s="253">
        <f t="shared" si="3"/>
        <v>0.60570950556680114</v>
      </c>
      <c r="DW6" s="108">
        <v>16269.33</v>
      </c>
      <c r="DX6" s="108">
        <v>15303.03</v>
      </c>
      <c r="DY6" s="253">
        <f t="shared" si="4"/>
        <v>0.94060603601992221</v>
      </c>
      <c r="DZ6" s="108">
        <v>8716.02</v>
      </c>
      <c r="EA6" s="108">
        <v>8538.4</v>
      </c>
      <c r="EB6" s="253">
        <f t="shared" si="44"/>
        <v>0.97962143271814417</v>
      </c>
      <c r="EC6" s="108">
        <v>5321.54</v>
      </c>
      <c r="EE6" s="253">
        <f t="shared" si="45"/>
        <v>0</v>
      </c>
      <c r="EF6" s="108">
        <v>3763.22</v>
      </c>
      <c r="EG6" s="108">
        <v>5630.44</v>
      </c>
      <c r="EH6" s="253">
        <f t="shared" si="46"/>
        <v>1.4961761470230281</v>
      </c>
      <c r="EI6" s="108">
        <v>5253.79</v>
      </c>
      <c r="EJ6" s="108">
        <v>2605.1799999999998</v>
      </c>
      <c r="EK6" s="253">
        <f t="shared" si="47"/>
        <v>0.49586679330540429</v>
      </c>
      <c r="EL6" s="108">
        <v>6025.57</v>
      </c>
      <c r="EM6" s="108">
        <v>2201.13</v>
      </c>
      <c r="EN6" s="253">
        <f t="shared" si="48"/>
        <v>0.36529822074924034</v>
      </c>
      <c r="EO6" s="108">
        <v>8991.39</v>
      </c>
      <c r="EP6" s="108">
        <v>4113.3999999999996</v>
      </c>
      <c r="EQ6" s="253">
        <f t="shared" si="49"/>
        <v>0.45748210232233277</v>
      </c>
      <c r="ER6" s="108">
        <v>18022.46</v>
      </c>
      <c r="ES6" s="108">
        <v>3212.97</v>
      </c>
      <c r="ET6" s="253">
        <f t="shared" si="50"/>
        <v>0.17827588464615818</v>
      </c>
      <c r="EU6" s="108">
        <v>8465.58</v>
      </c>
      <c r="EV6" s="108">
        <v>7590.96</v>
      </c>
      <c r="EW6" s="253">
        <f t="shared" si="51"/>
        <v>0.89668516510386764</v>
      </c>
      <c r="EX6" s="108">
        <v>6235.17</v>
      </c>
      <c r="EY6" s="108">
        <v>3462.28</v>
      </c>
      <c r="EZ6" s="253">
        <f t="shared" si="52"/>
        <v>0.5552823740170677</v>
      </c>
      <c r="FA6" s="108">
        <v>4017.75</v>
      </c>
      <c r="FB6" s="108">
        <v>4818.78</v>
      </c>
      <c r="FC6" s="253">
        <f t="shared" si="53"/>
        <v>1.1993727832742205</v>
      </c>
      <c r="FD6" s="108">
        <v>3473.43</v>
      </c>
      <c r="FE6" s="108">
        <v>4512.96</v>
      </c>
      <c r="FF6" s="253">
        <f t="shared" si="54"/>
        <v>1.2992805382575725</v>
      </c>
      <c r="FG6" s="108">
        <v>6567.8</v>
      </c>
      <c r="FH6" s="108">
        <v>3708.72</v>
      </c>
      <c r="FI6" s="253">
        <f t="shared" si="55"/>
        <v>0.56468223758336122</v>
      </c>
      <c r="FJ6" s="108">
        <v>7914.7</v>
      </c>
      <c r="FK6" s="108">
        <v>8132.89</v>
      </c>
      <c r="FL6" s="253">
        <f t="shared" si="56"/>
        <v>1.0275676904999558</v>
      </c>
      <c r="FM6" s="108">
        <v>18096.8</v>
      </c>
      <c r="FN6" s="108">
        <v>12747.81</v>
      </c>
      <c r="FO6" s="253">
        <f t="shared" si="57"/>
        <v>0.7044234339772778</v>
      </c>
      <c r="FP6" s="108">
        <v>5817.74</v>
      </c>
      <c r="FQ6" s="108">
        <v>5621.4</v>
      </c>
      <c r="FR6" s="253">
        <f t="shared" si="58"/>
        <v>0.96625149972326019</v>
      </c>
      <c r="FS6" s="108">
        <v>7206.66</v>
      </c>
      <c r="FT6" s="108">
        <v>3171.05</v>
      </c>
      <c r="FU6" s="253">
        <f t="shared" si="59"/>
        <v>0.4400165957600331</v>
      </c>
      <c r="FV6" s="108">
        <v>6125.48</v>
      </c>
      <c r="FW6" s="108">
        <v>3869.81</v>
      </c>
      <c r="FX6" s="253">
        <f t="shared" si="60"/>
        <v>0.63175620522799847</v>
      </c>
      <c r="FY6" s="108">
        <v>5855.1</v>
      </c>
      <c r="FZ6" s="108">
        <v>3035.81</v>
      </c>
      <c r="GA6" s="253">
        <f t="shared" si="61"/>
        <v>0.51848986353777049</v>
      </c>
      <c r="GB6" s="108">
        <v>5767.44</v>
      </c>
      <c r="GC6" s="108">
        <v>5641.06</v>
      </c>
      <c r="GD6" s="253">
        <f t="shared" si="62"/>
        <v>0.97808733164107486</v>
      </c>
      <c r="GE6" s="108">
        <v>7613.23</v>
      </c>
      <c r="GF6" s="108">
        <v>5161.32</v>
      </c>
      <c r="GG6" s="253">
        <f t="shared" si="63"/>
        <v>0.67794090024864606</v>
      </c>
      <c r="GH6" s="108">
        <v>15190.35</v>
      </c>
      <c r="GI6" s="108">
        <v>10462.370000000001</v>
      </c>
      <c r="GJ6" s="253">
        <f t="shared" si="64"/>
        <v>0.68875108210146574</v>
      </c>
      <c r="GK6" s="108">
        <v>6500.48</v>
      </c>
      <c r="GL6" s="108">
        <v>8620.2900000000009</v>
      </c>
      <c r="GM6" s="253">
        <f t="shared" si="65"/>
        <v>1.3261005341144041</v>
      </c>
      <c r="GN6" s="108">
        <v>8347.34</v>
      </c>
      <c r="GO6" s="108">
        <v>5194.95</v>
      </c>
      <c r="GP6" s="253">
        <f t="shared" si="66"/>
        <v>0.62234795755294503</v>
      </c>
      <c r="GQ6" s="108">
        <v>4807.83</v>
      </c>
      <c r="GR6" s="108">
        <v>2993.68</v>
      </c>
      <c r="GS6" s="253">
        <f t="shared" si="67"/>
        <v>0.6226676067997412</v>
      </c>
      <c r="GT6" s="108">
        <v>6722.29</v>
      </c>
      <c r="GU6" s="108">
        <v>3698.33</v>
      </c>
      <c r="GV6" s="253">
        <f t="shared" si="68"/>
        <v>0.55015924632826019</v>
      </c>
      <c r="GW6" s="108">
        <v>6861.9</v>
      </c>
      <c r="GX6" s="108">
        <v>4332.03</v>
      </c>
      <c r="GY6" s="253">
        <f t="shared" si="69"/>
        <v>0.63131639924802163</v>
      </c>
      <c r="GZ6" s="108">
        <v>6861.9</v>
      </c>
      <c r="HA6" s="108">
        <v>7743.98</v>
      </c>
      <c r="HB6" s="253">
        <f t="shared" si="70"/>
        <v>1.1285474868476661</v>
      </c>
      <c r="HC6" s="108">
        <v>15921.24</v>
      </c>
      <c r="HD6" s="108">
        <v>12675.84</v>
      </c>
      <c r="HE6" s="253">
        <f t="shared" si="71"/>
        <v>0.79615909313596178</v>
      </c>
      <c r="HF6" s="108">
        <v>7736.03</v>
      </c>
      <c r="HG6" s="108">
        <v>7680.22</v>
      </c>
      <c r="HH6" s="253">
        <f t="shared" si="72"/>
        <v>0.99278570532947785</v>
      </c>
      <c r="HI6" s="108">
        <v>9666.8799999999992</v>
      </c>
      <c r="HJ6" s="108">
        <v>7027.88</v>
      </c>
      <c r="HK6" s="253">
        <f t="shared" si="73"/>
        <v>0.7270060246946275</v>
      </c>
      <c r="HL6" s="108">
        <v>4516.43</v>
      </c>
      <c r="HM6" s="108">
        <v>3844.55</v>
      </c>
      <c r="HN6" s="253">
        <f t="shared" si="74"/>
        <v>0.85123648545421937</v>
      </c>
      <c r="HO6" s="108">
        <v>3547.71</v>
      </c>
      <c r="HP6" s="108">
        <v>5286.2</v>
      </c>
      <c r="HQ6" s="253">
        <f t="shared" si="75"/>
        <v>1.4900315978476255</v>
      </c>
      <c r="HR6" s="108">
        <v>5449.26</v>
      </c>
      <c r="HS6" s="108">
        <v>5552.82</v>
      </c>
      <c r="HT6" s="253">
        <f t="shared" si="76"/>
        <v>1.0190044152784046</v>
      </c>
      <c r="HU6" s="108">
        <v>4628.83</v>
      </c>
      <c r="HV6" s="108">
        <v>7955.36</v>
      </c>
      <c r="HW6" s="253">
        <f t="shared" si="77"/>
        <v>1.7186546060235524</v>
      </c>
      <c r="HX6" s="108">
        <v>11283.2</v>
      </c>
      <c r="HY6" s="108">
        <v>12667.34</v>
      </c>
      <c r="HZ6" s="253">
        <f t="shared" si="78"/>
        <v>1.1226726460578558</v>
      </c>
      <c r="IA6" s="108">
        <v>8098.64</v>
      </c>
      <c r="IB6" s="108">
        <v>6672.57</v>
      </c>
      <c r="IC6" s="253">
        <f t="shared" si="79"/>
        <v>0.82391240998488624</v>
      </c>
      <c r="ID6" s="353"/>
      <c r="IE6" s="353"/>
      <c r="IF6" s="353"/>
      <c r="IG6" s="353"/>
      <c r="IH6" s="353"/>
      <c r="II6" s="353"/>
      <c r="IJ6" s="353"/>
      <c r="IK6" s="353"/>
      <c r="IL6" s="353"/>
      <c r="IM6" s="353"/>
      <c r="IN6" s="353"/>
      <c r="IO6" s="353"/>
      <c r="IP6" s="353"/>
      <c r="IQ6" s="311">
        <f t="shared" si="80"/>
        <v>156427.31999999998</v>
      </c>
      <c r="IR6" s="311">
        <f t="shared" si="81"/>
        <v>132236.29</v>
      </c>
      <c r="IS6" s="310">
        <f t="shared" si="5"/>
        <v>-24191.02999999997</v>
      </c>
      <c r="IT6" s="313">
        <f t="shared" si="6"/>
        <v>0.84535290894199322</v>
      </c>
      <c r="IU6" s="317">
        <f t="shared" si="82"/>
        <v>46828.34</v>
      </c>
      <c r="IV6" s="317">
        <f t="shared" si="83"/>
        <v>50014.369999999995</v>
      </c>
      <c r="IW6" s="316">
        <f t="shared" si="84"/>
        <v>3186.0299999999988</v>
      </c>
      <c r="IX6" s="320">
        <f t="shared" si="85"/>
        <v>1.0680363643041799</v>
      </c>
      <c r="IZ6" s="244"/>
      <c r="JA6" s="395"/>
      <c r="JB6" s="571"/>
    </row>
    <row r="7" spans="3:262" ht="16.5">
      <c r="C7" s="257" t="s">
        <v>12</v>
      </c>
      <c r="D7" s="108">
        <v>9188.64</v>
      </c>
      <c r="E7" s="108">
        <v>5509.78</v>
      </c>
      <c r="F7" s="243">
        <f t="shared" si="7"/>
        <v>0.59962954256560275</v>
      </c>
      <c r="G7" s="108">
        <v>9204.48</v>
      </c>
      <c r="H7" s="108">
        <v>6222.2</v>
      </c>
      <c r="I7" s="243">
        <f t="shared" si="8"/>
        <v>0.67599690585454042</v>
      </c>
      <c r="J7" s="108">
        <v>12320.61</v>
      </c>
      <c r="K7" s="108">
        <v>4300.3100000000004</v>
      </c>
      <c r="L7" s="243">
        <f t="shared" si="9"/>
        <v>0.34903385465492376</v>
      </c>
      <c r="M7" s="108">
        <v>7025.2</v>
      </c>
      <c r="N7" s="108">
        <v>7107.03</v>
      </c>
      <c r="O7" s="243">
        <f t="shared" si="10"/>
        <v>1.0116480669589478</v>
      </c>
      <c r="P7" s="108">
        <v>7858.19</v>
      </c>
      <c r="Q7" s="108">
        <v>4469.1099999999997</v>
      </c>
      <c r="R7" s="243">
        <f t="shared" si="11"/>
        <v>0.56872002331325655</v>
      </c>
      <c r="S7" s="108">
        <v>7133.91</v>
      </c>
      <c r="T7" s="108">
        <v>3671.67</v>
      </c>
      <c r="U7" s="243">
        <f t="shared" si="12"/>
        <v>0.51467848627190416</v>
      </c>
      <c r="V7" s="108">
        <v>9506.7199999999993</v>
      </c>
      <c r="W7" s="108">
        <v>5491.45</v>
      </c>
      <c r="X7" s="243">
        <f t="shared" si="13"/>
        <v>0.57763876499991584</v>
      </c>
      <c r="Y7" s="108">
        <v>6221.87</v>
      </c>
      <c r="Z7" s="108">
        <v>4387.51</v>
      </c>
      <c r="AA7" s="243">
        <f t="shared" si="14"/>
        <v>0.70517545368193169</v>
      </c>
      <c r="AB7" s="108">
        <v>10519.41</v>
      </c>
      <c r="AC7" s="108">
        <v>4166.83</v>
      </c>
      <c r="AD7" s="243">
        <f t="shared" si="15"/>
        <v>0.39610871712386914</v>
      </c>
      <c r="AE7" s="108">
        <v>7996.48</v>
      </c>
      <c r="AF7" s="108">
        <v>3097.85</v>
      </c>
      <c r="AG7" s="243">
        <f t="shared" si="16"/>
        <v>0.38740170675097041</v>
      </c>
      <c r="AH7" s="108">
        <v>6784.55</v>
      </c>
      <c r="AI7" s="108">
        <v>3385.71</v>
      </c>
      <c r="AJ7" s="243">
        <f t="shared" si="17"/>
        <v>0.49903236028918646</v>
      </c>
      <c r="AK7" s="108">
        <v>6916.33</v>
      </c>
      <c r="AL7" s="108">
        <v>4535.3900000000003</v>
      </c>
      <c r="AM7" s="243">
        <f t="shared" si="18"/>
        <v>0.65575095462477939</v>
      </c>
      <c r="AN7" s="108">
        <v>10677.78</v>
      </c>
      <c r="AO7" s="108">
        <v>4794.4399999999996</v>
      </c>
      <c r="AP7" s="253">
        <f t="shared" si="19"/>
        <v>0.44901093673029407</v>
      </c>
      <c r="AQ7" s="108">
        <v>10352.43</v>
      </c>
      <c r="AR7" s="108">
        <v>6088.26</v>
      </c>
      <c r="AS7" s="253">
        <f t="shared" si="20"/>
        <v>0.58809960559984464</v>
      </c>
      <c r="AT7" s="108">
        <v>8416.41</v>
      </c>
      <c r="AU7" s="108">
        <v>3920.1</v>
      </c>
      <c r="AV7" s="253">
        <f t="shared" si="21"/>
        <v>0.46576865908386117</v>
      </c>
      <c r="AW7" s="108">
        <v>7821.47</v>
      </c>
      <c r="AX7" s="108">
        <v>4640.28</v>
      </c>
      <c r="AY7" s="253">
        <f t="shared" si="22"/>
        <v>0.59327466575976118</v>
      </c>
      <c r="AZ7" s="108">
        <v>6260.44</v>
      </c>
      <c r="BA7" s="108">
        <v>4875.01</v>
      </c>
      <c r="BB7" s="253">
        <f t="shared" si="23"/>
        <v>0.77870085808665213</v>
      </c>
      <c r="BC7" s="108">
        <v>6148.56</v>
      </c>
      <c r="BD7" s="108">
        <v>2896.36</v>
      </c>
      <c r="BE7" s="253">
        <f t="shared" si="24"/>
        <v>0.47106314324004317</v>
      </c>
      <c r="BF7" s="108">
        <v>5395.96</v>
      </c>
      <c r="BG7" s="108">
        <v>3677.23</v>
      </c>
      <c r="BH7" s="253">
        <f t="shared" si="25"/>
        <v>0.68147836529551742</v>
      </c>
      <c r="BI7" s="108">
        <v>8894.81</v>
      </c>
      <c r="BJ7" s="108">
        <v>5419.14</v>
      </c>
      <c r="BK7" s="253">
        <f t="shared" si="26"/>
        <v>0.60924741506563951</v>
      </c>
      <c r="BL7" s="108">
        <v>11794.34</v>
      </c>
      <c r="BM7" s="108">
        <v>5348.22</v>
      </c>
      <c r="BN7" s="253">
        <f t="shared" si="27"/>
        <v>0.4534564884512402</v>
      </c>
      <c r="BO7" s="108">
        <v>6356.32</v>
      </c>
      <c r="BP7" s="108">
        <v>5793.31</v>
      </c>
      <c r="BQ7" s="253">
        <f t="shared" si="28"/>
        <v>0.91142516424597886</v>
      </c>
      <c r="BR7" s="108">
        <v>6588.77</v>
      </c>
      <c r="BS7" s="108">
        <v>3000.36</v>
      </c>
      <c r="BT7" s="253">
        <f t="shared" si="29"/>
        <v>0.455374827168045</v>
      </c>
      <c r="BU7" s="108">
        <v>6848.32</v>
      </c>
      <c r="BV7" s="108">
        <v>5498.79</v>
      </c>
      <c r="BW7" s="253">
        <f t="shared" si="30"/>
        <v>0.80293999112191017</v>
      </c>
      <c r="BX7" s="108">
        <v>6151.89</v>
      </c>
      <c r="BY7" s="108">
        <v>3181.74</v>
      </c>
      <c r="BZ7" s="253">
        <f t="shared" si="31"/>
        <v>0.51719715404534206</v>
      </c>
      <c r="CA7" s="88">
        <v>4159.3500000000004</v>
      </c>
      <c r="CB7" s="108">
        <v>4669.45</v>
      </c>
      <c r="CC7" s="253">
        <f t="shared" si="32"/>
        <v>1.1226393547068652</v>
      </c>
      <c r="CD7" s="108">
        <v>11885.7</v>
      </c>
      <c r="CE7" s="108">
        <v>5624.48</v>
      </c>
      <c r="CF7" s="253">
        <f t="shared" si="33"/>
        <v>0.47321403030532483</v>
      </c>
      <c r="CG7" s="108">
        <v>14258.5</v>
      </c>
      <c r="CH7" s="108">
        <v>9575.0499999999993</v>
      </c>
      <c r="CI7" s="253">
        <f t="shared" si="34"/>
        <v>0.67153276992671029</v>
      </c>
      <c r="CJ7" s="108">
        <v>6423.4</v>
      </c>
      <c r="CK7" s="108">
        <v>6053.28</v>
      </c>
      <c r="CL7" s="253">
        <f t="shared" si="35"/>
        <v>0.94237942522651552</v>
      </c>
      <c r="CM7" s="108">
        <v>9999.3700000000008</v>
      </c>
      <c r="CN7" s="108">
        <v>4975.2</v>
      </c>
      <c r="CO7" s="253">
        <f t="shared" si="36"/>
        <v>0.49755134573478121</v>
      </c>
      <c r="CP7" s="108">
        <v>6975.43</v>
      </c>
      <c r="CQ7" s="108">
        <v>5381.67</v>
      </c>
      <c r="CR7" s="253">
        <f t="shared" si="37"/>
        <v>0.77151802827926019</v>
      </c>
      <c r="CS7" s="108">
        <v>6181.58</v>
      </c>
      <c r="CT7" s="108">
        <v>2570.62</v>
      </c>
      <c r="CU7" s="253">
        <f t="shared" si="38"/>
        <v>0.41585161075323784</v>
      </c>
      <c r="CV7" s="108">
        <v>8499.36</v>
      </c>
      <c r="CW7" s="108">
        <v>3899.78</v>
      </c>
      <c r="CX7" s="253">
        <f t="shared" si="39"/>
        <v>0.45883219442405077</v>
      </c>
      <c r="CY7" s="108">
        <v>5200.8500000000004</v>
      </c>
      <c r="CZ7" s="108">
        <v>7120.17</v>
      </c>
      <c r="DA7" s="253">
        <f t="shared" si="40"/>
        <v>1.3690396762067738</v>
      </c>
      <c r="DB7" s="108">
        <v>11973.74</v>
      </c>
      <c r="DC7" s="108">
        <v>7119.04</v>
      </c>
      <c r="DD7" s="253">
        <f t="shared" si="41"/>
        <v>0.59455441658161945</v>
      </c>
      <c r="DE7" s="108">
        <v>5733.32</v>
      </c>
      <c r="DF7" s="108">
        <v>3121.19</v>
      </c>
      <c r="DG7" s="253">
        <f t="shared" si="42"/>
        <v>0.54439487068574577</v>
      </c>
      <c r="DH7" s="108">
        <v>7419.8</v>
      </c>
      <c r="DI7" s="108">
        <v>3933.45</v>
      </c>
      <c r="DJ7" s="253">
        <f t="shared" si="43"/>
        <v>0.53012884444324637</v>
      </c>
      <c r="DK7" s="108">
        <v>6501.41</v>
      </c>
      <c r="DL7" s="108">
        <v>3761.18</v>
      </c>
      <c r="DM7" s="253">
        <f t="shared" si="0"/>
        <v>0.57851758310889478</v>
      </c>
      <c r="DN7" s="108">
        <v>8925.02</v>
      </c>
      <c r="DO7" s="108">
        <v>5211.75</v>
      </c>
      <c r="DP7" s="253">
        <f t="shared" si="1"/>
        <v>0.58394827126437809</v>
      </c>
      <c r="DQ7" s="108">
        <v>16470.98</v>
      </c>
      <c r="DR7" s="108">
        <v>5103.9799999999996</v>
      </c>
      <c r="DS7" s="253">
        <f t="shared" si="2"/>
        <v>0.30987712935113754</v>
      </c>
      <c r="DT7" s="108">
        <v>17213.98</v>
      </c>
      <c r="DU7" s="108">
        <v>5678.89</v>
      </c>
      <c r="DV7" s="253">
        <f t="shared" si="3"/>
        <v>0.32989988369917944</v>
      </c>
      <c r="DW7" s="108">
        <v>10983.88</v>
      </c>
      <c r="DX7" s="108">
        <v>9547.4599999999991</v>
      </c>
      <c r="DY7" s="253">
        <f t="shared" si="4"/>
        <v>0.86922471840551785</v>
      </c>
      <c r="DZ7" s="108">
        <v>8379.56</v>
      </c>
      <c r="EA7" s="108">
        <v>6312.63</v>
      </c>
      <c r="EB7" s="253">
        <f t="shared" si="44"/>
        <v>0.75333669070929743</v>
      </c>
      <c r="EC7" s="108">
        <v>8988.43</v>
      </c>
      <c r="EE7" s="253">
        <f t="shared" si="45"/>
        <v>0</v>
      </c>
      <c r="EF7" s="108">
        <v>5083.18</v>
      </c>
      <c r="EG7" s="108">
        <v>5552.36</v>
      </c>
      <c r="EH7" s="253">
        <f t="shared" si="46"/>
        <v>1.0923004890639323</v>
      </c>
      <c r="EI7" s="108">
        <v>5224.78</v>
      </c>
      <c r="EJ7" s="108">
        <v>3601.62</v>
      </c>
      <c r="EK7" s="253">
        <f t="shared" si="47"/>
        <v>0.68933428775948458</v>
      </c>
      <c r="EL7" s="108">
        <v>7087.51</v>
      </c>
      <c r="EM7" s="108">
        <v>4086.82</v>
      </c>
      <c r="EN7" s="253">
        <f t="shared" si="48"/>
        <v>0.576622819579796</v>
      </c>
      <c r="EO7" s="108">
        <v>5229.71</v>
      </c>
      <c r="EP7" s="108">
        <v>4875.01</v>
      </c>
      <c r="EQ7" s="253">
        <f t="shared" si="49"/>
        <v>0.93217597151658504</v>
      </c>
      <c r="ER7" s="108">
        <v>9429.68</v>
      </c>
      <c r="ES7" s="108">
        <v>2896.36</v>
      </c>
      <c r="ET7" s="253">
        <f t="shared" si="50"/>
        <v>0.3071535831544655</v>
      </c>
      <c r="EU7" s="108">
        <v>4613.8599999999997</v>
      </c>
      <c r="EV7" s="108">
        <v>2728.15</v>
      </c>
      <c r="EW7" s="253">
        <f t="shared" si="51"/>
        <v>0.59129449094684283</v>
      </c>
      <c r="EX7" s="108">
        <v>3990.91</v>
      </c>
      <c r="EY7" s="108">
        <v>2674.43</v>
      </c>
      <c r="EZ7" s="253">
        <f t="shared" si="52"/>
        <v>0.67013037126870811</v>
      </c>
      <c r="FA7" s="108">
        <v>5444.45</v>
      </c>
      <c r="FB7" s="108">
        <v>3784.28</v>
      </c>
      <c r="FC7" s="253">
        <f t="shared" si="53"/>
        <v>0.69507112747844146</v>
      </c>
      <c r="FD7" s="108">
        <v>4193.49</v>
      </c>
      <c r="FE7" s="108">
        <v>1947.63</v>
      </c>
      <c r="FF7" s="253">
        <f t="shared" si="54"/>
        <v>0.46444131260596788</v>
      </c>
      <c r="FG7" s="108">
        <v>5483.84</v>
      </c>
      <c r="FH7" s="108">
        <v>2689.52</v>
      </c>
      <c r="FI7" s="253">
        <f t="shared" si="55"/>
        <v>0.49044465192274023</v>
      </c>
      <c r="FJ7" s="108">
        <v>8361.69</v>
      </c>
      <c r="FK7" s="108">
        <v>3838.94</v>
      </c>
      <c r="FL7" s="253">
        <f t="shared" si="56"/>
        <v>0.45911053865905094</v>
      </c>
      <c r="FM7" s="108">
        <v>10498.29</v>
      </c>
      <c r="FN7" s="108">
        <v>8935.9</v>
      </c>
      <c r="FO7" s="253">
        <f t="shared" si="57"/>
        <v>0.85117671544603923</v>
      </c>
      <c r="FP7" s="108">
        <v>4332.75</v>
      </c>
      <c r="FQ7" s="108">
        <v>5479.44</v>
      </c>
      <c r="FR7" s="253">
        <f t="shared" si="58"/>
        <v>1.2646563960533148</v>
      </c>
      <c r="FS7" s="108">
        <v>5552.52</v>
      </c>
      <c r="FT7" s="108">
        <v>4183.96</v>
      </c>
      <c r="FU7" s="253">
        <f t="shared" si="59"/>
        <v>0.75352452580089757</v>
      </c>
      <c r="FV7" s="108">
        <v>4227.97</v>
      </c>
      <c r="FW7" s="108">
        <v>3114.69</v>
      </c>
      <c r="FX7" s="253">
        <f t="shared" si="60"/>
        <v>0.73668687336948935</v>
      </c>
      <c r="FY7" s="108">
        <v>9870.83</v>
      </c>
      <c r="FZ7" s="108">
        <v>4316.2</v>
      </c>
      <c r="GA7" s="253">
        <f t="shared" si="61"/>
        <v>0.43726819325223915</v>
      </c>
      <c r="GB7" s="108">
        <v>5140.04</v>
      </c>
      <c r="GC7" s="108">
        <v>3646.44</v>
      </c>
      <c r="GD7" s="253">
        <f t="shared" si="62"/>
        <v>0.70941860374627441</v>
      </c>
      <c r="GE7" s="108">
        <v>4995.17</v>
      </c>
      <c r="GF7" s="108">
        <v>3342.93</v>
      </c>
      <c r="GG7" s="253">
        <f t="shared" si="63"/>
        <v>0.66923247857430268</v>
      </c>
      <c r="GH7" s="108">
        <v>8917.02</v>
      </c>
      <c r="GI7" s="108">
        <v>7381.99</v>
      </c>
      <c r="GJ7" s="253">
        <f t="shared" si="64"/>
        <v>0.82785392429309335</v>
      </c>
      <c r="GK7" s="108">
        <v>5667.56</v>
      </c>
      <c r="GL7" s="108">
        <v>3524.45</v>
      </c>
      <c r="GM7" s="253">
        <f t="shared" si="65"/>
        <v>0.62186372971790327</v>
      </c>
      <c r="GN7" s="108">
        <v>5324.29</v>
      </c>
      <c r="GO7" s="108">
        <v>4002.9</v>
      </c>
      <c r="GP7" s="253">
        <f t="shared" si="66"/>
        <v>0.75181855233279937</v>
      </c>
      <c r="GQ7" s="108">
        <v>7625.99</v>
      </c>
      <c r="GR7" s="108">
        <v>3858.39</v>
      </c>
      <c r="GS7" s="253">
        <f t="shared" si="67"/>
        <v>0.50595266975173059</v>
      </c>
      <c r="GT7" s="108">
        <v>4410.51</v>
      </c>
      <c r="GU7" s="108">
        <v>2302.48</v>
      </c>
      <c r="GV7" s="253">
        <f t="shared" si="68"/>
        <v>0.52204393596205423</v>
      </c>
      <c r="GW7" s="108">
        <v>5629.88</v>
      </c>
      <c r="GX7" s="108">
        <v>3285.04</v>
      </c>
      <c r="GY7" s="253">
        <f t="shared" si="69"/>
        <v>0.58350089167087038</v>
      </c>
      <c r="GZ7" s="108">
        <v>5629.88</v>
      </c>
      <c r="HA7" s="108">
        <v>6743.03</v>
      </c>
      <c r="HB7" s="253">
        <f t="shared" si="70"/>
        <v>1.1977217986884268</v>
      </c>
      <c r="HC7" s="108">
        <v>14264.58</v>
      </c>
      <c r="HD7" s="108">
        <v>6507.9</v>
      </c>
      <c r="HE7" s="253">
        <f t="shared" si="71"/>
        <v>0.45622794361979108</v>
      </c>
      <c r="HF7" s="108">
        <v>6648.16</v>
      </c>
      <c r="HG7" s="108">
        <v>5232.41</v>
      </c>
      <c r="HH7" s="253">
        <f t="shared" si="72"/>
        <v>0.78704634064162116</v>
      </c>
      <c r="HI7" s="108">
        <v>6893.65</v>
      </c>
      <c r="HJ7" s="108">
        <v>3780.68</v>
      </c>
      <c r="HK7" s="253">
        <f t="shared" si="73"/>
        <v>0.54842935164970663</v>
      </c>
      <c r="HL7" s="108">
        <v>6545.54</v>
      </c>
      <c r="HM7" s="108">
        <v>2678.29</v>
      </c>
      <c r="HN7" s="253">
        <f t="shared" si="74"/>
        <v>0.40917785240026033</v>
      </c>
      <c r="HO7" s="108">
        <v>8487.3799999999992</v>
      </c>
      <c r="HP7" s="108">
        <v>3276.8</v>
      </c>
      <c r="HQ7" s="253">
        <f t="shared" si="75"/>
        <v>0.3860790962582093</v>
      </c>
      <c r="HR7" s="108">
        <v>6569.65</v>
      </c>
      <c r="HS7" s="108">
        <v>2403.02</v>
      </c>
      <c r="HT7" s="253">
        <f t="shared" si="76"/>
        <v>0.36577595457901108</v>
      </c>
      <c r="HU7" s="108">
        <v>4876.91</v>
      </c>
      <c r="HV7" s="108">
        <v>5045.8599999999997</v>
      </c>
      <c r="HW7" s="253">
        <f t="shared" si="77"/>
        <v>1.034642837370384</v>
      </c>
      <c r="HX7" s="108">
        <v>6805</v>
      </c>
      <c r="HY7" s="108">
        <v>6450.29</v>
      </c>
      <c r="HZ7" s="253">
        <f t="shared" si="78"/>
        <v>0.94787509184423213</v>
      </c>
      <c r="IA7" s="108">
        <v>6562.36</v>
      </c>
      <c r="IB7" s="108">
        <v>4272.51</v>
      </c>
      <c r="IC7" s="253">
        <f t="shared" si="79"/>
        <v>0.65106303220182993</v>
      </c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11">
        <f t="shared" si="80"/>
        <v>138415.28</v>
      </c>
      <c r="IR7" s="311">
        <f t="shared" si="81"/>
        <v>90557.189999999988</v>
      </c>
      <c r="IS7" s="310">
        <f t="shared" si="5"/>
        <v>-47858.090000000011</v>
      </c>
      <c r="IT7" s="313">
        <f t="shared" si="6"/>
        <v>0.65424272522513405</v>
      </c>
      <c r="IU7" s="317">
        <f t="shared" si="82"/>
        <v>46826.289999999994</v>
      </c>
      <c r="IV7" s="317">
        <f t="shared" si="83"/>
        <v>28867.350000000002</v>
      </c>
      <c r="IW7" s="316">
        <f t="shared" si="84"/>
        <v>-17958.939999999991</v>
      </c>
      <c r="IX7" s="320">
        <f t="shared" si="85"/>
        <v>0.61647741044614057</v>
      </c>
      <c r="IZ7" s="244"/>
      <c r="JA7" s="395"/>
      <c r="JB7" s="571"/>
    </row>
    <row r="8" spans="3:262" ht="16.5">
      <c r="C8" s="257" t="s">
        <v>13</v>
      </c>
      <c r="D8" s="108">
        <v>5964.51</v>
      </c>
      <c r="E8" s="108">
        <v>4748.38</v>
      </c>
      <c r="F8" s="243">
        <f t="shared" si="7"/>
        <v>0.7961056314768522</v>
      </c>
      <c r="G8" s="108">
        <v>12889.41</v>
      </c>
      <c r="H8" s="108">
        <v>6350.1</v>
      </c>
      <c r="I8" s="243">
        <f t="shared" si="8"/>
        <v>0.49266025365008953</v>
      </c>
      <c r="J8" s="108">
        <v>8345.01</v>
      </c>
      <c r="K8" s="108">
        <v>5476.54</v>
      </c>
      <c r="L8" s="243">
        <f t="shared" si="9"/>
        <v>0.65626524114410889</v>
      </c>
      <c r="M8" s="108">
        <v>5936.52</v>
      </c>
      <c r="N8" s="108">
        <v>5984.72</v>
      </c>
      <c r="O8" s="243">
        <f t="shared" si="10"/>
        <v>1.0081192348379184</v>
      </c>
      <c r="P8" s="108">
        <v>6301.01</v>
      </c>
      <c r="Q8" s="108">
        <v>4049.57</v>
      </c>
      <c r="R8" s="243">
        <f t="shared" si="11"/>
        <v>0.64268585512481335</v>
      </c>
      <c r="S8" s="108">
        <v>7851.38</v>
      </c>
      <c r="T8" s="108">
        <v>5610.21</v>
      </c>
      <c r="U8" s="243">
        <f t="shared" si="12"/>
        <v>0.71455081781801411</v>
      </c>
      <c r="V8" s="108">
        <v>13584.7</v>
      </c>
      <c r="W8" s="108">
        <v>13693.51</v>
      </c>
      <c r="X8" s="243">
        <f t="shared" si="13"/>
        <v>1.0080097462586586</v>
      </c>
      <c r="Y8" s="108">
        <v>6218.18</v>
      </c>
      <c r="Z8" s="108">
        <v>3726.42</v>
      </c>
      <c r="AA8" s="243">
        <f t="shared" si="14"/>
        <v>0.59927824540299568</v>
      </c>
      <c r="AB8" s="108">
        <v>8255.26</v>
      </c>
      <c r="AC8" s="108">
        <v>4332.58</v>
      </c>
      <c r="AD8" s="243">
        <f t="shared" si="15"/>
        <v>0.52482659540704957</v>
      </c>
      <c r="AE8" s="108">
        <v>10182.11</v>
      </c>
      <c r="AF8" s="108">
        <v>5977.42</v>
      </c>
      <c r="AG8" s="243">
        <f t="shared" si="16"/>
        <v>0.58705121040727315</v>
      </c>
      <c r="AH8" s="108">
        <v>7088.58</v>
      </c>
      <c r="AI8" s="108">
        <v>5136.33</v>
      </c>
      <c r="AJ8" s="243">
        <f t="shared" si="17"/>
        <v>0.72459223144832952</v>
      </c>
      <c r="AK8" s="108">
        <v>8041.81</v>
      </c>
      <c r="AL8" s="108">
        <v>6091.31</v>
      </c>
      <c r="AM8" s="243">
        <f t="shared" si="18"/>
        <v>0.75745510028215046</v>
      </c>
      <c r="AN8" s="108">
        <v>8370.7999999999993</v>
      </c>
      <c r="AO8" s="108">
        <v>6691.12</v>
      </c>
      <c r="AP8" s="253">
        <f t="shared" si="19"/>
        <v>0.79934056482056681</v>
      </c>
      <c r="AQ8" s="108">
        <v>15375.17</v>
      </c>
      <c r="AR8" s="108">
        <v>14161.66</v>
      </c>
      <c r="AS8" s="253">
        <f t="shared" si="20"/>
        <v>0.92107339300963831</v>
      </c>
      <c r="AT8" s="108">
        <v>5553.9</v>
      </c>
      <c r="AU8" s="108">
        <v>2712.81</v>
      </c>
      <c r="AV8" s="253">
        <f t="shared" si="21"/>
        <v>0.48845135850483445</v>
      </c>
      <c r="AW8" s="108">
        <v>7598.65</v>
      </c>
      <c r="AX8" s="108">
        <v>6508.93</v>
      </c>
      <c r="AY8" s="253">
        <f t="shared" si="22"/>
        <v>0.85659031538496977</v>
      </c>
      <c r="AZ8" s="108">
        <v>7887.2</v>
      </c>
      <c r="BA8" s="108">
        <v>3974.64</v>
      </c>
      <c r="BB8" s="253">
        <f t="shared" si="23"/>
        <v>0.50393549041484942</v>
      </c>
      <c r="BC8" s="108">
        <v>5441.51</v>
      </c>
      <c r="BD8" s="108">
        <v>1978.27</v>
      </c>
      <c r="BE8" s="253">
        <f t="shared" si="24"/>
        <v>0.36355166121168569</v>
      </c>
      <c r="BF8" s="108">
        <v>6817.01</v>
      </c>
      <c r="BG8" s="108">
        <v>5112.04</v>
      </c>
      <c r="BH8" s="253">
        <f t="shared" si="25"/>
        <v>0.74989474857745553</v>
      </c>
      <c r="BI8" s="108">
        <v>9108.17</v>
      </c>
      <c r="BJ8" s="108">
        <v>4614.3599999999997</v>
      </c>
      <c r="BK8" s="253">
        <f t="shared" si="26"/>
        <v>0.50661768500148763</v>
      </c>
      <c r="BL8" s="108">
        <v>16697.14</v>
      </c>
      <c r="BM8" s="108">
        <v>9042.31</v>
      </c>
      <c r="BN8" s="253">
        <f t="shared" si="27"/>
        <v>0.54154843284538545</v>
      </c>
      <c r="BO8" s="108">
        <v>7402.28</v>
      </c>
      <c r="BP8" s="108">
        <v>2752.98</v>
      </c>
      <c r="BQ8" s="253">
        <f t="shared" si="28"/>
        <v>0.37190973591920329</v>
      </c>
      <c r="BR8" s="108">
        <v>6250.72</v>
      </c>
      <c r="BS8" s="108">
        <v>4472.07</v>
      </c>
      <c r="BT8" s="253">
        <f t="shared" si="29"/>
        <v>0.71544878030050929</v>
      </c>
      <c r="BU8" s="108">
        <v>7539.78</v>
      </c>
      <c r="BV8" s="108">
        <v>3700.97</v>
      </c>
      <c r="BW8" s="253">
        <f t="shared" si="30"/>
        <v>0.49085914973646444</v>
      </c>
      <c r="BX8" s="108">
        <v>6238.96</v>
      </c>
      <c r="BY8" s="108">
        <v>5285.22</v>
      </c>
      <c r="BZ8" s="253">
        <f t="shared" si="31"/>
        <v>0.84713157321091981</v>
      </c>
      <c r="CA8" s="88">
        <v>4526.0600000000004</v>
      </c>
      <c r="CB8" s="108">
        <v>5113.26</v>
      </c>
      <c r="CC8" s="253">
        <f t="shared" si="32"/>
        <v>1.1297375642390952</v>
      </c>
      <c r="CD8" s="108">
        <v>8256.15</v>
      </c>
      <c r="CE8" s="108">
        <v>7017.69</v>
      </c>
      <c r="CF8" s="253">
        <f t="shared" si="33"/>
        <v>0.84999545793136022</v>
      </c>
      <c r="CG8" s="108">
        <v>15587.34</v>
      </c>
      <c r="CH8" s="108">
        <v>12921.91</v>
      </c>
      <c r="CI8" s="253">
        <f t="shared" si="34"/>
        <v>0.82900032975478821</v>
      </c>
      <c r="CJ8" s="108">
        <v>4399.68</v>
      </c>
      <c r="CK8" s="108">
        <v>4122.3999999999996</v>
      </c>
      <c r="CL8" s="253">
        <f t="shared" si="35"/>
        <v>0.93697723470797867</v>
      </c>
      <c r="CM8" s="108">
        <v>9024.2199999999993</v>
      </c>
      <c r="CN8" s="108">
        <v>6141.98</v>
      </c>
      <c r="CO8" s="253">
        <f t="shared" si="36"/>
        <v>0.68061062341122003</v>
      </c>
      <c r="CP8" s="108">
        <v>8060.5</v>
      </c>
      <c r="CQ8" s="108">
        <v>4801.16</v>
      </c>
      <c r="CR8" s="253">
        <f t="shared" si="37"/>
        <v>0.59564046895353884</v>
      </c>
      <c r="CS8" s="108">
        <v>5540.83</v>
      </c>
      <c r="CT8" s="108">
        <v>5617.35</v>
      </c>
      <c r="CU8" s="253">
        <f t="shared" si="38"/>
        <v>1.0138102053302485</v>
      </c>
      <c r="CV8" s="108">
        <v>6622.59</v>
      </c>
      <c r="CW8" s="108">
        <v>4296.4799999999996</v>
      </c>
      <c r="CX8" s="253">
        <f t="shared" si="39"/>
        <v>0.64876128523734666</v>
      </c>
      <c r="CY8" s="108">
        <v>9976.2199999999993</v>
      </c>
      <c r="CZ8" s="108">
        <v>5864.18</v>
      </c>
      <c r="DA8" s="253">
        <f t="shared" si="40"/>
        <v>0.58781582603430971</v>
      </c>
      <c r="DB8" s="108">
        <v>18140.25</v>
      </c>
      <c r="DC8" s="108">
        <v>10565.5</v>
      </c>
      <c r="DD8" s="253">
        <f t="shared" si="41"/>
        <v>0.58243408993812107</v>
      </c>
      <c r="DE8" s="108">
        <v>4276.6899999999996</v>
      </c>
      <c r="DF8" s="108">
        <v>3726.41</v>
      </c>
      <c r="DG8" s="253">
        <f t="shared" si="42"/>
        <v>0.87133039804147605</v>
      </c>
      <c r="DH8" s="108">
        <v>8394.93</v>
      </c>
      <c r="DI8" s="108">
        <v>5577.33</v>
      </c>
      <c r="DJ8" s="253">
        <f t="shared" si="43"/>
        <v>0.66436885119947398</v>
      </c>
      <c r="DK8" s="108">
        <v>9336.66</v>
      </c>
      <c r="DL8" s="108">
        <v>4701.33</v>
      </c>
      <c r="DM8" s="253">
        <f t="shared" si="0"/>
        <v>0.50353445450514422</v>
      </c>
      <c r="DN8" s="108">
        <v>7827.8</v>
      </c>
      <c r="DO8" s="108">
        <v>4644.6899999999996</v>
      </c>
      <c r="DP8" s="253">
        <f t="shared" si="1"/>
        <v>0.59335828713048355</v>
      </c>
      <c r="DQ8" s="108">
        <v>21923.47</v>
      </c>
      <c r="DR8" s="108">
        <v>6836.62</v>
      </c>
      <c r="DS8" s="253">
        <f t="shared" si="2"/>
        <v>0.31184023332072885</v>
      </c>
      <c r="DT8" s="108">
        <v>22969.34</v>
      </c>
      <c r="DU8" s="108">
        <v>10921.45</v>
      </c>
      <c r="DV8" s="253">
        <f t="shared" si="3"/>
        <v>0.47547948700310938</v>
      </c>
      <c r="DW8" s="108">
        <v>13886.24</v>
      </c>
      <c r="DX8" s="108">
        <v>14253.56</v>
      </c>
      <c r="DY8" s="253">
        <f t="shared" si="4"/>
        <v>1.0264520849416401</v>
      </c>
      <c r="DZ8" s="108">
        <v>7540.02</v>
      </c>
      <c r="EA8" s="108">
        <v>6505.53</v>
      </c>
      <c r="EB8" s="253">
        <f t="shared" si="44"/>
        <v>0.86280009867347829</v>
      </c>
      <c r="EC8" s="108">
        <v>7111.5</v>
      </c>
      <c r="EE8" s="253">
        <f t="shared" si="45"/>
        <v>0</v>
      </c>
      <c r="EF8" s="108">
        <v>6372.05</v>
      </c>
      <c r="EG8" s="108">
        <v>9632.82</v>
      </c>
      <c r="EH8" s="253">
        <f t="shared" si="46"/>
        <v>1.511730133944335</v>
      </c>
      <c r="EI8" s="108">
        <v>4587.05</v>
      </c>
      <c r="EJ8" s="108">
        <v>2851.59</v>
      </c>
      <c r="EK8" s="253">
        <f t="shared" si="47"/>
        <v>0.62166098036864648</v>
      </c>
      <c r="EL8" s="108">
        <v>7703.99</v>
      </c>
      <c r="EM8" s="108">
        <v>3694.51</v>
      </c>
      <c r="EN8" s="253">
        <f t="shared" si="48"/>
        <v>0.47955799527257958</v>
      </c>
      <c r="EO8" s="108">
        <v>9413.67</v>
      </c>
      <c r="EP8" s="108">
        <v>3974.64</v>
      </c>
      <c r="EQ8" s="253">
        <f t="shared" si="49"/>
        <v>0.42222002683331794</v>
      </c>
      <c r="ER8" s="108">
        <v>13921.23</v>
      </c>
      <c r="ES8" s="108">
        <v>1978.27</v>
      </c>
      <c r="ET8" s="253">
        <f t="shared" si="50"/>
        <v>0.14210454104989287</v>
      </c>
      <c r="EU8" s="108">
        <v>4933.84</v>
      </c>
      <c r="EV8" s="108">
        <v>6870.59</v>
      </c>
      <c r="EW8" s="253">
        <f t="shared" si="51"/>
        <v>1.3925441441149287</v>
      </c>
      <c r="EX8" s="108">
        <v>5759.73</v>
      </c>
      <c r="EY8" s="108">
        <v>5112.04</v>
      </c>
      <c r="EZ8" s="253">
        <f t="shared" si="52"/>
        <v>0.88754854828264529</v>
      </c>
      <c r="FA8" s="108">
        <v>5782.04</v>
      </c>
      <c r="FB8" s="108">
        <v>4535.17</v>
      </c>
      <c r="FC8" s="253">
        <f t="shared" si="53"/>
        <v>0.78435465683392025</v>
      </c>
      <c r="FD8" s="108">
        <v>4209.38</v>
      </c>
      <c r="FE8" s="108">
        <v>3451.03</v>
      </c>
      <c r="FF8" s="253">
        <f t="shared" si="54"/>
        <v>0.81984282720970791</v>
      </c>
      <c r="FG8" s="108">
        <v>5786.29</v>
      </c>
      <c r="FH8" s="108">
        <v>5820.51</v>
      </c>
      <c r="FI8" s="253">
        <f t="shared" si="55"/>
        <v>1.0059139794237759</v>
      </c>
      <c r="FJ8" s="108">
        <v>8427.9</v>
      </c>
      <c r="FK8" s="108">
        <v>6225.67</v>
      </c>
      <c r="FL8" s="253">
        <f t="shared" si="56"/>
        <v>0.73869765896605322</v>
      </c>
      <c r="FM8" s="108">
        <v>11929.52</v>
      </c>
      <c r="FN8" s="108">
        <v>10698.16</v>
      </c>
      <c r="FO8" s="253">
        <f t="shared" si="57"/>
        <v>0.89678042368846356</v>
      </c>
      <c r="FP8" s="108">
        <v>6253.43</v>
      </c>
      <c r="FQ8" s="108">
        <v>5472.61</v>
      </c>
      <c r="FR8" s="253">
        <f t="shared" si="58"/>
        <v>0.8751373246362395</v>
      </c>
      <c r="FS8" s="108">
        <v>7474.83</v>
      </c>
      <c r="FT8" s="108">
        <v>5128.4399999999996</v>
      </c>
      <c r="FU8" s="253">
        <f t="shared" si="59"/>
        <v>0.68609453325359904</v>
      </c>
      <c r="FV8" s="108">
        <v>6126.45</v>
      </c>
      <c r="FW8" s="108">
        <v>5550.39</v>
      </c>
      <c r="FX8" s="253">
        <f t="shared" si="60"/>
        <v>0.90597164752834036</v>
      </c>
      <c r="FY8" s="108">
        <v>11142.23</v>
      </c>
      <c r="FZ8" s="108">
        <v>5149.99</v>
      </c>
      <c r="GA8" s="253">
        <f t="shared" si="61"/>
        <v>0.4622046035667905</v>
      </c>
      <c r="GB8" s="108">
        <v>8214.93</v>
      </c>
      <c r="GC8" s="108">
        <v>5836.41</v>
      </c>
      <c r="GD8" s="253">
        <f t="shared" si="62"/>
        <v>0.71046375319083666</v>
      </c>
      <c r="GE8" s="108">
        <v>9966.69</v>
      </c>
      <c r="GF8" s="108">
        <v>5853.73</v>
      </c>
      <c r="GG8" s="253">
        <f t="shared" si="63"/>
        <v>0.58732939421212049</v>
      </c>
      <c r="GH8" s="108">
        <v>13703.39</v>
      </c>
      <c r="GI8" s="108">
        <v>14078.02</v>
      </c>
      <c r="GJ8" s="253">
        <f t="shared" si="64"/>
        <v>1.0273384906946383</v>
      </c>
      <c r="GK8" s="108">
        <v>6488.79</v>
      </c>
      <c r="GL8" s="108">
        <v>6399.99</v>
      </c>
      <c r="GM8" s="253">
        <f t="shared" si="65"/>
        <v>0.98631485993536538</v>
      </c>
      <c r="GN8" s="108">
        <v>7424.87</v>
      </c>
      <c r="GO8" s="108">
        <v>6311.29</v>
      </c>
      <c r="GP8" s="253">
        <f t="shared" si="66"/>
        <v>0.85002026971515998</v>
      </c>
      <c r="GQ8" s="108">
        <v>5332.13</v>
      </c>
      <c r="GR8" s="108">
        <v>3815.58</v>
      </c>
      <c r="GS8" s="253">
        <f t="shared" si="67"/>
        <v>0.71558270334744278</v>
      </c>
      <c r="GT8" s="108">
        <v>5469.4</v>
      </c>
      <c r="GU8" s="108">
        <v>4524.74</v>
      </c>
      <c r="GV8" s="253">
        <f t="shared" si="68"/>
        <v>0.82728270011335792</v>
      </c>
      <c r="GW8" s="108">
        <v>7200.78</v>
      </c>
      <c r="GX8" s="108">
        <v>6619.69</v>
      </c>
      <c r="GY8" s="253">
        <f t="shared" si="69"/>
        <v>0.91930179786078725</v>
      </c>
      <c r="GZ8" s="108">
        <v>7200.78</v>
      </c>
      <c r="HA8" s="108">
        <v>9736.76</v>
      </c>
      <c r="HB8" s="253">
        <f t="shared" si="70"/>
        <v>1.3521812914712019</v>
      </c>
      <c r="HC8" s="108">
        <v>14722.44</v>
      </c>
      <c r="HD8" s="108">
        <v>14053.81</v>
      </c>
      <c r="HE8" s="253">
        <f t="shared" si="71"/>
        <v>0.95458429445119142</v>
      </c>
      <c r="HF8" s="108">
        <v>6395.31</v>
      </c>
      <c r="HG8" s="108">
        <v>5391.5</v>
      </c>
      <c r="HH8" s="253">
        <f t="shared" si="72"/>
        <v>0.84303966500451111</v>
      </c>
      <c r="HI8" s="108">
        <v>8340.11</v>
      </c>
      <c r="HJ8" s="108">
        <v>7910.47</v>
      </c>
      <c r="HK8" s="253">
        <f t="shared" si="73"/>
        <v>0.94848509192324792</v>
      </c>
      <c r="HL8" s="108">
        <v>4069.55</v>
      </c>
      <c r="HM8" s="108">
        <v>5441.11</v>
      </c>
      <c r="HN8" s="253">
        <f t="shared" si="74"/>
        <v>1.3370298927399833</v>
      </c>
      <c r="HO8" s="108">
        <v>4165.62</v>
      </c>
      <c r="HP8" s="108">
        <v>7828.78</v>
      </c>
      <c r="HQ8" s="253">
        <f t="shared" si="75"/>
        <v>1.8793793000801802</v>
      </c>
      <c r="HR8" s="108">
        <v>4739.42</v>
      </c>
      <c r="HS8" s="108">
        <v>9057.66</v>
      </c>
      <c r="HT8" s="253">
        <f t="shared" si="76"/>
        <v>1.9111325858438373</v>
      </c>
      <c r="HU8" s="108">
        <v>4065.36</v>
      </c>
      <c r="HV8" s="108">
        <v>7294.94</v>
      </c>
      <c r="HW8" s="253">
        <f t="shared" si="77"/>
        <v>1.7944142708148847</v>
      </c>
      <c r="HX8" s="108">
        <v>8552.27</v>
      </c>
      <c r="HY8" s="108">
        <v>14528.36</v>
      </c>
      <c r="HZ8" s="253">
        <f t="shared" si="78"/>
        <v>1.6987723727150803</v>
      </c>
      <c r="IA8" s="108">
        <v>4836.83</v>
      </c>
      <c r="IB8" s="108">
        <v>4579.6899999999996</v>
      </c>
      <c r="IC8" s="253">
        <f t="shared" si="79"/>
        <v>0.94683708131152011</v>
      </c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11">
        <f t="shared" si="80"/>
        <v>157048.77999999997</v>
      </c>
      <c r="IR8" s="311">
        <f t="shared" si="81"/>
        <v>155984.27000000002</v>
      </c>
      <c r="IS8" s="310">
        <f t="shared" si="5"/>
        <v>-1064.5099999999511</v>
      </c>
      <c r="IT8" s="313">
        <f t="shared" si="6"/>
        <v>0.99322178752359647</v>
      </c>
      <c r="IU8" s="317">
        <f t="shared" si="82"/>
        <v>40327.64</v>
      </c>
      <c r="IV8" s="317">
        <f t="shared" si="83"/>
        <v>57452.820000000007</v>
      </c>
      <c r="IW8" s="316">
        <f t="shared" si="84"/>
        <v>17125.180000000008</v>
      </c>
      <c r="IX8" s="320">
        <f t="shared" si="85"/>
        <v>1.4246511821668713</v>
      </c>
      <c r="IZ8" s="244"/>
      <c r="JA8" s="395"/>
      <c r="JB8" s="571"/>
    </row>
    <row r="9" spans="3:262" ht="16.5">
      <c r="C9" s="257" t="s">
        <v>14</v>
      </c>
      <c r="D9" s="108">
        <v>7323.9</v>
      </c>
      <c r="E9" s="108">
        <v>3107.12</v>
      </c>
      <c r="F9" s="243">
        <f t="shared" si="7"/>
        <v>0.4242439137617936</v>
      </c>
      <c r="G9" s="108">
        <v>17253.11</v>
      </c>
      <c r="H9" s="108">
        <v>8583.0499999999993</v>
      </c>
      <c r="I9" s="243">
        <f t="shared" si="8"/>
        <v>0.49747842562877065</v>
      </c>
      <c r="J9" s="108">
        <v>15183.49</v>
      </c>
      <c r="K9" s="108">
        <v>23651.33</v>
      </c>
      <c r="L9" s="243">
        <f t="shared" si="9"/>
        <v>1.5577005023219301</v>
      </c>
      <c r="M9" s="108">
        <v>11902.66</v>
      </c>
      <c r="N9" s="108">
        <v>7025.49</v>
      </c>
      <c r="O9" s="243">
        <f t="shared" si="10"/>
        <v>0.59024537372318453</v>
      </c>
      <c r="P9" s="108">
        <v>11989.6</v>
      </c>
      <c r="Q9" s="108">
        <v>8620.41</v>
      </c>
      <c r="R9" s="243">
        <f t="shared" si="11"/>
        <v>0.71899062520851398</v>
      </c>
      <c r="S9" s="108">
        <v>11127.44</v>
      </c>
      <c r="T9" s="108">
        <v>8865.19</v>
      </c>
      <c r="U9" s="243">
        <f t="shared" si="12"/>
        <v>0.79669627515403363</v>
      </c>
      <c r="V9" s="108">
        <v>17153.48</v>
      </c>
      <c r="W9" s="108">
        <v>14197.39</v>
      </c>
      <c r="X9" s="243">
        <f t="shared" si="13"/>
        <v>0.82766820493567483</v>
      </c>
      <c r="Y9" s="108">
        <v>8921.27</v>
      </c>
      <c r="Z9" s="108">
        <v>3568.72</v>
      </c>
      <c r="AA9" s="243">
        <f t="shared" si="14"/>
        <v>0.40002376343278473</v>
      </c>
      <c r="AB9" s="108">
        <v>13758.22</v>
      </c>
      <c r="AC9" s="108">
        <v>8297.98</v>
      </c>
      <c r="AD9" s="243">
        <f t="shared" si="15"/>
        <v>0.60312889312716322</v>
      </c>
      <c r="AE9" s="108">
        <v>10679.37</v>
      </c>
      <c r="AF9" s="108">
        <v>5120.82</v>
      </c>
      <c r="AG9" s="243">
        <f t="shared" si="16"/>
        <v>0.47950581354518096</v>
      </c>
      <c r="AH9" s="108">
        <v>12098.62</v>
      </c>
      <c r="AI9" s="108">
        <v>6521.42</v>
      </c>
      <c r="AJ9" s="243">
        <f t="shared" si="17"/>
        <v>0.53902180579272674</v>
      </c>
      <c r="AK9" s="108">
        <v>14084.59</v>
      </c>
      <c r="AL9" s="108">
        <v>9245.4699999999993</v>
      </c>
      <c r="AM9" s="243">
        <f t="shared" si="18"/>
        <v>0.65642450365967342</v>
      </c>
      <c r="AN9" s="108">
        <v>17128.63</v>
      </c>
      <c r="AO9" s="108">
        <v>9164.7800000000007</v>
      </c>
      <c r="AP9" s="253">
        <f t="shared" si="19"/>
        <v>0.53505621874020282</v>
      </c>
      <c r="AQ9" s="108">
        <v>23447.41</v>
      </c>
      <c r="AR9" s="108">
        <v>12351.67</v>
      </c>
      <c r="AS9" s="253">
        <f t="shared" si="20"/>
        <v>0.52678184925328642</v>
      </c>
      <c r="AT9" s="108">
        <v>9660.2999999999993</v>
      </c>
      <c r="AU9" s="108">
        <v>4523.54</v>
      </c>
      <c r="AV9" s="253">
        <f t="shared" si="21"/>
        <v>0.46826082005734815</v>
      </c>
      <c r="AW9" s="108">
        <v>13292.8</v>
      </c>
      <c r="AX9" s="108">
        <v>10080.83</v>
      </c>
      <c r="AY9" s="253">
        <f t="shared" si="22"/>
        <v>0.75836768777082331</v>
      </c>
      <c r="AZ9" s="108">
        <v>10183.51</v>
      </c>
      <c r="BA9" s="108">
        <v>4214.1000000000004</v>
      </c>
      <c r="BB9" s="253">
        <f t="shared" si="23"/>
        <v>0.41381606145621697</v>
      </c>
      <c r="BC9" s="108">
        <v>13970.24</v>
      </c>
      <c r="BD9" s="108">
        <v>5577.02</v>
      </c>
      <c r="BE9" s="253">
        <f t="shared" si="24"/>
        <v>0.39920717181666177</v>
      </c>
      <c r="BF9" s="108">
        <v>13172.28</v>
      </c>
      <c r="BG9" s="108">
        <v>9027.33</v>
      </c>
      <c r="BH9" s="253">
        <f t="shared" si="25"/>
        <v>0.68532782479570731</v>
      </c>
      <c r="BI9" s="108">
        <v>15660.48</v>
      </c>
      <c r="BJ9" s="108">
        <v>15038.49</v>
      </c>
      <c r="BK9" s="253">
        <f t="shared" si="26"/>
        <v>0.96028282658002817</v>
      </c>
      <c r="BL9" s="108">
        <v>22366.87</v>
      </c>
      <c r="BM9" s="108">
        <v>13131.72</v>
      </c>
      <c r="BN9" s="253">
        <f t="shared" si="27"/>
        <v>0.58710584002142452</v>
      </c>
      <c r="BO9" s="108">
        <v>10356.52</v>
      </c>
      <c r="BP9" s="108">
        <v>4171.6499999999996</v>
      </c>
      <c r="BQ9" s="253">
        <f t="shared" si="28"/>
        <v>0.40280422381263198</v>
      </c>
      <c r="BR9" s="108">
        <v>7803.76</v>
      </c>
      <c r="BS9" s="108">
        <v>5524.97</v>
      </c>
      <c r="BT9" s="253">
        <f t="shared" si="29"/>
        <v>0.70798820055973022</v>
      </c>
      <c r="BU9" s="108">
        <v>10121.200000000001</v>
      </c>
      <c r="BV9" s="108">
        <v>7063.87</v>
      </c>
      <c r="BW9" s="253">
        <f t="shared" si="30"/>
        <v>0.69792811129115118</v>
      </c>
      <c r="BX9" s="108">
        <v>12647.04</v>
      </c>
      <c r="BY9" s="108">
        <v>7425.28</v>
      </c>
      <c r="BZ9" s="253">
        <f t="shared" si="31"/>
        <v>0.58711603663782186</v>
      </c>
      <c r="CA9" s="88">
        <v>15852.15</v>
      </c>
      <c r="CB9" s="108">
        <v>10982.16</v>
      </c>
      <c r="CC9" s="253">
        <f t="shared" si="32"/>
        <v>0.69278678286541573</v>
      </c>
      <c r="CD9" s="108">
        <v>16340.61</v>
      </c>
      <c r="CE9" s="108">
        <v>17806.349999999999</v>
      </c>
      <c r="CF9" s="253">
        <f t="shared" si="33"/>
        <v>1.0896992217548793</v>
      </c>
      <c r="CG9" s="108">
        <v>22346.83</v>
      </c>
      <c r="CH9" s="108">
        <v>16382.14</v>
      </c>
      <c r="CI9" s="253">
        <f t="shared" si="34"/>
        <v>0.73308563227983559</v>
      </c>
      <c r="CJ9" s="108">
        <v>9995.09</v>
      </c>
      <c r="CK9" s="108">
        <v>8655.18</v>
      </c>
      <c r="CL9" s="253">
        <f t="shared" si="35"/>
        <v>0.8659431781004473</v>
      </c>
      <c r="CM9" s="108">
        <v>18135.16</v>
      </c>
      <c r="CN9" s="108">
        <v>8124.94</v>
      </c>
      <c r="CO9" s="253">
        <f t="shared" si="36"/>
        <v>0.44802141254888295</v>
      </c>
      <c r="CP9" s="108">
        <v>15981.55</v>
      </c>
      <c r="CQ9" s="108">
        <v>9552.32</v>
      </c>
      <c r="CR9" s="253">
        <f t="shared" si="37"/>
        <v>0.5977092334598334</v>
      </c>
      <c r="CS9" s="108">
        <v>8969.2199999999993</v>
      </c>
      <c r="CT9" s="108">
        <v>9288.07</v>
      </c>
      <c r="CU9" s="253">
        <f t="shared" si="38"/>
        <v>1.035549356577272</v>
      </c>
      <c r="CV9" s="108">
        <v>14465.17</v>
      </c>
      <c r="CW9" s="108">
        <v>12353.22</v>
      </c>
      <c r="CX9" s="253">
        <f t="shared" si="39"/>
        <v>0.85399756795115433</v>
      </c>
      <c r="CY9" s="108">
        <v>14625.03</v>
      </c>
      <c r="CZ9" s="108">
        <v>10825.16</v>
      </c>
      <c r="DA9" s="253">
        <f t="shared" si="40"/>
        <v>0.74018036202318893</v>
      </c>
      <c r="DB9" s="108">
        <v>23738.16</v>
      </c>
      <c r="DC9" s="108">
        <v>15316.07</v>
      </c>
      <c r="DD9" s="253">
        <f t="shared" si="41"/>
        <v>0.64520881146643205</v>
      </c>
      <c r="DE9" s="108">
        <v>11524.32</v>
      </c>
      <c r="DF9" s="108">
        <v>5422.6</v>
      </c>
      <c r="DG9" s="253">
        <f t="shared" si="42"/>
        <v>0.47053535479750652</v>
      </c>
      <c r="DH9" s="108">
        <v>15414.38</v>
      </c>
      <c r="DI9" s="108">
        <v>12341.08</v>
      </c>
      <c r="DJ9" s="253">
        <f t="shared" si="43"/>
        <v>0.80062123809066599</v>
      </c>
      <c r="DK9" s="108">
        <v>11279.56</v>
      </c>
      <c r="DL9" s="108">
        <v>7138.15</v>
      </c>
      <c r="DM9" s="253">
        <f t="shared" si="0"/>
        <v>0.63283940153693941</v>
      </c>
      <c r="DN9" s="108">
        <v>32671.45</v>
      </c>
      <c r="DO9" s="108">
        <v>10445.549999999999</v>
      </c>
      <c r="DP9" s="253">
        <f t="shared" si="1"/>
        <v>0.31971491929498075</v>
      </c>
      <c r="DQ9" s="108">
        <v>32159.45</v>
      </c>
      <c r="DR9" s="108">
        <v>7347.98</v>
      </c>
      <c r="DS9" s="253">
        <f t="shared" si="2"/>
        <v>0.22848587273725141</v>
      </c>
      <c r="DT9" s="108">
        <v>29403.09</v>
      </c>
      <c r="DU9" s="108">
        <v>13995.36</v>
      </c>
      <c r="DV9" s="253">
        <f t="shared" si="3"/>
        <v>0.47598262631580562</v>
      </c>
      <c r="DW9" s="108">
        <v>25715.66</v>
      </c>
      <c r="DX9" s="108">
        <v>23342.51</v>
      </c>
      <c r="DY9" s="253">
        <f t="shared" si="4"/>
        <v>0.90771576541298171</v>
      </c>
      <c r="DZ9" s="108">
        <v>13356.13</v>
      </c>
      <c r="EA9" s="108">
        <v>4877.8599999999997</v>
      </c>
      <c r="EB9" s="253">
        <f t="shared" si="44"/>
        <v>0.36521507352803545</v>
      </c>
      <c r="EC9" s="108">
        <v>14447.43</v>
      </c>
      <c r="EE9" s="253">
        <f t="shared" si="45"/>
        <v>0</v>
      </c>
      <c r="EF9" s="108">
        <v>14707.24</v>
      </c>
      <c r="EG9" s="108">
        <v>5172.75</v>
      </c>
      <c r="EH9" s="253">
        <f t="shared" si="46"/>
        <v>0.35171452971461675</v>
      </c>
      <c r="EI9" s="108">
        <v>8499.51</v>
      </c>
      <c r="EJ9" s="108">
        <v>6769.11</v>
      </c>
      <c r="EK9" s="253">
        <f t="shared" si="47"/>
        <v>0.79641179315042865</v>
      </c>
      <c r="EL9" s="108">
        <v>8940.7000000000007</v>
      </c>
      <c r="EM9" s="108">
        <v>9169.08</v>
      </c>
      <c r="EN9" s="253">
        <f t="shared" si="48"/>
        <v>1.02554386121892</v>
      </c>
      <c r="EO9" s="108">
        <v>12448.76</v>
      </c>
      <c r="EP9" s="108">
        <v>4214.1000000000004</v>
      </c>
      <c r="EQ9" s="253">
        <f t="shared" si="49"/>
        <v>0.33851564332511835</v>
      </c>
      <c r="ER9" s="108">
        <v>19411.419999999998</v>
      </c>
      <c r="ES9" s="108">
        <v>5577.02</v>
      </c>
      <c r="ET9" s="253">
        <f t="shared" si="50"/>
        <v>0.28730613216343787</v>
      </c>
      <c r="EU9" s="108">
        <v>10170.98</v>
      </c>
      <c r="EV9" s="108">
        <v>6156.22</v>
      </c>
      <c r="EW9" s="253">
        <f t="shared" si="51"/>
        <v>0.60527304153582062</v>
      </c>
      <c r="EX9" s="108">
        <v>10947.89</v>
      </c>
      <c r="EY9" s="108">
        <v>8096.56</v>
      </c>
      <c r="EZ9" s="253">
        <f t="shared" si="52"/>
        <v>0.73955437988507378</v>
      </c>
      <c r="FA9" s="108">
        <v>9776.01</v>
      </c>
      <c r="FB9" s="108">
        <v>14144.05</v>
      </c>
      <c r="FC9" s="253">
        <f t="shared" si="53"/>
        <v>1.4468121452412588</v>
      </c>
      <c r="FD9" s="108">
        <v>7777.22</v>
      </c>
      <c r="FE9" s="108">
        <v>10131.76</v>
      </c>
      <c r="FF9" s="253">
        <f t="shared" si="54"/>
        <v>1.302748282805424</v>
      </c>
      <c r="FG9" s="108">
        <v>9280.1299999999992</v>
      </c>
      <c r="FH9" s="108">
        <v>21873.75</v>
      </c>
      <c r="FI9" s="253">
        <f t="shared" si="55"/>
        <v>2.3570521102613866</v>
      </c>
      <c r="FJ9" s="108">
        <v>14150.72</v>
      </c>
      <c r="FK9" s="108">
        <v>10854.81</v>
      </c>
      <c r="FL9" s="253">
        <f t="shared" si="56"/>
        <v>0.76708534972072095</v>
      </c>
      <c r="FM9" s="108">
        <v>27812.97</v>
      </c>
      <c r="FN9" s="108">
        <v>15755.48</v>
      </c>
      <c r="FO9" s="253">
        <f t="shared" si="57"/>
        <v>0.56647959567065287</v>
      </c>
      <c r="FP9" s="108">
        <v>12559.46</v>
      </c>
      <c r="FQ9" s="108">
        <v>6978.72</v>
      </c>
      <c r="FR9" s="253">
        <f t="shared" si="58"/>
        <v>0.55565446285110986</v>
      </c>
      <c r="FS9" s="108">
        <v>17082.21</v>
      </c>
      <c r="FT9" s="108">
        <v>7252.9</v>
      </c>
      <c r="FU9" s="253">
        <f t="shared" si="59"/>
        <v>0.42458791924464107</v>
      </c>
      <c r="FV9" s="108">
        <v>12557.75</v>
      </c>
      <c r="FW9" s="108">
        <v>8315.4</v>
      </c>
      <c r="FX9" s="253">
        <f t="shared" si="60"/>
        <v>0.66217276184029783</v>
      </c>
      <c r="FY9" s="108">
        <v>10441.049999999999</v>
      </c>
      <c r="FZ9" s="108">
        <v>7725.01</v>
      </c>
      <c r="GA9" s="253">
        <f t="shared" si="61"/>
        <v>0.73986907447047956</v>
      </c>
      <c r="GB9" s="108">
        <v>15380.22</v>
      </c>
      <c r="GC9" s="108">
        <v>9764.16</v>
      </c>
      <c r="GD9" s="253">
        <f t="shared" si="62"/>
        <v>0.63485177715273255</v>
      </c>
      <c r="GE9" s="108">
        <v>14429.17</v>
      </c>
      <c r="GF9" s="108">
        <v>11040.36</v>
      </c>
      <c r="GG9" s="253">
        <f t="shared" si="63"/>
        <v>0.76514172332850749</v>
      </c>
      <c r="GH9" s="108">
        <v>20100.189999999999</v>
      </c>
      <c r="GI9" s="108">
        <v>17324.37</v>
      </c>
      <c r="GJ9" s="253">
        <f t="shared" si="64"/>
        <v>0.86190080790281087</v>
      </c>
      <c r="GK9" s="108">
        <v>10254.35</v>
      </c>
      <c r="GL9" s="108">
        <v>5477.41</v>
      </c>
      <c r="GM9" s="253">
        <f t="shared" si="65"/>
        <v>0.53415477334009465</v>
      </c>
      <c r="GN9" s="108">
        <v>8395.6200000000008</v>
      </c>
      <c r="GO9" s="108">
        <v>7253.54</v>
      </c>
      <c r="GP9" s="253">
        <f t="shared" si="66"/>
        <v>0.86396716383066396</v>
      </c>
      <c r="GQ9" s="108">
        <v>12697.72</v>
      </c>
      <c r="GR9" s="108">
        <v>13296.47</v>
      </c>
      <c r="GS9" s="253">
        <f t="shared" si="67"/>
        <v>1.0471541347580511</v>
      </c>
      <c r="GT9" s="108">
        <v>9677.49</v>
      </c>
      <c r="GU9" s="108">
        <v>9949.14</v>
      </c>
      <c r="GV9" s="253">
        <f t="shared" si="68"/>
        <v>1.0280702950868459</v>
      </c>
      <c r="GW9" s="108">
        <v>11351.54</v>
      </c>
      <c r="GX9" s="108">
        <v>8369.43</v>
      </c>
      <c r="GY9" s="253">
        <f t="shared" si="69"/>
        <v>0.73729467543610816</v>
      </c>
      <c r="GZ9" s="108">
        <v>11351.54</v>
      </c>
      <c r="HA9" s="108">
        <v>10934.21</v>
      </c>
      <c r="HB9" s="253">
        <f t="shared" si="70"/>
        <v>0.9632358252712846</v>
      </c>
      <c r="HC9" s="108">
        <v>25594.42</v>
      </c>
      <c r="HD9" s="108">
        <v>15160.96</v>
      </c>
      <c r="HE9" s="253">
        <f t="shared" si="71"/>
        <v>0.59235411468593546</v>
      </c>
      <c r="HF9" s="108">
        <v>9475.07</v>
      </c>
      <c r="HG9" s="108">
        <v>4858.43</v>
      </c>
      <c r="HH9" s="253">
        <f t="shared" si="72"/>
        <v>0.51275927249086295</v>
      </c>
      <c r="HI9" s="108">
        <v>14910.55</v>
      </c>
      <c r="HJ9" s="108">
        <v>10158.94</v>
      </c>
      <c r="HK9" s="253">
        <f t="shared" si="73"/>
        <v>0.68132563855793393</v>
      </c>
      <c r="HL9" s="108">
        <v>9467.35</v>
      </c>
      <c r="HM9" s="108">
        <v>3141.97</v>
      </c>
      <c r="HN9" s="253">
        <f t="shared" si="74"/>
        <v>0.33187428372247774</v>
      </c>
      <c r="HO9" s="108">
        <v>8535.7000000000007</v>
      </c>
      <c r="HP9" s="108">
        <v>8352.8700000000008</v>
      </c>
      <c r="HQ9" s="253">
        <f t="shared" si="75"/>
        <v>0.97858054992560661</v>
      </c>
      <c r="HR9" s="108">
        <v>11821.08</v>
      </c>
      <c r="HS9" s="108">
        <v>9711.94</v>
      </c>
      <c r="HT9" s="253">
        <f t="shared" si="76"/>
        <v>0.82157806224135199</v>
      </c>
      <c r="HU9" s="108">
        <v>12009.11</v>
      </c>
      <c r="HV9" s="108">
        <v>9909.6200000000008</v>
      </c>
      <c r="HW9" s="253">
        <f t="shared" si="77"/>
        <v>0.82517522114461439</v>
      </c>
      <c r="HX9" s="108">
        <v>19522.509999999998</v>
      </c>
      <c r="HY9" s="108">
        <v>13674.08</v>
      </c>
      <c r="HZ9" s="253">
        <f t="shared" si="78"/>
        <v>0.70042632837683272</v>
      </c>
      <c r="IA9" s="108">
        <v>10802.37</v>
      </c>
      <c r="IB9" s="108">
        <v>4237.82</v>
      </c>
      <c r="IC9" s="253">
        <f t="shared" si="79"/>
        <v>0.3923046516644032</v>
      </c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11">
        <f t="shared" si="80"/>
        <v>277614.09999999998</v>
      </c>
      <c r="IR9" s="311">
        <f t="shared" si="81"/>
        <v>198649.92999999996</v>
      </c>
      <c r="IS9" s="310">
        <f t="shared" si="5"/>
        <v>-78964.170000000013</v>
      </c>
      <c r="IT9" s="313">
        <f t="shared" si="6"/>
        <v>0.71556138539072756</v>
      </c>
      <c r="IU9" s="317">
        <f t="shared" si="82"/>
        <v>85741.37</v>
      </c>
      <c r="IV9" s="317">
        <f t="shared" si="83"/>
        <v>59807.850000000006</v>
      </c>
      <c r="IW9" s="316">
        <f t="shared" si="84"/>
        <v>-25933.51999999999</v>
      </c>
      <c r="IX9" s="320">
        <f t="shared" si="85"/>
        <v>0.69753783966829563</v>
      </c>
      <c r="IZ9" s="244"/>
      <c r="JA9" s="395"/>
      <c r="JB9" s="571"/>
    </row>
    <row r="10" spans="3:262" ht="16.5">
      <c r="C10" s="257" t="s">
        <v>15</v>
      </c>
      <c r="D10" s="108">
        <v>19934.28</v>
      </c>
      <c r="E10" s="108">
        <v>9983.39</v>
      </c>
      <c r="F10" s="243">
        <f t="shared" si="7"/>
        <v>0.5008151786771331</v>
      </c>
      <c r="G10" s="108">
        <v>10078.07</v>
      </c>
      <c r="H10" s="108">
        <v>8640.8700000000008</v>
      </c>
      <c r="I10" s="243">
        <f t="shared" si="8"/>
        <v>0.85739333027057774</v>
      </c>
      <c r="J10" s="108">
        <v>8854.35</v>
      </c>
      <c r="K10" s="108">
        <v>6899.91</v>
      </c>
      <c r="L10" s="243">
        <f t="shared" si="9"/>
        <v>0.77926781751342555</v>
      </c>
      <c r="M10" s="108">
        <v>6073.03</v>
      </c>
      <c r="N10" s="108">
        <v>6218.65</v>
      </c>
      <c r="O10" s="243">
        <f t="shared" si="10"/>
        <v>1.023978145999608</v>
      </c>
      <c r="P10" s="108">
        <v>8744.4699999999993</v>
      </c>
      <c r="Q10" s="108">
        <v>5611.3</v>
      </c>
      <c r="R10" s="243">
        <f t="shared" si="11"/>
        <v>0.64169698106346074</v>
      </c>
      <c r="S10" s="108">
        <v>9774.66</v>
      </c>
      <c r="T10" s="108">
        <v>8221.24</v>
      </c>
      <c r="U10" s="243">
        <f t="shared" si="12"/>
        <v>0.84107682517857396</v>
      </c>
      <c r="V10" s="108">
        <v>21138.2</v>
      </c>
      <c r="W10" s="108">
        <v>11259.76</v>
      </c>
      <c r="X10" s="243">
        <f t="shared" si="13"/>
        <v>0.53267354836267988</v>
      </c>
      <c r="Y10" s="108">
        <v>16495.23</v>
      </c>
      <c r="Z10" s="108">
        <v>10653.82</v>
      </c>
      <c r="AA10" s="243">
        <f t="shared" si="14"/>
        <v>0.64587277655419173</v>
      </c>
      <c r="AB10" s="108">
        <v>6332.21</v>
      </c>
      <c r="AC10" s="108">
        <v>7267.23</v>
      </c>
      <c r="AD10" s="243">
        <f t="shared" si="15"/>
        <v>1.1476609272276188</v>
      </c>
      <c r="AE10" s="108">
        <v>6659.73</v>
      </c>
      <c r="AF10" s="108">
        <v>5984.67</v>
      </c>
      <c r="AG10" s="243">
        <f t="shared" si="16"/>
        <v>0.89863553026924525</v>
      </c>
      <c r="AH10" s="108">
        <v>9216.02</v>
      </c>
      <c r="AI10" s="108">
        <v>4548.5600000000004</v>
      </c>
      <c r="AJ10" s="243">
        <f t="shared" si="17"/>
        <v>0.49354927615174449</v>
      </c>
      <c r="AK10" s="108">
        <v>9529.0499999999993</v>
      </c>
      <c r="AL10" s="108">
        <v>6816.81</v>
      </c>
      <c r="AM10" s="243">
        <f t="shared" si="18"/>
        <v>0.7153714168778631</v>
      </c>
      <c r="AN10" s="108">
        <v>11425.17</v>
      </c>
      <c r="AO10" s="108">
        <v>8957.86</v>
      </c>
      <c r="AP10" s="253">
        <f t="shared" si="19"/>
        <v>0.78404610172102474</v>
      </c>
      <c r="AQ10" s="108">
        <v>15646.62</v>
      </c>
      <c r="AR10" s="108">
        <v>12230.77</v>
      </c>
      <c r="AS10" s="253">
        <f t="shared" si="20"/>
        <v>0.78168767439868803</v>
      </c>
      <c r="AT10" s="108">
        <v>13276.26</v>
      </c>
      <c r="AU10" s="108">
        <v>10211.76</v>
      </c>
      <c r="AV10" s="253">
        <f t="shared" si="21"/>
        <v>0.76917445123852657</v>
      </c>
      <c r="AW10" s="108">
        <v>8878.26</v>
      </c>
      <c r="AX10" s="108">
        <v>5463.74</v>
      </c>
      <c r="AY10" s="253">
        <f t="shared" si="22"/>
        <v>0.61540662246881705</v>
      </c>
      <c r="AZ10" s="108">
        <v>5581.08</v>
      </c>
      <c r="BA10" s="108">
        <v>6092.89</v>
      </c>
      <c r="BB10" s="253">
        <f t="shared" si="23"/>
        <v>1.0917044729693894</v>
      </c>
      <c r="BC10" s="108">
        <v>3521.27</v>
      </c>
      <c r="BD10" s="108">
        <v>4228.62</v>
      </c>
      <c r="BE10" s="253">
        <f t="shared" si="24"/>
        <v>1.2008792282329954</v>
      </c>
      <c r="BF10" s="108">
        <v>3739.51</v>
      </c>
      <c r="BG10" s="108">
        <v>3494.48</v>
      </c>
      <c r="BH10" s="253">
        <f t="shared" si="25"/>
        <v>0.93447537244184398</v>
      </c>
      <c r="BI10" s="108">
        <v>4457.88</v>
      </c>
      <c r="BJ10" s="108">
        <v>7577.58</v>
      </c>
      <c r="BK10" s="253">
        <f t="shared" si="26"/>
        <v>1.6998169533500229</v>
      </c>
      <c r="BL10" s="108">
        <v>15448.64</v>
      </c>
      <c r="BM10" s="108">
        <v>7912.87</v>
      </c>
      <c r="BN10" s="253">
        <f t="shared" si="27"/>
        <v>0.51220495784742215</v>
      </c>
      <c r="BO10" s="108">
        <v>14985.34</v>
      </c>
      <c r="BP10" s="108">
        <v>9183.11</v>
      </c>
      <c r="BQ10" s="253">
        <f t="shared" si="28"/>
        <v>0.6128062493076567</v>
      </c>
      <c r="BR10" s="108">
        <v>4800.1899999999996</v>
      </c>
      <c r="BS10" s="108">
        <v>4229.08</v>
      </c>
      <c r="BT10" s="253">
        <f t="shared" si="29"/>
        <v>0.88102345948806204</v>
      </c>
      <c r="BU10" s="108">
        <v>4709.0600000000004</v>
      </c>
      <c r="BV10" s="108">
        <v>4431.5</v>
      </c>
      <c r="BW10" s="253">
        <f t="shared" si="30"/>
        <v>0.94105830038266658</v>
      </c>
      <c r="BX10" s="108">
        <v>7770.09</v>
      </c>
      <c r="BY10" s="108">
        <v>5419.85</v>
      </c>
      <c r="BZ10" s="253">
        <f t="shared" si="31"/>
        <v>0.69752731306844584</v>
      </c>
      <c r="CA10" s="88">
        <v>7736.64</v>
      </c>
      <c r="CB10" s="108">
        <v>5518.57</v>
      </c>
      <c r="CC10" s="253">
        <f t="shared" si="32"/>
        <v>0.71330319104934437</v>
      </c>
      <c r="CD10" s="108">
        <v>10460.58</v>
      </c>
      <c r="CE10" s="108">
        <v>9087.1</v>
      </c>
      <c r="CF10" s="253">
        <f t="shared" si="33"/>
        <v>0.8686994411399751</v>
      </c>
      <c r="CG10" s="108">
        <v>18870.32</v>
      </c>
      <c r="CH10" s="108">
        <v>12980.29</v>
      </c>
      <c r="CI10" s="253">
        <f t="shared" si="34"/>
        <v>0.68786803827386078</v>
      </c>
      <c r="CJ10" s="108">
        <v>18583.57</v>
      </c>
      <c r="CK10" s="108">
        <v>11328.49</v>
      </c>
      <c r="CL10" s="253">
        <f t="shared" si="35"/>
        <v>0.60959707957082521</v>
      </c>
      <c r="CM10" s="108">
        <v>14707.83</v>
      </c>
      <c r="CN10" s="108">
        <v>9799.74</v>
      </c>
      <c r="CO10" s="253">
        <f t="shared" si="36"/>
        <v>0.66629407601257284</v>
      </c>
      <c r="CP10" s="108">
        <v>5719.83</v>
      </c>
      <c r="CQ10" s="108">
        <v>6339.01</v>
      </c>
      <c r="CR10" s="253">
        <f t="shared" si="37"/>
        <v>1.108251469012191</v>
      </c>
      <c r="CS10" s="108">
        <v>6499.78</v>
      </c>
      <c r="CT10" s="108">
        <v>5632.95</v>
      </c>
      <c r="CU10" s="253">
        <f t="shared" si="38"/>
        <v>0.86663702463775694</v>
      </c>
      <c r="CV10" s="108">
        <v>7999.47</v>
      </c>
      <c r="CW10" s="108">
        <v>4939.97</v>
      </c>
      <c r="CX10" s="253">
        <f t="shared" si="39"/>
        <v>0.61753716183697172</v>
      </c>
      <c r="CY10" s="108">
        <v>10766.34</v>
      </c>
      <c r="CZ10" s="108">
        <v>8407.02</v>
      </c>
      <c r="DA10" s="253">
        <f t="shared" si="40"/>
        <v>0.78086146266976519</v>
      </c>
      <c r="DB10" s="108">
        <v>20770.32</v>
      </c>
      <c r="DC10" s="108">
        <v>10973.16</v>
      </c>
      <c r="DD10" s="253">
        <f t="shared" si="41"/>
        <v>0.52830962642848067</v>
      </c>
      <c r="DE10" s="108">
        <v>12363.42</v>
      </c>
      <c r="DF10" s="108">
        <v>6976.73</v>
      </c>
      <c r="DG10" s="253">
        <f t="shared" si="42"/>
        <v>0.56430421355903138</v>
      </c>
      <c r="DH10" s="108">
        <v>5979.81</v>
      </c>
      <c r="DI10" s="108">
        <v>4771.5200000000004</v>
      </c>
      <c r="DJ10" s="253">
        <f t="shared" si="43"/>
        <v>0.79793839603599448</v>
      </c>
      <c r="DK10" s="108">
        <v>8220.19</v>
      </c>
      <c r="DL10" s="108">
        <v>5067.5</v>
      </c>
      <c r="DM10" s="253">
        <f t="shared" si="0"/>
        <v>0.61646993560976082</v>
      </c>
      <c r="DN10" s="108">
        <v>9208.33</v>
      </c>
      <c r="DO10" s="108">
        <v>6720.27</v>
      </c>
      <c r="DP10" s="253">
        <f t="shared" si="1"/>
        <v>0.72980334110528189</v>
      </c>
      <c r="DQ10" s="108">
        <v>26902.35</v>
      </c>
      <c r="DR10" s="108">
        <v>7678.28</v>
      </c>
      <c r="DS10" s="253">
        <f t="shared" si="2"/>
        <v>0.28541298436753665</v>
      </c>
      <c r="DT10" s="108">
        <v>25204.04</v>
      </c>
      <c r="DU10" s="108">
        <v>15670.07</v>
      </c>
      <c r="DV10" s="253">
        <f t="shared" si="3"/>
        <v>0.62172850066894036</v>
      </c>
      <c r="DW10" s="108">
        <v>20889.740000000002</v>
      </c>
      <c r="DX10" s="108">
        <v>21239.279999999999</v>
      </c>
      <c r="DY10" s="253">
        <f t="shared" si="4"/>
        <v>1.0167326161072372</v>
      </c>
      <c r="DZ10" s="108">
        <v>18125.16</v>
      </c>
      <c r="EA10" s="108">
        <v>17152.580000000002</v>
      </c>
      <c r="EB10" s="253">
        <f t="shared" si="44"/>
        <v>0.94634088747354517</v>
      </c>
      <c r="EC10" s="108">
        <v>8765.5300000000007</v>
      </c>
      <c r="EE10" s="253">
        <f t="shared" si="45"/>
        <v>0</v>
      </c>
      <c r="EF10" s="108">
        <v>6689.01</v>
      </c>
      <c r="EG10" s="108">
        <v>2458.9299999999998</v>
      </c>
      <c r="EH10" s="253">
        <f t="shared" si="46"/>
        <v>0.36760746358579216</v>
      </c>
      <c r="EI10" s="108">
        <v>7551.68</v>
      </c>
      <c r="EJ10" s="108">
        <v>6742.73</v>
      </c>
      <c r="EK10" s="253">
        <f t="shared" si="47"/>
        <v>0.89287814102292462</v>
      </c>
      <c r="EL10" s="108">
        <v>7992.42</v>
      </c>
      <c r="EM10" s="108">
        <v>9687.4</v>
      </c>
      <c r="EN10" s="253">
        <f t="shared" si="48"/>
        <v>1.2120734395840058</v>
      </c>
      <c r="EO10" s="108">
        <v>11988.65</v>
      </c>
      <c r="EP10" s="108">
        <v>6092.89</v>
      </c>
      <c r="EQ10" s="253">
        <f t="shared" si="49"/>
        <v>0.50822152619352479</v>
      </c>
      <c r="ER10" s="108">
        <v>19447.13</v>
      </c>
      <c r="ES10" s="108">
        <v>4228.62</v>
      </c>
      <c r="ET10" s="253">
        <f t="shared" si="50"/>
        <v>0.21744185388795156</v>
      </c>
      <c r="EU10" s="108">
        <v>17292.5</v>
      </c>
      <c r="EV10" s="108">
        <v>11231.4</v>
      </c>
      <c r="EW10" s="253">
        <f t="shared" si="51"/>
        <v>0.64949544600260223</v>
      </c>
      <c r="EX10" s="108">
        <v>7050.05</v>
      </c>
      <c r="EY10" s="108">
        <v>6496.88</v>
      </c>
      <c r="EZ10" s="253">
        <f t="shared" si="52"/>
        <v>0.92153672668988162</v>
      </c>
      <c r="FA10" s="108">
        <v>9065.92</v>
      </c>
      <c r="FB10" s="108">
        <v>4919.22</v>
      </c>
      <c r="FC10" s="253">
        <f t="shared" si="53"/>
        <v>0.54260571458826024</v>
      </c>
      <c r="FD10" s="108">
        <v>5335.83</v>
      </c>
      <c r="FE10" s="108">
        <v>5832.25</v>
      </c>
      <c r="FF10" s="253">
        <f t="shared" si="54"/>
        <v>1.093035197897984</v>
      </c>
      <c r="FG10" s="108">
        <v>7383.85</v>
      </c>
      <c r="FH10" s="108">
        <v>11762.83</v>
      </c>
      <c r="FI10" s="253">
        <f t="shared" si="55"/>
        <v>1.5930483419896124</v>
      </c>
      <c r="FJ10" s="108">
        <v>12488.48</v>
      </c>
      <c r="FK10" s="108">
        <v>7498.1</v>
      </c>
      <c r="FL10" s="253">
        <f t="shared" si="56"/>
        <v>0.60040132986560424</v>
      </c>
      <c r="FM10" s="108">
        <v>22054.44</v>
      </c>
      <c r="FN10" s="108">
        <v>16145.98</v>
      </c>
      <c r="FO10" s="253">
        <f t="shared" si="57"/>
        <v>0.73209657556482965</v>
      </c>
      <c r="FP10" s="108">
        <v>17006.91</v>
      </c>
      <c r="FQ10" s="108">
        <v>13641.33</v>
      </c>
      <c r="FR10" s="253">
        <f t="shared" si="58"/>
        <v>0.80210514432074964</v>
      </c>
      <c r="FS10" s="108">
        <v>6137.29</v>
      </c>
      <c r="FT10" s="108">
        <v>6756.42</v>
      </c>
      <c r="FU10" s="253">
        <f t="shared" si="59"/>
        <v>1.10088003011101</v>
      </c>
      <c r="FV10" s="108">
        <v>7247.81</v>
      </c>
      <c r="FW10" s="108">
        <v>5527.68</v>
      </c>
      <c r="FX10" s="253">
        <f t="shared" si="60"/>
        <v>0.7626689993253134</v>
      </c>
      <c r="FY10" s="108">
        <v>4790.33</v>
      </c>
      <c r="FZ10" s="108">
        <v>8214.68</v>
      </c>
      <c r="GA10" s="253">
        <f t="shared" si="61"/>
        <v>1.7148463675780166</v>
      </c>
      <c r="GB10" s="108">
        <v>9238.76</v>
      </c>
      <c r="GC10" s="108">
        <v>7830.91</v>
      </c>
      <c r="GD10" s="253">
        <f t="shared" si="62"/>
        <v>0.8476148314275942</v>
      </c>
      <c r="GE10" s="108">
        <v>9490.2900000000009</v>
      </c>
      <c r="GF10" s="108">
        <v>10627.42</v>
      </c>
      <c r="GG10" s="253">
        <f t="shared" si="63"/>
        <v>1.1198203637612758</v>
      </c>
      <c r="GH10" s="108">
        <v>18723.150000000001</v>
      </c>
      <c r="GI10" s="108">
        <v>16440.73</v>
      </c>
      <c r="GJ10" s="253">
        <f t="shared" si="64"/>
        <v>0.87809636733135177</v>
      </c>
      <c r="GK10" s="108">
        <v>18355.169999999998</v>
      </c>
      <c r="GL10" s="108">
        <v>14440.9</v>
      </c>
      <c r="GM10" s="253">
        <f t="shared" si="65"/>
        <v>0.78674836571930418</v>
      </c>
      <c r="GN10" s="108">
        <v>9609.9699999999993</v>
      </c>
      <c r="GO10" s="108">
        <v>5297.31</v>
      </c>
      <c r="GP10" s="253">
        <f t="shared" si="66"/>
        <v>0.55123064900306673</v>
      </c>
      <c r="GQ10" s="108">
        <v>5288.81</v>
      </c>
      <c r="GR10" s="108">
        <v>3043.74</v>
      </c>
      <c r="GS10" s="253">
        <f t="shared" si="67"/>
        <v>0.57550564304635632</v>
      </c>
      <c r="GT10" s="108">
        <v>7119.92</v>
      </c>
      <c r="GU10" s="108">
        <v>6141.45</v>
      </c>
      <c r="GV10" s="253">
        <f t="shared" si="68"/>
        <v>0.86257289407746152</v>
      </c>
      <c r="GW10" s="108">
        <v>7232.53</v>
      </c>
      <c r="GX10" s="108">
        <v>7273.47</v>
      </c>
      <c r="GY10" s="253">
        <f t="shared" si="69"/>
        <v>1.0056605364927627</v>
      </c>
      <c r="GZ10" s="108">
        <v>7232.53</v>
      </c>
      <c r="HA10" s="108">
        <v>11523.34</v>
      </c>
      <c r="HB10" s="253">
        <f t="shared" si="70"/>
        <v>1.5932654271741702</v>
      </c>
      <c r="HC10" s="108">
        <v>19113.53</v>
      </c>
      <c r="HD10" s="108">
        <v>18136.189999999999</v>
      </c>
      <c r="HE10" s="253">
        <f t="shared" si="71"/>
        <v>0.94886658822310688</v>
      </c>
      <c r="HF10" s="108">
        <v>14060.19</v>
      </c>
      <c r="HG10" s="108">
        <v>15661.75</v>
      </c>
      <c r="HH10" s="253">
        <f t="shared" si="72"/>
        <v>1.1139074223036816</v>
      </c>
      <c r="HI10" s="108">
        <v>10262.040000000001</v>
      </c>
      <c r="HJ10" s="108">
        <v>9793.01</v>
      </c>
      <c r="HK10" s="253">
        <f t="shared" si="73"/>
        <v>0.954294662659666</v>
      </c>
      <c r="HL10" s="108">
        <v>3624.35</v>
      </c>
      <c r="HM10" s="108">
        <v>4090.49</v>
      </c>
      <c r="HN10" s="253">
        <f t="shared" si="74"/>
        <v>1.1286134065418627</v>
      </c>
      <c r="HO10" s="108">
        <v>6894.36</v>
      </c>
      <c r="HP10" s="108">
        <v>4057.07</v>
      </c>
      <c r="HQ10" s="253">
        <f t="shared" si="75"/>
        <v>0.58846216327548895</v>
      </c>
      <c r="HR10" s="108">
        <v>6530.63</v>
      </c>
      <c r="HS10" s="108">
        <v>7811.88</v>
      </c>
      <c r="HT10" s="253">
        <f t="shared" si="76"/>
        <v>1.1961908728560644</v>
      </c>
      <c r="HU10" s="108">
        <v>7925.39</v>
      </c>
      <c r="HV10" s="108">
        <v>11128.06</v>
      </c>
      <c r="HW10" s="253">
        <f t="shared" si="77"/>
        <v>1.4041025110436205</v>
      </c>
      <c r="HX10" s="108">
        <v>15518.61</v>
      </c>
      <c r="HY10" s="108">
        <v>17700.43</v>
      </c>
      <c r="HZ10" s="253">
        <f t="shared" si="78"/>
        <v>1.1405937774066104</v>
      </c>
      <c r="IA10" s="108">
        <v>6806.69</v>
      </c>
      <c r="IB10" s="108">
        <v>11239.51</v>
      </c>
      <c r="IC10" s="253">
        <f t="shared" si="79"/>
        <v>1.6512445843721399</v>
      </c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11">
        <f t="shared" si="80"/>
        <v>211402.57</v>
      </c>
      <c r="IR10" s="311">
        <f t="shared" si="81"/>
        <v>205138.25999999998</v>
      </c>
      <c r="IS10" s="310">
        <f t="shared" si="5"/>
        <v>-6264.3100000000268</v>
      </c>
      <c r="IT10" s="313">
        <f t="shared" si="6"/>
        <v>0.97036786260450847</v>
      </c>
      <c r="IU10" s="317">
        <f t="shared" si="82"/>
        <v>64815.57</v>
      </c>
      <c r="IV10" s="317">
        <f t="shared" si="83"/>
        <v>70242.69</v>
      </c>
      <c r="IW10" s="316">
        <f t="shared" si="84"/>
        <v>5427.1200000000026</v>
      </c>
      <c r="IX10" s="320">
        <f t="shared" si="85"/>
        <v>1.0837317329771228</v>
      </c>
      <c r="IZ10" s="244"/>
      <c r="JA10" s="395"/>
      <c r="JB10" s="571"/>
    </row>
    <row r="11" spans="3:262" ht="16.5">
      <c r="C11" s="257" t="s">
        <v>16</v>
      </c>
      <c r="D11" s="108">
        <v>10134.4</v>
      </c>
      <c r="E11" s="108">
        <v>4994.8100000000004</v>
      </c>
      <c r="F11" s="243">
        <f t="shared" si="7"/>
        <v>0.49285700189453746</v>
      </c>
      <c r="G11" s="108">
        <v>8695.61</v>
      </c>
      <c r="H11" s="108">
        <v>6692.86</v>
      </c>
      <c r="I11" s="243">
        <f t="shared" si="8"/>
        <v>0.76968263296076977</v>
      </c>
      <c r="J11" s="108">
        <v>6994.03</v>
      </c>
      <c r="K11" s="108">
        <v>8537.34</v>
      </c>
      <c r="L11" s="243">
        <f t="shared" si="9"/>
        <v>1.2206610494950694</v>
      </c>
      <c r="M11" s="108">
        <v>7027.24</v>
      </c>
      <c r="N11" s="108">
        <v>10166.66</v>
      </c>
      <c r="O11" s="243">
        <f t="shared" si="10"/>
        <v>1.4467500754207911</v>
      </c>
      <c r="P11" s="108">
        <v>5748.55</v>
      </c>
      <c r="Q11" s="108">
        <v>7680.65</v>
      </c>
      <c r="R11" s="243">
        <f t="shared" si="11"/>
        <v>1.3361021474980646</v>
      </c>
      <c r="S11" s="108">
        <v>18983.669999999998</v>
      </c>
      <c r="T11" s="108">
        <v>3794.78</v>
      </c>
      <c r="U11" s="243">
        <f t="shared" si="12"/>
        <v>0.19989706942861946</v>
      </c>
      <c r="V11" s="108">
        <v>14211.86</v>
      </c>
      <c r="W11" s="108">
        <v>9853.98</v>
      </c>
      <c r="X11" s="243">
        <f t="shared" si="13"/>
        <v>0.6933631488067008</v>
      </c>
      <c r="Y11" s="108">
        <v>6923.04</v>
      </c>
      <c r="Z11" s="108">
        <v>4504.6000000000004</v>
      </c>
      <c r="AA11" s="243">
        <f t="shared" si="14"/>
        <v>0.65066791467332274</v>
      </c>
      <c r="AB11" s="108">
        <v>13946.01</v>
      </c>
      <c r="AC11" s="108">
        <v>11804.02</v>
      </c>
      <c r="AD11" s="243">
        <f t="shared" si="15"/>
        <v>0.84640839924824374</v>
      </c>
      <c r="AE11" s="108">
        <v>7101.1</v>
      </c>
      <c r="AF11" s="108">
        <v>6103.2</v>
      </c>
      <c r="AG11" s="243">
        <f t="shared" si="16"/>
        <v>0.85947247609525279</v>
      </c>
      <c r="AH11" s="108">
        <v>7504.57</v>
      </c>
      <c r="AI11" s="108">
        <v>4648.57</v>
      </c>
      <c r="AJ11" s="243">
        <f t="shared" si="17"/>
        <v>0.61943189283330025</v>
      </c>
      <c r="AK11" s="108">
        <v>8278.6200000000008</v>
      </c>
      <c r="AL11" s="108">
        <v>5436.42</v>
      </c>
      <c r="AM11" s="243">
        <f t="shared" si="18"/>
        <v>0.65668191075324145</v>
      </c>
      <c r="AN11" s="108">
        <v>8676.15</v>
      </c>
      <c r="AO11" s="108">
        <v>6314.75</v>
      </c>
      <c r="AP11" s="253">
        <f t="shared" si="19"/>
        <v>0.72782858756476088</v>
      </c>
      <c r="AQ11" s="108">
        <v>13313.78</v>
      </c>
      <c r="AR11" s="108">
        <v>11271.16</v>
      </c>
      <c r="AS11" s="253">
        <f t="shared" si="20"/>
        <v>0.84657850738107432</v>
      </c>
      <c r="AT11" s="108">
        <v>6077.75</v>
      </c>
      <c r="AU11" s="108">
        <v>5208.8900000000003</v>
      </c>
      <c r="AV11" s="253">
        <f t="shared" si="21"/>
        <v>0.85704249105343266</v>
      </c>
      <c r="AW11" s="108">
        <v>5991.44</v>
      </c>
      <c r="AX11" s="108">
        <v>5905.13</v>
      </c>
      <c r="AY11" s="253">
        <f t="shared" si="22"/>
        <v>0.98559444807925978</v>
      </c>
      <c r="AZ11" s="108">
        <v>5193.1899999999996</v>
      </c>
      <c r="BA11" s="108">
        <v>2637.91</v>
      </c>
      <c r="BB11" s="253">
        <f t="shared" si="23"/>
        <v>0.50795561109838072</v>
      </c>
      <c r="BC11" s="108">
        <v>4861.78</v>
      </c>
      <c r="BD11" s="108">
        <v>3923.72</v>
      </c>
      <c r="BE11" s="253">
        <f t="shared" si="24"/>
        <v>0.80705420648404491</v>
      </c>
      <c r="BF11" s="108">
        <v>5764.29</v>
      </c>
      <c r="BG11" s="108">
        <v>5265.93</v>
      </c>
      <c r="BH11" s="253">
        <f t="shared" si="25"/>
        <v>0.91354355870367387</v>
      </c>
      <c r="BI11" s="108">
        <v>6787.75</v>
      </c>
      <c r="BJ11" s="108">
        <v>6124.18</v>
      </c>
      <c r="BK11" s="253">
        <f t="shared" si="26"/>
        <v>0.90224006482265851</v>
      </c>
      <c r="BL11" s="108">
        <v>14769.06</v>
      </c>
      <c r="BM11" s="108">
        <v>9359.7999999999993</v>
      </c>
      <c r="BN11" s="253">
        <f t="shared" si="27"/>
        <v>0.6337437859958589</v>
      </c>
      <c r="BO11" s="108">
        <v>9089.69</v>
      </c>
      <c r="BP11" s="108">
        <v>5447.34</v>
      </c>
      <c r="BQ11" s="253">
        <f t="shared" si="28"/>
        <v>0.59928776448921794</v>
      </c>
      <c r="BR11" s="108">
        <v>7001.13</v>
      </c>
      <c r="BS11" s="108">
        <v>4499.49</v>
      </c>
      <c r="BT11" s="253">
        <f t="shared" si="29"/>
        <v>0.64268053871303632</v>
      </c>
      <c r="BU11" s="108">
        <v>4776.3900000000003</v>
      </c>
      <c r="BV11" s="108">
        <v>4160.38</v>
      </c>
      <c r="BW11" s="253">
        <f t="shared" si="30"/>
        <v>0.8710302131944837</v>
      </c>
      <c r="BX11" s="108">
        <v>4883.74</v>
      </c>
      <c r="BY11" s="108">
        <v>2017.51</v>
      </c>
      <c r="BZ11" s="253">
        <f t="shared" si="31"/>
        <v>0.41310757738945975</v>
      </c>
      <c r="CA11" s="88">
        <v>4608.4399999999996</v>
      </c>
      <c r="CB11" s="108">
        <v>5421.67</v>
      </c>
      <c r="CC11" s="253">
        <f t="shared" si="32"/>
        <v>1.1764653548706288</v>
      </c>
      <c r="CD11" s="108">
        <v>15459.24</v>
      </c>
      <c r="CE11" s="108">
        <v>7698.15</v>
      </c>
      <c r="CF11" s="253">
        <f t="shared" si="33"/>
        <v>0.49796432424879877</v>
      </c>
      <c r="CG11" s="108">
        <v>17135.310000000001</v>
      </c>
      <c r="CH11" s="108">
        <v>14810.82</v>
      </c>
      <c r="CI11" s="253">
        <f t="shared" si="34"/>
        <v>0.86434502789853229</v>
      </c>
      <c r="CJ11" s="108">
        <v>11366.34</v>
      </c>
      <c r="CK11" s="108">
        <v>5540.82</v>
      </c>
      <c r="CL11" s="253">
        <f t="shared" si="35"/>
        <v>0.48747617966733353</v>
      </c>
      <c r="CM11" s="108">
        <v>8396.23</v>
      </c>
      <c r="CN11" s="108">
        <v>10801.56</v>
      </c>
      <c r="CO11" s="253">
        <f t="shared" si="36"/>
        <v>1.2864773833017915</v>
      </c>
      <c r="CP11" s="108">
        <v>4197.1000000000004</v>
      </c>
      <c r="CQ11" s="108">
        <v>4253.4399999999996</v>
      </c>
      <c r="CR11" s="253">
        <f t="shared" si="37"/>
        <v>1.013423554358962</v>
      </c>
      <c r="CS11" s="108">
        <v>4236</v>
      </c>
      <c r="CT11" s="108">
        <v>5592.67</v>
      </c>
      <c r="CU11" s="253">
        <f t="shared" si="38"/>
        <v>1.3202714825306894</v>
      </c>
      <c r="CV11" s="108">
        <v>5535.01</v>
      </c>
      <c r="CW11" s="108">
        <v>7169.86</v>
      </c>
      <c r="CX11" s="253">
        <f t="shared" si="39"/>
        <v>1.295365320026522</v>
      </c>
      <c r="CY11" s="108">
        <v>7538.76</v>
      </c>
      <c r="CZ11" s="108">
        <v>9233.93</v>
      </c>
      <c r="DA11" s="253">
        <f t="shared" si="40"/>
        <v>1.2248605871522638</v>
      </c>
      <c r="DB11" s="108">
        <v>10270.84</v>
      </c>
      <c r="DC11" s="108">
        <v>11455.28</v>
      </c>
      <c r="DD11" s="253">
        <f t="shared" si="41"/>
        <v>1.1153206553699599</v>
      </c>
      <c r="DE11" s="108">
        <v>13359.54</v>
      </c>
      <c r="DF11" s="108">
        <v>9169.17</v>
      </c>
      <c r="DG11" s="253">
        <f t="shared" si="42"/>
        <v>0.68633875118454668</v>
      </c>
      <c r="DH11" s="108">
        <v>6740.06</v>
      </c>
      <c r="DI11" s="108">
        <v>6511.15</v>
      </c>
      <c r="DJ11" s="253">
        <f t="shared" si="43"/>
        <v>0.96603739432586644</v>
      </c>
      <c r="DK11" s="108">
        <v>5712.78</v>
      </c>
      <c r="DL11" s="108">
        <v>7603.14</v>
      </c>
      <c r="DM11" s="253">
        <f t="shared" si="0"/>
        <v>1.3309001922006449</v>
      </c>
      <c r="DN11" s="108">
        <v>9381.15</v>
      </c>
      <c r="DO11" s="108">
        <v>9363.2800000000007</v>
      </c>
      <c r="DP11" s="253">
        <f t="shared" si="1"/>
        <v>0.99809511627039338</v>
      </c>
      <c r="DQ11" s="108">
        <v>16286.78</v>
      </c>
      <c r="DR11" s="108">
        <v>12696.31</v>
      </c>
      <c r="DS11" s="253">
        <f t="shared" si="2"/>
        <v>0.77954696999652473</v>
      </c>
      <c r="DT11" s="108">
        <v>16411.66</v>
      </c>
      <c r="DU11" s="108">
        <v>11454.43</v>
      </c>
      <c r="DV11" s="253">
        <f t="shared" si="3"/>
        <v>0.69794463204819013</v>
      </c>
      <c r="DW11" s="108">
        <v>16607.87</v>
      </c>
      <c r="DX11" s="108">
        <v>15679.32</v>
      </c>
      <c r="DY11" s="253">
        <f t="shared" si="4"/>
        <v>0.94408975985481591</v>
      </c>
      <c r="DZ11" s="108">
        <v>9131.48</v>
      </c>
      <c r="EA11" s="108">
        <v>14346.78</v>
      </c>
      <c r="EB11" s="253">
        <f t="shared" si="44"/>
        <v>1.571134142548634</v>
      </c>
      <c r="EC11" s="108">
        <v>6599.04</v>
      </c>
      <c r="ED11" s="108">
        <v>3746.64</v>
      </c>
      <c r="EE11" s="253">
        <f t="shared" si="45"/>
        <v>0.56775530986325284</v>
      </c>
      <c r="EF11" s="108">
        <v>6776.38</v>
      </c>
      <c r="EG11" s="108">
        <v>4364.7700000000004</v>
      </c>
      <c r="EH11" s="253">
        <f t="shared" si="46"/>
        <v>0.64411529459682015</v>
      </c>
      <c r="EI11" s="108">
        <v>3991.54</v>
      </c>
      <c r="EJ11" s="108">
        <v>5439.6</v>
      </c>
      <c r="EK11" s="253">
        <f t="shared" si="47"/>
        <v>1.3627822845317847</v>
      </c>
      <c r="EL11" s="108">
        <v>6145.13</v>
      </c>
      <c r="EM11" s="108">
        <v>3054.89</v>
      </c>
      <c r="EN11" s="253">
        <f t="shared" si="48"/>
        <v>0.49712373863530956</v>
      </c>
      <c r="EO11" s="108">
        <v>6559.87</v>
      </c>
      <c r="EP11" s="108">
        <v>2637.91</v>
      </c>
      <c r="EQ11" s="253">
        <f t="shared" si="49"/>
        <v>0.40212839583711263</v>
      </c>
      <c r="ER11" s="108">
        <v>13286.64</v>
      </c>
      <c r="ES11" s="108">
        <v>3923.72</v>
      </c>
      <c r="ET11" s="253">
        <f t="shared" si="50"/>
        <v>0.29531318678010393</v>
      </c>
      <c r="EU11" s="108">
        <v>8837.8799999999992</v>
      </c>
      <c r="EV11" s="108">
        <v>6132.62</v>
      </c>
      <c r="EW11" s="253">
        <f t="shared" si="51"/>
        <v>0.69390170493376246</v>
      </c>
      <c r="EX11" s="108">
        <v>4668.33</v>
      </c>
      <c r="EY11" s="108">
        <v>4724.9399999999996</v>
      </c>
      <c r="EZ11" s="253">
        <f t="shared" si="52"/>
        <v>1.0121263920931038</v>
      </c>
      <c r="FA11" s="108">
        <v>5948.45</v>
      </c>
      <c r="FB11" s="108">
        <v>4772.5</v>
      </c>
      <c r="FC11" s="253">
        <f t="shared" si="53"/>
        <v>0.80230984542191663</v>
      </c>
      <c r="FD11" s="108">
        <v>10098.5</v>
      </c>
      <c r="FE11" s="108">
        <v>7834.48</v>
      </c>
      <c r="FF11" s="253">
        <f t="shared" si="54"/>
        <v>0.77580630786750504</v>
      </c>
      <c r="FG11" s="108">
        <v>7875.76</v>
      </c>
      <c r="FH11" s="108">
        <v>4554.16</v>
      </c>
      <c r="FI11" s="253">
        <f t="shared" si="55"/>
        <v>0.57825022600993425</v>
      </c>
      <c r="FJ11" s="108">
        <v>8813.5300000000007</v>
      </c>
      <c r="FK11" s="108">
        <v>12823.87</v>
      </c>
      <c r="FL11" s="253">
        <f t="shared" si="56"/>
        <v>1.4550208599732457</v>
      </c>
      <c r="FM11" s="108">
        <v>16168.99</v>
      </c>
      <c r="FN11" s="108">
        <v>10020.81</v>
      </c>
      <c r="FO11" s="253">
        <f t="shared" si="57"/>
        <v>0.61975485172543243</v>
      </c>
      <c r="FP11" s="108">
        <v>14116.42</v>
      </c>
      <c r="FQ11" s="108">
        <v>6779.46</v>
      </c>
      <c r="FR11" s="253">
        <f t="shared" si="58"/>
        <v>0.48025349203268253</v>
      </c>
      <c r="FS11" s="108">
        <v>7009.71</v>
      </c>
      <c r="FT11" s="108">
        <v>5590.81</v>
      </c>
      <c r="FU11" s="253">
        <f t="shared" si="59"/>
        <v>0.79758078436911095</v>
      </c>
      <c r="FV11" s="108">
        <v>7185.97</v>
      </c>
      <c r="FW11" s="108">
        <v>4799.1499999999996</v>
      </c>
      <c r="FX11" s="253">
        <f t="shared" si="60"/>
        <v>0.66784999102417619</v>
      </c>
      <c r="FY11" s="108">
        <v>5012.33</v>
      </c>
      <c r="FZ11" s="108">
        <v>4475.3999999999996</v>
      </c>
      <c r="GA11" s="253">
        <f t="shared" si="61"/>
        <v>0.89287816245139484</v>
      </c>
      <c r="GB11" s="108">
        <v>7597.63</v>
      </c>
      <c r="GC11" s="108">
        <v>4886.45</v>
      </c>
      <c r="GD11" s="253">
        <f t="shared" si="62"/>
        <v>0.6431545100248367</v>
      </c>
      <c r="GE11" s="108">
        <v>8576.19</v>
      </c>
      <c r="GF11" s="108">
        <v>4632.3999999999996</v>
      </c>
      <c r="GG11" s="253">
        <f t="shared" si="63"/>
        <v>0.54014661522191088</v>
      </c>
      <c r="GH11" s="108">
        <v>11092.78</v>
      </c>
      <c r="GI11" s="108">
        <v>12156.94</v>
      </c>
      <c r="GJ11" s="253">
        <f t="shared" si="64"/>
        <v>1.0959326697185017</v>
      </c>
      <c r="GK11" s="108">
        <v>6573.25</v>
      </c>
      <c r="GL11" s="108">
        <v>9593.18</v>
      </c>
      <c r="GM11" s="253">
        <f t="shared" si="65"/>
        <v>1.4594272239759631</v>
      </c>
      <c r="GN11" s="108">
        <v>5679.51</v>
      </c>
      <c r="GO11" s="108">
        <v>8280.9</v>
      </c>
      <c r="GP11" s="253">
        <f t="shared" si="66"/>
        <v>1.458030710395791</v>
      </c>
      <c r="GQ11" s="108">
        <v>4490</v>
      </c>
      <c r="GR11" s="108">
        <v>4577.8999999999996</v>
      </c>
      <c r="GS11" s="253">
        <f t="shared" si="67"/>
        <v>1.0195768374164811</v>
      </c>
      <c r="GT11" s="108">
        <v>6843.77</v>
      </c>
      <c r="GU11" s="108">
        <v>4796.47</v>
      </c>
      <c r="GV11" s="253">
        <f t="shared" si="68"/>
        <v>0.70085201577493106</v>
      </c>
      <c r="GW11" s="108">
        <v>4389.1499999999996</v>
      </c>
      <c r="GX11" s="108">
        <v>4933.22</v>
      </c>
      <c r="GY11" s="253">
        <f t="shared" si="69"/>
        <v>1.1239579417427066</v>
      </c>
      <c r="GZ11" s="108">
        <v>4389.1499999999996</v>
      </c>
      <c r="HA11" s="108">
        <v>5662.29</v>
      </c>
      <c r="HB11" s="253">
        <f t="shared" si="70"/>
        <v>1.2900652745975874</v>
      </c>
      <c r="HC11" s="108">
        <v>19493.36</v>
      </c>
      <c r="HD11" s="108">
        <v>16795.060000000001</v>
      </c>
      <c r="HE11" s="253">
        <f t="shared" si="71"/>
        <v>0.86157850673254899</v>
      </c>
      <c r="HF11" s="108">
        <v>10467.549999999999</v>
      </c>
      <c r="HG11" s="108">
        <v>7250.01</v>
      </c>
      <c r="HH11" s="253">
        <f t="shared" si="72"/>
        <v>0.69261766124833424</v>
      </c>
      <c r="HI11" s="108">
        <v>11200.28</v>
      </c>
      <c r="HJ11" s="108">
        <v>7561.76</v>
      </c>
      <c r="HK11" s="253">
        <f t="shared" si="73"/>
        <v>0.67514026435053409</v>
      </c>
      <c r="HL11" s="108">
        <v>6088.76</v>
      </c>
      <c r="HM11" s="108">
        <v>5258.08</v>
      </c>
      <c r="HN11" s="253">
        <f t="shared" si="74"/>
        <v>0.86357156465355833</v>
      </c>
      <c r="HO11" s="108">
        <v>5138.63</v>
      </c>
      <c r="HP11" s="108">
        <v>6100.19</v>
      </c>
      <c r="HQ11" s="253">
        <f t="shared" si="75"/>
        <v>1.1871238053722488</v>
      </c>
      <c r="HR11" s="108">
        <v>4330.54</v>
      </c>
      <c r="HS11" s="108">
        <v>8716.06</v>
      </c>
      <c r="HT11" s="253">
        <f t="shared" si="76"/>
        <v>2.0126958762648539</v>
      </c>
      <c r="HU11" s="108">
        <v>6131.91</v>
      </c>
      <c r="HV11" s="108">
        <v>10793.34</v>
      </c>
      <c r="HW11" s="253">
        <f t="shared" si="77"/>
        <v>1.7601921750319232</v>
      </c>
      <c r="HX11" s="108">
        <v>10702.13</v>
      </c>
      <c r="HY11" s="108">
        <v>12686.95</v>
      </c>
      <c r="HZ11" s="253">
        <f t="shared" si="78"/>
        <v>1.1854602775335379</v>
      </c>
      <c r="IA11" s="108">
        <v>5176.09</v>
      </c>
      <c r="IB11" s="108">
        <v>7414.82</v>
      </c>
      <c r="IC11" s="253">
        <f t="shared" si="79"/>
        <v>1.4325137314072978</v>
      </c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11">
        <f t="shared" si="80"/>
        <v>166509.02000000002</v>
      </c>
      <c r="IR11" s="311">
        <f t="shared" si="81"/>
        <v>156326.01999999999</v>
      </c>
      <c r="IS11" s="310">
        <f t="shared" si="5"/>
        <v>-10183.000000000029</v>
      </c>
      <c r="IT11" s="313">
        <f t="shared" si="6"/>
        <v>0.93884415390829856</v>
      </c>
      <c r="IU11" s="317">
        <f t="shared" si="82"/>
        <v>54059.799999999996</v>
      </c>
      <c r="IV11" s="317">
        <f t="shared" si="83"/>
        <v>58366.39</v>
      </c>
      <c r="IW11" s="316">
        <f t="shared" si="84"/>
        <v>4306.5900000000038</v>
      </c>
      <c r="IX11" s="320">
        <f t="shared" si="85"/>
        <v>1.0796634467756079</v>
      </c>
      <c r="IZ11" s="244"/>
      <c r="JA11" s="395"/>
      <c r="JB11" s="571"/>
    </row>
    <row r="12" spans="3:262" ht="16.5">
      <c r="C12" s="257" t="s">
        <v>17</v>
      </c>
      <c r="D12" s="108">
        <v>17120.36</v>
      </c>
      <c r="E12" s="108">
        <v>14340.59</v>
      </c>
      <c r="F12" s="243">
        <f t="shared" si="7"/>
        <v>0.83763367125457644</v>
      </c>
      <c r="G12" s="108">
        <v>20537.830000000002</v>
      </c>
      <c r="H12" s="108">
        <v>18224.64</v>
      </c>
      <c r="I12" s="243">
        <f t="shared" si="8"/>
        <v>0.88736930824726845</v>
      </c>
      <c r="J12" s="108">
        <v>22973.65</v>
      </c>
      <c r="K12" s="108">
        <v>15929.81</v>
      </c>
      <c r="L12" s="243">
        <f t="shared" si="9"/>
        <v>0.69339482407018471</v>
      </c>
      <c r="M12" s="108">
        <v>21898.16</v>
      </c>
      <c r="N12" s="108">
        <v>12611.88</v>
      </c>
      <c r="O12" s="243">
        <f t="shared" si="10"/>
        <v>0.57593332042509504</v>
      </c>
      <c r="P12" s="108">
        <v>18998.349999999999</v>
      </c>
      <c r="Q12" s="108">
        <v>13368.36</v>
      </c>
      <c r="R12" s="243">
        <f t="shared" si="11"/>
        <v>0.70365900196596032</v>
      </c>
      <c r="S12" s="108">
        <v>15617.65</v>
      </c>
      <c r="T12" s="108">
        <v>16382.8</v>
      </c>
      <c r="U12" s="243">
        <f t="shared" si="12"/>
        <v>1.0489926461407446</v>
      </c>
      <c r="V12" s="108">
        <v>20687.400000000001</v>
      </c>
      <c r="W12" s="108">
        <v>16493.37</v>
      </c>
      <c r="X12" s="243">
        <f t="shared" si="13"/>
        <v>0.79726645204327262</v>
      </c>
      <c r="Y12" s="108">
        <v>12494.69</v>
      </c>
      <c r="Z12" s="108">
        <v>15030.66</v>
      </c>
      <c r="AA12" s="243">
        <f t="shared" si="14"/>
        <v>1.202963819030324</v>
      </c>
      <c r="AB12" s="108">
        <v>16077.04</v>
      </c>
      <c r="AC12" s="108">
        <v>7869.26</v>
      </c>
      <c r="AD12" s="243">
        <f t="shared" si="15"/>
        <v>0.48947194259639831</v>
      </c>
      <c r="AE12" s="108">
        <v>9818.91</v>
      </c>
      <c r="AF12" s="108">
        <v>12753.76</v>
      </c>
      <c r="AG12" s="243">
        <f t="shared" si="16"/>
        <v>1.2988977391584198</v>
      </c>
      <c r="AH12" s="108">
        <v>16296.08</v>
      </c>
      <c r="AI12" s="108">
        <v>12363.22</v>
      </c>
      <c r="AJ12" s="243">
        <f t="shared" si="17"/>
        <v>0.75866220588018707</v>
      </c>
      <c r="AK12" s="108">
        <v>13868.77</v>
      </c>
      <c r="AL12" s="108">
        <v>12855.36</v>
      </c>
      <c r="AM12" s="243">
        <f t="shared" si="18"/>
        <v>0.92692863173879159</v>
      </c>
      <c r="AN12" s="108">
        <v>19791.22</v>
      </c>
      <c r="AO12" s="108">
        <v>13555.96</v>
      </c>
      <c r="AP12" s="253">
        <f t="shared" si="19"/>
        <v>0.68494817398826335</v>
      </c>
      <c r="AQ12" s="108">
        <v>29149.81</v>
      </c>
      <c r="AR12" s="108">
        <v>16482.04</v>
      </c>
      <c r="AS12" s="253">
        <f t="shared" si="20"/>
        <v>0.56542529779782447</v>
      </c>
      <c r="AT12" s="108">
        <v>16731.45</v>
      </c>
      <c r="AU12" s="108">
        <v>13720.7</v>
      </c>
      <c r="AV12" s="253">
        <f t="shared" si="21"/>
        <v>0.82005444835922769</v>
      </c>
      <c r="AW12" s="108">
        <v>6427.61</v>
      </c>
      <c r="AX12" s="108">
        <v>7583.59</v>
      </c>
      <c r="AY12" s="253">
        <f t="shared" si="22"/>
        <v>1.1798460080807642</v>
      </c>
      <c r="AZ12" s="108">
        <v>7989.75</v>
      </c>
      <c r="BA12" s="108">
        <v>30055.439999999999</v>
      </c>
      <c r="BB12" s="253">
        <f t="shared" si="23"/>
        <v>3.7617497418567538</v>
      </c>
      <c r="BC12" s="108">
        <v>11215.76</v>
      </c>
      <c r="BD12" s="108">
        <v>8602.11</v>
      </c>
      <c r="BE12" s="253">
        <f t="shared" si="24"/>
        <v>0.76696630455715886</v>
      </c>
      <c r="BF12" s="108">
        <v>11172.41</v>
      </c>
      <c r="BG12" s="108">
        <v>8546.7099999999991</v>
      </c>
      <c r="BH12" s="253">
        <f t="shared" si="25"/>
        <v>0.76498356218577723</v>
      </c>
      <c r="BI12" s="108">
        <v>14536.03</v>
      </c>
      <c r="BJ12" s="108">
        <v>14960.31</v>
      </c>
      <c r="BK12" s="253">
        <f t="shared" si="26"/>
        <v>1.0291881621047836</v>
      </c>
      <c r="BL12" s="108">
        <v>20627.7</v>
      </c>
      <c r="BM12" s="108">
        <v>15413.46</v>
      </c>
      <c r="BN12" s="253">
        <f t="shared" si="27"/>
        <v>0.74722145464593714</v>
      </c>
      <c r="BO12" s="108">
        <v>16475.3</v>
      </c>
      <c r="BP12" s="108">
        <v>11817.57</v>
      </c>
      <c r="BQ12" s="253">
        <f t="shared" si="28"/>
        <v>0.71729012521775026</v>
      </c>
      <c r="BR12" s="108">
        <v>11270.24</v>
      </c>
      <c r="BS12" s="108">
        <v>9598.4599999999991</v>
      </c>
      <c r="BT12" s="253">
        <f t="shared" si="29"/>
        <v>0.85166420590865854</v>
      </c>
      <c r="BU12" s="108">
        <v>10367.68</v>
      </c>
      <c r="BV12" s="108">
        <v>12711.2</v>
      </c>
      <c r="BW12" s="253">
        <f t="shared" si="30"/>
        <v>1.2260409271891108</v>
      </c>
      <c r="BX12" s="108">
        <v>12273.51</v>
      </c>
      <c r="BY12" s="108">
        <v>13699.41</v>
      </c>
      <c r="BZ12" s="253">
        <f t="shared" si="31"/>
        <v>1.1161770349313276</v>
      </c>
      <c r="CA12" s="88">
        <v>10982.89</v>
      </c>
      <c r="CB12" s="108">
        <v>9240.81</v>
      </c>
      <c r="CC12" s="253">
        <f t="shared" si="32"/>
        <v>0.84138236839301861</v>
      </c>
      <c r="CD12" s="108">
        <v>16549.52</v>
      </c>
      <c r="CE12" s="108">
        <v>12322.36</v>
      </c>
      <c r="CF12" s="253">
        <f t="shared" si="33"/>
        <v>0.74457506924672134</v>
      </c>
      <c r="CG12" s="108">
        <v>24598.36</v>
      </c>
      <c r="CH12" s="108">
        <v>22531.439999999999</v>
      </c>
      <c r="CI12" s="253">
        <f t="shared" si="34"/>
        <v>0.91597326000595158</v>
      </c>
      <c r="CJ12" s="108">
        <v>14635.12</v>
      </c>
      <c r="CK12" s="108">
        <v>12667.16</v>
      </c>
      <c r="CL12" s="253">
        <f t="shared" si="35"/>
        <v>0.86553167995889335</v>
      </c>
      <c r="CM12" s="108">
        <v>14684.63</v>
      </c>
      <c r="CN12" s="108">
        <v>15277.65</v>
      </c>
      <c r="CO12" s="253">
        <f t="shared" si="36"/>
        <v>1.040383720938151</v>
      </c>
      <c r="CP12" s="108">
        <v>11705.45</v>
      </c>
      <c r="CQ12" s="108">
        <v>13021.16</v>
      </c>
      <c r="CR12" s="253">
        <f t="shared" si="37"/>
        <v>1.1124014881956694</v>
      </c>
      <c r="CS12" s="108">
        <v>9490.01</v>
      </c>
      <c r="CT12" s="108">
        <v>9245.36</v>
      </c>
      <c r="CU12" s="253">
        <f t="shared" si="38"/>
        <v>0.97422025898813602</v>
      </c>
      <c r="CV12" s="108">
        <v>22131.35</v>
      </c>
      <c r="CW12" s="108">
        <v>11813.6</v>
      </c>
      <c r="CX12" s="253">
        <f t="shared" si="39"/>
        <v>0.53379482046960536</v>
      </c>
      <c r="CY12" s="108">
        <v>15684.08</v>
      </c>
      <c r="CZ12" s="108">
        <v>14884.65</v>
      </c>
      <c r="DA12" s="253">
        <f t="shared" si="40"/>
        <v>0.94902920668601531</v>
      </c>
      <c r="DB12" s="108">
        <v>27087.91</v>
      </c>
      <c r="DC12" s="108">
        <v>23128.13</v>
      </c>
      <c r="DD12" s="253">
        <f t="shared" si="41"/>
        <v>0.8538174410650361</v>
      </c>
      <c r="DE12" s="108">
        <v>10059.709999999999</v>
      </c>
      <c r="DF12" s="108">
        <v>11952.07</v>
      </c>
      <c r="DG12" s="253">
        <f t="shared" si="42"/>
        <v>1.1881127785989856</v>
      </c>
      <c r="DH12" s="108">
        <v>16700</v>
      </c>
      <c r="DI12" s="108">
        <v>10991.25</v>
      </c>
      <c r="DJ12" s="253">
        <f t="shared" si="43"/>
        <v>0.65815868263473054</v>
      </c>
      <c r="DK12" s="108">
        <v>18525.18</v>
      </c>
      <c r="DL12" s="108">
        <v>18163.53</v>
      </c>
      <c r="DM12" s="253">
        <f t="shared" si="0"/>
        <v>0.98047792248172483</v>
      </c>
      <c r="DN12" s="108">
        <v>18662.12</v>
      </c>
      <c r="DO12" s="108">
        <v>8005.34</v>
      </c>
      <c r="DP12" s="253">
        <f t="shared" si="1"/>
        <v>0.42896198288297366</v>
      </c>
      <c r="DQ12" s="108">
        <v>44776.74</v>
      </c>
      <c r="DR12" s="108">
        <v>12549.15</v>
      </c>
      <c r="DS12" s="253">
        <f t="shared" si="2"/>
        <v>0.28026046558994694</v>
      </c>
      <c r="DT12" s="108">
        <v>51102.17</v>
      </c>
      <c r="DU12" s="108">
        <v>19907.939999999999</v>
      </c>
      <c r="DV12" s="253">
        <f t="shared" si="3"/>
        <v>0.38957132348782841</v>
      </c>
      <c r="DW12" s="108">
        <v>25355.69</v>
      </c>
      <c r="DX12" s="108">
        <v>35379.68</v>
      </c>
      <c r="DY12" s="253">
        <f t="shared" si="4"/>
        <v>1.395334932711356</v>
      </c>
      <c r="DZ12" s="108">
        <v>9519.2000000000007</v>
      </c>
      <c r="EA12" s="108">
        <v>19542.830000000002</v>
      </c>
      <c r="EB12" s="253">
        <f t="shared" si="44"/>
        <v>2.0529907975460122</v>
      </c>
      <c r="EC12" s="108">
        <v>11141.9</v>
      </c>
      <c r="ED12" s="108">
        <v>4195.32</v>
      </c>
      <c r="EE12" s="253">
        <f t="shared" si="45"/>
        <v>0.37653542035020954</v>
      </c>
      <c r="EF12" s="108">
        <v>14517.59</v>
      </c>
      <c r="EG12" s="108">
        <v>14424.34</v>
      </c>
      <c r="EH12" s="253">
        <f t="shared" si="46"/>
        <v>0.99357675757477648</v>
      </c>
      <c r="EI12" s="108">
        <v>7029.56</v>
      </c>
      <c r="EJ12" s="108">
        <v>9401.4</v>
      </c>
      <c r="EK12" s="253">
        <f t="shared" si="47"/>
        <v>1.3374094537922714</v>
      </c>
      <c r="EL12" s="108">
        <v>10159.89</v>
      </c>
      <c r="EM12" s="108">
        <v>9104.18</v>
      </c>
      <c r="EN12" s="253">
        <f t="shared" si="48"/>
        <v>0.89609041042767201</v>
      </c>
      <c r="EO12" s="108">
        <v>13713.86</v>
      </c>
      <c r="EP12" s="108">
        <v>30055.439999999999</v>
      </c>
      <c r="EQ12" s="253">
        <f t="shared" si="49"/>
        <v>2.1916105312435739</v>
      </c>
      <c r="ER12" s="108">
        <v>23475.279999999999</v>
      </c>
      <c r="ES12" s="108">
        <v>8602.11</v>
      </c>
      <c r="ET12" s="253">
        <f t="shared" si="50"/>
        <v>0.36643269004672152</v>
      </c>
      <c r="EU12" s="108">
        <v>11013.68</v>
      </c>
      <c r="EV12" s="108">
        <v>15415.54</v>
      </c>
      <c r="EW12" s="253">
        <f t="shared" si="51"/>
        <v>1.3996720442213684</v>
      </c>
      <c r="EX12" s="108">
        <v>14493.24</v>
      </c>
      <c r="EY12" s="108">
        <v>11879.91</v>
      </c>
      <c r="EZ12" s="253">
        <f t="shared" si="52"/>
        <v>0.8196862813283986</v>
      </c>
      <c r="FA12" s="108">
        <v>16078.52</v>
      </c>
      <c r="FB12" s="108">
        <v>8750.0400000000009</v>
      </c>
      <c r="FC12" s="253">
        <f t="shared" si="53"/>
        <v>0.54420680510395236</v>
      </c>
      <c r="FD12" s="108">
        <v>8513.2000000000007</v>
      </c>
      <c r="FE12" s="108">
        <v>6540.21</v>
      </c>
      <c r="FF12" s="253">
        <f t="shared" si="54"/>
        <v>0.76824343372644832</v>
      </c>
      <c r="FG12" s="108">
        <v>10021.969999999999</v>
      </c>
      <c r="FH12" s="108">
        <v>11570.65</v>
      </c>
      <c r="FI12" s="253">
        <f t="shared" si="55"/>
        <v>1.1545285008835589</v>
      </c>
      <c r="FJ12" s="108">
        <v>15219.14</v>
      </c>
      <c r="FK12" s="108">
        <v>10347.209999999999</v>
      </c>
      <c r="FL12" s="253">
        <f t="shared" si="56"/>
        <v>0.67988138620184846</v>
      </c>
      <c r="FM12" s="108">
        <v>20039.73</v>
      </c>
      <c r="FN12" s="108">
        <v>19460.03</v>
      </c>
      <c r="FO12" s="253">
        <f t="shared" si="57"/>
        <v>0.97107246454917306</v>
      </c>
      <c r="FP12" s="108">
        <v>9897.69</v>
      </c>
      <c r="FQ12" s="108">
        <v>11218.08</v>
      </c>
      <c r="FR12" s="253">
        <f t="shared" si="58"/>
        <v>1.1334038548388563</v>
      </c>
      <c r="FS12" s="108">
        <v>11877.02</v>
      </c>
      <c r="FT12" s="108">
        <v>8438.31</v>
      </c>
      <c r="FU12" s="253">
        <f t="shared" si="59"/>
        <v>0.71047367100501635</v>
      </c>
      <c r="FV12" s="108">
        <v>14830.27</v>
      </c>
      <c r="FW12" s="108">
        <v>9998.23</v>
      </c>
      <c r="FX12" s="253">
        <f t="shared" si="60"/>
        <v>0.67417720648376589</v>
      </c>
      <c r="FY12" s="108">
        <v>5935.56</v>
      </c>
      <c r="FZ12" s="108">
        <v>9849.42</v>
      </c>
      <c r="GA12" s="253">
        <f t="shared" si="61"/>
        <v>1.6593918686695104</v>
      </c>
      <c r="GB12" s="108">
        <v>8607.6299999999992</v>
      </c>
      <c r="GC12" s="108">
        <v>8227.74</v>
      </c>
      <c r="GD12" s="253">
        <f t="shared" si="62"/>
        <v>0.95586590036978825</v>
      </c>
      <c r="GE12" s="108">
        <v>15065.67</v>
      </c>
      <c r="GF12" s="108">
        <v>14613.22</v>
      </c>
      <c r="GG12" s="253">
        <f t="shared" si="63"/>
        <v>0.96996814612294036</v>
      </c>
      <c r="GH12" s="108">
        <v>22390.6</v>
      </c>
      <c r="GI12" s="108">
        <v>24596.43</v>
      </c>
      <c r="GJ12" s="253">
        <f t="shared" si="64"/>
        <v>1.0985158950631069</v>
      </c>
      <c r="GK12" s="108">
        <v>14836.04</v>
      </c>
      <c r="GL12" s="108">
        <v>12222.67</v>
      </c>
      <c r="GM12" s="253">
        <f t="shared" si="65"/>
        <v>0.82384989525506802</v>
      </c>
      <c r="GN12" s="108">
        <v>14868.68</v>
      </c>
      <c r="GO12" s="108">
        <v>10159.85</v>
      </c>
      <c r="GP12" s="253">
        <f t="shared" si="66"/>
        <v>0.68330544473349353</v>
      </c>
      <c r="GQ12" s="108">
        <v>17270.64</v>
      </c>
      <c r="GR12" s="108">
        <v>10712.51</v>
      </c>
      <c r="GS12" s="253">
        <f t="shared" si="67"/>
        <v>0.62027290245179101</v>
      </c>
      <c r="GT12" s="108">
        <v>9671.61</v>
      </c>
      <c r="GU12" s="108">
        <v>9045.8799999999992</v>
      </c>
      <c r="GV12" s="253">
        <f t="shared" si="68"/>
        <v>0.93530239536126858</v>
      </c>
      <c r="GW12" s="108">
        <v>14933.3</v>
      </c>
      <c r="GX12" s="108">
        <v>9867.81</v>
      </c>
      <c r="GY12" s="253">
        <f t="shared" si="69"/>
        <v>0.66079232319714998</v>
      </c>
      <c r="GZ12" s="108">
        <v>14933.3</v>
      </c>
      <c r="HA12" s="108">
        <v>13985.68</v>
      </c>
      <c r="HB12" s="253">
        <f t="shared" si="70"/>
        <v>0.93654316192670084</v>
      </c>
      <c r="HC12" s="108">
        <v>30727.19</v>
      </c>
      <c r="HD12" s="108">
        <v>21532.71</v>
      </c>
      <c r="HE12" s="253">
        <f t="shared" si="71"/>
        <v>0.70077055532900989</v>
      </c>
      <c r="HF12" s="108">
        <v>11525.58</v>
      </c>
      <c r="HG12" s="108">
        <v>12307.39</v>
      </c>
      <c r="HH12" s="253">
        <f t="shared" si="72"/>
        <v>1.0678325949756975</v>
      </c>
      <c r="HI12" s="108">
        <v>17051</v>
      </c>
      <c r="HJ12" s="108">
        <v>14036.96</v>
      </c>
      <c r="HK12" s="253">
        <f t="shared" si="73"/>
        <v>0.82323382792798072</v>
      </c>
      <c r="HL12" s="108">
        <v>11788.75</v>
      </c>
      <c r="HM12" s="108">
        <v>13145.25</v>
      </c>
      <c r="HN12" s="253">
        <f t="shared" si="74"/>
        <v>1.1150673311419785</v>
      </c>
      <c r="HO12" s="108">
        <v>12058.7</v>
      </c>
      <c r="HP12" s="108">
        <v>12560.4</v>
      </c>
      <c r="HQ12" s="253">
        <f t="shared" si="75"/>
        <v>1.041604816439583</v>
      </c>
      <c r="HR12" s="108">
        <v>8375.89</v>
      </c>
      <c r="HS12" s="108">
        <v>15285.06</v>
      </c>
      <c r="HT12" s="253">
        <f t="shared" si="76"/>
        <v>1.824887862662953</v>
      </c>
      <c r="HU12" s="108">
        <v>13834.21</v>
      </c>
      <c r="HV12" s="108">
        <v>18186.98</v>
      </c>
      <c r="HW12" s="253">
        <f t="shared" si="77"/>
        <v>1.3146381325713576</v>
      </c>
      <c r="HX12" s="108">
        <v>16754.810000000001</v>
      </c>
      <c r="HY12" s="108">
        <v>22238.5</v>
      </c>
      <c r="HZ12" s="253">
        <f t="shared" si="78"/>
        <v>1.3272904915066179</v>
      </c>
      <c r="IA12" s="108">
        <v>9751.41</v>
      </c>
      <c r="IB12" s="108">
        <v>10890.75</v>
      </c>
      <c r="IC12" s="253">
        <f t="shared" si="79"/>
        <v>1.1168384879725086</v>
      </c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11">
        <f t="shared" si="80"/>
        <v>297234.13999999996</v>
      </c>
      <c r="IR12" s="311">
        <f t="shared" si="81"/>
        <v>282229.07999999996</v>
      </c>
      <c r="IS12" s="310">
        <f t="shared" si="5"/>
        <v>-15005.059999999998</v>
      </c>
      <c r="IT12" s="313">
        <f t="shared" si="6"/>
        <v>0.94951771017959108</v>
      </c>
      <c r="IU12" s="317">
        <f t="shared" si="82"/>
        <v>91388.94</v>
      </c>
      <c r="IV12" s="317">
        <f t="shared" si="83"/>
        <v>107760.54</v>
      </c>
      <c r="IW12" s="316">
        <f t="shared" si="84"/>
        <v>16371.599999999991</v>
      </c>
      <c r="IX12" s="320">
        <f t="shared" si="85"/>
        <v>1.1791420274707201</v>
      </c>
      <c r="IZ12" s="244"/>
      <c r="JA12" s="395"/>
      <c r="JB12" s="571"/>
    </row>
    <row r="13" spans="3:262" ht="16.5">
      <c r="C13" s="257" t="s">
        <v>18</v>
      </c>
      <c r="D13" s="108">
        <v>8869.41</v>
      </c>
      <c r="E13" s="108">
        <v>6549.82</v>
      </c>
      <c r="F13" s="243">
        <f t="shared" si="7"/>
        <v>0.7384730213170887</v>
      </c>
      <c r="G13" s="108">
        <v>18526.37</v>
      </c>
      <c r="H13" s="108">
        <v>16001.91</v>
      </c>
      <c r="I13" s="243">
        <f t="shared" si="8"/>
        <v>0.86373693281522501</v>
      </c>
      <c r="J13" s="108">
        <v>13892.63</v>
      </c>
      <c r="K13" s="108">
        <v>12026.67</v>
      </c>
      <c r="L13" s="243">
        <f t="shared" si="9"/>
        <v>0.86568705853391337</v>
      </c>
      <c r="M13" s="108">
        <v>12881.98</v>
      </c>
      <c r="N13" s="108">
        <v>10868.55</v>
      </c>
      <c r="O13" s="243">
        <f t="shared" si="10"/>
        <v>0.84370182223540169</v>
      </c>
      <c r="P13" s="108">
        <v>11282.54</v>
      </c>
      <c r="Q13" s="108">
        <v>8095.68</v>
      </c>
      <c r="R13" s="243">
        <f t="shared" si="11"/>
        <v>0.71754055381146442</v>
      </c>
      <c r="S13" s="108">
        <v>11281.8</v>
      </c>
      <c r="T13" s="108">
        <v>9826.3799999999992</v>
      </c>
      <c r="U13" s="243">
        <f t="shared" si="12"/>
        <v>0.87099399032069347</v>
      </c>
      <c r="V13" s="108">
        <v>21653.38</v>
      </c>
      <c r="W13" s="108">
        <v>13895.77</v>
      </c>
      <c r="X13" s="243">
        <f t="shared" si="13"/>
        <v>0.64173676349835451</v>
      </c>
      <c r="Y13" s="108">
        <v>7247.82</v>
      </c>
      <c r="Z13" s="108">
        <v>6414.06</v>
      </c>
      <c r="AA13" s="243">
        <f t="shared" si="14"/>
        <v>0.88496403056367301</v>
      </c>
      <c r="AB13" s="108">
        <v>12270.72</v>
      </c>
      <c r="AC13" s="108">
        <v>5313.2</v>
      </c>
      <c r="AD13" s="243">
        <f t="shared" si="15"/>
        <v>0.43299822667292548</v>
      </c>
      <c r="AE13" s="108">
        <v>11391.63</v>
      </c>
      <c r="AF13" s="108">
        <v>7313.02</v>
      </c>
      <c r="AG13" s="243">
        <f t="shared" si="16"/>
        <v>0.64196431941697552</v>
      </c>
      <c r="AH13" s="108">
        <v>10808.11</v>
      </c>
      <c r="AI13" s="108">
        <v>5879.15</v>
      </c>
      <c r="AJ13" s="243">
        <f t="shared" si="17"/>
        <v>0.54395726912475906</v>
      </c>
      <c r="AK13" s="108">
        <v>14434.09</v>
      </c>
      <c r="AL13" s="108">
        <v>8833.68</v>
      </c>
      <c r="AM13" s="243">
        <f t="shared" si="18"/>
        <v>0.61200117222492034</v>
      </c>
      <c r="AN13" s="108">
        <v>17050.16</v>
      </c>
      <c r="AO13" s="108">
        <v>11879.86</v>
      </c>
      <c r="AP13" s="253">
        <f t="shared" si="19"/>
        <v>0.69675944389964672</v>
      </c>
      <c r="AQ13" s="108">
        <v>22192.81</v>
      </c>
      <c r="AR13" s="108">
        <v>14207.49</v>
      </c>
      <c r="AS13" s="253">
        <f t="shared" si="20"/>
        <v>0.64018436601764261</v>
      </c>
      <c r="AT13" s="108">
        <v>8545.44</v>
      </c>
      <c r="AU13" s="108">
        <v>8695.84</v>
      </c>
      <c r="AV13" s="253">
        <f t="shared" si="21"/>
        <v>1.0176000299574977</v>
      </c>
      <c r="AW13" s="108">
        <v>10405.209999999999</v>
      </c>
      <c r="AX13" s="108">
        <v>10920.82</v>
      </c>
      <c r="AY13" s="253">
        <f t="shared" si="22"/>
        <v>1.0495530604379921</v>
      </c>
      <c r="AZ13" s="108">
        <v>9867.35</v>
      </c>
      <c r="BA13" s="108">
        <v>8795.64</v>
      </c>
      <c r="BB13" s="253">
        <f t="shared" si="23"/>
        <v>0.89138826533973148</v>
      </c>
      <c r="BC13" s="108">
        <v>8282.0400000000009</v>
      </c>
      <c r="BD13" s="108">
        <v>7413.21</v>
      </c>
      <c r="BE13" s="253">
        <f t="shared" si="24"/>
        <v>0.89509468681629156</v>
      </c>
      <c r="BF13" s="108">
        <v>8841.19</v>
      </c>
      <c r="BG13" s="108">
        <v>6070.05</v>
      </c>
      <c r="BH13" s="253">
        <f t="shared" si="25"/>
        <v>0.6865648176320156</v>
      </c>
      <c r="BI13" s="108">
        <v>13995.16</v>
      </c>
      <c r="BJ13" s="108">
        <v>7536.55</v>
      </c>
      <c r="BK13" s="253">
        <f t="shared" si="26"/>
        <v>0.53851117100483314</v>
      </c>
      <c r="BL13" s="108">
        <v>19620.71</v>
      </c>
      <c r="BM13" s="108">
        <v>11890.73</v>
      </c>
      <c r="BN13" s="253">
        <f t="shared" si="27"/>
        <v>0.606029547350733</v>
      </c>
      <c r="BO13" s="108">
        <v>11229.26</v>
      </c>
      <c r="BP13" s="108">
        <v>6465.91</v>
      </c>
      <c r="BQ13" s="253">
        <f t="shared" si="28"/>
        <v>0.5758090916053239</v>
      </c>
      <c r="BR13" s="108">
        <v>13274.11</v>
      </c>
      <c r="BS13" s="108">
        <v>6610.69</v>
      </c>
      <c r="BT13" s="253">
        <f t="shared" si="29"/>
        <v>0.49801380280862517</v>
      </c>
      <c r="BU13" s="108">
        <v>9186.93</v>
      </c>
      <c r="BV13" s="108">
        <v>7289.25</v>
      </c>
      <c r="BW13" s="253">
        <f t="shared" si="30"/>
        <v>0.79343698058001966</v>
      </c>
      <c r="BX13" s="108">
        <v>12145.38</v>
      </c>
      <c r="BY13" s="108">
        <v>6837.68</v>
      </c>
      <c r="BZ13" s="253">
        <f t="shared" si="31"/>
        <v>0.56298609018408652</v>
      </c>
      <c r="CA13" s="88">
        <v>9580.27</v>
      </c>
      <c r="CB13" s="108">
        <v>9623.4599999999991</v>
      </c>
      <c r="CC13" s="253">
        <f t="shared" si="32"/>
        <v>1.0045082236721927</v>
      </c>
      <c r="CD13" s="108">
        <v>14910.32</v>
      </c>
      <c r="CE13" s="108">
        <v>10544.15</v>
      </c>
      <c r="CF13" s="253">
        <f t="shared" si="33"/>
        <v>0.7071712746607719</v>
      </c>
      <c r="CG13" s="108">
        <v>22134.560000000001</v>
      </c>
      <c r="CH13" s="108">
        <v>14681.65</v>
      </c>
      <c r="CI13" s="253">
        <f t="shared" si="34"/>
        <v>0.66329079954604919</v>
      </c>
      <c r="CJ13" s="108">
        <v>10640.84</v>
      </c>
      <c r="CK13" s="108">
        <v>9575.16</v>
      </c>
      <c r="CL13" s="253">
        <f t="shared" si="35"/>
        <v>0.89985001184117042</v>
      </c>
      <c r="CM13" s="108">
        <v>15912.54</v>
      </c>
      <c r="CN13" s="108">
        <v>11478.9</v>
      </c>
      <c r="CO13" s="253">
        <f t="shared" si="36"/>
        <v>0.72137446315924414</v>
      </c>
      <c r="CP13" s="108">
        <v>8196.33</v>
      </c>
      <c r="CQ13" s="108">
        <v>8442.64</v>
      </c>
      <c r="CR13" s="253">
        <f t="shared" si="37"/>
        <v>1.0300512546468967</v>
      </c>
      <c r="CS13" s="108">
        <v>9263.1</v>
      </c>
      <c r="CT13" s="108">
        <v>7640.29</v>
      </c>
      <c r="CU13" s="253">
        <f t="shared" si="38"/>
        <v>0.82480918914834123</v>
      </c>
      <c r="CV13" s="108">
        <v>6860.07</v>
      </c>
      <c r="CW13" s="108">
        <v>6580.33</v>
      </c>
      <c r="CX13" s="253">
        <f t="shared" si="39"/>
        <v>0.95922199044616163</v>
      </c>
      <c r="CY13" s="108">
        <v>10963.68</v>
      </c>
      <c r="CZ13" s="108">
        <v>10614.39</v>
      </c>
      <c r="DA13" s="253">
        <f t="shared" si="40"/>
        <v>0.96814117157742652</v>
      </c>
      <c r="DB13" s="108">
        <v>22933.29</v>
      </c>
      <c r="DC13" s="108">
        <v>15886.94</v>
      </c>
      <c r="DD13" s="253">
        <f t="shared" si="41"/>
        <v>0.69274578571151368</v>
      </c>
      <c r="DE13" s="108">
        <v>9176.34</v>
      </c>
      <c r="DF13" s="108">
        <v>9909.19</v>
      </c>
      <c r="DG13" s="253">
        <f t="shared" si="42"/>
        <v>1.0798629954862178</v>
      </c>
      <c r="DH13" s="108">
        <v>12075.79</v>
      </c>
      <c r="DI13" s="108">
        <v>7185.5</v>
      </c>
      <c r="DJ13" s="253">
        <f t="shared" si="43"/>
        <v>0.59503353403793868</v>
      </c>
      <c r="DK13" s="108">
        <v>11691.92</v>
      </c>
      <c r="DL13" s="108">
        <v>8046.64</v>
      </c>
      <c r="DM13" s="253">
        <f t="shared" si="0"/>
        <v>0.68822229368658017</v>
      </c>
      <c r="DN13" s="108">
        <v>11791.87</v>
      </c>
      <c r="DO13" s="108">
        <v>7172.48</v>
      </c>
      <c r="DP13" s="253">
        <f t="shared" si="1"/>
        <v>0.60825636646265602</v>
      </c>
      <c r="DQ13" s="108">
        <v>27164.26</v>
      </c>
      <c r="DR13" s="108">
        <v>8591.08</v>
      </c>
      <c r="DS13" s="253">
        <f t="shared" si="2"/>
        <v>0.31626409112561876</v>
      </c>
      <c r="DT13" s="108">
        <v>29872.84</v>
      </c>
      <c r="DU13" s="108">
        <v>17540.740000000002</v>
      </c>
      <c r="DV13" s="253">
        <f t="shared" si="3"/>
        <v>0.58718019445087921</v>
      </c>
      <c r="DW13" s="108">
        <v>18999.25</v>
      </c>
      <c r="DX13" s="108">
        <v>24667.29</v>
      </c>
      <c r="DY13" s="253">
        <f t="shared" si="4"/>
        <v>1.2983296709080623</v>
      </c>
      <c r="DZ13" s="108">
        <v>8812.9699999999993</v>
      </c>
      <c r="EA13" s="108">
        <v>11371.01</v>
      </c>
      <c r="EB13" s="253">
        <f t="shared" si="44"/>
        <v>1.2902585620965465</v>
      </c>
      <c r="EC13" s="108">
        <v>9828.1299999999992</v>
      </c>
      <c r="ED13" s="108">
        <v>5310.56</v>
      </c>
      <c r="EE13" s="253">
        <f t="shared" si="45"/>
        <v>0.54034287295752104</v>
      </c>
      <c r="EF13" s="108">
        <v>9538.59</v>
      </c>
      <c r="EG13" s="108">
        <v>6459.64</v>
      </c>
      <c r="EH13" s="253">
        <f t="shared" si="46"/>
        <v>0.67721120207493979</v>
      </c>
      <c r="EI13" s="108">
        <v>8992.73</v>
      </c>
      <c r="EJ13" s="108">
        <v>4016.45</v>
      </c>
      <c r="EK13" s="253">
        <f t="shared" si="47"/>
        <v>0.44663300243641252</v>
      </c>
      <c r="EL13" s="108">
        <v>12038.97</v>
      </c>
      <c r="EM13" s="108">
        <v>6029.42</v>
      </c>
      <c r="EN13" s="253">
        <f t="shared" si="48"/>
        <v>0.50082523671044954</v>
      </c>
      <c r="EO13" s="108">
        <v>9979.27</v>
      </c>
      <c r="EP13" s="108">
        <v>8795.64</v>
      </c>
      <c r="EQ13" s="253">
        <f t="shared" si="49"/>
        <v>0.88139112379963658</v>
      </c>
      <c r="ER13" s="108">
        <v>20874.89</v>
      </c>
      <c r="ES13" s="108">
        <v>7413.21</v>
      </c>
      <c r="ET13" s="253">
        <f t="shared" si="50"/>
        <v>0.3551257036564025</v>
      </c>
      <c r="EU13" s="108">
        <v>7478.06</v>
      </c>
      <c r="EV13" s="108">
        <v>5642.09</v>
      </c>
      <c r="EW13" s="253">
        <f t="shared" si="51"/>
        <v>0.75448578909503261</v>
      </c>
      <c r="EX13" s="108">
        <v>10603.92</v>
      </c>
      <c r="EY13" s="108">
        <v>6255.83</v>
      </c>
      <c r="EZ13" s="253">
        <f t="shared" si="52"/>
        <v>0.58995446966782095</v>
      </c>
      <c r="FA13" s="108">
        <v>6754.32</v>
      </c>
      <c r="FB13" s="108">
        <v>6403.36</v>
      </c>
      <c r="FC13" s="253">
        <f t="shared" si="53"/>
        <v>0.9480391808501818</v>
      </c>
      <c r="FD13" s="108">
        <v>7760.64</v>
      </c>
      <c r="FE13" s="108">
        <v>4937.7700000000004</v>
      </c>
      <c r="FF13" s="253">
        <f t="shared" si="54"/>
        <v>0.63625809211611417</v>
      </c>
      <c r="FG13" s="108">
        <v>10685.19</v>
      </c>
      <c r="FH13" s="108">
        <v>5727.97</v>
      </c>
      <c r="FI13" s="253">
        <f t="shared" si="55"/>
        <v>0.53606627490947756</v>
      </c>
      <c r="FJ13" s="108">
        <v>13475.83</v>
      </c>
      <c r="FK13" s="108">
        <v>10543.44</v>
      </c>
      <c r="FL13" s="253">
        <f t="shared" si="56"/>
        <v>0.7823963347712164</v>
      </c>
      <c r="FM13" s="108">
        <v>22107.33</v>
      </c>
      <c r="FN13" s="108">
        <v>15376.38</v>
      </c>
      <c r="FO13" s="253">
        <f t="shared" si="57"/>
        <v>0.69553311051130995</v>
      </c>
      <c r="FP13" s="108">
        <v>7972.11</v>
      </c>
      <c r="FQ13" s="108">
        <v>6383.79</v>
      </c>
      <c r="FR13" s="253">
        <f t="shared" si="58"/>
        <v>0.80076541844003657</v>
      </c>
      <c r="FS13" s="108">
        <v>9495.7800000000007</v>
      </c>
      <c r="FT13" s="108">
        <v>5084.74</v>
      </c>
      <c r="FU13" s="253">
        <f t="shared" si="59"/>
        <v>0.53547365250669243</v>
      </c>
      <c r="FV13" s="108">
        <v>7525.42</v>
      </c>
      <c r="FW13" s="108">
        <v>6478.6</v>
      </c>
      <c r="FX13" s="253">
        <f t="shared" si="60"/>
        <v>0.86089547161487334</v>
      </c>
      <c r="FY13" s="108">
        <v>4817.68</v>
      </c>
      <c r="FZ13" s="108">
        <v>7915.94</v>
      </c>
      <c r="GA13" s="253">
        <f t="shared" si="61"/>
        <v>1.6431020740273325</v>
      </c>
      <c r="GB13" s="108">
        <v>7945.61</v>
      </c>
      <c r="GC13" s="108">
        <v>6184.46</v>
      </c>
      <c r="GD13" s="253">
        <f t="shared" si="62"/>
        <v>0.77834930231914234</v>
      </c>
      <c r="GE13" s="108">
        <v>11545.13</v>
      </c>
      <c r="GF13" s="108">
        <v>11434.57</v>
      </c>
      <c r="GG13" s="253">
        <f t="shared" si="63"/>
        <v>0.9904236678149142</v>
      </c>
      <c r="GH13" s="108">
        <v>19256.900000000001</v>
      </c>
      <c r="GI13" s="108">
        <v>14538.63</v>
      </c>
      <c r="GJ13" s="253">
        <f t="shared" si="64"/>
        <v>0.75498288925008683</v>
      </c>
      <c r="GK13" s="108">
        <v>7171.62</v>
      </c>
      <c r="GL13" s="108">
        <v>7333.11</v>
      </c>
      <c r="GM13" s="253">
        <f t="shared" si="65"/>
        <v>1.0225179248203335</v>
      </c>
      <c r="GN13" s="108">
        <v>8351.98</v>
      </c>
      <c r="GO13" s="108">
        <v>5410.44</v>
      </c>
      <c r="GP13" s="253">
        <f t="shared" si="66"/>
        <v>0.64780327539098514</v>
      </c>
      <c r="GQ13" s="108">
        <v>8379.14</v>
      </c>
      <c r="GR13" s="108">
        <v>7976.19</v>
      </c>
      <c r="GS13" s="253">
        <f t="shared" si="67"/>
        <v>0.9519103392472259</v>
      </c>
      <c r="GT13" s="108">
        <v>7408.41</v>
      </c>
      <c r="GU13" s="108">
        <v>5470.07</v>
      </c>
      <c r="GV13" s="253">
        <f t="shared" si="68"/>
        <v>0.73835951303990999</v>
      </c>
      <c r="GW13" s="108">
        <v>7473.89</v>
      </c>
      <c r="GX13" s="108">
        <v>8088.79</v>
      </c>
      <c r="GY13" s="253">
        <f t="shared" si="69"/>
        <v>1.0822730867058519</v>
      </c>
      <c r="GZ13" s="108">
        <v>7473.89</v>
      </c>
      <c r="HA13" s="108">
        <v>9449.76</v>
      </c>
      <c r="HB13" s="253">
        <f t="shared" si="70"/>
        <v>1.2643696923556542</v>
      </c>
      <c r="HC13" s="108">
        <v>21166.799999999999</v>
      </c>
      <c r="HD13" s="108">
        <v>15410.1</v>
      </c>
      <c r="HE13" s="253">
        <f t="shared" si="71"/>
        <v>0.72803163444639718</v>
      </c>
      <c r="HF13" s="108">
        <v>7248.77</v>
      </c>
      <c r="HG13" s="108">
        <v>8978.3799999999992</v>
      </c>
      <c r="HH13" s="253">
        <f t="shared" si="72"/>
        <v>1.2386073775274975</v>
      </c>
      <c r="HI13" s="108">
        <v>11583.93</v>
      </c>
      <c r="HJ13" s="108">
        <v>14473.28</v>
      </c>
      <c r="HK13" s="253">
        <f t="shared" si="73"/>
        <v>1.2494274395649836</v>
      </c>
      <c r="HL13" s="108">
        <v>11019.41</v>
      </c>
      <c r="HM13" s="108">
        <v>7443.25</v>
      </c>
      <c r="HN13" s="253">
        <f t="shared" si="74"/>
        <v>0.67546719833457514</v>
      </c>
      <c r="HO13" s="108">
        <v>6791.76</v>
      </c>
      <c r="HP13" s="108">
        <v>9793.75</v>
      </c>
      <c r="HQ13" s="253">
        <f t="shared" si="75"/>
        <v>1.4420047233706728</v>
      </c>
      <c r="HR13" s="108">
        <v>6374.07</v>
      </c>
      <c r="HS13" s="108">
        <v>8037.72</v>
      </c>
      <c r="HT13" s="253">
        <f t="shared" si="76"/>
        <v>1.2610027815822544</v>
      </c>
      <c r="HU13" s="108">
        <v>6788.1</v>
      </c>
      <c r="HV13" s="108">
        <v>12089.61</v>
      </c>
      <c r="HW13" s="253">
        <f t="shared" si="77"/>
        <v>1.7810005745348478</v>
      </c>
      <c r="HX13" s="108">
        <v>12000.17</v>
      </c>
      <c r="HY13" s="108">
        <v>15888.61</v>
      </c>
      <c r="HZ13" s="253">
        <f t="shared" si="78"/>
        <v>1.3240320762122537</v>
      </c>
      <c r="IA13" s="108">
        <v>5749.94</v>
      </c>
      <c r="IB13" s="108">
        <v>7446.66</v>
      </c>
      <c r="IC13" s="253">
        <f t="shared" si="79"/>
        <v>1.2950848182763648</v>
      </c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11">
        <f t="shared" si="80"/>
        <v>197790.57</v>
      </c>
      <c r="IR13" s="311">
        <f t="shared" si="81"/>
        <v>193863.78999999998</v>
      </c>
      <c r="IS13" s="310">
        <f t="shared" si="5"/>
        <v>-3926.7800000000279</v>
      </c>
      <c r="IT13" s="313">
        <f t="shared" si="6"/>
        <v>0.98014677848392862</v>
      </c>
      <c r="IU13" s="317">
        <f t="shared" si="82"/>
        <v>61806.21</v>
      </c>
      <c r="IV13" s="317">
        <f t="shared" si="83"/>
        <v>76704.600000000006</v>
      </c>
      <c r="IW13" s="316">
        <f t="shared" si="84"/>
        <v>14898.390000000007</v>
      </c>
      <c r="IX13" s="320">
        <f t="shared" si="85"/>
        <v>1.2410500498250905</v>
      </c>
      <c r="IZ13" s="244"/>
      <c r="JA13" s="395"/>
      <c r="JB13" s="571"/>
    </row>
    <row r="14" spans="3:262" ht="16.5">
      <c r="C14" s="257" t="s">
        <v>19</v>
      </c>
      <c r="D14" s="108">
        <v>27991.9</v>
      </c>
      <c r="E14" s="108">
        <v>12633.9</v>
      </c>
      <c r="F14" s="243">
        <f t="shared" si="7"/>
        <v>0.45134128087053749</v>
      </c>
      <c r="G14" s="108">
        <v>21485.7</v>
      </c>
      <c r="H14" s="108">
        <v>9242.64</v>
      </c>
      <c r="I14" s="243">
        <f t="shared" si="8"/>
        <v>0.43017634985129638</v>
      </c>
      <c r="J14" s="108">
        <v>15812.88</v>
      </c>
      <c r="K14" s="108">
        <v>10315.950000000001</v>
      </c>
      <c r="L14" s="243">
        <f t="shared" si="9"/>
        <v>0.65237641719914408</v>
      </c>
      <c r="M14" s="108">
        <v>11994.8</v>
      </c>
      <c r="N14" s="108">
        <v>7721.45</v>
      </c>
      <c r="O14" s="243">
        <f t="shared" si="10"/>
        <v>0.64373311768432995</v>
      </c>
      <c r="P14" s="108">
        <v>12814.03</v>
      </c>
      <c r="Q14" s="108">
        <v>7310.78</v>
      </c>
      <c r="R14" s="243">
        <f t="shared" si="11"/>
        <v>0.57052933386296112</v>
      </c>
      <c r="S14" s="108">
        <v>13669.13</v>
      </c>
      <c r="T14" s="108">
        <v>9252.25</v>
      </c>
      <c r="U14" s="243">
        <f t="shared" si="12"/>
        <v>0.6768719004062439</v>
      </c>
      <c r="V14" s="108">
        <v>25272.57</v>
      </c>
      <c r="W14" s="108">
        <v>12846.14</v>
      </c>
      <c r="X14" s="243">
        <f t="shared" si="13"/>
        <v>0.50830366678181127</v>
      </c>
      <c r="Y14" s="108">
        <v>25855.03</v>
      </c>
      <c r="Z14" s="108">
        <v>6452.16</v>
      </c>
      <c r="AA14" s="243">
        <f t="shared" si="14"/>
        <v>0.24955144124760251</v>
      </c>
      <c r="AB14" s="108">
        <v>12311.21</v>
      </c>
      <c r="AC14" s="108">
        <v>4684.07</v>
      </c>
      <c r="AD14" s="243">
        <f t="shared" si="15"/>
        <v>0.38047194386254479</v>
      </c>
      <c r="AE14" s="108">
        <v>15159.24</v>
      </c>
      <c r="AF14" s="108">
        <v>3493.94</v>
      </c>
      <c r="AG14" s="243">
        <f t="shared" si="16"/>
        <v>0.23048253078650383</v>
      </c>
      <c r="AH14" s="108">
        <v>11601.37</v>
      </c>
      <c r="AI14" s="108">
        <v>6712.06</v>
      </c>
      <c r="AJ14" s="243">
        <f t="shared" si="17"/>
        <v>0.57855753242935959</v>
      </c>
      <c r="AK14" s="108">
        <v>14975.66</v>
      </c>
      <c r="AL14" s="108">
        <v>6367.87</v>
      </c>
      <c r="AM14" s="243">
        <f t="shared" si="18"/>
        <v>0.42521464830264577</v>
      </c>
      <c r="AN14" s="108">
        <v>19297.310000000001</v>
      </c>
      <c r="AO14" s="108">
        <v>6979.98</v>
      </c>
      <c r="AP14" s="253">
        <f t="shared" si="19"/>
        <v>0.36170740896010889</v>
      </c>
      <c r="AQ14" s="108">
        <v>28482.080000000002</v>
      </c>
      <c r="AR14" s="108">
        <v>11887.55</v>
      </c>
      <c r="AS14" s="253">
        <f t="shared" si="20"/>
        <v>0.417369447736963</v>
      </c>
      <c r="AT14" s="108">
        <v>23216.69</v>
      </c>
      <c r="AU14" s="108">
        <v>9587.76</v>
      </c>
      <c r="AV14" s="253">
        <f t="shared" si="21"/>
        <v>0.41296842917745813</v>
      </c>
      <c r="AW14" s="108">
        <v>12451.22</v>
      </c>
      <c r="AX14" s="108">
        <v>4725.24</v>
      </c>
      <c r="AY14" s="253">
        <f t="shared" si="22"/>
        <v>0.37950016142996429</v>
      </c>
      <c r="AZ14" s="108">
        <v>9796.17</v>
      </c>
      <c r="BA14" s="108">
        <v>3945.88</v>
      </c>
      <c r="BB14" s="253">
        <f t="shared" si="23"/>
        <v>0.40279823645363444</v>
      </c>
      <c r="BC14" s="108">
        <v>8905.9599999999991</v>
      </c>
      <c r="BD14" s="108">
        <v>3638.39</v>
      </c>
      <c r="BE14" s="253">
        <f t="shared" si="24"/>
        <v>0.40853428490583837</v>
      </c>
      <c r="BF14" s="108">
        <v>12487.61</v>
      </c>
      <c r="BG14" s="108">
        <v>6624.87</v>
      </c>
      <c r="BH14" s="253">
        <f t="shared" si="25"/>
        <v>0.53051544691097818</v>
      </c>
      <c r="BI14" s="108">
        <v>17191</v>
      </c>
      <c r="BJ14" s="108">
        <v>10408.780000000001</v>
      </c>
      <c r="BK14" s="253">
        <f t="shared" si="26"/>
        <v>0.60547844802512951</v>
      </c>
      <c r="BL14" s="108">
        <v>25907.39</v>
      </c>
      <c r="BM14" s="108">
        <v>15883.05</v>
      </c>
      <c r="BN14" s="253">
        <f t="shared" si="27"/>
        <v>0.61307024752396899</v>
      </c>
      <c r="BO14" s="108">
        <v>21464.35</v>
      </c>
      <c r="BP14" s="108">
        <v>9307.9500000000007</v>
      </c>
      <c r="BQ14" s="253">
        <f t="shared" si="28"/>
        <v>0.43364695413557836</v>
      </c>
      <c r="BR14" s="108">
        <v>11484.74</v>
      </c>
      <c r="BS14" s="108">
        <v>7296.37</v>
      </c>
      <c r="BT14" s="253">
        <f t="shared" si="29"/>
        <v>0.6353099852499926</v>
      </c>
      <c r="BU14" s="108">
        <v>9906.4</v>
      </c>
      <c r="BV14" s="108">
        <v>6917.59</v>
      </c>
      <c r="BW14" s="253">
        <f t="shared" si="30"/>
        <v>0.69829504158927569</v>
      </c>
      <c r="BX14" s="108">
        <v>9576.93</v>
      </c>
      <c r="BY14" s="108">
        <v>6868.82</v>
      </c>
      <c r="BZ14" s="253">
        <f t="shared" si="31"/>
        <v>0.71722566626257056</v>
      </c>
      <c r="CA14" s="88">
        <v>8879.27</v>
      </c>
      <c r="CB14" s="108">
        <v>9131.7000000000007</v>
      </c>
      <c r="CC14" s="253">
        <f t="shared" si="32"/>
        <v>1.0284291388819127</v>
      </c>
      <c r="CD14" s="108">
        <v>24981.41</v>
      </c>
      <c r="CE14" s="108">
        <v>8465.9599999999991</v>
      </c>
      <c r="CF14" s="253">
        <f t="shared" si="33"/>
        <v>0.33889039890062245</v>
      </c>
      <c r="CG14" s="108">
        <v>26706.21</v>
      </c>
      <c r="CH14" s="108">
        <v>14336.71</v>
      </c>
      <c r="CI14" s="253">
        <f t="shared" si="34"/>
        <v>0.5368305723650042</v>
      </c>
      <c r="CJ14" s="108">
        <v>23331.49</v>
      </c>
      <c r="CK14" s="108">
        <v>14252.06</v>
      </c>
      <c r="CL14" s="253">
        <f t="shared" si="35"/>
        <v>0.61085082864403428</v>
      </c>
      <c r="CM14" s="108">
        <v>19234.310000000001</v>
      </c>
      <c r="CN14" s="108">
        <v>14509.9</v>
      </c>
      <c r="CO14" s="253">
        <f t="shared" si="36"/>
        <v>0.75437590430849866</v>
      </c>
      <c r="CP14" s="108">
        <v>10744.53</v>
      </c>
      <c r="CQ14" s="108">
        <v>10356.14</v>
      </c>
      <c r="CR14" s="253">
        <f t="shared" si="37"/>
        <v>0.96385230438185743</v>
      </c>
      <c r="CS14" s="108">
        <v>9750.19</v>
      </c>
      <c r="CT14" s="108">
        <v>8241.98</v>
      </c>
      <c r="CU14" s="253">
        <f t="shared" si="38"/>
        <v>0.8453148092498709</v>
      </c>
      <c r="CV14" s="108">
        <v>13633.94</v>
      </c>
      <c r="CW14" s="108">
        <v>9873.73</v>
      </c>
      <c r="CX14" s="253">
        <f t="shared" si="39"/>
        <v>0.72420224821291568</v>
      </c>
      <c r="CY14" s="108">
        <v>20684.03</v>
      </c>
      <c r="CZ14" s="108">
        <v>19241.55</v>
      </c>
      <c r="DA14" s="253">
        <f t="shared" si="40"/>
        <v>0.93026117250845219</v>
      </c>
      <c r="DB14" s="108">
        <v>35028.269999999997</v>
      </c>
      <c r="DC14" s="108">
        <v>23233.68</v>
      </c>
      <c r="DD14" s="253">
        <f t="shared" si="41"/>
        <v>0.66328368486368305</v>
      </c>
      <c r="DE14" s="108">
        <v>24189.3</v>
      </c>
      <c r="DF14" s="108">
        <v>14892.87</v>
      </c>
      <c r="DG14" s="253">
        <f t="shared" si="42"/>
        <v>0.61568007342089281</v>
      </c>
      <c r="DH14" s="108">
        <v>11261.78</v>
      </c>
      <c r="DI14" s="108">
        <v>9553.06</v>
      </c>
      <c r="DJ14" s="253">
        <f t="shared" si="43"/>
        <v>0.84827265316850431</v>
      </c>
      <c r="DK14" s="108">
        <v>14829.12</v>
      </c>
      <c r="DL14" s="108">
        <v>11145.92</v>
      </c>
      <c r="DM14" s="253">
        <f t="shared" si="0"/>
        <v>0.75162383202779393</v>
      </c>
      <c r="DN14" s="108">
        <v>18513.34</v>
      </c>
      <c r="DO14" s="108">
        <v>8923.69</v>
      </c>
      <c r="DP14" s="253">
        <f t="shared" si="1"/>
        <v>0.48201405040905643</v>
      </c>
      <c r="DQ14" s="108">
        <v>40709.24</v>
      </c>
      <c r="DR14" s="108">
        <v>17065.830000000002</v>
      </c>
      <c r="DS14" s="253">
        <f t="shared" si="2"/>
        <v>0.41921268979720583</v>
      </c>
      <c r="DT14" s="108">
        <v>37570.959999999999</v>
      </c>
      <c r="DU14" s="108">
        <v>23932.6</v>
      </c>
      <c r="DV14" s="253">
        <f t="shared" si="3"/>
        <v>0.63699729791306903</v>
      </c>
      <c r="DW14" s="108">
        <v>31372.18</v>
      </c>
      <c r="DX14" s="108">
        <v>28597.86</v>
      </c>
      <c r="DY14" s="253">
        <f t="shared" si="4"/>
        <v>0.91156750981283419</v>
      </c>
      <c r="DZ14" s="108">
        <v>22953.91</v>
      </c>
      <c r="EA14" s="108">
        <v>11088.27</v>
      </c>
      <c r="EB14" s="253">
        <f t="shared" si="44"/>
        <v>0.48306671935195356</v>
      </c>
      <c r="EC14" s="108">
        <v>11773.62</v>
      </c>
      <c r="ED14" s="108">
        <v>8026.56</v>
      </c>
      <c r="EE14" s="253">
        <f t="shared" si="45"/>
        <v>0.68174104481034714</v>
      </c>
      <c r="EF14" s="108">
        <v>10028.280000000001</v>
      </c>
      <c r="EG14" s="108">
        <v>8527.6200000000008</v>
      </c>
      <c r="EH14" s="253">
        <f t="shared" si="46"/>
        <v>0.850357189867056</v>
      </c>
      <c r="EI14" s="108">
        <v>8509.49</v>
      </c>
      <c r="EJ14" s="108">
        <v>7220.86</v>
      </c>
      <c r="EK14" s="253">
        <f t="shared" si="47"/>
        <v>0.84856554270584961</v>
      </c>
      <c r="EL14" s="108">
        <v>11378.74</v>
      </c>
      <c r="EM14" s="108">
        <v>9014.59</v>
      </c>
      <c r="EN14" s="253">
        <f t="shared" si="48"/>
        <v>0.79223094999973642</v>
      </c>
      <c r="EO14" s="108">
        <v>16387.8</v>
      </c>
      <c r="EP14" s="108">
        <v>3945.88</v>
      </c>
      <c r="EQ14" s="253">
        <f t="shared" si="49"/>
        <v>0.24078155701192352</v>
      </c>
      <c r="ER14" s="108">
        <v>30034.76</v>
      </c>
      <c r="ES14" s="108">
        <v>3638.39</v>
      </c>
      <c r="ET14" s="253">
        <f t="shared" si="50"/>
        <v>0.12113930659009761</v>
      </c>
      <c r="EU14" s="108">
        <v>22228.34</v>
      </c>
      <c r="EV14" s="108">
        <v>13080.72</v>
      </c>
      <c r="EW14" s="253">
        <f t="shared" si="51"/>
        <v>0.58847039410050406</v>
      </c>
      <c r="EX14" s="108">
        <v>11538.63</v>
      </c>
      <c r="EY14" s="108">
        <v>9470.1299999999992</v>
      </c>
      <c r="EZ14" s="253">
        <f t="shared" si="52"/>
        <v>0.82073261730378733</v>
      </c>
      <c r="FA14" s="108">
        <v>10802.39</v>
      </c>
      <c r="FB14" s="108">
        <v>7732.77</v>
      </c>
      <c r="FC14" s="253">
        <f t="shared" si="53"/>
        <v>0.71583880974488057</v>
      </c>
      <c r="FD14" s="108">
        <v>8699.83</v>
      </c>
      <c r="FE14" s="108">
        <v>9022.84</v>
      </c>
      <c r="FF14" s="253">
        <f t="shared" si="54"/>
        <v>1.0371283117026424</v>
      </c>
      <c r="FG14" s="108">
        <v>12624.36</v>
      </c>
      <c r="FH14" s="108">
        <v>11996.12</v>
      </c>
      <c r="FI14" s="253">
        <f t="shared" si="55"/>
        <v>0.95023589314626644</v>
      </c>
      <c r="FJ14" s="108">
        <v>17523.12</v>
      </c>
      <c r="FK14" s="108">
        <v>12729.92</v>
      </c>
      <c r="FL14" s="253">
        <f t="shared" si="56"/>
        <v>0.7264642369623675</v>
      </c>
      <c r="FM14" s="108">
        <v>35913.730000000003</v>
      </c>
      <c r="FN14" s="108">
        <v>24132.55</v>
      </c>
      <c r="FO14" s="253">
        <f t="shared" si="57"/>
        <v>0.67195888591911779</v>
      </c>
      <c r="FP14" s="108">
        <v>21187.15</v>
      </c>
      <c r="FQ14" s="108">
        <v>12319.33</v>
      </c>
      <c r="FR14" s="253">
        <f t="shared" si="58"/>
        <v>0.58145290895660806</v>
      </c>
      <c r="FS14" s="108">
        <v>15318.85</v>
      </c>
      <c r="FT14" s="108">
        <v>9009.52</v>
      </c>
      <c r="FU14" s="253">
        <f t="shared" si="59"/>
        <v>0.58813292120492078</v>
      </c>
      <c r="FV14" s="108">
        <v>10481.15</v>
      </c>
      <c r="FW14" s="108">
        <v>12554.71</v>
      </c>
      <c r="FX14" s="253">
        <f t="shared" si="60"/>
        <v>1.1978370694055518</v>
      </c>
      <c r="FY14" s="108">
        <v>5858.2</v>
      </c>
      <c r="FZ14" s="108">
        <v>8539.44</v>
      </c>
      <c r="GA14" s="253">
        <f t="shared" si="61"/>
        <v>1.457690075449797</v>
      </c>
      <c r="GB14" s="108">
        <v>13423.12</v>
      </c>
      <c r="GC14" s="108">
        <v>6898.96</v>
      </c>
      <c r="GD14" s="253">
        <f t="shared" si="62"/>
        <v>0.51396098671545809</v>
      </c>
      <c r="GE14" s="108">
        <v>18049.740000000002</v>
      </c>
      <c r="GF14" s="108">
        <v>13228.8</v>
      </c>
      <c r="GG14" s="253">
        <f t="shared" si="63"/>
        <v>0.73290806404967601</v>
      </c>
      <c r="GH14" s="108">
        <v>24256.19</v>
      </c>
      <c r="GI14" s="108">
        <v>22862.639999999999</v>
      </c>
      <c r="GJ14" s="253">
        <f t="shared" si="64"/>
        <v>0.9425486855107913</v>
      </c>
      <c r="GK14" s="108">
        <v>25657.49</v>
      </c>
      <c r="GL14" s="108">
        <v>15695.7</v>
      </c>
      <c r="GM14" s="253">
        <f t="shared" si="65"/>
        <v>0.61173949595225408</v>
      </c>
      <c r="GN14" s="108">
        <v>14698.8</v>
      </c>
      <c r="GO14" s="108">
        <v>6331.27</v>
      </c>
      <c r="GP14" s="253">
        <f t="shared" si="66"/>
        <v>0.43073380139875367</v>
      </c>
      <c r="GQ14" s="108">
        <v>10227.68</v>
      </c>
      <c r="GR14" s="108">
        <v>7158.39</v>
      </c>
      <c r="GS14" s="253">
        <f t="shared" si="67"/>
        <v>0.6999035949501744</v>
      </c>
      <c r="GT14" s="108">
        <v>13974.5</v>
      </c>
      <c r="GU14" s="108">
        <v>7532.22</v>
      </c>
      <c r="GV14" s="253">
        <f t="shared" si="68"/>
        <v>0.53899745965866397</v>
      </c>
      <c r="GW14" s="108">
        <v>10724.12</v>
      </c>
      <c r="GX14" s="108">
        <v>9476.74</v>
      </c>
      <c r="GY14" s="253">
        <f t="shared" si="69"/>
        <v>0.88368462866883246</v>
      </c>
      <c r="GZ14" s="108">
        <v>10724.12</v>
      </c>
      <c r="HA14" s="108">
        <v>11381.98</v>
      </c>
      <c r="HB14" s="253">
        <f t="shared" si="70"/>
        <v>1.0613439610895812</v>
      </c>
      <c r="HC14" s="108">
        <v>27010.63</v>
      </c>
      <c r="HD14" s="108">
        <v>14218.89</v>
      </c>
      <c r="HE14" s="253">
        <f t="shared" si="71"/>
        <v>0.52641830272007717</v>
      </c>
      <c r="HF14" s="108">
        <v>21436.32</v>
      </c>
      <c r="HG14" s="108">
        <v>18700.45</v>
      </c>
      <c r="HH14" s="253">
        <f t="shared" si="72"/>
        <v>0.87237221687304545</v>
      </c>
      <c r="HI14" s="108">
        <v>15120.66</v>
      </c>
      <c r="HJ14" s="108">
        <v>12504.23</v>
      </c>
      <c r="HK14" s="253">
        <f t="shared" si="73"/>
        <v>0.82696324102254792</v>
      </c>
      <c r="HL14" s="108">
        <v>8445.4699999999993</v>
      </c>
      <c r="HM14" s="108">
        <v>7437.38</v>
      </c>
      <c r="HN14" s="253">
        <f t="shared" si="74"/>
        <v>0.88063541756705077</v>
      </c>
      <c r="HO14" s="108">
        <v>5055.45</v>
      </c>
      <c r="HP14" s="108">
        <v>7311.62</v>
      </c>
      <c r="HQ14" s="253">
        <f t="shared" si="75"/>
        <v>1.4462847026476378</v>
      </c>
      <c r="HR14" s="108">
        <v>6589.36</v>
      </c>
      <c r="HS14" s="108">
        <v>11042.71</v>
      </c>
      <c r="HT14" s="253">
        <f t="shared" si="76"/>
        <v>1.6758395352507678</v>
      </c>
      <c r="HU14" s="108">
        <v>10021.69</v>
      </c>
      <c r="HV14" s="108">
        <v>15127.3</v>
      </c>
      <c r="HW14" s="253">
        <f t="shared" si="77"/>
        <v>1.5094559899577815</v>
      </c>
      <c r="HX14" s="108">
        <v>9496.82</v>
      </c>
      <c r="HY14" s="108">
        <v>21147.24</v>
      </c>
      <c r="HZ14" s="253">
        <f t="shared" si="78"/>
        <v>2.2267706453318059</v>
      </c>
      <c r="IA14" s="108">
        <v>5351.73</v>
      </c>
      <c r="IB14" s="108">
        <v>11249.9</v>
      </c>
      <c r="IC14" s="253">
        <f t="shared" si="79"/>
        <v>2.1021053005289878</v>
      </c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11">
        <f t="shared" si="80"/>
        <v>297757.51</v>
      </c>
      <c r="IR14" s="311">
        <f t="shared" si="81"/>
        <v>250479.52000000002</v>
      </c>
      <c r="IS14" s="310">
        <f t="shared" si="5"/>
        <v>-47277.989999999991</v>
      </c>
      <c r="IT14" s="313">
        <f t="shared" si="6"/>
        <v>0.84121982347313429</v>
      </c>
      <c r="IU14" s="317">
        <f t="shared" si="82"/>
        <v>76165.76999999999</v>
      </c>
      <c r="IV14" s="317">
        <f t="shared" si="83"/>
        <v>93270.930000000008</v>
      </c>
      <c r="IW14" s="316">
        <f t="shared" si="84"/>
        <v>17105.160000000018</v>
      </c>
      <c r="IX14" s="320">
        <f t="shared" si="85"/>
        <v>1.2245780486431113</v>
      </c>
      <c r="IZ14" s="244"/>
      <c r="JA14" s="395"/>
      <c r="JB14" s="571"/>
    </row>
    <row r="15" spans="3:262" ht="16.5">
      <c r="C15" s="257" t="s">
        <v>20</v>
      </c>
      <c r="D15" s="108">
        <v>8661.0300000000007</v>
      </c>
      <c r="E15" s="108">
        <v>2758.15</v>
      </c>
      <c r="F15" s="243">
        <f t="shared" si="7"/>
        <v>0.31845519528277816</v>
      </c>
      <c r="G15" s="108">
        <v>22112.98</v>
      </c>
      <c r="H15" s="108">
        <v>6785.08</v>
      </c>
      <c r="I15" s="243">
        <f t="shared" si="8"/>
        <v>0.30683697990953729</v>
      </c>
      <c r="J15" s="108">
        <v>11463</v>
      </c>
      <c r="K15" s="108">
        <v>10501.56</v>
      </c>
      <c r="L15" s="243">
        <f t="shared" si="9"/>
        <v>0.91612666841141055</v>
      </c>
      <c r="M15" s="108">
        <v>5911.14</v>
      </c>
      <c r="N15" s="108">
        <v>7629.22</v>
      </c>
      <c r="O15" s="243">
        <f t="shared" si="10"/>
        <v>1.2906512111031037</v>
      </c>
      <c r="P15" s="108">
        <v>9088.8700000000008</v>
      </c>
      <c r="Q15" s="108">
        <v>6287.58</v>
      </c>
      <c r="R15" s="243">
        <f t="shared" si="11"/>
        <v>0.69178896826558189</v>
      </c>
      <c r="S15" s="108">
        <v>7205.06</v>
      </c>
      <c r="T15" s="108">
        <v>6352.13</v>
      </c>
      <c r="U15" s="243">
        <f t="shared" si="12"/>
        <v>0.88162069434536283</v>
      </c>
      <c r="V15" s="108">
        <v>13389.87</v>
      </c>
      <c r="W15" s="108">
        <v>5807.24</v>
      </c>
      <c r="X15" s="243">
        <f t="shared" si="13"/>
        <v>0.43370398667052029</v>
      </c>
      <c r="Y15" s="108">
        <v>5807.39</v>
      </c>
      <c r="Z15" s="108">
        <v>2326.3200000000002</v>
      </c>
      <c r="AA15" s="243">
        <f t="shared" si="14"/>
        <v>0.40057926194038973</v>
      </c>
      <c r="AB15" s="108">
        <v>10163.17</v>
      </c>
      <c r="AC15" s="108">
        <v>5030.6899999999996</v>
      </c>
      <c r="AD15" s="243">
        <f t="shared" si="15"/>
        <v>0.49499221207556299</v>
      </c>
      <c r="AE15" s="108">
        <v>7934.73</v>
      </c>
      <c r="AF15" s="108">
        <v>4876.5600000000004</v>
      </c>
      <c r="AG15" s="243">
        <f t="shared" si="16"/>
        <v>0.61458423916125704</v>
      </c>
      <c r="AH15" s="108">
        <v>9282.68</v>
      </c>
      <c r="AI15" s="108">
        <v>3793.77</v>
      </c>
      <c r="AJ15" s="243">
        <f t="shared" si="17"/>
        <v>0.40869339458001352</v>
      </c>
      <c r="AK15" s="108">
        <v>10115.049999999999</v>
      </c>
      <c r="AL15" s="108">
        <v>6695.08</v>
      </c>
      <c r="AM15" s="243">
        <f t="shared" si="18"/>
        <v>0.66189292193315907</v>
      </c>
      <c r="AN15" s="108">
        <v>10827.54</v>
      </c>
      <c r="AO15" s="108">
        <v>5478.3</v>
      </c>
      <c r="AP15" s="253">
        <f t="shared" si="19"/>
        <v>0.50595980250361572</v>
      </c>
      <c r="AQ15" s="108">
        <v>19193.5</v>
      </c>
      <c r="AR15" s="108">
        <v>11005.24</v>
      </c>
      <c r="AS15" s="253">
        <f t="shared" si="20"/>
        <v>0.57338369760596031</v>
      </c>
      <c r="AT15" s="108">
        <v>6568.74</v>
      </c>
      <c r="AU15" s="108">
        <v>4039.68</v>
      </c>
      <c r="AV15" s="253">
        <f t="shared" si="21"/>
        <v>0.61498552233761727</v>
      </c>
      <c r="AW15" s="108">
        <v>10944.17</v>
      </c>
      <c r="AX15" s="108">
        <v>5255.02</v>
      </c>
      <c r="AY15" s="253">
        <f t="shared" si="22"/>
        <v>0.48016615238981125</v>
      </c>
      <c r="AZ15" s="108">
        <v>8503.56</v>
      </c>
      <c r="BA15" s="108">
        <v>7008.19</v>
      </c>
      <c r="BB15" s="253">
        <f t="shared" si="23"/>
        <v>0.82414776869922712</v>
      </c>
      <c r="BC15" s="108">
        <v>5530.37</v>
      </c>
      <c r="BD15" s="108">
        <v>5140.63</v>
      </c>
      <c r="BE15" s="253">
        <f t="shared" si="24"/>
        <v>0.92952731914862841</v>
      </c>
      <c r="BF15" s="108">
        <v>3615.99</v>
      </c>
      <c r="BG15" s="108">
        <v>7558.05</v>
      </c>
      <c r="BH15" s="253">
        <f t="shared" si="25"/>
        <v>2.0901744750400306</v>
      </c>
      <c r="BI15" s="108">
        <v>8291.65</v>
      </c>
      <c r="BJ15" s="108">
        <v>11856.57</v>
      </c>
      <c r="BK15" s="253">
        <f t="shared" si="26"/>
        <v>1.4299409647054566</v>
      </c>
      <c r="BL15" s="108">
        <v>15857.57</v>
      </c>
      <c r="BM15" s="108">
        <v>8781.81</v>
      </c>
      <c r="BN15" s="253">
        <f t="shared" si="27"/>
        <v>0.5537929203528662</v>
      </c>
      <c r="BO15" s="108">
        <v>6171.64</v>
      </c>
      <c r="BP15" s="108">
        <v>3707.9</v>
      </c>
      <c r="BQ15" s="253">
        <f t="shared" si="28"/>
        <v>0.60079654678497119</v>
      </c>
      <c r="BR15" s="108">
        <v>9071.7000000000007</v>
      </c>
      <c r="BS15" s="108">
        <v>5601.35</v>
      </c>
      <c r="BT15" s="253">
        <f t="shared" si="29"/>
        <v>0.61745317856631066</v>
      </c>
      <c r="BU15" s="108">
        <v>6330.87</v>
      </c>
      <c r="BV15" s="108">
        <v>7436.46</v>
      </c>
      <c r="BW15" s="253">
        <f t="shared" si="30"/>
        <v>1.1746347658378706</v>
      </c>
      <c r="BX15" s="108">
        <v>6255.18</v>
      </c>
      <c r="BY15" s="108">
        <v>8828.85</v>
      </c>
      <c r="BZ15" s="253">
        <f t="shared" si="31"/>
        <v>1.4114461933949143</v>
      </c>
      <c r="CA15" s="88">
        <v>6561.87</v>
      </c>
      <c r="CB15" s="108">
        <v>3273.22</v>
      </c>
      <c r="CC15" s="253">
        <f t="shared" si="32"/>
        <v>0.49882426808211683</v>
      </c>
      <c r="CD15" s="108">
        <v>11913.3</v>
      </c>
      <c r="CE15" s="108">
        <v>11445.01</v>
      </c>
      <c r="CF15" s="253">
        <f t="shared" si="33"/>
        <v>0.96069183181822004</v>
      </c>
      <c r="CG15" s="108">
        <v>14308.07</v>
      </c>
      <c r="CH15" s="108">
        <v>15451.72</v>
      </c>
      <c r="CI15" s="253">
        <f t="shared" si="34"/>
        <v>1.0799304168906079</v>
      </c>
      <c r="CJ15" s="108">
        <v>8135.16</v>
      </c>
      <c r="CK15" s="108">
        <v>3999.38</v>
      </c>
      <c r="CL15" s="253">
        <f t="shared" si="35"/>
        <v>0.49161663691924928</v>
      </c>
      <c r="CM15" s="108">
        <v>11763.19</v>
      </c>
      <c r="CN15" s="108">
        <v>5800.57</v>
      </c>
      <c r="CO15" s="253">
        <f t="shared" si="36"/>
        <v>0.49311198747958668</v>
      </c>
      <c r="CP15" s="108">
        <v>9947.5</v>
      </c>
      <c r="CQ15" s="108">
        <v>6466.09</v>
      </c>
      <c r="CR15" s="253">
        <f t="shared" si="37"/>
        <v>0.65002161347072129</v>
      </c>
      <c r="CS15" s="108">
        <v>6194.67</v>
      </c>
      <c r="CT15" s="108">
        <v>7034.1</v>
      </c>
      <c r="CU15" s="253">
        <f t="shared" si="38"/>
        <v>1.135508429020432</v>
      </c>
      <c r="CV15" s="108">
        <v>7123.47</v>
      </c>
      <c r="CW15" s="108">
        <v>7547.83</v>
      </c>
      <c r="CX15" s="253">
        <f t="shared" si="39"/>
        <v>1.0595720905682202</v>
      </c>
      <c r="CY15" s="108">
        <v>8958.65</v>
      </c>
      <c r="CZ15" s="108">
        <v>7498.91</v>
      </c>
      <c r="DA15" s="253">
        <f t="shared" si="40"/>
        <v>0.83705803887862573</v>
      </c>
      <c r="DB15" s="108">
        <v>16286.48</v>
      </c>
      <c r="DC15" s="108">
        <v>12315.96</v>
      </c>
      <c r="DD15" s="253">
        <f t="shared" si="41"/>
        <v>0.75620760287060185</v>
      </c>
      <c r="DE15" s="108">
        <v>8392.58</v>
      </c>
      <c r="DF15" s="108">
        <v>4717.1899999999996</v>
      </c>
      <c r="DG15" s="253">
        <f t="shared" si="42"/>
        <v>0.56206673037373489</v>
      </c>
      <c r="DH15" s="108">
        <v>9738.64</v>
      </c>
      <c r="DI15" s="108">
        <v>5342.68</v>
      </c>
      <c r="DJ15" s="253">
        <f t="shared" si="43"/>
        <v>0.54860637624966124</v>
      </c>
      <c r="DK15" s="108">
        <v>8172.98</v>
      </c>
      <c r="DL15" s="108">
        <v>8480.2900000000009</v>
      </c>
      <c r="DM15" s="253">
        <f t="shared" si="0"/>
        <v>1.0376007282533424</v>
      </c>
      <c r="DN15" s="108">
        <v>13402.04</v>
      </c>
      <c r="DO15" s="108">
        <v>7349.05</v>
      </c>
      <c r="DP15" s="253">
        <f t="shared" si="1"/>
        <v>0.54835308654503345</v>
      </c>
      <c r="DQ15" s="108">
        <v>23752.73</v>
      </c>
      <c r="DR15" s="108">
        <v>8759.23</v>
      </c>
      <c r="DS15" s="253">
        <f t="shared" si="2"/>
        <v>0.36876729538036257</v>
      </c>
      <c r="DT15" s="108">
        <v>23543.11</v>
      </c>
      <c r="DU15" s="108">
        <v>11991.79</v>
      </c>
      <c r="DV15" s="253">
        <f t="shared" si="3"/>
        <v>0.50935454151979076</v>
      </c>
      <c r="DW15" s="108">
        <v>25782.16</v>
      </c>
      <c r="DX15" s="108">
        <v>16910.95</v>
      </c>
      <c r="DY15" s="253">
        <f t="shared" si="4"/>
        <v>0.65591672691504521</v>
      </c>
      <c r="DZ15" s="108">
        <v>5723.17</v>
      </c>
      <c r="EA15" s="108">
        <v>8998.94</v>
      </c>
      <c r="EB15" s="253">
        <f t="shared" si="44"/>
        <v>1.5723698579633316</v>
      </c>
      <c r="EC15" s="108">
        <v>9234.84</v>
      </c>
      <c r="ED15" s="108">
        <v>7363.69</v>
      </c>
      <c r="EE15" s="253">
        <f t="shared" si="45"/>
        <v>0.79738143811912277</v>
      </c>
      <c r="EF15" s="108">
        <v>7437.63</v>
      </c>
      <c r="EG15" s="108">
        <v>5000.55</v>
      </c>
      <c r="EH15" s="253">
        <f t="shared" si="46"/>
        <v>0.67233110547311448</v>
      </c>
      <c r="EI15" s="108">
        <v>6367.49</v>
      </c>
      <c r="EJ15" s="108">
        <v>4812.3500000000004</v>
      </c>
      <c r="EK15" s="253">
        <f t="shared" si="47"/>
        <v>0.75576875660582121</v>
      </c>
      <c r="EL15" s="108">
        <v>6882.41</v>
      </c>
      <c r="EM15" s="108">
        <v>3170.46</v>
      </c>
      <c r="EN15" s="253">
        <f t="shared" si="48"/>
        <v>0.46066130904726688</v>
      </c>
      <c r="EO15" s="108">
        <v>11568.56</v>
      </c>
      <c r="EP15" s="108">
        <v>7008.19</v>
      </c>
      <c r="EQ15" s="253">
        <f t="shared" si="49"/>
        <v>0.60579622701528968</v>
      </c>
      <c r="ER15" s="108">
        <v>12714.7</v>
      </c>
      <c r="ES15" s="108">
        <v>5140.63</v>
      </c>
      <c r="ET15" s="253">
        <f t="shared" si="50"/>
        <v>0.40430603946612975</v>
      </c>
      <c r="EU15" s="108">
        <v>6008.43</v>
      </c>
      <c r="EV15" s="108">
        <v>1605.91</v>
      </c>
      <c r="EW15" s="253">
        <f t="shared" si="51"/>
        <v>0.26727614368478952</v>
      </c>
      <c r="EX15" s="108">
        <v>12596.82</v>
      </c>
      <c r="EY15" s="108">
        <v>4231.5</v>
      </c>
      <c r="EZ15" s="253">
        <f t="shared" si="52"/>
        <v>0.33591811266653016</v>
      </c>
      <c r="FA15" s="108">
        <v>5369.08</v>
      </c>
      <c r="FB15" s="108">
        <v>3911.29</v>
      </c>
      <c r="FC15" s="253">
        <f t="shared" si="53"/>
        <v>0.72848420958525484</v>
      </c>
      <c r="FD15" s="108">
        <v>3325.11</v>
      </c>
      <c r="FE15" s="108">
        <v>4663.8100000000004</v>
      </c>
      <c r="FF15" s="253">
        <f t="shared" si="54"/>
        <v>1.4026032221490417</v>
      </c>
      <c r="FG15" s="108">
        <v>6906.09</v>
      </c>
      <c r="FH15" s="108">
        <v>4164.16</v>
      </c>
      <c r="FI15" s="253">
        <f t="shared" si="55"/>
        <v>0.60296926336030954</v>
      </c>
      <c r="FJ15" s="108">
        <v>7885.02</v>
      </c>
      <c r="FK15" s="108">
        <v>9399.09</v>
      </c>
      <c r="FL15" s="253">
        <f t="shared" si="56"/>
        <v>1.192018536414619</v>
      </c>
      <c r="FM15" s="108">
        <v>14179.83</v>
      </c>
      <c r="FN15" s="108">
        <v>9869.67</v>
      </c>
      <c r="FO15" s="253">
        <f t="shared" si="57"/>
        <v>0.69603584810255126</v>
      </c>
      <c r="FP15" s="108">
        <v>5804.17</v>
      </c>
      <c r="FQ15" s="108">
        <v>3034.53</v>
      </c>
      <c r="FR15" s="253">
        <f t="shared" si="58"/>
        <v>0.52281893879745078</v>
      </c>
      <c r="FS15" s="108">
        <v>7054.26</v>
      </c>
      <c r="FT15" s="108">
        <v>6324.59</v>
      </c>
      <c r="FU15" s="253">
        <f t="shared" si="59"/>
        <v>0.89656321144953544</v>
      </c>
      <c r="FV15" s="108">
        <v>7897.43</v>
      </c>
      <c r="FW15" s="108">
        <v>5042.4799999999996</v>
      </c>
      <c r="FX15" s="253">
        <f t="shared" si="60"/>
        <v>0.63849632095504483</v>
      </c>
      <c r="FY15" s="108">
        <v>12333.89</v>
      </c>
      <c r="FZ15" s="108">
        <v>6486.29</v>
      </c>
      <c r="GA15" s="253">
        <f t="shared" si="61"/>
        <v>0.525891669213849</v>
      </c>
      <c r="GB15" s="108">
        <v>8660.2199999999993</v>
      </c>
      <c r="GC15" s="108">
        <v>4974.6899999999996</v>
      </c>
      <c r="GD15" s="253">
        <f t="shared" si="62"/>
        <v>0.57442997983884936</v>
      </c>
      <c r="GE15" s="108">
        <v>7659.03</v>
      </c>
      <c r="GF15" s="108">
        <v>5617.61</v>
      </c>
      <c r="GG15" s="253">
        <f t="shared" si="63"/>
        <v>0.73346233139183414</v>
      </c>
      <c r="GH15" s="108">
        <v>17181.150000000001</v>
      </c>
      <c r="GI15" s="108">
        <v>9140.2999999999993</v>
      </c>
      <c r="GJ15" s="253">
        <f t="shared" si="64"/>
        <v>0.53199582100150444</v>
      </c>
      <c r="GK15" s="108">
        <v>2165.96</v>
      </c>
      <c r="GL15" s="108">
        <v>5596.74</v>
      </c>
      <c r="GM15" s="253">
        <f t="shared" si="65"/>
        <v>2.5839535356146928</v>
      </c>
      <c r="GN15" s="108">
        <v>7761.38</v>
      </c>
      <c r="GO15" s="108">
        <v>5524.64</v>
      </c>
      <c r="GP15" s="253">
        <f t="shared" si="66"/>
        <v>0.7118115592845603</v>
      </c>
      <c r="GQ15" s="108">
        <v>7787.41</v>
      </c>
      <c r="GR15" s="108">
        <v>3591.87</v>
      </c>
      <c r="GS15" s="253">
        <f t="shared" si="67"/>
        <v>0.46124064355157879</v>
      </c>
      <c r="GT15" s="108">
        <v>6456.27</v>
      </c>
      <c r="GU15" s="108">
        <v>6508.98</v>
      </c>
      <c r="GV15" s="253">
        <f t="shared" si="68"/>
        <v>1.0081641567034834</v>
      </c>
      <c r="GW15" s="108">
        <v>4303.82</v>
      </c>
      <c r="GX15" s="108">
        <v>5515.55</v>
      </c>
      <c r="GY15" s="253">
        <f t="shared" si="69"/>
        <v>1.281547555427504</v>
      </c>
      <c r="GZ15" s="108">
        <v>4303.82</v>
      </c>
      <c r="HA15" s="108">
        <v>10997.49</v>
      </c>
      <c r="HB15" s="253">
        <f t="shared" si="70"/>
        <v>2.5552857693862663</v>
      </c>
      <c r="HC15" s="108">
        <v>16426.32</v>
      </c>
      <c r="HD15" s="108">
        <v>12033.95</v>
      </c>
      <c r="HE15" s="253">
        <f t="shared" si="71"/>
        <v>0.73260170263333491</v>
      </c>
      <c r="HF15" s="108">
        <v>7079.42</v>
      </c>
      <c r="HG15" s="108">
        <v>6891.12</v>
      </c>
      <c r="HH15" s="253">
        <f t="shared" si="72"/>
        <v>0.97340177585169407</v>
      </c>
      <c r="HI15" s="108">
        <v>7898.3</v>
      </c>
      <c r="HJ15" s="108">
        <v>8350.74</v>
      </c>
      <c r="HK15" s="253">
        <f t="shared" si="73"/>
        <v>1.0572832128432701</v>
      </c>
      <c r="HL15" s="108">
        <v>6248.14</v>
      </c>
      <c r="HM15" s="108">
        <v>7452.09</v>
      </c>
      <c r="HN15" s="253">
        <f t="shared" si="74"/>
        <v>1.1926893443488782</v>
      </c>
      <c r="HO15" s="108">
        <v>4575.5600000000004</v>
      </c>
      <c r="HP15" s="108">
        <v>4952.34</v>
      </c>
      <c r="HQ15" s="253">
        <f t="shared" si="75"/>
        <v>1.0823462046175769</v>
      </c>
      <c r="HR15" s="108">
        <v>4194.09</v>
      </c>
      <c r="HS15" s="108">
        <v>8569.9599999999991</v>
      </c>
      <c r="HT15" s="253">
        <f t="shared" si="76"/>
        <v>2.0433419406831992</v>
      </c>
      <c r="HU15" s="108">
        <v>7943.52</v>
      </c>
      <c r="HV15" s="108">
        <v>6871.97</v>
      </c>
      <c r="HW15" s="253">
        <f t="shared" si="77"/>
        <v>0.86510388341692346</v>
      </c>
      <c r="HX15" s="108">
        <v>9043.6200000000008</v>
      </c>
      <c r="HY15" s="108">
        <v>11059.89</v>
      </c>
      <c r="HZ15" s="253">
        <f t="shared" si="78"/>
        <v>1.2229494383886097</v>
      </c>
      <c r="IA15" s="108">
        <v>3215.58</v>
      </c>
      <c r="IB15" s="108">
        <v>6610.23</v>
      </c>
      <c r="IC15" s="253">
        <f t="shared" si="79"/>
        <v>2.0556882428675385</v>
      </c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11">
        <f t="shared" si="80"/>
        <v>162777.78000000003</v>
      </c>
      <c r="IR15" s="311">
        <f t="shared" si="81"/>
        <v>144537.82</v>
      </c>
      <c r="IS15" s="310">
        <f t="shared" si="5"/>
        <v>-18239.960000000021</v>
      </c>
      <c r="IT15" s="313">
        <f t="shared" si="6"/>
        <v>0.88794563975500818</v>
      </c>
      <c r="IU15" s="317">
        <f t="shared" si="82"/>
        <v>46982.65</v>
      </c>
      <c r="IV15" s="317">
        <f t="shared" si="83"/>
        <v>54148.11</v>
      </c>
      <c r="IW15" s="316">
        <f t="shared" si="84"/>
        <v>7165.4599999999991</v>
      </c>
      <c r="IX15" s="320">
        <f t="shared" si="85"/>
        <v>1.1525128957178874</v>
      </c>
      <c r="IZ15" s="244"/>
      <c r="JA15" s="395"/>
      <c r="JB15" s="571"/>
    </row>
    <row r="16" spans="3:262" ht="16.5">
      <c r="C16" s="257" t="s">
        <v>21</v>
      </c>
      <c r="D16" s="108">
        <v>8476.98</v>
      </c>
      <c r="E16" s="108">
        <v>4631.3500000000004</v>
      </c>
      <c r="F16" s="243">
        <f t="shared" si="7"/>
        <v>0.54634433489285106</v>
      </c>
      <c r="G16" s="108">
        <v>11464.78</v>
      </c>
      <c r="H16" s="108">
        <v>4299.17</v>
      </c>
      <c r="I16" s="243">
        <f t="shared" si="8"/>
        <v>0.37498931510242672</v>
      </c>
      <c r="J16" s="108">
        <v>9469.19</v>
      </c>
      <c r="K16" s="108">
        <v>6770.6</v>
      </c>
      <c r="L16" s="243">
        <f t="shared" si="9"/>
        <v>0.71501363897017589</v>
      </c>
      <c r="M16" s="108">
        <v>7511</v>
      </c>
      <c r="N16" s="108">
        <v>5469.79</v>
      </c>
      <c r="O16" s="243">
        <f t="shared" si="10"/>
        <v>0.7282372520303555</v>
      </c>
      <c r="P16" s="108">
        <v>6892.33</v>
      </c>
      <c r="Q16" s="108">
        <v>5299.39</v>
      </c>
      <c r="R16" s="243">
        <f t="shared" si="11"/>
        <v>0.76888222125173933</v>
      </c>
      <c r="S16" s="108">
        <v>12301.76</v>
      </c>
      <c r="T16" s="108">
        <v>4940.76</v>
      </c>
      <c r="U16" s="243">
        <f t="shared" si="12"/>
        <v>0.40163033582186614</v>
      </c>
      <c r="V16" s="108">
        <v>17737.46</v>
      </c>
      <c r="W16" s="108">
        <v>7795.88</v>
      </c>
      <c r="X16" s="243">
        <f t="shared" si="13"/>
        <v>0.43951501511490376</v>
      </c>
      <c r="Y16" s="108">
        <v>4705.99</v>
      </c>
      <c r="Z16" s="108">
        <v>4358.53</v>
      </c>
      <c r="AA16" s="243">
        <f t="shared" si="14"/>
        <v>0.92616643894270922</v>
      </c>
      <c r="AB16" s="108">
        <v>10514.25</v>
      </c>
      <c r="AC16" s="108">
        <v>5344.59</v>
      </c>
      <c r="AD16" s="243">
        <f t="shared" si="15"/>
        <v>0.50831871032170628</v>
      </c>
      <c r="AE16" s="108">
        <v>4789.4799999999996</v>
      </c>
      <c r="AF16" s="108">
        <v>5039.6400000000003</v>
      </c>
      <c r="AG16" s="243">
        <f t="shared" si="16"/>
        <v>1.0522311399149804</v>
      </c>
      <c r="AH16" s="108">
        <v>6821.84</v>
      </c>
      <c r="AI16" s="108">
        <v>4784.3999999999996</v>
      </c>
      <c r="AJ16" s="243">
        <f t="shared" si="17"/>
        <v>0.70133571001372053</v>
      </c>
      <c r="AK16" s="108">
        <v>6986.74</v>
      </c>
      <c r="AL16" s="108">
        <v>4208.42</v>
      </c>
      <c r="AM16" s="243">
        <f t="shared" si="18"/>
        <v>0.60234386852809751</v>
      </c>
      <c r="AN16" s="108">
        <v>10136.209999999999</v>
      </c>
      <c r="AO16" s="108">
        <v>8168.55</v>
      </c>
      <c r="AP16" s="253">
        <f t="shared" si="19"/>
        <v>0.80587813393763552</v>
      </c>
      <c r="AQ16" s="108">
        <v>16006.07</v>
      </c>
      <c r="AR16" s="108">
        <v>7611.59</v>
      </c>
      <c r="AS16" s="253">
        <f t="shared" si="20"/>
        <v>0.47554396550808536</v>
      </c>
      <c r="AT16" s="108">
        <v>5276.06</v>
      </c>
      <c r="AU16" s="108">
        <v>5199.6400000000003</v>
      </c>
      <c r="AV16" s="253">
        <f t="shared" si="21"/>
        <v>0.98551570679635936</v>
      </c>
      <c r="AW16" s="108">
        <v>8087.51</v>
      </c>
      <c r="AX16" s="108">
        <v>3304.77</v>
      </c>
      <c r="AY16" s="253">
        <f t="shared" si="22"/>
        <v>0.4086263880972017</v>
      </c>
      <c r="AZ16" s="108">
        <v>6344.52</v>
      </c>
      <c r="BA16" s="108">
        <v>4526.6099999999997</v>
      </c>
      <c r="BB16" s="253">
        <f t="shared" si="23"/>
        <v>0.71346768549866646</v>
      </c>
      <c r="BC16" s="108">
        <v>9466.07</v>
      </c>
      <c r="BD16" s="108">
        <v>4348.21</v>
      </c>
      <c r="BE16" s="253">
        <f t="shared" si="24"/>
        <v>0.45934690954112956</v>
      </c>
      <c r="BF16" s="108">
        <v>6774.16</v>
      </c>
      <c r="BG16" s="108">
        <v>2636.75</v>
      </c>
      <c r="BH16" s="253">
        <f t="shared" si="25"/>
        <v>0.38923645145671198</v>
      </c>
      <c r="BI16" s="108">
        <v>10732.59</v>
      </c>
      <c r="BJ16" s="108">
        <v>7347.85</v>
      </c>
      <c r="BK16" s="253">
        <f t="shared" si="26"/>
        <v>0.68462971193346622</v>
      </c>
      <c r="BL16" s="108">
        <v>17371.82</v>
      </c>
      <c r="BM16" s="108">
        <v>7082.55</v>
      </c>
      <c r="BN16" s="253">
        <f t="shared" si="27"/>
        <v>0.40770339549914747</v>
      </c>
      <c r="BO16" s="108">
        <v>6971.42</v>
      </c>
      <c r="BP16" s="108">
        <v>2099.1999999999998</v>
      </c>
      <c r="BQ16" s="253">
        <f t="shared" si="28"/>
        <v>0.30111512432187415</v>
      </c>
      <c r="BR16" s="108">
        <v>6018.97</v>
      </c>
      <c r="BS16" s="108">
        <v>3845.7</v>
      </c>
      <c r="BT16" s="253">
        <f t="shared" si="29"/>
        <v>0.63892991658041154</v>
      </c>
      <c r="BU16" s="108">
        <v>6691.21</v>
      </c>
      <c r="BV16" s="108">
        <v>2347.16</v>
      </c>
      <c r="BW16" s="253">
        <f t="shared" si="30"/>
        <v>0.35078259388062843</v>
      </c>
      <c r="BX16" s="108">
        <v>5267.39</v>
      </c>
      <c r="BY16" s="108">
        <v>4507.09</v>
      </c>
      <c r="BZ16" s="253">
        <f t="shared" si="31"/>
        <v>0.85565906454619833</v>
      </c>
      <c r="CA16" s="88">
        <v>6337.11</v>
      </c>
      <c r="CB16" s="108">
        <v>4637.7299999999996</v>
      </c>
      <c r="CC16" s="253">
        <f t="shared" si="32"/>
        <v>0.73183675208415189</v>
      </c>
      <c r="CD16" s="108">
        <v>12910.91</v>
      </c>
      <c r="CE16" s="108">
        <v>7136.89</v>
      </c>
      <c r="CF16" s="253">
        <f t="shared" si="33"/>
        <v>0.55277978082102663</v>
      </c>
      <c r="CG16" s="108">
        <v>15970.82</v>
      </c>
      <c r="CH16" s="108">
        <v>11245.01</v>
      </c>
      <c r="CI16" s="253">
        <f t="shared" si="34"/>
        <v>0.70409722230918637</v>
      </c>
      <c r="CJ16" s="108">
        <v>5215.82</v>
      </c>
      <c r="CK16" s="108">
        <v>3578.04</v>
      </c>
      <c r="CL16" s="253">
        <f t="shared" si="35"/>
        <v>0.68599759961041606</v>
      </c>
      <c r="CM16" s="108">
        <v>7142.97</v>
      </c>
      <c r="CN16" s="108">
        <v>5593.23</v>
      </c>
      <c r="CO16" s="253">
        <f t="shared" si="36"/>
        <v>0.78303982797071803</v>
      </c>
      <c r="CP16" s="108">
        <v>6841.15</v>
      </c>
      <c r="CQ16" s="108">
        <v>5084.22</v>
      </c>
      <c r="CR16" s="253">
        <f t="shared" si="37"/>
        <v>0.74318206734247905</v>
      </c>
      <c r="CS16" s="108">
        <v>4735.6000000000004</v>
      </c>
      <c r="CT16" s="108">
        <v>6036.68</v>
      </c>
      <c r="CU16" s="253">
        <f t="shared" si="38"/>
        <v>1.2747444885547765</v>
      </c>
      <c r="CV16" s="108">
        <v>7297.01</v>
      </c>
      <c r="CW16" s="108">
        <v>4484.43</v>
      </c>
      <c r="CX16" s="253">
        <f t="shared" si="39"/>
        <v>0.61455719534439446</v>
      </c>
      <c r="CY16" s="108">
        <v>8779.25</v>
      </c>
      <c r="CZ16" s="108">
        <v>5572.06</v>
      </c>
      <c r="DA16" s="253">
        <f t="shared" si="40"/>
        <v>0.63468519520460176</v>
      </c>
      <c r="DB16" s="108">
        <v>12753.43</v>
      </c>
      <c r="DC16" s="108">
        <v>11836.23</v>
      </c>
      <c r="DD16" s="253">
        <f t="shared" si="41"/>
        <v>0.92808209242533179</v>
      </c>
      <c r="DE16" s="108">
        <v>4763.62</v>
      </c>
      <c r="DF16" s="108">
        <v>4628.37</v>
      </c>
      <c r="DG16" s="253">
        <f t="shared" si="42"/>
        <v>0.97160772689677177</v>
      </c>
      <c r="DH16" s="108">
        <v>5949.71</v>
      </c>
      <c r="DI16" s="108">
        <v>6879.1</v>
      </c>
      <c r="DJ16" s="253">
        <f t="shared" si="43"/>
        <v>1.156207613480321</v>
      </c>
      <c r="DK16" s="108">
        <v>8714.9500000000007</v>
      </c>
      <c r="DL16" s="108">
        <v>4152.71</v>
      </c>
      <c r="DM16" s="253">
        <f t="shared" si="0"/>
        <v>0.47650416812488883</v>
      </c>
      <c r="DN16" s="108">
        <v>8951.48</v>
      </c>
      <c r="DO16" s="108">
        <v>5384.23</v>
      </c>
      <c r="DP16" s="253">
        <f t="shared" si="1"/>
        <v>0.60149047978658277</v>
      </c>
      <c r="DQ16" s="108">
        <v>21736.85</v>
      </c>
      <c r="DR16" s="108">
        <v>5249.35</v>
      </c>
      <c r="DS16" s="253">
        <f t="shared" si="2"/>
        <v>0.24149543287090819</v>
      </c>
      <c r="DT16" s="108">
        <v>22104.5</v>
      </c>
      <c r="DU16" s="108">
        <v>10321.6</v>
      </c>
      <c r="DV16" s="253">
        <f t="shared" si="3"/>
        <v>0.46694564455201432</v>
      </c>
      <c r="DW16" s="108">
        <v>14983.48</v>
      </c>
      <c r="DX16" s="108">
        <v>13752.25</v>
      </c>
      <c r="DY16" s="253">
        <f t="shared" si="4"/>
        <v>0.9178275006874238</v>
      </c>
      <c r="DZ16" s="108">
        <v>6038.1</v>
      </c>
      <c r="EA16" s="108">
        <v>6042.77</v>
      </c>
      <c r="EB16" s="253">
        <f t="shared" si="44"/>
        <v>1.0007734221029794</v>
      </c>
      <c r="EC16" s="108">
        <v>8808.8700000000008</v>
      </c>
      <c r="ED16" s="108">
        <v>1914.25</v>
      </c>
      <c r="EE16" s="253">
        <f t="shared" si="45"/>
        <v>0.21730937112251625</v>
      </c>
      <c r="EF16" s="108">
        <v>7524.04</v>
      </c>
      <c r="EG16" s="108">
        <v>5214.2700000000004</v>
      </c>
      <c r="EH16" s="253">
        <f t="shared" si="46"/>
        <v>0.69301465701936726</v>
      </c>
      <c r="EI16" s="108">
        <v>6987.8</v>
      </c>
      <c r="EJ16" s="108">
        <v>2863.28</v>
      </c>
      <c r="EK16" s="253">
        <f t="shared" si="47"/>
        <v>0.40975414293482931</v>
      </c>
      <c r="EL16" s="108">
        <v>6914.22</v>
      </c>
      <c r="EM16" s="108">
        <v>4399.43</v>
      </c>
      <c r="EN16" s="253">
        <f t="shared" si="48"/>
        <v>0.63628724570522777</v>
      </c>
      <c r="EO16" s="108">
        <v>6325.98</v>
      </c>
      <c r="EP16" s="108">
        <v>4526.6099999999997</v>
      </c>
      <c r="EQ16" s="253">
        <f t="shared" si="49"/>
        <v>0.71555869604393307</v>
      </c>
      <c r="ER16" s="108">
        <v>15710.25</v>
      </c>
      <c r="ES16" s="108">
        <v>4348.21</v>
      </c>
      <c r="ET16" s="253">
        <f t="shared" si="50"/>
        <v>0.27677535367037442</v>
      </c>
      <c r="EU16" s="108">
        <v>7616.93</v>
      </c>
      <c r="EV16" s="108">
        <v>3862.53</v>
      </c>
      <c r="EW16" s="253">
        <f t="shared" si="51"/>
        <v>0.50709800405150107</v>
      </c>
      <c r="EX16" s="108">
        <v>5987.43</v>
      </c>
      <c r="EY16" s="108">
        <v>5964.46</v>
      </c>
      <c r="EZ16" s="253">
        <f t="shared" si="52"/>
        <v>0.99616362947040715</v>
      </c>
      <c r="FA16" s="108">
        <v>5714.14</v>
      </c>
      <c r="FB16" s="108">
        <v>5102.42</v>
      </c>
      <c r="FC16" s="253">
        <f t="shared" si="53"/>
        <v>0.89294627012988825</v>
      </c>
      <c r="FD16" s="108">
        <v>6110.76</v>
      </c>
      <c r="FE16" s="108">
        <v>3760.81</v>
      </c>
      <c r="FF16" s="253">
        <f t="shared" si="54"/>
        <v>0.61544063258907233</v>
      </c>
      <c r="FG16" s="108">
        <v>6488.45</v>
      </c>
      <c r="FH16" s="108">
        <v>5593.5</v>
      </c>
      <c r="FI16" s="253">
        <f t="shared" si="55"/>
        <v>0.86207029413804537</v>
      </c>
      <c r="FJ16" s="108">
        <v>9655.02</v>
      </c>
      <c r="FK16" s="108">
        <v>5478.61</v>
      </c>
      <c r="FL16" s="253">
        <f t="shared" si="56"/>
        <v>0.56743642167494213</v>
      </c>
      <c r="FM16" s="108">
        <v>14789.9</v>
      </c>
      <c r="FN16" s="108">
        <v>11179.53</v>
      </c>
      <c r="FO16" s="253">
        <f t="shared" si="57"/>
        <v>0.75588949215342904</v>
      </c>
      <c r="FP16" s="108">
        <v>5386.99</v>
      </c>
      <c r="FQ16" s="108">
        <v>4021.42</v>
      </c>
      <c r="FR16" s="253">
        <f t="shared" si="58"/>
        <v>0.74650593374036345</v>
      </c>
      <c r="FS16" s="108">
        <v>6929.63</v>
      </c>
      <c r="FT16" s="108">
        <v>4572.32</v>
      </c>
      <c r="FU16" s="253">
        <f t="shared" si="59"/>
        <v>0.65982166436014611</v>
      </c>
      <c r="FV16" s="108">
        <v>8664.41</v>
      </c>
      <c r="FW16" s="108">
        <v>5819.94</v>
      </c>
      <c r="FX16" s="253">
        <f t="shared" si="60"/>
        <v>0.67170644048469541</v>
      </c>
      <c r="FY16" s="108">
        <v>9168.43</v>
      </c>
      <c r="FZ16" s="108">
        <v>4186.68</v>
      </c>
      <c r="GA16" s="253">
        <f t="shared" si="61"/>
        <v>0.45664088617135107</v>
      </c>
      <c r="GB16" s="108">
        <v>7374.95</v>
      </c>
      <c r="GC16" s="108">
        <v>4994.43</v>
      </c>
      <c r="GD16" s="253">
        <f t="shared" si="62"/>
        <v>0.67721543874873735</v>
      </c>
      <c r="GE16" s="108">
        <v>8434.8799999999992</v>
      </c>
      <c r="GF16" s="108">
        <v>7858.1</v>
      </c>
      <c r="GG16" s="253">
        <f t="shared" si="63"/>
        <v>0.93161965552562709</v>
      </c>
      <c r="GH16" s="108">
        <v>21070.16</v>
      </c>
      <c r="GI16" s="108">
        <v>10652.44</v>
      </c>
      <c r="GJ16" s="253">
        <f t="shared" si="64"/>
        <v>0.50556996244926478</v>
      </c>
      <c r="GK16" s="108">
        <v>7336.17</v>
      </c>
      <c r="GL16" s="108">
        <v>8149.73</v>
      </c>
      <c r="GM16" s="253">
        <f t="shared" si="65"/>
        <v>1.1108971029842547</v>
      </c>
      <c r="GN16" s="108">
        <v>6037.3</v>
      </c>
      <c r="GO16" s="108">
        <v>5657.08</v>
      </c>
      <c r="GP16" s="253">
        <f t="shared" si="66"/>
        <v>0.93702151624070362</v>
      </c>
      <c r="GQ16" s="108">
        <v>6834.6</v>
      </c>
      <c r="GR16" s="108">
        <v>5497.09</v>
      </c>
      <c r="GS16" s="253">
        <f t="shared" si="67"/>
        <v>0.80430310479033151</v>
      </c>
      <c r="GT16" s="108">
        <v>8437.84</v>
      </c>
      <c r="GU16" s="108">
        <v>2339.4</v>
      </c>
      <c r="GV16" s="253">
        <f t="shared" si="68"/>
        <v>0.2772510500317617</v>
      </c>
      <c r="GW16" s="108">
        <v>7585.91</v>
      </c>
      <c r="GX16" s="108">
        <v>5733.93</v>
      </c>
      <c r="GY16" s="253">
        <f t="shared" si="69"/>
        <v>0.75586580911189305</v>
      </c>
      <c r="GZ16" s="108">
        <v>7585.91</v>
      </c>
      <c r="HA16" s="108">
        <v>5370.1</v>
      </c>
      <c r="HB16" s="253">
        <f t="shared" si="70"/>
        <v>0.70790452299064988</v>
      </c>
      <c r="HC16" s="108">
        <v>22907.32</v>
      </c>
      <c r="HD16" s="108">
        <v>7817.36</v>
      </c>
      <c r="HE16" s="253">
        <f t="shared" si="71"/>
        <v>0.34126034822056878</v>
      </c>
      <c r="HF16" s="108">
        <v>5725.9</v>
      </c>
      <c r="HG16" s="108">
        <v>4345.1899999999996</v>
      </c>
      <c r="HH16" s="253">
        <f t="shared" si="72"/>
        <v>0.75886585514940885</v>
      </c>
      <c r="HI16" s="108">
        <v>7410.8</v>
      </c>
      <c r="HJ16" s="108">
        <v>5655.02</v>
      </c>
      <c r="HK16" s="253">
        <f t="shared" si="73"/>
        <v>0.76307821017973776</v>
      </c>
      <c r="HL16" s="108">
        <v>7300.15</v>
      </c>
      <c r="HM16" s="108">
        <v>6280.26</v>
      </c>
      <c r="HN16" s="253">
        <f t="shared" si="74"/>
        <v>0.8602919118100314</v>
      </c>
      <c r="HO16" s="108">
        <v>4619.6099999999997</v>
      </c>
      <c r="HP16" s="108">
        <v>5452.27</v>
      </c>
      <c r="HQ16" s="253">
        <f t="shared" si="75"/>
        <v>1.1802446526871317</v>
      </c>
      <c r="HR16" s="108">
        <v>5191.8100000000004</v>
      </c>
      <c r="HS16" s="108">
        <v>19247.07</v>
      </c>
      <c r="HT16" s="253">
        <f t="shared" si="76"/>
        <v>3.707198452948008</v>
      </c>
      <c r="HU16" s="108">
        <v>7482.03</v>
      </c>
      <c r="HV16" s="108">
        <v>8522.83</v>
      </c>
      <c r="HW16" s="253">
        <f t="shared" si="77"/>
        <v>1.1391066328255834</v>
      </c>
      <c r="HX16" s="108">
        <v>11343.17</v>
      </c>
      <c r="HY16" s="108">
        <v>13946.67</v>
      </c>
      <c r="HZ16" s="253">
        <f t="shared" si="78"/>
        <v>1.2295213771811584</v>
      </c>
      <c r="IA16" s="108">
        <v>5554.53</v>
      </c>
      <c r="IB16" s="108">
        <v>4518.5600000000004</v>
      </c>
      <c r="IC16" s="253">
        <f t="shared" si="79"/>
        <v>0.81349097043314211</v>
      </c>
      <c r="ID16" s="353"/>
      <c r="IE16" s="353"/>
      <c r="IF16" s="353"/>
      <c r="IG16" s="353"/>
      <c r="IH16" s="353"/>
      <c r="II16" s="353"/>
      <c r="IJ16" s="353"/>
      <c r="IK16" s="353"/>
      <c r="IL16" s="353"/>
      <c r="IM16" s="353"/>
      <c r="IN16" s="353"/>
      <c r="IO16" s="353"/>
      <c r="IP16" s="353"/>
      <c r="IQ16" s="311">
        <f t="shared" si="80"/>
        <v>182827.96999999997</v>
      </c>
      <c r="IR16" s="311">
        <f t="shared" si="81"/>
        <v>146119.33000000002</v>
      </c>
      <c r="IS16" s="310">
        <f t="shared" si="5"/>
        <v>-36708.639999999956</v>
      </c>
      <c r="IT16" s="313">
        <f t="shared" si="6"/>
        <v>0.79921759236291934</v>
      </c>
      <c r="IU16" s="317">
        <f t="shared" si="82"/>
        <v>49073.47</v>
      </c>
      <c r="IV16" s="317">
        <f t="shared" si="83"/>
        <v>63449.31</v>
      </c>
      <c r="IW16" s="316">
        <f t="shared" si="84"/>
        <v>14375.839999999997</v>
      </c>
      <c r="IX16" s="320">
        <f t="shared" si="85"/>
        <v>1.292945251273244</v>
      </c>
      <c r="IZ16" s="244"/>
      <c r="JA16" s="395"/>
      <c r="JB16" s="571"/>
    </row>
    <row r="17" spans="3:262" ht="16.5">
      <c r="C17" s="257" t="s">
        <v>22</v>
      </c>
      <c r="D17" s="108">
        <v>9745.0300000000007</v>
      </c>
      <c r="E17" s="108">
        <v>4846.6899999999996</v>
      </c>
      <c r="F17" s="243">
        <f t="shared" si="7"/>
        <v>0.49734993119569659</v>
      </c>
      <c r="G17" s="108">
        <v>11522.44</v>
      </c>
      <c r="H17" s="108">
        <v>8897.9699999999993</v>
      </c>
      <c r="I17" s="243">
        <f t="shared" si="8"/>
        <v>0.77222966663310888</v>
      </c>
      <c r="J17" s="108">
        <v>11065.18</v>
      </c>
      <c r="K17" s="108">
        <v>13423.39</v>
      </c>
      <c r="L17" s="243">
        <f t="shared" si="9"/>
        <v>1.2131198950220421</v>
      </c>
      <c r="M17" s="108">
        <v>12071.71</v>
      </c>
      <c r="N17" s="108">
        <v>19080.8</v>
      </c>
      <c r="O17" s="243">
        <f t="shared" si="10"/>
        <v>1.580621138181749</v>
      </c>
      <c r="P17" s="108">
        <v>8873.2900000000009</v>
      </c>
      <c r="Q17" s="108">
        <v>11320.88</v>
      </c>
      <c r="R17" s="243">
        <f t="shared" si="11"/>
        <v>1.27583793609811</v>
      </c>
      <c r="S17" s="108">
        <v>11265.17</v>
      </c>
      <c r="T17" s="108">
        <v>9311.26</v>
      </c>
      <c r="U17" s="243">
        <f t="shared" si="12"/>
        <v>0.82655299476173016</v>
      </c>
      <c r="V17" s="108">
        <v>12796.65</v>
      </c>
      <c r="W17" s="108">
        <v>9468.0300000000007</v>
      </c>
      <c r="X17" s="243">
        <f t="shared" si="13"/>
        <v>0.73988348513087421</v>
      </c>
      <c r="Y17" s="108">
        <v>10681.78</v>
      </c>
      <c r="Z17" s="108">
        <v>3734.05</v>
      </c>
      <c r="AA17" s="243">
        <f t="shared" si="14"/>
        <v>0.34957188783142884</v>
      </c>
      <c r="AB17" s="108">
        <v>7528.38</v>
      </c>
      <c r="AC17" s="108">
        <v>8701.83</v>
      </c>
      <c r="AD17" s="243">
        <f t="shared" si="15"/>
        <v>1.1558701872115913</v>
      </c>
      <c r="AE17" s="108">
        <v>11422.35</v>
      </c>
      <c r="AF17" s="108">
        <v>8013.36</v>
      </c>
      <c r="AG17" s="243">
        <f t="shared" si="16"/>
        <v>0.70155090677487553</v>
      </c>
      <c r="AH17" s="108">
        <v>10274.39</v>
      </c>
      <c r="AI17" s="108">
        <v>8002.74</v>
      </c>
      <c r="AJ17" s="243">
        <f t="shared" si="17"/>
        <v>0.77890171581962531</v>
      </c>
      <c r="AK17" s="108">
        <v>12590.72</v>
      </c>
      <c r="AL17" s="108">
        <v>10148.49</v>
      </c>
      <c r="AM17" s="243">
        <f t="shared" si="18"/>
        <v>0.80602936130737557</v>
      </c>
      <c r="AN17" s="108">
        <v>13527.86</v>
      </c>
      <c r="AO17" s="108">
        <v>8820.11</v>
      </c>
      <c r="AP17" s="253">
        <f t="shared" si="19"/>
        <v>0.65199595501431862</v>
      </c>
      <c r="AQ17" s="108">
        <v>18484.8</v>
      </c>
      <c r="AR17" s="108">
        <v>14667.46</v>
      </c>
      <c r="AS17" s="253">
        <f t="shared" si="20"/>
        <v>0.79348762226261571</v>
      </c>
      <c r="AT17" s="108">
        <v>6108.86</v>
      </c>
      <c r="AU17" s="108">
        <v>5343.54</v>
      </c>
      <c r="AV17" s="253">
        <f t="shared" si="21"/>
        <v>0.87471966946369706</v>
      </c>
      <c r="AW17" s="108">
        <v>10789.35</v>
      </c>
      <c r="AX17" s="108">
        <v>8108.15</v>
      </c>
      <c r="AY17" s="253">
        <f t="shared" si="22"/>
        <v>0.75149568787739751</v>
      </c>
      <c r="AZ17" s="108">
        <v>8607.34</v>
      </c>
      <c r="BA17" s="108">
        <v>6590.04</v>
      </c>
      <c r="BB17" s="253">
        <f t="shared" si="23"/>
        <v>0.76563026440224269</v>
      </c>
      <c r="BC17" s="108">
        <v>9036.73</v>
      </c>
      <c r="BD17" s="108">
        <v>7731.57</v>
      </c>
      <c r="BE17" s="253">
        <f t="shared" si="24"/>
        <v>0.85557165036467842</v>
      </c>
      <c r="BF17" s="108">
        <v>8860.98</v>
      </c>
      <c r="BG17" s="108">
        <v>8686.35</v>
      </c>
      <c r="BH17" s="253">
        <f t="shared" si="25"/>
        <v>0.98029224758435307</v>
      </c>
      <c r="BI17" s="108">
        <v>11455.69</v>
      </c>
      <c r="BJ17" s="108">
        <v>9795.9</v>
      </c>
      <c r="BK17" s="253">
        <f t="shared" si="26"/>
        <v>0.8551121756960951</v>
      </c>
      <c r="BL17" s="108">
        <v>14202.76</v>
      </c>
      <c r="BM17" s="108">
        <v>12831.61</v>
      </c>
      <c r="BN17" s="253">
        <f t="shared" si="27"/>
        <v>0.90345890517054439</v>
      </c>
      <c r="BO17" s="108">
        <v>10126.19</v>
      </c>
      <c r="BP17" s="108">
        <v>3691.59</v>
      </c>
      <c r="BQ17" s="253">
        <f t="shared" si="28"/>
        <v>0.36455863459010746</v>
      </c>
      <c r="BR17" s="108">
        <v>12004.43</v>
      </c>
      <c r="BS17" s="108">
        <v>8584.9599999999991</v>
      </c>
      <c r="BT17" s="253">
        <f t="shared" si="29"/>
        <v>0.71514932404120801</v>
      </c>
      <c r="BU17" s="108">
        <v>8328.0499999999993</v>
      </c>
      <c r="BV17" s="108">
        <v>5539.94</v>
      </c>
      <c r="BW17" s="253">
        <f t="shared" si="30"/>
        <v>0.66521454602217811</v>
      </c>
      <c r="BX17" s="108">
        <v>8358.4699999999993</v>
      </c>
      <c r="BY17" s="108">
        <v>8213.14</v>
      </c>
      <c r="BZ17" s="253">
        <f t="shared" si="31"/>
        <v>0.98261284660948711</v>
      </c>
      <c r="CA17" s="88">
        <v>10815.78</v>
      </c>
      <c r="CB17" s="108">
        <v>6000.94</v>
      </c>
      <c r="CC17" s="253">
        <f t="shared" si="32"/>
        <v>0.55483192150727911</v>
      </c>
      <c r="CD17" s="108">
        <v>10170.94</v>
      </c>
      <c r="CE17" s="108">
        <v>9593.3700000000008</v>
      </c>
      <c r="CF17" s="253">
        <f t="shared" si="33"/>
        <v>0.94321370492796142</v>
      </c>
      <c r="CG17" s="108">
        <v>22727.34</v>
      </c>
      <c r="CH17" s="108">
        <v>17212.580000000002</v>
      </c>
      <c r="CI17" s="253">
        <f t="shared" si="34"/>
        <v>0.75735127824021653</v>
      </c>
      <c r="CJ17" s="108">
        <v>7417.83</v>
      </c>
      <c r="CK17" s="108">
        <v>5088.18</v>
      </c>
      <c r="CL17" s="253">
        <f t="shared" si="35"/>
        <v>0.68593914931994937</v>
      </c>
      <c r="CM17" s="108">
        <v>15367.14</v>
      </c>
      <c r="CN17" s="108">
        <v>10561.41</v>
      </c>
      <c r="CO17" s="253">
        <f t="shared" si="36"/>
        <v>0.68727232263127691</v>
      </c>
      <c r="CP17" s="108">
        <v>12638.27</v>
      </c>
      <c r="CQ17" s="108">
        <v>8928.6299999999992</v>
      </c>
      <c r="CR17" s="253">
        <f t="shared" si="37"/>
        <v>0.70647564896144799</v>
      </c>
      <c r="CS17" s="108">
        <v>6203.83</v>
      </c>
      <c r="CT17" s="108">
        <v>10833.21</v>
      </c>
      <c r="CU17" s="253">
        <f t="shared" si="38"/>
        <v>1.7462132263456605</v>
      </c>
      <c r="CV17" s="108">
        <v>11173.96</v>
      </c>
      <c r="CW17" s="108">
        <v>7621.88</v>
      </c>
      <c r="CX17" s="253">
        <f t="shared" si="39"/>
        <v>0.68211090786077633</v>
      </c>
      <c r="CY17" s="108">
        <v>14963.99</v>
      </c>
      <c r="CZ17" s="108">
        <v>11348.13</v>
      </c>
      <c r="DA17" s="253">
        <f t="shared" si="40"/>
        <v>0.75836257575686694</v>
      </c>
      <c r="DB17" s="108">
        <v>24046.32</v>
      </c>
      <c r="DC17" s="108">
        <v>14512.87</v>
      </c>
      <c r="DD17" s="253">
        <f t="shared" si="41"/>
        <v>0.60353808815652465</v>
      </c>
      <c r="DE17" s="108">
        <v>8829.7000000000007</v>
      </c>
      <c r="DF17" s="108">
        <v>6182.44</v>
      </c>
      <c r="DG17" s="253">
        <f t="shared" si="42"/>
        <v>0.70018686931605822</v>
      </c>
      <c r="DH17" s="108">
        <v>13524.11</v>
      </c>
      <c r="DI17" s="108">
        <v>9293.7800000000007</v>
      </c>
      <c r="DJ17" s="253">
        <f t="shared" si="43"/>
        <v>0.68720085831895783</v>
      </c>
      <c r="DK17" s="108">
        <v>15649.61</v>
      </c>
      <c r="DL17" s="108">
        <v>7554.98</v>
      </c>
      <c r="DM17" s="253">
        <f t="shared" si="0"/>
        <v>0.48275835627852703</v>
      </c>
      <c r="DN17" s="108">
        <v>19891.349999999999</v>
      </c>
      <c r="DO17" s="108">
        <v>9346.2099999999991</v>
      </c>
      <c r="DP17" s="253">
        <f t="shared" si="1"/>
        <v>0.46986303091544818</v>
      </c>
      <c r="DQ17" s="108">
        <v>28531.26</v>
      </c>
      <c r="DR17" s="108">
        <v>10768.82</v>
      </c>
      <c r="DS17" s="253">
        <f t="shared" si="2"/>
        <v>0.37743934197087686</v>
      </c>
      <c r="DT17" s="108">
        <v>27887.119999999999</v>
      </c>
      <c r="DU17" s="108">
        <v>11884.52</v>
      </c>
      <c r="DV17" s="253">
        <f t="shared" si="3"/>
        <v>0.42616519741013059</v>
      </c>
      <c r="DW17" s="108">
        <v>29459.06</v>
      </c>
      <c r="DX17" s="108">
        <v>18484.27</v>
      </c>
      <c r="DY17" s="253">
        <f t="shared" si="4"/>
        <v>0.62745620532359148</v>
      </c>
      <c r="DZ17" s="108">
        <v>4508.42</v>
      </c>
      <c r="EA17" s="108">
        <v>7267.41</v>
      </c>
      <c r="EB17" s="253">
        <f t="shared" si="44"/>
        <v>1.6119638365547131</v>
      </c>
      <c r="EC17" s="108">
        <v>8133.8</v>
      </c>
      <c r="ED17" s="108">
        <v>2371.89</v>
      </c>
      <c r="EE17" s="253">
        <f t="shared" si="45"/>
        <v>0.29160908800314733</v>
      </c>
      <c r="EF17" s="108">
        <v>8006.49</v>
      </c>
      <c r="EG17" s="108">
        <v>8632.8700000000008</v>
      </c>
      <c r="EH17" s="253">
        <f t="shared" si="46"/>
        <v>1.07823403264102</v>
      </c>
      <c r="EI17" s="108">
        <v>8816.2900000000009</v>
      </c>
      <c r="EJ17" s="108">
        <v>8978.58</v>
      </c>
      <c r="EK17" s="253">
        <f t="shared" si="47"/>
        <v>1.0184079697922821</v>
      </c>
      <c r="EL17" s="108">
        <v>7957.79</v>
      </c>
      <c r="EM17" s="108">
        <v>7084.3</v>
      </c>
      <c r="EN17" s="253">
        <f t="shared" si="48"/>
        <v>0.8902346003098851</v>
      </c>
      <c r="EO17" s="108">
        <v>12941.51</v>
      </c>
      <c r="EP17" s="108">
        <v>6590.04</v>
      </c>
      <c r="EQ17" s="253">
        <f t="shared" si="49"/>
        <v>0.50921723971932176</v>
      </c>
      <c r="ER17" s="108">
        <v>20028.939999999999</v>
      </c>
      <c r="ES17" s="108">
        <v>7731.57</v>
      </c>
      <c r="ET17" s="253">
        <f t="shared" si="50"/>
        <v>0.38601992916250188</v>
      </c>
      <c r="EU17" s="108">
        <v>6807.48</v>
      </c>
      <c r="EV17" s="108">
        <v>7023.92</v>
      </c>
      <c r="EW17" s="253">
        <f t="shared" si="51"/>
        <v>1.0317944378830346</v>
      </c>
      <c r="EX17" s="108">
        <v>13036.3</v>
      </c>
      <c r="EY17" s="108">
        <v>8119.08</v>
      </c>
      <c r="EZ17" s="253">
        <f t="shared" si="52"/>
        <v>0.62280555065471033</v>
      </c>
      <c r="FA17" s="108">
        <v>7824.24</v>
      </c>
      <c r="FB17" s="108">
        <v>7814.42</v>
      </c>
      <c r="FC17" s="253">
        <f t="shared" si="53"/>
        <v>0.99874492602476406</v>
      </c>
      <c r="FD17" s="108">
        <v>12217.84</v>
      </c>
      <c r="FE17" s="108">
        <v>6484.79</v>
      </c>
      <c r="FF17" s="253">
        <f t="shared" si="54"/>
        <v>0.53076403030322872</v>
      </c>
      <c r="FG17" s="108">
        <v>6932.45</v>
      </c>
      <c r="FH17" s="108">
        <v>5669.6</v>
      </c>
      <c r="FI17" s="253">
        <f t="shared" si="55"/>
        <v>0.8178349645507722</v>
      </c>
      <c r="FJ17" s="108">
        <v>15294.38</v>
      </c>
      <c r="FK17" s="108">
        <v>11059.41</v>
      </c>
      <c r="FL17" s="253">
        <f t="shared" si="56"/>
        <v>0.72310286523546563</v>
      </c>
      <c r="FM17" s="108">
        <v>23557.83</v>
      </c>
      <c r="FN17" s="108">
        <v>11785.35</v>
      </c>
      <c r="FO17" s="253">
        <f t="shared" si="57"/>
        <v>0.50027315758709523</v>
      </c>
      <c r="FP17" s="108">
        <v>10706.19</v>
      </c>
      <c r="FQ17" s="108">
        <v>4825.4399999999996</v>
      </c>
      <c r="FR17" s="253">
        <f t="shared" si="58"/>
        <v>0.45071496022394514</v>
      </c>
      <c r="FS17" s="108">
        <v>12320.15</v>
      </c>
      <c r="FT17" s="108">
        <v>8471.17</v>
      </c>
      <c r="FU17" s="253">
        <f t="shared" si="59"/>
        <v>0.68758659594241955</v>
      </c>
      <c r="FV17" s="108">
        <v>9688.7900000000009</v>
      </c>
      <c r="FW17" s="108">
        <v>11846.89</v>
      </c>
      <c r="FX17" s="253">
        <f t="shared" si="60"/>
        <v>1.2227419522974488</v>
      </c>
      <c r="FY17" s="108">
        <v>13598.89</v>
      </c>
      <c r="FZ17" s="108">
        <v>8512.4599999999991</v>
      </c>
      <c r="GA17" s="253">
        <f t="shared" si="61"/>
        <v>0.62596726644601142</v>
      </c>
      <c r="GB17" s="108">
        <v>8019.3</v>
      </c>
      <c r="GC17" s="108">
        <v>8378.2999999999993</v>
      </c>
      <c r="GD17" s="253">
        <f t="shared" si="62"/>
        <v>1.0447669996134326</v>
      </c>
      <c r="GE17" s="108">
        <v>13386.03</v>
      </c>
      <c r="GF17" s="108">
        <v>5521.6</v>
      </c>
      <c r="GG17" s="253">
        <f t="shared" si="63"/>
        <v>0.41248973743522166</v>
      </c>
      <c r="GH17" s="108">
        <v>26037.040000000001</v>
      </c>
      <c r="GI17" s="108">
        <v>17919.22</v>
      </c>
      <c r="GJ17" s="253">
        <f t="shared" si="64"/>
        <v>0.68822031997492805</v>
      </c>
      <c r="GK17" s="108">
        <v>6234.88</v>
      </c>
      <c r="GL17" s="108">
        <v>4393.5</v>
      </c>
      <c r="GM17" s="253">
        <f t="shared" si="65"/>
        <v>0.70466472490248411</v>
      </c>
      <c r="GN17" s="108">
        <v>10437.91</v>
      </c>
      <c r="GO17" s="108">
        <v>10206.030000000001</v>
      </c>
      <c r="GP17" s="253">
        <f t="shared" si="66"/>
        <v>0.97778482473981865</v>
      </c>
      <c r="GQ17" s="108">
        <v>11409.9</v>
      </c>
      <c r="GR17" s="108">
        <v>8551.6299999999992</v>
      </c>
      <c r="GS17" s="253">
        <f t="shared" si="67"/>
        <v>0.7494921077310055</v>
      </c>
      <c r="GT17" s="108">
        <v>13365.77</v>
      </c>
      <c r="GU17" s="108">
        <v>6885.21</v>
      </c>
      <c r="GV17" s="253">
        <f t="shared" si="68"/>
        <v>0.51513754912736043</v>
      </c>
      <c r="GW17" s="108">
        <v>12707.48</v>
      </c>
      <c r="GX17" s="108">
        <v>8784.83</v>
      </c>
      <c r="GY17" s="253">
        <f t="shared" si="69"/>
        <v>0.69131173135822366</v>
      </c>
      <c r="GZ17" s="108">
        <v>12707.48</v>
      </c>
      <c r="HA17" s="108">
        <v>10609.68</v>
      </c>
      <c r="HB17" s="253">
        <f t="shared" si="70"/>
        <v>0.83491612813870264</v>
      </c>
      <c r="HC17" s="108">
        <v>24004.63</v>
      </c>
      <c r="HD17" s="108">
        <v>15852.38</v>
      </c>
      <c r="HE17" s="253">
        <f t="shared" si="71"/>
        <v>0.66038843339805686</v>
      </c>
      <c r="HF17" s="108">
        <v>8459.59</v>
      </c>
      <c r="HG17" s="108">
        <v>4941.1000000000004</v>
      </c>
      <c r="HH17" s="253">
        <f t="shared" si="72"/>
        <v>0.58408268012988818</v>
      </c>
      <c r="HI17" s="108">
        <v>12898.12</v>
      </c>
      <c r="HJ17" s="108">
        <v>9901.59</v>
      </c>
      <c r="HK17" s="253">
        <f t="shared" si="73"/>
        <v>0.76767699478683715</v>
      </c>
      <c r="HL17" s="108">
        <v>10329.280000000001</v>
      </c>
      <c r="HM17" s="108">
        <v>7746.68</v>
      </c>
      <c r="HN17" s="253">
        <f t="shared" si="74"/>
        <v>0.74997289259270727</v>
      </c>
      <c r="HO17" s="108">
        <v>8183.34</v>
      </c>
      <c r="HP17" s="108">
        <v>13700.99</v>
      </c>
      <c r="HQ17" s="253">
        <f t="shared" si="75"/>
        <v>1.6742540331942704</v>
      </c>
      <c r="HR17" s="108">
        <v>12505.46</v>
      </c>
      <c r="HS17" s="108">
        <v>13986.66</v>
      </c>
      <c r="HT17" s="253">
        <f t="shared" si="76"/>
        <v>1.1184442635456833</v>
      </c>
      <c r="HU17" s="108">
        <v>8987.81</v>
      </c>
      <c r="HV17" s="108">
        <v>13042.62</v>
      </c>
      <c r="HW17" s="253">
        <f t="shared" si="77"/>
        <v>1.4511454959550771</v>
      </c>
      <c r="HX17" s="108">
        <v>22183.62</v>
      </c>
      <c r="HY17" s="108">
        <v>20058.509999999998</v>
      </c>
      <c r="HZ17" s="253">
        <f t="shared" si="78"/>
        <v>0.90420364214677318</v>
      </c>
      <c r="IA17" s="108">
        <v>7181.07</v>
      </c>
      <c r="IB17" s="108">
        <v>4370.7700000000004</v>
      </c>
      <c r="IC17" s="253">
        <f t="shared" si="79"/>
        <v>0.60865163548050649</v>
      </c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11">
        <f t="shared" si="80"/>
        <v>268171.66000000003</v>
      </c>
      <c r="IR17" s="311">
        <f t="shared" si="81"/>
        <v>214136.49</v>
      </c>
      <c r="IS17" s="310">
        <f t="shared" si="5"/>
        <v>-54035.170000000042</v>
      </c>
      <c r="IT17" s="313">
        <f t="shared" si="6"/>
        <v>0.79850529321405539</v>
      </c>
      <c r="IU17" s="317">
        <f t="shared" si="82"/>
        <v>83547.22</v>
      </c>
      <c r="IV17" s="317">
        <f t="shared" si="83"/>
        <v>83378.150000000009</v>
      </c>
      <c r="IW17" s="316">
        <f t="shared" si="84"/>
        <v>-169.06999999999243</v>
      </c>
      <c r="IX17" s="320">
        <f t="shared" si="85"/>
        <v>0.99797635397084439</v>
      </c>
      <c r="IZ17" s="244"/>
      <c r="JA17" s="395"/>
      <c r="JB17" s="571"/>
    </row>
    <row r="18" spans="3:262" ht="16.5">
      <c r="C18" s="257" t="s">
        <v>23</v>
      </c>
      <c r="D18" s="108">
        <v>14547.13</v>
      </c>
      <c r="E18" s="108">
        <v>5616.04</v>
      </c>
      <c r="F18" s="243">
        <f t="shared" si="7"/>
        <v>0.38605828091176747</v>
      </c>
      <c r="G18" s="108">
        <v>12752.34</v>
      </c>
      <c r="H18" s="108">
        <v>7422.62</v>
      </c>
      <c r="I18" s="243">
        <f t="shared" si="8"/>
        <v>0.58205944948142851</v>
      </c>
      <c r="J18" s="108">
        <v>9979.14</v>
      </c>
      <c r="K18" s="108">
        <v>5894.18</v>
      </c>
      <c r="L18" s="243">
        <f t="shared" si="9"/>
        <v>0.59065009610046559</v>
      </c>
      <c r="M18" s="108">
        <v>7773.06</v>
      </c>
      <c r="N18" s="108">
        <v>6981.25</v>
      </c>
      <c r="O18" s="243">
        <f t="shared" si="10"/>
        <v>0.89813406817906971</v>
      </c>
      <c r="P18" s="108">
        <v>9529.44</v>
      </c>
      <c r="Q18" s="108">
        <v>4581.66</v>
      </c>
      <c r="R18" s="243">
        <f t="shared" si="11"/>
        <v>0.48079005691834981</v>
      </c>
      <c r="S18" s="108">
        <v>7204.39</v>
      </c>
      <c r="T18" s="108">
        <v>5171.8</v>
      </c>
      <c r="U18" s="243">
        <f t="shared" si="12"/>
        <v>0.71786785557139465</v>
      </c>
      <c r="V18" s="108">
        <v>17123.78</v>
      </c>
      <c r="W18" s="108">
        <v>10110.129999999999</v>
      </c>
      <c r="X18" s="243">
        <f t="shared" si="13"/>
        <v>0.59041461639894932</v>
      </c>
      <c r="Y18" s="108">
        <v>10673.99</v>
      </c>
      <c r="Z18" s="108">
        <v>3617.4</v>
      </c>
      <c r="AA18" s="243">
        <f t="shared" si="14"/>
        <v>0.33889857494713788</v>
      </c>
      <c r="AB18" s="108">
        <v>8916.66</v>
      </c>
      <c r="AC18" s="108">
        <v>3643.03</v>
      </c>
      <c r="AD18" s="243">
        <f t="shared" si="15"/>
        <v>0.40856441761825618</v>
      </c>
      <c r="AE18" s="108">
        <v>6553.37</v>
      </c>
      <c r="AF18" s="108">
        <v>2603.87</v>
      </c>
      <c r="AG18" s="243">
        <f t="shared" si="16"/>
        <v>0.39733297524784955</v>
      </c>
      <c r="AH18" s="108">
        <v>7012.51</v>
      </c>
      <c r="AI18" s="108">
        <v>2113.2399999999998</v>
      </c>
      <c r="AJ18" s="243">
        <f t="shared" si="17"/>
        <v>0.3013528679459993</v>
      </c>
      <c r="AK18" s="108">
        <v>7790.17</v>
      </c>
      <c r="AL18" s="108">
        <v>4097.42</v>
      </c>
      <c r="AM18" s="243">
        <f t="shared" si="18"/>
        <v>0.52597311740308617</v>
      </c>
      <c r="AN18" s="108">
        <v>7729.51</v>
      </c>
      <c r="AO18" s="108">
        <v>4896.1499999999996</v>
      </c>
      <c r="AP18" s="253">
        <f t="shared" si="19"/>
        <v>0.63343601340835309</v>
      </c>
      <c r="AQ18" s="108">
        <v>14847.51</v>
      </c>
      <c r="AR18" s="108">
        <v>8512.42</v>
      </c>
      <c r="AS18" s="253">
        <f t="shared" si="20"/>
        <v>0.57332306898597807</v>
      </c>
      <c r="AT18" s="108">
        <v>11928.74</v>
      </c>
      <c r="AU18" s="108">
        <v>4317.6099999999997</v>
      </c>
      <c r="AV18" s="253">
        <f t="shared" si="21"/>
        <v>0.36195021435625219</v>
      </c>
      <c r="AW18" s="108">
        <v>7041.16</v>
      </c>
      <c r="AX18" s="108">
        <v>4638.5</v>
      </c>
      <c r="AY18" s="253">
        <f t="shared" si="22"/>
        <v>0.65876929369592507</v>
      </c>
      <c r="AZ18" s="108">
        <v>9109.51</v>
      </c>
      <c r="BA18" s="108">
        <v>5420</v>
      </c>
      <c r="BB18" s="253">
        <f t="shared" si="23"/>
        <v>0.5949826060896799</v>
      </c>
      <c r="BC18" s="108">
        <v>8183.58</v>
      </c>
      <c r="BD18" s="108">
        <v>3890.88</v>
      </c>
      <c r="BE18" s="253">
        <f t="shared" si="24"/>
        <v>0.47544961984852596</v>
      </c>
      <c r="BF18" s="108">
        <v>5963.45</v>
      </c>
      <c r="BG18" s="108">
        <v>4570.91</v>
      </c>
      <c r="BH18" s="253">
        <f t="shared" si="25"/>
        <v>0.76648751980816476</v>
      </c>
      <c r="BI18" s="108">
        <v>8019.64</v>
      </c>
      <c r="BJ18" s="108">
        <v>5308.13</v>
      </c>
      <c r="BK18" s="253">
        <f t="shared" si="26"/>
        <v>0.66189130684170361</v>
      </c>
      <c r="BL18" s="108">
        <v>18416.52</v>
      </c>
      <c r="BM18" s="108">
        <v>13035.3</v>
      </c>
      <c r="BN18" s="253">
        <f t="shared" si="27"/>
        <v>0.70780473183858839</v>
      </c>
      <c r="BO18" s="108">
        <v>11368.14</v>
      </c>
      <c r="BP18" s="108">
        <v>5966.34</v>
      </c>
      <c r="BQ18" s="253">
        <f t="shared" si="28"/>
        <v>0.52482991940634094</v>
      </c>
      <c r="BR18" s="108">
        <v>7374.77</v>
      </c>
      <c r="BS18" s="108">
        <v>6086.73</v>
      </c>
      <c r="BT18" s="253">
        <f t="shared" si="29"/>
        <v>0.82534506160870091</v>
      </c>
      <c r="BU18" s="108">
        <v>7639.53</v>
      </c>
      <c r="BV18" s="108">
        <v>5370.31</v>
      </c>
      <c r="BW18" s="253">
        <f t="shared" si="30"/>
        <v>0.70296340219882647</v>
      </c>
      <c r="BX18" s="108">
        <v>5903.22</v>
      </c>
      <c r="BY18" s="108">
        <v>4367.09</v>
      </c>
      <c r="BZ18" s="253">
        <f t="shared" si="31"/>
        <v>0.73978100087748722</v>
      </c>
      <c r="CA18" s="88">
        <v>5690.49</v>
      </c>
      <c r="CB18" s="108">
        <v>5445.3</v>
      </c>
      <c r="CC18" s="253">
        <f t="shared" si="32"/>
        <v>0.95691232213746102</v>
      </c>
      <c r="CD18" s="108">
        <v>11809.29</v>
      </c>
      <c r="CE18" s="108">
        <v>6686.22</v>
      </c>
      <c r="CF18" s="253">
        <f t="shared" si="33"/>
        <v>0.56618306435018528</v>
      </c>
      <c r="CG18" s="108">
        <v>19453.34</v>
      </c>
      <c r="CH18" s="108">
        <v>12779.78</v>
      </c>
      <c r="CI18" s="253">
        <f t="shared" si="34"/>
        <v>0.65694528548825037</v>
      </c>
      <c r="CJ18" s="108">
        <v>9005.94</v>
      </c>
      <c r="CK18" s="108">
        <v>7401.56</v>
      </c>
      <c r="CL18" s="253">
        <f t="shared" si="35"/>
        <v>0.82185313248811342</v>
      </c>
      <c r="CM18" s="108">
        <v>12199.79</v>
      </c>
      <c r="CN18" s="108">
        <v>7996.67</v>
      </c>
      <c r="CO18" s="253">
        <f t="shared" si="36"/>
        <v>0.65547603688260203</v>
      </c>
      <c r="CP18" s="108">
        <v>7128.49</v>
      </c>
      <c r="CQ18" s="108">
        <v>6168.57</v>
      </c>
      <c r="CR18" s="253">
        <f t="shared" si="37"/>
        <v>0.86534034557108164</v>
      </c>
      <c r="CS18" s="108">
        <v>6426.14</v>
      </c>
      <c r="CT18" s="108">
        <v>4765.03</v>
      </c>
      <c r="CU18" s="253">
        <f t="shared" si="38"/>
        <v>0.74150734344412039</v>
      </c>
      <c r="CV18" s="108">
        <v>8587.6200000000008</v>
      </c>
      <c r="CW18" s="108">
        <v>6182.74</v>
      </c>
      <c r="CX18" s="253">
        <f t="shared" si="39"/>
        <v>0.71995966286351742</v>
      </c>
      <c r="CY18" s="108">
        <v>9063.7800000000007</v>
      </c>
      <c r="CZ18" s="108">
        <v>7292.02</v>
      </c>
      <c r="DA18" s="253">
        <f t="shared" si="40"/>
        <v>0.8045230577088146</v>
      </c>
      <c r="DB18" s="108">
        <v>17689.89</v>
      </c>
      <c r="DC18" s="108">
        <v>11838.97</v>
      </c>
      <c r="DD18" s="253">
        <f t="shared" si="41"/>
        <v>0.66925062846631611</v>
      </c>
      <c r="DE18" s="108">
        <v>15664.95</v>
      </c>
      <c r="DF18" s="108">
        <v>5858.74</v>
      </c>
      <c r="DG18" s="253">
        <f t="shared" si="42"/>
        <v>0.37400310885128901</v>
      </c>
      <c r="DH18" s="108">
        <v>7556.43</v>
      </c>
      <c r="DI18" s="108">
        <v>5978.85</v>
      </c>
      <c r="DJ18" s="253">
        <f t="shared" si="43"/>
        <v>0.79122680948543167</v>
      </c>
      <c r="DK18" s="108">
        <v>7688.29</v>
      </c>
      <c r="DL18" s="108">
        <v>5697.27</v>
      </c>
      <c r="DM18" s="253">
        <f t="shared" si="0"/>
        <v>0.74103214108728999</v>
      </c>
      <c r="DN18" s="108">
        <v>9932.5400000000009</v>
      </c>
      <c r="DO18" s="108">
        <v>3580.2</v>
      </c>
      <c r="DP18" s="253">
        <f t="shared" si="1"/>
        <v>0.36045160653770331</v>
      </c>
      <c r="DQ18" s="108">
        <v>21933.03</v>
      </c>
      <c r="DR18" s="108">
        <v>6605.1</v>
      </c>
      <c r="DS18" s="253">
        <f t="shared" si="2"/>
        <v>0.30114854171995392</v>
      </c>
      <c r="DT18" s="108">
        <v>23583.67</v>
      </c>
      <c r="DU18" s="108">
        <v>8628.61</v>
      </c>
      <c r="DV18" s="253">
        <f t="shared" si="3"/>
        <v>0.36587223277801978</v>
      </c>
      <c r="DW18" s="108">
        <v>19268.21</v>
      </c>
      <c r="DX18" s="108">
        <v>17995.54</v>
      </c>
      <c r="DY18" s="253">
        <f t="shared" si="4"/>
        <v>0.93394975454388351</v>
      </c>
      <c r="DZ18" s="108">
        <v>13924.46</v>
      </c>
      <c r="EA18" s="108">
        <v>7741.88</v>
      </c>
      <c r="EB18" s="253">
        <f t="shared" si="44"/>
        <v>0.55599139930740582</v>
      </c>
      <c r="EC18" s="108">
        <v>7826.35</v>
      </c>
      <c r="ED18" s="108">
        <v>5569</v>
      </c>
      <c r="EE18" s="253">
        <f t="shared" si="45"/>
        <v>0.71157052776837215</v>
      </c>
      <c r="EF18" s="108">
        <v>7111.13</v>
      </c>
      <c r="EG18" s="108">
        <v>4865.2299999999996</v>
      </c>
      <c r="EH18" s="253">
        <f t="shared" si="46"/>
        <v>0.68417115142037899</v>
      </c>
      <c r="EI18" s="108">
        <v>6062.27</v>
      </c>
      <c r="EJ18" s="108">
        <v>4874.26</v>
      </c>
      <c r="EK18" s="253">
        <f t="shared" si="47"/>
        <v>0.80403215297240138</v>
      </c>
      <c r="EL18" s="108">
        <v>8377.92</v>
      </c>
      <c r="EM18" s="108">
        <v>5208.45</v>
      </c>
      <c r="EN18" s="253">
        <f t="shared" si="48"/>
        <v>0.62168772201214617</v>
      </c>
      <c r="EO18" s="108">
        <v>6959.48</v>
      </c>
      <c r="EP18" s="108">
        <v>5420</v>
      </c>
      <c r="EQ18" s="253">
        <f t="shared" si="49"/>
        <v>0.77879381792892577</v>
      </c>
      <c r="ER18" s="108">
        <v>16089.04</v>
      </c>
      <c r="ES18" s="108">
        <v>3890.88</v>
      </c>
      <c r="ET18" s="253">
        <f t="shared" si="50"/>
        <v>0.24183419271752696</v>
      </c>
      <c r="EU18" s="108">
        <v>12454.05</v>
      </c>
      <c r="EV18" s="108">
        <v>8297.9599999999991</v>
      </c>
      <c r="EW18" s="253">
        <f t="shared" si="51"/>
        <v>0.66628606758444042</v>
      </c>
      <c r="EX18" s="108">
        <v>6340.15</v>
      </c>
      <c r="EY18" s="108">
        <v>4584.59</v>
      </c>
      <c r="EZ18" s="253">
        <f t="shared" si="52"/>
        <v>0.72310434295718562</v>
      </c>
      <c r="FA18" s="108">
        <v>5286.45</v>
      </c>
      <c r="FB18" s="108">
        <v>5474.6</v>
      </c>
      <c r="FC18" s="253">
        <f t="shared" si="53"/>
        <v>1.0355909920646182</v>
      </c>
      <c r="FD18" s="108">
        <v>6104.7</v>
      </c>
      <c r="FE18" s="108">
        <v>5243.04</v>
      </c>
      <c r="FF18" s="253">
        <f t="shared" si="54"/>
        <v>0.85885301489016663</v>
      </c>
      <c r="FG18" s="108">
        <v>7243.3</v>
      </c>
      <c r="FH18" s="108">
        <v>6754.64</v>
      </c>
      <c r="FI18" s="253">
        <f t="shared" si="55"/>
        <v>0.9325362749023236</v>
      </c>
      <c r="FJ18" s="108">
        <v>10228.36</v>
      </c>
      <c r="FK18" s="108">
        <v>9567.9</v>
      </c>
      <c r="FL18" s="253">
        <f t="shared" si="56"/>
        <v>0.93542855355110688</v>
      </c>
      <c r="FM18" s="108">
        <v>18499.8</v>
      </c>
      <c r="FN18" s="108">
        <v>15247.25</v>
      </c>
      <c r="FO18" s="253">
        <f t="shared" si="57"/>
        <v>0.82418458577930576</v>
      </c>
      <c r="FP18" s="108">
        <v>14000.11</v>
      </c>
      <c r="FQ18" s="108">
        <v>5510.95</v>
      </c>
      <c r="FR18" s="253">
        <f t="shared" si="58"/>
        <v>0.39363619285848467</v>
      </c>
      <c r="FS18" s="108">
        <v>7463.82</v>
      </c>
      <c r="FT18" s="108">
        <v>6484.77</v>
      </c>
      <c r="FU18" s="253">
        <f t="shared" si="59"/>
        <v>0.86882722252144351</v>
      </c>
      <c r="FV18" s="108">
        <v>6815.47</v>
      </c>
      <c r="FW18" s="108">
        <v>6086.57</v>
      </c>
      <c r="FX18" s="253">
        <f t="shared" si="60"/>
        <v>0.89305212993381222</v>
      </c>
      <c r="FY18" s="108">
        <v>5853.44</v>
      </c>
      <c r="FZ18" s="108">
        <v>5306.82</v>
      </c>
      <c r="GA18" s="253">
        <f t="shared" si="61"/>
        <v>0.90661559698228733</v>
      </c>
      <c r="GB18" s="108">
        <v>7882.53</v>
      </c>
      <c r="GC18" s="108">
        <v>5818.56</v>
      </c>
      <c r="GD18" s="253">
        <f t="shared" si="62"/>
        <v>0.73815894135512339</v>
      </c>
      <c r="GE18" s="108">
        <v>8490.23</v>
      </c>
      <c r="GF18" s="108">
        <v>9750.25</v>
      </c>
      <c r="GG18" s="253">
        <f t="shared" si="63"/>
        <v>1.1484082292234723</v>
      </c>
      <c r="GH18" s="108">
        <v>16974.060000000001</v>
      </c>
      <c r="GI18" s="108">
        <v>15080.8</v>
      </c>
      <c r="GJ18" s="253">
        <f t="shared" si="64"/>
        <v>0.88846157018415151</v>
      </c>
      <c r="GK18" s="108">
        <v>9712.3799999999992</v>
      </c>
      <c r="GL18" s="108">
        <v>4541.6000000000004</v>
      </c>
      <c r="GM18" s="253">
        <f t="shared" si="65"/>
        <v>0.46760938101680544</v>
      </c>
      <c r="GN18" s="108">
        <v>6186.13</v>
      </c>
      <c r="GO18" s="108">
        <v>3736.43</v>
      </c>
      <c r="GP18" s="253">
        <f t="shared" si="66"/>
        <v>0.60400120915661326</v>
      </c>
      <c r="GQ18" s="108">
        <v>7237.36</v>
      </c>
      <c r="GR18" s="108">
        <v>5794.79</v>
      </c>
      <c r="GS18" s="253">
        <f t="shared" si="67"/>
        <v>0.80067731880133086</v>
      </c>
      <c r="GT18" s="108">
        <v>7979.2</v>
      </c>
      <c r="GU18" s="108">
        <v>4951.42</v>
      </c>
      <c r="GV18" s="253">
        <f t="shared" si="68"/>
        <v>0.62054090635652703</v>
      </c>
      <c r="GW18" s="108">
        <v>6961.16</v>
      </c>
      <c r="GX18" s="108">
        <v>6479.81</v>
      </c>
      <c r="GY18" s="253">
        <f t="shared" si="69"/>
        <v>0.93085204190106252</v>
      </c>
      <c r="GZ18" s="108">
        <v>6961.16</v>
      </c>
      <c r="HA18" s="108">
        <v>7464.26</v>
      </c>
      <c r="HB18" s="253">
        <f t="shared" si="70"/>
        <v>1.0722724373523953</v>
      </c>
      <c r="HC18" s="108">
        <v>20880.150000000001</v>
      </c>
      <c r="HD18" s="108">
        <v>12475.93</v>
      </c>
      <c r="HE18" s="253">
        <f t="shared" si="71"/>
        <v>0.59750193365469118</v>
      </c>
      <c r="HF18" s="108">
        <v>10314.39</v>
      </c>
      <c r="HG18" s="108">
        <v>8358.2099999999991</v>
      </c>
      <c r="HH18" s="253">
        <f t="shared" si="72"/>
        <v>0.81034457684846117</v>
      </c>
      <c r="HI18" s="108">
        <v>8715.2000000000007</v>
      </c>
      <c r="HJ18" s="108">
        <v>7975.39</v>
      </c>
      <c r="HK18" s="253">
        <f t="shared" si="73"/>
        <v>0.91511267670277208</v>
      </c>
      <c r="HL18" s="108">
        <v>5367.33</v>
      </c>
      <c r="HM18" s="108">
        <v>3877.97</v>
      </c>
      <c r="HN18" s="253">
        <f t="shared" si="74"/>
        <v>0.72251380108918206</v>
      </c>
      <c r="HO18" s="108">
        <v>5921.88</v>
      </c>
      <c r="HP18" s="108">
        <v>3787.34</v>
      </c>
      <c r="HQ18" s="253">
        <f t="shared" si="75"/>
        <v>0.63955027795227193</v>
      </c>
      <c r="HR18" s="108">
        <v>6844.87</v>
      </c>
      <c r="HS18" s="108">
        <v>6702.27</v>
      </c>
      <c r="HT18" s="253">
        <f t="shared" si="76"/>
        <v>0.97916687972160177</v>
      </c>
      <c r="HU18" s="108">
        <v>6130.92</v>
      </c>
      <c r="HV18" s="108">
        <v>9370.61</v>
      </c>
      <c r="HW18" s="253">
        <f t="shared" si="77"/>
        <v>1.5284182471798686</v>
      </c>
      <c r="HX18" s="108">
        <v>11326.73</v>
      </c>
      <c r="HY18" s="108">
        <v>14734.12</v>
      </c>
      <c r="HZ18" s="253">
        <f t="shared" si="78"/>
        <v>1.3008273349854726</v>
      </c>
      <c r="IA18" s="108">
        <v>7141.69</v>
      </c>
      <c r="IB18" s="108">
        <v>5459.2</v>
      </c>
      <c r="IC18" s="253">
        <f t="shared" si="79"/>
        <v>0.7644129050686882</v>
      </c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11">
        <f t="shared" si="80"/>
        <v>188018.52000000005</v>
      </c>
      <c r="IR18" s="311">
        <f t="shared" si="81"/>
        <v>154288.87</v>
      </c>
      <c r="IS18" s="310">
        <f t="shared" si="5"/>
        <v>-33729.650000000052</v>
      </c>
      <c r="IT18" s="313">
        <f t="shared" si="6"/>
        <v>0.8206046404364844</v>
      </c>
      <c r="IU18" s="317">
        <f t="shared" si="82"/>
        <v>54621.319999999992</v>
      </c>
      <c r="IV18" s="317">
        <f t="shared" si="83"/>
        <v>54805.91</v>
      </c>
      <c r="IW18" s="316">
        <f t="shared" si="84"/>
        <v>184.59000000001106</v>
      </c>
      <c r="IX18" s="320">
        <f t="shared" si="85"/>
        <v>1.0033794496361497</v>
      </c>
      <c r="IZ18" s="244"/>
      <c r="JA18" s="395"/>
      <c r="JB18" s="571"/>
    </row>
    <row r="19" spans="3:262" ht="16.5">
      <c r="C19" s="257" t="s">
        <v>24</v>
      </c>
      <c r="D19" s="108">
        <v>19413.18</v>
      </c>
      <c r="E19" s="108">
        <v>8543.7000000000007</v>
      </c>
      <c r="F19" s="243">
        <f t="shared" si="7"/>
        <v>0.44009791286126232</v>
      </c>
      <c r="G19" s="108">
        <v>17113.41</v>
      </c>
      <c r="H19" s="108">
        <v>10880.7</v>
      </c>
      <c r="I19" s="243">
        <f t="shared" si="8"/>
        <v>0.63579964483992379</v>
      </c>
      <c r="J19" s="108">
        <v>12216.07</v>
      </c>
      <c r="K19" s="108">
        <v>14819.53</v>
      </c>
      <c r="L19" s="243">
        <f t="shared" si="9"/>
        <v>1.2131176393062582</v>
      </c>
      <c r="M19" s="108">
        <v>10607.18</v>
      </c>
      <c r="N19" s="108">
        <v>12196.41</v>
      </c>
      <c r="O19" s="243">
        <f t="shared" si="10"/>
        <v>1.1498258726636108</v>
      </c>
      <c r="P19" s="108">
        <v>10536.54</v>
      </c>
      <c r="Q19" s="108">
        <v>9705.14</v>
      </c>
      <c r="R19" s="243">
        <f t="shared" si="11"/>
        <v>0.92109364174577224</v>
      </c>
      <c r="S19" s="108">
        <v>12825.99</v>
      </c>
      <c r="T19" s="108">
        <v>9139.9699999999993</v>
      </c>
      <c r="U19" s="243">
        <f t="shared" si="12"/>
        <v>0.71261321738127037</v>
      </c>
      <c r="V19" s="108">
        <v>21055.14</v>
      </c>
      <c r="W19" s="108">
        <v>12455.76</v>
      </c>
      <c r="X19" s="243">
        <f t="shared" si="13"/>
        <v>0.59157811346778033</v>
      </c>
      <c r="Y19" s="108">
        <v>15912.09</v>
      </c>
      <c r="Z19" s="108">
        <v>6752.98</v>
      </c>
      <c r="AA19" s="243">
        <f t="shared" si="14"/>
        <v>0.42439302442356719</v>
      </c>
      <c r="AB19" s="108">
        <v>10753.13</v>
      </c>
      <c r="AC19" s="108">
        <v>4906.04</v>
      </c>
      <c r="AD19" s="243">
        <f t="shared" si="15"/>
        <v>0.45624297297624045</v>
      </c>
      <c r="AE19" s="108">
        <v>8765.56</v>
      </c>
      <c r="AF19" s="108">
        <v>6158.71</v>
      </c>
      <c r="AG19" s="243">
        <f t="shared" si="16"/>
        <v>0.70260314229781107</v>
      </c>
      <c r="AH19" s="108">
        <v>10378.67</v>
      </c>
      <c r="AI19" s="108">
        <v>8326.5400000000009</v>
      </c>
      <c r="AJ19" s="243">
        <f t="shared" si="17"/>
        <v>0.80227427984510546</v>
      </c>
      <c r="AK19" s="108">
        <v>16191.67</v>
      </c>
      <c r="AL19" s="108">
        <v>8995.7800000000007</v>
      </c>
      <c r="AM19" s="243">
        <f t="shared" si="18"/>
        <v>0.55558073997308499</v>
      </c>
      <c r="AN19" s="108">
        <v>18123.689999999999</v>
      </c>
      <c r="AO19" s="108">
        <v>11866.02</v>
      </c>
      <c r="AP19" s="253">
        <f t="shared" si="19"/>
        <v>0.65472428627944979</v>
      </c>
      <c r="AQ19" s="108">
        <v>18677.04</v>
      </c>
      <c r="AR19" s="108">
        <v>13512.77</v>
      </c>
      <c r="AS19" s="253">
        <f t="shared" si="20"/>
        <v>0.7234963356077837</v>
      </c>
      <c r="AT19" s="108">
        <v>14610.76</v>
      </c>
      <c r="AU19" s="108">
        <v>7434.53</v>
      </c>
      <c r="AV19" s="253">
        <f t="shared" si="21"/>
        <v>0.50883937591199913</v>
      </c>
      <c r="AW19" s="108">
        <v>10174.950000000001</v>
      </c>
      <c r="AX19" s="108">
        <v>6673.2</v>
      </c>
      <c r="AY19" s="253">
        <f t="shared" si="22"/>
        <v>0.65584597467309413</v>
      </c>
      <c r="AZ19" s="108">
        <v>11003.44</v>
      </c>
      <c r="BA19" s="108">
        <v>6754.42</v>
      </c>
      <c r="BB19" s="253">
        <f t="shared" si="23"/>
        <v>0.61384621536537665</v>
      </c>
      <c r="BC19" s="108">
        <v>8857.7900000000009</v>
      </c>
      <c r="BD19" s="108">
        <v>6014</v>
      </c>
      <c r="BE19" s="253">
        <f t="shared" si="24"/>
        <v>0.67895039281807301</v>
      </c>
      <c r="BF19" s="108">
        <v>13063.78</v>
      </c>
      <c r="BG19" s="108">
        <v>6617.88</v>
      </c>
      <c r="BH19" s="253">
        <f t="shared" si="25"/>
        <v>0.50658232150265847</v>
      </c>
      <c r="BI19" s="108">
        <v>14798.42</v>
      </c>
      <c r="BJ19" s="108">
        <v>12876.86</v>
      </c>
      <c r="BK19" s="253">
        <f t="shared" si="26"/>
        <v>0.87015100260703515</v>
      </c>
      <c r="BL19" s="108">
        <v>17389.330000000002</v>
      </c>
      <c r="BM19" s="108">
        <v>16191.15</v>
      </c>
      <c r="BN19" s="253">
        <f t="shared" si="27"/>
        <v>0.93109682776737213</v>
      </c>
      <c r="BO19" s="108">
        <v>12818.67</v>
      </c>
      <c r="BP19" s="108">
        <v>8692.16</v>
      </c>
      <c r="BQ19" s="253">
        <f t="shared" si="28"/>
        <v>0.67808594807417621</v>
      </c>
      <c r="BR19" s="108">
        <v>7507.64</v>
      </c>
      <c r="BS19" s="108">
        <v>4761.2299999999996</v>
      </c>
      <c r="BT19" s="253">
        <f t="shared" si="29"/>
        <v>0.63418464390940421</v>
      </c>
      <c r="BU19" s="108">
        <v>8065.79</v>
      </c>
      <c r="BV19" s="108">
        <v>7507.77</v>
      </c>
      <c r="BW19" s="253">
        <f t="shared" si="30"/>
        <v>0.93081644823383702</v>
      </c>
      <c r="BX19" s="108">
        <v>7950.71</v>
      </c>
      <c r="BY19" s="108">
        <v>7668.59</v>
      </c>
      <c r="BZ19" s="253">
        <f t="shared" si="31"/>
        <v>0.96451637652486388</v>
      </c>
      <c r="CA19" s="88">
        <v>12386.88</v>
      </c>
      <c r="CB19" s="108">
        <v>8553.3799999999992</v>
      </c>
      <c r="CC19" s="253">
        <f t="shared" si="32"/>
        <v>0.6905193236714976</v>
      </c>
      <c r="CD19" s="108">
        <v>16230.29</v>
      </c>
      <c r="CE19" s="108">
        <v>7500.91</v>
      </c>
      <c r="CF19" s="253">
        <f t="shared" si="33"/>
        <v>0.46215502002736852</v>
      </c>
      <c r="CG19" s="108">
        <v>24985.05</v>
      </c>
      <c r="CH19" s="108">
        <v>14878.85</v>
      </c>
      <c r="CI19" s="253">
        <f t="shared" si="34"/>
        <v>0.59551011504879925</v>
      </c>
      <c r="CJ19" s="108">
        <v>10965.74</v>
      </c>
      <c r="CK19" s="108">
        <v>10378.49</v>
      </c>
      <c r="CL19" s="253">
        <f t="shared" si="35"/>
        <v>0.94644684262074419</v>
      </c>
      <c r="CM19" s="108">
        <v>13210.48</v>
      </c>
      <c r="CN19" s="108">
        <v>9114.36</v>
      </c>
      <c r="CO19" s="253">
        <f t="shared" si="36"/>
        <v>0.68993405235843064</v>
      </c>
      <c r="CP19" s="108">
        <v>11009.58</v>
      </c>
      <c r="CQ19" s="108">
        <v>8489.34</v>
      </c>
      <c r="CR19" s="253">
        <f t="shared" si="37"/>
        <v>0.77108663545748346</v>
      </c>
      <c r="CS19" s="108">
        <v>6103.57</v>
      </c>
      <c r="CT19" s="108">
        <v>7354.13</v>
      </c>
      <c r="CU19" s="253">
        <f t="shared" si="38"/>
        <v>1.2048899250766356</v>
      </c>
      <c r="CV19" s="108">
        <v>11765.49</v>
      </c>
      <c r="CW19" s="108">
        <v>8132.28</v>
      </c>
      <c r="CX19" s="253">
        <f t="shared" si="39"/>
        <v>0.69119773167118415</v>
      </c>
      <c r="CY19" s="108">
        <v>11270.59</v>
      </c>
      <c r="CZ19" s="108">
        <v>10720.98</v>
      </c>
      <c r="DA19" s="253">
        <f t="shared" si="40"/>
        <v>0.95123502851226061</v>
      </c>
      <c r="DB19" s="108">
        <v>22186.85</v>
      </c>
      <c r="DC19" s="108">
        <v>14965.62</v>
      </c>
      <c r="DD19" s="253">
        <f t="shared" si="41"/>
        <v>0.67452657768002222</v>
      </c>
      <c r="DE19" s="108">
        <v>16728.86</v>
      </c>
      <c r="DF19" s="108">
        <v>7554.44</v>
      </c>
      <c r="DG19" s="253">
        <f t="shared" si="42"/>
        <v>0.45158127929817088</v>
      </c>
      <c r="DH19" s="108">
        <v>7797.98</v>
      </c>
      <c r="DI19" s="108">
        <v>7502.33</v>
      </c>
      <c r="DJ19" s="253">
        <f t="shared" si="43"/>
        <v>0.96208633517911057</v>
      </c>
      <c r="DK19" s="108">
        <v>11220.21</v>
      </c>
      <c r="DL19" s="108">
        <v>6765.01</v>
      </c>
      <c r="DM19" s="253">
        <f t="shared" si="0"/>
        <v>0.60293078293543534</v>
      </c>
      <c r="DN19" s="108">
        <v>13435.23</v>
      </c>
      <c r="DO19" s="108">
        <v>7042.46</v>
      </c>
      <c r="DP19" s="253">
        <f t="shared" si="1"/>
        <v>0.52417859612377316</v>
      </c>
      <c r="DQ19" s="108">
        <v>27621.13</v>
      </c>
      <c r="DR19" s="108">
        <v>10473.66</v>
      </c>
      <c r="DS19" s="253">
        <f t="shared" si="2"/>
        <v>0.37919013450934119</v>
      </c>
      <c r="DT19" s="108">
        <v>36311.4</v>
      </c>
      <c r="DU19" s="108">
        <v>16401.59</v>
      </c>
      <c r="DV19" s="253">
        <f t="shared" si="3"/>
        <v>0.45169258139317126</v>
      </c>
      <c r="DW19" s="108">
        <v>23795.73</v>
      </c>
      <c r="DX19" s="108">
        <v>21728.12</v>
      </c>
      <c r="DY19" s="253">
        <f t="shared" si="4"/>
        <v>0.91311004117125216</v>
      </c>
      <c r="DZ19" s="108">
        <v>14882.63</v>
      </c>
      <c r="EA19" s="108">
        <v>10906.8</v>
      </c>
      <c r="EB19" s="253">
        <f t="shared" si="44"/>
        <v>0.7328543409330206</v>
      </c>
      <c r="EC19" s="108">
        <v>11666.62</v>
      </c>
      <c r="ED19" s="108">
        <v>4660.59</v>
      </c>
      <c r="EE19" s="253">
        <f t="shared" si="45"/>
        <v>0.39948074078010598</v>
      </c>
      <c r="EF19" s="108">
        <v>9421.2199999999993</v>
      </c>
      <c r="EG19" s="108">
        <v>6521.03</v>
      </c>
      <c r="EH19" s="253">
        <f t="shared" si="46"/>
        <v>0.69216407216899722</v>
      </c>
      <c r="EI19" s="108">
        <v>7264.79</v>
      </c>
      <c r="EJ19" s="108">
        <v>6652.06</v>
      </c>
      <c r="EK19" s="253">
        <f t="shared" si="47"/>
        <v>0.91565757578677431</v>
      </c>
      <c r="EL19" s="108">
        <v>12016.24</v>
      </c>
      <c r="EM19" s="108">
        <v>8146.51</v>
      </c>
      <c r="EN19" s="253">
        <f t="shared" si="48"/>
        <v>0.67795832972710268</v>
      </c>
      <c r="EO19" s="108">
        <v>11535.9</v>
      </c>
      <c r="EP19" s="108">
        <v>6754.42</v>
      </c>
      <c r="EQ19" s="253">
        <f t="shared" si="49"/>
        <v>0.58551305056389191</v>
      </c>
      <c r="ER19" s="108">
        <v>24842.31</v>
      </c>
      <c r="ES19" s="108">
        <v>6014</v>
      </c>
      <c r="ET19" s="253">
        <f t="shared" si="50"/>
        <v>0.24208698788478203</v>
      </c>
      <c r="EU19" s="108">
        <v>12258.86</v>
      </c>
      <c r="EV19" s="108">
        <v>8270.67</v>
      </c>
      <c r="EW19" s="253">
        <f t="shared" si="51"/>
        <v>0.67466877017928251</v>
      </c>
      <c r="EX19" s="108">
        <v>10817.92</v>
      </c>
      <c r="EY19" s="108">
        <v>7724.27</v>
      </c>
      <c r="EZ19" s="253">
        <f t="shared" si="52"/>
        <v>0.71402543187599843</v>
      </c>
      <c r="FA19" s="108">
        <v>8396.2099999999991</v>
      </c>
      <c r="FB19" s="108">
        <v>9032.76</v>
      </c>
      <c r="FC19" s="253">
        <f t="shared" si="53"/>
        <v>1.0758139684452868</v>
      </c>
      <c r="FD19" s="108">
        <v>9022.1200000000008</v>
      </c>
      <c r="FE19" s="108">
        <v>7033.41</v>
      </c>
      <c r="FF19" s="253">
        <f t="shared" si="54"/>
        <v>0.77957398039485171</v>
      </c>
      <c r="FG19" s="108">
        <v>15114.47</v>
      </c>
      <c r="FH19" s="108">
        <v>7944.54</v>
      </c>
      <c r="FI19" s="253">
        <f t="shared" si="55"/>
        <v>0.52562478207968921</v>
      </c>
      <c r="FJ19" s="108">
        <v>16147.18</v>
      </c>
      <c r="FK19" s="108">
        <v>13873.52</v>
      </c>
      <c r="FL19" s="253">
        <f t="shared" si="56"/>
        <v>0.85919151207827005</v>
      </c>
      <c r="FM19" s="108">
        <v>16834.36</v>
      </c>
      <c r="FN19" s="108">
        <v>16101.37</v>
      </c>
      <c r="FO19" s="253">
        <f t="shared" si="57"/>
        <v>0.95645869519245164</v>
      </c>
      <c r="FP19" s="108">
        <v>13056.29</v>
      </c>
      <c r="FQ19" s="108">
        <v>7762.03</v>
      </c>
      <c r="FR19" s="253">
        <f t="shared" si="58"/>
        <v>0.59450502401524474</v>
      </c>
      <c r="FS19" s="108">
        <v>11668.26</v>
      </c>
      <c r="FT19" s="108">
        <v>6504.35</v>
      </c>
      <c r="FU19" s="253">
        <f t="shared" si="59"/>
        <v>0.55743958396538984</v>
      </c>
      <c r="FV19" s="108">
        <v>10282.32</v>
      </c>
      <c r="FW19" s="108">
        <v>5176.42</v>
      </c>
      <c r="FX19" s="253">
        <f t="shared" si="60"/>
        <v>0.50342918718732743</v>
      </c>
      <c r="FY19" s="108">
        <v>7588.04</v>
      </c>
      <c r="FZ19" s="108">
        <v>7610.75</v>
      </c>
      <c r="GA19" s="253">
        <f t="shared" si="61"/>
        <v>1.0029928677234174</v>
      </c>
      <c r="GB19" s="108">
        <v>12383.55</v>
      </c>
      <c r="GC19" s="108">
        <v>7537.82</v>
      </c>
      <c r="GD19" s="253">
        <f t="shared" si="62"/>
        <v>0.60869621392896223</v>
      </c>
      <c r="GE19" s="108">
        <v>13156.75</v>
      </c>
      <c r="GF19" s="108">
        <v>11935.65</v>
      </c>
      <c r="GG19" s="253">
        <f t="shared" si="63"/>
        <v>0.90718832538430838</v>
      </c>
      <c r="GH19" s="108">
        <v>24184.47</v>
      </c>
      <c r="GI19" s="108">
        <v>12352.68</v>
      </c>
      <c r="GJ19" s="253">
        <f t="shared" si="64"/>
        <v>0.51076910099745831</v>
      </c>
      <c r="GK19" s="108">
        <v>14784.97</v>
      </c>
      <c r="GL19" s="108">
        <v>7075.9</v>
      </c>
      <c r="GM19" s="253">
        <f t="shared" si="65"/>
        <v>0.47858737623410802</v>
      </c>
      <c r="GN19" s="108">
        <v>9150.4699999999993</v>
      </c>
      <c r="GO19" s="108">
        <v>7182.34</v>
      </c>
      <c r="GP19" s="253">
        <f t="shared" si="66"/>
        <v>0.78491487322509124</v>
      </c>
      <c r="GQ19" s="108">
        <v>8534.48</v>
      </c>
      <c r="GR19" s="108">
        <v>6908.45</v>
      </c>
      <c r="GS19" s="253">
        <f t="shared" si="67"/>
        <v>0.80947521114350263</v>
      </c>
      <c r="GT19" s="108">
        <v>13697.76</v>
      </c>
      <c r="GU19" s="108">
        <v>6038.75</v>
      </c>
      <c r="GV19" s="253">
        <f t="shared" si="68"/>
        <v>0.44085675322096457</v>
      </c>
      <c r="GW19" s="108">
        <v>10637.57</v>
      </c>
      <c r="GX19" s="108">
        <v>7398.06</v>
      </c>
      <c r="GY19" s="253">
        <f t="shared" si="69"/>
        <v>0.69546522373060771</v>
      </c>
      <c r="GZ19" s="108">
        <v>10637.57</v>
      </c>
      <c r="HA19" s="108">
        <v>11384.73</v>
      </c>
      <c r="HB19" s="253">
        <f t="shared" si="70"/>
        <v>1.070237845673401</v>
      </c>
      <c r="HC19" s="108">
        <v>26455.71</v>
      </c>
      <c r="HD19" s="108">
        <v>14905.69</v>
      </c>
      <c r="HE19" s="253">
        <f t="shared" si="71"/>
        <v>0.56342052434049217</v>
      </c>
      <c r="HF19" s="108">
        <v>10125.35</v>
      </c>
      <c r="HG19" s="108">
        <v>9397.34</v>
      </c>
      <c r="HH19" s="253">
        <f t="shared" si="72"/>
        <v>0.92810026320077821</v>
      </c>
      <c r="HI19" s="108">
        <v>10850.29</v>
      </c>
      <c r="HJ19" s="108">
        <v>10652.12</v>
      </c>
      <c r="HK19" s="253">
        <f t="shared" si="73"/>
        <v>0.98173597203392715</v>
      </c>
      <c r="HL19" s="108">
        <v>6647.43</v>
      </c>
      <c r="HM19" s="108">
        <v>7495.16</v>
      </c>
      <c r="HN19" s="253">
        <f t="shared" si="74"/>
        <v>1.1275274805451128</v>
      </c>
      <c r="HO19" s="108">
        <v>6091.33</v>
      </c>
      <c r="HP19" s="108">
        <v>7233.14</v>
      </c>
      <c r="HQ19" s="253">
        <f t="shared" si="75"/>
        <v>1.1874483897605286</v>
      </c>
      <c r="HR19" s="108">
        <v>7347.25</v>
      </c>
      <c r="HS19" s="108">
        <v>10642.41</v>
      </c>
      <c r="HT19" s="253">
        <f t="shared" si="76"/>
        <v>1.4484888904011706</v>
      </c>
      <c r="HU19" s="108">
        <v>8510.73</v>
      </c>
      <c r="HV19" s="108">
        <v>9945.16</v>
      </c>
      <c r="HW19" s="253">
        <f t="shared" si="77"/>
        <v>1.1685437089415363</v>
      </c>
      <c r="HX19" s="108">
        <v>13455.44</v>
      </c>
      <c r="HY19" s="108">
        <v>18902.59</v>
      </c>
      <c r="HZ19" s="253">
        <f t="shared" si="78"/>
        <v>1.4048288275968679</v>
      </c>
      <c r="IA19" s="108">
        <v>10027.69</v>
      </c>
      <c r="IB19" s="108">
        <v>9435.7900000000009</v>
      </c>
      <c r="IC19" s="253">
        <f t="shared" si="79"/>
        <v>0.94097344453209064</v>
      </c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11">
        <f t="shared" si="80"/>
        <v>249246.03000000003</v>
      </c>
      <c r="IR19" s="311">
        <f t="shared" si="81"/>
        <v>194041.54</v>
      </c>
      <c r="IS19" s="310">
        <f t="shared" si="5"/>
        <v>-55204.49000000002</v>
      </c>
      <c r="IT19" s="313">
        <f t="shared" si="6"/>
        <v>0.77851406499834719</v>
      </c>
      <c r="IU19" s="317">
        <f t="shared" si="82"/>
        <v>63027.820000000007</v>
      </c>
      <c r="IV19" s="317">
        <f t="shared" si="83"/>
        <v>74267.92</v>
      </c>
      <c r="IW19" s="316">
        <f t="shared" si="84"/>
        <v>11240.099999999991</v>
      </c>
      <c r="IX19" s="320">
        <f t="shared" si="85"/>
        <v>1.1783355350066049</v>
      </c>
      <c r="IZ19" s="244"/>
      <c r="JA19" s="395"/>
      <c r="JB19" s="571"/>
    </row>
    <row r="20" spans="3:262" ht="16.5">
      <c r="C20" s="257" t="s">
        <v>25</v>
      </c>
      <c r="D20" s="108">
        <v>7695.99</v>
      </c>
      <c r="E20" s="108">
        <v>4820.79</v>
      </c>
      <c r="F20" s="243">
        <f t="shared" si="7"/>
        <v>0.6264028409600324</v>
      </c>
      <c r="G20" s="108">
        <v>16879.73</v>
      </c>
      <c r="H20" s="108">
        <v>11062.88</v>
      </c>
      <c r="I20" s="243">
        <f t="shared" si="8"/>
        <v>0.65539436945970109</v>
      </c>
      <c r="J20" s="108">
        <v>13468.82</v>
      </c>
      <c r="K20" s="108">
        <v>12811.06</v>
      </c>
      <c r="L20" s="243">
        <f t="shared" si="9"/>
        <v>0.95116424452921633</v>
      </c>
      <c r="M20" s="108">
        <v>9739.18</v>
      </c>
      <c r="N20" s="108">
        <v>9040.61</v>
      </c>
      <c r="O20" s="243">
        <f t="shared" si="10"/>
        <v>0.92827219540043415</v>
      </c>
      <c r="P20" s="108">
        <v>9527.17</v>
      </c>
      <c r="Q20" s="108">
        <v>8345.39</v>
      </c>
      <c r="R20" s="243">
        <f t="shared" si="11"/>
        <v>0.87595686861890776</v>
      </c>
      <c r="S20" s="108">
        <v>7648.49</v>
      </c>
      <c r="T20" s="108">
        <v>9561.99</v>
      </c>
      <c r="U20" s="243">
        <f t="shared" si="12"/>
        <v>1.2501801009088069</v>
      </c>
      <c r="V20" s="108">
        <v>16581.810000000001</v>
      </c>
      <c r="W20" s="108">
        <v>13256.19</v>
      </c>
      <c r="X20" s="243">
        <f t="shared" si="13"/>
        <v>0.79944167735609073</v>
      </c>
      <c r="Y20" s="108">
        <v>8650.92</v>
      </c>
      <c r="Z20" s="108">
        <v>2703.25</v>
      </c>
      <c r="AA20" s="243">
        <f t="shared" si="14"/>
        <v>0.31248121587068195</v>
      </c>
      <c r="AB20" s="108">
        <v>14882.34</v>
      </c>
      <c r="AC20" s="108">
        <v>4990.6099999999997</v>
      </c>
      <c r="AD20" s="243">
        <f t="shared" si="15"/>
        <v>0.33533772242805898</v>
      </c>
      <c r="AE20" s="108">
        <v>13456.34</v>
      </c>
      <c r="AF20" s="108">
        <v>5423.66</v>
      </c>
      <c r="AG20" s="243">
        <f t="shared" si="16"/>
        <v>0.40305610589506508</v>
      </c>
      <c r="AH20" s="108">
        <v>9673.92</v>
      </c>
      <c r="AI20" s="108">
        <v>6399.17</v>
      </c>
      <c r="AJ20" s="243">
        <f t="shared" si="17"/>
        <v>0.66148676027918363</v>
      </c>
      <c r="AK20" s="108">
        <v>12379.17</v>
      </c>
      <c r="AL20" s="108">
        <v>4649.68</v>
      </c>
      <c r="AM20" s="243">
        <f t="shared" si="18"/>
        <v>0.37560514961827007</v>
      </c>
      <c r="AN20" s="108">
        <v>11895.81</v>
      </c>
      <c r="AO20" s="108">
        <v>4774.6000000000004</v>
      </c>
      <c r="AP20" s="253">
        <f t="shared" si="19"/>
        <v>0.40136821284132823</v>
      </c>
      <c r="AQ20" s="108">
        <v>24391.9</v>
      </c>
      <c r="AR20" s="108">
        <v>12500.9</v>
      </c>
      <c r="AS20" s="253">
        <f t="shared" si="20"/>
        <v>0.51250210110733474</v>
      </c>
      <c r="AT20" s="108">
        <v>11099.63</v>
      </c>
      <c r="AU20" s="108">
        <v>3551.03</v>
      </c>
      <c r="AV20" s="253">
        <f t="shared" si="21"/>
        <v>0.31992327672183674</v>
      </c>
      <c r="AW20" s="108">
        <v>11427.05</v>
      </c>
      <c r="AX20" s="108">
        <v>8149.16</v>
      </c>
      <c r="AY20" s="253">
        <f t="shared" si="22"/>
        <v>0.71314643761950813</v>
      </c>
      <c r="AZ20" s="108">
        <v>9347.61</v>
      </c>
      <c r="BA20" s="108">
        <v>8187.34</v>
      </c>
      <c r="BB20" s="253">
        <f t="shared" si="23"/>
        <v>0.87587522372028781</v>
      </c>
      <c r="BC20" s="108">
        <v>9486.7999999999993</v>
      </c>
      <c r="BD20" s="108">
        <v>6780.75</v>
      </c>
      <c r="BE20" s="253">
        <f t="shared" si="24"/>
        <v>0.71475629295442089</v>
      </c>
      <c r="BF20" s="108">
        <v>11104.77</v>
      </c>
      <c r="BG20" s="108">
        <v>9348.08</v>
      </c>
      <c r="BH20" s="253">
        <f t="shared" si="25"/>
        <v>0.84180761960851058</v>
      </c>
      <c r="BI20" s="108">
        <v>12873.93</v>
      </c>
      <c r="BJ20" s="108">
        <v>9976.0300000000007</v>
      </c>
      <c r="BK20" s="253">
        <f t="shared" si="26"/>
        <v>0.7749016811494237</v>
      </c>
      <c r="BL20" s="108">
        <v>22543.23</v>
      </c>
      <c r="BM20" s="108">
        <v>7608.7</v>
      </c>
      <c r="BN20" s="253">
        <f t="shared" si="27"/>
        <v>0.33751596377271581</v>
      </c>
      <c r="BO20" s="108">
        <v>8510.8799999999992</v>
      </c>
      <c r="BP20" s="108">
        <v>3904.81</v>
      </c>
      <c r="BQ20" s="253">
        <f t="shared" si="28"/>
        <v>0.45880214501908151</v>
      </c>
      <c r="BR20" s="108">
        <v>11415.85</v>
      </c>
      <c r="BS20" s="108">
        <v>5779.66</v>
      </c>
      <c r="BT20" s="253">
        <f t="shared" si="29"/>
        <v>0.50628380716284815</v>
      </c>
      <c r="BU20" s="108">
        <v>7468.66</v>
      </c>
      <c r="BV20" s="108">
        <v>8805.59</v>
      </c>
      <c r="BW20" s="253">
        <f t="shared" si="30"/>
        <v>1.1790053369680773</v>
      </c>
      <c r="BX20" s="108">
        <v>7536.86</v>
      </c>
      <c r="BY20" s="108">
        <v>7386.95</v>
      </c>
      <c r="BZ20" s="253">
        <f t="shared" si="31"/>
        <v>0.98010975392935518</v>
      </c>
      <c r="CA20" s="88">
        <v>10346.030000000001</v>
      </c>
      <c r="CB20" s="108">
        <v>8185.61</v>
      </c>
      <c r="CC20" s="253">
        <f t="shared" si="32"/>
        <v>0.79118367141792545</v>
      </c>
      <c r="CD20" s="108">
        <v>13476.09</v>
      </c>
      <c r="CE20" s="108">
        <v>8444.27</v>
      </c>
      <c r="CF20" s="253">
        <f t="shared" si="33"/>
        <v>0.62661127968127261</v>
      </c>
      <c r="CG20" s="108">
        <v>26690.639999999999</v>
      </c>
      <c r="CH20" s="108">
        <v>13109.47</v>
      </c>
      <c r="CI20" s="253">
        <f t="shared" si="34"/>
        <v>0.49116356895151259</v>
      </c>
      <c r="CJ20" s="108">
        <v>8896.99</v>
      </c>
      <c r="CK20" s="108">
        <v>6611.79</v>
      </c>
      <c r="CL20" s="253">
        <f t="shared" si="35"/>
        <v>0.74314908750037934</v>
      </c>
      <c r="CM20" s="108">
        <v>13860.09</v>
      </c>
      <c r="CN20" s="108">
        <v>11590.99</v>
      </c>
      <c r="CO20" s="253">
        <f t="shared" si="36"/>
        <v>0.83628533436651564</v>
      </c>
      <c r="CP20" s="108">
        <v>11289.08</v>
      </c>
      <c r="CQ20" s="108">
        <v>9872.09</v>
      </c>
      <c r="CR20" s="253">
        <f t="shared" si="37"/>
        <v>0.87448135720537012</v>
      </c>
      <c r="CS20" s="108">
        <v>6765.4</v>
      </c>
      <c r="CT20" s="108">
        <v>6672.47</v>
      </c>
      <c r="CU20" s="253">
        <f t="shared" si="38"/>
        <v>0.98626393117923561</v>
      </c>
      <c r="CV20" s="108">
        <v>5940.41</v>
      </c>
      <c r="CW20" s="108">
        <v>7927.5</v>
      </c>
      <c r="CX20" s="253">
        <f t="shared" si="39"/>
        <v>1.3345038473775379</v>
      </c>
      <c r="CY20" s="108">
        <v>10878.76</v>
      </c>
      <c r="CZ20" s="108">
        <v>13086.43</v>
      </c>
      <c r="DA20" s="253">
        <f t="shared" si="40"/>
        <v>1.2029339740926355</v>
      </c>
      <c r="DB20" s="108">
        <v>22629.97</v>
      </c>
      <c r="DC20" s="108">
        <v>14444.08</v>
      </c>
      <c r="DD20" s="253">
        <f t="shared" si="41"/>
        <v>0.63827216739571457</v>
      </c>
      <c r="DE20" s="108">
        <v>8177.51</v>
      </c>
      <c r="DF20" s="108">
        <v>8707.66</v>
      </c>
      <c r="DG20" s="253">
        <f t="shared" si="42"/>
        <v>1.0648302478382783</v>
      </c>
      <c r="DH20" s="108">
        <v>11191.11</v>
      </c>
      <c r="DI20" s="108">
        <v>8429.2000000000007</v>
      </c>
      <c r="DJ20" s="253">
        <f t="shared" si="43"/>
        <v>0.75320499932535734</v>
      </c>
      <c r="DK20" s="108">
        <v>13317.99</v>
      </c>
      <c r="DL20" s="108">
        <v>9585.02</v>
      </c>
      <c r="DM20" s="253">
        <f t="shared" si="0"/>
        <v>0.71970470018373645</v>
      </c>
      <c r="DN20" s="108">
        <v>15335.41</v>
      </c>
      <c r="DO20" s="108">
        <v>8182.87</v>
      </c>
      <c r="DP20" s="253">
        <f t="shared" si="1"/>
        <v>0.53359316770793863</v>
      </c>
      <c r="DQ20" s="108">
        <v>32952.11</v>
      </c>
      <c r="DR20" s="108">
        <v>9649.2800000000007</v>
      </c>
      <c r="DS20" s="253">
        <f t="shared" si="2"/>
        <v>0.29282737888408361</v>
      </c>
      <c r="DT20" s="108">
        <v>29500.7</v>
      </c>
      <c r="DU20" s="108">
        <v>12214.84</v>
      </c>
      <c r="DV20" s="253">
        <f t="shared" si="3"/>
        <v>0.41405254790564289</v>
      </c>
      <c r="DW20" s="108">
        <v>29186.18</v>
      </c>
      <c r="DX20" s="108">
        <v>21989.98</v>
      </c>
      <c r="DY20" s="253">
        <f t="shared" si="4"/>
        <v>0.7534380998129937</v>
      </c>
      <c r="DZ20" s="108">
        <v>10290.99</v>
      </c>
      <c r="EA20" s="108">
        <v>5859.69</v>
      </c>
      <c r="EB20" s="253">
        <f t="shared" si="44"/>
        <v>0.56940002856867999</v>
      </c>
      <c r="EC20" s="108">
        <v>12644.46</v>
      </c>
      <c r="ED20" s="108">
        <v>2016.91</v>
      </c>
      <c r="EE20" s="253">
        <f t="shared" si="45"/>
        <v>0.15950938197439829</v>
      </c>
      <c r="EF20" s="108">
        <v>8950.2999999999993</v>
      </c>
      <c r="EG20" s="108">
        <v>3688.43</v>
      </c>
      <c r="EH20" s="253">
        <f t="shared" si="46"/>
        <v>0.41210127034847993</v>
      </c>
      <c r="EI20" s="108">
        <v>10853.84</v>
      </c>
      <c r="EJ20" s="108">
        <v>4690.46</v>
      </c>
      <c r="EK20" s="253">
        <f t="shared" si="47"/>
        <v>0.43214751645500576</v>
      </c>
      <c r="EL20" s="108">
        <v>11794.39</v>
      </c>
      <c r="EM20" s="108">
        <v>4230.34</v>
      </c>
      <c r="EN20" s="253">
        <f t="shared" si="48"/>
        <v>0.35867391191914128</v>
      </c>
      <c r="EO20" s="108">
        <v>10621.79</v>
      </c>
      <c r="EP20" s="108">
        <v>8187.34</v>
      </c>
      <c r="EQ20" s="253">
        <f t="shared" si="49"/>
        <v>0.77080605058092844</v>
      </c>
      <c r="ER20" s="108">
        <v>15884.87</v>
      </c>
      <c r="ES20" s="108">
        <v>6780.75</v>
      </c>
      <c r="ET20" s="253">
        <f t="shared" si="50"/>
        <v>0.42686846036511472</v>
      </c>
      <c r="EU20" s="108">
        <v>7463.07</v>
      </c>
      <c r="EV20" s="108">
        <v>5756.69</v>
      </c>
      <c r="EW20" s="253">
        <f t="shared" si="51"/>
        <v>0.77135682768619351</v>
      </c>
      <c r="EX20" s="108">
        <v>10201.57</v>
      </c>
      <c r="EY20" s="108">
        <v>5677.83</v>
      </c>
      <c r="EZ20" s="253">
        <f t="shared" si="52"/>
        <v>0.55656433274486183</v>
      </c>
      <c r="FA20" s="108">
        <v>8769.84</v>
      </c>
      <c r="FB20" s="108">
        <v>9281.76</v>
      </c>
      <c r="FC20" s="253">
        <f t="shared" si="53"/>
        <v>1.0583727867327113</v>
      </c>
      <c r="FD20" s="108">
        <v>8073.33</v>
      </c>
      <c r="FE20" s="108">
        <v>6749.42</v>
      </c>
      <c r="FF20" s="253">
        <f t="shared" si="54"/>
        <v>0.83601438316035637</v>
      </c>
      <c r="FG20" s="108">
        <v>9232.08</v>
      </c>
      <c r="FH20" s="108">
        <v>9006.49</v>
      </c>
      <c r="FI20" s="253">
        <f t="shared" si="55"/>
        <v>0.97556455316678359</v>
      </c>
      <c r="FJ20" s="108">
        <v>16908.759999999998</v>
      </c>
      <c r="FK20" s="108">
        <v>12086.77</v>
      </c>
      <c r="FL20" s="253">
        <f t="shared" si="56"/>
        <v>0.71482296750323515</v>
      </c>
      <c r="FM20" s="108">
        <v>22790.31</v>
      </c>
      <c r="FN20" s="108">
        <v>15892.17</v>
      </c>
      <c r="FO20" s="253">
        <f t="shared" si="57"/>
        <v>0.69732136157867086</v>
      </c>
      <c r="FP20" s="108">
        <v>8738.1</v>
      </c>
      <c r="FQ20" s="108">
        <v>6394.48</v>
      </c>
      <c r="FR20" s="253">
        <f t="shared" si="58"/>
        <v>0.73179295270138811</v>
      </c>
      <c r="FS20" s="108">
        <v>11038.06</v>
      </c>
      <c r="FT20" s="108">
        <v>8198.59</v>
      </c>
      <c r="FU20" s="253">
        <f t="shared" si="59"/>
        <v>0.74275642640101613</v>
      </c>
      <c r="FV20" s="108">
        <v>5858.58</v>
      </c>
      <c r="FW20" s="108">
        <v>7457.68</v>
      </c>
      <c r="FX20" s="253">
        <f t="shared" si="60"/>
        <v>1.2729501005363075</v>
      </c>
      <c r="FY20" s="108">
        <v>6337.8</v>
      </c>
      <c r="FZ20" s="108">
        <v>8194.58</v>
      </c>
      <c r="GA20" s="253">
        <f t="shared" si="61"/>
        <v>1.2929691691123102</v>
      </c>
      <c r="GB20" s="108">
        <v>7383.05</v>
      </c>
      <c r="GC20" s="108">
        <v>6848.37</v>
      </c>
      <c r="GD20" s="253">
        <f t="shared" si="62"/>
        <v>0.92758006514922686</v>
      </c>
      <c r="GE20" s="108">
        <v>12585.51</v>
      </c>
      <c r="GF20" s="108">
        <v>10104.799999999999</v>
      </c>
      <c r="GG20" s="253">
        <f t="shared" si="63"/>
        <v>0.802891579284431</v>
      </c>
      <c r="GH20" s="108">
        <v>16321.05</v>
      </c>
      <c r="GI20" s="108">
        <v>12216.11</v>
      </c>
      <c r="GJ20" s="253">
        <f t="shared" si="64"/>
        <v>0.74848799556401091</v>
      </c>
      <c r="GK20" s="108">
        <v>6700.12</v>
      </c>
      <c r="GL20" s="108">
        <v>5183.29</v>
      </c>
      <c r="GM20" s="253">
        <f t="shared" si="65"/>
        <v>0.77361151740565837</v>
      </c>
      <c r="GN20" s="108">
        <v>9263.33</v>
      </c>
      <c r="GO20" s="108">
        <v>7126.8</v>
      </c>
      <c r="GP20" s="253">
        <f t="shared" si="66"/>
        <v>0.76935616025770437</v>
      </c>
      <c r="GQ20" s="108">
        <v>7032.81</v>
      </c>
      <c r="GR20" s="108">
        <v>6410.68</v>
      </c>
      <c r="GS20" s="253">
        <f t="shared" si="67"/>
        <v>0.91153891545484667</v>
      </c>
      <c r="GT20" s="108">
        <v>9128.56</v>
      </c>
      <c r="GU20" s="108">
        <v>5659.4</v>
      </c>
      <c r="GV20" s="253">
        <f t="shared" si="68"/>
        <v>0.61996634737570877</v>
      </c>
      <c r="GW20" s="108">
        <v>11068.68</v>
      </c>
      <c r="GX20" s="108">
        <v>4362.3900000000003</v>
      </c>
      <c r="GY20" s="253">
        <f t="shared" si="69"/>
        <v>0.39412016609026551</v>
      </c>
      <c r="GZ20" s="108">
        <v>11068.68</v>
      </c>
      <c r="HA20" s="108">
        <v>9498.5300000000007</v>
      </c>
      <c r="HB20" s="253">
        <f t="shared" si="70"/>
        <v>0.85814478329846022</v>
      </c>
      <c r="HC20" s="108">
        <v>23885.03</v>
      </c>
      <c r="HD20" s="108">
        <v>12318.73</v>
      </c>
      <c r="HE20" s="253">
        <f t="shared" si="71"/>
        <v>0.51575107923247321</v>
      </c>
      <c r="HF20" s="108">
        <v>8011.73</v>
      </c>
      <c r="HG20" s="108">
        <v>7254.12</v>
      </c>
      <c r="HH20" s="253">
        <f t="shared" si="72"/>
        <v>0.90543740240871828</v>
      </c>
      <c r="HI20" s="108">
        <v>14992.11</v>
      </c>
      <c r="HJ20" s="108">
        <v>10157.950000000001</v>
      </c>
      <c r="HK20" s="253">
        <f t="shared" si="73"/>
        <v>0.67755305957600365</v>
      </c>
      <c r="HL20" s="108">
        <v>8224.19</v>
      </c>
      <c r="HM20" s="108">
        <v>6222.98</v>
      </c>
      <c r="HN20" s="253">
        <f t="shared" si="74"/>
        <v>0.7566678299017896</v>
      </c>
      <c r="HO20" s="108">
        <v>8623.4599999999991</v>
      </c>
      <c r="HP20" s="108">
        <v>9855.92</v>
      </c>
      <c r="HQ20" s="253">
        <f t="shared" si="75"/>
        <v>1.1429194314115216</v>
      </c>
      <c r="HR20" s="108">
        <v>8395.2999999999993</v>
      </c>
      <c r="HS20" s="108">
        <v>7761.6</v>
      </c>
      <c r="HT20" s="253">
        <f t="shared" si="76"/>
        <v>0.92451728943575584</v>
      </c>
      <c r="HU20" s="108">
        <v>7502.39</v>
      </c>
      <c r="HV20" s="108">
        <v>11713.55</v>
      </c>
      <c r="HW20" s="253">
        <f t="shared" si="77"/>
        <v>1.5613091294907355</v>
      </c>
      <c r="HX20" s="108">
        <v>9897.94</v>
      </c>
      <c r="HY20" s="108">
        <v>15784.07</v>
      </c>
      <c r="HZ20" s="253">
        <f t="shared" si="78"/>
        <v>1.5946823278379136</v>
      </c>
      <c r="IA20" s="108">
        <v>5702.95</v>
      </c>
      <c r="IB20" s="108">
        <v>6590.53</v>
      </c>
      <c r="IC20" s="253">
        <f t="shared" si="79"/>
        <v>1.1556352414101474</v>
      </c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11">
        <f t="shared" si="80"/>
        <v>212056.48</v>
      </c>
      <c r="IR20" s="311">
        <f t="shared" si="81"/>
        <v>178724.62</v>
      </c>
      <c r="IS20" s="310">
        <f t="shared" si="5"/>
        <v>-33331.860000000015</v>
      </c>
      <c r="IT20" s="313">
        <f t="shared" si="6"/>
        <v>0.84281612144085383</v>
      </c>
      <c r="IU20" s="317">
        <f t="shared" si="82"/>
        <v>65647.12</v>
      </c>
      <c r="IV20" s="317">
        <f t="shared" si="83"/>
        <v>68750.19</v>
      </c>
      <c r="IW20" s="316">
        <f t="shared" si="84"/>
        <v>3103.070000000007</v>
      </c>
      <c r="IX20" s="320">
        <f t="shared" si="85"/>
        <v>1.0472689434052858</v>
      </c>
      <c r="IZ20" s="244"/>
      <c r="JA20" s="395"/>
      <c r="JB20" s="571"/>
    </row>
    <row r="21" spans="3:262" ht="16.5">
      <c r="C21" s="257" t="s">
        <v>26</v>
      </c>
      <c r="D21" s="108">
        <v>9104.3799999999992</v>
      </c>
      <c r="E21" s="108">
        <v>1466.07</v>
      </c>
      <c r="F21" s="243">
        <f t="shared" si="7"/>
        <v>0.16102908709873709</v>
      </c>
      <c r="G21" s="108">
        <v>7084.84</v>
      </c>
      <c r="H21" s="108">
        <v>8191.98</v>
      </c>
      <c r="I21" s="243">
        <f t="shared" si="8"/>
        <v>1.1562688783374078</v>
      </c>
      <c r="J21" s="108">
        <v>6273.74</v>
      </c>
      <c r="K21" s="108">
        <v>5860.74</v>
      </c>
      <c r="L21" s="243">
        <f t="shared" si="9"/>
        <v>0.93417004848782381</v>
      </c>
      <c r="M21" s="108">
        <v>8224.17</v>
      </c>
      <c r="N21" s="108">
        <v>7794.77</v>
      </c>
      <c r="O21" s="243">
        <f t="shared" si="10"/>
        <v>0.94778804426464924</v>
      </c>
      <c r="P21" s="108">
        <v>8136.97</v>
      </c>
      <c r="Q21" s="108">
        <v>3741.84</v>
      </c>
      <c r="R21" s="243">
        <f t="shared" si="11"/>
        <v>0.45985667883745424</v>
      </c>
      <c r="S21" s="108">
        <v>6618.61</v>
      </c>
      <c r="T21" s="108">
        <v>4195.8</v>
      </c>
      <c r="U21" s="243">
        <f t="shared" si="12"/>
        <v>0.633939754721913</v>
      </c>
      <c r="V21" s="108">
        <v>14144.17</v>
      </c>
      <c r="W21" s="108">
        <v>7131.62</v>
      </c>
      <c r="X21" s="243">
        <f t="shared" si="13"/>
        <v>0.50420915472594008</v>
      </c>
      <c r="Y21" s="108">
        <v>9800.15</v>
      </c>
      <c r="Z21" s="108">
        <v>4939.8900000000003</v>
      </c>
      <c r="AA21" s="243">
        <f t="shared" si="14"/>
        <v>0.50406269291796557</v>
      </c>
      <c r="AB21" s="108">
        <v>6265.11</v>
      </c>
      <c r="AC21" s="108">
        <v>2616.39</v>
      </c>
      <c r="AD21" s="243">
        <f t="shared" si="15"/>
        <v>0.41761277934465635</v>
      </c>
      <c r="AE21" s="108">
        <v>6607.51</v>
      </c>
      <c r="AF21" s="108">
        <v>2454.09</v>
      </c>
      <c r="AG21" s="243">
        <f t="shared" si="16"/>
        <v>0.37140919953204765</v>
      </c>
      <c r="AH21" s="108">
        <v>9968.31</v>
      </c>
      <c r="AI21" s="108">
        <v>4609.6400000000003</v>
      </c>
      <c r="AJ21" s="243">
        <f t="shared" si="17"/>
        <v>0.46242943889184834</v>
      </c>
      <c r="AK21" s="108">
        <v>7417.01</v>
      </c>
      <c r="AL21" s="108">
        <v>6066.05</v>
      </c>
      <c r="AM21" s="243">
        <f t="shared" si="18"/>
        <v>0.81785652169809664</v>
      </c>
      <c r="AN21" s="108">
        <v>7227.66</v>
      </c>
      <c r="AO21" s="108">
        <v>6810.06</v>
      </c>
      <c r="AP21" s="253">
        <f t="shared" si="19"/>
        <v>0.94222196395513913</v>
      </c>
      <c r="AQ21" s="108">
        <v>12034.19</v>
      </c>
      <c r="AR21" s="108">
        <v>8380.7000000000007</v>
      </c>
      <c r="AS21" s="253">
        <f t="shared" si="20"/>
        <v>0.69640748567207267</v>
      </c>
      <c r="AT21" s="108">
        <v>8176.5</v>
      </c>
      <c r="AU21" s="108">
        <v>6097.46</v>
      </c>
      <c r="AV21" s="253">
        <f t="shared" si="21"/>
        <v>0.74572983550418881</v>
      </c>
      <c r="AW21" s="108">
        <v>4635.03</v>
      </c>
      <c r="AX21" s="108">
        <v>3049.83</v>
      </c>
      <c r="AY21" s="253">
        <f t="shared" si="22"/>
        <v>0.65799574112788917</v>
      </c>
      <c r="AZ21" s="108">
        <v>5239.83</v>
      </c>
      <c r="BA21" s="108">
        <v>5388.99</v>
      </c>
      <c r="BB21" s="253">
        <f t="shared" si="23"/>
        <v>1.0284665723887989</v>
      </c>
      <c r="BC21" s="108">
        <v>6259.33</v>
      </c>
      <c r="BD21" s="108">
        <v>4926.43</v>
      </c>
      <c r="BE21" s="253">
        <f t="shared" si="24"/>
        <v>0.78705388595904036</v>
      </c>
      <c r="BF21" s="108">
        <v>8469.99</v>
      </c>
      <c r="BG21" s="108">
        <v>8799.84</v>
      </c>
      <c r="BH21" s="253">
        <f t="shared" si="25"/>
        <v>1.0389433753758859</v>
      </c>
      <c r="BI21" s="108">
        <v>8523.61</v>
      </c>
      <c r="BJ21" s="108">
        <v>6035.09</v>
      </c>
      <c r="BK21" s="253">
        <f t="shared" si="26"/>
        <v>0.70804389220060515</v>
      </c>
      <c r="BL21" s="108">
        <v>13816.75</v>
      </c>
      <c r="BM21" s="108">
        <v>9150.77</v>
      </c>
      <c r="BN21" s="253">
        <f t="shared" si="27"/>
        <v>0.66229540231964823</v>
      </c>
      <c r="BO21" s="108">
        <v>8950.92</v>
      </c>
      <c r="BP21" s="108">
        <v>5725.84</v>
      </c>
      <c r="BQ21" s="253">
        <f t="shared" si="28"/>
        <v>0.639692903075885</v>
      </c>
      <c r="BR21" s="108">
        <v>5528.3</v>
      </c>
      <c r="BS21" s="108">
        <v>4043.27</v>
      </c>
      <c r="BT21" s="253">
        <f t="shared" si="29"/>
        <v>0.7313767342582711</v>
      </c>
      <c r="BU21" s="108">
        <v>6973.51</v>
      </c>
      <c r="BV21" s="108">
        <v>5044.8500000000004</v>
      </c>
      <c r="BW21" s="253">
        <f t="shared" si="30"/>
        <v>0.72343052494367976</v>
      </c>
      <c r="BX21" s="108">
        <v>5525.29</v>
      </c>
      <c r="BY21" s="108">
        <v>3940.86</v>
      </c>
      <c r="BZ21" s="253">
        <f t="shared" si="31"/>
        <v>0.71324039100210124</v>
      </c>
      <c r="CA21" s="88">
        <v>5746.06</v>
      </c>
      <c r="CB21" s="108">
        <v>8164.88</v>
      </c>
      <c r="CC21" s="253">
        <f t="shared" si="32"/>
        <v>1.4209527920000835</v>
      </c>
      <c r="CD21" s="108">
        <v>7942.09</v>
      </c>
      <c r="CE21" s="108">
        <v>4913.8599999999997</v>
      </c>
      <c r="CF21" s="253">
        <f t="shared" si="33"/>
        <v>0.6187111956676391</v>
      </c>
      <c r="CG21" s="108">
        <v>14764.25</v>
      </c>
      <c r="CH21" s="108">
        <v>13965.72</v>
      </c>
      <c r="CI21" s="253">
        <f t="shared" si="34"/>
        <v>0.94591462485395461</v>
      </c>
      <c r="CJ21" s="108">
        <v>6330.05</v>
      </c>
      <c r="CK21" s="108">
        <v>6146.59</v>
      </c>
      <c r="CL21" s="253">
        <f t="shared" si="35"/>
        <v>0.97101760649599922</v>
      </c>
      <c r="CM21" s="108">
        <v>8013.98</v>
      </c>
      <c r="CN21" s="108">
        <v>6061.19</v>
      </c>
      <c r="CO21" s="253">
        <f t="shared" si="36"/>
        <v>0.75632706844788733</v>
      </c>
      <c r="CP21" s="108">
        <v>3104.36</v>
      </c>
      <c r="CQ21" s="108">
        <v>5658.19</v>
      </c>
      <c r="CR21" s="253">
        <f t="shared" si="37"/>
        <v>1.8226590988158589</v>
      </c>
      <c r="CS21" s="108">
        <v>6337.4</v>
      </c>
      <c r="CT21" s="108">
        <v>6562.71</v>
      </c>
      <c r="CU21" s="253">
        <f t="shared" si="38"/>
        <v>1.0355524347524221</v>
      </c>
      <c r="CV21" s="108">
        <v>5352.34</v>
      </c>
      <c r="CW21" s="108">
        <v>3473.21</v>
      </c>
      <c r="CX21" s="253">
        <f t="shared" si="39"/>
        <v>0.64891430663971272</v>
      </c>
      <c r="CY21" s="108">
        <v>7585.02</v>
      </c>
      <c r="CZ21" s="108">
        <v>5800.66</v>
      </c>
      <c r="DA21" s="253">
        <f t="shared" si="40"/>
        <v>0.76475210348819112</v>
      </c>
      <c r="DB21" s="108">
        <v>18546.75</v>
      </c>
      <c r="DC21" s="108">
        <v>10677.15</v>
      </c>
      <c r="DD21" s="253">
        <f t="shared" si="41"/>
        <v>0.5756884629382506</v>
      </c>
      <c r="DE21" s="108">
        <v>12864.17</v>
      </c>
      <c r="DF21" s="108">
        <v>4690.96</v>
      </c>
      <c r="DG21" s="253">
        <f t="shared" si="42"/>
        <v>0.36465314124424664</v>
      </c>
      <c r="DH21" s="108">
        <v>5151.6499999999996</v>
      </c>
      <c r="DI21" s="108">
        <v>7248.98</v>
      </c>
      <c r="DJ21" s="253">
        <f t="shared" si="43"/>
        <v>1.4071181077907078</v>
      </c>
      <c r="DK21" s="108">
        <v>9411.09</v>
      </c>
      <c r="DL21" s="108">
        <v>6437.28</v>
      </c>
      <c r="DM21" s="253">
        <f t="shared" si="0"/>
        <v>0.68401003496938184</v>
      </c>
      <c r="DN21" s="108">
        <v>8615.7800000000007</v>
      </c>
      <c r="DO21" s="108">
        <v>5221.34</v>
      </c>
      <c r="DP21" s="253">
        <f t="shared" si="1"/>
        <v>0.6060205808412007</v>
      </c>
      <c r="DQ21" s="108">
        <v>19281.95</v>
      </c>
      <c r="DR21" s="108">
        <v>7282.16</v>
      </c>
      <c r="DS21" s="253">
        <f t="shared" si="2"/>
        <v>0.37766719652317321</v>
      </c>
      <c r="DT21" s="108">
        <v>21466.59</v>
      </c>
      <c r="DU21" s="108">
        <v>13894.13</v>
      </c>
      <c r="DV21" s="253">
        <f t="shared" si="3"/>
        <v>0.64724439233245701</v>
      </c>
      <c r="DW21" s="108">
        <v>15049.36</v>
      </c>
      <c r="DX21" s="108">
        <v>14287.07</v>
      </c>
      <c r="DY21" s="253">
        <f t="shared" si="4"/>
        <v>0.9493473476612958</v>
      </c>
      <c r="DZ21" s="108">
        <v>9928.77</v>
      </c>
      <c r="EA21" s="108">
        <v>9451.7199999999993</v>
      </c>
      <c r="EB21" s="253">
        <f t="shared" si="44"/>
        <v>0.95195275950596081</v>
      </c>
      <c r="EC21" s="108">
        <v>5673.85</v>
      </c>
      <c r="ED21" s="108">
        <v>7080.29</v>
      </c>
      <c r="EE21" s="253">
        <f t="shared" si="45"/>
        <v>1.2478810684103385</v>
      </c>
      <c r="EF21" s="108">
        <v>5114.18</v>
      </c>
      <c r="EG21" s="108">
        <v>5811.11</v>
      </c>
      <c r="EH21" s="253">
        <f t="shared" si="46"/>
        <v>1.1362740458880993</v>
      </c>
      <c r="EI21" s="108">
        <v>4853.6099999999997</v>
      </c>
      <c r="EJ21" s="108">
        <v>3640.55</v>
      </c>
      <c r="EK21" s="253">
        <f t="shared" si="47"/>
        <v>0.75007056603229361</v>
      </c>
      <c r="EL21" s="108">
        <v>3909.04</v>
      </c>
      <c r="EM21" s="108">
        <v>5701.38</v>
      </c>
      <c r="EN21" s="253">
        <f t="shared" si="48"/>
        <v>1.4585115527085935</v>
      </c>
      <c r="EO21" s="108">
        <v>10404.76</v>
      </c>
      <c r="EP21" s="108">
        <v>5388.99</v>
      </c>
      <c r="EQ21" s="253">
        <f t="shared" si="49"/>
        <v>0.51793506049154425</v>
      </c>
      <c r="ER21" s="108">
        <v>12161.86</v>
      </c>
      <c r="ES21" s="108">
        <v>4926.43</v>
      </c>
      <c r="ET21" s="253">
        <f t="shared" si="50"/>
        <v>0.40507208601315919</v>
      </c>
      <c r="EU21" s="108">
        <v>9162.48</v>
      </c>
      <c r="EV21" s="108">
        <v>4179.45</v>
      </c>
      <c r="EW21" s="253">
        <f t="shared" si="51"/>
        <v>0.45614833538517957</v>
      </c>
      <c r="EX21" s="108">
        <v>7244.9</v>
      </c>
      <c r="EY21" s="108">
        <v>5876.43</v>
      </c>
      <c r="EZ21" s="253">
        <f t="shared" si="52"/>
        <v>0.81111264475700151</v>
      </c>
      <c r="FA21" s="108">
        <v>4704.6400000000003</v>
      </c>
      <c r="FB21" s="108">
        <v>3356.04</v>
      </c>
      <c r="FC21" s="253">
        <f t="shared" si="53"/>
        <v>0.71334682356142021</v>
      </c>
      <c r="FD21" s="108">
        <v>4707.72</v>
      </c>
      <c r="FE21" s="108">
        <v>7176.69</v>
      </c>
      <c r="FF21" s="253">
        <f t="shared" si="54"/>
        <v>1.5244513267569013</v>
      </c>
      <c r="FG21" s="108">
        <v>7711.73</v>
      </c>
      <c r="FH21" s="108">
        <v>7859.24</v>
      </c>
      <c r="FI21" s="253">
        <f t="shared" si="55"/>
        <v>1.0191280037034491</v>
      </c>
      <c r="FJ21" s="108">
        <v>7060.9</v>
      </c>
      <c r="FK21" s="108">
        <v>7166.53</v>
      </c>
      <c r="FL21" s="253">
        <f t="shared" si="56"/>
        <v>1.0149598493109944</v>
      </c>
      <c r="FM21" s="108">
        <v>13160.58</v>
      </c>
      <c r="FN21" s="108">
        <v>10067.76</v>
      </c>
      <c r="FO21" s="253">
        <f t="shared" si="57"/>
        <v>0.76499364009792881</v>
      </c>
      <c r="FP21" s="108">
        <v>8325.67</v>
      </c>
      <c r="FQ21" s="108">
        <v>6327.66</v>
      </c>
      <c r="FR21" s="253">
        <f t="shared" si="58"/>
        <v>0.76001811265639885</v>
      </c>
      <c r="FS21" s="108">
        <v>5641.72</v>
      </c>
      <c r="FT21" s="108">
        <v>5696.61</v>
      </c>
      <c r="FU21" s="253">
        <f t="shared" si="59"/>
        <v>1.0097293024113212</v>
      </c>
      <c r="FV21" s="108">
        <v>6404.84</v>
      </c>
      <c r="FW21" s="108">
        <v>5451.15</v>
      </c>
      <c r="FX21" s="253">
        <f t="shared" si="60"/>
        <v>0.85109854422592901</v>
      </c>
      <c r="FY21" s="108">
        <v>5776.16</v>
      </c>
      <c r="FZ21" s="108">
        <v>7668.82</v>
      </c>
      <c r="GA21" s="253">
        <f t="shared" si="61"/>
        <v>1.3276675161352871</v>
      </c>
      <c r="GB21" s="108">
        <v>7368.03</v>
      </c>
      <c r="GC21" s="108">
        <v>9265.66</v>
      </c>
      <c r="GD21" s="253">
        <f t="shared" si="62"/>
        <v>1.2575491685022999</v>
      </c>
      <c r="GE21" s="108">
        <v>7185.57</v>
      </c>
      <c r="GF21" s="108">
        <v>7951.14</v>
      </c>
      <c r="GG21" s="253">
        <f t="shared" si="63"/>
        <v>1.1065426959865399</v>
      </c>
      <c r="GH21" s="108">
        <v>13111.97</v>
      </c>
      <c r="GI21" s="108">
        <v>9448.98</v>
      </c>
      <c r="GJ21" s="253">
        <f t="shared" si="64"/>
        <v>0.72063770737730481</v>
      </c>
      <c r="GK21" s="108">
        <v>7287.48</v>
      </c>
      <c r="GL21" s="108">
        <v>8070.47</v>
      </c>
      <c r="GM21" s="253">
        <f t="shared" si="65"/>
        <v>1.1074431765164365</v>
      </c>
      <c r="GN21" s="108">
        <v>4284.5</v>
      </c>
      <c r="GO21" s="108">
        <v>5715.96</v>
      </c>
      <c r="GP21" s="253">
        <f t="shared" si="66"/>
        <v>1.3341019955654103</v>
      </c>
      <c r="GQ21" s="108">
        <v>6033.09</v>
      </c>
      <c r="GR21" s="108">
        <v>4759.49</v>
      </c>
      <c r="GS21" s="253">
        <f t="shared" si="67"/>
        <v>0.78889756327188876</v>
      </c>
      <c r="GT21" s="108">
        <v>5782.52</v>
      </c>
      <c r="GU21" s="108">
        <v>6390.88</v>
      </c>
      <c r="GV21" s="253">
        <f t="shared" si="68"/>
        <v>1.1052067264791128</v>
      </c>
      <c r="GW21" s="108">
        <v>6511.43</v>
      </c>
      <c r="GX21" s="108">
        <v>6503.13</v>
      </c>
      <c r="GY21" s="253">
        <f t="shared" si="69"/>
        <v>0.99872531840164136</v>
      </c>
      <c r="GZ21" s="108">
        <v>6511.43</v>
      </c>
      <c r="HA21" s="108">
        <v>10248.99</v>
      </c>
      <c r="HB21" s="253">
        <f t="shared" si="70"/>
        <v>1.5739998740676011</v>
      </c>
      <c r="HC21" s="108">
        <v>13892.66</v>
      </c>
      <c r="HD21" s="108">
        <v>13135.61</v>
      </c>
      <c r="HE21" s="253">
        <f t="shared" si="71"/>
        <v>0.94550719588617305</v>
      </c>
      <c r="HF21" s="108">
        <v>7323.64</v>
      </c>
      <c r="HG21" s="108">
        <v>8953.16</v>
      </c>
      <c r="HH21" s="253">
        <f t="shared" si="72"/>
        <v>1.2225013790956409</v>
      </c>
      <c r="HI21" s="108">
        <v>7186.84</v>
      </c>
      <c r="HJ21" s="108">
        <v>9060.73</v>
      </c>
      <c r="HK21" s="253">
        <f t="shared" si="73"/>
        <v>1.2607390730835804</v>
      </c>
      <c r="HL21" s="108">
        <v>3847.29</v>
      </c>
      <c r="HM21" s="108">
        <v>4032.51</v>
      </c>
      <c r="HN21" s="253">
        <f t="shared" si="74"/>
        <v>1.0481429785641323</v>
      </c>
      <c r="HO21" s="108">
        <v>4117.17</v>
      </c>
      <c r="HP21" s="108">
        <v>5649.62</v>
      </c>
      <c r="HQ21" s="253">
        <f t="shared" si="75"/>
        <v>1.3722095517066333</v>
      </c>
      <c r="HR21" s="108">
        <v>4217.9399999999996</v>
      </c>
      <c r="HS21" s="108">
        <v>6371.63</v>
      </c>
      <c r="HT21" s="253">
        <f t="shared" si="76"/>
        <v>1.5106023319440298</v>
      </c>
      <c r="HU21" s="108">
        <v>5060.16</v>
      </c>
      <c r="HV21" s="108">
        <v>6770.37</v>
      </c>
      <c r="HW21" s="253">
        <f t="shared" si="77"/>
        <v>1.3379754790362359</v>
      </c>
      <c r="HX21" s="108">
        <v>6211.53</v>
      </c>
      <c r="HY21" s="108">
        <v>10457.799999999999</v>
      </c>
      <c r="HZ21" s="253">
        <f t="shared" si="78"/>
        <v>1.6836109621944995</v>
      </c>
      <c r="IA21" s="108">
        <v>4735.84</v>
      </c>
      <c r="IB21" s="108">
        <v>7184.9</v>
      </c>
      <c r="IC21" s="253">
        <f t="shared" si="79"/>
        <v>1.5171331801750059</v>
      </c>
      <c r="ID21" s="353"/>
      <c r="IE21" s="353"/>
      <c r="IF21" s="353"/>
      <c r="IG21" s="353"/>
      <c r="IH21" s="353"/>
      <c r="II21" s="353"/>
      <c r="IJ21" s="353"/>
      <c r="IK21" s="353"/>
      <c r="IL21" s="353"/>
      <c r="IM21" s="353"/>
      <c r="IN21" s="353"/>
      <c r="IO21" s="353"/>
      <c r="IP21" s="353"/>
      <c r="IQ21" s="311">
        <f t="shared" si="80"/>
        <v>142081.63999999998</v>
      </c>
      <c r="IR21" s="311">
        <f t="shared" si="81"/>
        <v>157930.37</v>
      </c>
      <c r="IS21" s="310">
        <f t="shared" si="5"/>
        <v>15848.73000000001</v>
      </c>
      <c r="IT21" s="313">
        <f t="shared" si="6"/>
        <v>1.1115466431834544</v>
      </c>
      <c r="IU21" s="317">
        <f t="shared" si="82"/>
        <v>37964.57</v>
      </c>
      <c r="IV21" s="317">
        <f t="shared" si="83"/>
        <v>51295.820000000007</v>
      </c>
      <c r="IW21" s="316">
        <f t="shared" si="84"/>
        <v>13331.250000000007</v>
      </c>
      <c r="IX21" s="320">
        <f t="shared" si="85"/>
        <v>1.35114976937708</v>
      </c>
      <c r="IZ21" s="244"/>
      <c r="JA21" s="395"/>
      <c r="JB21" s="571"/>
    </row>
    <row r="22" spans="3:262" ht="16.5">
      <c r="C22" s="257" t="s">
        <v>27</v>
      </c>
      <c r="D22" s="108">
        <v>4009.26</v>
      </c>
      <c r="E22" s="108">
        <v>10684.99</v>
      </c>
      <c r="F22" s="243">
        <f t="shared" si="7"/>
        <v>2.6650778447893124</v>
      </c>
      <c r="G22" s="108">
        <v>7378.83</v>
      </c>
      <c r="H22" s="108">
        <v>14706.59</v>
      </c>
      <c r="I22" s="243">
        <f t="shared" si="8"/>
        <v>1.9930788485437394</v>
      </c>
      <c r="J22" s="108">
        <v>7299.88</v>
      </c>
      <c r="K22" s="108">
        <v>11328.29</v>
      </c>
      <c r="L22" s="243">
        <f t="shared" si="9"/>
        <v>1.551846057743415</v>
      </c>
      <c r="M22" s="108">
        <v>3015.62</v>
      </c>
      <c r="N22" s="108">
        <v>9900.01</v>
      </c>
      <c r="O22" s="243">
        <f t="shared" si="10"/>
        <v>3.282910313633681</v>
      </c>
      <c r="P22" s="108">
        <v>3597.75</v>
      </c>
      <c r="Q22" s="108">
        <v>8518.57</v>
      </c>
      <c r="R22" s="243">
        <f t="shared" si="11"/>
        <v>2.3677492877492878</v>
      </c>
      <c r="S22" s="108">
        <v>8738.41</v>
      </c>
      <c r="T22" s="108">
        <v>9944.2199999999993</v>
      </c>
      <c r="U22" s="243">
        <f t="shared" si="12"/>
        <v>1.1379896342698499</v>
      </c>
      <c r="V22" s="108">
        <v>7521.82</v>
      </c>
      <c r="W22" s="108">
        <v>15094.89</v>
      </c>
      <c r="X22" s="243">
        <f t="shared" si="13"/>
        <v>2.0068135105599443</v>
      </c>
      <c r="Y22" s="108">
        <v>2868.66</v>
      </c>
      <c r="Z22" s="108">
        <v>9204.41</v>
      </c>
      <c r="AA22" s="243">
        <f t="shared" si="14"/>
        <v>3.208609594723669</v>
      </c>
      <c r="AB22" s="108">
        <v>3800.55</v>
      </c>
      <c r="AC22" s="108">
        <v>5603.32</v>
      </c>
      <c r="AD22" s="243">
        <f t="shared" si="15"/>
        <v>1.4743445027693358</v>
      </c>
      <c r="AE22" s="108">
        <v>4522.13</v>
      </c>
      <c r="AF22" s="108">
        <v>5443.62</v>
      </c>
      <c r="AG22" s="243">
        <f t="shared" si="16"/>
        <v>1.2037734430456444</v>
      </c>
      <c r="AH22" s="108">
        <v>4868.62</v>
      </c>
      <c r="AI22" s="108">
        <v>4684.53</v>
      </c>
      <c r="AJ22" s="243">
        <f t="shared" si="17"/>
        <v>0.96218846408222447</v>
      </c>
      <c r="AK22" s="108">
        <v>4846.83</v>
      </c>
      <c r="AL22" s="108">
        <v>10094.08</v>
      </c>
      <c r="AM22" s="243">
        <f t="shared" si="18"/>
        <v>2.0826148224715948</v>
      </c>
      <c r="AN22" s="108">
        <v>7301.85</v>
      </c>
      <c r="AO22" s="108">
        <v>7646.44</v>
      </c>
      <c r="AP22" s="253">
        <f t="shared" si="19"/>
        <v>1.0471921499346055</v>
      </c>
      <c r="AQ22" s="108">
        <v>10700.01</v>
      </c>
      <c r="AR22" s="108">
        <v>12020.81</v>
      </c>
      <c r="AS22" s="253">
        <f t="shared" si="20"/>
        <v>1.1234391369727692</v>
      </c>
      <c r="AT22" s="108">
        <v>3989.25</v>
      </c>
      <c r="AU22" s="108">
        <v>11006.3</v>
      </c>
      <c r="AV22" s="253">
        <f t="shared" si="21"/>
        <v>2.7589897850473144</v>
      </c>
      <c r="AW22" s="108">
        <v>5573</v>
      </c>
      <c r="AX22" s="108">
        <v>7645.08</v>
      </c>
      <c r="AY22" s="253">
        <f t="shared" si="22"/>
        <v>1.37180692625157</v>
      </c>
      <c r="AZ22" s="108">
        <v>4255.75</v>
      </c>
      <c r="BA22" s="108">
        <v>8305.58</v>
      </c>
      <c r="BB22" s="253">
        <f t="shared" si="23"/>
        <v>1.9516136991129649</v>
      </c>
      <c r="BC22" s="108">
        <v>4308.74</v>
      </c>
      <c r="BD22" s="108">
        <v>5010.5</v>
      </c>
      <c r="BE22" s="253">
        <f t="shared" si="24"/>
        <v>1.1628689593709531</v>
      </c>
      <c r="BF22" s="108">
        <v>5623.86</v>
      </c>
      <c r="BG22" s="108">
        <v>6273.79</v>
      </c>
      <c r="BH22" s="253">
        <f t="shared" si="25"/>
        <v>1.1155665325950503</v>
      </c>
      <c r="BI22" s="108">
        <v>6215.63</v>
      </c>
      <c r="BJ22" s="108">
        <v>13857.41</v>
      </c>
      <c r="BK22" s="253">
        <f t="shared" si="26"/>
        <v>2.2294457681683113</v>
      </c>
      <c r="BL22" s="108">
        <v>7059.71</v>
      </c>
      <c r="BM22" s="108">
        <v>21285.58</v>
      </c>
      <c r="BN22" s="253">
        <f t="shared" si="27"/>
        <v>3.0150785230554797</v>
      </c>
      <c r="BO22" s="108">
        <v>2932.71</v>
      </c>
      <c r="BP22" s="108">
        <v>10013.700000000001</v>
      </c>
      <c r="BQ22" s="253">
        <f t="shared" si="28"/>
        <v>3.4144869421115627</v>
      </c>
      <c r="BR22" s="108">
        <v>3801.46</v>
      </c>
      <c r="BS22" s="108">
        <v>7925.56</v>
      </c>
      <c r="BT22" s="253">
        <f t="shared" si="29"/>
        <v>2.0848726541907583</v>
      </c>
      <c r="BU22" s="108">
        <v>3579.72</v>
      </c>
      <c r="BV22" s="108">
        <v>9758.49</v>
      </c>
      <c r="BW22" s="253">
        <f t="shared" si="30"/>
        <v>2.7260484060205825</v>
      </c>
      <c r="BX22" s="108">
        <v>2457.54</v>
      </c>
      <c r="BY22" s="108">
        <v>6919.02</v>
      </c>
      <c r="BZ22" s="253">
        <f t="shared" si="31"/>
        <v>2.8154251812788402</v>
      </c>
      <c r="CA22" s="88">
        <v>3324.92</v>
      </c>
      <c r="CB22" s="108">
        <v>11716.12</v>
      </c>
      <c r="CC22" s="253">
        <f t="shared" si="32"/>
        <v>3.523729894253095</v>
      </c>
      <c r="CD22" s="108">
        <v>6089.87</v>
      </c>
      <c r="CE22" s="108">
        <v>11461.15</v>
      </c>
      <c r="CF22" s="253">
        <f t="shared" si="33"/>
        <v>1.8820024072763457</v>
      </c>
      <c r="CG22" s="108">
        <v>8700.75</v>
      </c>
      <c r="CH22" s="108">
        <v>18770.46</v>
      </c>
      <c r="CI22" s="253">
        <f t="shared" si="34"/>
        <v>2.157338160503405</v>
      </c>
      <c r="CJ22" s="108">
        <v>3304.33</v>
      </c>
      <c r="CK22" s="108">
        <v>17522.240000000002</v>
      </c>
      <c r="CL22" s="253">
        <f t="shared" si="35"/>
        <v>5.3028117651687339</v>
      </c>
      <c r="CM22" s="108">
        <v>5515.46</v>
      </c>
      <c r="CN22" s="108">
        <v>12979.01</v>
      </c>
      <c r="CO22" s="253">
        <f t="shared" si="36"/>
        <v>2.3532053536785691</v>
      </c>
      <c r="CP22" s="108">
        <v>3527.59</v>
      </c>
      <c r="CQ22" s="108">
        <v>6253.92</v>
      </c>
      <c r="CR22" s="253">
        <f t="shared" si="37"/>
        <v>1.7728590907673509</v>
      </c>
      <c r="CS22" s="108">
        <v>2881.85</v>
      </c>
      <c r="CT22" s="108">
        <v>12473.98</v>
      </c>
      <c r="CU22" s="253">
        <f t="shared" si="38"/>
        <v>4.3284626194978921</v>
      </c>
      <c r="CV22" s="108">
        <v>2716.64</v>
      </c>
      <c r="CW22" s="108">
        <v>11023.25</v>
      </c>
      <c r="CX22" s="253">
        <f t="shared" si="39"/>
        <v>4.0576778667766069</v>
      </c>
      <c r="CY22" s="108">
        <v>6286.5</v>
      </c>
      <c r="CZ22" s="108">
        <v>11274.9</v>
      </c>
      <c r="DA22" s="253">
        <f t="shared" si="40"/>
        <v>1.7935099021713194</v>
      </c>
      <c r="DB22" s="108">
        <v>7424.66</v>
      </c>
      <c r="DC22" s="108">
        <v>17570.509999999998</v>
      </c>
      <c r="DD22" s="253">
        <f t="shared" si="41"/>
        <v>2.3665070185032042</v>
      </c>
      <c r="DE22" s="108">
        <v>2961.14</v>
      </c>
      <c r="DF22" s="108">
        <v>11761.51</v>
      </c>
      <c r="DG22" s="253">
        <f t="shared" si="42"/>
        <v>3.9719533693104685</v>
      </c>
      <c r="DH22" s="108">
        <v>6061.68</v>
      </c>
      <c r="DI22" s="108">
        <v>8865.0400000000009</v>
      </c>
      <c r="DJ22" s="253">
        <f t="shared" si="43"/>
        <v>1.4624724498818811</v>
      </c>
      <c r="DK22" s="108">
        <v>4919.01</v>
      </c>
      <c r="DL22" s="108">
        <v>8862.69</v>
      </c>
      <c r="DM22" s="253">
        <f t="shared" si="0"/>
        <v>1.8017222977794312</v>
      </c>
      <c r="DN22" s="108">
        <v>7003.46</v>
      </c>
      <c r="DO22" s="108">
        <v>8872.49</v>
      </c>
      <c r="DP22" s="253">
        <f t="shared" si="1"/>
        <v>1.2668723745120269</v>
      </c>
      <c r="DQ22" s="108">
        <v>15372.07</v>
      </c>
      <c r="DR22" s="108">
        <v>14880.28</v>
      </c>
      <c r="DS22" s="253">
        <f t="shared" si="2"/>
        <v>0.96800756176624236</v>
      </c>
      <c r="DT22" s="108">
        <v>9629.02</v>
      </c>
      <c r="DU22" s="108">
        <v>19164.88</v>
      </c>
      <c r="DV22" s="253">
        <f t="shared" si="3"/>
        <v>1.9903250798108219</v>
      </c>
      <c r="DW22" s="108">
        <v>10724.31</v>
      </c>
      <c r="DX22" s="108">
        <v>35101.980000000003</v>
      </c>
      <c r="DY22" s="253">
        <f t="shared" si="4"/>
        <v>3.2731224666202308</v>
      </c>
      <c r="DZ22" s="108">
        <v>3627.19</v>
      </c>
      <c r="EA22" s="108">
        <v>11558.48</v>
      </c>
      <c r="EB22" s="253">
        <f t="shared" si="44"/>
        <v>3.1866210482494712</v>
      </c>
      <c r="EC22" s="108">
        <v>3488.81</v>
      </c>
      <c r="ED22" s="108">
        <v>6908.69</v>
      </c>
      <c r="EE22" s="253">
        <f t="shared" si="45"/>
        <v>1.9802425468856142</v>
      </c>
      <c r="EF22" s="108">
        <v>2758.16</v>
      </c>
      <c r="EG22" s="108">
        <v>6699.62</v>
      </c>
      <c r="EH22" s="253">
        <f t="shared" si="46"/>
        <v>2.4290178959886304</v>
      </c>
      <c r="EI22" s="108">
        <v>5260.53</v>
      </c>
      <c r="EJ22" s="108">
        <v>6379.82</v>
      </c>
      <c r="EK22" s="253">
        <f t="shared" si="47"/>
        <v>1.2127713367284285</v>
      </c>
      <c r="EL22" s="108">
        <v>3391.65</v>
      </c>
      <c r="EM22" s="108">
        <v>9060.11</v>
      </c>
      <c r="EN22" s="253">
        <f t="shared" si="48"/>
        <v>2.6712986304601007</v>
      </c>
      <c r="EO22" s="108">
        <v>3592.74</v>
      </c>
      <c r="EP22" s="108">
        <v>8305.58</v>
      </c>
      <c r="EQ22" s="253">
        <f t="shared" si="49"/>
        <v>2.3117676202564059</v>
      </c>
      <c r="ER22" s="108">
        <v>7285.58</v>
      </c>
      <c r="ES22" s="108">
        <v>5010.5</v>
      </c>
      <c r="ET22" s="253">
        <f t="shared" si="50"/>
        <v>0.68772836205216337</v>
      </c>
      <c r="EU22" s="108">
        <v>3501.06</v>
      </c>
      <c r="EV22" s="108">
        <v>9938.9500000000007</v>
      </c>
      <c r="EW22" s="253">
        <f t="shared" si="51"/>
        <v>2.8388402369568078</v>
      </c>
      <c r="EX22" s="108">
        <v>3045.54</v>
      </c>
      <c r="EY22" s="108">
        <v>6673.32</v>
      </c>
      <c r="EZ22" s="253">
        <f t="shared" si="52"/>
        <v>2.1911779191867451</v>
      </c>
      <c r="FA22" s="108">
        <v>2954.87</v>
      </c>
      <c r="FB22" s="108">
        <v>10069.86</v>
      </c>
      <c r="FC22" s="253">
        <f t="shared" si="53"/>
        <v>3.4078859645263586</v>
      </c>
      <c r="FD22" s="108">
        <v>2354.88</v>
      </c>
      <c r="FE22" s="108">
        <v>8434.7199999999993</v>
      </c>
      <c r="FF22" s="253">
        <f t="shared" si="54"/>
        <v>3.581804593015355</v>
      </c>
      <c r="FG22" s="108">
        <v>3458.43</v>
      </c>
      <c r="FH22" s="108">
        <v>11062.11</v>
      </c>
      <c r="FI22" s="253">
        <f t="shared" si="55"/>
        <v>3.1985930031835257</v>
      </c>
      <c r="FJ22" s="108">
        <v>5797.33</v>
      </c>
      <c r="FK22" s="108">
        <v>14877.83</v>
      </c>
      <c r="FL22" s="253">
        <f t="shared" si="56"/>
        <v>2.5663244976566797</v>
      </c>
      <c r="FM22" s="108">
        <v>9618.82</v>
      </c>
      <c r="FN22" s="108">
        <v>22593.48</v>
      </c>
      <c r="FO22" s="253">
        <f t="shared" si="57"/>
        <v>2.348882711184948</v>
      </c>
      <c r="FP22" s="108">
        <v>3104.39</v>
      </c>
      <c r="FQ22" s="108">
        <v>11700.64</v>
      </c>
      <c r="FR22" s="253">
        <f t="shared" si="58"/>
        <v>3.7690625211394186</v>
      </c>
      <c r="FS22" s="108">
        <v>5672.59</v>
      </c>
      <c r="FT22" s="108">
        <v>7830.27</v>
      </c>
      <c r="FU22" s="253">
        <f t="shared" si="59"/>
        <v>1.3803694608635562</v>
      </c>
      <c r="FV22" s="108">
        <v>3054.52</v>
      </c>
      <c r="FW22" s="108">
        <v>5999.24</v>
      </c>
      <c r="FX22" s="253">
        <f t="shared" si="60"/>
        <v>1.9640532718725037</v>
      </c>
      <c r="FY22" s="108">
        <v>7037.01</v>
      </c>
      <c r="FZ22" s="108">
        <v>9362.5300000000007</v>
      </c>
      <c r="GA22" s="253">
        <f t="shared" si="61"/>
        <v>1.3304699012790944</v>
      </c>
      <c r="GB22" s="108">
        <v>5325.04</v>
      </c>
      <c r="GC22" s="108">
        <v>9660.93</v>
      </c>
      <c r="GD22" s="253">
        <f t="shared" si="62"/>
        <v>1.8142455267941651</v>
      </c>
      <c r="GE22" s="108">
        <v>5667.34</v>
      </c>
      <c r="GF22" s="108">
        <v>11791.06</v>
      </c>
      <c r="GG22" s="253">
        <f t="shared" si="63"/>
        <v>2.080528078428328</v>
      </c>
      <c r="GH22" s="108">
        <v>6999.13</v>
      </c>
      <c r="GI22" s="108">
        <v>18493.62</v>
      </c>
      <c r="GJ22" s="253">
        <f t="shared" si="64"/>
        <v>2.6422741112109644</v>
      </c>
      <c r="GK22" s="108">
        <v>4596.4399999999996</v>
      </c>
      <c r="GL22" s="108">
        <v>11527.99</v>
      </c>
      <c r="GM22" s="253">
        <f t="shared" si="65"/>
        <v>2.5080257764704861</v>
      </c>
      <c r="GN22" s="108">
        <v>3474.54</v>
      </c>
      <c r="GO22" s="108">
        <v>7306.19</v>
      </c>
      <c r="GP22" s="253">
        <f t="shared" si="66"/>
        <v>2.1027790729132487</v>
      </c>
      <c r="GQ22" s="108">
        <v>5276.09</v>
      </c>
      <c r="GR22" s="108">
        <v>9462.92</v>
      </c>
      <c r="GS22" s="253">
        <f t="shared" si="67"/>
        <v>1.7935478735199741</v>
      </c>
      <c r="GT22" s="108">
        <v>4371.58</v>
      </c>
      <c r="GU22" s="108">
        <v>8025.41</v>
      </c>
      <c r="GV22" s="253">
        <f t="shared" si="68"/>
        <v>1.8358145110005992</v>
      </c>
      <c r="GW22" s="108">
        <v>3098.55</v>
      </c>
      <c r="GX22" s="108">
        <v>7204.92</v>
      </c>
      <c r="GY22" s="253">
        <f t="shared" si="69"/>
        <v>2.3252553613787095</v>
      </c>
      <c r="GZ22" s="108">
        <v>3098.55</v>
      </c>
      <c r="HA22" s="108">
        <v>12720.33</v>
      </c>
      <c r="HB22" s="253">
        <f t="shared" si="70"/>
        <v>4.1052524567943065</v>
      </c>
      <c r="HC22" s="108">
        <v>10183.93</v>
      </c>
      <c r="HD22" s="108">
        <v>16506.669999999998</v>
      </c>
      <c r="HE22" s="253">
        <f t="shared" si="71"/>
        <v>1.6208546209567425</v>
      </c>
      <c r="HF22" s="108">
        <v>4817.63</v>
      </c>
      <c r="HG22" s="108">
        <v>15992.55</v>
      </c>
      <c r="HH22" s="253">
        <f t="shared" si="72"/>
        <v>3.3195886774202252</v>
      </c>
      <c r="HI22" s="108">
        <v>4348.4399999999996</v>
      </c>
      <c r="HJ22" s="108">
        <v>13577.33</v>
      </c>
      <c r="HK22" s="253">
        <f t="shared" si="73"/>
        <v>3.1223450248824869</v>
      </c>
      <c r="HL22" s="108">
        <v>2569.33</v>
      </c>
      <c r="HM22" s="108">
        <v>8395.09</v>
      </c>
      <c r="HN22" s="253">
        <f t="shared" si="74"/>
        <v>3.267423803092635</v>
      </c>
      <c r="HP22" s="108">
        <v>10131.719999999999</v>
      </c>
      <c r="HQ22" s="253" t="e">
        <f t="shared" si="75"/>
        <v>#DIV/0!</v>
      </c>
      <c r="HS22" s="108">
        <v>9043.18</v>
      </c>
      <c r="HT22" s="253" t="e">
        <f t="shared" si="76"/>
        <v>#DIV/0!</v>
      </c>
      <c r="HV22" s="108">
        <v>13557.37</v>
      </c>
      <c r="HW22" s="253" t="e">
        <f t="shared" si="77"/>
        <v>#DIV/0!</v>
      </c>
      <c r="HY22" s="108">
        <v>25468.41</v>
      </c>
      <c r="HZ22" s="253" t="e">
        <f t="shared" si="78"/>
        <v>#DIV/0!</v>
      </c>
      <c r="IB22" s="108">
        <v>13738.3</v>
      </c>
      <c r="IC22" s="253" t="e">
        <f t="shared" si="79"/>
        <v>#DIV/0!</v>
      </c>
      <c r="ID22" s="353"/>
      <c r="IE22" s="353"/>
      <c r="IF22" s="353"/>
      <c r="IG22" s="353"/>
      <c r="IH22" s="353"/>
      <c r="II22" s="353"/>
      <c r="IJ22" s="353"/>
      <c r="IK22" s="353"/>
      <c r="IL22" s="353"/>
      <c r="IM22" s="353"/>
      <c r="IN22" s="353"/>
      <c r="IO22" s="353"/>
      <c r="IP22" s="353"/>
      <c r="IQ22" s="311">
        <f t="shared" si="80"/>
        <v>82695.10000000002</v>
      </c>
      <c r="IR22" s="311">
        <f t="shared" si="81"/>
        <v>243758.36999999994</v>
      </c>
      <c r="IS22" s="310">
        <f t="shared" si="5"/>
        <v>161063.2699999999</v>
      </c>
      <c r="IT22" s="313">
        <f t="shared" si="6"/>
        <v>2.9476761017279123</v>
      </c>
      <c r="IU22" s="317">
        <f t="shared" si="82"/>
        <v>11735.4</v>
      </c>
      <c r="IV22" s="317">
        <f t="shared" si="83"/>
        <v>96165.650000000009</v>
      </c>
      <c r="IW22" s="316">
        <f t="shared" si="84"/>
        <v>84430.250000000015</v>
      </c>
      <c r="IX22" s="320">
        <f t="shared" si="85"/>
        <v>8.194492731393904</v>
      </c>
      <c r="IZ22" s="244"/>
      <c r="JA22" s="395"/>
      <c r="JB22" s="571"/>
    </row>
    <row r="23" spans="3:262" ht="16.5">
      <c r="C23" s="340" t="s">
        <v>28</v>
      </c>
      <c r="D23" s="108">
        <v>9847.44</v>
      </c>
      <c r="E23" s="108">
        <v>11643.41</v>
      </c>
      <c r="F23" s="243">
        <f t="shared" si="7"/>
        <v>1.1823793798185112</v>
      </c>
      <c r="G23" s="108">
        <v>19777.509999999998</v>
      </c>
      <c r="H23" s="108">
        <v>20825.900000000001</v>
      </c>
      <c r="I23" s="243">
        <f t="shared" si="8"/>
        <v>1.0530092008549106</v>
      </c>
      <c r="J23" s="108">
        <v>15390.37</v>
      </c>
      <c r="K23" s="108">
        <v>17751.580000000002</v>
      </c>
      <c r="L23" s="243">
        <f t="shared" si="9"/>
        <v>1.1534212627766585</v>
      </c>
      <c r="M23" s="108">
        <v>15039.36</v>
      </c>
      <c r="N23" s="108">
        <v>15145.83</v>
      </c>
      <c r="O23" s="243">
        <f t="shared" si="10"/>
        <v>1.0070794235924934</v>
      </c>
      <c r="P23" s="108">
        <v>16511.349999999999</v>
      </c>
      <c r="Q23" s="108">
        <v>17374.88</v>
      </c>
      <c r="R23" s="243">
        <f t="shared" si="11"/>
        <v>1.0522991760213432</v>
      </c>
      <c r="S23" s="108">
        <v>15975.29</v>
      </c>
      <c r="T23" s="108">
        <v>18464.37</v>
      </c>
      <c r="U23" s="243">
        <f t="shared" si="12"/>
        <v>1.1558081261748612</v>
      </c>
      <c r="V23" s="108">
        <v>26343.32</v>
      </c>
      <c r="W23" s="108">
        <v>26794.95</v>
      </c>
      <c r="X23" s="243">
        <f t="shared" si="13"/>
        <v>1.0171440046281184</v>
      </c>
      <c r="Y23" s="108">
        <v>9203.25</v>
      </c>
      <c r="Z23" s="108">
        <v>10328.450000000001</v>
      </c>
      <c r="AA23" s="243">
        <f t="shared" si="14"/>
        <v>1.1222611577431887</v>
      </c>
      <c r="AB23" s="108">
        <v>11899.94</v>
      </c>
      <c r="AC23" s="108">
        <v>12229.96</v>
      </c>
      <c r="AD23" s="243">
        <f t="shared" si="15"/>
        <v>1.0277329129390567</v>
      </c>
      <c r="AE23" s="108">
        <v>12527.48</v>
      </c>
      <c r="AF23" s="108">
        <v>8634.7199999999993</v>
      </c>
      <c r="AG23" s="243">
        <f t="shared" si="16"/>
        <v>0.68926232570317414</v>
      </c>
      <c r="AH23" s="108">
        <v>14215.27</v>
      </c>
      <c r="AI23" s="108">
        <v>17424.740000000002</v>
      </c>
      <c r="AJ23" s="243">
        <f t="shared" si="17"/>
        <v>1.2257762251438067</v>
      </c>
      <c r="AK23" s="108">
        <v>17110.38</v>
      </c>
      <c r="AL23" s="108">
        <v>11974.82</v>
      </c>
      <c r="AM23" s="243">
        <f t="shared" si="18"/>
        <v>0.69985704584001052</v>
      </c>
      <c r="AN23" s="108">
        <v>21965.63</v>
      </c>
      <c r="AO23" s="108">
        <v>18255.810000000001</v>
      </c>
      <c r="AP23" s="253">
        <f t="shared" si="19"/>
        <v>0.83110796275818177</v>
      </c>
      <c r="AQ23" s="108">
        <v>32561.1</v>
      </c>
      <c r="AR23" s="108">
        <v>31893.19</v>
      </c>
      <c r="AS23" s="253">
        <f t="shared" si="20"/>
        <v>0.97948748660211116</v>
      </c>
      <c r="AT23" s="108">
        <v>8977.31</v>
      </c>
      <c r="AU23" s="108">
        <v>14640.64</v>
      </c>
      <c r="AV23" s="253">
        <f t="shared" si="21"/>
        <v>1.6308493301445532</v>
      </c>
      <c r="AW23" s="108">
        <v>11354.6</v>
      </c>
      <c r="AX23" s="108">
        <v>16259.02</v>
      </c>
      <c r="AY23" s="253">
        <f t="shared" si="22"/>
        <v>1.4319324326704594</v>
      </c>
      <c r="AZ23" s="108">
        <v>13804.97</v>
      </c>
      <c r="BA23" s="108">
        <v>11886.27</v>
      </c>
      <c r="BB23" s="253">
        <f t="shared" si="23"/>
        <v>0.86101382328248455</v>
      </c>
      <c r="BC23" s="108">
        <v>13391.58</v>
      </c>
      <c r="BD23" s="108">
        <v>8662.7999999999993</v>
      </c>
      <c r="BE23" s="253">
        <f t="shared" si="24"/>
        <v>0.64688408686652354</v>
      </c>
      <c r="BF23" s="108">
        <v>11806.12</v>
      </c>
      <c r="BG23" s="108">
        <v>16426.79</v>
      </c>
      <c r="BH23" s="253">
        <f t="shared" si="25"/>
        <v>1.3913792168807364</v>
      </c>
      <c r="BI23" s="108">
        <v>17775.37</v>
      </c>
      <c r="BJ23" s="108">
        <v>16573.060000000001</v>
      </c>
      <c r="BK23" s="253">
        <f t="shared" si="26"/>
        <v>0.9323609016296146</v>
      </c>
      <c r="BL23" s="108">
        <v>34725.279999999999</v>
      </c>
      <c r="BM23" s="108">
        <v>22540.99</v>
      </c>
      <c r="BN23" s="253">
        <f t="shared" si="27"/>
        <v>0.64912334760151691</v>
      </c>
      <c r="BO23" s="108">
        <v>14662.04</v>
      </c>
      <c r="BP23" s="108">
        <v>8553.4599999999991</v>
      </c>
      <c r="BQ23" s="253">
        <f t="shared" si="28"/>
        <v>0.5833744826777173</v>
      </c>
      <c r="BR23" s="108">
        <v>15409.46</v>
      </c>
      <c r="BS23" s="108">
        <v>11369.52</v>
      </c>
      <c r="BT23" s="253">
        <f t="shared" si="29"/>
        <v>0.73782728272113374</v>
      </c>
      <c r="BU23" s="108">
        <v>15855.43</v>
      </c>
      <c r="BV23" s="108">
        <v>11979.99</v>
      </c>
      <c r="BW23" s="253">
        <f t="shared" si="30"/>
        <v>0.75557648073877526</v>
      </c>
      <c r="BX23" s="108">
        <v>10674.29</v>
      </c>
      <c r="BY23" s="108">
        <v>12068.4</v>
      </c>
      <c r="BZ23" s="253">
        <f t="shared" si="31"/>
        <v>1.1306044711170484</v>
      </c>
      <c r="CA23" s="88">
        <v>13638.86</v>
      </c>
      <c r="CB23" s="108">
        <v>14962.51</v>
      </c>
      <c r="CC23" s="253">
        <f t="shared" si="32"/>
        <v>1.0970499000649614</v>
      </c>
      <c r="CD23" s="108">
        <v>24167.759999999998</v>
      </c>
      <c r="CE23" s="108">
        <v>17079.689999999999</v>
      </c>
      <c r="CF23" s="253">
        <f t="shared" si="33"/>
        <v>0.70671382039543584</v>
      </c>
      <c r="CG23" s="108">
        <v>31639.919999999998</v>
      </c>
      <c r="CH23" s="108">
        <v>33377.51</v>
      </c>
      <c r="CI23" s="253">
        <f t="shared" si="34"/>
        <v>1.0549176483379226</v>
      </c>
      <c r="CJ23" s="108">
        <v>10290.450000000001</v>
      </c>
      <c r="CK23" s="108">
        <v>12271.55</v>
      </c>
      <c r="CL23" s="253">
        <f t="shared" si="35"/>
        <v>1.1925183058078119</v>
      </c>
      <c r="CM23" s="108">
        <v>11811.56</v>
      </c>
      <c r="CN23" s="108">
        <v>17417.22</v>
      </c>
      <c r="CO23" s="253">
        <f t="shared" si="36"/>
        <v>1.4745909939076636</v>
      </c>
      <c r="CP23" s="108">
        <v>14467.46</v>
      </c>
      <c r="CQ23" s="108">
        <v>12208.26</v>
      </c>
      <c r="CR23" s="253">
        <f t="shared" si="37"/>
        <v>0.84384266484925485</v>
      </c>
      <c r="CS23" s="108">
        <v>9458.3700000000008</v>
      </c>
      <c r="CT23" s="108">
        <v>12124.05</v>
      </c>
      <c r="CU23" s="253">
        <f t="shared" si="38"/>
        <v>1.2818329162424391</v>
      </c>
      <c r="CV23" s="108">
        <v>15636.22</v>
      </c>
      <c r="CW23" s="108">
        <v>15023.1</v>
      </c>
      <c r="CX23" s="253">
        <f t="shared" si="39"/>
        <v>0.96078847701042847</v>
      </c>
      <c r="CY23" s="108">
        <v>17007.63</v>
      </c>
      <c r="CZ23" s="108">
        <v>22339.63</v>
      </c>
      <c r="DA23" s="253">
        <f t="shared" si="40"/>
        <v>1.3135063497971204</v>
      </c>
      <c r="DB23" s="108">
        <v>33988.67</v>
      </c>
      <c r="DC23" s="108">
        <v>22631.61</v>
      </c>
      <c r="DD23" s="253">
        <f t="shared" si="41"/>
        <v>0.66585747544696516</v>
      </c>
      <c r="DE23" s="108">
        <v>9063.33</v>
      </c>
      <c r="DF23" s="108">
        <v>10210.07</v>
      </c>
      <c r="DG23" s="253">
        <f t="shared" si="42"/>
        <v>1.1265252396194334</v>
      </c>
      <c r="DH23" s="108">
        <v>12064.81</v>
      </c>
      <c r="DI23" s="108">
        <v>12627.21</v>
      </c>
      <c r="DJ23" s="253">
        <f t="shared" si="43"/>
        <v>1.0466149073213751</v>
      </c>
      <c r="DK23" s="108">
        <v>11257.87</v>
      </c>
      <c r="DL23" s="108">
        <v>18001.060000000001</v>
      </c>
      <c r="DM23" s="253">
        <f t="shared" si="0"/>
        <v>1.5989756499231205</v>
      </c>
      <c r="DN23" s="108">
        <v>17242.689999999999</v>
      </c>
      <c r="DO23" s="108">
        <v>13951.77</v>
      </c>
      <c r="DP23" s="253">
        <f t="shared" si="1"/>
        <v>0.80914114908984625</v>
      </c>
      <c r="DQ23" s="108">
        <v>40289.879999999997</v>
      </c>
      <c r="DR23" s="108">
        <v>16453.09</v>
      </c>
      <c r="DS23" s="253">
        <f t="shared" si="2"/>
        <v>0.40836780849185955</v>
      </c>
      <c r="DT23" s="108">
        <v>33083.07</v>
      </c>
      <c r="DU23" s="108">
        <v>28682.7</v>
      </c>
      <c r="DV23" s="253">
        <f t="shared" si="3"/>
        <v>0.86699027629539827</v>
      </c>
      <c r="DW23" s="108">
        <v>38847.800000000003</v>
      </c>
      <c r="DX23" s="108">
        <v>44229.91</v>
      </c>
      <c r="DY23" s="253">
        <f t="shared" si="4"/>
        <v>1.1385434953845521</v>
      </c>
      <c r="DZ23" s="108">
        <v>15075.2</v>
      </c>
      <c r="EA23" s="108">
        <v>18611.759999999998</v>
      </c>
      <c r="EB23" s="253">
        <f t="shared" si="44"/>
        <v>1.2345945659095732</v>
      </c>
      <c r="EC23" s="108">
        <v>13610.76</v>
      </c>
      <c r="ED23" s="108">
        <v>5395.26</v>
      </c>
      <c r="EE23" s="253">
        <f t="shared" si="45"/>
        <v>0.39639667439584564</v>
      </c>
      <c r="EF23" s="108">
        <v>13584.2</v>
      </c>
      <c r="EG23" s="108">
        <v>12350.9</v>
      </c>
      <c r="EH23" s="253">
        <f t="shared" si="46"/>
        <v>0.9092107006669512</v>
      </c>
      <c r="EI23" s="108">
        <v>9647.4500000000007</v>
      </c>
      <c r="EJ23" s="108">
        <v>12885.89</v>
      </c>
      <c r="EK23" s="253">
        <f t="shared" si="47"/>
        <v>1.3356783398721941</v>
      </c>
      <c r="EL23" s="108">
        <v>13591.75</v>
      </c>
      <c r="EM23" s="108">
        <v>11812.63</v>
      </c>
      <c r="EN23" s="253">
        <f t="shared" si="48"/>
        <v>0.86910294847977632</v>
      </c>
      <c r="EO23" s="108">
        <v>16852.05</v>
      </c>
      <c r="EP23" s="108">
        <v>11886.27</v>
      </c>
      <c r="EQ23" s="253">
        <f t="shared" si="49"/>
        <v>0.70533080545096893</v>
      </c>
      <c r="ER23" s="108">
        <v>31861.93</v>
      </c>
      <c r="ES23" s="108">
        <v>8662.7999999999993</v>
      </c>
      <c r="ET23" s="253">
        <f t="shared" si="50"/>
        <v>0.27188560140581564</v>
      </c>
      <c r="EU23" s="108">
        <v>15298.33</v>
      </c>
      <c r="EV23" s="108">
        <v>10991.34</v>
      </c>
      <c r="EW23" s="253">
        <f t="shared" si="51"/>
        <v>0.71846665616443106</v>
      </c>
      <c r="EX23" s="108">
        <v>12375.02</v>
      </c>
      <c r="EY23" s="108">
        <v>11038.4</v>
      </c>
      <c r="EZ23" s="253">
        <f t="shared" si="52"/>
        <v>0.89199047759114725</v>
      </c>
      <c r="FA23" s="108">
        <v>9337.42</v>
      </c>
      <c r="FB23" s="108">
        <v>8975.7900000000009</v>
      </c>
      <c r="FC23" s="253">
        <f t="shared" si="53"/>
        <v>0.9612708863904591</v>
      </c>
      <c r="FD23" s="108">
        <v>10260.370000000001</v>
      </c>
      <c r="FE23" s="108">
        <v>10774.61</v>
      </c>
      <c r="FF23" s="253">
        <f t="shared" si="54"/>
        <v>1.0501190502876601</v>
      </c>
      <c r="FG23" s="108">
        <v>11654.03</v>
      </c>
      <c r="FH23" s="108">
        <v>10628.36</v>
      </c>
      <c r="FI23" s="253">
        <f t="shared" si="55"/>
        <v>0.91199010127827029</v>
      </c>
      <c r="FJ23" s="108">
        <v>17414.78</v>
      </c>
      <c r="FK23" s="108">
        <v>21578.86</v>
      </c>
      <c r="FL23" s="253">
        <f t="shared" si="56"/>
        <v>1.2391118348896744</v>
      </c>
      <c r="FM23" s="108">
        <v>36005.279999999999</v>
      </c>
      <c r="FN23" s="108">
        <v>30234.240000000002</v>
      </c>
      <c r="FO23" s="253">
        <f t="shared" si="57"/>
        <v>0.839716841529909</v>
      </c>
      <c r="FP23" s="108">
        <v>9748.83</v>
      </c>
      <c r="FQ23" s="108">
        <v>11769.14</v>
      </c>
      <c r="FR23" s="253">
        <f t="shared" si="58"/>
        <v>1.2072361503893287</v>
      </c>
      <c r="FS23" s="108">
        <v>13431.62</v>
      </c>
      <c r="FT23" s="108">
        <v>8408.23</v>
      </c>
      <c r="FU23" s="253">
        <f t="shared" si="59"/>
        <v>0.62600267130844967</v>
      </c>
      <c r="FV23" s="108">
        <v>12177.06</v>
      </c>
      <c r="FW23" s="108">
        <v>12533.21</v>
      </c>
      <c r="FX23" s="253">
        <f t="shared" si="60"/>
        <v>1.0292476180621595</v>
      </c>
      <c r="FY23" s="108">
        <v>16335.71</v>
      </c>
      <c r="FZ23" s="108">
        <v>15689.7</v>
      </c>
      <c r="GA23" s="253">
        <f t="shared" si="61"/>
        <v>0.96045412167576438</v>
      </c>
      <c r="GB23" s="108">
        <v>16334.04</v>
      </c>
      <c r="GC23" s="108">
        <v>11785.56</v>
      </c>
      <c r="GD23" s="253">
        <f t="shared" si="62"/>
        <v>0.72153368058361544</v>
      </c>
      <c r="GE23" s="108">
        <v>22638.39</v>
      </c>
      <c r="GF23" s="108">
        <v>22187.1</v>
      </c>
      <c r="GG23" s="253">
        <f t="shared" si="63"/>
        <v>0.98006527849374447</v>
      </c>
      <c r="GH23" s="108">
        <v>42320.33</v>
      </c>
      <c r="GI23" s="108">
        <v>37764.15</v>
      </c>
      <c r="GJ23" s="253">
        <f t="shared" si="64"/>
        <v>0.89234063155934751</v>
      </c>
      <c r="GK23" s="108">
        <v>22400.47</v>
      </c>
      <c r="GL23" s="108">
        <v>14018.38</v>
      </c>
      <c r="GM23" s="253">
        <f t="shared" si="65"/>
        <v>0.62580740493391429</v>
      </c>
      <c r="GN23" s="108">
        <v>20598.96</v>
      </c>
      <c r="GO23" s="108">
        <v>12707.27</v>
      </c>
      <c r="GP23" s="253">
        <f t="shared" si="66"/>
        <v>0.61688891089647246</v>
      </c>
      <c r="GQ23" s="108">
        <v>16051.19</v>
      </c>
      <c r="GR23" s="108">
        <v>11539.22</v>
      </c>
      <c r="GS23" s="253">
        <f t="shared" si="67"/>
        <v>0.71890121542390306</v>
      </c>
      <c r="GT23" s="108">
        <v>13256.86</v>
      </c>
      <c r="GU23" s="108">
        <v>12409.8</v>
      </c>
      <c r="GV23" s="253">
        <f t="shared" si="68"/>
        <v>0.93610402463328413</v>
      </c>
      <c r="GW23" s="108">
        <v>20078.07</v>
      </c>
      <c r="GX23" s="108">
        <v>17273.39</v>
      </c>
      <c r="GY23" s="253">
        <f t="shared" si="69"/>
        <v>0.86031127493827841</v>
      </c>
      <c r="GZ23" s="108">
        <v>20078.07</v>
      </c>
      <c r="HA23" s="108">
        <v>26632.84</v>
      </c>
      <c r="HB23" s="253">
        <f t="shared" si="70"/>
        <v>1.3264641472013994</v>
      </c>
      <c r="HC23" s="108">
        <v>45752.24</v>
      </c>
      <c r="HD23" s="108">
        <v>31106.23</v>
      </c>
      <c r="HE23" s="253">
        <f t="shared" si="71"/>
        <v>0.67988430730386096</v>
      </c>
      <c r="HF23" s="108">
        <v>16112.26</v>
      </c>
      <c r="HG23" s="108">
        <v>11985.73</v>
      </c>
      <c r="HH23" s="253">
        <f t="shared" si="72"/>
        <v>0.74388881510104721</v>
      </c>
      <c r="HI23" s="108">
        <v>20240.86</v>
      </c>
      <c r="HJ23" s="108">
        <v>19478.73</v>
      </c>
      <c r="HK23" s="253">
        <f t="shared" si="73"/>
        <v>0.962346955613546</v>
      </c>
      <c r="HL23" s="108">
        <v>11144.24</v>
      </c>
      <c r="HM23" s="108">
        <v>12627.5</v>
      </c>
      <c r="HN23" s="253">
        <f t="shared" si="74"/>
        <v>1.1330965592987947</v>
      </c>
      <c r="HO23" s="108">
        <v>10092.32</v>
      </c>
      <c r="HP23" s="108">
        <v>11724.28</v>
      </c>
      <c r="HQ23" s="253">
        <f t="shared" si="75"/>
        <v>1.1617031564595655</v>
      </c>
      <c r="HR23" s="108">
        <v>12414.38</v>
      </c>
      <c r="HS23" s="108">
        <v>12124.08</v>
      </c>
      <c r="HT23" s="253">
        <f t="shared" si="76"/>
        <v>0.97661582777392031</v>
      </c>
      <c r="HU23" s="108">
        <v>18541.32</v>
      </c>
      <c r="HV23" s="108">
        <v>18489.439999999999</v>
      </c>
      <c r="HW23" s="253">
        <f t="shared" si="77"/>
        <v>0.99720192521352302</v>
      </c>
      <c r="HX23" s="108">
        <v>28358.49</v>
      </c>
      <c r="HY23" s="108">
        <v>31837.11</v>
      </c>
      <c r="HZ23" s="253">
        <f t="shared" si="78"/>
        <v>1.122665910632054</v>
      </c>
      <c r="IA23" s="108">
        <v>12157.44</v>
      </c>
      <c r="IB23" s="108">
        <v>10983.14</v>
      </c>
      <c r="IC23" s="253">
        <f t="shared" si="79"/>
        <v>0.90340894135607486</v>
      </c>
      <c r="ID23" s="353"/>
      <c r="IE23" s="353"/>
      <c r="IF23" s="353"/>
      <c r="IG23" s="353"/>
      <c r="IH23" s="353"/>
      <c r="II23" s="353"/>
      <c r="IJ23" s="353"/>
      <c r="IK23" s="353"/>
      <c r="IL23" s="353"/>
      <c r="IM23" s="353"/>
      <c r="IN23" s="353"/>
      <c r="IO23" s="353"/>
      <c r="IP23" s="353"/>
      <c r="IQ23" s="311">
        <f t="shared" si="80"/>
        <v>408105.71</v>
      </c>
      <c r="IR23" s="311">
        <f t="shared" si="81"/>
        <v>364091.09</v>
      </c>
      <c r="IS23" s="310">
        <f t="shared" si="5"/>
        <v>-44014.619999999995</v>
      </c>
      <c r="IT23" s="313">
        <f t="shared" si="6"/>
        <v>0.89214897287273931</v>
      </c>
      <c r="IU23" s="317">
        <f t="shared" si="82"/>
        <v>116903.87000000001</v>
      </c>
      <c r="IV23" s="317">
        <f t="shared" si="83"/>
        <v>118266.87</v>
      </c>
      <c r="IW23" s="316">
        <f t="shared" si="84"/>
        <v>1362.9999999999854</v>
      </c>
      <c r="IX23" s="320">
        <f t="shared" si="85"/>
        <v>1.0116591520879503</v>
      </c>
      <c r="IZ23" s="342"/>
      <c r="JA23" s="395"/>
      <c r="JB23" s="342"/>
    </row>
    <row r="24" spans="3:262" ht="16.5">
      <c r="C24" s="340" t="s">
        <v>29</v>
      </c>
      <c r="D24" s="108">
        <v>31697.58</v>
      </c>
      <c r="F24" s="243">
        <f t="shared" si="7"/>
        <v>0</v>
      </c>
      <c r="G24" s="108">
        <v>22733.1</v>
      </c>
      <c r="I24" s="243">
        <f t="shared" si="8"/>
        <v>0</v>
      </c>
      <c r="J24" s="108">
        <v>17308.64</v>
      </c>
      <c r="L24" s="243">
        <f t="shared" si="9"/>
        <v>0</v>
      </c>
      <c r="M24" s="108">
        <v>10987.51</v>
      </c>
      <c r="O24" s="243">
        <f t="shared" si="10"/>
        <v>0</v>
      </c>
      <c r="P24" s="108">
        <v>16970.36</v>
      </c>
      <c r="R24" s="243">
        <f t="shared" si="11"/>
        <v>0</v>
      </c>
      <c r="S24" s="108">
        <v>13723.37</v>
      </c>
      <c r="U24" s="243">
        <f t="shared" si="12"/>
        <v>0</v>
      </c>
      <c r="V24" s="108">
        <v>30933.73</v>
      </c>
      <c r="X24" s="243">
        <f t="shared" si="13"/>
        <v>0</v>
      </c>
      <c r="Y24" s="108">
        <v>27050.83</v>
      </c>
      <c r="AA24" s="243">
        <f t="shared" si="14"/>
        <v>0</v>
      </c>
      <c r="AB24" s="108">
        <v>10066.4</v>
      </c>
      <c r="AD24" s="243">
        <f t="shared" si="15"/>
        <v>0</v>
      </c>
      <c r="AE24" s="108">
        <v>11021.93</v>
      </c>
      <c r="AG24" s="243">
        <f t="shared" si="16"/>
        <v>0</v>
      </c>
      <c r="AH24" s="108">
        <v>13559.03</v>
      </c>
      <c r="AJ24" s="243">
        <f t="shared" si="17"/>
        <v>0</v>
      </c>
      <c r="AK24" s="108">
        <v>18009.05</v>
      </c>
      <c r="AM24" s="243">
        <f t="shared" si="18"/>
        <v>0</v>
      </c>
      <c r="AN24" s="108">
        <v>18402.900000000001</v>
      </c>
      <c r="AP24" s="253">
        <f t="shared" si="19"/>
        <v>0</v>
      </c>
      <c r="AQ24" s="108">
        <v>32115.91</v>
      </c>
      <c r="AS24" s="253">
        <f t="shared" si="20"/>
        <v>0</v>
      </c>
      <c r="AT24" s="108">
        <v>31304.34</v>
      </c>
      <c r="AV24" s="253">
        <f t="shared" si="21"/>
        <v>0</v>
      </c>
      <c r="AW24" s="108">
        <v>9774.0300000000007</v>
      </c>
      <c r="AY24" s="253">
        <f t="shared" si="22"/>
        <v>0</v>
      </c>
      <c r="AZ24" s="108">
        <v>10554.05</v>
      </c>
      <c r="BB24" s="253">
        <f t="shared" si="23"/>
        <v>0</v>
      </c>
      <c r="BC24" s="108">
        <v>11311.2</v>
      </c>
      <c r="BE24" s="253">
        <f t="shared" si="24"/>
        <v>0</v>
      </c>
      <c r="BF24" s="108">
        <v>13290.52</v>
      </c>
      <c r="BH24" s="253">
        <f t="shared" si="25"/>
        <v>0</v>
      </c>
      <c r="BI24" s="108">
        <v>13793.91</v>
      </c>
      <c r="BK24" s="253">
        <f t="shared" si="26"/>
        <v>0</v>
      </c>
      <c r="BL24" s="108">
        <v>27926.06</v>
      </c>
      <c r="BN24" s="253">
        <f t="shared" si="27"/>
        <v>0</v>
      </c>
      <c r="BO24" s="108">
        <v>27735.31</v>
      </c>
      <c r="BQ24" s="253">
        <f t="shared" si="28"/>
        <v>0</v>
      </c>
      <c r="BR24" s="108">
        <v>6129.13</v>
      </c>
      <c r="BT24" s="253">
        <f t="shared" si="29"/>
        <v>0</v>
      </c>
      <c r="BU24" s="108">
        <v>9696.75</v>
      </c>
      <c r="BW24" s="253">
        <f t="shared" si="30"/>
        <v>0</v>
      </c>
      <c r="BX24" s="108">
        <v>11963.14</v>
      </c>
      <c r="BZ24" s="253">
        <f t="shared" si="31"/>
        <v>0</v>
      </c>
      <c r="CA24" s="88">
        <v>11110.38</v>
      </c>
      <c r="CC24" s="253">
        <f t="shared" si="32"/>
        <v>0</v>
      </c>
      <c r="CD24" s="108">
        <v>17128.830000000002</v>
      </c>
      <c r="CF24" s="253">
        <f t="shared" si="33"/>
        <v>0</v>
      </c>
      <c r="CG24" s="108">
        <v>30149.81</v>
      </c>
      <c r="CI24" s="253">
        <f t="shared" si="34"/>
        <v>0</v>
      </c>
      <c r="CJ24" s="108">
        <v>24246.26</v>
      </c>
      <c r="CL24" s="253">
        <f t="shared" si="35"/>
        <v>0</v>
      </c>
      <c r="CM24" s="108">
        <v>29605.58</v>
      </c>
      <c r="CO24" s="253">
        <f t="shared" si="36"/>
        <v>0</v>
      </c>
      <c r="CP24" s="108">
        <v>8257.93</v>
      </c>
      <c r="CR24" s="253">
        <f t="shared" si="37"/>
        <v>0</v>
      </c>
      <c r="CS24" s="108">
        <v>9077.42</v>
      </c>
      <c r="CU24" s="253">
        <f t="shared" si="38"/>
        <v>0</v>
      </c>
      <c r="CV24" s="108">
        <v>10481.01</v>
      </c>
      <c r="CX24" s="253">
        <f t="shared" si="39"/>
        <v>0</v>
      </c>
      <c r="CY24" s="108">
        <v>15839.98</v>
      </c>
      <c r="DA24" s="253">
        <f t="shared" si="40"/>
        <v>0</v>
      </c>
      <c r="DB24" s="108">
        <v>31014.65</v>
      </c>
      <c r="DD24" s="253">
        <f t="shared" si="41"/>
        <v>0</v>
      </c>
      <c r="DE24" s="108">
        <v>33439.83</v>
      </c>
      <c r="DG24" s="253">
        <f t="shared" si="42"/>
        <v>0</v>
      </c>
      <c r="DH24" s="108">
        <v>9365.76</v>
      </c>
      <c r="DJ24" s="253">
        <f t="shared" si="43"/>
        <v>0</v>
      </c>
      <c r="DK24" s="108">
        <v>7896.16</v>
      </c>
      <c r="DM24" s="253">
        <f t="shared" si="0"/>
        <v>0</v>
      </c>
      <c r="DN24" s="108">
        <v>16982.78</v>
      </c>
      <c r="DP24" s="253">
        <f t="shared" si="1"/>
        <v>0</v>
      </c>
      <c r="DQ24" s="108">
        <v>21826.1</v>
      </c>
      <c r="DS24" s="253">
        <f t="shared" si="2"/>
        <v>0</v>
      </c>
      <c r="DT24" s="108">
        <v>32238.42</v>
      </c>
      <c r="DV24" s="253">
        <f t="shared" si="3"/>
        <v>0</v>
      </c>
      <c r="DW24" s="108">
        <v>34482.83</v>
      </c>
      <c r="DX24" s="108"/>
      <c r="DY24" s="253">
        <f t="shared" si="4"/>
        <v>0</v>
      </c>
      <c r="DZ24" s="108">
        <v>30930.799999999999</v>
      </c>
      <c r="EB24" s="253">
        <f t="shared" si="44"/>
        <v>0</v>
      </c>
      <c r="EC24" s="108">
        <v>9103.98</v>
      </c>
      <c r="EE24" s="253">
        <f t="shared" si="45"/>
        <v>0</v>
      </c>
      <c r="EF24" s="108">
        <v>8573.32</v>
      </c>
      <c r="EH24" s="253">
        <f t="shared" si="46"/>
        <v>0</v>
      </c>
      <c r="EI24" s="108">
        <v>10189.76</v>
      </c>
      <c r="EK24" s="253">
        <f t="shared" si="47"/>
        <v>0</v>
      </c>
      <c r="EL24" s="108">
        <v>12039.04</v>
      </c>
      <c r="EN24" s="253">
        <f t="shared" si="48"/>
        <v>0</v>
      </c>
      <c r="EO24" s="108">
        <v>18913.23</v>
      </c>
      <c r="EQ24" s="253">
        <f t="shared" si="49"/>
        <v>0</v>
      </c>
      <c r="ER24" s="108">
        <v>27396.06</v>
      </c>
      <c r="ET24" s="253">
        <f t="shared" si="50"/>
        <v>0</v>
      </c>
      <c r="EU24" s="108">
        <v>29755.17</v>
      </c>
      <c r="EW24" s="253">
        <f t="shared" si="51"/>
        <v>0</v>
      </c>
      <c r="EX24" s="108">
        <v>8293.23</v>
      </c>
      <c r="EZ24" s="253">
        <f t="shared" si="52"/>
        <v>0</v>
      </c>
      <c r="FA24" s="108">
        <v>8494.24</v>
      </c>
      <c r="FC24" s="253">
        <f t="shared" si="53"/>
        <v>0</v>
      </c>
      <c r="FD24" s="108">
        <v>9714.86</v>
      </c>
      <c r="FE24" s="108">
        <v>17432.86</v>
      </c>
      <c r="FF24" s="253">
        <f t="shared" si="54"/>
        <v>1.7944530338059426</v>
      </c>
      <c r="FG24" s="108">
        <v>12085.05</v>
      </c>
      <c r="FH24" s="108">
        <v>23657.25</v>
      </c>
      <c r="FI24" s="253">
        <f t="shared" si="55"/>
        <v>1.9575632703215957</v>
      </c>
      <c r="FJ24" s="108">
        <v>21137.9</v>
      </c>
      <c r="FK24" s="108">
        <v>32125.97</v>
      </c>
      <c r="FL24" s="253">
        <f t="shared" si="56"/>
        <v>1.5198278920801025</v>
      </c>
      <c r="FM24" s="108">
        <v>38027.68</v>
      </c>
      <c r="FN24" s="108">
        <v>41859.050000000003</v>
      </c>
      <c r="FO24" s="253">
        <f t="shared" si="57"/>
        <v>1.1007521363385828</v>
      </c>
      <c r="FP24" s="108">
        <v>28130.7</v>
      </c>
      <c r="FQ24" s="108">
        <v>48020.81</v>
      </c>
      <c r="FR24" s="253">
        <f t="shared" si="58"/>
        <v>1.707060613493443</v>
      </c>
      <c r="FS24" s="108">
        <v>8404.23</v>
      </c>
      <c r="FT24" s="108">
        <v>19407.169999999998</v>
      </c>
      <c r="FU24" s="253">
        <f t="shared" si="59"/>
        <v>2.3092145264943964</v>
      </c>
      <c r="FV24" s="108">
        <v>10660.56</v>
      </c>
      <c r="FW24" s="108">
        <v>28355.24</v>
      </c>
      <c r="FX24" s="253">
        <f t="shared" si="60"/>
        <v>2.6598265006716346</v>
      </c>
      <c r="FY24" s="108">
        <v>12857.38</v>
      </c>
      <c r="FZ24" s="108">
        <v>27182.32</v>
      </c>
      <c r="GA24" s="253">
        <f t="shared" si="61"/>
        <v>2.114141450279917</v>
      </c>
      <c r="GB24" s="108">
        <v>14946.61</v>
      </c>
      <c r="GC24" s="108">
        <v>25317.01</v>
      </c>
      <c r="GD24" s="253">
        <f t="shared" si="62"/>
        <v>1.6938295707187112</v>
      </c>
      <c r="GE24" s="108">
        <v>16998.25</v>
      </c>
      <c r="GF24" s="108">
        <v>37999</v>
      </c>
      <c r="GG24" s="253">
        <f t="shared" si="63"/>
        <v>2.235465415557484</v>
      </c>
      <c r="GH24" s="108">
        <v>30380.86</v>
      </c>
      <c r="GI24" s="108">
        <v>52546.58</v>
      </c>
      <c r="GJ24" s="253">
        <f t="shared" si="64"/>
        <v>1.7295948830941585</v>
      </c>
      <c r="GK24" s="108">
        <v>37163.33</v>
      </c>
      <c r="GL24" s="108">
        <v>40117.800000000003</v>
      </c>
      <c r="GM24" s="253">
        <f t="shared" si="65"/>
        <v>1.0794996035070055</v>
      </c>
      <c r="GN24" s="108">
        <v>9671.86</v>
      </c>
      <c r="GO24" s="108">
        <v>20104.78</v>
      </c>
      <c r="GP24" s="253">
        <f t="shared" si="66"/>
        <v>2.0786880703401414</v>
      </c>
      <c r="GQ24" s="108">
        <v>12192.7</v>
      </c>
      <c r="GR24" s="108">
        <v>20283.88</v>
      </c>
      <c r="GS24" s="253">
        <f t="shared" si="67"/>
        <v>1.663608552658558</v>
      </c>
      <c r="GT24" s="108">
        <v>7755.97</v>
      </c>
      <c r="GU24" s="108">
        <v>22618.29</v>
      </c>
      <c r="GV24" s="253">
        <f t="shared" si="68"/>
        <v>2.9162425847443969</v>
      </c>
      <c r="GW24" s="108">
        <v>10371.48</v>
      </c>
      <c r="GX24" s="108">
        <v>18418.02</v>
      </c>
      <c r="GY24" s="253">
        <f t="shared" si="69"/>
        <v>1.7758333429751589</v>
      </c>
      <c r="GZ24" s="108">
        <v>10371.48</v>
      </c>
      <c r="HA24" s="108">
        <v>33593.83</v>
      </c>
      <c r="HB24" s="253">
        <f t="shared" si="70"/>
        <v>3.2390584564594449</v>
      </c>
      <c r="HC24" s="108">
        <v>37440.67</v>
      </c>
      <c r="HD24" s="108">
        <v>48162.92</v>
      </c>
      <c r="HE24" s="253">
        <f t="shared" si="71"/>
        <v>1.2863797576272007</v>
      </c>
      <c r="HF24" s="108">
        <v>27023.67</v>
      </c>
      <c r="HG24" s="108">
        <v>39474.379999999997</v>
      </c>
      <c r="HH24" s="253">
        <f t="shared" si="72"/>
        <v>1.4607334977077502</v>
      </c>
      <c r="HI24" s="108">
        <v>19506.740000000002</v>
      </c>
      <c r="HJ24" s="108">
        <v>36142.43</v>
      </c>
      <c r="HK24" s="253">
        <f t="shared" si="73"/>
        <v>1.8528175389634556</v>
      </c>
      <c r="HL24" s="108">
        <v>5287.43</v>
      </c>
      <c r="HM24" s="108">
        <v>19714.66</v>
      </c>
      <c r="HN24" s="253">
        <f t="shared" si="74"/>
        <v>3.7285902602965901</v>
      </c>
      <c r="HO24" s="108">
        <v>7054.07</v>
      </c>
      <c r="HP24" s="108">
        <v>24335.15</v>
      </c>
      <c r="HQ24" s="253">
        <f t="shared" si="75"/>
        <v>3.449802737993811</v>
      </c>
      <c r="HR24" s="108">
        <v>3703.11</v>
      </c>
      <c r="HS24" s="108">
        <v>22277.94</v>
      </c>
      <c r="HT24" s="253">
        <f t="shared" si="76"/>
        <v>6.0160081661090263</v>
      </c>
      <c r="HU24" s="108">
        <v>6193.5</v>
      </c>
      <c r="HV24" s="108">
        <v>30337.16</v>
      </c>
      <c r="HW24" s="253">
        <f t="shared" si="77"/>
        <v>4.8982255590538468</v>
      </c>
      <c r="HX24" s="108">
        <v>5242.57</v>
      </c>
      <c r="HY24" s="108">
        <v>42429.63</v>
      </c>
      <c r="HZ24" s="253">
        <f t="shared" si="78"/>
        <v>8.0932882155126205</v>
      </c>
      <c r="IA24" s="108">
        <v>7442.01</v>
      </c>
      <c r="IB24" s="108">
        <v>37039.29</v>
      </c>
      <c r="IC24" s="253">
        <f t="shared" si="79"/>
        <v>4.9770545860594115</v>
      </c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11">
        <f t="shared" si="80"/>
        <v>321357.17</v>
      </c>
      <c r="IR24" s="311">
        <f t="shared" si="81"/>
        <v>656839</v>
      </c>
      <c r="IS24" s="310">
        <f t="shared" si="5"/>
        <v>335481.83</v>
      </c>
      <c r="IT24" s="313">
        <f t="shared" si="6"/>
        <v>2.0439531503218058</v>
      </c>
      <c r="IU24" s="317">
        <f t="shared" si="82"/>
        <v>74011.09</v>
      </c>
      <c r="IV24" s="317">
        <f t="shared" si="83"/>
        <v>214711.35</v>
      </c>
      <c r="IW24" s="316">
        <f t="shared" si="84"/>
        <v>140700.26</v>
      </c>
      <c r="IX24" s="320">
        <f t="shared" si="85"/>
        <v>2.9010699612720203</v>
      </c>
      <c r="IZ24" s="342"/>
      <c r="JA24" s="395"/>
      <c r="JB24" s="342"/>
    </row>
    <row r="25" spans="3:262" ht="16.5">
      <c r="C25" s="340" t="s">
        <v>30</v>
      </c>
      <c r="D25" s="108">
        <v>7402.62</v>
      </c>
      <c r="E25" s="108">
        <v>5519.71</v>
      </c>
      <c r="F25" s="243">
        <f t="shared" si="7"/>
        <v>0.7456427589150868</v>
      </c>
      <c r="G25" s="108">
        <v>20088.91</v>
      </c>
      <c r="H25" s="108">
        <v>18489.689999999999</v>
      </c>
      <c r="I25" s="243">
        <f t="shared" si="8"/>
        <v>0.92039289339242392</v>
      </c>
      <c r="J25" s="108">
        <v>16537.330000000002</v>
      </c>
      <c r="K25" s="108">
        <v>13916.16</v>
      </c>
      <c r="L25" s="243">
        <f t="shared" si="9"/>
        <v>0.841499806800735</v>
      </c>
      <c r="M25" s="108">
        <v>12631.33</v>
      </c>
      <c r="N25" s="108">
        <v>18573.13</v>
      </c>
      <c r="O25" s="243">
        <f t="shared" si="10"/>
        <v>1.4704017708349002</v>
      </c>
      <c r="P25" s="108">
        <v>11480.43</v>
      </c>
      <c r="Q25" s="108">
        <v>15180.84</v>
      </c>
      <c r="R25" s="243">
        <f t="shared" si="11"/>
        <v>1.3223232927686506</v>
      </c>
      <c r="S25" s="108">
        <v>10467.19</v>
      </c>
      <c r="T25" s="108">
        <v>13127.08</v>
      </c>
      <c r="U25" s="243">
        <f t="shared" si="12"/>
        <v>1.2541169119887954</v>
      </c>
      <c r="V25" s="108">
        <v>23831.34</v>
      </c>
      <c r="W25" s="108">
        <v>12237.13</v>
      </c>
      <c r="X25" s="243">
        <f t="shared" si="13"/>
        <v>0.51348896033542379</v>
      </c>
      <c r="Y25" s="108">
        <v>8314.67</v>
      </c>
      <c r="Z25" s="108">
        <v>4584.33</v>
      </c>
      <c r="AA25" s="243">
        <f t="shared" si="14"/>
        <v>0.55135441334412549</v>
      </c>
      <c r="AB25" s="108">
        <v>14189.79</v>
      </c>
      <c r="AC25" s="108">
        <v>9789.82</v>
      </c>
      <c r="AD25" s="243">
        <f t="shared" si="15"/>
        <v>0.68992000586337077</v>
      </c>
      <c r="AE25" s="108">
        <v>15471.91</v>
      </c>
      <c r="AF25" s="108">
        <v>11165.64</v>
      </c>
      <c r="AG25" s="243">
        <f t="shared" si="16"/>
        <v>0.72167172637379606</v>
      </c>
      <c r="AH25" s="108">
        <v>15222.99</v>
      </c>
      <c r="AI25" s="108">
        <v>11376.7</v>
      </c>
      <c r="AJ25" s="243">
        <f t="shared" si="17"/>
        <v>0.74733675841605363</v>
      </c>
      <c r="AK25" s="108">
        <v>21068.45</v>
      </c>
      <c r="AL25" s="108">
        <v>12120.18</v>
      </c>
      <c r="AM25" s="243">
        <f t="shared" si="18"/>
        <v>0.57527630176875855</v>
      </c>
      <c r="AN25" s="108">
        <v>17632.330000000002</v>
      </c>
      <c r="AO25" s="108">
        <v>15034.83</v>
      </c>
      <c r="AP25" s="253">
        <f t="shared" si="19"/>
        <v>0.85268537964069402</v>
      </c>
      <c r="AQ25" s="108">
        <v>27701.96</v>
      </c>
      <c r="AR25" s="108">
        <v>16940.740000000002</v>
      </c>
      <c r="AS25" s="253">
        <f t="shared" si="20"/>
        <v>0.61153579024733273</v>
      </c>
      <c r="AT25" s="108">
        <v>10508.98</v>
      </c>
      <c r="AU25" s="108">
        <v>7454.58</v>
      </c>
      <c r="AV25" s="253">
        <f t="shared" si="21"/>
        <v>0.70935333400577416</v>
      </c>
      <c r="AW25" s="108">
        <v>11872.7</v>
      </c>
      <c r="AX25" s="108">
        <v>12711.65</v>
      </c>
      <c r="AY25" s="253">
        <f t="shared" si="22"/>
        <v>1.0706621071870761</v>
      </c>
      <c r="AZ25" s="108">
        <v>11629.99</v>
      </c>
      <c r="BA25" s="108">
        <v>9714.89</v>
      </c>
      <c r="BB25" s="253">
        <f t="shared" si="23"/>
        <v>0.83533089882278488</v>
      </c>
      <c r="BC25" s="108">
        <v>9764.77</v>
      </c>
      <c r="BD25" s="108">
        <v>11640.38</v>
      </c>
      <c r="BE25" s="253">
        <f t="shared" si="24"/>
        <v>1.1920792809252034</v>
      </c>
      <c r="BF25" s="108">
        <v>8911.02</v>
      </c>
      <c r="BG25" s="108">
        <v>10265.719999999999</v>
      </c>
      <c r="BH25" s="253">
        <f t="shared" si="25"/>
        <v>1.1520252451458979</v>
      </c>
      <c r="BI25" s="108">
        <v>9561.43</v>
      </c>
      <c r="BJ25" s="108">
        <v>13665.26</v>
      </c>
      <c r="BK25" s="253">
        <f t="shared" si="26"/>
        <v>1.4292067190786315</v>
      </c>
      <c r="BL25" s="108">
        <v>18370.150000000001</v>
      </c>
      <c r="BM25" s="108">
        <v>13548.08</v>
      </c>
      <c r="BN25" s="253">
        <f t="shared" si="27"/>
        <v>0.73750513741041845</v>
      </c>
      <c r="BO25" s="108">
        <v>6278.95</v>
      </c>
      <c r="BP25" s="108">
        <v>3785.24</v>
      </c>
      <c r="BQ25" s="253">
        <f t="shared" si="28"/>
        <v>0.60284601724810671</v>
      </c>
      <c r="BR25" s="108">
        <v>11739.25</v>
      </c>
      <c r="BS25" s="108">
        <v>8779.4599999999991</v>
      </c>
      <c r="BT25" s="253">
        <f t="shared" si="29"/>
        <v>0.74787230870796684</v>
      </c>
      <c r="BU25" s="108">
        <v>10161.08</v>
      </c>
      <c r="BV25" s="108">
        <v>8189.16</v>
      </c>
      <c r="BW25" s="253">
        <f t="shared" si="30"/>
        <v>0.80593401488818117</v>
      </c>
      <c r="BX25" s="108">
        <v>9468.51</v>
      </c>
      <c r="BY25" s="108">
        <v>8655.76</v>
      </c>
      <c r="BZ25" s="253">
        <f t="shared" si="31"/>
        <v>0.91416284082712063</v>
      </c>
      <c r="CA25" s="88">
        <v>7661.84</v>
      </c>
      <c r="CB25" s="108">
        <v>10442.879999999999</v>
      </c>
      <c r="CC25" s="253">
        <f t="shared" si="32"/>
        <v>1.3629728629154354</v>
      </c>
      <c r="CD25" s="108">
        <v>16727.45</v>
      </c>
      <c r="CE25" s="108">
        <v>18858.82</v>
      </c>
      <c r="CF25" s="253">
        <f t="shared" si="33"/>
        <v>1.1274175083470581</v>
      </c>
      <c r="CG25" s="108">
        <v>31289.52</v>
      </c>
      <c r="CH25" s="108">
        <v>24639.82</v>
      </c>
      <c r="CI25" s="253">
        <f t="shared" si="34"/>
        <v>0.78747836336255717</v>
      </c>
      <c r="CJ25" s="108">
        <v>8905.2199999999993</v>
      </c>
      <c r="CK25" s="108">
        <v>8671.74</v>
      </c>
      <c r="CL25" s="253">
        <f t="shared" si="35"/>
        <v>0.97378166962747692</v>
      </c>
      <c r="CM25" s="108">
        <v>17814.61</v>
      </c>
      <c r="CN25" s="108">
        <v>11665.33</v>
      </c>
      <c r="CO25" s="253">
        <f t="shared" si="36"/>
        <v>0.65481815206731997</v>
      </c>
      <c r="CP25" s="108">
        <v>12344.67</v>
      </c>
      <c r="CQ25" s="108">
        <v>10891.29</v>
      </c>
      <c r="CR25" s="253">
        <f t="shared" si="37"/>
        <v>0.88226659764902593</v>
      </c>
      <c r="CS25" s="108">
        <v>10091.33</v>
      </c>
      <c r="CT25" s="108">
        <v>12786.34</v>
      </c>
      <c r="CU25" s="253">
        <f t="shared" si="38"/>
        <v>1.2670619234531029</v>
      </c>
      <c r="CV25" s="108">
        <v>8406.48</v>
      </c>
      <c r="CW25" s="108">
        <v>10637.82</v>
      </c>
      <c r="CX25" s="253">
        <f t="shared" si="39"/>
        <v>1.2654309532646244</v>
      </c>
      <c r="CY25" s="108">
        <v>12675.91</v>
      </c>
      <c r="CZ25" s="108">
        <v>15428.06</v>
      </c>
      <c r="DA25" s="253">
        <f t="shared" si="40"/>
        <v>1.2171165620456441</v>
      </c>
      <c r="DB25" s="108">
        <v>22162.06</v>
      </c>
      <c r="DC25" s="108">
        <v>17285.13</v>
      </c>
      <c r="DD25" s="253">
        <f t="shared" si="41"/>
        <v>0.7799423880271058</v>
      </c>
      <c r="DE25" s="108">
        <v>6127.71</v>
      </c>
      <c r="DF25" s="108">
        <v>3791.02</v>
      </c>
      <c r="DG25" s="253">
        <f t="shared" si="42"/>
        <v>0.61866831165312974</v>
      </c>
      <c r="DH25" s="108">
        <v>10001.89</v>
      </c>
      <c r="DI25" s="108">
        <v>7998.28</v>
      </c>
      <c r="DJ25" s="253">
        <f t="shared" si="43"/>
        <v>0.79967686107325719</v>
      </c>
      <c r="DK25" s="108">
        <v>13314.17</v>
      </c>
      <c r="DL25" s="108">
        <v>7920.29</v>
      </c>
      <c r="DM25" s="253">
        <f t="shared" si="0"/>
        <v>0.59487673658966345</v>
      </c>
      <c r="DN25" s="108">
        <v>13563.26</v>
      </c>
      <c r="DO25" s="108">
        <v>11167.2</v>
      </c>
      <c r="DP25" s="253">
        <f t="shared" si="1"/>
        <v>0.82334188093422966</v>
      </c>
      <c r="DQ25" s="108">
        <v>29992.65</v>
      </c>
      <c r="DR25" s="108">
        <v>12263.34</v>
      </c>
      <c r="DS25" s="253">
        <f t="shared" si="2"/>
        <v>0.40887817515291247</v>
      </c>
      <c r="DT25" s="108">
        <v>28769.93</v>
      </c>
      <c r="DU25" s="108">
        <v>20149.8</v>
      </c>
      <c r="DV25" s="253">
        <f t="shared" si="3"/>
        <v>0.70037709511284874</v>
      </c>
      <c r="DW25" s="108">
        <v>26549.18</v>
      </c>
      <c r="DX25" s="108">
        <v>29291.85</v>
      </c>
      <c r="DY25" s="253">
        <f t="shared" si="4"/>
        <v>1.1033052621587558</v>
      </c>
      <c r="DZ25" s="108">
        <v>9895.56</v>
      </c>
      <c r="EA25" s="108">
        <v>11702.29</v>
      </c>
      <c r="EB25" s="253">
        <f t="shared" si="44"/>
        <v>1.1825798641006675</v>
      </c>
      <c r="EC25" s="108">
        <v>7987.39</v>
      </c>
      <c r="ED25" s="108">
        <v>9326.84</v>
      </c>
      <c r="EE25" s="253">
        <f t="shared" si="45"/>
        <v>1.1676955801582243</v>
      </c>
      <c r="EF25" s="108">
        <v>8857.6299999999992</v>
      </c>
      <c r="EG25" s="108">
        <v>7999.56</v>
      </c>
      <c r="EH25" s="253">
        <f t="shared" si="46"/>
        <v>0.90312645707711892</v>
      </c>
      <c r="EI25" s="108">
        <v>9964.2800000000007</v>
      </c>
      <c r="EJ25" s="108">
        <v>7204.81</v>
      </c>
      <c r="EK25" s="253">
        <f t="shared" si="47"/>
        <v>0.72306378383586167</v>
      </c>
      <c r="EL25" s="108">
        <v>14397.26</v>
      </c>
      <c r="EM25" s="108">
        <v>9752.66</v>
      </c>
      <c r="EN25" s="253">
        <f t="shared" si="48"/>
        <v>0.67739694914171167</v>
      </c>
      <c r="EO25" s="108">
        <v>14388.91</v>
      </c>
      <c r="EP25" s="108">
        <v>9714.89</v>
      </c>
      <c r="EQ25" s="253">
        <f t="shared" si="49"/>
        <v>0.67516510979636402</v>
      </c>
      <c r="ER25" s="108">
        <v>21830.5</v>
      </c>
      <c r="ES25" s="108">
        <v>11640.38</v>
      </c>
      <c r="ET25" s="253">
        <f t="shared" si="50"/>
        <v>0.5332163715902063</v>
      </c>
      <c r="EU25" s="108">
        <v>5259.41</v>
      </c>
      <c r="EV25" s="108">
        <v>3459.64</v>
      </c>
      <c r="EW25" s="253">
        <f t="shared" si="51"/>
        <v>0.65780001939381028</v>
      </c>
      <c r="EX25" s="108">
        <v>12793.69</v>
      </c>
      <c r="EY25" s="108">
        <v>9859.7000000000007</v>
      </c>
      <c r="EZ25" s="253">
        <f t="shared" si="52"/>
        <v>0.77066897822285829</v>
      </c>
      <c r="FA25" s="108">
        <v>8877.6200000000008</v>
      </c>
      <c r="FB25" s="108">
        <v>7095.56</v>
      </c>
      <c r="FC25" s="253">
        <f t="shared" si="53"/>
        <v>0.79926376664015808</v>
      </c>
      <c r="FD25" s="108">
        <v>9460.8799999999992</v>
      </c>
      <c r="FE25" s="108">
        <v>11551.8</v>
      </c>
      <c r="FF25" s="253">
        <f t="shared" si="54"/>
        <v>1.2210069253600089</v>
      </c>
      <c r="FG25" s="108">
        <v>12188.54</v>
      </c>
      <c r="FH25" s="108">
        <v>10357.370000000001</v>
      </c>
      <c r="FI25" s="253">
        <f t="shared" si="55"/>
        <v>0.84976297407236634</v>
      </c>
      <c r="FJ25" s="108">
        <v>17459.349999999999</v>
      </c>
      <c r="FK25" s="108">
        <v>11722.74</v>
      </c>
      <c r="FL25" s="253">
        <f t="shared" si="56"/>
        <v>0.67143049426238666</v>
      </c>
      <c r="FM25" s="108">
        <v>30988.29</v>
      </c>
      <c r="FN25" s="108">
        <v>17455.439999999999</v>
      </c>
      <c r="FO25" s="253">
        <f t="shared" si="57"/>
        <v>0.56329148849452482</v>
      </c>
      <c r="FP25" s="108">
        <v>8977.18</v>
      </c>
      <c r="FQ25" s="108">
        <v>8557.68</v>
      </c>
      <c r="FR25" s="253">
        <f t="shared" si="58"/>
        <v>0.95327040340062252</v>
      </c>
      <c r="FS25" s="108">
        <v>11873.51</v>
      </c>
      <c r="FT25" s="108">
        <v>13904.09</v>
      </c>
      <c r="FU25" s="253">
        <f t="shared" si="59"/>
        <v>1.1710176687432781</v>
      </c>
      <c r="FV25" s="108">
        <v>14467.57</v>
      </c>
      <c r="FW25" s="108">
        <v>11338.68</v>
      </c>
      <c r="FX25" s="253">
        <f t="shared" si="60"/>
        <v>0.78373078547399466</v>
      </c>
      <c r="FY25" s="108">
        <v>10547.29</v>
      </c>
      <c r="FZ25" s="108">
        <v>7885.7</v>
      </c>
      <c r="GA25" s="253">
        <f t="shared" si="61"/>
        <v>0.7476517664727147</v>
      </c>
      <c r="GB25" s="108">
        <v>12834.42</v>
      </c>
      <c r="GC25" s="108">
        <v>10468.540000000001</v>
      </c>
      <c r="GD25" s="253">
        <f t="shared" si="62"/>
        <v>0.81566132322302065</v>
      </c>
      <c r="GE25" s="108">
        <v>14554.99</v>
      </c>
      <c r="GF25" s="108">
        <v>18083.25</v>
      </c>
      <c r="GG25" s="253">
        <f t="shared" si="63"/>
        <v>1.2424089607756514</v>
      </c>
      <c r="GH25" s="108">
        <v>24922.85</v>
      </c>
      <c r="GI25" s="108">
        <v>25046.36</v>
      </c>
      <c r="GJ25" s="253">
        <f t="shared" si="64"/>
        <v>1.0049556932694295</v>
      </c>
      <c r="GK25" s="108">
        <v>12898.36</v>
      </c>
      <c r="GL25" s="108">
        <v>8984.18</v>
      </c>
      <c r="GM25" s="253">
        <f t="shared" si="65"/>
        <v>0.69653661395712319</v>
      </c>
      <c r="GN25" s="108">
        <v>9358.06</v>
      </c>
      <c r="GO25" s="108">
        <v>12700.59</v>
      </c>
      <c r="GP25" s="253">
        <f t="shared" si="66"/>
        <v>1.3571819372818725</v>
      </c>
      <c r="GQ25" s="108">
        <v>11279.25</v>
      </c>
      <c r="GR25" s="108">
        <v>11803.58</v>
      </c>
      <c r="GS25" s="253">
        <f t="shared" si="67"/>
        <v>1.0464862468692511</v>
      </c>
      <c r="GT25" s="108">
        <v>11399.6</v>
      </c>
      <c r="GU25" s="108">
        <v>13489.6</v>
      </c>
      <c r="GV25" s="253">
        <f t="shared" si="68"/>
        <v>1.1833397663075897</v>
      </c>
      <c r="GW25" s="108">
        <v>9185.76</v>
      </c>
      <c r="GX25" s="108">
        <v>13881.25</v>
      </c>
      <c r="GY25" s="253">
        <f t="shared" si="69"/>
        <v>1.5111705509397153</v>
      </c>
      <c r="GZ25" s="108">
        <v>9185.76</v>
      </c>
      <c r="HA25" s="108">
        <v>18473.98</v>
      </c>
      <c r="HB25" s="253">
        <f t="shared" si="70"/>
        <v>2.0111542213164721</v>
      </c>
      <c r="HC25" s="108">
        <v>25766.560000000001</v>
      </c>
      <c r="HD25" s="108">
        <v>21708.52</v>
      </c>
      <c r="HE25" s="253">
        <f t="shared" si="71"/>
        <v>0.84250749809054837</v>
      </c>
      <c r="HF25" s="108">
        <v>11015.17</v>
      </c>
      <c r="HG25" s="108">
        <v>12241.94</v>
      </c>
      <c r="HH25" s="253">
        <f t="shared" si="72"/>
        <v>1.1113709547832671</v>
      </c>
      <c r="HI25" s="108">
        <v>15527.41</v>
      </c>
      <c r="HJ25" s="108">
        <v>18006.080000000002</v>
      </c>
      <c r="HK25" s="253">
        <f t="shared" si="73"/>
        <v>1.1596319025516812</v>
      </c>
      <c r="HL25" s="108">
        <v>10680.71</v>
      </c>
      <c r="HM25" s="108">
        <v>10417.1</v>
      </c>
      <c r="HN25" s="253">
        <f t="shared" si="74"/>
        <v>0.97531905650467066</v>
      </c>
      <c r="HO25" s="108">
        <v>9053.89</v>
      </c>
      <c r="HP25" s="108">
        <v>17118.189999999999</v>
      </c>
      <c r="HQ25" s="253">
        <f t="shared" si="75"/>
        <v>1.890700019549608</v>
      </c>
      <c r="HR25" s="108">
        <v>5445.86</v>
      </c>
      <c r="HS25" s="108">
        <v>13607.56</v>
      </c>
      <c r="HT25" s="253">
        <f t="shared" si="76"/>
        <v>2.4986980935977057</v>
      </c>
      <c r="HU25" s="108">
        <v>8835.91</v>
      </c>
      <c r="HV25" s="108">
        <v>19506.439999999999</v>
      </c>
      <c r="HW25" s="253">
        <f t="shared" si="77"/>
        <v>2.2076322642489568</v>
      </c>
      <c r="HX25" s="108">
        <v>17194.38</v>
      </c>
      <c r="HY25" s="108">
        <v>21057.69</v>
      </c>
      <c r="HZ25" s="253">
        <f t="shared" si="78"/>
        <v>1.2246844608529064</v>
      </c>
      <c r="IA25" s="108">
        <v>3814.1</v>
      </c>
      <c r="IB25" s="108">
        <v>8495.17</v>
      </c>
      <c r="IC25" s="253">
        <f t="shared" si="79"/>
        <v>2.227306572979209</v>
      </c>
      <c r="ID25" s="353"/>
      <c r="IE25" s="353"/>
      <c r="IF25" s="353"/>
      <c r="IG25" s="353"/>
      <c r="IH25" s="353"/>
      <c r="II25" s="353"/>
      <c r="IJ25" s="353"/>
      <c r="IK25" s="353"/>
      <c r="IL25" s="353"/>
      <c r="IM25" s="353"/>
      <c r="IN25" s="353"/>
      <c r="IO25" s="353"/>
      <c r="IP25" s="353"/>
      <c r="IQ25" s="311">
        <f t="shared" si="80"/>
        <v>265004.49</v>
      </c>
      <c r="IR25" s="311">
        <f t="shared" si="81"/>
        <v>308281.00000000006</v>
      </c>
      <c r="IS25" s="310">
        <f t="shared" si="5"/>
        <v>43276.510000000068</v>
      </c>
      <c r="IT25" s="313">
        <f t="shared" si="6"/>
        <v>1.1633048179674241</v>
      </c>
      <c r="IU25" s="317">
        <f t="shared" si="82"/>
        <v>77753.33</v>
      </c>
      <c r="IV25" s="317">
        <f t="shared" si="83"/>
        <v>111955</v>
      </c>
      <c r="IW25" s="316">
        <f t="shared" si="84"/>
        <v>34201.67</v>
      </c>
      <c r="IX25" s="320">
        <f t="shared" si="85"/>
        <v>1.4398740221158373</v>
      </c>
      <c r="IZ25" s="244"/>
      <c r="JA25" s="395"/>
      <c r="JB25" s="342"/>
    </row>
    <row r="26" spans="3:262" ht="16.5">
      <c r="C26" s="340" t="s">
        <v>31</v>
      </c>
      <c r="D26" s="108">
        <v>25001.67</v>
      </c>
      <c r="E26" s="108">
        <v>25687</v>
      </c>
      <c r="F26" s="243">
        <f t="shared" si="7"/>
        <v>1.0274113689205562</v>
      </c>
      <c r="G26" s="108">
        <v>15981.19</v>
      </c>
      <c r="H26" s="108">
        <v>16256.07</v>
      </c>
      <c r="I26" s="243">
        <f t="shared" si="8"/>
        <v>1.0172002210098245</v>
      </c>
      <c r="J26" s="108">
        <v>15324.42</v>
      </c>
      <c r="K26" s="108">
        <v>17411.52</v>
      </c>
      <c r="L26" s="243">
        <f t="shared" si="9"/>
        <v>1.136194387781071</v>
      </c>
      <c r="M26" s="108">
        <v>13035.31</v>
      </c>
      <c r="N26" s="108">
        <v>15969.46</v>
      </c>
      <c r="O26" s="243">
        <f t="shared" si="10"/>
        <v>1.2250924604017857</v>
      </c>
      <c r="P26" s="108">
        <v>17838.330000000002</v>
      </c>
      <c r="Q26" s="108">
        <v>11563.56</v>
      </c>
      <c r="R26" s="243">
        <f t="shared" si="11"/>
        <v>0.64824229622391771</v>
      </c>
      <c r="S26" s="108">
        <v>18317.53</v>
      </c>
      <c r="T26" s="108">
        <v>18531.79</v>
      </c>
      <c r="U26" s="243">
        <f t="shared" si="12"/>
        <v>1.0116969918979253</v>
      </c>
      <c r="V26" s="108">
        <v>24517.29</v>
      </c>
      <c r="W26" s="108">
        <v>19670.18</v>
      </c>
      <c r="X26" s="243">
        <f t="shared" si="13"/>
        <v>0.80229829642672579</v>
      </c>
      <c r="Y26" s="108">
        <v>31724.240000000002</v>
      </c>
      <c r="Z26" s="108">
        <v>20277.29</v>
      </c>
      <c r="AA26" s="243">
        <f t="shared" si="14"/>
        <v>0.63917338918126954</v>
      </c>
      <c r="AB26" s="108">
        <v>14080.49</v>
      </c>
      <c r="AC26" s="108">
        <v>11416.61</v>
      </c>
      <c r="AD26" s="243">
        <f t="shared" si="15"/>
        <v>0.81081056128018281</v>
      </c>
      <c r="AE26" s="108">
        <v>13468.96</v>
      </c>
      <c r="AF26" s="108">
        <v>12590.95</v>
      </c>
      <c r="AG26" s="243">
        <f t="shared" si="16"/>
        <v>0.93481233888882298</v>
      </c>
      <c r="AH26" s="108">
        <v>12604.24</v>
      </c>
      <c r="AI26" s="108">
        <v>15132.51</v>
      </c>
      <c r="AJ26" s="243">
        <f t="shared" si="17"/>
        <v>1.2005888494665287</v>
      </c>
      <c r="AK26" s="108">
        <v>15852.33</v>
      </c>
      <c r="AL26" s="108">
        <v>15368.63</v>
      </c>
      <c r="AM26" s="243">
        <f t="shared" si="18"/>
        <v>0.96948713532963293</v>
      </c>
      <c r="AN26" s="108">
        <v>22423.86</v>
      </c>
      <c r="AO26" s="108">
        <v>18679.689999999999</v>
      </c>
      <c r="AP26" s="253">
        <f t="shared" si="19"/>
        <v>0.83302740919716756</v>
      </c>
      <c r="AQ26" s="108">
        <v>28636.69</v>
      </c>
      <c r="AR26" s="108">
        <v>32902.21</v>
      </c>
      <c r="AS26" s="253">
        <f t="shared" si="20"/>
        <v>1.1489529690756859</v>
      </c>
      <c r="AT26" s="108">
        <v>30355.48</v>
      </c>
      <c r="AU26" s="108">
        <v>22883.48</v>
      </c>
      <c r="AV26" s="253">
        <f t="shared" si="21"/>
        <v>0.75385004618605933</v>
      </c>
      <c r="AW26" s="108">
        <v>9671.18</v>
      </c>
      <c r="AX26" s="108">
        <v>13859.4</v>
      </c>
      <c r="AY26" s="253">
        <f t="shared" si="22"/>
        <v>1.4330619428032567</v>
      </c>
      <c r="AZ26" s="108">
        <v>10521.49</v>
      </c>
      <c r="BA26" s="108">
        <v>14498.27</v>
      </c>
      <c r="BB26" s="253">
        <f t="shared" si="23"/>
        <v>1.3779673791449691</v>
      </c>
      <c r="BC26" s="108">
        <v>10938.09</v>
      </c>
      <c r="BD26" s="108">
        <v>11794.58</v>
      </c>
      <c r="BE26" s="253">
        <f t="shared" si="24"/>
        <v>1.0783034332319446</v>
      </c>
      <c r="BF26" s="108">
        <v>5950.53</v>
      </c>
      <c r="BG26" s="108">
        <v>14738.49</v>
      </c>
      <c r="BH26" s="253">
        <f t="shared" si="25"/>
        <v>2.4768365170833522</v>
      </c>
      <c r="BI26" s="108">
        <v>25869.98</v>
      </c>
      <c r="BJ26" s="108">
        <v>18887.490000000002</v>
      </c>
      <c r="BK26" s="253">
        <f t="shared" si="26"/>
        <v>0.73009294943405456</v>
      </c>
      <c r="BL26" s="108">
        <v>28389.3</v>
      </c>
      <c r="BM26" s="108">
        <v>31509.64</v>
      </c>
      <c r="BN26" s="253">
        <f t="shared" si="27"/>
        <v>1.1099125374701031</v>
      </c>
      <c r="BO26" s="108">
        <v>30494.07</v>
      </c>
      <c r="BP26" s="108">
        <v>20609.759999999998</v>
      </c>
      <c r="BQ26" s="253">
        <f t="shared" si="28"/>
        <v>0.67586124121837454</v>
      </c>
      <c r="BR26" s="108">
        <v>10902.38</v>
      </c>
      <c r="BS26" s="108">
        <v>11928.77</v>
      </c>
      <c r="BT26" s="253">
        <f t="shared" si="29"/>
        <v>1.0941436640439979</v>
      </c>
      <c r="BU26" s="108">
        <v>10244.26</v>
      </c>
      <c r="BV26" s="108">
        <v>10715.5</v>
      </c>
      <c r="BW26" s="253">
        <f t="shared" si="30"/>
        <v>1.0460003943671872</v>
      </c>
      <c r="BX26" s="108">
        <v>13303.73</v>
      </c>
      <c r="BY26" s="108">
        <v>9858.33</v>
      </c>
      <c r="BZ26" s="253">
        <f t="shared" si="31"/>
        <v>0.74101999965423238</v>
      </c>
      <c r="CA26" s="88">
        <v>14993.09</v>
      </c>
      <c r="CB26" s="108">
        <v>14052.55</v>
      </c>
      <c r="CC26" s="253">
        <f t="shared" si="32"/>
        <v>0.93726843499238643</v>
      </c>
      <c r="CD26" s="108">
        <v>24361.88</v>
      </c>
      <c r="CE26" s="108">
        <v>20559.32</v>
      </c>
      <c r="CF26" s="253">
        <f t="shared" si="33"/>
        <v>0.84391352391523144</v>
      </c>
      <c r="CG26" s="108">
        <v>35912.120000000003</v>
      </c>
      <c r="CH26" s="108">
        <v>32083.39</v>
      </c>
      <c r="CI26" s="253">
        <f t="shared" si="34"/>
        <v>0.89338613259256194</v>
      </c>
      <c r="CJ26" s="108">
        <v>23201.75</v>
      </c>
      <c r="CK26" s="108">
        <v>23549.040000000001</v>
      </c>
      <c r="CL26" s="253">
        <f t="shared" si="35"/>
        <v>1.0149682674798237</v>
      </c>
      <c r="CM26" s="108">
        <v>25495.14</v>
      </c>
      <c r="CN26" s="108">
        <v>20685.59</v>
      </c>
      <c r="CO26" s="253">
        <f t="shared" si="36"/>
        <v>0.81135424241639786</v>
      </c>
      <c r="CP26" s="108">
        <v>11850.29</v>
      </c>
      <c r="CQ26" s="108">
        <v>11062.35</v>
      </c>
      <c r="CR26" s="253">
        <f t="shared" si="37"/>
        <v>0.93350880020657723</v>
      </c>
      <c r="CS26" s="108">
        <v>8895.2000000000007</v>
      </c>
      <c r="CT26" s="108">
        <v>10245.36</v>
      </c>
      <c r="CU26" s="253">
        <f t="shared" si="38"/>
        <v>1.1517852324849356</v>
      </c>
      <c r="CV26" s="108">
        <v>14083.63</v>
      </c>
      <c r="CW26" s="108">
        <v>12789.99</v>
      </c>
      <c r="CX26" s="253">
        <f t="shared" si="39"/>
        <v>0.90814584024147182</v>
      </c>
      <c r="CY26" s="108">
        <v>25017.13</v>
      </c>
      <c r="CZ26" s="108">
        <v>23687.06</v>
      </c>
      <c r="DA26" s="253">
        <f t="shared" si="40"/>
        <v>0.94683362959700013</v>
      </c>
      <c r="DB26" s="108">
        <v>33947.03</v>
      </c>
      <c r="DC26" s="108">
        <v>28285.97</v>
      </c>
      <c r="DD26" s="253">
        <f t="shared" si="41"/>
        <v>0.83323843057846303</v>
      </c>
      <c r="DE26" s="108">
        <v>27597.63</v>
      </c>
      <c r="DF26" s="108">
        <v>19354.419999999998</v>
      </c>
      <c r="DG26" s="253">
        <f t="shared" si="42"/>
        <v>0.70130732240413385</v>
      </c>
      <c r="DH26" s="108">
        <v>14638.61</v>
      </c>
      <c r="DI26" s="108">
        <v>11211.02</v>
      </c>
      <c r="DJ26" s="253">
        <f t="shared" si="43"/>
        <v>0.76585276880796738</v>
      </c>
      <c r="DK26" s="108">
        <v>12432.84</v>
      </c>
      <c r="DL26" s="108">
        <v>14487.02</v>
      </c>
      <c r="DM26" s="253">
        <f t="shared" si="0"/>
        <v>1.1652221053275036</v>
      </c>
      <c r="DN26" s="108">
        <v>20276.77</v>
      </c>
      <c r="DO26" s="108">
        <v>13957.64</v>
      </c>
      <c r="DP26" s="253">
        <f t="shared" si="1"/>
        <v>0.68835618296207923</v>
      </c>
      <c r="DQ26" s="108">
        <v>42957.29</v>
      </c>
      <c r="DR26" s="108">
        <v>21117.39</v>
      </c>
      <c r="DS26" s="253">
        <f t="shared" si="2"/>
        <v>0.49159036801436962</v>
      </c>
      <c r="DT26" s="108">
        <v>45825.75</v>
      </c>
      <c r="DU26" s="108">
        <v>30364.68</v>
      </c>
      <c r="DV26" s="253">
        <f t="shared" si="3"/>
        <v>0.6626117412153647</v>
      </c>
      <c r="DW26" s="108">
        <v>39183.089999999997</v>
      </c>
      <c r="DX26" s="108">
        <v>42625.89</v>
      </c>
      <c r="DY26" s="253">
        <f t="shared" si="4"/>
        <v>1.0878644333563281</v>
      </c>
      <c r="DZ26" s="108">
        <v>32443.87</v>
      </c>
      <c r="EA26" s="108">
        <v>29361.73</v>
      </c>
      <c r="EB26" s="253">
        <f t="shared" si="44"/>
        <v>0.9050008522411167</v>
      </c>
      <c r="EC26" s="108">
        <v>12682.22</v>
      </c>
      <c r="EE26" s="253">
        <f t="shared" si="45"/>
        <v>0</v>
      </c>
      <c r="EF26" s="108">
        <v>8084.38</v>
      </c>
      <c r="EG26" s="108">
        <v>5386.65</v>
      </c>
      <c r="EH26" s="253">
        <f t="shared" si="46"/>
        <v>0.66630341473310251</v>
      </c>
      <c r="EI26" s="108">
        <v>9984.15</v>
      </c>
      <c r="EJ26" s="108">
        <v>13087.28</v>
      </c>
      <c r="EK26" s="253">
        <f t="shared" si="47"/>
        <v>1.3108056269186661</v>
      </c>
      <c r="EL26" s="108">
        <v>11710.76</v>
      </c>
      <c r="EM26" s="108">
        <v>14120.25</v>
      </c>
      <c r="EN26" s="253">
        <f t="shared" si="48"/>
        <v>1.2057500964924566</v>
      </c>
      <c r="EO26" s="108">
        <v>22399.35</v>
      </c>
      <c r="EP26" s="108">
        <v>14498.27</v>
      </c>
      <c r="EQ26" s="253">
        <f t="shared" si="49"/>
        <v>0.6472629786132188</v>
      </c>
      <c r="ER26" s="108">
        <v>33846.94</v>
      </c>
      <c r="ES26" s="108">
        <v>11794.58</v>
      </c>
      <c r="ET26" s="253">
        <f t="shared" si="50"/>
        <v>0.34846813330835813</v>
      </c>
      <c r="EU26" s="108">
        <v>33053.33</v>
      </c>
      <c r="EV26" s="108">
        <v>20195.990000000002</v>
      </c>
      <c r="EW26" s="253">
        <f t="shared" si="51"/>
        <v>0.611012264119833</v>
      </c>
      <c r="EX26" s="108">
        <v>12701.14</v>
      </c>
      <c r="EY26" s="108">
        <v>15914.23</v>
      </c>
      <c r="EZ26" s="253">
        <f t="shared" si="52"/>
        <v>1.2529765044712522</v>
      </c>
      <c r="FA26" s="108">
        <v>10858.29</v>
      </c>
      <c r="FB26" s="108">
        <v>11972.73</v>
      </c>
      <c r="FC26" s="253">
        <f t="shared" si="53"/>
        <v>1.1026349452814392</v>
      </c>
      <c r="FD26" s="108">
        <v>10076.24</v>
      </c>
      <c r="FE26" s="108">
        <v>12546.99</v>
      </c>
      <c r="FF26" s="253">
        <f t="shared" si="54"/>
        <v>1.2452055528649575</v>
      </c>
      <c r="FG26" s="108">
        <v>14599.02</v>
      </c>
      <c r="FH26" s="108">
        <v>14221.28</v>
      </c>
      <c r="FI26" s="253">
        <f t="shared" si="55"/>
        <v>0.97412566048953975</v>
      </c>
      <c r="FJ26" s="108">
        <v>23743.59</v>
      </c>
      <c r="FK26" s="108">
        <v>24876.74</v>
      </c>
      <c r="FL26" s="253">
        <f t="shared" si="56"/>
        <v>1.0477244595278137</v>
      </c>
      <c r="FM26" s="108">
        <v>41179.06</v>
      </c>
      <c r="FN26" s="108">
        <v>26343.01</v>
      </c>
      <c r="FO26" s="253">
        <f t="shared" si="57"/>
        <v>0.6397185851255468</v>
      </c>
      <c r="FP26" s="108">
        <v>40561.919999999998</v>
      </c>
      <c r="FQ26" s="108">
        <v>20578.96</v>
      </c>
      <c r="FR26" s="253">
        <f t="shared" si="58"/>
        <v>0.50734679226229917</v>
      </c>
      <c r="FS26" s="108">
        <v>12032.13</v>
      </c>
      <c r="FT26" s="108">
        <v>11650.98</v>
      </c>
      <c r="FU26" s="253">
        <f t="shared" si="59"/>
        <v>0.9683223169962426</v>
      </c>
      <c r="FV26" s="108">
        <v>13381.59</v>
      </c>
      <c r="FW26" s="108">
        <v>13468.99</v>
      </c>
      <c r="FX26" s="253">
        <f t="shared" si="60"/>
        <v>1.0065313613703604</v>
      </c>
      <c r="FY26" s="108">
        <v>12776.22</v>
      </c>
      <c r="FZ26" s="108">
        <v>13604.72</v>
      </c>
      <c r="GA26" s="253">
        <f t="shared" si="61"/>
        <v>1.0648470361343183</v>
      </c>
      <c r="GB26" s="108">
        <v>17614.2</v>
      </c>
      <c r="GC26" s="108">
        <v>14378.79</v>
      </c>
      <c r="GD26" s="253">
        <f t="shared" si="62"/>
        <v>0.81631808427291619</v>
      </c>
      <c r="GE26" s="108">
        <v>25125.08</v>
      </c>
      <c r="GF26" s="108">
        <v>24440.66</v>
      </c>
      <c r="GG26" s="253">
        <f t="shared" si="63"/>
        <v>0.97275948972102766</v>
      </c>
      <c r="GH26" s="108">
        <v>40524.559999999998</v>
      </c>
      <c r="GI26" s="108">
        <v>27411.37</v>
      </c>
      <c r="GJ26" s="253">
        <f t="shared" si="64"/>
        <v>0.6764137599519896</v>
      </c>
      <c r="GK26" s="108">
        <v>51906.720000000001</v>
      </c>
      <c r="GL26" s="108">
        <v>28704.3</v>
      </c>
      <c r="GM26" s="253">
        <f t="shared" si="65"/>
        <v>0.55299776213946861</v>
      </c>
      <c r="GN26" s="108">
        <v>16943.21</v>
      </c>
      <c r="GO26" s="108">
        <v>14865.47</v>
      </c>
      <c r="GP26" s="253">
        <f t="shared" si="66"/>
        <v>0.87737034481659615</v>
      </c>
      <c r="GQ26" s="108">
        <v>11112.09</v>
      </c>
      <c r="GR26" s="108">
        <v>12724.12</v>
      </c>
      <c r="GS26" s="253">
        <f t="shared" si="67"/>
        <v>1.1450699193401062</v>
      </c>
      <c r="GT26" s="108">
        <v>12540.63</v>
      </c>
      <c r="GU26" s="108">
        <v>16322.1</v>
      </c>
      <c r="GV26" s="253">
        <f t="shared" si="68"/>
        <v>1.3015374825666655</v>
      </c>
      <c r="GW26" s="108">
        <v>14620.9</v>
      </c>
      <c r="GX26" s="108">
        <v>17324.150000000001</v>
      </c>
      <c r="GY26" s="253">
        <f t="shared" si="69"/>
        <v>1.1848894390906171</v>
      </c>
      <c r="GZ26" s="108">
        <v>14620.9</v>
      </c>
      <c r="HA26" s="108">
        <v>24093.37</v>
      </c>
      <c r="HB26" s="253">
        <f t="shared" si="70"/>
        <v>1.6478718820318858</v>
      </c>
      <c r="HC26" s="108">
        <v>44951</v>
      </c>
      <c r="HD26" s="108">
        <v>39032.120000000003</v>
      </c>
      <c r="HE26" s="253">
        <f t="shared" si="71"/>
        <v>0.86832595492870024</v>
      </c>
      <c r="HF26" s="108">
        <v>30982.02</v>
      </c>
      <c r="HG26" s="108">
        <v>23803.18</v>
      </c>
      <c r="HH26" s="253">
        <f t="shared" si="72"/>
        <v>0.76829012440118494</v>
      </c>
      <c r="HI26" s="108">
        <v>21664.04</v>
      </c>
      <c r="HJ26" s="108">
        <v>21503.15</v>
      </c>
      <c r="HK26" s="253">
        <f t="shared" si="73"/>
        <v>0.99257340736076927</v>
      </c>
      <c r="HL26" s="108">
        <v>5209.76</v>
      </c>
      <c r="HM26" s="108">
        <v>12633.53</v>
      </c>
      <c r="HN26" s="253">
        <f t="shared" si="74"/>
        <v>2.4249735112557969</v>
      </c>
      <c r="HO26" s="108">
        <v>8052.95</v>
      </c>
      <c r="HP26" s="108">
        <v>12055.68</v>
      </c>
      <c r="HQ26" s="253">
        <f t="shared" si="75"/>
        <v>1.4970513911051231</v>
      </c>
      <c r="HR26" s="108">
        <v>8208.02</v>
      </c>
      <c r="HS26" s="108">
        <v>14240.15</v>
      </c>
      <c r="HT26" s="253">
        <f t="shared" si="76"/>
        <v>1.7349068350223318</v>
      </c>
      <c r="HU26" s="108">
        <v>11918.41</v>
      </c>
      <c r="HV26" s="108">
        <v>23086.54</v>
      </c>
      <c r="HW26" s="253">
        <f t="shared" si="77"/>
        <v>1.9370486499457562</v>
      </c>
      <c r="HX26" s="108">
        <v>18694.009999999998</v>
      </c>
      <c r="HY26" s="108">
        <v>33444.67</v>
      </c>
      <c r="HZ26" s="253">
        <f t="shared" si="78"/>
        <v>1.7890580993590997</v>
      </c>
      <c r="IA26" s="108">
        <v>14821.47</v>
      </c>
      <c r="IB26" s="108">
        <v>21286.31</v>
      </c>
      <c r="IC26" s="253">
        <f t="shared" si="79"/>
        <v>1.4361807566995717</v>
      </c>
      <c r="ID26" s="353"/>
      <c r="IE26" s="353"/>
      <c r="IF26" s="353"/>
      <c r="IG26" s="353"/>
      <c r="IH26" s="353"/>
      <c r="II26" s="353"/>
      <c r="IJ26" s="353"/>
      <c r="IK26" s="353"/>
      <c r="IL26" s="353"/>
      <c r="IM26" s="353"/>
      <c r="IN26" s="353"/>
      <c r="IO26" s="353"/>
      <c r="IP26" s="353"/>
      <c r="IQ26" s="311">
        <f t="shared" si="80"/>
        <v>433440.36000000004</v>
      </c>
      <c r="IR26" s="311">
        <f t="shared" si="81"/>
        <v>419367</v>
      </c>
      <c r="IS26" s="310">
        <f t="shared" si="5"/>
        <v>-14073.360000000044</v>
      </c>
      <c r="IT26" s="313">
        <f t="shared" si="6"/>
        <v>0.96753103471951707</v>
      </c>
      <c r="IU26" s="317">
        <f t="shared" si="82"/>
        <v>104729.21</v>
      </c>
      <c r="IV26" s="317">
        <f t="shared" si="83"/>
        <v>140766.90000000002</v>
      </c>
      <c r="IW26" s="316">
        <f t="shared" si="84"/>
        <v>36037.690000000017</v>
      </c>
      <c r="IX26" s="320">
        <f t="shared" si="85"/>
        <v>1.3441035218350259</v>
      </c>
      <c r="IZ26" s="244"/>
      <c r="JA26" s="395"/>
      <c r="JB26" s="342"/>
    </row>
    <row r="27" spans="3:262" ht="16.5">
      <c r="C27" s="340" t="s">
        <v>32</v>
      </c>
      <c r="D27" s="108">
        <v>39377.25</v>
      </c>
      <c r="E27" s="108">
        <v>24442.83</v>
      </c>
      <c r="F27" s="243">
        <f t="shared" si="7"/>
        <v>0.62073481515341988</v>
      </c>
      <c r="G27" s="108">
        <v>39308.239999999998</v>
      </c>
      <c r="H27" s="108">
        <v>25080.03</v>
      </c>
      <c r="I27" s="243">
        <f t="shared" si="8"/>
        <v>0.63803492601042433</v>
      </c>
      <c r="J27" s="108">
        <v>23756.48</v>
      </c>
      <c r="K27" s="108">
        <v>23882.91</v>
      </c>
      <c r="L27" s="243">
        <f t="shared" si="9"/>
        <v>1.0053219163781839</v>
      </c>
      <c r="M27" s="108">
        <v>19516.46</v>
      </c>
      <c r="N27" s="108">
        <v>22912.28</v>
      </c>
      <c r="O27" s="243">
        <f t="shared" si="10"/>
        <v>1.1739977434432269</v>
      </c>
      <c r="P27" s="108">
        <v>23101.52</v>
      </c>
      <c r="Q27" s="108">
        <v>21036.65</v>
      </c>
      <c r="R27" s="243">
        <f t="shared" si="11"/>
        <v>0.91061756975298602</v>
      </c>
      <c r="S27" s="108">
        <v>25820.560000000001</v>
      </c>
      <c r="T27" s="108">
        <v>19399.810000000001</v>
      </c>
      <c r="U27" s="243">
        <f t="shared" si="12"/>
        <v>0.75133188435882103</v>
      </c>
      <c r="V27" s="108">
        <v>46784.160000000003</v>
      </c>
      <c r="W27" s="108">
        <v>31856.45</v>
      </c>
      <c r="X27" s="243">
        <f t="shared" si="13"/>
        <v>0.6809238425997175</v>
      </c>
      <c r="Y27" s="108">
        <v>31837.21</v>
      </c>
      <c r="Z27" s="108">
        <v>18695.34</v>
      </c>
      <c r="AA27" s="243">
        <f t="shared" si="14"/>
        <v>0.58721665623338226</v>
      </c>
      <c r="AB27" s="108">
        <v>18955.14</v>
      </c>
      <c r="AC27" s="108">
        <v>10222.17</v>
      </c>
      <c r="AD27" s="243">
        <f t="shared" si="15"/>
        <v>0.53928222107565549</v>
      </c>
      <c r="AE27" s="108">
        <v>20399.34</v>
      </c>
      <c r="AF27" s="108">
        <v>18154.32</v>
      </c>
      <c r="AG27" s="243">
        <f t="shared" si="16"/>
        <v>0.88994643944362906</v>
      </c>
      <c r="AH27" s="108">
        <v>24740.28</v>
      </c>
      <c r="AI27" s="108">
        <v>15608.34</v>
      </c>
      <c r="AJ27" s="243">
        <f t="shared" si="17"/>
        <v>0.63088776683206504</v>
      </c>
      <c r="AK27" s="108">
        <v>24838.68</v>
      </c>
      <c r="AL27" s="108">
        <v>17612.07</v>
      </c>
      <c r="AM27" s="243">
        <f t="shared" si="18"/>
        <v>0.7090582108227973</v>
      </c>
      <c r="AN27" s="108">
        <v>32310.78</v>
      </c>
      <c r="AO27" s="108">
        <v>27706.560000000001</v>
      </c>
      <c r="AP27" s="253">
        <f t="shared" si="19"/>
        <v>0.85750204730433632</v>
      </c>
      <c r="AQ27" s="108">
        <v>50797.67</v>
      </c>
      <c r="AR27" s="108">
        <v>44378.85</v>
      </c>
      <c r="AS27" s="253">
        <f t="shared" si="20"/>
        <v>0.87363947992102786</v>
      </c>
      <c r="AT27" s="108">
        <v>34334.32</v>
      </c>
      <c r="AU27" s="108">
        <v>19730.54</v>
      </c>
      <c r="AV27" s="253">
        <f t="shared" si="21"/>
        <v>0.57465940784614344</v>
      </c>
      <c r="AW27" s="108">
        <v>23044.94</v>
      </c>
      <c r="AX27" s="108">
        <v>21081.33</v>
      </c>
      <c r="AY27" s="253">
        <f t="shared" si="22"/>
        <v>0.91479214092117411</v>
      </c>
      <c r="AZ27" s="108">
        <v>18265.95</v>
      </c>
      <c r="BA27" s="108">
        <v>19122.43</v>
      </c>
      <c r="BB27" s="253">
        <f t="shared" si="23"/>
        <v>1.046889430880956</v>
      </c>
      <c r="BC27" s="108">
        <v>21544.48</v>
      </c>
      <c r="BD27" s="108">
        <v>12296.25</v>
      </c>
      <c r="BE27" s="253">
        <f t="shared" si="24"/>
        <v>0.57073784096900926</v>
      </c>
      <c r="BF27" s="108">
        <v>23707.11</v>
      </c>
      <c r="BG27" s="108">
        <v>20537.18</v>
      </c>
      <c r="BH27" s="253">
        <f t="shared" si="25"/>
        <v>0.86628779298699843</v>
      </c>
      <c r="BI27" s="108">
        <v>28584.81</v>
      </c>
      <c r="BJ27" s="108">
        <v>23594.36</v>
      </c>
      <c r="BK27" s="253">
        <f t="shared" si="26"/>
        <v>0.82541601640871498</v>
      </c>
      <c r="BL27" s="108">
        <v>48866.65</v>
      </c>
      <c r="BM27" s="108">
        <v>35726.800000000003</v>
      </c>
      <c r="BN27" s="253">
        <f t="shared" si="27"/>
        <v>0.73110802561665267</v>
      </c>
      <c r="BO27" s="108">
        <v>32757.91</v>
      </c>
      <c r="BP27" s="108">
        <v>13511.54</v>
      </c>
      <c r="BQ27" s="253">
        <f t="shared" si="28"/>
        <v>0.41246648519395779</v>
      </c>
      <c r="BR27" s="108">
        <v>23727.919999999998</v>
      </c>
      <c r="BS27" s="108">
        <v>16353.58</v>
      </c>
      <c r="BT27" s="253">
        <f t="shared" si="29"/>
        <v>0.68921253948934424</v>
      </c>
      <c r="BU27" s="108">
        <v>22379.759999999998</v>
      </c>
      <c r="BV27" s="108">
        <v>14798.93</v>
      </c>
      <c r="BW27" s="253">
        <f t="shared" si="30"/>
        <v>0.66126401712976379</v>
      </c>
      <c r="BX27" s="108">
        <v>22034.36</v>
      </c>
      <c r="BY27" s="108">
        <v>13616.19</v>
      </c>
      <c r="BZ27" s="253">
        <f t="shared" si="31"/>
        <v>0.61795259767018418</v>
      </c>
      <c r="CA27" s="88">
        <v>19517.75</v>
      </c>
      <c r="CB27" s="108">
        <v>19591.63</v>
      </c>
      <c r="CC27" s="253">
        <f t="shared" si="32"/>
        <v>1.0037852723802694</v>
      </c>
      <c r="CD27" s="108">
        <v>33565.980000000003</v>
      </c>
      <c r="CE27" s="108">
        <v>26306.65</v>
      </c>
      <c r="CF27" s="253">
        <f t="shared" si="33"/>
        <v>0.7837295380620497</v>
      </c>
      <c r="CG27" s="108">
        <v>48806.5</v>
      </c>
      <c r="CH27" s="108">
        <v>36305.15</v>
      </c>
      <c r="CI27" s="253">
        <f t="shared" si="34"/>
        <v>0.74385891223505074</v>
      </c>
      <c r="CJ27" s="108">
        <v>28634.639999999999</v>
      </c>
      <c r="CK27" s="108">
        <v>19401.29</v>
      </c>
      <c r="CL27" s="253">
        <f t="shared" si="35"/>
        <v>0.67754614690458836</v>
      </c>
      <c r="CM27" s="108">
        <v>28706.79</v>
      </c>
      <c r="CN27" s="108">
        <v>22845.79</v>
      </c>
      <c r="CO27" s="253">
        <f t="shared" si="36"/>
        <v>0.79583227522129785</v>
      </c>
      <c r="CP27" s="108">
        <v>19311.29</v>
      </c>
      <c r="CQ27" s="108">
        <v>16598.07</v>
      </c>
      <c r="CR27" s="253">
        <f t="shared" si="37"/>
        <v>0.85950084121775394</v>
      </c>
      <c r="CS27" s="108">
        <v>13858.11</v>
      </c>
      <c r="CT27" s="108">
        <v>22107.38</v>
      </c>
      <c r="CU27" s="253">
        <f t="shared" si="38"/>
        <v>1.5952665984033898</v>
      </c>
      <c r="CV27" s="108">
        <v>20051.419999999998</v>
      </c>
      <c r="CW27" s="108">
        <v>17163.169999999998</v>
      </c>
      <c r="CX27" s="253">
        <f t="shared" si="39"/>
        <v>0.85595783241286649</v>
      </c>
      <c r="CY27" s="108">
        <v>33741.589999999997</v>
      </c>
      <c r="CZ27" s="108">
        <v>23026.36</v>
      </c>
      <c r="DA27" s="253">
        <f t="shared" si="40"/>
        <v>0.68243257060500118</v>
      </c>
      <c r="DB27" s="108">
        <v>52618.19</v>
      </c>
      <c r="DC27" s="108">
        <v>34285.01</v>
      </c>
      <c r="DD27" s="253">
        <f t="shared" si="41"/>
        <v>0.65158094567677072</v>
      </c>
      <c r="DE27" s="108">
        <v>33769.71</v>
      </c>
      <c r="DF27" s="108">
        <v>20811.5</v>
      </c>
      <c r="DG27" s="253">
        <f t="shared" si="42"/>
        <v>0.61627713119242067</v>
      </c>
      <c r="DH27" s="108">
        <v>21491.77</v>
      </c>
      <c r="DI27" s="108">
        <v>16089.23</v>
      </c>
      <c r="DJ27" s="253">
        <f t="shared" si="43"/>
        <v>0.7486228449308735</v>
      </c>
      <c r="DK27" s="108">
        <v>18580.25</v>
      </c>
      <c r="DL27" s="108">
        <v>25119.46</v>
      </c>
      <c r="DM27" s="253">
        <f t="shared" si="0"/>
        <v>1.351944134228549</v>
      </c>
      <c r="DN27" s="108">
        <v>26615.86</v>
      </c>
      <c r="DO27" s="108">
        <v>21211.439999999999</v>
      </c>
      <c r="DP27" s="253">
        <f t="shared" si="1"/>
        <v>0.79694738400337239</v>
      </c>
      <c r="DQ27" s="108">
        <v>52073.63</v>
      </c>
      <c r="DR27" s="108">
        <v>25271.48</v>
      </c>
      <c r="DS27" s="253">
        <f t="shared" si="2"/>
        <v>0.48530282985841394</v>
      </c>
      <c r="DT27" s="108">
        <v>51694.69</v>
      </c>
      <c r="DU27" s="108">
        <v>39393.800000000003</v>
      </c>
      <c r="DV27" s="253">
        <f t="shared" si="3"/>
        <v>0.7620473205275049</v>
      </c>
      <c r="DW27" s="108">
        <v>58539.76</v>
      </c>
      <c r="DX27" s="108">
        <v>61603.25</v>
      </c>
      <c r="DY27" s="253">
        <f t="shared" si="4"/>
        <v>1.0523317827063179</v>
      </c>
      <c r="DZ27" s="108">
        <v>33861.18</v>
      </c>
      <c r="EA27" s="108">
        <v>20836.12</v>
      </c>
      <c r="EB27" s="253">
        <f t="shared" si="44"/>
        <v>0.6153394536162059</v>
      </c>
      <c r="EC27" s="108">
        <v>21618.73</v>
      </c>
      <c r="ED27" s="108">
        <v>8336.59</v>
      </c>
      <c r="EE27" s="253">
        <f t="shared" si="45"/>
        <v>0.38561885920218258</v>
      </c>
      <c r="EF27" s="108">
        <v>22109.19</v>
      </c>
      <c r="EG27" s="108">
        <v>9935.42</v>
      </c>
      <c r="EH27" s="253">
        <f t="shared" si="46"/>
        <v>0.44937964710602246</v>
      </c>
      <c r="EI27" s="108">
        <v>20381.73</v>
      </c>
      <c r="EJ27" s="108">
        <v>12752.91</v>
      </c>
      <c r="EK27" s="253">
        <f t="shared" si="47"/>
        <v>0.62570301932171613</v>
      </c>
      <c r="EL27" s="108">
        <v>16931.54</v>
      </c>
      <c r="EM27" s="108">
        <v>14501.23</v>
      </c>
      <c r="EN27" s="253">
        <f t="shared" si="48"/>
        <v>0.85646255449888187</v>
      </c>
      <c r="EO27" s="108">
        <v>26373.7</v>
      </c>
      <c r="EP27" s="108">
        <v>19122.43</v>
      </c>
      <c r="EQ27" s="253">
        <f t="shared" si="49"/>
        <v>0.72505678004982232</v>
      </c>
      <c r="ER27" s="108">
        <v>44788.36</v>
      </c>
      <c r="ES27" s="108">
        <v>12296.25</v>
      </c>
      <c r="ET27" s="253">
        <f t="shared" si="50"/>
        <v>0.27454119775763169</v>
      </c>
      <c r="EU27" s="108">
        <v>22707.73</v>
      </c>
      <c r="EV27" s="108">
        <v>17167.310000000001</v>
      </c>
      <c r="EW27" s="253">
        <f t="shared" si="51"/>
        <v>0.75601171935724099</v>
      </c>
      <c r="EX27" s="108">
        <v>15876.17</v>
      </c>
      <c r="EY27" s="108">
        <v>16193.73</v>
      </c>
      <c r="EZ27" s="253">
        <f t="shared" si="52"/>
        <v>1.0200023053419054</v>
      </c>
      <c r="FA27" s="108">
        <v>18500.89</v>
      </c>
      <c r="FB27" s="108">
        <v>16460.16</v>
      </c>
      <c r="FC27" s="253">
        <f t="shared" si="53"/>
        <v>0.88969557680738609</v>
      </c>
      <c r="FD27" s="108">
        <v>16741.91</v>
      </c>
      <c r="FE27" s="108">
        <v>16453.78</v>
      </c>
      <c r="FF27" s="253">
        <f t="shared" si="54"/>
        <v>0.98278989673221273</v>
      </c>
      <c r="FG27" s="108">
        <v>21115.53</v>
      </c>
      <c r="FH27" s="108">
        <v>17525.13</v>
      </c>
      <c r="FI27" s="253">
        <f t="shared" si="55"/>
        <v>0.82996401226964234</v>
      </c>
      <c r="FJ27" s="108">
        <v>45953.88</v>
      </c>
      <c r="FK27" s="108">
        <v>27213.43</v>
      </c>
      <c r="FL27" s="253">
        <f t="shared" si="56"/>
        <v>0.5921900392306374</v>
      </c>
      <c r="FM27" s="108">
        <v>61533.19</v>
      </c>
      <c r="FN27" s="108">
        <v>35382.29</v>
      </c>
      <c r="FO27" s="253">
        <f t="shared" si="57"/>
        <v>0.57501146941999914</v>
      </c>
      <c r="FP27" s="108">
        <v>31658</v>
      </c>
      <c r="FQ27" s="108">
        <v>16949.77</v>
      </c>
      <c r="FR27" s="253">
        <f t="shared" si="58"/>
        <v>0.53540242592709586</v>
      </c>
      <c r="FS27" s="108">
        <v>21752.76</v>
      </c>
      <c r="FT27" s="108">
        <v>16081.8</v>
      </c>
      <c r="FU27" s="253">
        <f t="shared" si="59"/>
        <v>0.73929928891782015</v>
      </c>
      <c r="FV27" s="108">
        <v>20620.48</v>
      </c>
      <c r="FW27" s="108">
        <v>13744.2</v>
      </c>
      <c r="FX27" s="253">
        <f t="shared" si="60"/>
        <v>0.66653152593926046</v>
      </c>
      <c r="FY27" s="108">
        <v>13457.29</v>
      </c>
      <c r="FZ27" s="108">
        <v>15699</v>
      </c>
      <c r="GA27" s="253">
        <f t="shared" si="61"/>
        <v>1.1665796010935336</v>
      </c>
      <c r="GB27" s="108">
        <v>24296.43</v>
      </c>
      <c r="GC27" s="108">
        <v>19443.16</v>
      </c>
      <c r="GD27" s="253">
        <f t="shared" si="62"/>
        <v>0.80024760839349651</v>
      </c>
      <c r="GE27" s="108">
        <v>28903.71</v>
      </c>
      <c r="GF27" s="108">
        <v>24202.19</v>
      </c>
      <c r="GG27" s="253">
        <f t="shared" si="63"/>
        <v>0.83733852851415957</v>
      </c>
      <c r="GH27" s="108">
        <v>48582.12</v>
      </c>
      <c r="GI27" s="108">
        <v>44578.18</v>
      </c>
      <c r="GJ27" s="253">
        <f t="shared" si="64"/>
        <v>0.91758408237433853</v>
      </c>
      <c r="GK27" s="108">
        <v>42751.360000000001</v>
      </c>
      <c r="GL27" s="108">
        <v>22968.07</v>
      </c>
      <c r="GM27" s="253">
        <f t="shared" si="65"/>
        <v>0.53724770393269361</v>
      </c>
      <c r="GN27" s="108">
        <v>18595.75</v>
      </c>
      <c r="GO27" s="108">
        <v>17383.400000000001</v>
      </c>
      <c r="GP27" s="253">
        <f t="shared" si="66"/>
        <v>0.93480499576516152</v>
      </c>
      <c r="GQ27" s="108">
        <v>21221.67</v>
      </c>
      <c r="GR27" s="108">
        <v>17697.73</v>
      </c>
      <c r="GS27" s="253">
        <f t="shared" si="67"/>
        <v>0.83394615032652952</v>
      </c>
      <c r="GT27" s="108">
        <v>20631.86</v>
      </c>
      <c r="GU27" s="108">
        <v>14087.14</v>
      </c>
      <c r="GV27" s="253">
        <f t="shared" si="68"/>
        <v>0.68278574980636741</v>
      </c>
      <c r="GW27" s="108">
        <v>25265.15</v>
      </c>
      <c r="GX27" s="108">
        <v>18198.38</v>
      </c>
      <c r="GY27" s="253">
        <f t="shared" si="69"/>
        <v>0.7202957433460716</v>
      </c>
      <c r="GZ27" s="108">
        <v>25265.15</v>
      </c>
      <c r="HA27" s="108">
        <v>28820.21</v>
      </c>
      <c r="HB27" s="253">
        <f t="shared" si="70"/>
        <v>1.1407100294278878</v>
      </c>
      <c r="HC27" s="108">
        <v>57913.81</v>
      </c>
      <c r="HD27" s="108">
        <v>30496.84</v>
      </c>
      <c r="HE27" s="253">
        <f t="shared" si="71"/>
        <v>0.52659011727945371</v>
      </c>
      <c r="HF27" s="108">
        <v>31070.42</v>
      </c>
      <c r="HG27" s="108">
        <v>28652.720000000001</v>
      </c>
      <c r="HH27" s="253">
        <f t="shared" si="72"/>
        <v>0.92218643970696257</v>
      </c>
      <c r="HI27" s="108">
        <v>26192.75</v>
      </c>
      <c r="HJ27" s="108">
        <v>25824.09</v>
      </c>
      <c r="HK27" s="253">
        <f t="shared" si="73"/>
        <v>0.98592511286520124</v>
      </c>
      <c r="HL27" s="108">
        <v>14230.56</v>
      </c>
      <c r="HM27" s="108">
        <v>19631.75</v>
      </c>
      <c r="HN27" s="253">
        <f t="shared" si="74"/>
        <v>1.3795486614722119</v>
      </c>
      <c r="HO27" s="108">
        <v>11132.83</v>
      </c>
      <c r="HP27" s="108">
        <v>13488.03</v>
      </c>
      <c r="HQ27" s="253">
        <f t="shared" si="75"/>
        <v>1.2115544744687561</v>
      </c>
      <c r="HR27" s="108">
        <v>15581.31</v>
      </c>
      <c r="HS27" s="108">
        <v>17846.25</v>
      </c>
      <c r="HT27" s="253">
        <f t="shared" si="76"/>
        <v>1.1453626171355298</v>
      </c>
      <c r="HU27" s="108">
        <v>17231.830000000002</v>
      </c>
      <c r="HV27" s="108">
        <v>24324.2</v>
      </c>
      <c r="HW27" s="253">
        <f t="shared" si="77"/>
        <v>1.4115854207011094</v>
      </c>
      <c r="HX27" s="108">
        <v>24537.68</v>
      </c>
      <c r="HY27" s="108">
        <v>38648.01</v>
      </c>
      <c r="HZ27" s="253">
        <f t="shared" si="78"/>
        <v>1.5750474372475312</v>
      </c>
      <c r="IA27" s="108">
        <v>10246.719999999999</v>
      </c>
      <c r="IB27" s="108">
        <v>20826.810000000001</v>
      </c>
      <c r="IC27" s="253">
        <f t="shared" si="79"/>
        <v>2.032534313419319</v>
      </c>
      <c r="ID27" s="353"/>
      <c r="IE27" s="353"/>
      <c r="IF27" s="353"/>
      <c r="IG27" s="353"/>
      <c r="IH27" s="353"/>
      <c r="II27" s="353"/>
      <c r="IJ27" s="353"/>
      <c r="IK27" s="353"/>
      <c r="IL27" s="353"/>
      <c r="IM27" s="353"/>
      <c r="IN27" s="353"/>
      <c r="IO27" s="353"/>
      <c r="IP27" s="353"/>
      <c r="IQ27" s="311">
        <f t="shared" si="80"/>
        <v>540892.92000000004</v>
      </c>
      <c r="IR27" s="311">
        <f t="shared" si="81"/>
        <v>468765.12000000011</v>
      </c>
      <c r="IS27" s="310">
        <f t="shared" si="5"/>
        <v>-72127.79999999993</v>
      </c>
      <c r="IT27" s="313">
        <f t="shared" si="6"/>
        <v>0.86665050080522421</v>
      </c>
      <c r="IU27" s="317">
        <f t="shared" si="82"/>
        <v>139977.38</v>
      </c>
      <c r="IV27" s="317">
        <f t="shared" si="83"/>
        <v>168415.05</v>
      </c>
      <c r="IW27" s="316">
        <f t="shared" si="84"/>
        <v>28437.669999999984</v>
      </c>
      <c r="IX27" s="320">
        <f t="shared" si="85"/>
        <v>1.2031590389818696</v>
      </c>
      <c r="IZ27" s="244"/>
      <c r="JA27" s="395"/>
      <c r="JB27" s="342"/>
    </row>
    <row r="28" spans="3:262" ht="16.5">
      <c r="C28" s="340" t="s">
        <v>33</v>
      </c>
      <c r="D28" s="108">
        <v>12647.64</v>
      </c>
      <c r="E28" s="108">
        <v>1848.6</v>
      </c>
      <c r="F28" s="243">
        <f t="shared" si="7"/>
        <v>0.14616165545508886</v>
      </c>
      <c r="G28" s="108">
        <v>11499.81</v>
      </c>
      <c r="H28" s="108">
        <v>11986.58</v>
      </c>
      <c r="I28" s="243">
        <f t="shared" si="8"/>
        <v>1.0423285254278114</v>
      </c>
      <c r="J28" s="108">
        <v>13828.5</v>
      </c>
      <c r="K28" s="108">
        <v>7809.31</v>
      </c>
      <c r="L28" s="243">
        <f t="shared" si="9"/>
        <v>0.56472574755034899</v>
      </c>
      <c r="M28" s="108">
        <v>11164.03</v>
      </c>
      <c r="N28" s="108">
        <v>10073.77</v>
      </c>
      <c r="O28" s="243">
        <f t="shared" si="10"/>
        <v>0.90234171710394906</v>
      </c>
      <c r="P28" s="108">
        <v>11198.45</v>
      </c>
      <c r="Q28" s="108">
        <v>7347.11</v>
      </c>
      <c r="R28" s="243">
        <f t="shared" si="11"/>
        <v>0.6560827614535939</v>
      </c>
      <c r="S28" s="108">
        <v>11099.08</v>
      </c>
      <c r="T28" s="108">
        <v>11843.83</v>
      </c>
      <c r="U28" s="243">
        <f t="shared" si="12"/>
        <v>1.0671001560489699</v>
      </c>
      <c r="V28" s="108">
        <v>15781.43</v>
      </c>
      <c r="W28" s="108">
        <v>7051.16</v>
      </c>
      <c r="X28" s="243">
        <f t="shared" si="13"/>
        <v>0.44680108203122276</v>
      </c>
      <c r="Y28" s="108">
        <v>12488.07</v>
      </c>
      <c r="Z28" s="108">
        <v>1874.21</v>
      </c>
      <c r="AA28" s="243">
        <f t="shared" si="14"/>
        <v>0.15008003638672751</v>
      </c>
      <c r="AB28" s="108">
        <v>11647.56</v>
      </c>
      <c r="AC28" s="108">
        <v>7719.24</v>
      </c>
      <c r="AD28" s="243">
        <f t="shared" si="15"/>
        <v>0.66273451263612293</v>
      </c>
      <c r="AE28" s="108">
        <v>9650.6299999999992</v>
      </c>
      <c r="AF28" s="108">
        <v>6977.17</v>
      </c>
      <c r="AG28" s="243">
        <f t="shared" si="16"/>
        <v>0.72297559848424409</v>
      </c>
      <c r="AH28" s="108">
        <v>15399.2</v>
      </c>
      <c r="AI28" s="108">
        <v>6419.02</v>
      </c>
      <c r="AJ28" s="243">
        <f t="shared" si="17"/>
        <v>0.41684113460439504</v>
      </c>
      <c r="AK28" s="108">
        <v>18228.78</v>
      </c>
      <c r="AL28" s="108">
        <v>6106.71</v>
      </c>
      <c r="AM28" s="243">
        <f t="shared" si="18"/>
        <v>0.33500376876565519</v>
      </c>
      <c r="AN28" s="108">
        <v>12345.01</v>
      </c>
      <c r="AO28" s="108">
        <v>10668.29</v>
      </c>
      <c r="AP28" s="253">
        <f t="shared" si="19"/>
        <v>0.8641783198231513</v>
      </c>
      <c r="AQ28" s="108">
        <v>19752.310000000001</v>
      </c>
      <c r="AR28" s="108">
        <v>10220.280000000001</v>
      </c>
      <c r="AS28" s="253">
        <f t="shared" si="20"/>
        <v>0.51742201291899526</v>
      </c>
      <c r="AT28" s="108">
        <v>11538.45</v>
      </c>
      <c r="AU28" s="108">
        <v>3072.74</v>
      </c>
      <c r="AV28" s="253">
        <f t="shared" si="21"/>
        <v>0.26630439963773295</v>
      </c>
      <c r="AW28" s="108">
        <v>6978.23</v>
      </c>
      <c r="AX28" s="108">
        <v>10338.23</v>
      </c>
      <c r="AY28" s="253">
        <f t="shared" si="22"/>
        <v>1.4814974570915547</v>
      </c>
      <c r="AZ28" s="108">
        <v>6835.86</v>
      </c>
      <c r="BA28" s="108">
        <v>7606.7</v>
      </c>
      <c r="BB28" s="253">
        <f t="shared" si="23"/>
        <v>1.1127641584233732</v>
      </c>
      <c r="BC28" s="108">
        <v>8170.27</v>
      </c>
      <c r="BD28" s="108">
        <v>9487.19</v>
      </c>
      <c r="BE28" s="253">
        <f t="shared" si="24"/>
        <v>1.1611843917030893</v>
      </c>
      <c r="BF28" s="108">
        <v>7557.76</v>
      </c>
      <c r="BG28" s="108">
        <v>7888.56</v>
      </c>
      <c r="BH28" s="253">
        <f t="shared" si="25"/>
        <v>1.0437695825218054</v>
      </c>
      <c r="BI28" s="108">
        <v>7929.85</v>
      </c>
      <c r="BJ28" s="108">
        <v>7406.55</v>
      </c>
      <c r="BK28" s="253">
        <f t="shared" si="26"/>
        <v>0.93400884001588935</v>
      </c>
      <c r="BL28" s="108">
        <v>17234.189999999999</v>
      </c>
      <c r="BM28" s="108">
        <v>7737.13</v>
      </c>
      <c r="BN28" s="253">
        <f t="shared" si="27"/>
        <v>0.44894073930947731</v>
      </c>
      <c r="BO28" s="108">
        <v>10148.540000000001</v>
      </c>
      <c r="BP28" s="108">
        <v>2392.1999999999998</v>
      </c>
      <c r="BQ28" s="253">
        <f t="shared" si="28"/>
        <v>0.23571863538991811</v>
      </c>
      <c r="BR28" s="108">
        <v>6640.48</v>
      </c>
      <c r="BS28" s="108">
        <v>6724.06</v>
      </c>
      <c r="BT28" s="253">
        <f t="shared" si="29"/>
        <v>1.0125864395344917</v>
      </c>
      <c r="BU28" s="108">
        <v>7336.28</v>
      </c>
      <c r="BV28" s="108">
        <v>7990.94</v>
      </c>
      <c r="BW28" s="253">
        <f t="shared" si="30"/>
        <v>1.0892359615499954</v>
      </c>
      <c r="BX28" s="108">
        <v>7020.31</v>
      </c>
      <c r="BY28" s="108">
        <v>8596.34</v>
      </c>
      <c r="BZ28" s="253">
        <f t="shared" si="31"/>
        <v>1.2244957843741942</v>
      </c>
      <c r="CA28" s="88">
        <v>5592.87</v>
      </c>
      <c r="CB28" s="108">
        <v>6666.17</v>
      </c>
      <c r="CC28" s="253">
        <f t="shared" si="32"/>
        <v>1.1919050505375595</v>
      </c>
      <c r="CD28" s="108">
        <v>15157.85</v>
      </c>
      <c r="CE28" s="108">
        <v>11423.63</v>
      </c>
      <c r="CF28" s="253">
        <f t="shared" si="33"/>
        <v>0.75364448124239247</v>
      </c>
      <c r="CG28" s="108">
        <v>14152.46</v>
      </c>
      <c r="CH28" s="108">
        <v>11514.97</v>
      </c>
      <c r="CI28" s="253">
        <f t="shared" si="34"/>
        <v>0.8136373464401242</v>
      </c>
      <c r="CJ28" s="108">
        <v>9719.2000000000007</v>
      </c>
      <c r="CK28" s="108">
        <v>1935.91</v>
      </c>
      <c r="CL28" s="253">
        <f t="shared" si="35"/>
        <v>0.19918408922545064</v>
      </c>
      <c r="CM28" s="108">
        <v>11716.03</v>
      </c>
      <c r="CN28" s="108">
        <v>7866.7</v>
      </c>
      <c r="CO28" s="253">
        <f t="shared" si="36"/>
        <v>0.67144758079315259</v>
      </c>
      <c r="CP28" s="108">
        <v>11080.66</v>
      </c>
      <c r="CQ28" s="108">
        <v>9406.56</v>
      </c>
      <c r="CR28" s="253">
        <f t="shared" si="37"/>
        <v>0.8489169417706165</v>
      </c>
      <c r="CS28" s="108">
        <v>6398.09</v>
      </c>
      <c r="CT28" s="108">
        <v>4923.42</v>
      </c>
      <c r="CU28" s="253">
        <f t="shared" si="38"/>
        <v>0.76951402684238579</v>
      </c>
      <c r="CV28" s="108">
        <v>8919.56</v>
      </c>
      <c r="CW28" s="108">
        <v>6483.37</v>
      </c>
      <c r="CX28" s="253">
        <f t="shared" si="39"/>
        <v>0.72687105641982341</v>
      </c>
      <c r="CY28" s="108">
        <v>9480.56</v>
      </c>
      <c r="CZ28" s="108">
        <v>9550.6</v>
      </c>
      <c r="DA28" s="253">
        <f t="shared" si="40"/>
        <v>1.0073877492468801</v>
      </c>
      <c r="DB28" s="108">
        <v>28646.77</v>
      </c>
      <c r="DC28" s="108">
        <v>6111.41</v>
      </c>
      <c r="DD28" s="253">
        <f t="shared" si="41"/>
        <v>0.21333679154752874</v>
      </c>
      <c r="DE28" s="108">
        <v>27027.63</v>
      </c>
      <c r="DF28" s="108">
        <v>3759.97</v>
      </c>
      <c r="DG28" s="253">
        <f t="shared" si="42"/>
        <v>0.13911578632680704</v>
      </c>
      <c r="DH28" s="108">
        <v>12831.41</v>
      </c>
      <c r="DI28" s="108">
        <v>9338.76</v>
      </c>
      <c r="DJ28" s="253">
        <f t="shared" si="43"/>
        <v>0.72780466059458782</v>
      </c>
      <c r="DK28" s="108">
        <v>14102.53</v>
      </c>
      <c r="DL28" s="108">
        <v>8374.17</v>
      </c>
      <c r="DM28" s="253">
        <f t="shared" si="0"/>
        <v>0.59380621774958109</v>
      </c>
      <c r="DN28" s="108">
        <v>23571.88</v>
      </c>
      <c r="DO28" s="108">
        <v>6450.06</v>
      </c>
      <c r="DP28" s="253">
        <f t="shared" si="1"/>
        <v>0.27363366859155908</v>
      </c>
      <c r="DQ28" s="108">
        <v>35273.879999999997</v>
      </c>
      <c r="DR28" s="108">
        <v>7584.48</v>
      </c>
      <c r="DS28" s="253">
        <f t="shared" si="2"/>
        <v>0.21501689068511884</v>
      </c>
      <c r="DT28" s="108">
        <v>30560.02</v>
      </c>
      <c r="DU28" s="108">
        <v>11401.13</v>
      </c>
      <c r="DV28" s="253">
        <f t="shared" si="3"/>
        <v>0.37307338149647806</v>
      </c>
      <c r="DW28" s="108">
        <v>21379.74</v>
      </c>
      <c r="DX28" s="108">
        <v>22256.59</v>
      </c>
      <c r="DY28" s="253">
        <f t="shared" si="4"/>
        <v>1.0410131273813432</v>
      </c>
      <c r="DZ28" s="108">
        <v>24919.279999999999</v>
      </c>
      <c r="EA28" s="108">
        <v>9834.02</v>
      </c>
      <c r="EB28" s="253">
        <f t="shared" si="44"/>
        <v>0.39463499747986303</v>
      </c>
      <c r="EC28" s="108">
        <v>14413.31</v>
      </c>
      <c r="ED28" s="108">
        <v>7645.55</v>
      </c>
      <c r="EE28" s="253">
        <f t="shared" si="45"/>
        <v>0.53045067371755694</v>
      </c>
      <c r="EF28" s="108">
        <v>6122.39</v>
      </c>
      <c r="EG28" s="108">
        <v>7122.21</v>
      </c>
      <c r="EH28" s="253">
        <f t="shared" si="46"/>
        <v>1.1633055065097127</v>
      </c>
      <c r="EI28" s="108">
        <v>8746.57</v>
      </c>
      <c r="EJ28" s="108">
        <v>6036.77</v>
      </c>
      <c r="EK28" s="253">
        <f t="shared" si="47"/>
        <v>0.69018712478148581</v>
      </c>
      <c r="EL28" s="108">
        <v>8483.67</v>
      </c>
      <c r="EM28" s="108">
        <v>7377.07</v>
      </c>
      <c r="EN28" s="253">
        <f t="shared" si="48"/>
        <v>0.86956116869232303</v>
      </c>
      <c r="EO28" s="108">
        <v>17902.11</v>
      </c>
      <c r="EP28" s="108">
        <v>7606.7</v>
      </c>
      <c r="EQ28" s="253">
        <f t="shared" si="49"/>
        <v>0.4249052206695188</v>
      </c>
      <c r="ER28" s="108">
        <v>16894.93</v>
      </c>
      <c r="ES28" s="108">
        <v>9487.19</v>
      </c>
      <c r="ET28" s="253">
        <f t="shared" si="50"/>
        <v>0.56154065154457578</v>
      </c>
      <c r="EU28" s="108">
        <v>15815.03</v>
      </c>
      <c r="EV28" s="108">
        <v>7850.8</v>
      </c>
      <c r="EW28" s="253">
        <f t="shared" si="51"/>
        <v>0.49641385441570457</v>
      </c>
      <c r="EX28" s="108">
        <v>7576.93</v>
      </c>
      <c r="EY28" s="108">
        <v>6625.69</v>
      </c>
      <c r="EZ28" s="253">
        <f t="shared" si="52"/>
        <v>0.87445574922824931</v>
      </c>
      <c r="FA28" s="108">
        <v>12858.53</v>
      </c>
      <c r="FB28" s="108">
        <v>4409.03</v>
      </c>
      <c r="FC28" s="253">
        <f t="shared" si="53"/>
        <v>0.34288756179749935</v>
      </c>
      <c r="FD28" s="108">
        <v>10872.66</v>
      </c>
      <c r="FE28" s="108">
        <v>4657.1899999999996</v>
      </c>
      <c r="FF28" s="253">
        <f t="shared" si="54"/>
        <v>0.42833952317096274</v>
      </c>
      <c r="FG28" s="108">
        <v>14732.79</v>
      </c>
      <c r="FH28" s="108">
        <v>5950.23</v>
      </c>
      <c r="FI28" s="253">
        <f t="shared" si="55"/>
        <v>0.40387665879986068</v>
      </c>
      <c r="FJ28" s="108">
        <v>20899.53</v>
      </c>
      <c r="FK28" s="108">
        <v>7461.46</v>
      </c>
      <c r="FL28" s="253">
        <f t="shared" si="56"/>
        <v>0.35701568408476175</v>
      </c>
      <c r="FM28" s="108">
        <v>21514.53</v>
      </c>
      <c r="FN28" s="108">
        <v>12306.07</v>
      </c>
      <c r="FO28" s="253">
        <f t="shared" si="57"/>
        <v>0.57198879083112675</v>
      </c>
      <c r="FP28" s="108">
        <v>17202.55</v>
      </c>
      <c r="FQ28" s="108">
        <v>8485.75</v>
      </c>
      <c r="FR28" s="253">
        <f t="shared" si="58"/>
        <v>0.49328442585546911</v>
      </c>
      <c r="FS28" s="108">
        <v>10849.61</v>
      </c>
      <c r="FT28" s="108">
        <v>12382.74</v>
      </c>
      <c r="FU28" s="253">
        <f t="shared" si="59"/>
        <v>1.1413073833990346</v>
      </c>
      <c r="FV28" s="108">
        <v>14018.15</v>
      </c>
      <c r="FW28" s="108">
        <v>6801</v>
      </c>
      <c r="FX28" s="253">
        <f t="shared" si="60"/>
        <v>0.48515674322217983</v>
      </c>
      <c r="FY28" s="108">
        <v>10860.54</v>
      </c>
      <c r="FZ28" s="108">
        <v>7084.75</v>
      </c>
      <c r="GA28" s="253">
        <f t="shared" si="61"/>
        <v>0.65233864982772494</v>
      </c>
      <c r="GB28" s="108">
        <v>15638.68</v>
      </c>
      <c r="GC28" s="108">
        <v>9874.58</v>
      </c>
      <c r="GD28" s="253">
        <f t="shared" si="62"/>
        <v>0.63142029889990714</v>
      </c>
      <c r="GE28" s="108">
        <v>15329.86</v>
      </c>
      <c r="GF28" s="108">
        <v>9265.02</v>
      </c>
      <c r="GG28" s="253">
        <f t="shared" si="63"/>
        <v>0.60437733938861804</v>
      </c>
      <c r="GH28" s="108">
        <v>22315.09</v>
      </c>
      <c r="GI28" s="108">
        <v>12866.01</v>
      </c>
      <c r="GJ28" s="253">
        <f t="shared" si="64"/>
        <v>0.57656097286634289</v>
      </c>
      <c r="GK28" s="108">
        <v>26722.28</v>
      </c>
      <c r="GL28" s="108">
        <v>8468.91</v>
      </c>
      <c r="GM28" s="253">
        <f t="shared" si="65"/>
        <v>0.31692318170455513</v>
      </c>
      <c r="GN28" s="108">
        <v>8452.59</v>
      </c>
      <c r="GO28" s="108">
        <v>8935.5300000000007</v>
      </c>
      <c r="GP28" s="253">
        <f t="shared" si="66"/>
        <v>1.0571351502912125</v>
      </c>
      <c r="GQ28" s="108">
        <v>13637.42</v>
      </c>
      <c r="GR28" s="108">
        <v>4141.04</v>
      </c>
      <c r="GS28" s="253">
        <f t="shared" si="67"/>
        <v>0.30365274370078799</v>
      </c>
      <c r="GT28" s="108">
        <v>13395.24</v>
      </c>
      <c r="GU28" s="108">
        <v>11266.41</v>
      </c>
      <c r="GV28" s="253">
        <f t="shared" si="68"/>
        <v>0.84107563582287437</v>
      </c>
      <c r="GW28" s="108">
        <v>11669.3</v>
      </c>
      <c r="GX28" s="108">
        <v>4702.22</v>
      </c>
      <c r="GY28" s="253">
        <f t="shared" si="69"/>
        <v>0.40295647553837854</v>
      </c>
      <c r="GZ28" s="108">
        <v>11669.3</v>
      </c>
      <c r="HA28" s="108">
        <v>11887.53</v>
      </c>
      <c r="HB28" s="253">
        <f t="shared" si="70"/>
        <v>1.018701207441749</v>
      </c>
      <c r="HC28" s="108">
        <v>26245.78</v>
      </c>
      <c r="HD28" s="108">
        <v>16777.349999999999</v>
      </c>
      <c r="HE28" s="253">
        <f t="shared" si="71"/>
        <v>0.63923990828239818</v>
      </c>
      <c r="HF28" s="108">
        <v>20394.689999999999</v>
      </c>
      <c r="HG28" s="108">
        <v>10022.64</v>
      </c>
      <c r="HH28" s="253">
        <f t="shared" si="72"/>
        <v>0.49143379968021089</v>
      </c>
      <c r="HI28" s="108">
        <v>10710.11</v>
      </c>
      <c r="HJ28" s="108">
        <v>7800.82</v>
      </c>
      <c r="HK28" s="253">
        <f t="shared" si="73"/>
        <v>0.72836039965976063</v>
      </c>
      <c r="HL28" s="108">
        <v>8235.0300000000007</v>
      </c>
      <c r="HM28" s="108">
        <v>7008.97</v>
      </c>
      <c r="HN28" s="253">
        <f t="shared" si="74"/>
        <v>0.85111651080809658</v>
      </c>
      <c r="HO28" s="108">
        <v>5078.13</v>
      </c>
      <c r="HP28" s="108">
        <v>9283.57</v>
      </c>
      <c r="HQ28" s="253">
        <f t="shared" si="75"/>
        <v>1.828147369208744</v>
      </c>
      <c r="HR28" s="108">
        <v>3682.26</v>
      </c>
      <c r="HS28" s="108">
        <v>5346.92</v>
      </c>
      <c r="HT28" s="253">
        <f t="shared" si="76"/>
        <v>1.4520756274679136</v>
      </c>
      <c r="HU28" s="108">
        <v>5627</v>
      </c>
      <c r="HV28" s="108">
        <v>10508.49</v>
      </c>
      <c r="HW28" s="253">
        <f t="shared" si="77"/>
        <v>1.8675119957348498</v>
      </c>
      <c r="HX28" s="108">
        <v>5023.54</v>
      </c>
      <c r="HY28" s="108">
        <v>17454.79</v>
      </c>
      <c r="HZ28" s="253">
        <f t="shared" si="78"/>
        <v>3.4745995851530993</v>
      </c>
      <c r="IA28" s="108">
        <v>5697.8</v>
      </c>
      <c r="IB28" s="108">
        <v>9265.1200000000008</v>
      </c>
      <c r="IC28" s="253">
        <f t="shared" si="79"/>
        <v>1.6260872617501492</v>
      </c>
      <c r="ID28" s="353"/>
      <c r="IE28" s="353"/>
      <c r="IF28" s="353"/>
      <c r="IG28" s="353"/>
      <c r="IH28" s="353"/>
      <c r="II28" s="353"/>
      <c r="IJ28" s="353"/>
      <c r="IK28" s="353"/>
      <c r="IL28" s="353"/>
      <c r="IM28" s="353"/>
      <c r="IN28" s="353"/>
      <c r="IO28" s="353"/>
      <c r="IP28" s="353"/>
      <c r="IQ28" s="311">
        <f t="shared" si="80"/>
        <v>276757.14999999997</v>
      </c>
      <c r="IR28" s="311">
        <f t="shared" si="81"/>
        <v>200365.04</v>
      </c>
      <c r="IS28" s="310">
        <f t="shared" si="5"/>
        <v>-76392.109999999957</v>
      </c>
      <c r="IT28" s="313">
        <f t="shared" si="6"/>
        <v>0.72397421349367141</v>
      </c>
      <c r="IU28" s="317">
        <f t="shared" si="82"/>
        <v>58750.76</v>
      </c>
      <c r="IV28" s="317">
        <f t="shared" si="83"/>
        <v>67426.2</v>
      </c>
      <c r="IW28" s="316">
        <f t="shared" si="84"/>
        <v>8675.4399999999951</v>
      </c>
      <c r="IX28" s="320">
        <f t="shared" si="85"/>
        <v>1.1476651536082256</v>
      </c>
      <c r="IZ28" s="244"/>
      <c r="JA28" s="395"/>
      <c r="JB28" s="342"/>
    </row>
    <row r="29" spans="3:262" ht="16.5">
      <c r="C29" s="340" t="s">
        <v>34</v>
      </c>
      <c r="D29" s="108">
        <v>4953.5600000000004</v>
      </c>
      <c r="E29" s="108">
        <v>2220.6999999999998</v>
      </c>
      <c r="F29" s="243">
        <f t="shared" si="7"/>
        <v>0.4483038461227884</v>
      </c>
      <c r="G29" s="108">
        <v>1779.55</v>
      </c>
      <c r="H29" s="108">
        <v>1279.6400000000001</v>
      </c>
      <c r="I29" s="243">
        <f t="shared" si="8"/>
        <v>0.71908066646062219</v>
      </c>
      <c r="J29" s="108">
        <v>2751.81</v>
      </c>
      <c r="K29" s="108">
        <v>1390.74</v>
      </c>
      <c r="L29" s="243">
        <f t="shared" si="9"/>
        <v>0.50539099719820779</v>
      </c>
      <c r="M29" s="108">
        <v>1799.6</v>
      </c>
      <c r="N29">
        <v>583.85</v>
      </c>
      <c r="O29" s="243">
        <f t="shared" si="10"/>
        <v>0.32443320737941767</v>
      </c>
      <c r="P29" s="108">
        <v>1774.58</v>
      </c>
      <c r="Q29">
        <v>651.92999999999995</v>
      </c>
      <c r="R29" s="243">
        <f t="shared" si="11"/>
        <v>0.36737143436756864</v>
      </c>
      <c r="S29" s="108">
        <v>6876.97</v>
      </c>
      <c r="T29" s="108">
        <v>1217.28</v>
      </c>
      <c r="U29" s="243">
        <f t="shared" si="12"/>
        <v>0.17700818819916328</v>
      </c>
      <c r="V29" s="108">
        <v>2829.43</v>
      </c>
      <c r="W29" s="108">
        <v>2862.66</v>
      </c>
      <c r="X29" s="243">
        <f t="shared" si="13"/>
        <v>1.011744414952835</v>
      </c>
      <c r="Y29" s="108">
        <v>9974.36</v>
      </c>
      <c r="Z29" s="108">
        <v>3278.3</v>
      </c>
      <c r="AA29" s="243">
        <f t="shared" si="14"/>
        <v>0.32867271684599314</v>
      </c>
      <c r="AB29" s="108">
        <v>2069.9699999999998</v>
      </c>
      <c r="AC29" s="108">
        <v>1830.53</v>
      </c>
      <c r="AD29" s="243">
        <f t="shared" si="15"/>
        <v>0.88432682599264734</v>
      </c>
      <c r="AE29">
        <v>820.3</v>
      </c>
      <c r="AF29" s="108">
        <v>1774.19</v>
      </c>
      <c r="AG29" s="243">
        <f t="shared" si="16"/>
        <v>2.1628550530293795</v>
      </c>
      <c r="AH29" s="108">
        <v>1393.73</v>
      </c>
      <c r="AI29">
        <v>379.19</v>
      </c>
      <c r="AJ29" s="243">
        <f t="shared" si="17"/>
        <v>0.27206847811269042</v>
      </c>
      <c r="AK29" s="108">
        <v>2980.09</v>
      </c>
      <c r="AL29" s="108">
        <v>2390.08</v>
      </c>
      <c r="AM29" s="243">
        <f t="shared" si="18"/>
        <v>0.80201604649524005</v>
      </c>
      <c r="AN29" s="108">
        <v>3812.62</v>
      </c>
      <c r="AO29" s="108">
        <v>1636.97</v>
      </c>
      <c r="AP29" s="253">
        <f t="shared" si="19"/>
        <v>0.42935566618231036</v>
      </c>
      <c r="AQ29" s="108">
        <v>6021.77</v>
      </c>
      <c r="AR29" s="108">
        <v>2143.6999999999998</v>
      </c>
      <c r="AS29" s="253">
        <f t="shared" si="20"/>
        <v>0.35599167686577199</v>
      </c>
      <c r="AT29" s="108">
        <v>5272.77</v>
      </c>
      <c r="AU29" s="108">
        <v>1669.75</v>
      </c>
      <c r="AV29" s="253">
        <f t="shared" si="21"/>
        <v>0.31667415798527149</v>
      </c>
      <c r="AW29" s="108">
        <v>2685.4</v>
      </c>
      <c r="AX29">
        <v>926.85</v>
      </c>
      <c r="AY29" s="253">
        <f t="shared" si="22"/>
        <v>0.3451441126089223</v>
      </c>
      <c r="AZ29" s="108">
        <v>1981.64</v>
      </c>
      <c r="BA29" s="108">
        <v>1092.7</v>
      </c>
      <c r="BB29" s="253">
        <f t="shared" si="23"/>
        <v>0.55141196180941043</v>
      </c>
      <c r="BC29" s="108">
        <v>6371.11</v>
      </c>
      <c r="BD29" s="108">
        <v>3172.23</v>
      </c>
      <c r="BE29" s="253">
        <f t="shared" si="24"/>
        <v>0.49790852771338123</v>
      </c>
      <c r="BF29">
        <v>137.12</v>
      </c>
      <c r="BG29" s="108">
        <v>1409.8</v>
      </c>
      <c r="BH29" s="253">
        <f t="shared" si="25"/>
        <v>10.281505250875146</v>
      </c>
      <c r="BI29" s="108">
        <v>1589.24</v>
      </c>
      <c r="BJ29" s="108">
        <v>1095.79</v>
      </c>
      <c r="BK29" s="253">
        <f t="shared" si="26"/>
        <v>0.68950567566887311</v>
      </c>
      <c r="BL29" s="108">
        <v>1961.65</v>
      </c>
      <c r="BM29" s="108">
        <v>3246.06</v>
      </c>
      <c r="BN29" s="253">
        <f t="shared" si="27"/>
        <v>1.6547600234496469</v>
      </c>
      <c r="BO29" s="108">
        <v>5970.61</v>
      </c>
      <c r="BP29">
        <v>570.13</v>
      </c>
      <c r="BQ29" s="253">
        <f t="shared" si="28"/>
        <v>9.5489405605122424E-2</v>
      </c>
      <c r="BR29" s="108">
        <v>1897.08</v>
      </c>
      <c r="BS29">
        <v>655.15</v>
      </c>
      <c r="BT29" s="253">
        <f t="shared" si="29"/>
        <v>0.34534653256583803</v>
      </c>
      <c r="BU29" s="108">
        <v>2456.12</v>
      </c>
      <c r="BV29" s="108">
        <v>1292.74</v>
      </c>
      <c r="BW29" s="253">
        <f t="shared" si="30"/>
        <v>0.5263342181978079</v>
      </c>
      <c r="BX29" s="108">
        <v>2628.01</v>
      </c>
      <c r="BY29" s="108">
        <v>1563.15</v>
      </c>
      <c r="BZ29" s="253">
        <f t="shared" si="31"/>
        <v>0.59480367274097135</v>
      </c>
      <c r="CA29" s="88">
        <v>5617.52</v>
      </c>
      <c r="CB29">
        <v>702.63</v>
      </c>
      <c r="CC29" s="253">
        <f t="shared" si="32"/>
        <v>0.12507832637890029</v>
      </c>
      <c r="CD29" s="108">
        <v>2012.8</v>
      </c>
      <c r="CE29" s="108">
        <v>2272.0300000000002</v>
      </c>
      <c r="CF29" s="253">
        <f t="shared" si="33"/>
        <v>1.1287907392686807</v>
      </c>
      <c r="CG29" s="108">
        <v>4527</v>
      </c>
      <c r="CH29" s="108">
        <v>2562.83</v>
      </c>
      <c r="CI29" s="253">
        <f t="shared" si="34"/>
        <v>0.56612105146896397</v>
      </c>
      <c r="CJ29" s="108">
        <v>4282.42</v>
      </c>
      <c r="CK29" s="108">
        <v>3697.11</v>
      </c>
      <c r="CL29" s="253">
        <f t="shared" si="35"/>
        <v>0.86332260731081956</v>
      </c>
      <c r="CM29" s="108">
        <v>4225.3900000000003</v>
      </c>
      <c r="CN29" s="108">
        <v>2865.34</v>
      </c>
      <c r="CO29" s="253">
        <f t="shared" si="36"/>
        <v>0.67812438615133752</v>
      </c>
      <c r="CP29" s="108">
        <v>2490.64</v>
      </c>
      <c r="CQ29" s="108">
        <v>995.8</v>
      </c>
      <c r="CR29" s="253">
        <f t="shared" si="37"/>
        <v>0.39981691452799278</v>
      </c>
      <c r="CS29" s="108">
        <v>1695.32</v>
      </c>
      <c r="CT29">
        <v>517.88</v>
      </c>
      <c r="CU29" s="253">
        <f t="shared" si="38"/>
        <v>0.3054762522709577</v>
      </c>
      <c r="CV29">
        <v>598.39</v>
      </c>
      <c r="CW29" s="108">
        <v>2052.62</v>
      </c>
      <c r="CX29" s="253">
        <f t="shared" si="39"/>
        <v>3.4302378047761493</v>
      </c>
      <c r="CY29" s="108">
        <v>2332.87</v>
      </c>
      <c r="CZ29" s="108">
        <v>2716.41</v>
      </c>
      <c r="DA29" s="253">
        <f t="shared" si="40"/>
        <v>1.1644069322336863</v>
      </c>
      <c r="DB29" s="108">
        <v>16469.41</v>
      </c>
      <c r="DC29" s="108">
        <v>1683.67</v>
      </c>
      <c r="DD29" s="253">
        <f t="shared" si="41"/>
        <v>0.10223013453426687</v>
      </c>
      <c r="DE29" s="108">
        <v>15867.41</v>
      </c>
      <c r="DF29" s="108">
        <v>3329.19</v>
      </c>
      <c r="DG29" s="253">
        <f t="shared" si="42"/>
        <v>0.20981306968181954</v>
      </c>
      <c r="DH29" s="108">
        <v>5900.68</v>
      </c>
      <c r="DI29" s="108">
        <v>2589.65</v>
      </c>
      <c r="DJ29" s="253">
        <f t="shared" si="43"/>
        <v>0.43887314682375589</v>
      </c>
      <c r="DK29" s="108">
        <v>7943.47</v>
      </c>
      <c r="DL29" s="108">
        <v>1006.31</v>
      </c>
      <c r="DM29" s="253">
        <f t="shared" si="0"/>
        <v>0.12668393032264236</v>
      </c>
      <c r="DN29" s="108">
        <v>9535.84</v>
      </c>
      <c r="DO29" s="108">
        <v>1611.32</v>
      </c>
      <c r="DP29" s="253">
        <f t="shared" si="1"/>
        <v>0.168975150589775</v>
      </c>
      <c r="DQ29" s="108">
        <v>24626.76</v>
      </c>
      <c r="DR29" s="108">
        <v>1900.22</v>
      </c>
      <c r="DS29" s="253">
        <f t="shared" si="2"/>
        <v>7.7160779574739033E-2</v>
      </c>
      <c r="DT29" s="108">
        <v>11086.15</v>
      </c>
      <c r="DU29" s="108">
        <v>1898.19</v>
      </c>
      <c r="DV29" s="253">
        <f t="shared" si="3"/>
        <v>0.17122174966061257</v>
      </c>
      <c r="DW29" s="108">
        <v>16737.439999999999</v>
      </c>
      <c r="DX29" s="108">
        <v>6665.84</v>
      </c>
      <c r="DY29" s="253">
        <f t="shared" si="4"/>
        <v>0.39825923199724694</v>
      </c>
      <c r="DZ29" s="108">
        <v>21035.96</v>
      </c>
      <c r="EA29" s="108">
        <v>2686.79</v>
      </c>
      <c r="EB29" s="253">
        <f t="shared" si="44"/>
        <v>0.1277236693737771</v>
      </c>
      <c r="EC29" s="108">
        <v>10777.94</v>
      </c>
      <c r="ED29">
        <v>776.27</v>
      </c>
      <c r="EE29" s="253">
        <f t="shared" si="45"/>
        <v>7.2023967474303993E-2</v>
      </c>
      <c r="EF29" s="108">
        <v>1482.47</v>
      </c>
      <c r="EG29" s="108">
        <v>1059.81</v>
      </c>
      <c r="EH29" s="253">
        <f t="shared" si="46"/>
        <v>0.71489473648707891</v>
      </c>
      <c r="EI29" s="108">
        <v>26771.3</v>
      </c>
      <c r="EJ29">
        <v>551.73</v>
      </c>
      <c r="EK29" s="253">
        <f t="shared" si="47"/>
        <v>2.060901039546081E-2</v>
      </c>
      <c r="EL29" s="108">
        <v>4930.54</v>
      </c>
      <c r="EM29">
        <v>689.27</v>
      </c>
      <c r="EN29" s="253">
        <f t="shared" si="48"/>
        <v>0.13979604668048529</v>
      </c>
      <c r="EO29" s="108">
        <v>5003.46</v>
      </c>
      <c r="EP29" s="108">
        <v>1092.7</v>
      </c>
      <c r="EQ29" s="253">
        <f t="shared" si="49"/>
        <v>0.2183888748985702</v>
      </c>
      <c r="ER29" s="108">
        <v>5296.48</v>
      </c>
      <c r="ES29" s="108">
        <v>3172.23</v>
      </c>
      <c r="ET29" s="253">
        <f t="shared" si="50"/>
        <v>0.59893174334652455</v>
      </c>
      <c r="EU29" s="108">
        <v>8013.62</v>
      </c>
      <c r="EV29" s="108">
        <v>2172.75</v>
      </c>
      <c r="EW29" s="253">
        <f t="shared" si="51"/>
        <v>0.27113214751884918</v>
      </c>
      <c r="EX29" s="108">
        <v>1357.61</v>
      </c>
      <c r="EY29" s="108">
        <v>1482.72</v>
      </c>
      <c r="EZ29" s="253">
        <f t="shared" si="52"/>
        <v>1.0921545952077549</v>
      </c>
      <c r="FA29" s="108">
        <v>2489.37</v>
      </c>
      <c r="FB29" s="108">
        <v>1107.6300000000001</v>
      </c>
      <c r="FC29" s="253">
        <f t="shared" si="53"/>
        <v>0.44494390146904644</v>
      </c>
      <c r="FD29" s="108">
        <v>1520.71</v>
      </c>
      <c r="FE29" s="108">
        <v>2418.69</v>
      </c>
      <c r="FF29" s="253">
        <f t="shared" si="54"/>
        <v>1.5905004899027428</v>
      </c>
      <c r="FG29" s="108">
        <v>2703.35</v>
      </c>
      <c r="FH29">
        <v>864.7</v>
      </c>
      <c r="FI29" s="253">
        <f t="shared" si="55"/>
        <v>0.31986239295688684</v>
      </c>
      <c r="FJ29" s="108">
        <v>5246.22</v>
      </c>
      <c r="FL29" s="253">
        <f t="shared" si="56"/>
        <v>0</v>
      </c>
      <c r="FM29" s="108">
        <v>6402.81</v>
      </c>
      <c r="FO29" s="253">
        <f t="shared" si="57"/>
        <v>0</v>
      </c>
      <c r="FP29" s="108">
        <v>5964.75</v>
      </c>
      <c r="FR29" s="253">
        <f t="shared" si="58"/>
        <v>0</v>
      </c>
      <c r="FS29" s="108">
        <v>1610.64</v>
      </c>
      <c r="FU29" s="253">
        <f t="shared" si="59"/>
        <v>0</v>
      </c>
      <c r="FV29" s="108">
        <v>2896.32</v>
      </c>
      <c r="FX29" s="253">
        <f t="shared" si="60"/>
        <v>0</v>
      </c>
      <c r="FY29" s="108">
        <v>14304.11</v>
      </c>
      <c r="GA29" s="253">
        <f t="shared" si="61"/>
        <v>0</v>
      </c>
      <c r="GB29" s="108">
        <v>7371.34</v>
      </c>
      <c r="GD29" s="253">
        <f t="shared" si="62"/>
        <v>0</v>
      </c>
      <c r="GE29" s="108">
        <v>7200.41</v>
      </c>
      <c r="GG29" s="253">
        <f t="shared" si="63"/>
        <v>0</v>
      </c>
      <c r="GH29" s="108">
        <v>10174.99</v>
      </c>
      <c r="GJ29" s="253">
        <f t="shared" si="64"/>
        <v>0</v>
      </c>
      <c r="GK29" s="108">
        <v>15241.57</v>
      </c>
      <c r="GM29" s="253">
        <f t="shared" si="65"/>
        <v>0</v>
      </c>
      <c r="GN29" s="108">
        <v>4469.57</v>
      </c>
      <c r="GP29" s="253">
        <f t="shared" si="66"/>
        <v>0</v>
      </c>
      <c r="GQ29" s="108">
        <v>3452.31</v>
      </c>
      <c r="GS29" s="253">
        <f t="shared" si="67"/>
        <v>0</v>
      </c>
      <c r="GT29" s="108">
        <v>2608.9</v>
      </c>
      <c r="GV29" s="253">
        <f t="shared" si="68"/>
        <v>0</v>
      </c>
      <c r="GW29" s="108">
        <v>5704.9</v>
      </c>
      <c r="GY29" s="253">
        <f t="shared" si="69"/>
        <v>0</v>
      </c>
      <c r="GZ29" s="108">
        <v>5704.9</v>
      </c>
      <c r="HB29" s="253">
        <f t="shared" si="70"/>
        <v>0</v>
      </c>
      <c r="HC29" s="108">
        <v>8935.75</v>
      </c>
      <c r="HE29" s="253">
        <f t="shared" si="71"/>
        <v>0</v>
      </c>
      <c r="HF29" s="108">
        <v>9151.14</v>
      </c>
      <c r="HH29" s="253">
        <f t="shared" si="72"/>
        <v>0</v>
      </c>
      <c r="HI29" s="108">
        <v>5610.42</v>
      </c>
      <c r="HK29" s="253">
        <f t="shared" si="73"/>
        <v>0</v>
      </c>
      <c r="HL29">
        <v>527.86</v>
      </c>
      <c r="HN29" s="253">
        <f t="shared" si="74"/>
        <v>0</v>
      </c>
      <c r="HO29" s="108">
        <v>1386.43</v>
      </c>
      <c r="HQ29" s="253">
        <f t="shared" si="75"/>
        <v>0</v>
      </c>
      <c r="HR29">
        <v>964.68</v>
      </c>
      <c r="HT29" s="253">
        <f t="shared" si="76"/>
        <v>0</v>
      </c>
      <c r="HU29" s="108">
        <v>1389.18</v>
      </c>
      <c r="HV29" s="108">
        <v>2445.64</v>
      </c>
      <c r="HW29" s="253">
        <f t="shared" si="77"/>
        <v>1.7604918009185273</v>
      </c>
      <c r="HX29" s="108">
        <v>1119.8900000000001</v>
      </c>
      <c r="HY29" s="108">
        <v>5949.02</v>
      </c>
      <c r="HZ29" s="253">
        <f t="shared" si="78"/>
        <v>5.3121467286965682</v>
      </c>
      <c r="IA29" s="108">
        <v>1278.6500000000001</v>
      </c>
      <c r="IB29" s="108">
        <v>3486.41</v>
      </c>
      <c r="IC29" s="253">
        <f t="shared" si="79"/>
        <v>2.7266335588315798</v>
      </c>
      <c r="ID29" s="353"/>
      <c r="IE29" s="353"/>
      <c r="IF29" s="353"/>
      <c r="IG29" s="353"/>
      <c r="IH29" s="353"/>
      <c r="II29" s="353"/>
      <c r="IJ29" s="353"/>
      <c r="IK29" s="353"/>
      <c r="IL29" s="353"/>
      <c r="IM29" s="353"/>
      <c r="IN29" s="353"/>
      <c r="IO29" s="353"/>
      <c r="IP29" s="353"/>
      <c r="IQ29" s="311">
        <f t="shared" si="80"/>
        <v>115790.05999999995</v>
      </c>
      <c r="IR29" s="311">
        <f t="shared" si="81"/>
        <v>8394.66</v>
      </c>
      <c r="IS29" s="310">
        <f t="shared" si="5"/>
        <v>-107395.39999999995</v>
      </c>
      <c r="IT29" s="313">
        <f t="shared" si="6"/>
        <v>7.2498969255219342E-2</v>
      </c>
      <c r="IU29" s="317">
        <f t="shared" si="82"/>
        <v>20149.599999999999</v>
      </c>
      <c r="IV29" s="317">
        <f t="shared" si="83"/>
        <v>8394.66</v>
      </c>
      <c r="IW29" s="316">
        <f t="shared" si="84"/>
        <v>-11754.939999999999</v>
      </c>
      <c r="IX29" s="320">
        <f t="shared" si="85"/>
        <v>0.41661670703140513</v>
      </c>
      <c r="IZ29" s="244"/>
      <c r="JA29" s="395"/>
      <c r="JB29" s="342"/>
    </row>
    <row r="30" spans="3:262" ht="16.5">
      <c r="C30" s="340" t="s">
        <v>35</v>
      </c>
      <c r="D30" s="108">
        <v>6991.03</v>
      </c>
      <c r="E30" s="108">
        <v>2850.29</v>
      </c>
      <c r="F30" s="243">
        <f t="shared" si="7"/>
        <v>0.40770673277042152</v>
      </c>
      <c r="G30" s="108">
        <v>4565.17</v>
      </c>
      <c r="H30" s="108">
        <v>2266.56</v>
      </c>
      <c r="I30" s="243">
        <f t="shared" si="8"/>
        <v>0.4964897254647691</v>
      </c>
      <c r="J30" s="108">
        <v>5098.41</v>
      </c>
      <c r="K30" s="108">
        <v>2270.63</v>
      </c>
      <c r="L30" s="243">
        <f t="shared" si="9"/>
        <v>0.44536041628664624</v>
      </c>
      <c r="M30" s="108">
        <v>5676.16</v>
      </c>
      <c r="N30" s="108">
        <v>4579</v>
      </c>
      <c r="O30" s="243">
        <f t="shared" si="10"/>
        <v>0.80670735144886685</v>
      </c>
      <c r="P30" s="108">
        <v>4263.17</v>
      </c>
      <c r="Q30" s="108">
        <v>6232.2</v>
      </c>
      <c r="R30" s="243">
        <f t="shared" si="11"/>
        <v>1.4618699230854035</v>
      </c>
      <c r="S30" s="108">
        <v>3429.85</v>
      </c>
      <c r="T30" s="108">
        <v>2597.12</v>
      </c>
      <c r="U30" s="243">
        <f t="shared" si="12"/>
        <v>0.75721095674737959</v>
      </c>
      <c r="V30" s="108">
        <v>6301.42</v>
      </c>
      <c r="W30" s="108">
        <v>3281.9</v>
      </c>
      <c r="X30" s="243">
        <f t="shared" si="13"/>
        <v>0.52081911696093897</v>
      </c>
      <c r="Y30" s="108">
        <v>8004.65</v>
      </c>
      <c r="Z30" s="108">
        <v>3489.73</v>
      </c>
      <c r="AA30" s="243">
        <f t="shared" si="14"/>
        <v>0.43596284659541645</v>
      </c>
      <c r="AB30" s="108">
        <v>3819.77</v>
      </c>
      <c r="AC30" s="108">
        <v>2111.12</v>
      </c>
      <c r="AD30" s="243">
        <f t="shared" si="15"/>
        <v>0.55268249135419145</v>
      </c>
      <c r="AE30" s="108">
        <v>5938.81</v>
      </c>
      <c r="AF30" s="108">
        <v>1888.7</v>
      </c>
      <c r="AG30" s="243">
        <f t="shared" si="16"/>
        <v>0.31802667537772716</v>
      </c>
      <c r="AH30" s="108">
        <v>5683.68</v>
      </c>
      <c r="AI30" s="108">
        <v>2275.66</v>
      </c>
      <c r="AJ30" s="243">
        <f t="shared" si="17"/>
        <v>0.40038496185569905</v>
      </c>
      <c r="AK30" s="108">
        <v>3824.45</v>
      </c>
      <c r="AL30" s="108">
        <v>2464.37</v>
      </c>
      <c r="AM30" s="243">
        <f t="shared" si="18"/>
        <v>0.6443723934160468</v>
      </c>
      <c r="AN30" s="108">
        <v>4371.76</v>
      </c>
      <c r="AO30" s="108">
        <v>3773.18</v>
      </c>
      <c r="AP30" s="253">
        <f t="shared" si="19"/>
        <v>0.86308031547934916</v>
      </c>
      <c r="AQ30" s="108">
        <v>7941.9</v>
      </c>
      <c r="AR30" s="108">
        <v>4837.0200000000004</v>
      </c>
      <c r="AS30" s="253">
        <f t="shared" si="20"/>
        <v>0.60905073093340389</v>
      </c>
      <c r="AT30" s="108">
        <v>8551.7099999999991</v>
      </c>
      <c r="AU30" s="108">
        <v>3762.67</v>
      </c>
      <c r="AV30" s="253">
        <f t="shared" si="21"/>
        <v>0.4399903645001994</v>
      </c>
      <c r="AW30" s="108">
        <v>4279.07</v>
      </c>
      <c r="AX30" s="108">
        <v>1188.94</v>
      </c>
      <c r="AY30" s="253">
        <f t="shared" si="22"/>
        <v>0.27785009359510365</v>
      </c>
      <c r="AZ30" s="108">
        <v>3544.92</v>
      </c>
      <c r="BA30" s="108">
        <v>2067.59</v>
      </c>
      <c r="BB30" s="253">
        <f t="shared" si="23"/>
        <v>0.58325434706566015</v>
      </c>
      <c r="BC30" s="108">
        <v>2657.54</v>
      </c>
      <c r="BD30" s="108">
        <v>1348.63</v>
      </c>
      <c r="BE30" s="253">
        <f t="shared" si="24"/>
        <v>0.50747307660467955</v>
      </c>
      <c r="BF30" s="108">
        <v>4794.54</v>
      </c>
      <c r="BG30">
        <v>754.06</v>
      </c>
      <c r="BH30" s="253">
        <f t="shared" si="25"/>
        <v>0.15727473334251044</v>
      </c>
      <c r="BI30" s="108">
        <v>3882.73</v>
      </c>
      <c r="BJ30" s="108">
        <v>3640.81</v>
      </c>
      <c r="BK30" s="253">
        <f t="shared" si="26"/>
        <v>0.93769332402716643</v>
      </c>
      <c r="BL30" s="108">
        <v>7904.53</v>
      </c>
      <c r="BM30" s="108">
        <v>1839.69</v>
      </c>
      <c r="BN30" s="253">
        <f t="shared" si="27"/>
        <v>0.23273869540630501</v>
      </c>
      <c r="BO30" s="108">
        <v>6796.36</v>
      </c>
      <c r="BP30" s="108">
        <v>3687.84</v>
      </c>
      <c r="BQ30" s="253">
        <f t="shared" si="28"/>
        <v>0.54261987299083636</v>
      </c>
      <c r="BR30" s="108">
        <v>3910.53</v>
      </c>
      <c r="BS30" s="108">
        <v>2054.5100000000002</v>
      </c>
      <c r="BT30" s="253">
        <f t="shared" si="29"/>
        <v>0.52537891283278737</v>
      </c>
      <c r="BU30" s="108">
        <v>3715.93</v>
      </c>
      <c r="BV30" s="108">
        <v>3079.66</v>
      </c>
      <c r="BW30" s="253">
        <f t="shared" si="30"/>
        <v>0.82877233962964858</v>
      </c>
      <c r="BX30" s="108">
        <v>4245.04</v>
      </c>
      <c r="BY30" s="108">
        <v>1347.74</v>
      </c>
      <c r="BZ30" s="253">
        <f t="shared" si="31"/>
        <v>0.31748581874375742</v>
      </c>
      <c r="CA30" s="88">
        <v>8721.4</v>
      </c>
      <c r="CB30" s="108">
        <v>4158.16</v>
      </c>
      <c r="CC30" s="253">
        <f t="shared" si="32"/>
        <v>0.47677666429701654</v>
      </c>
      <c r="CD30" s="108">
        <v>4939.76</v>
      </c>
      <c r="CE30" s="108">
        <v>6205.26</v>
      </c>
      <c r="CF30" s="253">
        <f t="shared" si="33"/>
        <v>1.2561865353782369</v>
      </c>
      <c r="CG30" s="108">
        <v>7981.11</v>
      </c>
      <c r="CH30" s="108">
        <v>3745.47</v>
      </c>
      <c r="CI30" s="253">
        <f t="shared" si="34"/>
        <v>0.4692918654172164</v>
      </c>
      <c r="CJ30" s="108">
        <v>6323.18</v>
      </c>
      <c r="CK30" s="108">
        <v>3032.15</v>
      </c>
      <c r="CL30" s="253">
        <f t="shared" si="35"/>
        <v>0.47952928747876861</v>
      </c>
      <c r="CM30" s="108">
        <v>10423.200000000001</v>
      </c>
      <c r="CN30" s="108">
        <v>3397.19</v>
      </c>
      <c r="CO30" s="253">
        <f t="shared" si="36"/>
        <v>0.32592581932611864</v>
      </c>
      <c r="CP30" s="108">
        <v>3805.95</v>
      </c>
      <c r="CQ30" s="108">
        <v>1630.75</v>
      </c>
      <c r="CR30" s="253">
        <f t="shared" si="37"/>
        <v>0.42847383701835284</v>
      </c>
      <c r="CS30" s="108">
        <v>3788.12</v>
      </c>
      <c r="CT30" s="108">
        <v>1793.6</v>
      </c>
      <c r="CU30" s="253">
        <f t="shared" si="38"/>
        <v>0.4734802487777578</v>
      </c>
      <c r="CV30" s="108">
        <v>3310.23</v>
      </c>
      <c r="CW30" s="108">
        <v>1302.19</v>
      </c>
      <c r="CX30" s="253">
        <f t="shared" si="39"/>
        <v>0.39338354132492304</v>
      </c>
      <c r="CY30" s="108">
        <v>5005.68</v>
      </c>
      <c r="CZ30" s="108">
        <v>3020.63</v>
      </c>
      <c r="DA30" s="253">
        <f t="shared" si="40"/>
        <v>0.60344049160154067</v>
      </c>
      <c r="DB30" s="108">
        <v>19800.75</v>
      </c>
      <c r="DC30" s="108">
        <v>5340.54</v>
      </c>
      <c r="DD30" s="253">
        <f t="shared" si="41"/>
        <v>0.26971402598386424</v>
      </c>
      <c r="DE30" s="108">
        <v>18256.68</v>
      </c>
      <c r="DF30" s="108">
        <v>3747.78</v>
      </c>
      <c r="DG30" s="253">
        <f t="shared" si="42"/>
        <v>0.20528266913809085</v>
      </c>
      <c r="DH30" s="108">
        <v>16444.47</v>
      </c>
      <c r="DI30" s="108">
        <v>2843.45</v>
      </c>
      <c r="DJ30" s="253">
        <f t="shared" si="43"/>
        <v>0.17291223128504596</v>
      </c>
      <c r="DK30" s="108">
        <v>15195.2</v>
      </c>
      <c r="DL30" s="108">
        <v>2730.66</v>
      </c>
      <c r="DM30" s="253">
        <f t="shared" si="0"/>
        <v>0.17970543329472463</v>
      </c>
      <c r="DN30" s="108">
        <v>20780.89</v>
      </c>
      <c r="DO30" s="108">
        <v>4257.03</v>
      </c>
      <c r="DP30" s="253">
        <f t="shared" si="1"/>
        <v>0.20485311264339495</v>
      </c>
      <c r="DQ30" s="108">
        <v>23275.62</v>
      </c>
      <c r="DR30" s="108">
        <v>2605.39</v>
      </c>
      <c r="DS30" s="253">
        <f t="shared" si="2"/>
        <v>0.11193643821303149</v>
      </c>
      <c r="DT30" s="108">
        <v>24805.98</v>
      </c>
      <c r="DU30" s="108">
        <v>4444.2700000000004</v>
      </c>
      <c r="DV30" s="253">
        <f t="shared" si="3"/>
        <v>0.17916123450877572</v>
      </c>
      <c r="DW30" s="108">
        <v>21367.86</v>
      </c>
      <c r="DX30" s="108">
        <v>7263.89</v>
      </c>
      <c r="DY30" s="253">
        <f t="shared" si="4"/>
        <v>0.3399446645569561</v>
      </c>
      <c r="DZ30" s="108">
        <v>25133.31</v>
      </c>
      <c r="EA30" s="108">
        <v>7794.98</v>
      </c>
      <c r="EB30" s="253">
        <f t="shared" si="44"/>
        <v>0.31014538077157361</v>
      </c>
      <c r="EC30" s="108">
        <v>13741.15</v>
      </c>
      <c r="ED30" s="108">
        <v>2047.08</v>
      </c>
      <c r="EE30" s="253">
        <f t="shared" si="45"/>
        <v>0.14897443081547032</v>
      </c>
      <c r="EF30" s="108">
        <v>3043.82</v>
      </c>
      <c r="EG30" s="108">
        <v>3084.52</v>
      </c>
      <c r="EH30" s="253">
        <f t="shared" si="46"/>
        <v>1.0133713557306279</v>
      </c>
      <c r="EI30" s="108">
        <v>8155.2</v>
      </c>
      <c r="EJ30">
        <v>666.89</v>
      </c>
      <c r="EK30" s="253">
        <f t="shared" si="47"/>
        <v>8.1774818520698456E-2</v>
      </c>
      <c r="EL30" s="108">
        <v>6899.44</v>
      </c>
      <c r="EM30" s="108">
        <v>1094.78</v>
      </c>
      <c r="EN30" s="253">
        <f t="shared" si="48"/>
        <v>0.15867664622056282</v>
      </c>
      <c r="EO30" s="108">
        <v>7072.21</v>
      </c>
      <c r="EP30" s="108">
        <v>2067.59</v>
      </c>
      <c r="EQ30" s="253">
        <f t="shared" si="49"/>
        <v>0.29235415803546561</v>
      </c>
      <c r="ER30" s="108">
        <v>7854.09</v>
      </c>
      <c r="ES30" s="108">
        <v>1348.63</v>
      </c>
      <c r="ET30" s="253">
        <f t="shared" si="50"/>
        <v>0.1717105355298959</v>
      </c>
      <c r="EU30" s="108">
        <v>8620.0499999999993</v>
      </c>
      <c r="EV30" s="108">
        <v>2038.33</v>
      </c>
      <c r="EW30" s="253">
        <f t="shared" si="51"/>
        <v>0.23646382561586071</v>
      </c>
      <c r="EX30" s="108">
        <v>5302.2</v>
      </c>
      <c r="EZ30" s="253">
        <f t="shared" si="52"/>
        <v>0</v>
      </c>
      <c r="FA30" s="108">
        <v>5561.62</v>
      </c>
      <c r="FC30" s="253">
        <f t="shared" si="53"/>
        <v>0</v>
      </c>
      <c r="FD30" s="108">
        <v>4570.2299999999996</v>
      </c>
      <c r="FF30" s="253">
        <f t="shared" si="54"/>
        <v>0</v>
      </c>
      <c r="FG30" s="108">
        <v>6550.43</v>
      </c>
      <c r="FI30" s="253">
        <f t="shared" si="55"/>
        <v>0</v>
      </c>
      <c r="FJ30" s="108">
        <v>8246.0300000000007</v>
      </c>
      <c r="FL30" s="253">
        <f t="shared" si="56"/>
        <v>0</v>
      </c>
      <c r="FM30" s="108">
        <v>7080.12</v>
      </c>
      <c r="FO30" s="253">
        <f t="shared" si="57"/>
        <v>0</v>
      </c>
      <c r="FP30" s="108">
        <v>12538.77</v>
      </c>
      <c r="FR30" s="253">
        <f t="shared" si="58"/>
        <v>0</v>
      </c>
      <c r="FS30" s="108">
        <v>4919.96</v>
      </c>
      <c r="FU30" s="253">
        <f t="shared" si="59"/>
        <v>0</v>
      </c>
      <c r="FV30" s="108">
        <v>8216.11</v>
      </c>
      <c r="FX30" s="253">
        <f t="shared" si="60"/>
        <v>0</v>
      </c>
      <c r="FY30" s="108">
        <v>6027.06</v>
      </c>
      <c r="GA30" s="253">
        <f t="shared" si="61"/>
        <v>0</v>
      </c>
      <c r="GB30" s="108">
        <v>10552.94</v>
      </c>
      <c r="GD30" s="253">
        <f t="shared" si="62"/>
        <v>0</v>
      </c>
      <c r="GE30" s="108">
        <v>11636.85</v>
      </c>
      <c r="GG30" s="253">
        <f t="shared" si="63"/>
        <v>0</v>
      </c>
      <c r="GH30" s="108">
        <v>14028.05</v>
      </c>
      <c r="GJ30" s="253">
        <f t="shared" si="64"/>
        <v>0</v>
      </c>
      <c r="GK30" s="108">
        <v>13427.69</v>
      </c>
      <c r="GM30" s="253">
        <f t="shared" si="65"/>
        <v>0</v>
      </c>
      <c r="GN30" s="108">
        <v>10231.049999999999</v>
      </c>
      <c r="GP30" s="253">
        <f t="shared" si="66"/>
        <v>0</v>
      </c>
      <c r="GQ30" s="108">
        <v>9833.56</v>
      </c>
      <c r="GS30" s="253">
        <f t="shared" si="67"/>
        <v>0</v>
      </c>
      <c r="GT30" s="108">
        <v>9722.43</v>
      </c>
      <c r="GV30" s="253">
        <f t="shared" si="68"/>
        <v>0</v>
      </c>
      <c r="GW30" s="108">
        <v>6844.36</v>
      </c>
      <c r="GY30" s="253">
        <f t="shared" si="69"/>
        <v>0</v>
      </c>
      <c r="GZ30" s="108">
        <v>6844.36</v>
      </c>
      <c r="HB30" s="253">
        <f t="shared" si="70"/>
        <v>0</v>
      </c>
      <c r="HC30" s="108">
        <v>17635.86</v>
      </c>
      <c r="HE30" s="253">
        <f t="shared" si="71"/>
        <v>0</v>
      </c>
      <c r="HF30" s="108">
        <v>14317.43</v>
      </c>
      <c r="HH30" s="253">
        <f t="shared" si="72"/>
        <v>0</v>
      </c>
      <c r="HI30" s="108">
        <v>11683.64</v>
      </c>
      <c r="HK30" s="253">
        <f t="shared" si="73"/>
        <v>0</v>
      </c>
      <c r="HL30" s="108">
        <v>10342</v>
      </c>
      <c r="HN30" s="253">
        <f t="shared" si="74"/>
        <v>0</v>
      </c>
      <c r="HO30" s="108">
        <v>1867.99</v>
      </c>
      <c r="HQ30" s="253">
        <f t="shared" si="75"/>
        <v>0</v>
      </c>
      <c r="HR30" s="108">
        <v>1137.03</v>
      </c>
      <c r="HS30" s="108">
        <v>2734.92</v>
      </c>
      <c r="HT30" s="253">
        <f t="shared" si="76"/>
        <v>2.4053191208675235</v>
      </c>
      <c r="HU30" s="108">
        <v>2415.4299999999998</v>
      </c>
      <c r="HV30" s="108">
        <v>4637.21</v>
      </c>
      <c r="HW30" s="253">
        <f t="shared" si="77"/>
        <v>1.9198279395387159</v>
      </c>
      <c r="HX30" s="108">
        <v>3990.88</v>
      </c>
      <c r="HY30" s="108">
        <v>5163.0600000000004</v>
      </c>
      <c r="HZ30" s="253">
        <f t="shared" si="78"/>
        <v>1.2937146694463377</v>
      </c>
      <c r="IA30" s="108">
        <v>5700.12</v>
      </c>
      <c r="IB30" s="108">
        <v>3678.17</v>
      </c>
      <c r="IC30" s="253">
        <f t="shared" si="79"/>
        <v>0.64527939762671671</v>
      </c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11">
        <f t="shared" si="80"/>
        <v>188213.44999999998</v>
      </c>
      <c r="IR30" s="311">
        <f t="shared" si="81"/>
        <v>12535.19</v>
      </c>
      <c r="IS30" s="310">
        <f t="shared" si="5"/>
        <v>-175678.25999999998</v>
      </c>
      <c r="IT30" s="313">
        <f t="shared" si="6"/>
        <v>6.6600925704300096E-2</v>
      </c>
      <c r="IU30" s="317">
        <f t="shared" si="82"/>
        <v>45754.399999999994</v>
      </c>
      <c r="IV30" s="317">
        <f t="shared" si="83"/>
        <v>12535.19</v>
      </c>
      <c r="IW30" s="316">
        <f t="shared" si="84"/>
        <v>-33219.209999999992</v>
      </c>
      <c r="IX30" s="320">
        <f t="shared" si="85"/>
        <v>0.27396687531690944</v>
      </c>
      <c r="IZ30" s="244"/>
      <c r="JA30" s="395"/>
      <c r="JB30" s="342"/>
    </row>
    <row r="31" spans="3:262" ht="16.5">
      <c r="C31" s="340" t="s">
        <v>36</v>
      </c>
      <c r="D31" s="108">
        <v>7888.15</v>
      </c>
      <c r="E31" s="108">
        <v>6590.8</v>
      </c>
      <c r="F31" s="243">
        <f t="shared" si="7"/>
        <v>0.83553177868067929</v>
      </c>
      <c r="G31" s="108">
        <v>6470.11</v>
      </c>
      <c r="H31" s="108">
        <v>2925.44</v>
      </c>
      <c r="I31" s="243">
        <f t="shared" si="8"/>
        <v>0.45214687230974437</v>
      </c>
      <c r="J31" s="108">
        <v>3107.8</v>
      </c>
      <c r="K31" s="108">
        <v>3570.23</v>
      </c>
      <c r="L31" s="243">
        <f t="shared" si="9"/>
        <v>1.1487965763562649</v>
      </c>
      <c r="M31" s="108">
        <v>3418.54</v>
      </c>
      <c r="N31" s="108">
        <v>2703.7</v>
      </c>
      <c r="O31" s="243">
        <f t="shared" si="10"/>
        <v>0.79089318832015998</v>
      </c>
      <c r="P31" s="108">
        <v>4310.2700000000004</v>
      </c>
      <c r="Q31" s="108">
        <v>2775.42</v>
      </c>
      <c r="R31" s="243">
        <f t="shared" si="11"/>
        <v>0.64390861825361279</v>
      </c>
      <c r="S31" s="108">
        <v>5535.31</v>
      </c>
      <c r="T31">
        <v>708.41</v>
      </c>
      <c r="U31" s="243">
        <f t="shared" si="12"/>
        <v>0.12798018539160408</v>
      </c>
      <c r="V31" s="108">
        <v>9005.65</v>
      </c>
      <c r="X31" s="243">
        <f t="shared" si="13"/>
        <v>0</v>
      </c>
      <c r="Y31" s="108">
        <v>5236.46</v>
      </c>
      <c r="AA31" s="243">
        <f t="shared" si="14"/>
        <v>0</v>
      </c>
      <c r="AB31" s="108">
        <v>2074.44</v>
      </c>
      <c r="AD31" s="243">
        <f t="shared" si="15"/>
        <v>0</v>
      </c>
      <c r="AE31" s="108">
        <v>5460.14</v>
      </c>
      <c r="AF31" s="108">
        <v>2371.6</v>
      </c>
      <c r="AG31" s="243">
        <f t="shared" si="16"/>
        <v>0.43434783723494264</v>
      </c>
      <c r="AH31" s="108">
        <v>2509.52</v>
      </c>
      <c r="AI31" s="108">
        <v>3548.24</v>
      </c>
      <c r="AJ31" s="243">
        <f t="shared" si="17"/>
        <v>1.4139118237750645</v>
      </c>
      <c r="AK31" s="108">
        <v>3497.09</v>
      </c>
      <c r="AL31" s="108">
        <v>2896.64</v>
      </c>
      <c r="AM31" s="243">
        <f t="shared" si="18"/>
        <v>0.8283001009410681</v>
      </c>
      <c r="AN31" s="108">
        <v>9121.5</v>
      </c>
      <c r="AO31" s="108">
        <v>3202.9</v>
      </c>
      <c r="AP31" s="253">
        <f t="shared" si="19"/>
        <v>0.3511374225730417</v>
      </c>
      <c r="AQ31" s="108">
        <v>9494.2199999999993</v>
      </c>
      <c r="AR31" s="108">
        <v>9620.92</v>
      </c>
      <c r="AS31" s="253">
        <f t="shared" si="20"/>
        <v>1.0133449614607626</v>
      </c>
      <c r="AT31" s="108">
        <v>5215.25</v>
      </c>
      <c r="AU31" s="108">
        <v>5402.8</v>
      </c>
      <c r="AV31" s="253">
        <f t="shared" si="21"/>
        <v>1.0359618426729305</v>
      </c>
      <c r="AW31" s="108">
        <v>2420.1999999999998</v>
      </c>
      <c r="AX31" s="108">
        <v>5426.57</v>
      </c>
      <c r="AY31" s="253">
        <f t="shared" si="22"/>
        <v>2.2421989918188578</v>
      </c>
      <c r="AZ31" s="108">
        <v>2034.97</v>
      </c>
      <c r="BA31" s="108">
        <v>2680.02</v>
      </c>
      <c r="BB31" s="253">
        <f t="shared" si="23"/>
        <v>1.3169825599394585</v>
      </c>
      <c r="BC31" s="108">
        <v>1291.7</v>
      </c>
      <c r="BD31" s="108">
        <v>1628.56</v>
      </c>
      <c r="BE31" s="253">
        <f t="shared" si="24"/>
        <v>1.2607881086939692</v>
      </c>
      <c r="BF31" s="108">
        <v>1453.29</v>
      </c>
      <c r="BG31" s="108">
        <v>1537.8</v>
      </c>
      <c r="BH31" s="253">
        <f t="shared" si="25"/>
        <v>1.0581508164234255</v>
      </c>
      <c r="BI31" s="108">
        <v>4313.1000000000004</v>
      </c>
      <c r="BJ31" s="108">
        <v>4808.6400000000003</v>
      </c>
      <c r="BK31" s="253">
        <f t="shared" si="26"/>
        <v>1.1148918411351465</v>
      </c>
      <c r="BL31" s="108">
        <v>11163.51</v>
      </c>
      <c r="BM31" s="108">
        <v>5091.3599999999997</v>
      </c>
      <c r="BN31" s="253">
        <f t="shared" si="27"/>
        <v>0.4560716118855091</v>
      </c>
      <c r="BO31" s="108">
        <v>7645.88</v>
      </c>
      <c r="BP31" s="108">
        <v>4420.5600000000004</v>
      </c>
      <c r="BQ31" s="253">
        <f t="shared" si="28"/>
        <v>0.57816235672022065</v>
      </c>
      <c r="BR31" s="108">
        <v>1800.62</v>
      </c>
      <c r="BS31" s="108">
        <v>1828.72</v>
      </c>
      <c r="BT31" s="253">
        <f t="shared" si="29"/>
        <v>1.0156057358021127</v>
      </c>
      <c r="BU31" s="108">
        <v>2725.54</v>
      </c>
      <c r="BV31" s="108">
        <v>1905.73</v>
      </c>
      <c r="BW31" s="253">
        <f t="shared" si="30"/>
        <v>0.69921189929335104</v>
      </c>
      <c r="BX31" s="108">
        <v>2505.6</v>
      </c>
      <c r="BY31" s="108">
        <v>2024.56</v>
      </c>
      <c r="BZ31" s="253">
        <f t="shared" si="31"/>
        <v>0.80801404853128989</v>
      </c>
      <c r="CA31" s="88">
        <v>3777.39</v>
      </c>
      <c r="CB31" s="108">
        <v>2510.2800000000002</v>
      </c>
      <c r="CC31" s="253">
        <f t="shared" si="32"/>
        <v>0.66455409687641476</v>
      </c>
      <c r="CD31" s="108">
        <v>8741.01</v>
      </c>
      <c r="CE31" s="108">
        <v>2701.23</v>
      </c>
      <c r="CF31" s="253">
        <f t="shared" si="33"/>
        <v>0.30902950574361543</v>
      </c>
      <c r="CG31" s="108">
        <v>9740.66</v>
      </c>
      <c r="CH31" s="108">
        <v>7397.89</v>
      </c>
      <c r="CI31" s="253">
        <f t="shared" si="34"/>
        <v>0.75948549687598177</v>
      </c>
      <c r="CJ31" s="108">
        <v>7428.71</v>
      </c>
      <c r="CK31" s="108">
        <v>3795.28</v>
      </c>
      <c r="CL31" s="253">
        <f t="shared" si="35"/>
        <v>0.51089354679345411</v>
      </c>
      <c r="CM31" s="108">
        <v>9544.5400000000009</v>
      </c>
      <c r="CN31" s="108">
        <v>3736.27</v>
      </c>
      <c r="CO31" s="253">
        <f t="shared" si="36"/>
        <v>0.39145626714330911</v>
      </c>
      <c r="CP31" s="108">
        <v>3422.76</v>
      </c>
      <c r="CQ31" s="108">
        <v>1836.57</v>
      </c>
      <c r="CR31" s="253">
        <f t="shared" si="37"/>
        <v>0.53657574588928225</v>
      </c>
      <c r="CS31" s="108">
        <v>2556.34</v>
      </c>
      <c r="CT31" s="108">
        <v>2764.48</v>
      </c>
      <c r="CU31" s="253">
        <f t="shared" si="38"/>
        <v>1.0814210942206435</v>
      </c>
      <c r="CV31" s="108">
        <v>3959.32</v>
      </c>
      <c r="CW31" s="108">
        <v>2178.4299999999998</v>
      </c>
      <c r="CX31" s="253">
        <f t="shared" si="39"/>
        <v>0.55020306517280737</v>
      </c>
      <c r="CY31" s="108">
        <v>6206.84</v>
      </c>
      <c r="CZ31" s="108">
        <v>3772.04</v>
      </c>
      <c r="DA31" s="253">
        <f t="shared" si="40"/>
        <v>0.60772309258817692</v>
      </c>
      <c r="DB31" s="108">
        <v>25617.19</v>
      </c>
      <c r="DC31" s="108">
        <v>4415.4799999999996</v>
      </c>
      <c r="DD31" s="253">
        <f t="shared" si="41"/>
        <v>0.17236394780223746</v>
      </c>
      <c r="DE31" s="108">
        <v>17112.13</v>
      </c>
      <c r="DF31" s="108">
        <v>6758.26</v>
      </c>
      <c r="DG31" s="253">
        <f t="shared" si="42"/>
        <v>0.39493972988751253</v>
      </c>
      <c r="DH31" s="108">
        <v>7272.19</v>
      </c>
      <c r="DI31" s="108">
        <v>4858.1000000000004</v>
      </c>
      <c r="DJ31" s="253">
        <f t="shared" si="43"/>
        <v>0.66803810131473473</v>
      </c>
      <c r="DK31" s="108">
        <v>11277.94</v>
      </c>
      <c r="DL31" s="108">
        <v>2782.13</v>
      </c>
      <c r="DM31" s="253">
        <f t="shared" si="0"/>
        <v>0.24668778163387994</v>
      </c>
      <c r="DN31" s="108">
        <v>10009.370000000001</v>
      </c>
      <c r="DO31" s="108">
        <v>4165.57</v>
      </c>
      <c r="DP31" s="253">
        <f t="shared" si="1"/>
        <v>0.41616705147276994</v>
      </c>
      <c r="DQ31" s="108">
        <v>24400.54</v>
      </c>
      <c r="DR31" s="108">
        <v>5607.54</v>
      </c>
      <c r="DS31" s="253">
        <f t="shared" si="2"/>
        <v>0.22981212710866233</v>
      </c>
      <c r="DT31" s="108">
        <v>18688.28</v>
      </c>
      <c r="DU31" s="108">
        <v>6830.28</v>
      </c>
      <c r="DV31" s="253">
        <f t="shared" si="3"/>
        <v>0.36548467809771684</v>
      </c>
      <c r="DW31" s="108">
        <v>16155.97</v>
      </c>
      <c r="DX31" s="108">
        <v>11147.6</v>
      </c>
      <c r="DY31" s="253">
        <f t="shared" si="4"/>
        <v>0.68999880539515734</v>
      </c>
      <c r="DZ31" s="108">
        <v>22901.78</v>
      </c>
      <c r="EA31" s="108">
        <v>8940.34</v>
      </c>
      <c r="EB31" s="253">
        <f t="shared" si="44"/>
        <v>0.39037751650745056</v>
      </c>
      <c r="EC31" s="108">
        <v>12165</v>
      </c>
      <c r="ED31" s="108">
        <v>1857.53</v>
      </c>
      <c r="EE31" s="253">
        <f t="shared" si="45"/>
        <v>0.15269461570078094</v>
      </c>
      <c r="EF31" s="108">
        <v>1739.58</v>
      </c>
      <c r="EG31" s="108">
        <v>3070.3</v>
      </c>
      <c r="EH31" s="253">
        <f t="shared" si="46"/>
        <v>1.7649662562227666</v>
      </c>
      <c r="EI31" s="108">
        <v>5935.68</v>
      </c>
      <c r="EJ31" s="108">
        <v>2008.53</v>
      </c>
      <c r="EK31" s="253">
        <f t="shared" si="47"/>
        <v>0.33838245997088789</v>
      </c>
      <c r="EL31" s="108">
        <v>2797.73</v>
      </c>
      <c r="EM31" s="108">
        <v>2152.14</v>
      </c>
      <c r="EN31" s="253">
        <f t="shared" si="48"/>
        <v>0.7692450665360846</v>
      </c>
      <c r="EO31" s="108">
        <v>5530.28</v>
      </c>
      <c r="EP31" s="108">
        <v>2680.02</v>
      </c>
      <c r="EQ31" s="253">
        <f t="shared" si="49"/>
        <v>0.48460837425953118</v>
      </c>
      <c r="ER31" s="108">
        <v>6483.62</v>
      </c>
      <c r="ES31" s="108">
        <v>1628.56</v>
      </c>
      <c r="ET31" s="253">
        <f t="shared" si="50"/>
        <v>0.25118066759001917</v>
      </c>
      <c r="EU31" s="108">
        <v>5615.49</v>
      </c>
      <c r="EV31" s="108">
        <v>4816.8900000000003</v>
      </c>
      <c r="EW31" s="253">
        <f t="shared" si="51"/>
        <v>0.85778623058717951</v>
      </c>
      <c r="EX31">
        <v>856.81</v>
      </c>
      <c r="EY31" s="108">
        <v>1618.2</v>
      </c>
      <c r="EZ31" s="253">
        <f t="shared" si="52"/>
        <v>1.888633419311166</v>
      </c>
      <c r="FA31" s="108">
        <v>4124.53</v>
      </c>
      <c r="FB31" s="108">
        <v>1399.32</v>
      </c>
      <c r="FC31" s="253">
        <f t="shared" si="53"/>
        <v>0.33926774687055256</v>
      </c>
      <c r="FD31" s="108">
        <v>2428.4699999999998</v>
      </c>
      <c r="FE31">
        <v>806.81</v>
      </c>
      <c r="FF31" s="253">
        <f t="shared" si="54"/>
        <v>0.33222975783106234</v>
      </c>
      <c r="FG31" s="108">
        <v>4024.44</v>
      </c>
      <c r="FH31" s="108">
        <v>3319.94</v>
      </c>
      <c r="FI31" s="253">
        <f t="shared" si="55"/>
        <v>0.82494458856387476</v>
      </c>
      <c r="FJ31" s="108">
        <v>6718.5</v>
      </c>
      <c r="FK31" s="108">
        <v>2356.27</v>
      </c>
      <c r="FL31" s="253">
        <f t="shared" si="56"/>
        <v>0.35071370097492</v>
      </c>
      <c r="FM31" s="108">
        <v>14038.1</v>
      </c>
      <c r="FN31" s="108">
        <v>5126.78</v>
      </c>
      <c r="FO31" s="253">
        <f t="shared" si="57"/>
        <v>0.36520469294277713</v>
      </c>
      <c r="FP31" s="108">
        <v>15569.35</v>
      </c>
      <c r="FQ31" s="108">
        <v>2982.26</v>
      </c>
      <c r="FR31" s="253">
        <f t="shared" si="58"/>
        <v>0.19154685327261575</v>
      </c>
      <c r="FS31" s="108">
        <v>5713.05</v>
      </c>
      <c r="FT31" s="108">
        <v>1683.46</v>
      </c>
      <c r="FU31" s="253">
        <f t="shared" si="59"/>
        <v>0.29466922221930492</v>
      </c>
      <c r="FV31" s="108">
        <v>10073.94</v>
      </c>
      <c r="FW31" s="108">
        <v>2790.46</v>
      </c>
      <c r="FX31" s="253">
        <f t="shared" si="60"/>
        <v>0.2769978776923428</v>
      </c>
      <c r="FY31" s="108">
        <v>7114.52</v>
      </c>
      <c r="FZ31" s="108">
        <v>2693.3</v>
      </c>
      <c r="GA31" s="253">
        <f t="shared" si="61"/>
        <v>0.3785638384599383</v>
      </c>
      <c r="GB31" s="108">
        <v>9411.19</v>
      </c>
      <c r="GC31" s="108">
        <v>2298.41</v>
      </c>
      <c r="GD31" s="253">
        <f t="shared" si="62"/>
        <v>0.24422097524330078</v>
      </c>
      <c r="GE31" s="108">
        <v>13370.4</v>
      </c>
      <c r="GF31" s="108">
        <v>4559.8999999999996</v>
      </c>
      <c r="GG31" s="253">
        <f t="shared" si="63"/>
        <v>0.34104439657751451</v>
      </c>
      <c r="GH31" s="108">
        <v>23037.29</v>
      </c>
      <c r="GI31" s="108">
        <v>5474.53</v>
      </c>
      <c r="GJ31" s="253">
        <f t="shared" si="64"/>
        <v>0.23763776034420714</v>
      </c>
      <c r="GK31" s="108">
        <v>15641.21</v>
      </c>
      <c r="GL31" s="108">
        <v>3739.06</v>
      </c>
      <c r="GM31" s="253">
        <f t="shared" si="65"/>
        <v>0.23905183806112187</v>
      </c>
      <c r="GN31" s="108">
        <v>8594.5</v>
      </c>
      <c r="GO31" s="108">
        <v>1155.68</v>
      </c>
      <c r="GP31" s="253">
        <f t="shared" si="66"/>
        <v>0.13446739193670371</v>
      </c>
      <c r="GQ31" s="108">
        <v>6314.53</v>
      </c>
      <c r="GR31" s="108">
        <v>2305.5500000000002</v>
      </c>
      <c r="GS31" s="253">
        <f t="shared" si="67"/>
        <v>0.3651182273264994</v>
      </c>
      <c r="GT31" s="108">
        <v>5931.16</v>
      </c>
      <c r="GV31" s="253">
        <f t="shared" si="68"/>
        <v>0</v>
      </c>
      <c r="GW31" s="108">
        <v>6998.98</v>
      </c>
      <c r="GY31" s="253">
        <f t="shared" si="69"/>
        <v>0</v>
      </c>
      <c r="GZ31" s="108">
        <v>6998.98</v>
      </c>
      <c r="HB31" s="253">
        <f t="shared" si="70"/>
        <v>0</v>
      </c>
      <c r="HC31" s="108">
        <v>16946.5</v>
      </c>
      <c r="HE31" s="253">
        <f t="shared" si="71"/>
        <v>0</v>
      </c>
      <c r="HF31" s="108">
        <v>20483.990000000002</v>
      </c>
      <c r="HH31" s="253">
        <f t="shared" si="72"/>
        <v>0</v>
      </c>
      <c r="HI31" s="108">
        <v>15102.38</v>
      </c>
      <c r="HK31" s="253">
        <f t="shared" si="73"/>
        <v>0</v>
      </c>
      <c r="HL31" s="108">
        <v>5685.2</v>
      </c>
      <c r="HN31" s="253">
        <f t="shared" si="74"/>
        <v>0</v>
      </c>
      <c r="HO31" s="108">
        <v>3067.84</v>
      </c>
      <c r="HQ31" s="253">
        <f t="shared" si="75"/>
        <v>0</v>
      </c>
      <c r="HR31">
        <v>815.69</v>
      </c>
      <c r="HT31" s="253">
        <f t="shared" si="76"/>
        <v>0</v>
      </c>
      <c r="HU31" s="108">
        <v>2377.61</v>
      </c>
      <c r="HV31" s="108">
        <v>5249.1</v>
      </c>
      <c r="HW31" s="253">
        <f t="shared" si="77"/>
        <v>2.2077211990191832</v>
      </c>
      <c r="HX31" s="108">
        <v>3074.91</v>
      </c>
      <c r="HY31" s="108">
        <v>6323.96</v>
      </c>
      <c r="HZ31" s="253">
        <f t="shared" si="78"/>
        <v>2.0566325518470459</v>
      </c>
      <c r="IA31" s="108">
        <v>3182.44</v>
      </c>
      <c r="IB31" s="108">
        <v>7244.03</v>
      </c>
      <c r="IC31" s="253">
        <f t="shared" si="79"/>
        <v>2.2762502985130904</v>
      </c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11">
        <f t="shared" si="80"/>
        <v>202323.22</v>
      </c>
      <c r="IR31" s="311">
        <f t="shared" si="81"/>
        <v>41255.67</v>
      </c>
      <c r="IS31" s="310">
        <f t="shared" si="5"/>
        <v>-161067.54999999999</v>
      </c>
      <c r="IT31" s="313">
        <f t="shared" si="6"/>
        <v>0.20390971436694216</v>
      </c>
      <c r="IU31" s="317">
        <f t="shared" si="82"/>
        <v>50607.62000000001</v>
      </c>
      <c r="IV31" s="317">
        <f t="shared" si="83"/>
        <v>11573.060000000001</v>
      </c>
      <c r="IW31" s="316">
        <f t="shared" si="84"/>
        <v>-39034.560000000012</v>
      </c>
      <c r="IX31" s="320">
        <f t="shared" si="85"/>
        <v>0.22868216288377125</v>
      </c>
      <c r="IZ31" s="244"/>
      <c r="JA31" s="395"/>
      <c r="JB31" s="342"/>
    </row>
    <row r="32" spans="3:262" ht="16.5">
      <c r="C32" s="341" t="s">
        <v>37</v>
      </c>
      <c r="D32" s="108">
        <v>10832.17</v>
      </c>
      <c r="E32" s="108"/>
      <c r="F32" s="243">
        <f t="shared" si="7"/>
        <v>0</v>
      </c>
      <c r="G32" s="108">
        <v>5454.18</v>
      </c>
      <c r="H32" s="108">
        <v>4662.03</v>
      </c>
      <c r="I32" s="243">
        <f t="shared" si="8"/>
        <v>0.85476276910552995</v>
      </c>
      <c r="J32" s="108">
        <v>7243.96</v>
      </c>
      <c r="K32" s="108">
        <v>4752.07</v>
      </c>
      <c r="L32" s="243">
        <f t="shared" si="9"/>
        <v>0.65600445060436552</v>
      </c>
      <c r="M32" s="108">
        <v>4137.8</v>
      </c>
      <c r="N32" s="108">
        <v>2078.37</v>
      </c>
      <c r="O32" s="243">
        <f t="shared" si="10"/>
        <v>0.50228865580743387</v>
      </c>
      <c r="P32" s="108">
        <v>6986.64</v>
      </c>
      <c r="Q32" s="108">
        <v>3812.61</v>
      </c>
      <c r="R32" s="243">
        <f t="shared" si="11"/>
        <v>0.54570007900793516</v>
      </c>
      <c r="S32" s="108">
        <v>7797.01</v>
      </c>
      <c r="T32" s="108">
        <v>5943.62</v>
      </c>
      <c r="U32" s="243">
        <f t="shared" si="12"/>
        <v>0.76229477710045257</v>
      </c>
      <c r="V32" s="108">
        <v>14762.17</v>
      </c>
      <c r="W32" s="108">
        <v>6801.77</v>
      </c>
      <c r="X32" s="243">
        <f t="shared" si="13"/>
        <v>0.46075678575710755</v>
      </c>
      <c r="Y32" s="108">
        <v>11344.84</v>
      </c>
      <c r="AA32" s="243">
        <f t="shared" si="14"/>
        <v>0</v>
      </c>
      <c r="AB32" s="108">
        <v>2923.2</v>
      </c>
      <c r="AC32" s="108">
        <v>3212.25</v>
      </c>
      <c r="AD32" s="243">
        <f t="shared" si="15"/>
        <v>1.0988813628899836</v>
      </c>
      <c r="AE32" s="108">
        <v>7001.66</v>
      </c>
      <c r="AF32" s="108">
        <v>3138.63</v>
      </c>
      <c r="AG32" s="243">
        <f t="shared" si="16"/>
        <v>0.44826941039696305</v>
      </c>
      <c r="AH32" s="108">
        <v>6547.97</v>
      </c>
      <c r="AI32" s="108">
        <v>3258.99</v>
      </c>
      <c r="AJ32" s="243">
        <f t="shared" si="17"/>
        <v>0.49770997729067173</v>
      </c>
      <c r="AK32" s="108">
        <v>5939.15</v>
      </c>
      <c r="AL32" s="108">
        <v>3779.66</v>
      </c>
      <c r="AM32" s="243">
        <f t="shared" si="18"/>
        <v>0.63639746428360966</v>
      </c>
      <c r="AN32" s="108">
        <v>8771.4699999999993</v>
      </c>
      <c r="AO32" s="108">
        <v>9231.7000000000007</v>
      </c>
      <c r="AP32" s="253">
        <f t="shared" si="19"/>
        <v>1.0524689704234298</v>
      </c>
      <c r="AQ32" s="108">
        <v>12195.27</v>
      </c>
      <c r="AR32" s="108">
        <v>8783.36</v>
      </c>
      <c r="AS32" s="253">
        <f t="shared" si="20"/>
        <v>0.720226776446934</v>
      </c>
      <c r="AT32" s="108">
        <v>13003.23</v>
      </c>
      <c r="AV32" s="253">
        <f t="shared" si="21"/>
        <v>0</v>
      </c>
      <c r="AW32" s="108">
        <v>5618.39</v>
      </c>
      <c r="AX32" s="108">
        <v>3118.27</v>
      </c>
      <c r="AY32" s="253">
        <f t="shared" si="22"/>
        <v>0.55501131106954127</v>
      </c>
      <c r="AZ32" s="108">
        <v>5676.38</v>
      </c>
      <c r="BA32" s="108">
        <v>3528.56</v>
      </c>
      <c r="BB32" s="253">
        <f t="shared" si="23"/>
        <v>0.62162152639534352</v>
      </c>
      <c r="BC32" s="108">
        <v>2348.5</v>
      </c>
      <c r="BD32" s="108">
        <v>3273.32</v>
      </c>
      <c r="BE32" s="253">
        <f t="shared" si="24"/>
        <v>1.3937917819885033</v>
      </c>
      <c r="BF32" s="108">
        <v>2606.75</v>
      </c>
      <c r="BG32" s="108">
        <v>3521.43</v>
      </c>
      <c r="BH32" s="253">
        <f t="shared" si="25"/>
        <v>1.3508890380742302</v>
      </c>
      <c r="BI32" s="108">
        <v>6843.34</v>
      </c>
      <c r="BJ32" s="108">
        <v>6345.71</v>
      </c>
      <c r="BK32" s="253">
        <f t="shared" si="26"/>
        <v>0.92728258423518339</v>
      </c>
      <c r="BL32" s="108">
        <v>15072.88</v>
      </c>
      <c r="BM32" s="108">
        <v>13060.93</v>
      </c>
      <c r="BN32" s="253">
        <f t="shared" si="27"/>
        <v>0.86651854191103495</v>
      </c>
      <c r="BO32" s="108">
        <v>11785.27</v>
      </c>
      <c r="BQ32" s="253">
        <f t="shared" si="28"/>
        <v>0</v>
      </c>
      <c r="BR32" s="108">
        <v>3104.28</v>
      </c>
      <c r="BS32" s="108">
        <v>6535.3</v>
      </c>
      <c r="BT32" s="253">
        <f t="shared" si="29"/>
        <v>2.105254680634479</v>
      </c>
      <c r="BU32" s="108">
        <v>3864.85</v>
      </c>
      <c r="BV32" s="108">
        <v>5087.91</v>
      </c>
      <c r="BW32" s="253">
        <f t="shared" si="30"/>
        <v>1.3164573010595495</v>
      </c>
      <c r="BX32" s="108">
        <v>6084</v>
      </c>
      <c r="BY32" s="108">
        <v>2154.79</v>
      </c>
      <c r="BZ32" s="253">
        <f t="shared" si="31"/>
        <v>0.35417324128862587</v>
      </c>
      <c r="CA32" s="88">
        <v>4877.75</v>
      </c>
      <c r="CB32" s="108">
        <v>5526.33</v>
      </c>
      <c r="CC32" s="253">
        <f t="shared" si="32"/>
        <v>1.1329670442314592</v>
      </c>
      <c r="CD32" s="108">
        <v>8062.99</v>
      </c>
      <c r="CE32" s="108">
        <v>4985.82</v>
      </c>
      <c r="CF32" s="253">
        <f t="shared" si="33"/>
        <v>0.61835869820004741</v>
      </c>
      <c r="CG32" s="108">
        <v>17825.66</v>
      </c>
      <c r="CH32" s="108">
        <v>10333.51</v>
      </c>
      <c r="CI32" s="253">
        <f t="shared" si="34"/>
        <v>0.57969859180529648</v>
      </c>
      <c r="CJ32" s="108">
        <v>14780.72</v>
      </c>
      <c r="CL32" s="253">
        <f t="shared" si="35"/>
        <v>0</v>
      </c>
      <c r="CM32" s="108">
        <v>12528.74</v>
      </c>
      <c r="CN32" s="108">
        <v>11048.34</v>
      </c>
      <c r="CO32" s="253">
        <f t="shared" si="36"/>
        <v>0.88183967422103104</v>
      </c>
      <c r="CP32" s="108">
        <v>3824.9</v>
      </c>
      <c r="CQ32" s="108">
        <v>3309.53</v>
      </c>
      <c r="CR32" s="253">
        <f t="shared" si="37"/>
        <v>0.86525922246333242</v>
      </c>
      <c r="CS32" s="108">
        <v>3617.71</v>
      </c>
      <c r="CT32" s="108">
        <v>2733.47</v>
      </c>
      <c r="CU32" s="253">
        <f t="shared" si="38"/>
        <v>0.75558018746665701</v>
      </c>
      <c r="CV32" s="108">
        <v>1137.69</v>
      </c>
      <c r="CW32" s="108">
        <v>3665.69</v>
      </c>
      <c r="CX32" s="253">
        <f t="shared" si="39"/>
        <v>3.2220464274099272</v>
      </c>
      <c r="CY32" s="108">
        <v>7900.81</v>
      </c>
      <c r="CZ32" s="108">
        <v>6937.79</v>
      </c>
      <c r="DA32" s="253">
        <f t="shared" si="40"/>
        <v>0.87811123163321225</v>
      </c>
      <c r="DB32" s="108">
        <v>31026.43</v>
      </c>
      <c r="DC32" s="108">
        <v>8033.04</v>
      </c>
      <c r="DD32" s="253">
        <f t="shared" si="41"/>
        <v>0.25890958128279662</v>
      </c>
      <c r="DE32" s="108">
        <v>36302.879999999997</v>
      </c>
      <c r="DF32" s="105"/>
      <c r="DG32" s="253">
        <f t="shared" si="42"/>
        <v>0</v>
      </c>
      <c r="DH32" s="108">
        <v>19037.93</v>
      </c>
      <c r="DI32" s="108">
        <v>6466.44</v>
      </c>
      <c r="DJ32" s="253">
        <f t="shared" si="43"/>
        <v>0.33966087699660624</v>
      </c>
      <c r="DK32" s="108">
        <v>14010.4</v>
      </c>
      <c r="DL32" s="108">
        <v>5026.92</v>
      </c>
      <c r="DM32" s="253">
        <f t="shared" si="0"/>
        <v>0.35879917775366871</v>
      </c>
      <c r="DN32" s="108">
        <v>15904.55</v>
      </c>
      <c r="DO32" s="108">
        <v>3714.68</v>
      </c>
      <c r="DP32" s="253">
        <f t="shared" si="1"/>
        <v>0.23356083636443659</v>
      </c>
      <c r="DQ32" s="108">
        <v>24521.99</v>
      </c>
      <c r="DR32" s="108">
        <v>4337.68</v>
      </c>
      <c r="DS32" s="253">
        <f t="shared" si="2"/>
        <v>0.17688939600742029</v>
      </c>
      <c r="DT32" s="108">
        <v>33153.120000000003</v>
      </c>
      <c r="DU32" s="108">
        <v>8837</v>
      </c>
      <c r="DV32" s="253">
        <f t="shared" si="3"/>
        <v>0.26655108176847303</v>
      </c>
      <c r="DW32" s="108">
        <v>34990.53</v>
      </c>
      <c r="DX32" s="108">
        <v>17143.05</v>
      </c>
      <c r="DY32" s="253">
        <f t="shared" si="4"/>
        <v>0.48993399071120097</v>
      </c>
      <c r="DZ32" s="108">
        <v>35033.49</v>
      </c>
      <c r="EB32" s="253">
        <f t="shared" si="44"/>
        <v>0</v>
      </c>
      <c r="EC32" s="108">
        <v>14890.2</v>
      </c>
      <c r="ED32" s="108">
        <v>1447.23</v>
      </c>
      <c r="EE32" s="253">
        <f t="shared" si="45"/>
        <v>9.719345609864205E-2</v>
      </c>
      <c r="EF32" s="108">
        <v>3140.5</v>
      </c>
      <c r="EG32" s="108">
        <v>1193.8699999999999</v>
      </c>
      <c r="EH32" s="253">
        <f t="shared" si="46"/>
        <v>0.38015284190415538</v>
      </c>
      <c r="EI32" s="108">
        <v>7953.12</v>
      </c>
      <c r="EJ32" s="108">
        <v>2863.33</v>
      </c>
      <c r="EK32" s="253">
        <f t="shared" si="47"/>
        <v>0.36002600237391114</v>
      </c>
      <c r="EL32" s="108">
        <v>7538.56</v>
      </c>
      <c r="EM32" s="108">
        <v>2405.6799999999998</v>
      </c>
      <c r="EN32" s="253">
        <f t="shared" si="48"/>
        <v>0.31911664827234903</v>
      </c>
      <c r="EO32" s="108">
        <v>22253.88</v>
      </c>
      <c r="EP32" s="108">
        <v>3528.56</v>
      </c>
      <c r="EQ32" s="253">
        <f t="shared" si="49"/>
        <v>0.15855931639785961</v>
      </c>
      <c r="ER32" s="108">
        <v>13487.84</v>
      </c>
      <c r="ES32" s="108">
        <v>3273.32</v>
      </c>
      <c r="ET32" s="253">
        <f t="shared" si="50"/>
        <v>0.2426867459874969</v>
      </c>
      <c r="EU32" s="108">
        <v>11420.83</v>
      </c>
      <c r="EV32" s="105"/>
      <c r="EW32" s="253">
        <f t="shared" si="51"/>
        <v>0</v>
      </c>
      <c r="EX32" s="108">
        <v>3510.38</v>
      </c>
      <c r="EY32" s="108">
        <v>5131.8900000000003</v>
      </c>
      <c r="EZ32" s="253">
        <f t="shared" si="52"/>
        <v>1.461918652681476</v>
      </c>
      <c r="FA32" s="108">
        <v>4797.1099999999997</v>
      </c>
      <c r="FB32" s="108">
        <v>3510.87</v>
      </c>
      <c r="FC32" s="253">
        <f t="shared" si="53"/>
        <v>0.7318718978718437</v>
      </c>
      <c r="FD32" s="108">
        <v>6472.84</v>
      </c>
      <c r="FE32" s="108">
        <v>2493.73</v>
      </c>
      <c r="FF32" s="253">
        <f t="shared" si="54"/>
        <v>0.38526056568677736</v>
      </c>
      <c r="FG32" s="108">
        <v>5380.1</v>
      </c>
      <c r="FH32" s="108">
        <v>4438.2700000000004</v>
      </c>
      <c r="FI32" s="253">
        <f t="shared" si="55"/>
        <v>0.82494191557777741</v>
      </c>
      <c r="FJ32" s="108">
        <v>8647.2199999999993</v>
      </c>
      <c r="FK32" s="108">
        <v>6173.81</v>
      </c>
      <c r="FL32" s="253">
        <f t="shared" si="56"/>
        <v>0.71396471929706895</v>
      </c>
      <c r="FM32" s="108">
        <v>17011.759999999998</v>
      </c>
      <c r="FN32" s="108">
        <v>11022.19</v>
      </c>
      <c r="FO32" s="253">
        <f t="shared" si="57"/>
        <v>0.64791591228655954</v>
      </c>
      <c r="FP32" s="108">
        <v>15612.56</v>
      </c>
      <c r="FQ32" s="108">
        <v>3994.63</v>
      </c>
      <c r="FR32" s="253">
        <f t="shared" si="58"/>
        <v>0.25586002551791637</v>
      </c>
      <c r="FS32" s="108">
        <v>5241.79</v>
      </c>
      <c r="FT32" s="108">
        <v>2716.85</v>
      </c>
      <c r="FU32" s="253">
        <f t="shared" si="59"/>
        <v>0.51830576959397456</v>
      </c>
      <c r="FV32" s="108">
        <v>7083.51</v>
      </c>
      <c r="FW32" s="108">
        <v>5141.5600000000004</v>
      </c>
      <c r="FX32" s="253">
        <f t="shared" si="60"/>
        <v>0.72584919058489372</v>
      </c>
      <c r="FY32" s="108">
        <v>7476.18</v>
      </c>
      <c r="FZ32" s="108">
        <v>5108.74</v>
      </c>
      <c r="GA32" s="253">
        <f t="shared" si="61"/>
        <v>0.68333560722186992</v>
      </c>
      <c r="GB32" s="108">
        <v>13116.32</v>
      </c>
      <c r="GC32" s="108">
        <v>4193.16</v>
      </c>
      <c r="GD32" s="253">
        <f t="shared" si="62"/>
        <v>0.31969027898068969</v>
      </c>
      <c r="GE32" s="108">
        <v>11070.9</v>
      </c>
      <c r="GF32" s="108">
        <v>6795.3</v>
      </c>
      <c r="GG32" s="253">
        <f t="shared" si="63"/>
        <v>0.61379833617863055</v>
      </c>
      <c r="GH32" s="108">
        <v>28339.75</v>
      </c>
      <c r="GI32" s="108">
        <v>12406.33</v>
      </c>
      <c r="GJ32" s="253">
        <f t="shared" si="64"/>
        <v>0.43777132825801213</v>
      </c>
      <c r="GK32" s="108">
        <v>24201.45</v>
      </c>
      <c r="GL32" s="108">
        <v>4448.97</v>
      </c>
      <c r="GM32" s="253">
        <f t="shared" si="65"/>
        <v>0.18383072088655847</v>
      </c>
      <c r="GN32" s="108">
        <v>13598.03</v>
      </c>
      <c r="GO32" s="108">
        <v>4548.2700000000004</v>
      </c>
      <c r="GP32" s="253">
        <f t="shared" si="66"/>
        <v>0.33448006806868347</v>
      </c>
      <c r="GQ32" s="108">
        <v>9904.7000000000007</v>
      </c>
      <c r="GR32" s="108">
        <v>4909.9399999999996</v>
      </c>
      <c r="GS32" s="253">
        <f t="shared" si="67"/>
        <v>0.49571819439256104</v>
      </c>
      <c r="GT32" s="108">
        <v>6987.34</v>
      </c>
      <c r="GU32" s="108">
        <v>6453.31</v>
      </c>
      <c r="GV32" s="253">
        <f t="shared" si="68"/>
        <v>0.92357177409429059</v>
      </c>
      <c r="GW32" s="108">
        <v>11775.3</v>
      </c>
      <c r="GX32" s="108">
        <v>3449.09</v>
      </c>
      <c r="GY32" s="253">
        <f t="shared" si="69"/>
        <v>0.29290888554856354</v>
      </c>
      <c r="GZ32" s="108">
        <v>11775.3</v>
      </c>
      <c r="HA32" s="108">
        <v>7727.59</v>
      </c>
      <c r="HB32" s="253">
        <f t="shared" si="70"/>
        <v>0.65625419309911426</v>
      </c>
      <c r="HC32" s="108">
        <v>26160.67</v>
      </c>
      <c r="HD32" s="108">
        <v>12266.58</v>
      </c>
      <c r="HE32" s="253">
        <f t="shared" si="71"/>
        <v>0.46889395416860502</v>
      </c>
      <c r="HF32" s="108">
        <v>22750.48</v>
      </c>
      <c r="HG32" s="108">
        <v>6452.81</v>
      </c>
      <c r="HH32" s="253">
        <f t="shared" si="72"/>
        <v>0.2836340156339559</v>
      </c>
      <c r="HI32" s="108">
        <v>11514.94</v>
      </c>
      <c r="HJ32" s="108">
        <v>6649.51</v>
      </c>
      <c r="HK32" s="253">
        <f t="shared" si="73"/>
        <v>0.57746805454479133</v>
      </c>
      <c r="HL32" s="108">
        <v>9324.3799999999992</v>
      </c>
      <c r="HM32" s="108">
        <v>4123.1899999999996</v>
      </c>
      <c r="HN32" s="253">
        <f t="shared" si="74"/>
        <v>0.44219454805574204</v>
      </c>
      <c r="HO32" s="108">
        <v>1738.53</v>
      </c>
      <c r="HP32" s="108">
        <v>4058.99</v>
      </c>
      <c r="HQ32" s="253">
        <f t="shared" si="75"/>
        <v>2.3347253139146291</v>
      </c>
      <c r="HR32" s="108">
        <v>1880.53</v>
      </c>
      <c r="HS32" s="108">
        <v>2756.44</v>
      </c>
      <c r="HT32" s="253">
        <f t="shared" si="76"/>
        <v>1.4657782646381605</v>
      </c>
      <c r="HU32" s="108">
        <v>3174.19</v>
      </c>
      <c r="HV32" s="108">
        <v>4864.57</v>
      </c>
      <c r="HW32" s="253">
        <f t="shared" si="77"/>
        <v>1.5325390099521452</v>
      </c>
      <c r="HX32" s="108">
        <v>4539.41</v>
      </c>
      <c r="HY32" s="108">
        <v>12285.71</v>
      </c>
      <c r="HZ32" s="253">
        <f t="shared" si="78"/>
        <v>2.7064552441837155</v>
      </c>
      <c r="IA32" s="108">
        <v>4478.51</v>
      </c>
      <c r="IB32" s="108">
        <v>7085.4</v>
      </c>
      <c r="IC32" s="253">
        <f t="shared" si="79"/>
        <v>1.5820886857459286</v>
      </c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311">
        <f t="shared" si="80"/>
        <v>247266.26</v>
      </c>
      <c r="IR32" s="311">
        <f t="shared" si="81"/>
        <v>125351.53999999998</v>
      </c>
      <c r="IS32" s="310">
        <f t="shared" si="5"/>
        <v>-121914.72000000003</v>
      </c>
      <c r="IT32" s="314">
        <f t="shared" si="6"/>
        <v>0.50694963396947068</v>
      </c>
      <c r="IU32" s="317">
        <f t="shared" si="82"/>
        <v>54922.459999999992</v>
      </c>
      <c r="IV32" s="317">
        <f t="shared" si="83"/>
        <v>41191.22</v>
      </c>
      <c r="IW32" s="321">
        <f t="shared" si="84"/>
        <v>-13731.239999999991</v>
      </c>
      <c r="IX32" s="322">
        <f t="shared" si="85"/>
        <v>0.74998862032035718</v>
      </c>
      <c r="IZ32" s="244"/>
    </row>
    <row r="33" spans="3:262" ht="16.5">
      <c r="C33" s="244"/>
      <c r="D33" s="245"/>
      <c r="E33" s="245"/>
      <c r="F33" s="245"/>
      <c r="G33" s="245"/>
      <c r="H33" s="245"/>
      <c r="I33" s="243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6"/>
      <c r="IR33" s="246"/>
      <c r="IS33" s="246"/>
      <c r="IT33" s="247"/>
      <c r="IU33" s="248"/>
      <c r="IV33" s="255"/>
      <c r="IW33" s="246"/>
      <c r="IX33" s="247"/>
      <c r="IZ33" s="244"/>
    </row>
    <row r="34" spans="3:262" ht="18">
      <c r="C34" s="261" t="s">
        <v>38</v>
      </c>
      <c r="D34" s="262"/>
      <c r="E34" s="262"/>
      <c r="F34" s="262"/>
      <c r="G34" s="262"/>
      <c r="H34" s="262"/>
      <c r="I34" s="263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4">
        <f>SUM(AK4:AK32)</f>
        <v>324633.74000000017</v>
      </c>
      <c r="AL34" s="264">
        <f>SUM(AL4:AL32)</f>
        <v>206213.17</v>
      </c>
      <c r="AM34" s="265">
        <f t="shared" ref="AM34:AM42" si="86">AL34/AK34</f>
        <v>0.63521792281972878</v>
      </c>
      <c r="AN34" s="262"/>
      <c r="AO34" s="262"/>
      <c r="AP34" s="262"/>
      <c r="AQ34" s="262"/>
      <c r="AR34" s="262"/>
      <c r="AS34" s="262"/>
      <c r="AT34" s="264">
        <f>SUM(AT4:AT32)</f>
        <v>341911.63000000006</v>
      </c>
      <c r="AU34" s="264">
        <f>SUM(AU4:AU32)</f>
        <v>205424.96999999997</v>
      </c>
      <c r="AV34" s="265">
        <f t="shared" ref="AV34:AV42" si="87">AU34/AT34</f>
        <v>0.60081305219129266</v>
      </c>
      <c r="AW34" s="264">
        <f>SUM(AW4:AW32)</f>
        <v>367432.43000000011</v>
      </c>
      <c r="AX34" s="264">
        <f>SUM(AX4:AX32)</f>
        <v>201506.30000000002</v>
      </c>
      <c r="AY34" s="265">
        <f t="shared" ref="AY34:AY42" si="88">AX34/AW34</f>
        <v>0.5484172967530383</v>
      </c>
      <c r="AZ34" s="264">
        <f>SUM(AZ4:AZ32)</f>
        <v>228687.99</v>
      </c>
      <c r="BA34" s="264">
        <f>SUM(BA4:BA32)</f>
        <v>203095.86999999997</v>
      </c>
      <c r="BB34" s="265">
        <f t="shared" ref="BB34:BB42" si="89">BA34/AZ34</f>
        <v>0.88809154341686236</v>
      </c>
      <c r="BC34" s="264">
        <f>SUM(BC4:BC32)</f>
        <v>227493.44999999998</v>
      </c>
      <c r="BD34" s="264">
        <f>SUM(BD4:BD32)</f>
        <v>160687.40000000002</v>
      </c>
      <c r="BE34" s="265">
        <f t="shared" ref="BE34:BE42" si="90">BD34/BC34</f>
        <v>0.70633857809972123</v>
      </c>
      <c r="BF34" s="264">
        <f>SUM(BF4:BF32)</f>
        <v>236628.97999999998</v>
      </c>
      <c r="BG34" s="264">
        <f>SUM(BG4:BG32)</f>
        <v>198165.74999999997</v>
      </c>
      <c r="BH34" s="265">
        <f t="shared" ref="BH34:BH42" si="91">BG34/BF34</f>
        <v>0.83745342603429207</v>
      </c>
      <c r="BI34" s="264">
        <f>SUM(BI4:BI32)</f>
        <v>316358.07999999996</v>
      </c>
      <c r="BJ34" s="264">
        <f>SUM(BJ4:BJ32)</f>
        <v>263378.97000000003</v>
      </c>
      <c r="BK34" s="265">
        <f t="shared" ref="BK34:BK42" si="92">BJ34/BI34</f>
        <v>0.8325343547413111</v>
      </c>
      <c r="BL34" s="264">
        <f>SUM(BL4:BL32)</f>
        <v>530231.54</v>
      </c>
      <c r="BM34" s="264">
        <f>SUM(BM4:BM32)</f>
        <v>349184.30999999994</v>
      </c>
      <c r="BN34" s="265">
        <f t="shared" ref="BN34:BN42" si="93">BM34/BL34</f>
        <v>0.65855062111167495</v>
      </c>
      <c r="BO34" s="264">
        <f>SUM(BO4:BO32)</f>
        <v>339298.07</v>
      </c>
      <c r="BP34" s="264">
        <f>SUM(BP4:BP32)</f>
        <v>170660.09</v>
      </c>
      <c r="BQ34" s="265">
        <f t="shared" ref="BQ34:BQ42" si="94">BP34/BO34</f>
        <v>0.50297984306247301</v>
      </c>
      <c r="BR34" s="264">
        <f>SUM(BR4:BR32)</f>
        <v>236494.81</v>
      </c>
      <c r="BS34" s="264">
        <f>SUM(BS4:BS32)</f>
        <v>173663.51999999996</v>
      </c>
      <c r="BT34" s="265">
        <f t="shared" ref="BT34:BT37" si="95">BS34/BR34</f>
        <v>0.73432275321390761</v>
      </c>
      <c r="BU34" s="264">
        <f>SUM(BU4:BU32)</f>
        <v>222824.8</v>
      </c>
      <c r="BV34" s="264">
        <f>SUM(BV4:BV32)</f>
        <v>182004.62000000002</v>
      </c>
      <c r="BW34" s="265">
        <f t="shared" ref="BW34:BW37" si="96">BV34/BU34</f>
        <v>0.81680593901576504</v>
      </c>
      <c r="BX34" s="264">
        <f>SUM(BX4:BX32)</f>
        <v>231515.60000000009</v>
      </c>
      <c r="BY34" s="264">
        <f>SUM(BY4:BY32)</f>
        <v>178100.80999999997</v>
      </c>
      <c r="BZ34" s="265">
        <f t="shared" ref="BZ34:BZ37" si="97">BY34/BX34</f>
        <v>0.76928211317077511</v>
      </c>
      <c r="CA34" s="264">
        <f>SUM(CA4:CA32)</f>
        <v>244866</v>
      </c>
      <c r="CB34" s="264">
        <f>SUM(CB4:CB32)</f>
        <v>213843.21000000002</v>
      </c>
      <c r="CC34" s="265">
        <f t="shared" ref="CC34:CC37" si="98">CB34/CA34</f>
        <v>0.87330707407316666</v>
      </c>
      <c r="CD34" s="264">
        <f>SUM(CD4:CD32)</f>
        <v>388914.4</v>
      </c>
      <c r="CE34" s="264">
        <f>SUM(CE4:CE32)</f>
        <v>274885.06999999995</v>
      </c>
      <c r="CF34" s="265">
        <f t="shared" ref="CF34:CF37" si="99">CE34/CD34</f>
        <v>0.70680095671438226</v>
      </c>
      <c r="CG34" s="264">
        <f>SUM(CG4:CG32)</f>
        <v>589783.32999999996</v>
      </c>
      <c r="CH34" s="264">
        <f>SUM(CH4:CH32)</f>
        <v>429700.81000000006</v>
      </c>
      <c r="CI34" s="265">
        <f t="shared" ref="CI34:CI37" si="100">CH34/CG34</f>
        <v>0.72857401717339165</v>
      </c>
      <c r="CJ34" s="264">
        <f>SUM(CJ4:CJ32)</f>
        <v>316464.38999999996</v>
      </c>
      <c r="CK34" s="264">
        <f>SUM(CK4:CK32)</f>
        <v>229197.35999999996</v>
      </c>
      <c r="CL34" s="265">
        <f t="shared" ref="CL34:CL37" si="101">CK34/CJ34</f>
        <v>0.72424376088570341</v>
      </c>
      <c r="CM34" s="264">
        <f>SUM(CM4:CM32)</f>
        <v>383607.41000000003</v>
      </c>
      <c r="CN34" s="264">
        <f>SUM(CN4:CN32)</f>
        <v>272538.37</v>
      </c>
      <c r="CO34" s="265">
        <f t="shared" ref="CO34:CO37" si="102">CN34/CM34</f>
        <v>0.71046169311484353</v>
      </c>
      <c r="CP34" s="264">
        <f>SUM(CP4:CP32)</f>
        <v>253633.04</v>
      </c>
      <c r="CQ34" s="264">
        <f>SUM(CQ4:CQ32)</f>
        <v>208317.58000000002</v>
      </c>
      <c r="CR34" s="265">
        <f t="shared" ref="CR34:CR37" si="103">CQ34/CP34</f>
        <v>0.82133455483560036</v>
      </c>
      <c r="CS34" s="264">
        <f>SUM(CS4:CS32)</f>
        <v>192645.4</v>
      </c>
      <c r="CT34" s="264">
        <f>SUM(CT4:CT32)</f>
        <v>202540.87000000005</v>
      </c>
      <c r="CU34" s="265">
        <f t="shared" ref="CU34:CU37" si="104">CT34/CS34</f>
        <v>1.0513662407719055</v>
      </c>
      <c r="CV34" s="264">
        <f>SUM(CV4:CV32)</f>
        <v>255965.35000000006</v>
      </c>
      <c r="CW34" s="264">
        <f>SUM(CW4:CW32)</f>
        <v>206016.39</v>
      </c>
      <c r="CX34" s="265">
        <f t="shared" ref="CX34:CX37" si="105">CW34/CV34</f>
        <v>0.80486046255870169</v>
      </c>
      <c r="CY34" s="264">
        <f>SUM(CY4:CY32)</f>
        <v>336859.1</v>
      </c>
      <c r="CZ34" s="264">
        <f>SUM(CZ4:CZ32)</f>
        <v>293976.6399999999</v>
      </c>
      <c r="DA34" s="265">
        <f t="shared" ref="DA34:DA37" si="106">CZ34/CY34</f>
        <v>0.87269911960223112</v>
      </c>
      <c r="DB34" s="264">
        <f>SUM(DB4:DB32)</f>
        <v>649595.76</v>
      </c>
      <c r="DC34" s="264">
        <f>SUM(DC4:DC32)</f>
        <v>388832.59999999986</v>
      </c>
      <c r="DD34" s="265">
        <f t="shared" ref="DD34:DD37" si="107">DC34/DB34</f>
        <v>0.59857625918001656</v>
      </c>
      <c r="DE34" s="264">
        <f>SUM(DE4:DE32)</f>
        <v>416821.82</v>
      </c>
      <c r="DF34" s="264">
        <f>SUM(DF4:DF32)</f>
        <v>209895.65000000002</v>
      </c>
      <c r="DG34" s="265">
        <f t="shared" ref="DG34:DG37" si="108">DF34/DE34</f>
        <v>0.50356204960671214</v>
      </c>
      <c r="DH34" s="264">
        <f>SUM(DH4:DH32)</f>
        <v>303875.56999999995</v>
      </c>
      <c r="DI34" s="264">
        <f>SUM(DI4:DI32)</f>
        <v>214654.05000000005</v>
      </c>
      <c r="DJ34" s="265">
        <f t="shared" ref="DJ34:DJ37" si="109">DI34/DH34</f>
        <v>0.70638797979054413</v>
      </c>
      <c r="DK34" s="264">
        <f>SUM(DK4:DK32)</f>
        <v>323916.98000000004</v>
      </c>
      <c r="DL34" s="264">
        <f>SUM(DL4:DL32)</f>
        <v>224774.06000000003</v>
      </c>
      <c r="DM34" s="265">
        <f t="shared" ref="DM34:DM37" si="110">DL34/DK34</f>
        <v>0.69392490631395731</v>
      </c>
      <c r="DN34" s="264">
        <f>SUM(DN4:DN32)</f>
        <v>421347.41000000003</v>
      </c>
      <c r="DO34" s="264">
        <f>SUM(DO4:DO32)</f>
        <v>213023.88999999998</v>
      </c>
      <c r="DP34" s="265">
        <f t="shared" ref="DP34:DP37" si="111">DO34/DN34</f>
        <v>0.50557778437513112</v>
      </c>
      <c r="DQ34" s="264">
        <f>SUM(DQ4:DQ32)</f>
        <v>802094.8600000001</v>
      </c>
      <c r="DR34" s="264">
        <f>SUM(DR4:DR32)</f>
        <v>266363.00000000006</v>
      </c>
      <c r="DS34" s="265">
        <f t="shared" ref="DS34:DS37" si="112">DR34/DQ34</f>
        <v>0.33208416271362223</v>
      </c>
      <c r="DT34" s="264">
        <f>SUM(DT4:DT32)</f>
        <v>791449.78</v>
      </c>
      <c r="DU34" s="264">
        <f>SUM(DU4:DU32)</f>
        <v>407414.17000000004</v>
      </c>
      <c r="DV34" s="265">
        <f t="shared" ref="DV34:DV37" si="113">DU34/DT34</f>
        <v>0.51476945258611362</v>
      </c>
      <c r="DW34" s="264">
        <f>SUM(DW4:DW32)</f>
        <v>687960.83</v>
      </c>
      <c r="DX34" s="264">
        <f>SUM(DX4:DX32)</f>
        <v>618994.14999999991</v>
      </c>
      <c r="DY34" s="265">
        <f t="shared" ref="DY34:DY44" si="114">DX34/DW34</f>
        <v>0.8997520251261979</v>
      </c>
      <c r="DZ34" s="264">
        <f>SUM(DZ4:DZ32)</f>
        <v>441508.92000000004</v>
      </c>
      <c r="EA34" s="264">
        <f>SUM(EA4:EA32)</f>
        <v>297074.87000000005</v>
      </c>
      <c r="EB34" s="265">
        <f t="shared" ref="EB34:EB44" si="115">EA34/DZ34</f>
        <v>0.67286266832389263</v>
      </c>
      <c r="EC34" s="264">
        <f>SUM(EC4:EC32)</f>
        <v>298238.95000000007</v>
      </c>
      <c r="ED34" s="264">
        <f>SUM(ED4:ED32)</f>
        <v>106931.60999999999</v>
      </c>
      <c r="EE34" s="265">
        <f t="shared" ref="EE34:EE44" si="116">ED34/EC34</f>
        <v>0.358543409571419</v>
      </c>
      <c r="EF34" s="264">
        <f>SUM(EF4:EF32)</f>
        <v>227432.2</v>
      </c>
      <c r="EG34" s="264">
        <f>SUM(EG4:EG32)</f>
        <v>172570.79999999993</v>
      </c>
      <c r="EH34" s="265">
        <f t="shared" ref="EH34:EH44" si="117">EG34/EF34</f>
        <v>0.75877909988119496</v>
      </c>
      <c r="EI34" s="264">
        <f>SUM(EI4:EI32)</f>
        <v>249406.32000000004</v>
      </c>
      <c r="EJ34" s="264">
        <f>SUM(EJ4:EJ32)</f>
        <v>169519.22000000003</v>
      </c>
      <c r="EK34" s="265">
        <f t="shared" ref="EK34:EK44" si="118">EJ34/EI34</f>
        <v>0.67969095570633498</v>
      </c>
      <c r="EL34" s="264">
        <f>SUM(EL4:EL32)</f>
        <v>255511.15000000005</v>
      </c>
      <c r="EM34" s="264">
        <f>SUM(EM4:EM32)</f>
        <v>179422.79000000004</v>
      </c>
      <c r="EN34" s="265">
        <f t="shared" ref="EN34:EN44" si="119">EM34/EL34</f>
        <v>0.70221119508874663</v>
      </c>
      <c r="EO34" s="264">
        <f>SUM(EO4:EO32)</f>
        <v>340270.74000000011</v>
      </c>
      <c r="EP34" s="264">
        <f>SUM(EP4:EP32)</f>
        <v>203095.86999999997</v>
      </c>
      <c r="EQ34" s="265">
        <f t="shared" ref="EQ34:EQ44" si="120">EP34/EO34</f>
        <v>0.59686551362012463</v>
      </c>
      <c r="ER34" s="264">
        <f>SUM(ER4:ER32)</f>
        <v>530020.62</v>
      </c>
      <c r="ES34" s="264">
        <f>SUM(ES4:ES32)</f>
        <v>160687.40000000002</v>
      </c>
      <c r="ET34" s="265">
        <f t="shared" ref="ET34:ET44" si="121">ES34/ER34</f>
        <v>0.30317197847887506</v>
      </c>
      <c r="EU34" s="264">
        <f>SUM(EU4:EU32)</f>
        <v>329363.94999999995</v>
      </c>
      <c r="EV34" s="264">
        <f>SUM(EV4:EV32)</f>
        <v>202533.03</v>
      </c>
      <c r="EW34" s="265">
        <f t="shared" ref="EW34:EW44" si="122">EV34/EU34</f>
        <v>0.61492166947839932</v>
      </c>
      <c r="EX34" s="264">
        <f>SUM(EX4:EX32)</f>
        <v>238345.98</v>
      </c>
      <c r="EY34" s="264">
        <f>SUM(EY4:EY32)</f>
        <v>184472.02000000008</v>
      </c>
      <c r="EZ34" s="265">
        <f t="shared" ref="EZ34:EZ44" si="123">EY34/EX34</f>
        <v>0.77396740654069374</v>
      </c>
      <c r="FA34" s="264">
        <f>SUM(FA4:FA32)</f>
        <v>226762.89</v>
      </c>
      <c r="FB34" s="264">
        <f>SUM(FB4:FB32)</f>
        <v>181095.19</v>
      </c>
      <c r="FC34" s="265">
        <f t="shared" ref="FC34:FC44" si="124">FB34/FA34</f>
        <v>0.79861034581099222</v>
      </c>
      <c r="FD34" s="264">
        <f>SUM(FD4:FD32)</f>
        <v>205801.33000000002</v>
      </c>
      <c r="FE34" s="264">
        <f>SUM(FE4:FE32)</f>
        <v>193271.74</v>
      </c>
      <c r="FF34" s="265">
        <f t="shared" ref="FF34:FF44" si="125">FE34/FD34</f>
        <v>0.93911803193886056</v>
      </c>
      <c r="FG34" s="264">
        <f>SUM(FG4:FG32)</f>
        <v>258784.00999999998</v>
      </c>
      <c r="FH34" s="264">
        <f>SUM(FH4:FH32)</f>
        <v>240484.49999999997</v>
      </c>
      <c r="FI34" s="265">
        <f t="shared" ref="FI34:FI44" si="126">FH34/FG34</f>
        <v>0.92928655058710929</v>
      </c>
      <c r="FJ34" s="264">
        <f>SUM(FJ4:FJ32)</f>
        <v>393433.37999999989</v>
      </c>
      <c r="FK34" s="264">
        <f>SUM(FK4:FK32)</f>
        <v>315254.69</v>
      </c>
      <c r="FL34" s="265">
        <f t="shared" ref="FL34:FL44" si="127">FK34/FJ34</f>
        <v>0.80129116141594314</v>
      </c>
      <c r="FM34" s="264">
        <f>SUM(FM4:FM32)</f>
        <v>623612.58000000007</v>
      </c>
      <c r="FN34" s="264">
        <f>SUM(FN4:FN32)</f>
        <v>453824.73000000004</v>
      </c>
      <c r="FO34" s="265">
        <f t="shared" ref="FO34:FO44" si="128">FN34/FM34</f>
        <v>0.72773504665348476</v>
      </c>
      <c r="FP34" s="264">
        <f>SUM(FP4:FP32)</f>
        <v>364922.54</v>
      </c>
      <c r="FQ34" s="264">
        <f>SUM(FQ4:FQ32)</f>
        <v>252549.37</v>
      </c>
      <c r="FR34" s="265">
        <f t="shared" ref="FR34:FR44" si="129">FQ34/FP34</f>
        <v>0.69206295122247041</v>
      </c>
      <c r="FS34" s="264">
        <f>SUM(FS4:FS32)</f>
        <v>265800.46000000002</v>
      </c>
      <c r="FT34" s="264">
        <f>SUM(FT4:FT32)</f>
        <v>206498.24999999997</v>
      </c>
      <c r="FU34" s="265">
        <f t="shared" ref="FU34:FU44" si="130">FT34/FS34</f>
        <v>0.77689199634944184</v>
      </c>
      <c r="FV34" s="264">
        <f>SUM(FV4:FV32)</f>
        <v>259594.47000000003</v>
      </c>
      <c r="FW34" s="264">
        <f>SUM(FW4:FW32)</f>
        <v>216977.09</v>
      </c>
      <c r="FX34" s="265">
        <f t="shared" ref="FX34:FX44" si="131">FW34/FV34</f>
        <v>0.83583094046648976</v>
      </c>
      <c r="FY34" s="264">
        <f>SUM(FY4:FY32)</f>
        <v>257569.71</v>
      </c>
      <c r="FZ34" s="264">
        <f>SUM(FZ4:FZ32)</f>
        <v>221285.47</v>
      </c>
      <c r="GA34" s="265">
        <f t="shared" ref="GA34:GA44" si="132">FZ34/FY34</f>
        <v>0.85912846661977449</v>
      </c>
      <c r="GB34" s="264">
        <f>SUM(GB4:GB32)</f>
        <v>305268.66000000009</v>
      </c>
      <c r="GC34" s="264">
        <f>SUM(GC4:GC32)</f>
        <v>225449.87000000002</v>
      </c>
      <c r="GD34" s="265">
        <f t="shared" ref="GD34:GD44" si="133">GC34/GB34</f>
        <v>0.7385293662310437</v>
      </c>
      <c r="GE34" s="264">
        <f>SUM(GE4:GE32)</f>
        <v>362789.59</v>
      </c>
      <c r="GF34" s="264">
        <f>SUM(GF4:GF32)</f>
        <v>313418.31000000006</v>
      </c>
      <c r="GG34" s="265">
        <f t="shared" ref="GG34:GG44" si="134">GF34/GE34</f>
        <v>0.86391208193156821</v>
      </c>
      <c r="GH34" s="264">
        <f>SUM(GH4:GH32)</f>
        <v>609733.45000000007</v>
      </c>
      <c r="GI34" s="264">
        <f>SUM(GI4:GI32)</f>
        <v>486880.8000000001</v>
      </c>
      <c r="GJ34" s="265">
        <f t="shared" ref="GJ34:GJ44" si="135">GI34/GH34</f>
        <v>0.79851417041331763</v>
      </c>
      <c r="GK34" s="264">
        <f>SUM(GK4:GK32)</f>
        <v>434854.29000000004</v>
      </c>
      <c r="GL34" s="264">
        <f>SUM(GL4:GL32)</f>
        <v>281150.08999999991</v>
      </c>
      <c r="GM34" s="265">
        <f t="shared" ref="GM34:GM44" si="136">GL34/GK34</f>
        <v>0.64653861411830593</v>
      </c>
      <c r="GN34" s="264">
        <f>SUM(GN4:GN32)</f>
        <v>274349.94</v>
      </c>
      <c r="GO34" s="264">
        <f>SUM(GO4:GO32)</f>
        <v>216951.21999999997</v>
      </c>
      <c r="GP34" s="265">
        <f t="shared" ref="GP34:GP44" si="137">GO34/GN34</f>
        <v>0.79078282284297186</v>
      </c>
      <c r="GQ34" s="264">
        <f>SUM(GQ4:GQ32)</f>
        <v>266459.62</v>
      </c>
      <c r="GR34" s="264">
        <f>SUM(GR4:GR32)</f>
        <v>207266.25</v>
      </c>
      <c r="GS34" s="265">
        <f t="shared" ref="GS34:GS44" si="138">GR34/GQ34</f>
        <v>0.77785238153533354</v>
      </c>
      <c r="GT34" s="264">
        <f>SUM(GT4:GT32)</f>
        <v>258045.04999999996</v>
      </c>
      <c r="GU34" s="264">
        <f>SUM(GU4:GU32)</f>
        <v>207518.82000000004</v>
      </c>
      <c r="GV34" s="265">
        <f t="shared" ref="GV34:GV44" si="139">GU34/GT34</f>
        <v>0.80419608901623985</v>
      </c>
      <c r="GW34" s="264">
        <f>SUM(GW4:GW32)</f>
        <v>275258.57999999996</v>
      </c>
      <c r="GX34" s="264">
        <f>SUM(GX4:GX32)</f>
        <v>222989.28999999998</v>
      </c>
      <c r="GY34" s="265">
        <f t="shared" ref="GY34:GY44" si="140">GX34/GW34</f>
        <v>0.81010840788323479</v>
      </c>
      <c r="GZ34" s="264">
        <f>SUM(GZ4:GZ32)</f>
        <v>275258.57999999996</v>
      </c>
      <c r="HA34" s="264">
        <f>SUM(HA4:HA32)</f>
        <v>331407.93000000011</v>
      </c>
      <c r="HB34" s="265">
        <f t="shared" ref="HB34:HB44" si="141">HA34/GZ34</f>
        <v>1.2039876468155877</v>
      </c>
      <c r="HC34" s="264">
        <f>SUM(HC4:HC32)</f>
        <v>686042.28</v>
      </c>
      <c r="HD34" s="264">
        <f>SUM(HD4:HD32)</f>
        <v>463634.48</v>
      </c>
      <c r="HE34" s="265">
        <f t="shared" ref="HE34:HE44" si="142">HD34/HC34</f>
        <v>0.67581035967637437</v>
      </c>
      <c r="HF34" s="264">
        <f>SUM(HF4:HF32)</f>
        <v>376374.48</v>
      </c>
      <c r="HG34" s="264">
        <f>SUM(HG4:HG32)</f>
        <v>300378.92</v>
      </c>
      <c r="HH34" s="265">
        <f t="shared" ref="HH34:HH44" si="143">HG34/HF34</f>
        <v>0.79808524743760523</v>
      </c>
      <c r="HI34" s="264">
        <f>SUM(HI4:HI32)</f>
        <v>353409.86000000004</v>
      </c>
      <c r="HJ34" s="264">
        <f>SUM(HJ4:HJ32)</f>
        <v>319030.51000000013</v>
      </c>
      <c r="HK34" s="265">
        <f t="shared" ref="HK34:HK44" si="144">HJ34/HI34</f>
        <v>0.90272102198846427</v>
      </c>
      <c r="HL34" s="264">
        <f>SUM(HL4:HL32)</f>
        <v>215863.65</v>
      </c>
      <c r="HM34" s="264">
        <f>SUM(HM4:HM32)</f>
        <v>205531.51</v>
      </c>
      <c r="HN34" s="265">
        <f t="shared" ref="HN34:HN44" si="145">HM34/HL34</f>
        <v>0.95213580424494826</v>
      </c>
      <c r="HO34" s="264">
        <f>SUM(HO4:HO32)</f>
        <v>172022.68999999997</v>
      </c>
      <c r="HP34" s="264">
        <f>SUM(HP4:HP32)</f>
        <v>229866.68999999997</v>
      </c>
      <c r="HQ34" s="265">
        <f t="shared" ref="HQ34:HQ44" si="146">HP34/HO34</f>
        <v>1.3362579668995991</v>
      </c>
      <c r="HR34" s="264">
        <f>SUM(HR4:HR32)</f>
        <v>178785.69999999995</v>
      </c>
      <c r="HS34" s="264">
        <f>SUM(HS4:HS32)</f>
        <v>263505.87</v>
      </c>
      <c r="HT34" s="265">
        <f t="shared" ref="HT34:HT44" si="147">HS34/HR34</f>
        <v>1.4738643526859254</v>
      </c>
      <c r="HU34" s="264">
        <f>SUM(HU4:HU32)</f>
        <v>210578.01</v>
      </c>
      <c r="HV34" s="264">
        <f>SUM(HV4:HV32)</f>
        <v>336800.41</v>
      </c>
      <c r="HW34" s="265">
        <f t="shared" ref="HW34:HW44" si="148">HV34/HU34</f>
        <v>1.5994092165653953</v>
      </c>
      <c r="HX34" s="264">
        <f>SUM(HX4:HX32)</f>
        <v>327985.78999999998</v>
      </c>
      <c r="HY34" s="264">
        <f>SUM(HY4:HY32)</f>
        <v>507472.11</v>
      </c>
      <c r="HZ34" s="265">
        <f t="shared" ref="HZ34:HZ44" si="149">HY34/HX34</f>
        <v>1.5472380983334675</v>
      </c>
      <c r="IA34" s="264">
        <f>SUM(IA4:IA32)</f>
        <v>186410.45</v>
      </c>
      <c r="IB34" s="264">
        <f>SUM(IB4:IB32)</f>
        <v>270748.88000000006</v>
      </c>
      <c r="IC34" s="265">
        <f t="shared" ref="IC34:IC44" si="150">IB34/IA34</f>
        <v>1.4524340239509108</v>
      </c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24">
        <f>SUM(IQ4:IQ32)</f>
        <v>6730967.4000000004</v>
      </c>
      <c r="IR34" s="325">
        <f>SUM(IR4:IR32)</f>
        <v>6016563.2600000007</v>
      </c>
      <c r="IS34" s="325">
        <f>SUM(IS4:IS32)</f>
        <v>-714404.1399999999</v>
      </c>
      <c r="IT34" s="326">
        <f t="shared" ref="IT34:IT44" si="151">IR34/IQ34</f>
        <v>0.89386308125634373</v>
      </c>
      <c r="IU34" s="325">
        <f>SUM(IU4:IU32)</f>
        <v>1835020.18</v>
      </c>
      <c r="IV34" s="327">
        <f>SUM(IV4:IV32)</f>
        <v>2162586.0200000005</v>
      </c>
      <c r="IW34" s="327">
        <f>SUM(IW4:IW32)</f>
        <v>327565.84000000003</v>
      </c>
      <c r="IX34" s="328">
        <f t="shared" ref="IX34:IX44" si="152">IV34/IU34</f>
        <v>1.1785080314484611</v>
      </c>
      <c r="IZ34" s="244"/>
      <c r="JA34" s="395"/>
      <c r="JB34" s="342"/>
    </row>
    <row r="35" spans="3:262" ht="18">
      <c r="C35" s="266" t="s">
        <v>39</v>
      </c>
      <c r="D35" s="267"/>
      <c r="E35" s="267"/>
      <c r="F35" s="267"/>
      <c r="G35" s="267"/>
      <c r="H35" s="267"/>
      <c r="I35" s="263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8">
        <f>SUM(AK4:AK23,AK25:AK32)</f>
        <v>306624.69000000012</v>
      </c>
      <c r="AL35" s="268">
        <f>SUM(AL4:AL23,AL25:AL32)</f>
        <v>206213.17</v>
      </c>
      <c r="AM35" s="269">
        <f t="shared" si="86"/>
        <v>0.67252630569312577</v>
      </c>
      <c r="AN35" s="267"/>
      <c r="AO35" s="267"/>
      <c r="AP35" s="267"/>
      <c r="AQ35" s="267"/>
      <c r="AR35" s="267"/>
      <c r="AS35" s="267"/>
      <c r="AT35" s="268">
        <f>SUM(AT4:AT23,AT25:AT32)</f>
        <v>310607.29000000004</v>
      </c>
      <c r="AU35" s="268">
        <f>SUM(AU4:AU23,AU25:AU32)</f>
        <v>205424.96999999997</v>
      </c>
      <c r="AV35" s="269">
        <f t="shared" si="87"/>
        <v>0.66136557838033982</v>
      </c>
      <c r="AW35" s="268">
        <f>SUM(AW4:AW23,AW25:AW32)</f>
        <v>357658.40000000008</v>
      </c>
      <c r="AX35" s="268">
        <f>SUM(AX4:AX23,AX25:AX32)</f>
        <v>201506.30000000002</v>
      </c>
      <c r="AY35" s="269">
        <f t="shared" si="88"/>
        <v>0.56340435454612547</v>
      </c>
      <c r="AZ35" s="268">
        <f>SUM(AZ4:AZ23,AZ25:AZ32)</f>
        <v>218133.94</v>
      </c>
      <c r="BA35" s="268">
        <f>SUM(BA4:BA23,BA25:BA32)</f>
        <v>203095.86999999997</v>
      </c>
      <c r="BB35" s="269">
        <f t="shared" si="89"/>
        <v>0.93106038427582594</v>
      </c>
      <c r="BC35" s="268">
        <f>SUM(BC4:BC23,BC25:BC32)</f>
        <v>216182.24999999997</v>
      </c>
      <c r="BD35" s="268">
        <f>SUM(BD4:BD23,BD25:BD32)</f>
        <v>160687.40000000002</v>
      </c>
      <c r="BE35" s="269">
        <f t="shared" si="90"/>
        <v>0.74329599215476783</v>
      </c>
      <c r="BF35" s="268">
        <f>SUM(BF4:BF23,BF25:BF32)</f>
        <v>223338.45999999996</v>
      </c>
      <c r="BG35" s="268">
        <f>SUM(BG4:BG23,BG25:BG32)</f>
        <v>198165.74999999997</v>
      </c>
      <c r="BH35" s="269">
        <f t="shared" si="91"/>
        <v>0.88728896044147521</v>
      </c>
      <c r="BI35" s="268">
        <f>SUM(BI4:BI23,BI25:BI32)</f>
        <v>302564.17</v>
      </c>
      <c r="BJ35" s="268">
        <f>SUM(BJ4:BJ23,BJ25:BJ32)</f>
        <v>263378.97000000003</v>
      </c>
      <c r="BK35" s="269">
        <f t="shared" si="92"/>
        <v>0.87048962208578773</v>
      </c>
      <c r="BL35" s="268">
        <f>SUM(BL4:BL23,BL25:BL32)</f>
        <v>502305.4800000001</v>
      </c>
      <c r="BM35" s="268">
        <f>SUM(BM4:BM23,BM25:BM32)</f>
        <v>349184.30999999994</v>
      </c>
      <c r="BN35" s="269">
        <f t="shared" si="93"/>
        <v>0.69516325006050073</v>
      </c>
      <c r="BO35" s="268">
        <f>SUM(BO4:BO23,BO25:BO32)</f>
        <v>311562.76</v>
      </c>
      <c r="BP35" s="268">
        <f>SUM(BP4:BP23,BP25:BP32)</f>
        <v>170660.09</v>
      </c>
      <c r="BQ35" s="269">
        <f t="shared" si="94"/>
        <v>0.54775509756044016</v>
      </c>
      <c r="BR35" s="268">
        <f>SUM(BR4:BR23,BR25:BR32)</f>
        <v>230365.68</v>
      </c>
      <c r="BS35" s="268">
        <f>SUM(BS4:BS23,BS25:BS32)</f>
        <v>173663.51999999996</v>
      </c>
      <c r="BT35" s="269">
        <f t="shared" si="95"/>
        <v>0.7538602104271781</v>
      </c>
      <c r="BU35" s="268">
        <f>SUM(BU4:BU23,BU25:BU32)</f>
        <v>213128.05</v>
      </c>
      <c r="BV35" s="268">
        <f>SUM(BV4:BV23,BV25:BV32)</f>
        <v>182004.62000000002</v>
      </c>
      <c r="BW35" s="269">
        <f t="shared" si="96"/>
        <v>0.85396840068681734</v>
      </c>
      <c r="BX35" s="270">
        <f>SUM(BX4:BX23,BX25:BX32)</f>
        <v>219552.46000000008</v>
      </c>
      <c r="BY35" s="270">
        <f>SUM(BY4:BY23,BY25:BY32)</f>
        <v>178100.80999999997</v>
      </c>
      <c r="BZ35" s="269">
        <f t="shared" si="97"/>
        <v>0.81119933705138125</v>
      </c>
      <c r="CA35" s="270">
        <f>SUM(CA4:CA23,CA25:CA32)</f>
        <v>233755.62</v>
      </c>
      <c r="CB35" s="270">
        <f>SUM(CB4:CB23,CB25:CB32)</f>
        <v>213843.21000000002</v>
      </c>
      <c r="CC35" s="269">
        <f t="shared" si="98"/>
        <v>0.91481526732918772</v>
      </c>
      <c r="CD35" s="270">
        <f>SUM(CD4:CD23,CD25:CD32)</f>
        <v>371785.57</v>
      </c>
      <c r="CE35" s="270">
        <f>SUM(CE4:CE23,CE25:CE32)</f>
        <v>274885.06999999995</v>
      </c>
      <c r="CF35" s="269">
        <f t="shared" si="99"/>
        <v>0.73936454822601083</v>
      </c>
      <c r="CG35" s="270">
        <f>SUM(CG4:CG23,CG25:CG32)</f>
        <v>559633.52000000014</v>
      </c>
      <c r="CH35" s="270">
        <f>SUM(CH4:CH23,CH25:CH32)</f>
        <v>429700.81000000006</v>
      </c>
      <c r="CI35" s="269">
        <f t="shared" si="100"/>
        <v>0.7678253618546651</v>
      </c>
      <c r="CJ35" s="270">
        <f>SUM(CJ4:CJ23,CJ25:CJ32)</f>
        <v>292218.12999999995</v>
      </c>
      <c r="CK35" s="270">
        <f>SUM(CK4:CK23,CK25:CK32)</f>
        <v>229197.35999999996</v>
      </c>
      <c r="CL35" s="269">
        <f t="shared" si="101"/>
        <v>0.78433655023389548</v>
      </c>
      <c r="CM35" s="270">
        <f>SUM(CM4:CM23,CM25:CM32)</f>
        <v>354001.83000000007</v>
      </c>
      <c r="CN35" s="270">
        <f>SUM(CN4:CN23,CN25:CN32)</f>
        <v>272538.37</v>
      </c>
      <c r="CO35" s="269">
        <f t="shared" si="102"/>
        <v>0.76987842124996908</v>
      </c>
      <c r="CP35" s="270">
        <f>SUM(CP4:CP23,CP25:CP32)</f>
        <v>245375.11000000002</v>
      </c>
      <c r="CQ35" s="270">
        <f>SUM(CQ4:CQ23,CQ25:CQ32)</f>
        <v>208317.58000000002</v>
      </c>
      <c r="CR35" s="269">
        <f t="shared" si="103"/>
        <v>0.84897600249674876</v>
      </c>
      <c r="CS35" s="270">
        <f>SUM(CS4:CS23,CS25:CS32)</f>
        <v>183567.98</v>
      </c>
      <c r="CT35" s="270">
        <f>SUM(CT4:CT23,CT25:CT32)</f>
        <v>202540.87000000005</v>
      </c>
      <c r="CU35" s="269">
        <f t="shared" si="104"/>
        <v>1.1033562062403259</v>
      </c>
      <c r="CV35" s="270">
        <f>SUM(CV4:CV23,CV25:CV32)</f>
        <v>245484.34000000005</v>
      </c>
      <c r="CW35" s="270">
        <f>SUM(CW4:CW23,CW25:CW32)</f>
        <v>206016.39</v>
      </c>
      <c r="CX35" s="269">
        <f t="shared" si="105"/>
        <v>0.83922416395277988</v>
      </c>
      <c r="CY35" s="270">
        <f>SUM(CY4:CY23,CY25:CY32)</f>
        <v>321019.12</v>
      </c>
      <c r="CZ35" s="270">
        <f>SUM(CZ4:CZ23,CZ25:CZ32)</f>
        <v>293976.6399999999</v>
      </c>
      <c r="DA35" s="269">
        <f t="shared" si="106"/>
        <v>0.91576053164683746</v>
      </c>
      <c r="DB35" s="270">
        <f>SUM(DB4:DB23,DB25:DB32)</f>
        <v>618581.10999999987</v>
      </c>
      <c r="DC35" s="270">
        <f>SUM(DC4:DC23,DC25:DC32)</f>
        <v>388832.59999999986</v>
      </c>
      <c r="DD35" s="269">
        <f t="shared" si="107"/>
        <v>0.62858789852150498</v>
      </c>
      <c r="DE35" s="270">
        <f>SUM(DE4:DE23,DE25:DE32)</f>
        <v>383381.99</v>
      </c>
      <c r="DF35" s="270">
        <f>SUM(DF4:DF23,DF25:DF32)</f>
        <v>209895.65000000002</v>
      </c>
      <c r="DG35" s="269">
        <f t="shared" si="108"/>
        <v>0.54748437713519105</v>
      </c>
      <c r="DH35" s="270">
        <f>SUM(DH4:DH23,DH25:DH32)</f>
        <v>294509.80999999994</v>
      </c>
      <c r="DI35" s="270">
        <f>SUM(DI4:DI23,DI25:DI32)</f>
        <v>214654.05000000005</v>
      </c>
      <c r="DJ35" s="269">
        <f t="shared" si="109"/>
        <v>0.72885195233394806</v>
      </c>
      <c r="DK35" s="270">
        <f>SUM(DK4:DK23,DK25:DK32)</f>
        <v>316020.82</v>
      </c>
      <c r="DL35" s="270">
        <f>SUM(DL4:DL23,DL25:DL32)</f>
        <v>224774.06000000003</v>
      </c>
      <c r="DM35" s="269">
        <f t="shared" si="110"/>
        <v>0.71126345409773961</v>
      </c>
      <c r="DN35" s="270">
        <f>SUM(DN4:DN23,DN25:DN32)</f>
        <v>404364.63000000006</v>
      </c>
      <c r="DO35" s="270">
        <f>SUM(DO4:DO23,DO25:DO32)</f>
        <v>213023.88999999998</v>
      </c>
      <c r="DP35" s="269">
        <f t="shared" si="111"/>
        <v>0.52681138308263997</v>
      </c>
      <c r="DQ35" s="270">
        <f>SUM(DQ4:DQ23,DQ25:DQ32)</f>
        <v>780268.76000000013</v>
      </c>
      <c r="DR35" s="270">
        <f>SUM(DR4:DR23,DR25:DR32)</f>
        <v>266363.00000000006</v>
      </c>
      <c r="DS35" s="269">
        <f t="shared" si="112"/>
        <v>0.34137340062160121</v>
      </c>
      <c r="DT35" s="270">
        <f>SUM(DT4:DT23,DT25:DT32)</f>
        <v>759211.3600000001</v>
      </c>
      <c r="DU35" s="270">
        <f>SUM(DU4:DU23,DU25:DU32)</f>
        <v>407414.17000000004</v>
      </c>
      <c r="DV35" s="269">
        <f t="shared" si="113"/>
        <v>0.53662812684994599</v>
      </c>
      <c r="DW35" s="270">
        <f>SUM(DW4:DW23,DW25:DW32)</f>
        <v>653477.99999999988</v>
      </c>
      <c r="DX35" s="270">
        <f>SUM(DX4:DX23,DX25:DX32)</f>
        <v>618994.14999999991</v>
      </c>
      <c r="DY35" s="269">
        <f t="shared" si="114"/>
        <v>0.94723028166212175</v>
      </c>
      <c r="DZ35" s="270">
        <f>SUM(DZ4:DZ23,DZ25:DZ32)</f>
        <v>410578.12</v>
      </c>
      <c r="EA35" s="270">
        <f>SUM(EA4:EA23,EA25:EA32)</f>
        <v>297074.87000000005</v>
      </c>
      <c r="EB35" s="269">
        <f t="shared" si="115"/>
        <v>0.72355260918433761</v>
      </c>
      <c r="EC35" s="270">
        <f>SUM(EC4:EC23,EC25:EC32)</f>
        <v>289134.97000000003</v>
      </c>
      <c r="ED35" s="270">
        <f>SUM(ED4:ED23,ED25:ED32)</f>
        <v>106931.60999999999</v>
      </c>
      <c r="EE35" s="269">
        <f t="shared" si="116"/>
        <v>0.36983285003540034</v>
      </c>
      <c r="EF35" s="270">
        <f>SUM(EF4:EF23,EF25:EF32)</f>
        <v>218858.88</v>
      </c>
      <c r="EG35" s="270">
        <f>SUM(EG4:EG23,EG25:EG32)</f>
        <v>172570.79999999993</v>
      </c>
      <c r="EH35" s="269">
        <f t="shared" si="117"/>
        <v>0.78850261867373139</v>
      </c>
      <c r="EI35" s="270">
        <f>SUM(EI4:EI23,EI25:EI32)</f>
        <v>239216.56000000003</v>
      </c>
      <c r="EJ35" s="270">
        <f>SUM(EJ4:EJ23,EJ25:EJ32)</f>
        <v>169519.22000000003</v>
      </c>
      <c r="EK35" s="269">
        <f t="shared" si="118"/>
        <v>0.70864333138140612</v>
      </c>
      <c r="EL35" s="270">
        <f>SUM(EL4:EL23,EL25:EL32)</f>
        <v>243472.11000000004</v>
      </c>
      <c r="EM35" s="270">
        <f>SUM(EM4:EM23,EM25:EM32)</f>
        <v>179422.79000000004</v>
      </c>
      <c r="EN35" s="269">
        <f t="shared" si="119"/>
        <v>0.73693364714340381</v>
      </c>
      <c r="EO35" s="270">
        <f>SUM(EO4:EO23,EO25:EO32)</f>
        <v>321357.51000000007</v>
      </c>
      <c r="EP35" s="270">
        <f>SUM(EP4:EP23,EP25:EP32)</f>
        <v>203095.86999999997</v>
      </c>
      <c r="EQ35" s="269">
        <f t="shared" si="120"/>
        <v>0.63199353890935961</v>
      </c>
      <c r="ER35" s="270">
        <f>SUM(ER4:ER23,ER25:ER32)</f>
        <v>502624.56000000006</v>
      </c>
      <c r="ES35" s="270">
        <f>SUM(ES4:ES23,ES25:ES32)</f>
        <v>160687.40000000002</v>
      </c>
      <c r="ET35" s="269">
        <f t="shared" si="121"/>
        <v>0.31969667379564581</v>
      </c>
      <c r="EU35" s="270">
        <f>SUM(EU4:EU23,EU25:EU32)</f>
        <v>299608.77999999997</v>
      </c>
      <c r="EV35" s="270">
        <f>SUM(EV4:EV23,EV25:EV32)</f>
        <v>202533.03</v>
      </c>
      <c r="EW35" s="269">
        <f t="shared" si="122"/>
        <v>0.67599163816227292</v>
      </c>
      <c r="EX35" s="270">
        <f>SUM(EX4:EX23,EX25:EX32)</f>
        <v>230052.75000000003</v>
      </c>
      <c r="EY35" s="270">
        <f>SUM(EY4:EY23,EY25:EY32)</f>
        <v>184472.02000000008</v>
      </c>
      <c r="EZ35" s="269">
        <f t="shared" si="123"/>
        <v>0.80186835410574342</v>
      </c>
      <c r="FA35" s="270">
        <f>SUM(FA4:FA23,FA25:FA32)</f>
        <v>218268.65000000002</v>
      </c>
      <c r="FB35" s="270">
        <f>SUM(FB4:FB23,FB25:FB32)</f>
        <v>181095.19</v>
      </c>
      <c r="FC35" s="269">
        <f t="shared" si="124"/>
        <v>0.82968942172868154</v>
      </c>
      <c r="FD35" s="270">
        <f>SUM(FD4:FD23,FD25:FD32)</f>
        <v>196086.47</v>
      </c>
      <c r="FE35" s="270">
        <f>SUM(FE4:FE23,FE25:FE32)</f>
        <v>175838.87999999998</v>
      </c>
      <c r="FF35" s="269">
        <f t="shared" si="125"/>
        <v>0.89674152428772869</v>
      </c>
      <c r="FG35" s="270">
        <f>SUM(FG4:FG23,FG25:FG32)</f>
        <v>246698.96</v>
      </c>
      <c r="FH35" s="270">
        <f>SUM(FH4:FH23,FH25:FH32)</f>
        <v>216827.24999999997</v>
      </c>
      <c r="FI35" s="269">
        <f t="shared" si="126"/>
        <v>0.87891432537859093</v>
      </c>
      <c r="FJ35" s="270">
        <f>SUM(FJ4:FJ23,FJ25:FJ32)</f>
        <v>372295.48</v>
      </c>
      <c r="FK35" s="270">
        <f>SUM(FK4:FK23,FK25:FK32)</f>
        <v>283128.71999999997</v>
      </c>
      <c r="FL35" s="269">
        <f t="shared" si="127"/>
        <v>0.7604946479608079</v>
      </c>
      <c r="FM35" s="270">
        <f>SUM(FM4:FM23,FM25:FM32)</f>
        <v>585584.9</v>
      </c>
      <c r="FN35" s="270">
        <f>SUM(FN4:FN23,FN25:FN32)</f>
        <v>411965.68000000005</v>
      </c>
      <c r="FO35" s="269">
        <f t="shared" si="128"/>
        <v>0.70351144641878582</v>
      </c>
      <c r="FP35" s="270">
        <f>SUM(FP4:FP23,FP25:FP32)</f>
        <v>336791.83999999997</v>
      </c>
      <c r="FQ35" s="270">
        <f>SUM(FQ4:FQ23,FQ25:FQ32)</f>
        <v>204528.56</v>
      </c>
      <c r="FR35" s="269">
        <f t="shared" si="129"/>
        <v>0.60728478457197776</v>
      </c>
      <c r="FS35" s="270">
        <f>SUM(FS4:FS23,FS25:FS32)</f>
        <v>257396.23000000004</v>
      </c>
      <c r="FT35" s="270">
        <f>SUM(FT4:FT23,FT25:FT32)</f>
        <v>187091.08</v>
      </c>
      <c r="FU35" s="269">
        <f t="shared" si="130"/>
        <v>0.72686021858206684</v>
      </c>
      <c r="FV35" s="270">
        <f>SUM(FV4:FV23,FV25:FV32)</f>
        <v>248933.91000000003</v>
      </c>
      <c r="FW35" s="270">
        <f>SUM(FW4:FW23,FW25:FW32)</f>
        <v>188621.85</v>
      </c>
      <c r="FX35" s="269">
        <f t="shared" si="131"/>
        <v>0.75771858482438159</v>
      </c>
      <c r="FY35" s="270">
        <f>SUM(FY4:FY23,FY25:FY32)</f>
        <v>244712.33</v>
      </c>
      <c r="FZ35" s="270">
        <f>SUM(FZ4:FZ23,FZ25:FZ32)</f>
        <v>194103.15</v>
      </c>
      <c r="GA35" s="269">
        <f t="shared" si="132"/>
        <v>0.79318908859230752</v>
      </c>
      <c r="GB35" s="270">
        <f>SUM(GB4:GB23,GB25:GB32)</f>
        <v>290322.05</v>
      </c>
      <c r="GC35" s="270">
        <f>SUM(GC4:GC23,GC25:GC32)</f>
        <v>200132.86000000002</v>
      </c>
      <c r="GD35" s="269">
        <f t="shared" si="133"/>
        <v>0.68934777775232714</v>
      </c>
      <c r="GE35" s="270">
        <f>SUM(GE4:GE23,GE25:GE32)</f>
        <v>345791.34</v>
      </c>
      <c r="GF35" s="270">
        <f>SUM(GF4:GF23,GF25:GF32)</f>
        <v>275419.31000000006</v>
      </c>
      <c r="GG35" s="269">
        <f t="shared" si="134"/>
        <v>0.79648990052787338</v>
      </c>
      <c r="GH35" s="270">
        <f>SUM(GH4:GH23,GH25:GH32)</f>
        <v>579352.59000000008</v>
      </c>
      <c r="GI35" s="270">
        <f>SUM(GI4:GI23,GI25:GI32)</f>
        <v>434334.22000000009</v>
      </c>
      <c r="GJ35" s="269">
        <f t="shared" si="135"/>
        <v>0.74968892432154322</v>
      </c>
      <c r="GK35" s="270">
        <f>SUM(GK4:GK23,GK25:GK32)</f>
        <v>397690.96000000008</v>
      </c>
      <c r="GL35" s="270">
        <f>SUM(GL4:GL23,GL25:GL32)</f>
        <v>241032.28999999998</v>
      </c>
      <c r="GM35" s="269">
        <f t="shared" si="136"/>
        <v>0.60607937882218876</v>
      </c>
      <c r="GN35" s="270">
        <f>SUM(GN4:GN23,GN25:GN32)</f>
        <v>264678.08</v>
      </c>
      <c r="GO35" s="270">
        <f>SUM(GO4:GO23,GO25:GO32)</f>
        <v>196846.43999999997</v>
      </c>
      <c r="GP35" s="269">
        <f t="shared" si="137"/>
        <v>0.74372022042777386</v>
      </c>
      <c r="GQ35" s="270">
        <f>SUM(GQ4:GQ23,GQ25:GQ32)</f>
        <v>254266.91999999998</v>
      </c>
      <c r="GR35" s="270">
        <f>SUM(GR4:GR23,GR25:GR32)</f>
        <v>186982.37</v>
      </c>
      <c r="GS35" s="269">
        <f t="shared" si="138"/>
        <v>0.73537827885750928</v>
      </c>
      <c r="GT35" s="270">
        <f>SUM(GT4:GT23,GT24:GT32)</f>
        <v>258045.04999999996</v>
      </c>
      <c r="GU35" s="270">
        <f>SUM(GU4:GU23,GU24:GU32)</f>
        <v>207518.82000000004</v>
      </c>
      <c r="GV35" s="269">
        <f t="shared" si="139"/>
        <v>0.80419608901623985</v>
      </c>
      <c r="GW35" s="270">
        <f>SUM(GW4:GW23,GW24:GW32)</f>
        <v>275258.57999999996</v>
      </c>
      <c r="GX35" s="270">
        <f>SUM(GX4:GX23,GX24:GX32)</f>
        <v>222989.28999999998</v>
      </c>
      <c r="GY35" s="269">
        <f t="shared" si="140"/>
        <v>0.81010840788323479</v>
      </c>
      <c r="GZ35" s="270">
        <f>SUM(GZ4:GZ23,GZ24:GZ32)</f>
        <v>275258.57999999996</v>
      </c>
      <c r="HA35" s="270">
        <f>SUM(HA4:HA23,HA24:HA32)</f>
        <v>331407.93000000011</v>
      </c>
      <c r="HB35" s="269">
        <f t="shared" si="141"/>
        <v>1.2039876468155877</v>
      </c>
      <c r="HC35" s="270">
        <f>SUM(HC4:HC23,HC24:HC32)</f>
        <v>686042.28</v>
      </c>
      <c r="HD35" s="270">
        <f>SUM(HD4:HD23,HD24:HD32)</f>
        <v>463634.48</v>
      </c>
      <c r="HE35" s="269">
        <f t="shared" si="142"/>
        <v>0.67581035967637437</v>
      </c>
      <c r="HF35" s="270">
        <f>SUM(HF4:HF23,HF24:HF32)</f>
        <v>376374.48</v>
      </c>
      <c r="HG35" s="270">
        <f>SUM(HG4:HG23,HG24:HG32)</f>
        <v>300378.92</v>
      </c>
      <c r="HH35" s="269">
        <f t="shared" si="143"/>
        <v>0.79808524743760523</v>
      </c>
      <c r="HI35" s="270">
        <f>SUM(HI4:HI23,HI24:HI32)</f>
        <v>353409.86000000004</v>
      </c>
      <c r="HJ35" s="270">
        <f>SUM(HJ4:HJ23,HJ24:HJ32)</f>
        <v>319030.51000000013</v>
      </c>
      <c r="HK35" s="269">
        <f t="shared" si="144"/>
        <v>0.90272102198846427</v>
      </c>
      <c r="HL35" s="270">
        <f>SUM(HL4:HL23,HL24:HL32)</f>
        <v>215863.65</v>
      </c>
      <c r="HM35" s="270">
        <f>SUM(HM4:HM23,HM24:HM32)</f>
        <v>205531.51</v>
      </c>
      <c r="HN35" s="269">
        <f t="shared" si="145"/>
        <v>0.95213580424494826</v>
      </c>
      <c r="HO35" s="270">
        <f>SUM(HO4:HO23,HO24:HO32)</f>
        <v>172022.68999999997</v>
      </c>
      <c r="HP35" s="270">
        <f>SUM(HP4:HP23,HP24:HP32)</f>
        <v>229866.68999999997</v>
      </c>
      <c r="HQ35" s="269">
        <f t="shared" si="146"/>
        <v>1.3362579668995991</v>
      </c>
      <c r="HR35" s="270">
        <f>SUM(HR4:HR23,HR24:HR32)</f>
        <v>178785.69999999995</v>
      </c>
      <c r="HS35" s="270">
        <f>SUM(HS4:HS23,HS24:HS32)</f>
        <v>263505.87</v>
      </c>
      <c r="HT35" s="269">
        <f t="shared" si="147"/>
        <v>1.4738643526859254</v>
      </c>
      <c r="HU35" s="270">
        <f>SUM(HU4:HU23,HU24:HU32)</f>
        <v>210578.01</v>
      </c>
      <c r="HV35" s="270">
        <f>SUM(HV4:HV23,HV24:HV32)</f>
        <v>336800.41</v>
      </c>
      <c r="HW35" s="269">
        <f t="shared" si="148"/>
        <v>1.5994092165653953</v>
      </c>
      <c r="HX35" s="270">
        <f>SUM(HX4:HX23,HX24:HX32)</f>
        <v>327985.78999999998</v>
      </c>
      <c r="HY35" s="270">
        <f>SUM(HY4:HY23,HY24:HY32)</f>
        <v>507472.11</v>
      </c>
      <c r="HZ35" s="269">
        <f t="shared" si="149"/>
        <v>1.5472380983334675</v>
      </c>
      <c r="IA35" s="270">
        <f>SUM(IA4:IA23,IA24:IA32)</f>
        <v>186410.45</v>
      </c>
      <c r="IB35" s="270">
        <f>SUM(IB4:IB23,IB24:IB32)</f>
        <v>270748.88000000006</v>
      </c>
      <c r="IC35" s="269">
        <f t="shared" si="150"/>
        <v>1.4524340239509108</v>
      </c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29">
        <f>SUM(IQ4:IQ23,IQ24:IQ32)</f>
        <v>6730967.4000000004</v>
      </c>
      <c r="IR35" s="329">
        <f>SUM(IR4:IR23,IR24:IR32)</f>
        <v>6016563.2600000007</v>
      </c>
      <c r="IS35" s="270">
        <f>SUM(IS4:IS23,IS25:IS32)</f>
        <v>-1049885.97</v>
      </c>
      <c r="IT35" s="403">
        <f t="shared" si="151"/>
        <v>0.89386308125634373</v>
      </c>
      <c r="IU35" s="270">
        <f>SUM(IU4:IU23,IU24:IU32)</f>
        <v>1835020.18</v>
      </c>
      <c r="IV35" s="270">
        <f>SUM(IV4:IV23,IV24:IV32)</f>
        <v>2162586.0200000005</v>
      </c>
      <c r="IW35" s="271">
        <f>SUM(IW4:IW23,IW25:IW32)</f>
        <v>186865.58000000002</v>
      </c>
      <c r="IX35" s="404">
        <f t="shared" si="152"/>
        <v>1.1785080314484611</v>
      </c>
      <c r="IZ35" s="339"/>
    </row>
    <row r="36" spans="3:262" ht="18">
      <c r="C36" s="259" t="s">
        <v>40</v>
      </c>
      <c r="D36" s="250"/>
      <c r="E36" s="250"/>
      <c r="F36" s="250"/>
      <c r="G36" s="250"/>
      <c r="H36" s="250"/>
      <c r="I36" s="243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49">
        <f>SUM(AK4:AK22)</f>
        <v>193285.29000000004</v>
      </c>
      <c r="AL36" s="249">
        <f>SUM(AL4:AL22)</f>
        <v>131500.01</v>
      </c>
      <c r="AM36" s="253">
        <f t="shared" si="86"/>
        <v>0.68034153038754264</v>
      </c>
      <c r="AN36" s="250"/>
      <c r="AO36" s="250"/>
      <c r="AP36" s="250"/>
      <c r="AQ36" s="250"/>
      <c r="AR36" s="250"/>
      <c r="AS36" s="250"/>
      <c r="AT36" s="249">
        <f>SUM(AT4:AT22)</f>
        <v>182849.79</v>
      </c>
      <c r="AU36" s="249">
        <f>SUM(AU4:AU22)</f>
        <v>126807.76999999999</v>
      </c>
      <c r="AV36" s="253">
        <f t="shared" si="87"/>
        <v>0.69350787878946962</v>
      </c>
      <c r="AW36" s="249">
        <f>SUM(AW4:AW22)</f>
        <v>279733.69000000006</v>
      </c>
      <c r="AX36" s="249">
        <f>SUM(AX4:AX22)</f>
        <v>116596.04</v>
      </c>
      <c r="AY36" s="253">
        <f t="shared" si="88"/>
        <v>0.4168108603579353</v>
      </c>
      <c r="AZ36" s="249">
        <f>SUM(AZ4:AZ22)</f>
        <v>143837.76999999999</v>
      </c>
      <c r="BA36" s="249">
        <f>SUM(BA4:BA22)</f>
        <v>130898.44</v>
      </c>
      <c r="BB36" s="253">
        <f t="shared" si="89"/>
        <v>0.91004219545394793</v>
      </c>
      <c r="BC36" s="249">
        <f>SUM(BC4:BC22)</f>
        <v>139704.21</v>
      </c>
      <c r="BD36" s="249">
        <f>SUM(BD4:BD22)</f>
        <v>97383.459999999992</v>
      </c>
      <c r="BE36" s="253">
        <f t="shared" si="90"/>
        <v>0.69706890007108591</v>
      </c>
      <c r="BF36" s="249">
        <f>SUM(BF4:BF22)</f>
        <v>156414.21999999997</v>
      </c>
      <c r="BG36" s="249">
        <f>SUM(BG4:BG22)</f>
        <v>121085.92000000001</v>
      </c>
      <c r="BH36" s="253">
        <f t="shared" si="91"/>
        <v>0.77413626459282303</v>
      </c>
      <c r="BI36" s="249">
        <f>SUM(BI4:BI22)</f>
        <v>196214.32</v>
      </c>
      <c r="BJ36" s="249">
        <f>SUM(BJ4:BJ22)</f>
        <v>167361.30000000002</v>
      </c>
      <c r="BK36" s="253">
        <f t="shared" si="92"/>
        <v>0.85295150731098535</v>
      </c>
      <c r="BL36" s="249">
        <f>SUM(BL4:BL22)</f>
        <v>318617.33999999997</v>
      </c>
      <c r="BM36" s="249">
        <f>SUM(BM4:BM22)</f>
        <v>214883.63</v>
      </c>
      <c r="BN36" s="253">
        <f t="shared" si="93"/>
        <v>0.67442540948964058</v>
      </c>
      <c r="BO36" s="249">
        <f>SUM(BO4:BO22)</f>
        <v>185023.13000000003</v>
      </c>
      <c r="BP36" s="249">
        <f>SUM(BP4:BP22)</f>
        <v>113129.35999999997</v>
      </c>
      <c r="BQ36" s="253">
        <f t="shared" si="94"/>
        <v>0.61143360832778015</v>
      </c>
      <c r="BR36" s="249">
        <f>SUM(BR4:BR22)</f>
        <v>151233.68</v>
      </c>
      <c r="BS36" s="249">
        <f>SUM(BS4:BS22)</f>
        <v>107434.45</v>
      </c>
      <c r="BT36" s="253">
        <f t="shared" si="95"/>
        <v>0.71038706457450485</v>
      </c>
      <c r="BU36" s="249">
        <f>SUM(BU4:BU22)</f>
        <v>134388.79999999999</v>
      </c>
      <c r="BV36" s="249">
        <f>SUM(BV4:BV22)</f>
        <v>116964.06000000001</v>
      </c>
      <c r="BW36" s="253">
        <f t="shared" si="96"/>
        <v>0.87034083197409329</v>
      </c>
      <c r="BX36" s="258">
        <f>SUM(BX4:BX22)</f>
        <v>141588.61000000002</v>
      </c>
      <c r="BY36" s="258">
        <f>SUM(BY4:BY22)</f>
        <v>118215.55</v>
      </c>
      <c r="BZ36" s="253">
        <f t="shared" si="97"/>
        <v>0.83492273848863963</v>
      </c>
      <c r="CA36" s="258">
        <f>SUM(CA4:CA22)</f>
        <v>149357.15000000002</v>
      </c>
      <c r="CB36" s="258">
        <f>SUM(CB4:CB22)</f>
        <v>135230.07</v>
      </c>
      <c r="CC36" s="253">
        <f t="shared" si="98"/>
        <v>0.90541410304093228</v>
      </c>
      <c r="CD36" s="258">
        <f>SUM(CD4:CD22)</f>
        <v>234048.09000000003</v>
      </c>
      <c r="CE36" s="258">
        <f>SUM(CE4:CE22)</f>
        <v>164492.61999999997</v>
      </c>
      <c r="CF36" s="253">
        <f t="shared" si="99"/>
        <v>0.70281547693894852</v>
      </c>
      <c r="CG36" s="258">
        <f>SUM(CG4:CG22)</f>
        <v>357758.57</v>
      </c>
      <c r="CH36" s="258">
        <f>SUM(CH4:CH22)</f>
        <v>267740.27</v>
      </c>
      <c r="CI36" s="253">
        <f t="shared" si="100"/>
        <v>0.74838254748167188</v>
      </c>
      <c r="CJ36" s="258">
        <f>SUM(CJ4:CJ22)</f>
        <v>178651.83999999994</v>
      </c>
      <c r="CK36" s="258">
        <f>SUM(CK4:CK22)</f>
        <v>152843.28999999998</v>
      </c>
      <c r="CL36" s="253">
        <f t="shared" si="101"/>
        <v>0.85553717218921466</v>
      </c>
      <c r="CM36" s="258">
        <f>SUM(CM4:CM22)</f>
        <v>221735.83000000005</v>
      </c>
      <c r="CN36" s="258">
        <f>SUM(CN4:CN22)</f>
        <v>171010.59999999998</v>
      </c>
      <c r="CO36" s="253">
        <f t="shared" si="102"/>
        <v>0.77123575382471987</v>
      </c>
      <c r="CP36" s="258">
        <f>SUM(CP4:CP22)</f>
        <v>162776.48999999996</v>
      </c>
      <c r="CQ36" s="258">
        <f>SUM(CQ4:CQ22)</f>
        <v>140378.4</v>
      </c>
      <c r="CR36" s="253">
        <f t="shared" si="103"/>
        <v>0.8623997236947426</v>
      </c>
      <c r="CS36" s="258">
        <f>SUM(CS4:CS22)</f>
        <v>123209.39000000001</v>
      </c>
      <c r="CT36" s="258">
        <f>SUM(CT4:CT22)</f>
        <v>132544.89000000001</v>
      </c>
      <c r="CU36" s="253">
        <f t="shared" si="104"/>
        <v>1.0757693873819194</v>
      </c>
      <c r="CV36" s="258">
        <f>SUM(CV4:CV22)</f>
        <v>169381.4</v>
      </c>
      <c r="CW36" s="258">
        <f>SUM(CW4:CW22)</f>
        <v>134720.01</v>
      </c>
      <c r="CX36" s="253">
        <f t="shared" si="105"/>
        <v>0.79536483935071978</v>
      </c>
      <c r="CY36" s="258">
        <f>SUM(CY4:CY22)</f>
        <v>201650.09999999998</v>
      </c>
      <c r="CZ36" s="258">
        <f>SUM(CZ4:CZ22)</f>
        <v>183498.06</v>
      </c>
      <c r="DA36" s="253">
        <f t="shared" si="106"/>
        <v>0.90998248947062277</v>
      </c>
      <c r="DB36" s="258">
        <f>SUM(DB4:DB22)</f>
        <v>354304.60999999993</v>
      </c>
      <c r="DC36" s="258">
        <f>SUM(DC4:DC22)</f>
        <v>260760.74</v>
      </c>
      <c r="DD36" s="253">
        <f t="shared" si="107"/>
        <v>0.73597896454127432</v>
      </c>
      <c r="DE36" s="258">
        <f>SUM(DE4:DE22)</f>
        <v>192256.88000000003</v>
      </c>
      <c r="DF36" s="258">
        <f>SUM(DF4:DF22)</f>
        <v>138133.44</v>
      </c>
      <c r="DG36" s="253">
        <f t="shared" si="108"/>
        <v>0.71848372864471732</v>
      </c>
      <c r="DH36" s="258">
        <f>SUM(DH4:DH22)</f>
        <v>174826.05000000002</v>
      </c>
      <c r="DI36" s="258">
        <f>SUM(DI4:DI22)</f>
        <v>140631.91000000003</v>
      </c>
      <c r="DJ36" s="253">
        <f t="shared" si="109"/>
        <v>0.8044104983210455</v>
      </c>
      <c r="DK36" s="272">
        <f>SUM(DK4:DK22)</f>
        <v>197906.15</v>
      </c>
      <c r="DL36" s="272">
        <f>SUM(DL4:DL22)</f>
        <v>139326.04</v>
      </c>
      <c r="DM36" s="273">
        <f t="shared" si="110"/>
        <v>0.70400055784016824</v>
      </c>
      <c r="DN36" s="272">
        <f>SUM(DN4:DN22)</f>
        <v>246863.52000000002</v>
      </c>
      <c r="DO36" s="272">
        <f>SUM(DO4:DO22)</f>
        <v>132537.17999999996</v>
      </c>
      <c r="DP36" s="273">
        <f t="shared" si="111"/>
        <v>0.53688442909669254</v>
      </c>
      <c r="DQ36" s="272">
        <f>SUM(DQ4:DQ22)</f>
        <v>482856.52</v>
      </c>
      <c r="DR36" s="272">
        <f>SUM(DR4:DR22)</f>
        <v>169222.39</v>
      </c>
      <c r="DS36" s="273">
        <f t="shared" si="112"/>
        <v>0.35046102307989963</v>
      </c>
      <c r="DT36" s="272">
        <f>SUM(DT4:DT22)</f>
        <v>481544.37</v>
      </c>
      <c r="DU36" s="272">
        <f>SUM(DU4:DU22)</f>
        <v>255412.32</v>
      </c>
      <c r="DV36" s="273">
        <f t="shared" si="113"/>
        <v>0.53040246322472839</v>
      </c>
      <c r="DW36" s="272">
        <f>SUM(DW4:DW22)</f>
        <v>379726.63</v>
      </c>
      <c r="DX36" s="272">
        <f>SUM(DX4:DX22)</f>
        <v>376766.27999999997</v>
      </c>
      <c r="DY36" s="273">
        <f t="shared" si="114"/>
        <v>0.99220399685953009</v>
      </c>
      <c r="DZ36" s="272">
        <f>SUM(DZ4:DZ22)</f>
        <v>190278.49</v>
      </c>
      <c r="EA36" s="272">
        <f>SUM(EA4:EA22)</f>
        <v>187306.84000000003</v>
      </c>
      <c r="EB36" s="273">
        <f t="shared" si="115"/>
        <v>0.98438262779991603</v>
      </c>
      <c r="EC36" s="272">
        <f>SUM(EC4:EC22)</f>
        <v>167248.26999999999</v>
      </c>
      <c r="ED36" s="272">
        <f>SUM(ED4:ED22)</f>
        <v>70099.259999999995</v>
      </c>
      <c r="EE36" s="273">
        <f t="shared" si="116"/>
        <v>0.41913294529145206</v>
      </c>
      <c r="EF36" s="272">
        <f>SUM(EF4:EF22)</f>
        <v>150694.71999999997</v>
      </c>
      <c r="EG36" s="272">
        <f>SUM(EG4:EG22)</f>
        <v>121367.55999999997</v>
      </c>
      <c r="EH36" s="273">
        <f t="shared" si="117"/>
        <v>0.80538694388230714</v>
      </c>
      <c r="EI36" s="272">
        <f>SUM(EI4:EI22)</f>
        <v>131677.08000000002</v>
      </c>
      <c r="EJ36" s="272">
        <f>SUM(EJ4:EJ22)</f>
        <v>111461.08000000002</v>
      </c>
      <c r="EK36" s="273">
        <f t="shared" si="118"/>
        <v>0.84647290173810052</v>
      </c>
      <c r="EL36" s="272">
        <f>SUM(EL4:EL22)</f>
        <v>156190.85999999999</v>
      </c>
      <c r="EM36" s="272">
        <f>SUM(EM4:EM22)</f>
        <v>115517.08000000002</v>
      </c>
      <c r="EN36" s="273">
        <f t="shared" si="119"/>
        <v>0.73958924357033462</v>
      </c>
      <c r="EO36" s="272">
        <f>SUM(EO4:EO22)</f>
        <v>183581.56000000003</v>
      </c>
      <c r="EP36" s="272">
        <f>SUM(EP4:EP22)</f>
        <v>130898.44</v>
      </c>
      <c r="EQ36" s="273">
        <f t="shared" si="120"/>
        <v>0.71302607952563424</v>
      </c>
      <c r="ER36" s="272">
        <f>SUM(ER4:ER22)</f>
        <v>320279.87000000005</v>
      </c>
      <c r="ES36" s="272">
        <f>SUM(ES4:ES22)</f>
        <v>97383.459999999992</v>
      </c>
      <c r="ET36" s="273">
        <f t="shared" si="121"/>
        <v>0.3040573858107285</v>
      </c>
      <c r="EU36" s="272">
        <f>SUM(EU4:EU22)</f>
        <v>173804.96</v>
      </c>
      <c r="EV36" s="272">
        <f>SUM(EV4:EV22)</f>
        <v>133839.98000000001</v>
      </c>
      <c r="EW36" s="273">
        <f t="shared" si="122"/>
        <v>0.77005846093230035</v>
      </c>
      <c r="EX36" s="272">
        <f>SUM(EX4:EX22)</f>
        <v>157702.80000000002</v>
      </c>
      <c r="EY36" s="272">
        <f>SUM(EY4:EY22)</f>
        <v>116607.46000000002</v>
      </c>
      <c r="EZ36" s="273">
        <f t="shared" si="123"/>
        <v>0.73941274346428854</v>
      </c>
      <c r="FA36" s="272">
        <f>SUM(FA4:FA22)</f>
        <v>140863.27000000002</v>
      </c>
      <c r="FB36" s="272">
        <f>SUM(FB4:FB22)</f>
        <v>126164.09999999998</v>
      </c>
      <c r="FC36" s="273">
        <f t="shared" si="124"/>
        <v>0.89564937687446811</v>
      </c>
      <c r="FD36" s="272">
        <f>SUM(FD4:FD22)</f>
        <v>123682.15999999999</v>
      </c>
      <c r="FE36" s="272">
        <f>SUM(FE4:FE22)</f>
        <v>114135.27999999998</v>
      </c>
      <c r="FF36" s="273">
        <f t="shared" si="125"/>
        <v>0.92281117988236938</v>
      </c>
      <c r="FG36" s="272">
        <f>SUM(FG4:FG22)</f>
        <v>153750.72999999998</v>
      </c>
      <c r="FH36" s="272">
        <f>SUM(FH4:FH22)</f>
        <v>149521.96999999997</v>
      </c>
      <c r="FI36" s="273">
        <f t="shared" si="126"/>
        <v>0.9724960005067943</v>
      </c>
      <c r="FJ36" s="272">
        <f>SUM(FJ4:FJ22)</f>
        <v>217966.37999999995</v>
      </c>
      <c r="FK36" s="272">
        <f>SUM(FK4:FK22)</f>
        <v>181745.40999999997</v>
      </c>
      <c r="FL36" s="273">
        <f t="shared" si="127"/>
        <v>0.83382313364106897</v>
      </c>
      <c r="FM36" s="272">
        <f>SUM(FM4:FM22)</f>
        <v>349831.76</v>
      </c>
      <c r="FN36" s="272">
        <f>SUM(FN4:FN22)</f>
        <v>274095.66000000003</v>
      </c>
      <c r="FO36" s="273">
        <f t="shared" si="128"/>
        <v>0.78350707780219853</v>
      </c>
      <c r="FP36" s="272">
        <f>SUM(FP4:FP22)</f>
        <v>178957.93000000002</v>
      </c>
      <c r="FQ36" s="272">
        <f>SUM(FQ4:FQ22)</f>
        <v>131210.37</v>
      </c>
      <c r="FR36" s="273">
        <f t="shared" si="129"/>
        <v>0.73319114721543766</v>
      </c>
      <c r="FS36" s="272">
        <f>SUM(FS4:FS22)</f>
        <v>169971.16</v>
      </c>
      <c r="FT36" s="272">
        <f>SUM(FT4:FT22)</f>
        <v>120262.93</v>
      </c>
      <c r="FU36" s="273">
        <f t="shared" si="130"/>
        <v>0.70754903361252575</v>
      </c>
      <c r="FV36" s="272">
        <f>SUM(FV4:FV22)</f>
        <v>145999.18</v>
      </c>
      <c r="FW36" s="272">
        <f>SUM(FW4:FW22)</f>
        <v>122803.75000000001</v>
      </c>
      <c r="FX36" s="273">
        <f t="shared" si="131"/>
        <v>0.84112629947647666</v>
      </c>
      <c r="FY36" s="272">
        <f>SUM(FY4:FY22)</f>
        <v>145813.41</v>
      </c>
      <c r="FZ36" s="272">
        <f>SUM(FZ4:FZ22)</f>
        <v>126337.23999999999</v>
      </c>
      <c r="GA36" s="273">
        <f t="shared" si="132"/>
        <v>0.86643087216738146</v>
      </c>
      <c r="GB36" s="272">
        <f>SUM(GB4:GB22)</f>
        <v>163152.49</v>
      </c>
      <c r="GC36" s="272">
        <f>SUM(GC4:GC22)</f>
        <v>127690.66</v>
      </c>
      <c r="GD36" s="273">
        <f t="shared" si="133"/>
        <v>0.78264609997677637</v>
      </c>
      <c r="GE36" s="272">
        <f>SUM(GE4:GE22)</f>
        <v>195960.75000000003</v>
      </c>
      <c r="GF36" s="272">
        <f>SUM(GF4:GF22)</f>
        <v>165885.89000000001</v>
      </c>
      <c r="GG36" s="273">
        <f t="shared" si="134"/>
        <v>0.84652610280375018</v>
      </c>
      <c r="GH36" s="272">
        <f>SUM(GH4:GH22)</f>
        <v>325107.56</v>
      </c>
      <c r="GI36" s="272">
        <f>SUM(GI4:GI22)</f>
        <v>268787.29000000004</v>
      </c>
      <c r="GJ36" s="273">
        <f t="shared" si="135"/>
        <v>0.82676419459455219</v>
      </c>
      <c r="GK36" s="272">
        <f>SUM(GK4:GK22)</f>
        <v>172499.85</v>
      </c>
      <c r="GL36" s="272">
        <f>SUM(GL4:GL22)</f>
        <v>149700.41999999998</v>
      </c>
      <c r="GM36" s="273">
        <f t="shared" si="136"/>
        <v>0.86782927637328366</v>
      </c>
      <c r="GN36" s="272">
        <f>SUM(GN4:GN22)</f>
        <v>153836.36000000002</v>
      </c>
      <c r="GO36" s="272">
        <f>SUM(GO4:GO22)</f>
        <v>124550.23</v>
      </c>
      <c r="GP36" s="273">
        <f t="shared" si="137"/>
        <v>0.8096280359207666</v>
      </c>
      <c r="GQ36" s="272">
        <f>SUM(GQ4:GQ22)</f>
        <v>151460.19999999998</v>
      </c>
      <c r="GR36" s="272">
        <f>SUM(GR4:GR22)</f>
        <v>121861.19</v>
      </c>
      <c r="GS36" s="273">
        <f t="shared" si="138"/>
        <v>0.80457565749946203</v>
      </c>
      <c r="GT36" s="272">
        <f>SUM(GT4:GT22)</f>
        <v>153815.05999999997</v>
      </c>
      <c r="GU36" s="272">
        <f>SUM(GU4:GU22)</f>
        <v>110872.17</v>
      </c>
      <c r="GV36" s="273">
        <f t="shared" si="139"/>
        <v>0.72081478887698003</v>
      </c>
      <c r="GW36" s="272">
        <f>SUM(GW4:GW22)</f>
        <v>152744.37999999998</v>
      </c>
      <c r="GX36" s="272">
        <f>SUM(GX4:GX22)</f>
        <v>129742.79</v>
      </c>
      <c r="GY36" s="273">
        <f t="shared" si="140"/>
        <v>0.84941121892668003</v>
      </c>
      <c r="GZ36" s="272">
        <f>SUM(GZ4:GZ22)</f>
        <v>152744.37999999998</v>
      </c>
      <c r="HA36" s="272">
        <f>SUM(HA4:HA22)</f>
        <v>180178.58</v>
      </c>
      <c r="HB36" s="273">
        <f t="shared" si="141"/>
        <v>1.1796085721779093</v>
      </c>
      <c r="HC36" s="272">
        <f>SUM(HC4:HC22)</f>
        <v>378293.44000000006</v>
      </c>
      <c r="HD36" s="272">
        <f>SUM(HD4:HD22)</f>
        <v>264083.92</v>
      </c>
      <c r="HE36" s="273">
        <f t="shared" si="142"/>
        <v>0.69809278215345194</v>
      </c>
      <c r="HF36" s="272">
        <f>SUM(HF4:HF22)</f>
        <v>173073.21000000002</v>
      </c>
      <c r="HG36" s="272">
        <f>SUM(HG4:HG22)</f>
        <v>167745.51999999999</v>
      </c>
      <c r="HH36" s="273">
        <f t="shared" si="143"/>
        <v>0.96921713071595528</v>
      </c>
      <c r="HI36" s="272">
        <f>SUM(HI4:HI22)</f>
        <v>195656.57000000004</v>
      </c>
      <c r="HJ36" s="272">
        <f>SUM(HJ4:HJ22)</f>
        <v>183625.70000000004</v>
      </c>
      <c r="HK36" s="273">
        <f t="shared" si="144"/>
        <v>0.93851026827261674</v>
      </c>
      <c r="HL36" s="272">
        <f>SUM(HL4:HL22)</f>
        <v>135196.48000000001</v>
      </c>
      <c r="HM36" s="272">
        <f>SUM(HM4:HM22)</f>
        <v>119374.81</v>
      </c>
      <c r="HN36" s="273">
        <f t="shared" si="145"/>
        <v>0.88297276674658975</v>
      </c>
      <c r="HO36" s="272">
        <f>SUM(HO4:HO22)</f>
        <v>113497.70999999998</v>
      </c>
      <c r="HP36" s="272">
        <f>SUM(HP4:HP22)</f>
        <v>137802.79999999999</v>
      </c>
      <c r="HQ36" s="273">
        <f t="shared" si="146"/>
        <v>1.2141460827711856</v>
      </c>
      <c r="HR36" s="272">
        <f>SUM(HR4:HR22)</f>
        <v>124952.83</v>
      </c>
      <c r="HS36" s="272">
        <f>SUM(HS4:HS22)</f>
        <v>172571.61</v>
      </c>
      <c r="HT36" s="273">
        <f t="shared" si="147"/>
        <v>1.3810940496505759</v>
      </c>
      <c r="HU36" s="272">
        <f>SUM(HU4:HU22)</f>
        <v>132873.63</v>
      </c>
      <c r="HV36" s="272">
        <f>SUM(HV4:HV22)</f>
        <v>193351.61999999997</v>
      </c>
      <c r="HW36" s="273">
        <f t="shared" si="148"/>
        <v>1.4551541942520871</v>
      </c>
      <c r="HX36" s="272">
        <f>SUM(HX4:HX22)</f>
        <v>216210.03000000003</v>
      </c>
      <c r="HY36" s="272">
        <f>SUM(HY4:HY22)</f>
        <v>292878.45999999996</v>
      </c>
      <c r="HZ36" s="273">
        <f t="shared" si="149"/>
        <v>1.3546016343460103</v>
      </c>
      <c r="IA36" s="272">
        <f>SUM(IA4:IA22)</f>
        <v>117591.19000000002</v>
      </c>
      <c r="IB36" s="272">
        <f>SUM(IB4:IB22)</f>
        <v>141359.02999999997</v>
      </c>
      <c r="IC36" s="273">
        <f t="shared" si="150"/>
        <v>1.2021226250027741</v>
      </c>
      <c r="ID36" s="275"/>
      <c r="IE36" s="275"/>
      <c r="IF36" s="275"/>
      <c r="IG36" s="275"/>
      <c r="IH36" s="275"/>
      <c r="II36" s="275"/>
      <c r="IJ36" s="275"/>
      <c r="IK36" s="275"/>
      <c r="IL36" s="275"/>
      <c r="IM36" s="275"/>
      <c r="IN36" s="275"/>
      <c r="IO36" s="275"/>
      <c r="IP36" s="275"/>
      <c r="IQ36" s="330">
        <f>SUM(IQ4:IQ22)</f>
        <v>3731816.61</v>
      </c>
      <c r="IR36" s="272">
        <f>SUM(IR4:IR22)</f>
        <v>3411317.95</v>
      </c>
      <c r="IS36" s="272">
        <f>SUM(IS4:IS22)</f>
        <v>-320498.66000000015</v>
      </c>
      <c r="IT36" s="273">
        <f t="shared" si="151"/>
        <v>0.91411725347350348</v>
      </c>
      <c r="IU36" s="272">
        <f>SUM(IU4:IU22)</f>
        <v>1091460.4599999997</v>
      </c>
      <c r="IV36" s="274">
        <f>SUM(IV4:IV22)</f>
        <v>1267350.52</v>
      </c>
      <c r="IW36" s="274">
        <f>SUM(IW4:IW22)</f>
        <v>175890.06000000006</v>
      </c>
      <c r="IX36" s="331">
        <f t="shared" si="152"/>
        <v>1.1611511057395523</v>
      </c>
    </row>
    <row r="37" spans="3:262" ht="18">
      <c r="C37" s="259" t="s">
        <v>41</v>
      </c>
      <c r="D37" s="250"/>
      <c r="E37" s="250"/>
      <c r="F37" s="250"/>
      <c r="G37" s="250"/>
      <c r="H37" s="250"/>
      <c r="I37" s="243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49">
        <f>SUM(AK4:AK22)</f>
        <v>193285.29000000004</v>
      </c>
      <c r="AL37" s="249">
        <f>SUM(AL4:AL22)</f>
        <v>131500.01</v>
      </c>
      <c r="AM37" s="253">
        <f t="shared" si="86"/>
        <v>0.68034153038754264</v>
      </c>
      <c r="AN37" s="250"/>
      <c r="AO37" s="250"/>
      <c r="AP37" s="250"/>
      <c r="AQ37" s="250"/>
      <c r="AR37" s="250"/>
      <c r="AS37" s="250"/>
      <c r="AT37" s="249">
        <f>SUM(AT4:AT22)</f>
        <v>182849.79</v>
      </c>
      <c r="AU37" s="249">
        <f>SUM(AU4:AU22)</f>
        <v>126807.76999999999</v>
      </c>
      <c r="AV37" s="253">
        <f t="shared" si="87"/>
        <v>0.69350787878946962</v>
      </c>
      <c r="AW37" s="249">
        <f>SUM(AW4:AW22)</f>
        <v>279733.69000000006</v>
      </c>
      <c r="AX37" s="249">
        <f>SUM(AX4:AX22)</f>
        <v>116596.04</v>
      </c>
      <c r="AY37" s="253">
        <f t="shared" si="88"/>
        <v>0.4168108603579353</v>
      </c>
      <c r="AZ37" s="249">
        <f>SUM(AZ4:AZ22)</f>
        <v>143837.76999999999</v>
      </c>
      <c r="BA37" s="249">
        <f>SUM(BA4:BA22)</f>
        <v>130898.44</v>
      </c>
      <c r="BB37" s="253">
        <f t="shared" si="89"/>
        <v>0.91004219545394793</v>
      </c>
      <c r="BC37" s="249">
        <f>SUM(BC4:BC22)</f>
        <v>139704.21</v>
      </c>
      <c r="BD37" s="249">
        <f>SUM(BD4:BD22)</f>
        <v>97383.459999999992</v>
      </c>
      <c r="BE37" s="253">
        <f t="shared" si="90"/>
        <v>0.69706890007108591</v>
      </c>
      <c r="BF37" s="249">
        <f>SUM(BF4:BF22)</f>
        <v>156414.21999999997</v>
      </c>
      <c r="BG37" s="249">
        <f>SUM(BG4:BG22)</f>
        <v>121085.92000000001</v>
      </c>
      <c r="BH37" s="253">
        <f t="shared" si="91"/>
        <v>0.77413626459282303</v>
      </c>
      <c r="BI37" s="249">
        <f>SUM(BI4:BI22)</f>
        <v>196214.32</v>
      </c>
      <c r="BJ37" s="249">
        <f>SUM(BJ4:BJ22)</f>
        <v>167361.30000000002</v>
      </c>
      <c r="BK37" s="253">
        <f t="shared" si="92"/>
        <v>0.85295150731098535</v>
      </c>
      <c r="BL37" s="249">
        <f>SUM(BL4:BL22)</f>
        <v>318617.33999999997</v>
      </c>
      <c r="BM37" s="249">
        <f>SUM(BM4:BM22)</f>
        <v>214883.63</v>
      </c>
      <c r="BN37" s="253">
        <f t="shared" si="93"/>
        <v>0.67442540948964058</v>
      </c>
      <c r="BO37" s="249">
        <f>SUM(BO4:BO22)</f>
        <v>185023.13000000003</v>
      </c>
      <c r="BP37" s="249">
        <f>SUM(BP4:BP22)</f>
        <v>113129.35999999997</v>
      </c>
      <c r="BQ37" s="253">
        <f t="shared" si="94"/>
        <v>0.61143360832778015</v>
      </c>
      <c r="BR37" s="249">
        <f>SUM(BR4:BR22)</f>
        <v>151233.68</v>
      </c>
      <c r="BS37" s="249">
        <f>SUM(BS4:BS22)</f>
        <v>107434.45</v>
      </c>
      <c r="BT37" s="253">
        <f t="shared" si="95"/>
        <v>0.71038706457450485</v>
      </c>
      <c r="BU37" s="249">
        <f>SUM(BU4:BU22)</f>
        <v>134388.79999999999</v>
      </c>
      <c r="BV37" s="249">
        <f>SUM(BV4:BV22)</f>
        <v>116964.06000000001</v>
      </c>
      <c r="BW37" s="253">
        <f t="shared" si="96"/>
        <v>0.87034083197409329</v>
      </c>
      <c r="BX37" s="258">
        <f>SUM(BX4:BX22)</f>
        <v>141588.61000000002</v>
      </c>
      <c r="BY37" s="258">
        <f>SUM(BY4:BY22)</f>
        <v>118215.55</v>
      </c>
      <c r="BZ37" s="253">
        <f t="shared" si="97"/>
        <v>0.83492273848863963</v>
      </c>
      <c r="CA37" s="258">
        <f>SUM(CA4:CA22)</f>
        <v>149357.15000000002</v>
      </c>
      <c r="CB37" s="258">
        <f>SUM(CB4:CB22)</f>
        <v>135230.07</v>
      </c>
      <c r="CC37" s="253">
        <f t="shared" si="98"/>
        <v>0.90541410304093228</v>
      </c>
      <c r="CD37" s="258">
        <f>SUM(CD4:CD22)</f>
        <v>234048.09000000003</v>
      </c>
      <c r="CE37" s="258">
        <f>SUM(CE4:CE22)</f>
        <v>164492.61999999997</v>
      </c>
      <c r="CF37" s="253">
        <f t="shared" si="99"/>
        <v>0.70281547693894852</v>
      </c>
      <c r="CG37" s="258">
        <f>SUM(CG4:CG22)</f>
        <v>357758.57</v>
      </c>
      <c r="CH37" s="258">
        <f>SUM(CH4:CH22)</f>
        <v>267740.27</v>
      </c>
      <c r="CI37" s="253">
        <f t="shared" si="100"/>
        <v>0.74838254748167188</v>
      </c>
      <c r="CJ37" s="258">
        <f>SUM(CJ4:CJ22)</f>
        <v>178651.83999999994</v>
      </c>
      <c r="CK37" s="258">
        <f>SUM(CK4:CK22)</f>
        <v>152843.28999999998</v>
      </c>
      <c r="CL37" s="253">
        <f t="shared" si="101"/>
        <v>0.85553717218921466</v>
      </c>
      <c r="CM37" s="258">
        <f>SUM(CM4:CM22)</f>
        <v>221735.83000000005</v>
      </c>
      <c r="CN37" s="258">
        <f>SUM(CN4:CN22)</f>
        <v>171010.59999999998</v>
      </c>
      <c r="CO37" s="253">
        <f t="shared" si="102"/>
        <v>0.77123575382471987</v>
      </c>
      <c r="CP37" s="258">
        <f>SUM(CP4:CP22)</f>
        <v>162776.48999999996</v>
      </c>
      <c r="CQ37" s="258">
        <f>SUM(CQ4:CQ22)</f>
        <v>140378.4</v>
      </c>
      <c r="CR37" s="253">
        <f t="shared" si="103"/>
        <v>0.8623997236947426</v>
      </c>
      <c r="CS37" s="258">
        <f>SUM(CS4:CS22)</f>
        <v>123209.39000000001</v>
      </c>
      <c r="CT37" s="258">
        <f>SUM(CT4:CT22)</f>
        <v>132544.89000000001</v>
      </c>
      <c r="CU37" s="253">
        <f t="shared" si="104"/>
        <v>1.0757693873819194</v>
      </c>
      <c r="CV37" s="258">
        <f>SUM(CV4:CV22)</f>
        <v>169381.4</v>
      </c>
      <c r="CW37" s="258">
        <f>SUM(CW4:CW22)</f>
        <v>134720.01</v>
      </c>
      <c r="CX37" s="253">
        <f t="shared" si="105"/>
        <v>0.79536483935071978</v>
      </c>
      <c r="CY37" s="258">
        <f>SUM(CY4:CY22)</f>
        <v>201650.09999999998</v>
      </c>
      <c r="CZ37" s="258">
        <f>SUM(CZ4:CZ22)</f>
        <v>183498.06</v>
      </c>
      <c r="DA37" s="253">
        <f t="shared" si="106"/>
        <v>0.90998248947062277</v>
      </c>
      <c r="DB37" s="258">
        <f>SUM(DB4:DB22)</f>
        <v>354304.60999999993</v>
      </c>
      <c r="DC37" s="258">
        <f>SUM(DC4:DC22)</f>
        <v>260760.74</v>
      </c>
      <c r="DD37" s="253">
        <f t="shared" si="107"/>
        <v>0.73597896454127432</v>
      </c>
      <c r="DE37" s="258">
        <f>SUM(DE4:DE22)</f>
        <v>192256.88000000003</v>
      </c>
      <c r="DF37" s="258">
        <f>SUM(DF4:DF22)</f>
        <v>138133.44</v>
      </c>
      <c r="DG37" s="253">
        <f t="shared" si="108"/>
        <v>0.71848372864471732</v>
      </c>
      <c r="DH37" s="258">
        <f>SUM(DH4:DH22)</f>
        <v>174826.05000000002</v>
      </c>
      <c r="DI37" s="258">
        <f>SUM(DI4:DI22)</f>
        <v>140631.91000000003</v>
      </c>
      <c r="DJ37" s="253">
        <f t="shared" si="109"/>
        <v>0.8044104983210455</v>
      </c>
      <c r="DK37" s="272">
        <f>SUM(DK4:DK22)</f>
        <v>197906.15</v>
      </c>
      <c r="DL37" s="272">
        <f>SUM(DL4:DL22)</f>
        <v>139326.04</v>
      </c>
      <c r="DM37" s="273">
        <f t="shared" si="110"/>
        <v>0.70400055784016824</v>
      </c>
      <c r="DN37" s="272">
        <f>SUM(DN4:DN22)</f>
        <v>246863.52000000002</v>
      </c>
      <c r="DO37" s="272">
        <f>SUM(DO4:DO22)</f>
        <v>132537.17999999996</v>
      </c>
      <c r="DP37" s="273">
        <f t="shared" si="111"/>
        <v>0.53688442909669254</v>
      </c>
      <c r="DQ37" s="272">
        <f>SUM(DQ4:DQ22)</f>
        <v>482856.52</v>
      </c>
      <c r="DR37" s="272">
        <f>SUM(DR4:DR22)</f>
        <v>169222.39</v>
      </c>
      <c r="DS37" s="273">
        <f t="shared" si="112"/>
        <v>0.35046102307989963</v>
      </c>
      <c r="DT37" s="272">
        <f>SUM(DT4:DT22)</f>
        <v>481544.37</v>
      </c>
      <c r="DU37" s="272">
        <f>SUM(DU4:DU22)</f>
        <v>255412.32</v>
      </c>
      <c r="DV37" s="273">
        <f t="shared" si="113"/>
        <v>0.53040246322472839</v>
      </c>
      <c r="DW37" s="272">
        <f>SUM(DW4:DW22)</f>
        <v>379726.63</v>
      </c>
      <c r="DX37" s="272">
        <f>SUM(DX4:DX22)</f>
        <v>376766.27999999997</v>
      </c>
      <c r="DY37" s="273">
        <f t="shared" si="114"/>
        <v>0.99220399685953009</v>
      </c>
      <c r="DZ37" s="272">
        <f>SUM(DZ4:DZ22)</f>
        <v>190278.49</v>
      </c>
      <c r="EA37" s="272">
        <f>SUM(EA4:EA22)</f>
        <v>187306.84000000003</v>
      </c>
      <c r="EB37" s="273">
        <f t="shared" si="115"/>
        <v>0.98438262779991603</v>
      </c>
      <c r="EC37" s="272">
        <f>SUM(EC4:EC22)</f>
        <v>167248.26999999999</v>
      </c>
      <c r="ED37" s="272">
        <f>SUM(ED4:ED22)</f>
        <v>70099.259999999995</v>
      </c>
      <c r="EE37" s="273">
        <f t="shared" si="116"/>
        <v>0.41913294529145206</v>
      </c>
      <c r="EF37" s="272">
        <f>SUM(EF4:EF22)</f>
        <v>150694.71999999997</v>
      </c>
      <c r="EG37" s="272">
        <f>SUM(EG4:EG22)</f>
        <v>121367.55999999997</v>
      </c>
      <c r="EH37" s="273">
        <f t="shared" si="117"/>
        <v>0.80538694388230714</v>
      </c>
      <c r="EI37" s="272">
        <f>SUM(EI4:EI22)</f>
        <v>131677.08000000002</v>
      </c>
      <c r="EJ37" s="272">
        <f>SUM(EJ4:EJ22)</f>
        <v>111461.08000000002</v>
      </c>
      <c r="EK37" s="273">
        <f t="shared" si="118"/>
        <v>0.84647290173810052</v>
      </c>
      <c r="EL37" s="272">
        <f>SUM(EL4:EL22)</f>
        <v>156190.85999999999</v>
      </c>
      <c r="EM37" s="272">
        <f>SUM(EM4:EM22)</f>
        <v>115517.08000000002</v>
      </c>
      <c r="EN37" s="273">
        <f t="shared" si="119"/>
        <v>0.73958924357033462</v>
      </c>
      <c r="EO37" s="272">
        <f>SUM(EO4:EO22)</f>
        <v>183581.56000000003</v>
      </c>
      <c r="EP37" s="272">
        <f>SUM(EP4:EP22)</f>
        <v>130898.44</v>
      </c>
      <c r="EQ37" s="273">
        <f t="shared" si="120"/>
        <v>0.71302607952563424</v>
      </c>
      <c r="ER37" s="272">
        <f>SUM(ER4:ER22)</f>
        <v>320279.87000000005</v>
      </c>
      <c r="ES37" s="272">
        <f>SUM(ES4:ES22)</f>
        <v>97383.459999999992</v>
      </c>
      <c r="ET37" s="273">
        <f t="shared" si="121"/>
        <v>0.3040573858107285</v>
      </c>
      <c r="EU37" s="272">
        <f>SUM(EU4:EU22)</f>
        <v>173804.96</v>
      </c>
      <c r="EV37" s="272">
        <f>SUM(EV4:EV22)</f>
        <v>133839.98000000001</v>
      </c>
      <c r="EW37" s="273">
        <f t="shared" si="122"/>
        <v>0.77005846093230035</v>
      </c>
      <c r="EX37" s="272">
        <f>SUM(EX4:EX22)</f>
        <v>157702.80000000002</v>
      </c>
      <c r="EY37" s="272">
        <f>SUM(EY4:EY22)</f>
        <v>116607.46000000002</v>
      </c>
      <c r="EZ37" s="273">
        <f t="shared" si="123"/>
        <v>0.73941274346428854</v>
      </c>
      <c r="FA37" s="272">
        <f>SUM(FA4:FA22)</f>
        <v>140863.27000000002</v>
      </c>
      <c r="FB37" s="272">
        <f>SUM(FB4:FB22)</f>
        <v>126164.09999999998</v>
      </c>
      <c r="FC37" s="273">
        <f t="shared" si="124"/>
        <v>0.89564937687446811</v>
      </c>
      <c r="FD37" s="272">
        <f>SUM(FD4:FD22)</f>
        <v>123682.15999999999</v>
      </c>
      <c r="FE37" s="272">
        <f>SUM(FE4:FE22)</f>
        <v>114135.27999999998</v>
      </c>
      <c r="FF37" s="273">
        <f t="shared" si="125"/>
        <v>0.92281117988236938</v>
      </c>
      <c r="FG37" s="272">
        <f>SUM(FG4:FG22)</f>
        <v>153750.72999999998</v>
      </c>
      <c r="FH37" s="272">
        <f>SUM(FH4:FH22)</f>
        <v>149521.96999999997</v>
      </c>
      <c r="FI37" s="273">
        <f t="shared" si="126"/>
        <v>0.9724960005067943</v>
      </c>
      <c r="FJ37" s="272">
        <f>SUM(FJ4:FJ22)</f>
        <v>217966.37999999995</v>
      </c>
      <c r="FK37" s="272">
        <f>SUM(FK4:FK22)</f>
        <v>181745.40999999997</v>
      </c>
      <c r="FL37" s="273">
        <f t="shared" si="127"/>
        <v>0.83382313364106897</v>
      </c>
      <c r="FM37" s="272">
        <f>SUM(FM4:FM22)</f>
        <v>349831.76</v>
      </c>
      <c r="FN37" s="272">
        <f>SUM(FN4:FN22)</f>
        <v>274095.66000000003</v>
      </c>
      <c r="FO37" s="273">
        <f t="shared" si="128"/>
        <v>0.78350707780219853</v>
      </c>
      <c r="FP37" s="272">
        <f>SUM(FP4:FP22)</f>
        <v>178957.93000000002</v>
      </c>
      <c r="FQ37" s="272">
        <f>SUM(FQ4:FQ22)</f>
        <v>131210.37</v>
      </c>
      <c r="FR37" s="273">
        <f t="shared" si="129"/>
        <v>0.73319114721543766</v>
      </c>
      <c r="FS37" s="272">
        <f>SUM(FS4:FS22)</f>
        <v>169971.16</v>
      </c>
      <c r="FT37" s="272">
        <f>SUM(FT4:FT22)</f>
        <v>120262.93</v>
      </c>
      <c r="FU37" s="273">
        <f t="shared" si="130"/>
        <v>0.70754903361252575</v>
      </c>
      <c r="FV37" s="272">
        <f>SUM(FV4:FV22)</f>
        <v>145999.18</v>
      </c>
      <c r="FW37" s="272">
        <f>SUM(FW4:FW22)</f>
        <v>122803.75000000001</v>
      </c>
      <c r="FX37" s="273">
        <f t="shared" si="131"/>
        <v>0.84112629947647666</v>
      </c>
      <c r="FY37" s="272">
        <f>SUM(FY4:FY22)</f>
        <v>145813.41</v>
      </c>
      <c r="FZ37" s="272">
        <f>SUM(FZ4:FZ22)</f>
        <v>126337.23999999999</v>
      </c>
      <c r="GA37" s="273">
        <f t="shared" si="132"/>
        <v>0.86643087216738146</v>
      </c>
      <c r="GB37" s="272">
        <f>SUM(GB4:GB22)</f>
        <v>163152.49</v>
      </c>
      <c r="GC37" s="272">
        <f>SUM(GC4:GC22)</f>
        <v>127690.66</v>
      </c>
      <c r="GD37" s="273">
        <f t="shared" si="133"/>
        <v>0.78264609997677637</v>
      </c>
      <c r="GE37" s="272">
        <f>SUM(GE4:GE22)</f>
        <v>195960.75000000003</v>
      </c>
      <c r="GF37" s="272">
        <f>SUM(GF4:GF22)</f>
        <v>165885.89000000001</v>
      </c>
      <c r="GG37" s="273">
        <f t="shared" si="134"/>
        <v>0.84652610280375018</v>
      </c>
      <c r="GH37" s="272">
        <f>SUM(GH4:GH22)</f>
        <v>325107.56</v>
      </c>
      <c r="GI37" s="272">
        <f>SUM(GI4:GI22)</f>
        <v>268787.29000000004</v>
      </c>
      <c r="GJ37" s="273">
        <f t="shared" si="135"/>
        <v>0.82676419459455219</v>
      </c>
      <c r="GK37" s="272">
        <f>SUM(GK4:GK22)</f>
        <v>172499.85</v>
      </c>
      <c r="GL37" s="272">
        <f>SUM(GL4:GL22)</f>
        <v>149700.41999999998</v>
      </c>
      <c r="GM37" s="273">
        <f t="shared" si="136"/>
        <v>0.86782927637328366</v>
      </c>
      <c r="GN37" s="272">
        <f>SUM(GN4:GN22)</f>
        <v>153836.36000000002</v>
      </c>
      <c r="GO37" s="272">
        <f>SUM(GO4:GO22)</f>
        <v>124550.23</v>
      </c>
      <c r="GP37" s="273">
        <f t="shared" si="137"/>
        <v>0.8096280359207666</v>
      </c>
      <c r="GQ37" s="272">
        <f>SUM(GQ4:GQ22)</f>
        <v>151460.19999999998</v>
      </c>
      <c r="GR37" s="272">
        <f>SUM(GR4:GR22)</f>
        <v>121861.19</v>
      </c>
      <c r="GS37" s="273">
        <f t="shared" si="138"/>
        <v>0.80457565749946203</v>
      </c>
      <c r="GT37" s="272">
        <f>SUM(GT4:GT22)</f>
        <v>153815.05999999997</v>
      </c>
      <c r="GU37" s="272">
        <f>SUM(GU4:GU22)</f>
        <v>110872.17</v>
      </c>
      <c r="GV37" s="273">
        <f t="shared" si="139"/>
        <v>0.72081478887698003</v>
      </c>
      <c r="GW37" s="272">
        <f>SUM(GW4:GW22)</f>
        <v>152744.37999999998</v>
      </c>
      <c r="GX37" s="272">
        <f>SUM(GX4:GX22)</f>
        <v>129742.79</v>
      </c>
      <c r="GY37" s="273">
        <f t="shared" si="140"/>
        <v>0.84941121892668003</v>
      </c>
      <c r="GZ37" s="272">
        <f>SUM(GZ4:GZ22)</f>
        <v>152744.37999999998</v>
      </c>
      <c r="HA37" s="272">
        <f>SUM(HA4:HA22)</f>
        <v>180178.58</v>
      </c>
      <c r="HB37" s="273">
        <f t="shared" si="141"/>
        <v>1.1796085721779093</v>
      </c>
      <c r="HC37" s="272">
        <f>SUM(HC4:HC22)</f>
        <v>378293.44000000006</v>
      </c>
      <c r="HD37" s="272">
        <f>SUM(HD4:HD22)</f>
        <v>264083.92</v>
      </c>
      <c r="HE37" s="273">
        <f t="shared" si="142"/>
        <v>0.69809278215345194</v>
      </c>
      <c r="HF37" s="272">
        <f>SUM(HF4:HF22)</f>
        <v>173073.21000000002</v>
      </c>
      <c r="HG37" s="272">
        <f>SUM(HG4:HG22)</f>
        <v>167745.51999999999</v>
      </c>
      <c r="HH37" s="273">
        <f t="shared" si="143"/>
        <v>0.96921713071595528</v>
      </c>
      <c r="HI37" s="272">
        <f>SUM(HI4:HI22)</f>
        <v>195656.57000000004</v>
      </c>
      <c r="HJ37" s="272">
        <f>SUM(HJ4:HJ22)</f>
        <v>183625.70000000004</v>
      </c>
      <c r="HK37" s="273">
        <f t="shared" si="144"/>
        <v>0.93851026827261674</v>
      </c>
      <c r="HL37" s="272">
        <f>SUM(HL4:HL22)</f>
        <v>135196.48000000001</v>
      </c>
      <c r="HM37" s="272">
        <f>SUM(HM4:HM22)</f>
        <v>119374.81</v>
      </c>
      <c r="HN37" s="273">
        <f t="shared" si="145"/>
        <v>0.88297276674658975</v>
      </c>
      <c r="HO37" s="272">
        <f>SUM(HO4:HO22)</f>
        <v>113497.70999999998</v>
      </c>
      <c r="HP37" s="272">
        <f>SUM(HP4:HP22)</f>
        <v>137802.79999999999</v>
      </c>
      <c r="HQ37" s="273">
        <f t="shared" si="146"/>
        <v>1.2141460827711856</v>
      </c>
      <c r="HR37" s="272">
        <f>SUM(HR4:HR22)</f>
        <v>124952.83</v>
      </c>
      <c r="HS37" s="272">
        <f>SUM(HS4:HS22)</f>
        <v>172571.61</v>
      </c>
      <c r="HT37" s="273">
        <f t="shared" si="147"/>
        <v>1.3810940496505759</v>
      </c>
      <c r="HU37" s="272">
        <f>SUM(HU4:HU22)</f>
        <v>132873.63</v>
      </c>
      <c r="HV37" s="272">
        <f>SUM(HV4:HV22)</f>
        <v>193351.61999999997</v>
      </c>
      <c r="HW37" s="273">
        <f t="shared" si="148"/>
        <v>1.4551541942520871</v>
      </c>
      <c r="HX37" s="272">
        <f>SUM(HX4:HX22)</f>
        <v>216210.03000000003</v>
      </c>
      <c r="HY37" s="272">
        <f>SUM(HY4:HY22)</f>
        <v>292878.45999999996</v>
      </c>
      <c r="HZ37" s="273">
        <f t="shared" si="149"/>
        <v>1.3546016343460103</v>
      </c>
      <c r="IA37" s="272">
        <f>SUM(IA4:IA22)</f>
        <v>117591.19000000002</v>
      </c>
      <c r="IB37" s="272">
        <f>SUM(IB4:IB22)</f>
        <v>141359.02999999997</v>
      </c>
      <c r="IC37" s="273">
        <f t="shared" si="150"/>
        <v>1.2021226250027741</v>
      </c>
      <c r="ID37" s="275"/>
      <c r="IE37" s="275"/>
      <c r="IF37" s="275"/>
      <c r="IG37" s="275"/>
      <c r="IH37" s="275"/>
      <c r="II37" s="275"/>
      <c r="IJ37" s="275"/>
      <c r="IK37" s="275"/>
      <c r="IL37" s="275"/>
      <c r="IM37" s="275"/>
      <c r="IN37" s="275"/>
      <c r="IO37" s="275"/>
      <c r="IP37" s="275"/>
      <c r="IQ37" s="330">
        <f>SUM(IQ4:IQ22)</f>
        <v>3731816.61</v>
      </c>
      <c r="IR37" s="272">
        <f>SUM(IR4:IR22)</f>
        <v>3411317.95</v>
      </c>
      <c r="IS37" s="272">
        <f>SUM(IS4:IS22)</f>
        <v>-320498.66000000015</v>
      </c>
      <c r="IT37" s="307">
        <f t="shared" si="151"/>
        <v>0.91411725347350348</v>
      </c>
      <c r="IU37" s="272">
        <f>SUM(IU4:IU22)</f>
        <v>1091460.4599999997</v>
      </c>
      <c r="IV37" s="274">
        <f>SUM(IV4:IV22)</f>
        <v>1267350.52</v>
      </c>
      <c r="IW37" s="274">
        <f>SUM(IW4:IW22)</f>
        <v>175890.06000000006</v>
      </c>
      <c r="IX37" s="405">
        <f t="shared" si="152"/>
        <v>1.1611511057395523</v>
      </c>
      <c r="IZ37" s="339"/>
    </row>
    <row r="38" spans="3:262" ht="18">
      <c r="C38" s="259" t="s">
        <v>42</v>
      </c>
      <c r="D38" s="250"/>
      <c r="E38" s="250"/>
      <c r="F38" s="250"/>
      <c r="G38" s="250"/>
      <c r="H38" s="250"/>
      <c r="I38" s="243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49"/>
      <c r="AL38" s="249"/>
      <c r="AM38" s="253"/>
      <c r="AN38" s="250"/>
      <c r="AO38" s="250"/>
      <c r="AP38" s="250"/>
      <c r="AQ38" s="250"/>
      <c r="AR38" s="250"/>
      <c r="AS38" s="250"/>
      <c r="AT38" s="249"/>
      <c r="AU38" s="249"/>
      <c r="AV38" s="253"/>
      <c r="AW38" s="249"/>
      <c r="AX38" s="249"/>
      <c r="AY38" s="253"/>
      <c r="AZ38" s="249"/>
      <c r="BA38" s="249"/>
      <c r="BB38" s="253"/>
      <c r="BC38" s="249"/>
      <c r="BD38" s="249"/>
      <c r="BE38" s="253"/>
      <c r="BF38" s="249"/>
      <c r="BG38" s="249"/>
      <c r="BH38" s="253"/>
      <c r="BI38" s="249"/>
      <c r="BJ38" s="249"/>
      <c r="BK38" s="253"/>
      <c r="BL38" s="249"/>
      <c r="BM38" s="249"/>
      <c r="BN38" s="253"/>
      <c r="BO38" s="272">
        <f>SUM(BO4,BO5,BO11,BO12,BO13,BO7,BO15)</f>
        <v>64793.91</v>
      </c>
      <c r="BP38" s="272">
        <f>SUM(BP4,BP5,BP11,BP12,BP13,BP7,BP15)</f>
        <v>43110.28</v>
      </c>
      <c r="BQ38" s="273">
        <f>BP38/BO38</f>
        <v>0.66534462883934609</v>
      </c>
      <c r="BR38" s="272">
        <f>SUM(BR4,BR5,BR11,BR12,BR13,BR7,BR15)</f>
        <v>62083.67</v>
      </c>
      <c r="BS38" s="272">
        <f>SUM(BS4,BS5,BS11,BS12,BS13,BS7,BS15)</f>
        <v>41378.19</v>
      </c>
      <c r="BT38" s="273">
        <f>BS38/BR38</f>
        <v>0.66649072131206166</v>
      </c>
      <c r="BU38" s="272">
        <f>SUM(BU4,BU5,BU11,BU12,BU13,BU7,BU15)</f>
        <v>49283.020000000004</v>
      </c>
      <c r="BV38" s="272">
        <f>SUM(BV4,BV5,BV11,BV12,BV13,BV7,BV15)</f>
        <v>46249.32</v>
      </c>
      <c r="BW38" s="273">
        <f>BV38/BU38</f>
        <v>0.93844330156715228</v>
      </c>
      <c r="BX38" s="272">
        <f>SUM(BX4,BX5,BX11,BX12,BX13,BX7,BX15)</f>
        <v>58961.81</v>
      </c>
      <c r="BY38" s="272">
        <f>SUM(BY4,BY5,BY11,BY12,BY13,BY7,BY15)</f>
        <v>46363.85</v>
      </c>
      <c r="BZ38" s="273">
        <f>BY38/BX38</f>
        <v>0.78633695268174431</v>
      </c>
      <c r="CA38" s="272">
        <f>SUM(CA4,CA5,CA11,CA12,CA13,CA7,CA15)</f>
        <v>51594.53</v>
      </c>
      <c r="CB38" s="272">
        <f>SUM(CB4,CB5,CB11,CB12,CB13,CB7,CB15)</f>
        <v>49205.579999999994</v>
      </c>
      <c r="CC38" s="273">
        <f>CB38/CA38</f>
        <v>0.95369761096767425</v>
      </c>
      <c r="CD38" s="272">
        <f>SUM(CD4,CD5,CD11,CD12,CD13,CD7,CD15)</f>
        <v>87906.66</v>
      </c>
      <c r="CE38" s="272">
        <f>SUM(CE4,CE5,CE11,CE12,CE13,CE7,CE15)</f>
        <v>62158.55000000001</v>
      </c>
      <c r="CF38" s="273">
        <f>CE38/CD38</f>
        <v>0.70709716419666047</v>
      </c>
      <c r="CG38" s="272">
        <f>SUM(CG4,CG5,CG11,CG12,CG13,CG7,CG15)</f>
        <v>125605.13</v>
      </c>
      <c r="CH38" s="272">
        <f>SUM(CH4,CH5,CH11,CH12,CH13,CH7,CH15)</f>
        <v>101077.20999999999</v>
      </c>
      <c r="CI38" s="273">
        <f>CH38/CG38</f>
        <v>0.80472198866399791</v>
      </c>
      <c r="CJ38" s="272">
        <f>SUM(CJ4,CJ5,CJ11,CJ12,CJ13,CJ7,CJ15)</f>
        <v>61767.41</v>
      </c>
      <c r="CK38" s="272">
        <f>SUM(CK4,CK5,CK11,CK12,CK13,CK7,CK15)</f>
        <v>51321.189999999995</v>
      </c>
      <c r="CL38" s="273">
        <f>CK38/CJ38</f>
        <v>0.83087812812614281</v>
      </c>
      <c r="CM38" s="272">
        <f>SUM(CM4,CM5,CM11,CM12,CM13,CM7,CM15)</f>
        <v>75890.899999999994</v>
      </c>
      <c r="CN38" s="272">
        <f>SUM(CN4,CN5,CN11,CN12,CN13,CN7,CN15)</f>
        <v>63849.72</v>
      </c>
      <c r="CO38" s="273">
        <f>CN38/CM38</f>
        <v>0.84133565420887102</v>
      </c>
      <c r="CP38" s="272">
        <f>SUM(CP4,CP5,CP11,CP12,CP13,CP7,CP15)</f>
        <v>60269.18</v>
      </c>
      <c r="CQ38" s="272">
        <f>SUM(CQ4,CQ5,CQ11,CQ12,CQ13,CQ7,CQ15)</f>
        <v>54878.439999999988</v>
      </c>
      <c r="CR38" s="273">
        <f>CQ38/CP38</f>
        <v>0.91055561067862523</v>
      </c>
      <c r="CS38" s="272">
        <f>SUM(CS4,CS5,CS11,CS12,CS13,CS7,CS15)</f>
        <v>48223.11</v>
      </c>
      <c r="CT38" s="272">
        <f>SUM(CT4,CT5,CT11,CT12,CT13,CT7,CT15)</f>
        <v>43910.170000000006</v>
      </c>
      <c r="CU38" s="273">
        <f>CT38/CS38</f>
        <v>0.91056279862497469</v>
      </c>
      <c r="CV38" s="272">
        <f>SUM(CV4,CV5,CV11,CV12,CV13,CV7,CV15)</f>
        <v>67998.78</v>
      </c>
      <c r="CW38" s="272">
        <f>SUM(CW4,CW5,CW11,CW12,CW13,CW7,CW15)</f>
        <v>49938.380000000005</v>
      </c>
      <c r="CX38" s="273">
        <f>CW38/CV38</f>
        <v>0.73440111719651446</v>
      </c>
      <c r="CY38" s="272">
        <f>SUM(CY4,CY5,CY11,CY12,CY13,CY7,CY15)</f>
        <v>68169.149999999994</v>
      </c>
      <c r="CZ38" s="272">
        <f>SUM(CZ4,CZ5,CZ11,CZ12,CZ13,CZ7,CZ15)</f>
        <v>65423.44</v>
      </c>
      <c r="DA38" s="273">
        <f>CZ38/CY38</f>
        <v>0.95972210303341043</v>
      </c>
      <c r="DB38" s="272">
        <f>SUM(DB4,DB5,DB11,DB12,DB13,DB7,DB15)</f>
        <v>116605.84</v>
      </c>
      <c r="DC38" s="272">
        <f>SUM(DC4,DC5,DC11,DC12,DC13,DC7,DC15)</f>
        <v>91297.63</v>
      </c>
      <c r="DD38" s="273">
        <f>DC38/DB38</f>
        <v>0.78295932690849801</v>
      </c>
      <c r="DE38" s="272">
        <f>SUM(DE4,DE5,DE11,DE12,DE13,DE7,DE15)</f>
        <v>62267.49</v>
      </c>
      <c r="DF38" s="272">
        <f>SUM(DF4,DF5,DF11,DF12,DF13,DF7,DF15)</f>
        <v>52426.12000000001</v>
      </c>
      <c r="DG38" s="273">
        <f>DF38/DE38</f>
        <v>0.84195010911793633</v>
      </c>
      <c r="DH38" s="272">
        <f>SUM(DH4,DH5,DH11,DH12,DH13,DH7,DH15)</f>
        <v>71180.94</v>
      </c>
      <c r="DI38" s="272">
        <f>SUM(DI4,DI5,DI11,DI12,DI13,DI7,DI15)</f>
        <v>48862.909999999996</v>
      </c>
      <c r="DJ38" s="273">
        <f>DI38/DH38</f>
        <v>0.68646058902846741</v>
      </c>
      <c r="DK38" s="272">
        <f>SUM(DK4,DK5,DK11,DK12,DK13,DK7,DK15)</f>
        <v>73887.25</v>
      </c>
      <c r="DL38" s="272">
        <f>SUM(DL4,DL5,DL11,DL12,DL13,DL7,DL15)</f>
        <v>57931.75</v>
      </c>
      <c r="DM38" s="273">
        <f>DL38/DK38</f>
        <v>0.78405611252279661</v>
      </c>
      <c r="DN38" s="272">
        <f>SUM(DN4,DN5,DN11,DN12,DN13,DN7,DN15)</f>
        <v>88030.03</v>
      </c>
      <c r="DO38" s="272">
        <f>SUM(DO4,DO5,DO11,DO12,DO13,DO7,DO15)</f>
        <v>49101.990000000005</v>
      </c>
      <c r="DP38" s="273">
        <f>DO38/DN38</f>
        <v>0.55778681434051547</v>
      </c>
      <c r="DQ38" s="272">
        <f>SUM(DQ4,DQ5,DQ11,DQ12,DQ13,DQ7,DQ15)</f>
        <v>179945.13000000003</v>
      </c>
      <c r="DR38" s="272">
        <f>SUM(DR4,DR5,DR11,DR12,DR13,DR7,DR15)</f>
        <v>61456.67</v>
      </c>
      <c r="DS38" s="273">
        <f>DR38/DQ38</f>
        <v>0.34153005418929638</v>
      </c>
      <c r="DT38" s="272">
        <f>SUM(DT4,DT5,DT11,DT12,DT13,DT7,DT15)</f>
        <v>176321</v>
      </c>
      <c r="DU38" s="272">
        <f>SUM(DU4,DU5,DU11,DU12,DU13,DU7,DU15)</f>
        <v>86515.040000000008</v>
      </c>
      <c r="DV38" s="273">
        <f>DU38/DT38</f>
        <v>0.49066781608543514</v>
      </c>
      <c r="DW38" s="272">
        <f>SUM(DW4,DW5,DW11,DW12,DW13,DW7,DW15)</f>
        <v>129127.15000000001</v>
      </c>
      <c r="DX38" s="272">
        <f>SUM(DX4,DX5,DX11,DX12,DX13,DX7,DX15)</f>
        <v>130690.83</v>
      </c>
      <c r="DY38" s="273">
        <f t="shared" si="114"/>
        <v>1.0121096144381718</v>
      </c>
      <c r="DZ38" s="272">
        <f>SUM(DZ4,DZ5,DZ11,DZ12,DZ13,DZ7,DZ15)</f>
        <v>56386.69</v>
      </c>
      <c r="EA38" s="272">
        <f>SUM(EA4,EA5,EA11,EA12,EA13,EA7,EA15)</f>
        <v>80315.450000000012</v>
      </c>
      <c r="EB38" s="273">
        <f t="shared" si="115"/>
        <v>1.4243689423869359</v>
      </c>
      <c r="EC38" s="272">
        <f>SUM(EC4,EC5,EC11,EC12,EC13,EC7,EC15)</f>
        <v>61585.89</v>
      </c>
      <c r="ED38" s="272">
        <f>SUM(ED4,ED5,ED11,ED12,ED13,ED7,ED15)</f>
        <v>31551.079999999998</v>
      </c>
      <c r="EE38" s="273">
        <f t="shared" si="116"/>
        <v>0.51231020612026545</v>
      </c>
      <c r="EF38" s="272">
        <f>SUM(EF4,EF5,EF11,EF12,EF13,EF7,EF15)</f>
        <v>60249.399999999994</v>
      </c>
      <c r="EG38" s="272">
        <f>SUM(EG4,EG5,EG11,EG12,EG13,EG7,EG15)</f>
        <v>48512.44</v>
      </c>
      <c r="EH38" s="273">
        <f t="shared" si="117"/>
        <v>0.80519374466799676</v>
      </c>
      <c r="EI38" s="272">
        <f>SUM(EI4,EI5,EI11,EI12,EI13,EI7,EI15)</f>
        <v>47176.43</v>
      </c>
      <c r="EJ38" s="272">
        <f>SUM(EJ4,EJ5,EJ11,EJ12,EJ13,EJ7,EJ15)</f>
        <v>47192.6</v>
      </c>
      <c r="EK38" s="273">
        <f t="shared" si="118"/>
        <v>1.0003427559058622</v>
      </c>
      <c r="EL38" s="272">
        <f>SUM(EL4,EL5,EL11,EL12,EL13,EL7,EL15)</f>
        <v>59788.19</v>
      </c>
      <c r="EM38" s="272">
        <f>SUM(EM4,EM5,EM11,EM12,EM13,EM7,EM15)</f>
        <v>37919.85</v>
      </c>
      <c r="EN38" s="273">
        <f t="shared" si="119"/>
        <v>0.63423646041132864</v>
      </c>
      <c r="EO38" s="272">
        <f>SUM(EO4,EO5,EO11,EO12,EO13,EO7,EO15)</f>
        <v>61969.13</v>
      </c>
      <c r="EP38" s="272">
        <f>SUM(EP4,EP5,EP11,EP12,EP13,EP7,EP15)</f>
        <v>63384.55</v>
      </c>
      <c r="EQ38" s="273">
        <f t="shared" si="120"/>
        <v>1.0228407273105173</v>
      </c>
      <c r="ER38" s="272">
        <f>SUM(ER4,ER5,ER11,ER12,ER13,ER7,ER15)</f>
        <v>107440.02</v>
      </c>
      <c r="ES38" s="272">
        <f>SUM(ES4,ES5,ES11,ES12,ES13,ES7,ES15)</f>
        <v>40045.85</v>
      </c>
      <c r="ET38" s="273">
        <f t="shared" si="121"/>
        <v>0.37272749949227485</v>
      </c>
      <c r="EU38" s="272">
        <f>SUM(EU4,EU5,EU11,EU12,EU13,EU7,EU15)</f>
        <v>51449.79</v>
      </c>
      <c r="EV38" s="272">
        <f>SUM(EV4,EV5,EV11,EV12,EV13,EV7,EV15)</f>
        <v>41579.920000000006</v>
      </c>
      <c r="EW38" s="273">
        <f t="shared" si="122"/>
        <v>0.80816500903113508</v>
      </c>
      <c r="EX38" s="272">
        <f>SUM(EX4,EX5,EX11,EX12,EX13,EX7,EX15)</f>
        <v>59497.52</v>
      </c>
      <c r="EY38" s="272">
        <f>SUM(EY4,EY5,EY11,EY12,EY13,EY7,EY15)</f>
        <v>39349.589999999997</v>
      </c>
      <c r="EZ38" s="273">
        <f t="shared" si="123"/>
        <v>0.66136521320552522</v>
      </c>
      <c r="FA38" s="272">
        <f>SUM(FA4,FA5,FA11,FA12,FA13,FA7,FA15)</f>
        <v>57768.77</v>
      </c>
      <c r="FB38" s="272">
        <f>SUM(FB4,FB5,FB11,FB12,FB13,FB7,FB15)</f>
        <v>39882.25</v>
      </c>
      <c r="FC38" s="273">
        <f t="shared" si="124"/>
        <v>0.69037734402169204</v>
      </c>
      <c r="FD38" s="272">
        <f>SUM(FD4,FD5,FD11,FD12,FD13,FD7,FD15)</f>
        <v>45595.12</v>
      </c>
      <c r="FE38" s="272">
        <f>SUM(FE4,FE5,FE11,FE12,FE13,FE7,FE15)</f>
        <v>36301.56</v>
      </c>
      <c r="FF38" s="273">
        <f t="shared" si="125"/>
        <v>0.79617204648216733</v>
      </c>
      <c r="FG38" s="272">
        <f>SUM(FG4,FG5,FG11,FG12,FG13,FG7,FG15)</f>
        <v>55927.39</v>
      </c>
      <c r="FH38" s="272">
        <f>SUM(FH4,FH5,FH11,FH12,FH13,FH7,FH15)</f>
        <v>40469.919999999998</v>
      </c>
      <c r="FI38" s="273">
        <f t="shared" si="126"/>
        <v>0.72361538773756473</v>
      </c>
      <c r="FJ38" s="272">
        <f>SUM(FJ4,FJ5,FJ11,FJ12,FJ13,FJ7,FJ15)</f>
        <v>76369.53</v>
      </c>
      <c r="FK38" s="272">
        <f>SUM(FK4,FK5,FK11,FK12,FK13,FK7,FK15)</f>
        <v>62193.45</v>
      </c>
      <c r="FL38" s="273">
        <f t="shared" si="127"/>
        <v>0.81437518340102388</v>
      </c>
      <c r="FM38" s="272">
        <f>SUM(FM4,FM5,FM11,FM12,FM13,FM7,FM15)</f>
        <v>114772.7</v>
      </c>
      <c r="FN38" s="272">
        <f>SUM(FN4,FN5,FN11,FN12,FN13,FN7,FN15)</f>
        <v>91748.76999999999</v>
      </c>
      <c r="FO38" s="273">
        <f t="shared" si="128"/>
        <v>0.79939541371772205</v>
      </c>
      <c r="FP38" s="272">
        <f>SUM(FP4,FP5,FP11,FP12,FP13,FP7,FP15)</f>
        <v>52815.5</v>
      </c>
      <c r="FQ38" s="272">
        <f>SUM(FQ4,FQ5,FQ11,FQ12,FQ13,FQ7,FQ15)</f>
        <v>40634.36</v>
      </c>
      <c r="FR38" s="273">
        <f t="shared" si="129"/>
        <v>0.76936429646599958</v>
      </c>
      <c r="FS38" s="272">
        <f>SUM(FS4,FS5,FS11,FS12,FS13,FS7,FS15)</f>
        <v>56017.090000000004</v>
      </c>
      <c r="FT38" s="272">
        <f>SUM(FT4,FT5,FT11,FT12,FT13,FT7,FT15)</f>
        <v>41186.520000000004</v>
      </c>
      <c r="FU38" s="273">
        <f t="shared" si="130"/>
        <v>0.73524918913138837</v>
      </c>
      <c r="FV38" s="272">
        <f>SUM(FV4,FV5,FV11,FV12,FV13,FV7,FV15)</f>
        <v>52691.61</v>
      </c>
      <c r="FW38" s="272">
        <f>SUM(FW4,FW5,FW11,FW12,FW13,FW7,FW15)</f>
        <v>39147.869999999995</v>
      </c>
      <c r="FX38" s="273">
        <f t="shared" si="131"/>
        <v>0.74296211484143293</v>
      </c>
      <c r="FY38" s="272">
        <f>SUM(FY4,FY5,FY11,FY12,FY13,FY7,FY15)</f>
        <v>52366.73</v>
      </c>
      <c r="FZ38" s="272">
        <f>SUM(FZ4,FZ5,FZ11,FZ12,FZ13,FZ7,FZ15)</f>
        <v>42829.67</v>
      </c>
      <c r="GA38" s="273">
        <f t="shared" si="132"/>
        <v>0.81787940549276217</v>
      </c>
      <c r="GB38" s="272">
        <f>SUM(GB4,GB5,GB11,GB12,GB13,GB7,GB15)</f>
        <v>55391.57</v>
      </c>
      <c r="GC38" s="272">
        <f>SUM(GC4,GC5,GC11,GC12,GC13,GC7,GC15)</f>
        <v>39215.090000000004</v>
      </c>
      <c r="GD38" s="273">
        <f t="shared" si="133"/>
        <v>0.70796133779923553</v>
      </c>
      <c r="GE38" s="272">
        <f>SUM(GE4,GE5,GE11,GE12,GE13,GE7,GE15)</f>
        <v>67505.319999999992</v>
      </c>
      <c r="GF38" s="272">
        <f>SUM(GF4,GF5,GF11,GF12,GF13,GF7,GF15)</f>
        <v>55061.66</v>
      </c>
      <c r="GG38" s="273">
        <f t="shared" si="134"/>
        <v>0.81566400988840593</v>
      </c>
      <c r="GH38" s="272">
        <f>SUM(GH4,GH5,GH11,GH12,GH13,GH7,GH15)</f>
        <v>108436.41</v>
      </c>
      <c r="GI38" s="272">
        <f>SUM(GI4,GI5,GI11,GI12,GI13,GI7,GI15)</f>
        <v>91455.310000000012</v>
      </c>
      <c r="GJ38" s="273">
        <f t="shared" si="135"/>
        <v>0.84340038553471119</v>
      </c>
      <c r="GK38" s="272">
        <f>SUM(GK4,GK5,GK11,GK12,GK13,GK7,GK15)</f>
        <v>48591.130000000005</v>
      </c>
      <c r="GL38" s="272">
        <f>SUM(GL4,GL5,GL11,GL12,GL13,GL7,GL15)</f>
        <v>50123.649999999994</v>
      </c>
      <c r="GM38" s="273">
        <f t="shared" si="136"/>
        <v>1.0315390895416507</v>
      </c>
      <c r="GN38" s="272">
        <f>SUM(GN4,GN5,GN11,GN12,GN13,GN7,GN15)</f>
        <v>56525.58</v>
      </c>
      <c r="GO38" s="272">
        <f>SUM(GO4,GO5,GO11,GO12,GO13,GO7,GO15)</f>
        <v>47231.040000000001</v>
      </c>
      <c r="GP38" s="273">
        <f t="shared" si="137"/>
        <v>0.83556931215920294</v>
      </c>
      <c r="GQ38" s="272">
        <f>SUM(GQ4,GQ5,GQ11,GQ12,GQ13,GQ7,GQ15)</f>
        <v>60747.7</v>
      </c>
      <c r="GR38" s="272">
        <f>SUM(GR4,GR5,GR11,GR12,GR13,GR7,GR15)</f>
        <v>44168.280000000006</v>
      </c>
      <c r="GS38" s="273">
        <f t="shared" si="138"/>
        <v>0.72707740375355789</v>
      </c>
      <c r="GT38" s="272">
        <f>SUM(GT4,GT5,GT11,GT12,GT13,GT7,GT15)</f>
        <v>48088.229999999996</v>
      </c>
      <c r="GU38" s="272">
        <f>SUM(GU4,GU5,GU11,GU12,GU13,GU7,GU15)</f>
        <v>38735.82</v>
      </c>
      <c r="GV38" s="273">
        <f t="shared" si="139"/>
        <v>0.80551561161639762</v>
      </c>
      <c r="GW38" s="272">
        <f>SUM(GW4,GW5,GW11,GW12,GW13,GW7,GW15)</f>
        <v>50802.729999999996</v>
      </c>
      <c r="GX38" s="272">
        <f>SUM(GX4,GX5,GX11,GX12,GX13,GX7,GX15)</f>
        <v>47204.360000000008</v>
      </c>
      <c r="GY38" s="273">
        <f t="shared" si="140"/>
        <v>0.92916975131060897</v>
      </c>
      <c r="GZ38" s="272">
        <f>SUM(GZ4,GZ5,GZ11,GZ12,GZ13,GZ7,GZ15)</f>
        <v>50802.729999999996</v>
      </c>
      <c r="HA38" s="272">
        <f>SUM(HA4,HA5,HA11,HA12,HA13,HA7,HA15)</f>
        <v>61561.69</v>
      </c>
      <c r="HB38" s="273">
        <f t="shared" si="141"/>
        <v>1.2117791701351484</v>
      </c>
      <c r="HC38" s="272">
        <f>SUM(HC4,HC5,HC11,HC12,HC13,HC7,HC15)</f>
        <v>133721.75</v>
      </c>
      <c r="HD38" s="272">
        <f>SUM(HD4,HD5,HD11,HD12,HD13,HD7,HD15)</f>
        <v>96825.859999999986</v>
      </c>
      <c r="HE38" s="273">
        <f t="shared" si="142"/>
        <v>0.72408460104657613</v>
      </c>
      <c r="HF38" s="272">
        <f>SUM(HF4,HF5,HF11,HF12,HF13,HF7,HF15)</f>
        <v>59192.06</v>
      </c>
      <c r="HG38" s="272">
        <f>SUM(HG4,HG5,HG11,HG12,HG13,HG7,HG15)</f>
        <v>56211.499999999993</v>
      </c>
      <c r="HH38" s="273">
        <f t="shared" si="143"/>
        <v>0.94964594913574552</v>
      </c>
      <c r="HI38" s="272">
        <f>SUM(HI4,HI5,HI11,HI12,HI13,HI7,HI15)</f>
        <v>70954.53</v>
      </c>
      <c r="HJ38" s="272">
        <f>SUM(HJ4,HJ5,HJ11,HJ12,HJ13,HJ7,HJ15)</f>
        <v>69251.040000000008</v>
      </c>
      <c r="HK38" s="273">
        <f t="shared" si="144"/>
        <v>0.97599180771122029</v>
      </c>
      <c r="HL38" s="272">
        <f>SUM(HL4,HL5,HL11,HL12,HL13,HL7,HL15)</f>
        <v>60788.330000000009</v>
      </c>
      <c r="HM38" s="272">
        <f>SUM(HM4,HM5,HM11,HM12,HM13,HM7,HM15)</f>
        <v>51368.66</v>
      </c>
      <c r="HN38" s="273">
        <f t="shared" si="145"/>
        <v>0.84504147424349374</v>
      </c>
      <c r="HO38" s="272">
        <f>SUM(HO4,HO5,HO11,HO12,HO13,HO7,HO15)</f>
        <v>47742.079999999994</v>
      </c>
      <c r="HP38" s="272">
        <f>SUM(HP4,HP5,HP11,HP12,HP13,HP7,HP15)</f>
        <v>49155.259999999995</v>
      </c>
      <c r="HQ38" s="273">
        <f t="shared" si="146"/>
        <v>1.0296003022909768</v>
      </c>
      <c r="HR38" s="272">
        <f>SUM(HR4,HR5,HR11,HR12,HR13,HR7,HR15)</f>
        <v>45320.45</v>
      </c>
      <c r="HS38" s="272">
        <f>SUM(HS4,HS5,HS11,HS12,HS13,HS7,HS15)</f>
        <v>55639.779999999992</v>
      </c>
      <c r="HT38" s="273">
        <f t="shared" si="147"/>
        <v>1.2276969888869151</v>
      </c>
      <c r="HU38" s="272">
        <f>SUM(HU4,HU5,HU11,HU12,HU13,HU7,HU15)</f>
        <v>50549.210000000006</v>
      </c>
      <c r="HV38" s="272">
        <f>SUM(HV4,HV5,HV11,HV12,HV13,HV7,HV15)</f>
        <v>69013.83</v>
      </c>
      <c r="HW38" s="273">
        <f t="shared" si="148"/>
        <v>1.365280090430691</v>
      </c>
      <c r="HX38" s="272">
        <f>SUM(HX4,HX5,HX11,HX12,HX13,HX7,HX15)</f>
        <v>77418.189999999988</v>
      </c>
      <c r="HY38" s="272">
        <f>SUM(HY4,HY5,HY11,HY12,HY13,HY7,HY15)</f>
        <v>93808.84</v>
      </c>
      <c r="HZ38" s="273">
        <f t="shared" si="149"/>
        <v>1.2117157479398577</v>
      </c>
      <c r="IA38" s="272">
        <f>SUM(IA4,IA5,IA11,IA12,IA13,IA7,IA15)</f>
        <v>41351.159999999996</v>
      </c>
      <c r="IB38" s="272">
        <f>SUM(IB4,IB5,IB11,IB12,IB13,IB7,IB15)</f>
        <v>52081.490000000005</v>
      </c>
      <c r="IC38" s="273">
        <f t="shared" si="150"/>
        <v>1.2594928413132791</v>
      </c>
      <c r="ID38" s="275"/>
      <c r="IE38" s="275"/>
      <c r="IF38" s="275"/>
      <c r="IG38" s="275"/>
      <c r="IH38" s="275"/>
      <c r="II38" s="275"/>
      <c r="IJ38" s="275"/>
      <c r="IK38" s="275"/>
      <c r="IL38" s="275"/>
      <c r="IM38" s="275"/>
      <c r="IN38" s="275"/>
      <c r="IO38" s="275"/>
      <c r="IP38" s="275"/>
      <c r="IQ38" s="330">
        <f>SUM(IQ4,IQ5,IQ11,IQ12,IQ13,IQ7,IQ15)</f>
        <v>1306468.9300000002</v>
      </c>
      <c r="IR38" s="272">
        <f>SUM(IR4,IR5,IR11,IR12,IR13,IR7,IR15)</f>
        <v>1179830.0900000001</v>
      </c>
      <c r="IS38" s="272">
        <f>SUM(IS4,IS5,IS11,IS12,IS13,IS7,IS15)</f>
        <v>-126638.84000000007</v>
      </c>
      <c r="IT38" s="273">
        <f t="shared" si="151"/>
        <v>0.90306785175518867</v>
      </c>
      <c r="IU38" s="272">
        <f>SUM(IU4,IU5,IU11,IU12,IU13,IU7,IU15)</f>
        <v>411964.85</v>
      </c>
      <c r="IV38" s="272">
        <f>SUM(IV4,IV5,IV11,IV12,IV13,IV7,IV15)</f>
        <v>444448.90999999992</v>
      </c>
      <c r="IW38" s="272">
        <f>SUM(IW4,IW5,IW11,IW12,IW13,IW7,IW15)</f>
        <v>32484.060000000009</v>
      </c>
      <c r="IX38" s="331">
        <f t="shared" si="152"/>
        <v>1.078851533085893</v>
      </c>
      <c r="IZ38" s="339"/>
    </row>
    <row r="39" spans="3:262" ht="18">
      <c r="C39" s="259" t="s">
        <v>43</v>
      </c>
      <c r="D39" s="250"/>
      <c r="E39" s="250"/>
      <c r="F39" s="250"/>
      <c r="G39" s="250"/>
      <c r="H39" s="250"/>
      <c r="I39" s="243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49"/>
      <c r="AL39" s="249"/>
      <c r="AM39" s="253"/>
      <c r="AN39" s="250"/>
      <c r="AO39" s="250"/>
      <c r="AP39" s="250"/>
      <c r="AQ39" s="250"/>
      <c r="AR39" s="250"/>
      <c r="AS39" s="250"/>
      <c r="AT39" s="249"/>
      <c r="AU39" s="249"/>
      <c r="AV39" s="253"/>
      <c r="AW39" s="249"/>
      <c r="AX39" s="249"/>
      <c r="AY39" s="253"/>
      <c r="AZ39" s="249"/>
      <c r="BA39" s="249"/>
      <c r="BB39" s="253"/>
      <c r="BC39" s="249"/>
      <c r="BD39" s="249"/>
      <c r="BE39" s="253"/>
      <c r="BF39" s="249"/>
      <c r="BG39" s="249"/>
      <c r="BH39" s="253"/>
      <c r="BI39" s="249"/>
      <c r="BJ39" s="249"/>
      <c r="BK39" s="253"/>
      <c r="BL39" s="249"/>
      <c r="BM39" s="249"/>
      <c r="BN39" s="253"/>
      <c r="BO39" s="272">
        <f>SUM(BO6,BO8,BO10,BO14,BO22,BO18,BO21)</f>
        <v>71445.539999999994</v>
      </c>
      <c r="BP39" s="272">
        <f>SUM(BP6,BP8,BP10,BP14,BP22,BP18,BP21)</f>
        <v>47459.67</v>
      </c>
      <c r="BQ39" s="273">
        <f>BP39/BO39</f>
        <v>0.66427757421946843</v>
      </c>
      <c r="BR39" s="272">
        <f>SUM(BR6,BR8,BR10,BR14,BR22,BR18,BR21)</f>
        <v>44399.360000000001</v>
      </c>
      <c r="BS39" s="272">
        <f>SUM(BS6,BS8,BS10,BS14,BS22,BS18,BS21)</f>
        <v>37559.74</v>
      </c>
      <c r="BT39" s="273">
        <f>BS39/BR39</f>
        <v>0.84595228399688638</v>
      </c>
      <c r="BU39" s="272">
        <f>SUM(BU6,BU8,BU10,BU14,BU22,BU18,BU21)</f>
        <v>44430.87</v>
      </c>
      <c r="BV39" s="272">
        <f>SUM(BV6,BV8,BV10,BV14,BV22,BV18,BV21)</f>
        <v>39450.409999999996</v>
      </c>
      <c r="BW39" s="273">
        <f>BV39/BU39</f>
        <v>0.88790541351092145</v>
      </c>
      <c r="BX39" s="272">
        <f>SUM(BX6,BX8,BX10,BX14,BX22,BX18,BX21)</f>
        <v>40866.33</v>
      </c>
      <c r="BY39" s="272">
        <f>SUM(BY6,BY8,BY10,BY14,BY22,BY18,BY21)</f>
        <v>36650.65</v>
      </c>
      <c r="BZ39" s="273">
        <f>BY39/BX39</f>
        <v>0.89684221705252221</v>
      </c>
      <c r="CA39" s="272">
        <f>SUM(CA6,CA8,CA10,CA14,CA22,CA18,CA21)</f>
        <v>42024.67</v>
      </c>
      <c r="CB39" s="272">
        <f>SUM(CB6,CB8,CB10,CB14,CB22,CB18,CB21)</f>
        <v>47664.670000000006</v>
      </c>
      <c r="CC39" s="273">
        <f>CB39/CA39</f>
        <v>1.1342068837185397</v>
      </c>
      <c r="CD39" s="272">
        <f>SUM(CD6,CD8,CD10,CD14,CD22,CD18,CD21)</f>
        <v>77012.59</v>
      </c>
      <c r="CE39" s="272">
        <f>SUM(CE6,CE8,CE10,CE14,CE22,CE18,CE21)</f>
        <v>51852.28</v>
      </c>
      <c r="CF39" s="273">
        <f>CE39/CD39</f>
        <v>0.67329614547439587</v>
      </c>
      <c r="CG39" s="272">
        <f>SUM(CG6,CG8,CG10,CG14,CG22,CG18,CG21)</f>
        <v>119432.76</v>
      </c>
      <c r="CH39" s="272">
        <f>SUM(CH6,CH8,CH10,CH14,CH22,CH18,CH21)</f>
        <v>93835.01</v>
      </c>
      <c r="CI39" s="273">
        <f>CH39/CG39</f>
        <v>0.78567228957950896</v>
      </c>
      <c r="CJ39" s="272">
        <f>SUM(CJ6,CJ8,CJ10,CJ14,CJ22,CJ18,CJ21)</f>
        <v>74392.960000000006</v>
      </c>
      <c r="CK39" s="272">
        <f>SUM(CK6,CK8,CK10,CK14,CK22,CK18,CK21)</f>
        <v>67210.42</v>
      </c>
      <c r="CL39" s="273">
        <f>CK39/CJ39</f>
        <v>0.90345134808454985</v>
      </c>
      <c r="CM39" s="272">
        <f>SUM(CM6,CM8,CM10,CM14,CM22,CM18,CM21)</f>
        <v>78129.09</v>
      </c>
      <c r="CN39" s="272">
        <f>SUM(CN6,CN8,CN10,CN14,CN22,CN18,CN21)</f>
        <v>62175.950000000004</v>
      </c>
      <c r="CO39" s="273">
        <f>CN39/CM39</f>
        <v>0.79581049772882295</v>
      </c>
      <c r="CP39" s="272">
        <f>SUM(CP6,CP8,CP10,CP14,CP22,CP18,CP21)</f>
        <v>44747.68</v>
      </c>
      <c r="CQ39" s="272">
        <f>SUM(CQ6,CQ8,CQ10,CQ14,CQ22,CQ18,CQ21)</f>
        <v>43573.36</v>
      </c>
      <c r="CR39" s="273">
        <f>CQ39/CP39</f>
        <v>0.97375685175186733</v>
      </c>
      <c r="CS39" s="272">
        <f>SUM(CS6,CS8,CS10,CS14,CS22,CS18,CS21)</f>
        <v>42208.659999999996</v>
      </c>
      <c r="CT39" s="272">
        <f>SUM(CT6,CT8,CT10,CT14,CT22,CT18,CT21)</f>
        <v>48450.159999999996</v>
      </c>
      <c r="CU39" s="273">
        <f>CT39/CS39</f>
        <v>1.1478724982029753</v>
      </c>
      <c r="CV39" s="272">
        <f>SUM(CV6,CV8,CV10,CV14,CV22,CV18,CV21)</f>
        <v>50740.58</v>
      </c>
      <c r="CW39" s="272">
        <f>SUM(CW6,CW8,CW10,CW14,CW22,CW18,CW21)</f>
        <v>44262.319999999992</v>
      </c>
      <c r="CX39" s="273">
        <f>CW39/CV39</f>
        <v>0.87232585831695242</v>
      </c>
      <c r="CY39" s="272">
        <f>SUM(CY6,CY8,CY10,CY14,CY22,CY18,CY21)</f>
        <v>72963.33</v>
      </c>
      <c r="CZ39" s="272">
        <f>SUM(CZ6,CZ8,CZ10,CZ14,CZ22,CZ18,CZ21)</f>
        <v>66521.86</v>
      </c>
      <c r="DA39" s="273">
        <f>CZ39/CY39</f>
        <v>0.91171633750817016</v>
      </c>
      <c r="DB39" s="272">
        <f>SUM(DB6,DB8,DB10,DB14,DB22,DB18,DB21)</f>
        <v>132344.03999999998</v>
      </c>
      <c r="DC39" s="272">
        <f>SUM(DC6,DC8,DC10,DC14,DC22,DC18,DC21)</f>
        <v>98388.239999999991</v>
      </c>
      <c r="DD39" s="273">
        <f>DC39/DB39</f>
        <v>0.74342781133173819</v>
      </c>
      <c r="DE39" s="272">
        <f>SUM(DE6,DE8,DE10,DE14,DE22,DE18,DE21)</f>
        <v>79965.37999999999</v>
      </c>
      <c r="DF39" s="272">
        <f>SUM(DF6,DF8,DF10,DF14,DF22,DF18,DF21)</f>
        <v>53211.81</v>
      </c>
      <c r="DG39" s="273">
        <f>DF39/DE39</f>
        <v>0.66543559225254734</v>
      </c>
      <c r="DH39" s="272">
        <f>SUM(DH6,DH8,DH10,DH14,DH22,DH18,DH21)</f>
        <v>49767.820000000007</v>
      </c>
      <c r="DI39" s="272">
        <f>SUM(DI6,DI8,DI10,DI14,DI22,DI18,DI21)</f>
        <v>47323.509999999995</v>
      </c>
      <c r="DJ39" s="273">
        <f>DI39/DH39</f>
        <v>0.9508857329897108</v>
      </c>
      <c r="DK39" s="272">
        <f>SUM(DK6,DK8,DK10,DK14,DK22,DK18,DK21)</f>
        <v>63836.58</v>
      </c>
      <c r="DL39" s="272">
        <f>SUM(DL6,DL8,DL10,DL14,DL22,DL18,DL21)</f>
        <v>46198.42</v>
      </c>
      <c r="DM39" s="273">
        <f>DL39/DK39</f>
        <v>0.7236982307009554</v>
      </c>
      <c r="DN39" s="272">
        <f>SUM(DN6,DN8,DN10,DN14,DN22,DN18,DN21)</f>
        <v>68548.569999999992</v>
      </c>
      <c r="DO39" s="272">
        <f>SUM(DO6,DO8,DO10,DO14,DO22,DO18,DO21)</f>
        <v>43033.869999999995</v>
      </c>
      <c r="DP39" s="273">
        <f>DO39/DN39</f>
        <v>0.62778654609425111</v>
      </c>
      <c r="DQ39" s="272">
        <f>SUM(DQ6,DQ8,DQ10,DQ14,DQ22,DQ18,DQ21)</f>
        <v>159910.59</v>
      </c>
      <c r="DR39" s="272">
        <f>SUM(DR6,DR8,DR10,DR14,DR22,DR18,DR21)</f>
        <v>64276.62999999999</v>
      </c>
      <c r="DS39" s="273">
        <f>DR39/DQ39</f>
        <v>0.40195355417048984</v>
      </c>
      <c r="DT39" s="272">
        <f>SUM(DT6,DT8,DT10,DT14,DT22,DT18,DT21)</f>
        <v>160016.56</v>
      </c>
      <c r="DU39" s="272">
        <f>SUM(DU6,DU8,DU10,DU14,DU22,DU18,DU21)</f>
        <v>104079.37000000001</v>
      </c>
      <c r="DV39" s="273">
        <f>DU39/DT39</f>
        <v>0.65042874312508658</v>
      </c>
      <c r="DW39" s="272">
        <f>SUM(DW6,DW8,DW10,DW14,DW22,DW18,DW21)</f>
        <v>127459.36999999998</v>
      </c>
      <c r="DX39" s="272">
        <f>SUM(DX6,DX8,DX10,DX14,DX22,DX18,DX21)</f>
        <v>146778.32</v>
      </c>
      <c r="DY39" s="273">
        <f t="shared" si="114"/>
        <v>1.1515694766104683</v>
      </c>
      <c r="DZ39" s="272">
        <f>SUM(DZ6,DZ8,DZ10,DZ14,DZ22,DZ18,DZ21)</f>
        <v>84815.530000000013</v>
      </c>
      <c r="EA39" s="272">
        <f>SUM(EA6,EA8,EA10,EA14,EA22,EA18,EA21)</f>
        <v>72036.859999999986</v>
      </c>
      <c r="EB39" s="273">
        <f t="shared" si="115"/>
        <v>0.8493357289637874</v>
      </c>
      <c r="EC39" s="272">
        <f>SUM(EC6,EC8,EC10,EC14,EC22,EC18,EC21)</f>
        <v>49961.2</v>
      </c>
      <c r="ED39" s="272">
        <f>SUM(ED6,ED8,ED10,ED14,ED22,ED18,ED21)</f>
        <v>27584.54</v>
      </c>
      <c r="EE39" s="273">
        <f t="shared" si="116"/>
        <v>0.55211924453375827</v>
      </c>
      <c r="EF39" s="272">
        <f>SUM(EF6,EF8,EF10,EF14,EF22,EF18,EF21)</f>
        <v>41836.03</v>
      </c>
      <c r="EG39" s="272">
        <f>SUM(EG6,EG8,EG10,EG14,EG22,EG18,EG21)</f>
        <v>43625.770000000004</v>
      </c>
      <c r="EH39" s="273">
        <f t="shared" si="117"/>
        <v>1.0427798717994992</v>
      </c>
      <c r="EI39" s="272">
        <f>SUM(EI6,EI8,EI10,EI14,EI22,EI18,EI21)</f>
        <v>42078.42</v>
      </c>
      <c r="EJ39" s="272">
        <f>SUM(EJ6,EJ8,EJ10,EJ14,EJ22,EJ18,EJ21)</f>
        <v>34314.990000000005</v>
      </c>
      <c r="EK39" s="273">
        <f t="shared" si="118"/>
        <v>0.81550091472065744</v>
      </c>
      <c r="EL39" s="272">
        <f>SUM(EL6,EL8,EL10,EL14,EL22,EL18,EL21)</f>
        <v>48779.33</v>
      </c>
      <c r="EM39" s="272">
        <f>SUM(EM6,EM8,EM10,EM14,EM22,EM18,EM21)</f>
        <v>44567.57</v>
      </c>
      <c r="EN39" s="273">
        <f t="shared" si="119"/>
        <v>0.91365687064582479</v>
      </c>
      <c r="EO39" s="272">
        <f>SUM(EO6,EO8,EO10,EO14,EO22,EO18,EO21)</f>
        <v>67738.489999999991</v>
      </c>
      <c r="EP39" s="272">
        <f>SUM(EP6,EP8,EP10,EP14,EP22,EP18,EP21)</f>
        <v>37241.379999999997</v>
      </c>
      <c r="EQ39" s="273">
        <f t="shared" si="120"/>
        <v>0.54978166770472747</v>
      </c>
      <c r="ER39" s="272">
        <f>SUM(ER6,ER8,ER10,ER14,ER22,ER18,ER21)</f>
        <v>116962.06000000001</v>
      </c>
      <c r="ES39" s="272">
        <f>SUM(ES6,ES8,ES10,ES14,ES22,ES18,ES21)</f>
        <v>26886.06</v>
      </c>
      <c r="ET39" s="273">
        <f t="shared" si="121"/>
        <v>0.22986992534160222</v>
      </c>
      <c r="EU39" s="272">
        <f>SUM(EU6,EU8,EU10,EU14,EU22,EU18,EU21)</f>
        <v>78037.849999999991</v>
      </c>
      <c r="EV39" s="272">
        <f>SUM(EV6,EV8,EV10,EV14,EV22,EV18,EV21)</f>
        <v>61190.029999999992</v>
      </c>
      <c r="EW39" s="273">
        <f t="shared" si="122"/>
        <v>0.78410707111997568</v>
      </c>
      <c r="EX39" s="272">
        <f>SUM(EX6,EX8,EX10,EX14,EX22,EX18,EX21)</f>
        <v>47214.170000000006</v>
      </c>
      <c r="EY39" s="272">
        <f>SUM(EY6,EY8,EY10,EY14,EY22,EY18,EY21)</f>
        <v>41675.670000000006</v>
      </c>
      <c r="EZ39" s="273">
        <f t="shared" si="123"/>
        <v>0.88269411492354943</v>
      </c>
      <c r="FA39" s="272">
        <f>SUM(FA6,FA8,FA10,FA14,FA22,FA18,FA21)</f>
        <v>42614.06</v>
      </c>
      <c r="FB39" s="272">
        <f>SUM(FB6,FB8,FB10,FB14,FB22,FB18,FB21)</f>
        <v>40906.44</v>
      </c>
      <c r="FC39" s="273">
        <f t="shared" si="124"/>
        <v>0.95992824903330043</v>
      </c>
      <c r="FD39" s="272">
        <f>SUM(FD6,FD8,FD10,FD14,FD22,FD18,FD21)</f>
        <v>34885.770000000004</v>
      </c>
      <c r="FE39" s="272">
        <f>SUM(FE6,FE8,FE10,FE14,FE22,FE18,FE21)</f>
        <v>43673.530000000006</v>
      </c>
      <c r="FF39" s="273">
        <f t="shared" si="125"/>
        <v>1.251900990002514</v>
      </c>
      <c r="FG39" s="272">
        <f>SUM(FG6,FG8,FG10,FG14,FG22,FG18,FG21)</f>
        <v>50775.760000000009</v>
      </c>
      <c r="FH39" s="272">
        <f>SUM(FH6,FH8,FH10,FH14,FH22,FH18,FH21)</f>
        <v>58964.17</v>
      </c>
      <c r="FI39" s="273">
        <f t="shared" si="126"/>
        <v>1.1612661238354678</v>
      </c>
      <c r="FJ39" s="272">
        <f>SUM(FJ6,FJ8,FJ10,FJ14,FJ22,FJ18,FJ21)</f>
        <v>69440.789999999994</v>
      </c>
      <c r="FK39" s="272">
        <f>SUM(FK6,FK8,FK10,FK14,FK22,FK18,FK21)</f>
        <v>66198.840000000011</v>
      </c>
      <c r="FL39" s="273">
        <f t="shared" si="127"/>
        <v>0.95331346316768595</v>
      </c>
      <c r="FM39" s="272">
        <f>SUM(FM6,FM8,FM10,FM14,FM22,FM18,FM21)</f>
        <v>129273.69</v>
      </c>
      <c r="FN39" s="272">
        <f>SUM(FN6,FN8,FN10,FN14,FN22,FN18,FN21)</f>
        <v>111632.98999999999</v>
      </c>
      <c r="FO39" s="273">
        <f t="shared" si="128"/>
        <v>0.8635399051423378</v>
      </c>
      <c r="FP39" s="272">
        <f>SUM(FP6,FP8,FP10,FP14,FP22,FP18,FP21)</f>
        <v>75695.400000000009</v>
      </c>
      <c r="FQ39" s="272">
        <f>SUM(FQ6,FQ8,FQ10,FQ14,FQ22,FQ18,FQ21)</f>
        <v>60593.919999999998</v>
      </c>
      <c r="FR39" s="273">
        <f t="shared" si="129"/>
        <v>0.80049672767433677</v>
      </c>
      <c r="FS39" s="272">
        <f>SUM(FS6,FS8,FS10,FS14,FS22,FS18,FS21)</f>
        <v>54915.76</v>
      </c>
      <c r="FT39" s="272">
        <f>SUM(FT6,FT8,FT10,FT14,FT22,FT18,FT21)</f>
        <v>44077.08</v>
      </c>
      <c r="FU39" s="273">
        <f t="shared" si="130"/>
        <v>0.80263079305467133</v>
      </c>
      <c r="FV39" s="272">
        <f>SUM(FV6,FV8,FV10,FV14,FV22,FV18,FV21)</f>
        <v>46255.72</v>
      </c>
      <c r="FW39" s="272">
        <f>SUM(FW6,FW8,FW10,FW14,FW22,FW18,FW21)</f>
        <v>45039.55</v>
      </c>
      <c r="FX39" s="273">
        <f t="shared" si="131"/>
        <v>0.97370768415235998</v>
      </c>
      <c r="FY39" s="272">
        <f>SUM(FY6,FY8,FY10,FY14,FY22,FY18,FY21)</f>
        <v>46312.47</v>
      </c>
      <c r="FZ39" s="272">
        <f>SUM(FZ6,FZ8,FZ10,FZ14,FZ22,FZ18,FZ21)</f>
        <v>47278.09</v>
      </c>
      <c r="GA39" s="273">
        <f t="shared" si="132"/>
        <v>1.0208501079730792</v>
      </c>
      <c r="GB39" s="272">
        <f>SUM(GB6,GB8,GB10,GB14,GB22,GB18,GB21)</f>
        <v>57219.85</v>
      </c>
      <c r="GC39" s="272">
        <f>SUM(GC6,GC8,GC10,GC14,GC22,GC18,GC21)</f>
        <v>50952.490000000005</v>
      </c>
      <c r="GD39" s="273">
        <f t="shared" si="133"/>
        <v>0.89046877962804882</v>
      </c>
      <c r="GE39" s="272">
        <f>SUM(GE6,GE8,GE10,GE14,GE22,GE18,GE21)</f>
        <v>66463.09</v>
      </c>
      <c r="GF39" s="272">
        <f>SUM(GF6,GF8,GF10,GF14,GF22,GF18,GF21)</f>
        <v>64363.72</v>
      </c>
      <c r="GG39" s="273">
        <f t="shared" si="134"/>
        <v>0.96841299434016692</v>
      </c>
      <c r="GH39" s="272">
        <f>SUM(GH6,GH8,GH10,GH14,GH22,GH18,GH21)</f>
        <v>108958.24</v>
      </c>
      <c r="GI39" s="272">
        <f>SUM(GI6,GI8,GI10,GI14,GI22,GI18,GI21)</f>
        <v>106867.15999999999</v>
      </c>
      <c r="GJ39" s="273">
        <f t="shared" si="135"/>
        <v>0.98080842715521088</v>
      </c>
      <c r="GK39" s="272">
        <f>SUM(GK6,GK8,GK10,GK14,GK22,GK18,GK21)</f>
        <v>78598.23</v>
      </c>
      <c r="GL39" s="272">
        <f>SUM(GL6,GL8,GL10,GL14,GL22,GL18,GL21)</f>
        <v>69296.94</v>
      </c>
      <c r="GM39" s="273">
        <f t="shared" si="136"/>
        <v>0.88166031219787022</v>
      </c>
      <c r="GN39" s="272">
        <f>SUM(GN6,GN8,GN10,GN14,GN22,GN18,GN21)</f>
        <v>54026.149999999994</v>
      </c>
      <c r="GO39" s="272">
        <f>SUM(GO6,GO8,GO10,GO14,GO22,GO18,GO21)</f>
        <v>39893.399999999994</v>
      </c>
      <c r="GP39" s="273">
        <f t="shared" si="137"/>
        <v>0.7384090852300228</v>
      </c>
      <c r="GQ39" s="272">
        <f>SUM(GQ6,GQ8,GQ10,GQ14,GQ22,GQ18,GQ21)</f>
        <v>44202.990000000005</v>
      </c>
      <c r="GR39" s="272">
        <f>SUM(GR6,GR8,GR10,GR14,GR22,GR18,GR21)</f>
        <v>37028.589999999997</v>
      </c>
      <c r="GS39" s="273">
        <f t="shared" si="138"/>
        <v>0.83769423742602012</v>
      </c>
      <c r="GT39" s="272">
        <f>SUM(GT6,GT8,GT10,GT14,GT22,GT18,GT21)</f>
        <v>51419.41</v>
      </c>
      <c r="GU39" s="272">
        <f>SUM(GU6,GU8,GU10,GU14,GU22,GU18,GU21)</f>
        <v>41264.449999999997</v>
      </c>
      <c r="GV39" s="273">
        <f t="shared" si="139"/>
        <v>0.80250726330776634</v>
      </c>
      <c r="GW39" s="272">
        <f>SUM(GW6,GW8,GW10,GW14,GW22,GW18,GW21)</f>
        <v>48590.470000000008</v>
      </c>
      <c r="GX39" s="272">
        <f>SUM(GX6,GX8,GX10,GX14,GX22,GX18,GX21)</f>
        <v>47889.789999999994</v>
      </c>
      <c r="GY39" s="273">
        <f t="shared" si="140"/>
        <v>0.98557988840198474</v>
      </c>
      <c r="GZ39" s="272">
        <f>SUM(GZ6,GZ8,GZ10,GZ14,GZ22,GZ18,GZ21)</f>
        <v>48590.470000000008</v>
      </c>
      <c r="HA39" s="272">
        <f>SUM(HA6,HA8,HA10,HA14,HA22,HA18,HA21)</f>
        <v>70819.64</v>
      </c>
      <c r="HB39" s="273">
        <f t="shared" si="141"/>
        <v>1.4574800367232501</v>
      </c>
      <c r="HC39" s="272">
        <f>SUM(HC6,HC8,HC10,HC14,HC22,HC18,HC21)</f>
        <v>121724.57999999999</v>
      </c>
      <c r="HD39" s="272">
        <f>SUM(HD6,HD8,HD10,HD14,HD22,HD18,HD21)</f>
        <v>101202.93999999999</v>
      </c>
      <c r="HE39" s="273">
        <f t="shared" si="142"/>
        <v>0.83140923550526935</v>
      </c>
      <c r="HF39" s="272">
        <f>SUM(HF6,HF8,HF10,HF14,HF22,HF18,HF21)</f>
        <v>72083.509999999995</v>
      </c>
      <c r="HG39" s="272">
        <f>SUM(HG6,HG8,HG10,HG14,HG22,HG18,HG21)</f>
        <v>80737.84</v>
      </c>
      <c r="HH39" s="273">
        <f t="shared" si="143"/>
        <v>1.1200597751136148</v>
      </c>
      <c r="HI39" s="272">
        <f>SUM(HI6,HI8,HI10,HI14,HI22,HI18,HI21)</f>
        <v>63640.17</v>
      </c>
      <c r="HJ39" s="272">
        <f>SUM(HJ6,HJ8,HJ10,HJ14,HJ22,HJ18,HJ21)</f>
        <v>67849.039999999994</v>
      </c>
      <c r="HK39" s="273">
        <f t="shared" si="144"/>
        <v>1.0661354298707875</v>
      </c>
      <c r="HL39" s="272">
        <f>SUM(HL6,HL8,HL10,HL14,HL22,HL18,HL21)</f>
        <v>32439.75</v>
      </c>
      <c r="HM39" s="272">
        <f>SUM(HM6,HM8,HM10,HM14,HM22,HM18,HM21)</f>
        <v>37119.1</v>
      </c>
      <c r="HN39" s="273">
        <f t="shared" si="145"/>
        <v>1.1442474125108855</v>
      </c>
      <c r="HO39" s="272">
        <f>SUM(HO6,HO8,HO10,HO14,HO22,HO18,HO21)</f>
        <v>29702.190000000002</v>
      </c>
      <c r="HP39" s="272">
        <f>SUM(HP6,HP8,HP10,HP14,HP22,HP18,HP21)</f>
        <v>44052.35</v>
      </c>
      <c r="HQ39" s="273">
        <f t="shared" si="146"/>
        <v>1.4831347452830919</v>
      </c>
      <c r="HR39" s="272">
        <f>SUM(HR6,HR8,HR10,HR14,HR22,HR18,HR21)</f>
        <v>34371.480000000003</v>
      </c>
      <c r="HS39" s="272">
        <f>SUM(HS6,HS8,HS10,HS14,HS22,HS18,HS21)</f>
        <v>55582.15</v>
      </c>
      <c r="HT39" s="273">
        <f t="shared" si="147"/>
        <v>1.6171008638557314</v>
      </c>
      <c r="HU39" s="272">
        <f>SUM(HU6,HU8,HU10,HU14,HU22,HU18,HU21)</f>
        <v>37832.350000000006</v>
      </c>
      <c r="HV39" s="272">
        <f>SUM(HV6,HV8,HV10,HV14,HV22,HV18,HV21)</f>
        <v>71204.010000000009</v>
      </c>
      <c r="HW39" s="273">
        <f t="shared" si="148"/>
        <v>1.882093235022408</v>
      </c>
      <c r="HX39" s="272">
        <f>SUM(HX6,HX8,HX10,HX14,HX22,HX18,HX21)</f>
        <v>62389.16</v>
      </c>
      <c r="HY39" s="272">
        <f>SUM(HY6,HY8,HY10,HY14,HY22,HY18,HY21)</f>
        <v>116703.70000000001</v>
      </c>
      <c r="HZ39" s="273">
        <f t="shared" si="149"/>
        <v>1.8705765552862068</v>
      </c>
      <c r="IA39" s="272">
        <f>SUM(IA6,IA8,IA10,IA14,IA22,IA18,IA21)</f>
        <v>36971.42</v>
      </c>
      <c r="IB39" s="272">
        <f>SUM(IB6,IB8,IB10,IB14,IB22,IB18,IB21)</f>
        <v>60124.07</v>
      </c>
      <c r="IC39" s="273">
        <f t="shared" si="150"/>
        <v>1.6262310184461404</v>
      </c>
      <c r="ID39" s="275"/>
      <c r="IE39" s="275"/>
      <c r="IF39" s="275"/>
      <c r="IG39" s="275"/>
      <c r="IH39" s="275"/>
      <c r="II39" s="275"/>
      <c r="IJ39" s="275"/>
      <c r="IK39" s="275"/>
      <c r="IL39" s="275"/>
      <c r="IM39" s="275"/>
      <c r="IN39" s="275"/>
      <c r="IO39" s="275"/>
      <c r="IP39" s="275"/>
      <c r="IQ39" s="330">
        <f>SUM(IQ6,IQ8,IQ10,IQ14,IQ22,IQ18,IQ21)</f>
        <v>1235431.44</v>
      </c>
      <c r="IR39" s="272">
        <f>SUM(IR6,IR8,IR10,IR14,IR22,IR18,IR21)</f>
        <v>1299815.9500000002</v>
      </c>
      <c r="IS39" s="272">
        <f>SUM(IS6,IS8,IS10,IS14,IS22,IS18,IS21)</f>
        <v>64384.509999999922</v>
      </c>
      <c r="IT39" s="273">
        <f t="shared" si="151"/>
        <v>1.0521150004082787</v>
      </c>
      <c r="IU39" s="272">
        <f>SUM(IU6,IU8,IU10,IU14,IU22,IU18,IU21)</f>
        <v>332458.61</v>
      </c>
      <c r="IV39" s="272">
        <f>SUM(IV6,IV8,IV10,IV14,IV22,IV18,IV21)</f>
        <v>473248.19</v>
      </c>
      <c r="IW39" s="272">
        <f>SUM(IW6,IW8,IW10,IW14,IW22,IW18,IW21)</f>
        <v>140789.58000000007</v>
      </c>
      <c r="IX39" s="331">
        <f t="shared" si="152"/>
        <v>1.4234800235734608</v>
      </c>
      <c r="IZ39" s="339"/>
    </row>
    <row r="40" spans="3:262" ht="18">
      <c r="C40" s="259" t="s">
        <v>44</v>
      </c>
      <c r="D40" s="250"/>
      <c r="E40" s="250"/>
      <c r="F40" s="250"/>
      <c r="G40" s="250"/>
      <c r="H40" s="250"/>
      <c r="I40" s="243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49"/>
      <c r="AL40" s="249"/>
      <c r="AM40" s="253"/>
      <c r="AN40" s="250"/>
      <c r="AO40" s="250"/>
      <c r="AP40" s="250"/>
      <c r="AQ40" s="250"/>
      <c r="AR40" s="250"/>
      <c r="AS40" s="250"/>
      <c r="AT40" s="249"/>
      <c r="AU40" s="249"/>
      <c r="AV40" s="253"/>
      <c r="AW40" s="249"/>
      <c r="AX40" s="249"/>
      <c r="AY40" s="253"/>
      <c r="AZ40" s="249"/>
      <c r="BA40" s="249"/>
      <c r="BB40" s="253"/>
      <c r="BC40" s="249"/>
      <c r="BD40" s="249"/>
      <c r="BE40" s="253"/>
      <c r="BF40" s="249"/>
      <c r="BG40" s="249"/>
      <c r="BH40" s="253"/>
      <c r="BI40" s="249"/>
      <c r="BJ40" s="249"/>
      <c r="BK40" s="253"/>
      <c r="BL40" s="249"/>
      <c r="BM40" s="249"/>
      <c r="BN40" s="253"/>
      <c r="BO40" s="277">
        <f>SUM(BO9,BO20,BO19,BO16,BO17)</f>
        <v>48783.68</v>
      </c>
      <c r="BP40" s="277">
        <f>SUM(BP9,BP20,BP19,BP16,BP17)</f>
        <v>22559.41</v>
      </c>
      <c r="BQ40" s="278">
        <f>BP40/BO40</f>
        <v>0.46243764308063678</v>
      </c>
      <c r="BR40" s="277">
        <f>SUM(BR9,BR20,BR19,BR16,BR17)</f>
        <v>44750.65</v>
      </c>
      <c r="BS40" s="277">
        <f>SUM(BS9,BS20,BS19,BS16,BS17)</f>
        <v>28496.52</v>
      </c>
      <c r="BT40" s="278">
        <f>BS40/BR40</f>
        <v>0.63678449363305334</v>
      </c>
      <c r="BU40" s="277">
        <f>SUM(BU9,BU20,BU19,BU16,BU17)</f>
        <v>40674.910000000003</v>
      </c>
      <c r="BV40" s="277">
        <f>SUM(BV9,BV20,BV19,BV16,BV17)</f>
        <v>31264.329999999998</v>
      </c>
      <c r="BW40" s="278">
        <f>BV40/BU40</f>
        <v>0.76863919305537476</v>
      </c>
      <c r="BX40" s="277">
        <f>SUM(BX9,BX20,BX19,BX16,BX17)</f>
        <v>41760.47</v>
      </c>
      <c r="BY40" s="277">
        <f>SUM(BY9,BY20,BY19,BY16,BY17)</f>
        <v>35201.050000000003</v>
      </c>
      <c r="BZ40" s="278">
        <f>BY40/BX40</f>
        <v>0.84292753410102905</v>
      </c>
      <c r="CA40" s="277">
        <f>SUM(CA9,CA20,CA19,CA16,CA17)</f>
        <v>55737.95</v>
      </c>
      <c r="CB40" s="277">
        <f>SUM(CB9,CB20,CB19,CB16,CB17)</f>
        <v>38359.82</v>
      </c>
      <c r="CC40" s="278">
        <f>CB40/CA40</f>
        <v>0.68821727386816345</v>
      </c>
      <c r="CD40" s="277">
        <f>SUM(CD9,CD20,CD19,CD16,CD17)</f>
        <v>69128.840000000011</v>
      </c>
      <c r="CE40" s="277">
        <f>SUM(CE9,CE20,CE19,CE16,CE17)</f>
        <v>50481.79</v>
      </c>
      <c r="CF40" s="278">
        <f>CE40/CD40</f>
        <v>0.73025657598189109</v>
      </c>
      <c r="CG40" s="277">
        <f>SUM(CG9,CG20,CG19,CG16,CG17)</f>
        <v>112720.68</v>
      </c>
      <c r="CH40" s="277">
        <f>SUM(CH9,CH20,CH19,CH16,CH17)</f>
        <v>72828.05</v>
      </c>
      <c r="CI40" s="278">
        <f>CH40/CG40</f>
        <v>0.6460930682817031</v>
      </c>
      <c r="CJ40" s="277">
        <f>SUM(CJ9,CJ20,CJ19,CJ16,CJ17)</f>
        <v>42491.47</v>
      </c>
      <c r="CK40" s="277">
        <f>SUM(CK9,CK20,CK19,CK16,CK17)</f>
        <v>34311.68</v>
      </c>
      <c r="CL40" s="278">
        <f>CK40/CJ40</f>
        <v>0.80749571619903948</v>
      </c>
      <c r="CM40" s="277">
        <f>SUM(CM9,CM20,CM19,CM16,CM17)</f>
        <v>67715.839999999997</v>
      </c>
      <c r="CN40" s="277">
        <f>SUM(CN9,CN20,CN19,CN16,CN17)</f>
        <v>44984.930000000008</v>
      </c>
      <c r="CO40" s="278">
        <f>CN40/CM40</f>
        <v>0.66431916077538156</v>
      </c>
      <c r="CP40" s="277">
        <f>SUM(CP9,CP20,CP19,CP16,CP17)</f>
        <v>57759.630000000005</v>
      </c>
      <c r="CQ40" s="277">
        <f>SUM(CQ9,CQ20,CQ19,CQ16,CQ17)</f>
        <v>41926.6</v>
      </c>
      <c r="CR40" s="278">
        <f>CQ40/CP40</f>
        <v>0.72588068864014532</v>
      </c>
      <c r="CS40" s="277">
        <f>SUM(CS9,CS20,CS19,CS16,CS17)</f>
        <v>32777.620000000003</v>
      </c>
      <c r="CT40" s="277">
        <f>SUM(CT9,CT20,CT19,CT16,CT17)</f>
        <v>40184.559999999998</v>
      </c>
      <c r="CU40" s="278">
        <f>CT40/CS40</f>
        <v>1.2259755284245772</v>
      </c>
      <c r="CV40" s="277">
        <f>SUM(CV9,CV20,CV19,CV16,CV17)</f>
        <v>50642.04</v>
      </c>
      <c r="CW40" s="277">
        <f>SUM(CW9,CW20,CW19,CW16,CW17)</f>
        <v>40519.31</v>
      </c>
      <c r="CX40" s="278">
        <f>CW40/CV40</f>
        <v>0.80011212028583356</v>
      </c>
      <c r="CY40" s="277">
        <f>SUM(CY9,CY20,CY19,CY16,CY17)</f>
        <v>60517.62</v>
      </c>
      <c r="CZ40" s="277">
        <f>SUM(CZ9,CZ20,CZ19,CZ16,CZ17)</f>
        <v>51552.759999999995</v>
      </c>
      <c r="DA40" s="278">
        <f>CZ40/CY40</f>
        <v>0.85186363905256013</v>
      </c>
      <c r="DB40" s="277">
        <f>SUM(DB9,DB20,DB19,DB16,DB17)</f>
        <v>105354.73000000001</v>
      </c>
      <c r="DC40" s="277">
        <f>SUM(DC9,DC20,DC19,DC16,DC17)</f>
        <v>71074.87</v>
      </c>
      <c r="DD40" s="278">
        <f>DC40/DB40</f>
        <v>0.67462438563508242</v>
      </c>
      <c r="DE40" s="277">
        <f>SUM(DE9,DE20,DE19,DE16,DE17)</f>
        <v>50024.010000000009</v>
      </c>
      <c r="DF40" s="277">
        <f>SUM(DF9,DF20,DF19,DF16,DF17)</f>
        <v>32495.51</v>
      </c>
      <c r="DG40" s="278">
        <f>DF40/DE40</f>
        <v>0.64959826291414846</v>
      </c>
      <c r="DH40" s="277">
        <f>SUM(DH9,DH20,DH19,DH16,DH17)</f>
        <v>53877.29</v>
      </c>
      <c r="DI40" s="277">
        <f>SUM(DI9,DI20,DI19,DI16,DI17)</f>
        <v>44445.49</v>
      </c>
      <c r="DJ40" s="278">
        <f>DI40/DH40</f>
        <v>0.82493922764118233</v>
      </c>
      <c r="DK40" s="277">
        <f>SUM(DK9,DK20,DK19,DK16,DK17)</f>
        <v>60182.319999999992</v>
      </c>
      <c r="DL40" s="277">
        <f>SUM(DL9,DL20,DL19,DL16,DL17)</f>
        <v>35195.869999999995</v>
      </c>
      <c r="DM40" s="278">
        <f>DL40/DK40</f>
        <v>0.58482075799005417</v>
      </c>
      <c r="DN40" s="277">
        <f>SUM(DN9,DN20,DN19,DN16,DN17)</f>
        <v>90284.919999999984</v>
      </c>
      <c r="DO40" s="277">
        <f>SUM(DO9,DO20,DO19,DO16,DO17)</f>
        <v>40401.319999999992</v>
      </c>
      <c r="DP40" s="278">
        <f>DO40/DN40</f>
        <v>0.44748691143548669</v>
      </c>
      <c r="DQ40" s="277">
        <f>SUM(DQ9,DQ20,DQ19,DQ16,DQ17)</f>
        <v>143000.80000000002</v>
      </c>
      <c r="DR40" s="277">
        <f>SUM(DR9,DR20,DR19,DR16,DR17)</f>
        <v>43489.090000000004</v>
      </c>
      <c r="DS40" s="278">
        <f>DR40/DQ40</f>
        <v>0.30411780913113773</v>
      </c>
      <c r="DT40" s="277">
        <f>SUM(DT9,DT20,DT19,DT16,DT17)</f>
        <v>145206.81</v>
      </c>
      <c r="DU40" s="277">
        <f>SUM(DU9,DU20,DU19,DU16,DU17)</f>
        <v>64817.91</v>
      </c>
      <c r="DV40" s="278">
        <f>DU40/DT40</f>
        <v>0.44638340309245828</v>
      </c>
      <c r="DW40" s="277">
        <f>SUM(DW9,DW20,DW19,DW16,DW17)</f>
        <v>123140.10999999999</v>
      </c>
      <c r="DX40" s="277">
        <f>SUM(DX9,DX20,DX19,DX16,DX17)</f>
        <v>99297.13</v>
      </c>
      <c r="DY40" s="278">
        <f t="shared" si="114"/>
        <v>0.80637519326562257</v>
      </c>
      <c r="DZ40" s="277">
        <f>SUM(DZ9,DZ20,DZ19,DZ16,DZ17)</f>
        <v>49076.27</v>
      </c>
      <c r="EA40" s="277">
        <f>SUM(EA9,EA20,EA19,EA16,EA17)</f>
        <v>34954.53</v>
      </c>
      <c r="EB40" s="278">
        <f t="shared" si="115"/>
        <v>0.71224911754703446</v>
      </c>
      <c r="EC40" s="277">
        <f>SUM(EC9,EC20,EC19,EC16,EC17)</f>
        <v>55701.180000000008</v>
      </c>
      <c r="ED40" s="277">
        <f>SUM(ED9,ED20,ED19,ED16,ED17)</f>
        <v>10963.64</v>
      </c>
      <c r="EE40" s="278">
        <f t="shared" si="116"/>
        <v>0.1968295824253633</v>
      </c>
      <c r="EF40" s="277">
        <f>SUM(EF9,EF20,EF19,EF16,EF17)</f>
        <v>48609.29</v>
      </c>
      <c r="EG40" s="277">
        <f>SUM(EG9,EG20,EG19,EG16,EG17)</f>
        <v>29229.35</v>
      </c>
      <c r="EH40" s="278">
        <f t="shared" si="117"/>
        <v>0.60131201258031131</v>
      </c>
      <c r="EI40" s="277">
        <f>SUM(EI9,EI20,EI19,EI16,EI17)</f>
        <v>42422.23</v>
      </c>
      <c r="EJ40" s="277">
        <f>SUM(EJ9,EJ20,EJ19,EJ16,EJ17)</f>
        <v>29953.489999999998</v>
      </c>
      <c r="EK40" s="278">
        <f t="shared" si="118"/>
        <v>0.70608004341120201</v>
      </c>
      <c r="EL40" s="277">
        <f>SUM(EL9,EL20,EL19,EL16,EL17)</f>
        <v>47623.340000000004</v>
      </c>
      <c r="EM40" s="277">
        <f>SUM(EM9,EM20,EM19,EM16,EM17)</f>
        <v>33029.660000000003</v>
      </c>
      <c r="EN40" s="278">
        <f t="shared" si="119"/>
        <v>0.69356034247072973</v>
      </c>
      <c r="EO40" s="277">
        <f>SUM(EO9,EO20,EO19,EO16,EO17)</f>
        <v>53873.94000000001</v>
      </c>
      <c r="EP40" s="277">
        <f>SUM(EP9,EP20,EP19,EP16,EP17)</f>
        <v>30272.510000000002</v>
      </c>
      <c r="EQ40" s="278">
        <f t="shared" si="120"/>
        <v>0.56191379357069482</v>
      </c>
      <c r="ER40" s="277">
        <f>SUM(ER9,ER20,ER19,ER16,ER17)</f>
        <v>95877.790000000008</v>
      </c>
      <c r="ES40" s="277">
        <f>SUM(ES9,ES20,ES19,ES16,ES17)</f>
        <v>30451.55</v>
      </c>
      <c r="ET40" s="278">
        <f t="shared" si="121"/>
        <v>0.31760796739265679</v>
      </c>
      <c r="EU40" s="277">
        <f>SUM(EU9,EU20,EU19,EU16,EU17)</f>
        <v>44317.319999999992</v>
      </c>
      <c r="EV40" s="277">
        <f>SUM(EV9,EV20,EV19,EV16,EV17)</f>
        <v>31070.03</v>
      </c>
      <c r="EW40" s="278">
        <f t="shared" si="122"/>
        <v>0.70108097691827942</v>
      </c>
      <c r="EX40" s="277">
        <f>SUM(EX9,EX20,EX19,EX16,EX17)</f>
        <v>50991.11</v>
      </c>
      <c r="EY40" s="277">
        <f>SUM(EY9,EY20,EY19,EY16,EY17)</f>
        <v>35582.199999999997</v>
      </c>
      <c r="EZ40" s="278">
        <f t="shared" si="123"/>
        <v>0.6978118342589521</v>
      </c>
      <c r="FA40" s="277">
        <f>SUM(FA9,FA20,FA19,FA16,FA17)</f>
        <v>40480.439999999995</v>
      </c>
      <c r="FB40" s="277">
        <f>SUM(FB9,FB20,FB19,FB16,FB17)</f>
        <v>45375.409999999996</v>
      </c>
      <c r="FC40" s="278">
        <f t="shared" si="124"/>
        <v>1.1209218575687419</v>
      </c>
      <c r="FD40" s="277">
        <f>SUM(FD9,FD20,FD19,FD16,FD17)</f>
        <v>43201.270000000004</v>
      </c>
      <c r="FE40" s="277">
        <f>SUM(FE9,FE20,FE19,FE16,FE17)</f>
        <v>34160.19</v>
      </c>
      <c r="FF40" s="278">
        <f t="shared" si="125"/>
        <v>0.79072189312953067</v>
      </c>
      <c r="FG40" s="277">
        <f>SUM(FG9,FG20,FG19,FG16,FG17)</f>
        <v>47047.579999999994</v>
      </c>
      <c r="FH40" s="277">
        <f>SUM(FH9,FH20,FH19,FH16,FH17)</f>
        <v>50087.88</v>
      </c>
      <c r="FI40" s="278">
        <f t="shared" si="126"/>
        <v>1.0646218147670934</v>
      </c>
      <c r="FJ40" s="277">
        <f>SUM(FJ9,FJ20,FJ19,FJ16,FJ17)</f>
        <v>72156.06</v>
      </c>
      <c r="FK40" s="277">
        <f>SUM(FK9,FK20,FK19,FK16,FK17)</f>
        <v>53353.12000000001</v>
      </c>
      <c r="FL40" s="278">
        <f t="shared" si="127"/>
        <v>0.73941287814218248</v>
      </c>
      <c r="FM40" s="277">
        <f>SUM(FM9,FM20,FM19,FM16,FM17)</f>
        <v>105785.37</v>
      </c>
      <c r="FN40" s="277">
        <f>SUM(FN9,FN20,FN19,FN16,FN17)</f>
        <v>70713.900000000009</v>
      </c>
      <c r="FO40" s="278">
        <f t="shared" si="128"/>
        <v>0.66846578123231981</v>
      </c>
      <c r="FP40" s="277">
        <f>SUM(FP9,FP20,FP19,FP16,FP17)</f>
        <v>50447.03</v>
      </c>
      <c r="FQ40" s="277">
        <f>SUM(FQ9,FQ20,FQ19,FQ16,FQ17)</f>
        <v>29982.09</v>
      </c>
      <c r="FR40" s="278">
        <f t="shared" si="129"/>
        <v>0.5943281497443953</v>
      </c>
      <c r="FS40" s="277">
        <f>SUM(FS9,FS20,FS19,FS16,FS17)</f>
        <v>59038.31</v>
      </c>
      <c r="FT40" s="277">
        <f>SUM(FT9,FT20,FT19,FT16,FT17)</f>
        <v>34999.33</v>
      </c>
      <c r="FU40" s="278">
        <f t="shared" si="130"/>
        <v>0.5928240493333905</v>
      </c>
      <c r="FV40" s="277">
        <f>SUM(FV9,FV20,FV19,FV16,FV17)</f>
        <v>47051.85</v>
      </c>
      <c r="FW40" s="277">
        <f>SUM(FW9,FW20,FW19,FW16,FW17)</f>
        <v>38616.33</v>
      </c>
      <c r="FX40" s="278">
        <f t="shared" si="131"/>
        <v>0.82071863274238954</v>
      </c>
      <c r="FY40" s="277">
        <f>SUM(FY9,FY20,FY19,FY16,FY17)</f>
        <v>47134.21</v>
      </c>
      <c r="FZ40" s="277">
        <f>SUM(FZ9,FZ20,FZ19,FZ16,FZ17)</f>
        <v>36229.479999999996</v>
      </c>
      <c r="GA40" s="278">
        <f t="shared" si="132"/>
        <v>0.76864510935899844</v>
      </c>
      <c r="GB40" s="277">
        <f>SUM(GB9,GB20,GB19,GB16,GB17)</f>
        <v>50541.07</v>
      </c>
      <c r="GC40" s="277">
        <f>SUM(GC9,GC20,GC19,GC16,GC17)</f>
        <v>37523.08</v>
      </c>
      <c r="GD40" s="278">
        <f t="shared" si="133"/>
        <v>0.74242749510447648</v>
      </c>
      <c r="GE40" s="277">
        <f>SUM(GE9,GE20,GE19,GE16,GE17)</f>
        <v>61992.34</v>
      </c>
      <c r="GF40" s="277">
        <f>SUM(GF9,GF20,GF19,GF16,GF17)</f>
        <v>46460.509999999995</v>
      </c>
      <c r="GG40" s="278">
        <f t="shared" si="134"/>
        <v>0.74945565855394392</v>
      </c>
      <c r="GH40" s="277">
        <f>SUM(GH9,GH20,GH19,GH16,GH17)</f>
        <v>107712.91</v>
      </c>
      <c r="GI40" s="277">
        <f>SUM(GI9,GI20,GI19,GI16,GI17)</f>
        <v>70464.820000000007</v>
      </c>
      <c r="GJ40" s="278">
        <f t="shared" si="135"/>
        <v>0.65419103429663172</v>
      </c>
      <c r="GK40" s="277">
        <f>SUM(GK9,GK20,GK19,GK16,GK17)</f>
        <v>45310.49</v>
      </c>
      <c r="GL40" s="277">
        <f>SUM(GL9,GL20,GL19,GL16,GL17)</f>
        <v>30279.829999999998</v>
      </c>
      <c r="GM40" s="278">
        <f t="shared" si="136"/>
        <v>0.66827416785825977</v>
      </c>
      <c r="GN40" s="277">
        <f>SUM(GN9,GN20,GN19,GN16,GN17)</f>
        <v>43284.630000000005</v>
      </c>
      <c r="GO40" s="277">
        <f>SUM(GO9,GO20,GO19,GO16,GO17)</f>
        <v>37425.79</v>
      </c>
      <c r="GP40" s="278">
        <f t="shared" si="137"/>
        <v>0.86464387012202704</v>
      </c>
      <c r="GQ40" s="277">
        <f>SUM(GQ9,GQ20,GQ19,GQ16,GQ17)</f>
        <v>46509.51</v>
      </c>
      <c r="GR40" s="277">
        <f>SUM(GR9,GR20,GR19,GR16,GR17)</f>
        <v>40664.32</v>
      </c>
      <c r="GS40" s="278">
        <f t="shared" si="138"/>
        <v>0.87432269228379311</v>
      </c>
      <c r="GT40" s="277">
        <f>SUM(GT9,GT20,GT19,GT16,GT17)</f>
        <v>54307.42</v>
      </c>
      <c r="GU40" s="277">
        <f>SUM(GU9,GU20,GU19,GU16,GU17)</f>
        <v>30871.9</v>
      </c>
      <c r="GV40" s="278">
        <f t="shared" si="139"/>
        <v>0.5684655982552661</v>
      </c>
      <c r="GW40" s="277">
        <f>SUM(GW9,GW20,GW19,GW16,GW17)</f>
        <v>53351.179999999993</v>
      </c>
      <c r="GX40" s="277">
        <f>SUM(GX9,GX20,GX19,GX16,GX17)</f>
        <v>34648.639999999999</v>
      </c>
      <c r="GY40" s="278">
        <f t="shared" si="140"/>
        <v>0.64944467957409757</v>
      </c>
      <c r="GZ40" s="277">
        <f>SUM(GZ9,GZ20,GZ19,GZ16,GZ17)</f>
        <v>53351.179999999993</v>
      </c>
      <c r="HA40" s="277">
        <f>SUM(HA9,HA20,HA19,HA16,HA17)</f>
        <v>47797.25</v>
      </c>
      <c r="HB40" s="278">
        <f t="shared" si="141"/>
        <v>0.89589864741510883</v>
      </c>
      <c r="HC40" s="277">
        <f>SUM(HC9,HC20,HC19,HC16,HC17)</f>
        <v>122847.11000000002</v>
      </c>
      <c r="HD40" s="277">
        <f>SUM(HD9,HD20,HD19,HD16,HD17)</f>
        <v>66055.12</v>
      </c>
      <c r="HE40" s="278">
        <f t="shared" si="142"/>
        <v>0.537701863723127</v>
      </c>
      <c r="HF40" s="277">
        <f>SUM(HF9,HF20,HF19,HF16,HF17)</f>
        <v>41797.64</v>
      </c>
      <c r="HG40" s="277">
        <f>SUM(HG9,HG20,HG19,HG16,HG17)</f>
        <v>30796.18</v>
      </c>
      <c r="HH40" s="278">
        <f t="shared" si="143"/>
        <v>0.73679231650399402</v>
      </c>
      <c r="HI40" s="277">
        <f>SUM(HI9,HI20,HI19,HI16,HI17)</f>
        <v>61061.87</v>
      </c>
      <c r="HJ40" s="277">
        <f>SUM(HJ9,HJ20,HJ19,HJ16,HJ17)</f>
        <v>46525.619999999995</v>
      </c>
      <c r="HK40" s="278">
        <f t="shared" si="144"/>
        <v>0.76194227264903602</v>
      </c>
      <c r="HL40" s="277">
        <f>SUM(HL9,HL20,HL19,HL16,HL17)</f>
        <v>41968.4</v>
      </c>
      <c r="HM40" s="277">
        <f>SUM(HM9,HM20,HM19,HM16,HM17)</f>
        <v>30887.050000000003</v>
      </c>
      <c r="HN40" s="278">
        <f t="shared" si="145"/>
        <v>0.73595967442170784</v>
      </c>
      <c r="HO40" s="277">
        <f>SUM(HO9,HO20,HO19,HO16,HO17)</f>
        <v>36053.440000000002</v>
      </c>
      <c r="HP40" s="277">
        <f>SUM(HP9,HP20,HP19,HP16,HP17)</f>
        <v>44595.19</v>
      </c>
      <c r="HQ40" s="278">
        <f t="shared" si="146"/>
        <v>1.23691914003213</v>
      </c>
      <c r="HR40" s="277">
        <f>SUM(HR9,HR20,HR19,HR16,HR17)</f>
        <v>45260.899999999994</v>
      </c>
      <c r="HS40" s="277">
        <f>SUM(HS9,HS20,HS19,HS16,HS17)</f>
        <v>61349.680000000008</v>
      </c>
      <c r="HT40" s="278">
        <f t="shared" si="147"/>
        <v>1.355467522740379</v>
      </c>
      <c r="HU40" s="277">
        <f>SUM(HU9,HU20,HU19,HU16,HU17)</f>
        <v>44492.07</v>
      </c>
      <c r="HV40" s="277">
        <f>SUM(HV9,HV20,HV19,HV16,HV17)</f>
        <v>53133.78</v>
      </c>
      <c r="HW40" s="278">
        <f t="shared" si="148"/>
        <v>1.1942303426206062</v>
      </c>
      <c r="HX40" s="277">
        <f>SUM(HX9,HX20,HX19,HX16,HX17)</f>
        <v>76402.679999999993</v>
      </c>
      <c r="HY40" s="277">
        <f>SUM(HY9,HY20,HY19,HY16,HY17)</f>
        <v>82365.919999999998</v>
      </c>
      <c r="HZ40" s="278">
        <f t="shared" si="149"/>
        <v>1.0780501416966002</v>
      </c>
      <c r="IA40" s="277">
        <f>SUM(IA9,IA20,IA19,IA16,IA17)</f>
        <v>39268.61</v>
      </c>
      <c r="IB40" s="277">
        <f>SUM(IB9,IB20,IB19,IB16,IB17)</f>
        <v>29153.47</v>
      </c>
      <c r="IC40" s="278">
        <f t="shared" si="150"/>
        <v>0.7424115597674581</v>
      </c>
      <c r="ID40" s="276"/>
      <c r="IE40" s="276"/>
      <c r="IF40" s="276"/>
      <c r="IG40" s="276"/>
      <c r="IH40" s="276"/>
      <c r="II40" s="276"/>
      <c r="IJ40" s="276"/>
      <c r="IK40" s="276"/>
      <c r="IL40" s="276"/>
      <c r="IM40" s="276"/>
      <c r="IN40" s="276"/>
      <c r="IO40" s="276"/>
      <c r="IP40" s="276"/>
      <c r="IQ40" s="332">
        <f>SUM(IQ9,IQ20,IQ19,IQ16,IQ17)</f>
        <v>1189916.24</v>
      </c>
      <c r="IR40" s="277">
        <f>SUM(IR9,IR20,IR19,IR16,IR17)</f>
        <v>931671.90999999992</v>
      </c>
      <c r="IS40" s="277">
        <f>SUM(IS9,IS20,IS19,IS16,IS17)</f>
        <v>-258244.33000000005</v>
      </c>
      <c r="IT40" s="278">
        <f t="shared" si="151"/>
        <v>0.78297268217803295</v>
      </c>
      <c r="IU40" s="277">
        <f>SUM(IU9,IU20,IU19,IU16,IU17)</f>
        <v>347037</v>
      </c>
      <c r="IV40" s="277">
        <f>SUM(IV9,IV20,IV19,IV16,IV17)</f>
        <v>349653.42000000004</v>
      </c>
      <c r="IW40" s="277">
        <f>SUM(IW9,IW20,IW19,IW16,IW17)</f>
        <v>2616.4200000000128</v>
      </c>
      <c r="IX40" s="333">
        <f t="shared" si="152"/>
        <v>1.0075393113702575</v>
      </c>
      <c r="IZ40" s="339"/>
    </row>
    <row r="41" spans="3:262" ht="18">
      <c r="C41" s="260" t="s">
        <v>45</v>
      </c>
      <c r="D41" s="250"/>
      <c r="E41" s="250"/>
      <c r="F41" s="250"/>
      <c r="G41" s="250"/>
      <c r="H41" s="250"/>
      <c r="I41" s="243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49">
        <f>SUM(AK23:AK32)</f>
        <v>131348.45000000001</v>
      </c>
      <c r="AL41" s="249">
        <f>SUM(AL23:AL32)</f>
        <v>74713.159999999989</v>
      </c>
      <c r="AM41" s="253">
        <f t="shared" si="86"/>
        <v>0.56881645729355756</v>
      </c>
      <c r="AN41" s="250"/>
      <c r="AO41" s="250"/>
      <c r="AP41" s="250"/>
      <c r="AQ41" s="250"/>
      <c r="AR41" s="250"/>
      <c r="AS41" s="250"/>
      <c r="AT41" s="249">
        <f>SUM(AT23:AT32)</f>
        <v>159061.84</v>
      </c>
      <c r="AU41" s="249">
        <f>SUM(AU23:AU32)</f>
        <v>78617.2</v>
      </c>
      <c r="AV41" s="253">
        <f t="shared" si="87"/>
        <v>0.49425556752015443</v>
      </c>
      <c r="AW41" s="249">
        <f>SUM(AW23:AW32)</f>
        <v>87698.739999999991</v>
      </c>
      <c r="AX41" s="249">
        <f>SUM(AX23:AX32)</f>
        <v>84910.260000000024</v>
      </c>
      <c r="AY41" s="253">
        <f t="shared" si="88"/>
        <v>0.96820387613322645</v>
      </c>
      <c r="AZ41" s="249">
        <f>SUM(AZ23:AZ32)</f>
        <v>84850.22</v>
      </c>
      <c r="BA41" s="249">
        <f>SUM(BA23:BA32)</f>
        <v>72197.429999999993</v>
      </c>
      <c r="BB41" s="253">
        <f t="shared" si="89"/>
        <v>0.85088088162882769</v>
      </c>
      <c r="BC41" s="249">
        <f>SUM(BC23:BC32)</f>
        <v>87789.239999999991</v>
      </c>
      <c r="BD41" s="249">
        <f>SUM(BD23:BD32)</f>
        <v>63303.94</v>
      </c>
      <c r="BE41" s="253">
        <f t="shared" si="90"/>
        <v>0.72108996501165756</v>
      </c>
      <c r="BF41" s="249">
        <f>SUM(BF23:BF32)</f>
        <v>80214.75999999998</v>
      </c>
      <c r="BG41" s="249">
        <f>SUM(BG23:BG32)</f>
        <v>77079.83</v>
      </c>
      <c r="BH41" s="253">
        <f t="shared" si="91"/>
        <v>0.96091828985089556</v>
      </c>
      <c r="BI41" s="249">
        <f>SUM(BI23:BI32)</f>
        <v>120143.76000000001</v>
      </c>
      <c r="BJ41" s="249">
        <f>SUM(BJ23:BJ32)</f>
        <v>96017.67</v>
      </c>
      <c r="BK41" s="253">
        <f t="shared" si="92"/>
        <v>0.79918982059492716</v>
      </c>
      <c r="BL41" s="249">
        <f>SUM(BL23:BL32)</f>
        <v>211614.2</v>
      </c>
      <c r="BM41" s="249">
        <f>SUM(BM23:BM32)</f>
        <v>134300.68</v>
      </c>
      <c r="BN41" s="253">
        <f t="shared" si="93"/>
        <v>0.63464871450025562</v>
      </c>
      <c r="BO41" s="249">
        <f>SUM(BO23:BO32)</f>
        <v>154274.94</v>
      </c>
      <c r="BP41" s="249">
        <f>SUM(BP23:BP32)</f>
        <v>57530.729999999996</v>
      </c>
      <c r="BQ41" s="253">
        <f t="shared" si="94"/>
        <v>0.37291040268756542</v>
      </c>
      <c r="BR41" s="249">
        <f>SUM(BR23:BR32)</f>
        <v>85261.129999999976</v>
      </c>
      <c r="BS41" s="249">
        <f>SUM(BS23:BS32)</f>
        <v>66229.070000000007</v>
      </c>
      <c r="BT41" s="253">
        <f t="shared" ref="BT41:BT42" si="153">BS41/BR41</f>
        <v>0.7767791724083416</v>
      </c>
      <c r="BU41" s="249">
        <f>SUM(BU23:BU32)</f>
        <v>88435.999999999985</v>
      </c>
      <c r="BV41" s="249">
        <f>SUM(BV23:BV32)</f>
        <v>65040.56</v>
      </c>
      <c r="BW41" s="253">
        <f t="shared" ref="BW41:BW42" si="154">BV41/BU41</f>
        <v>0.7354534352526122</v>
      </c>
      <c r="BX41" s="258">
        <f>SUM(BX23:BX32)</f>
        <v>89926.989999999991</v>
      </c>
      <c r="BY41" s="258">
        <f>SUM(BY23:BY32)</f>
        <v>59885.26</v>
      </c>
      <c r="BZ41" s="253">
        <f t="shared" ref="BZ41:BZ42" si="155">BY41/BX41</f>
        <v>0.66593199661191826</v>
      </c>
      <c r="CA41" s="258">
        <f>SUM(CA23:CA32)</f>
        <v>95508.849999999991</v>
      </c>
      <c r="CB41" s="258">
        <f>SUM(CB23:CB32)</f>
        <v>78613.140000000014</v>
      </c>
      <c r="CC41" s="253">
        <f t="shared" ref="CC41:CC42" si="156">CB41/CA41</f>
        <v>0.82309796422006987</v>
      </c>
      <c r="CD41" s="258">
        <f>SUM(CD23:CD32)</f>
        <v>154866.31</v>
      </c>
      <c r="CE41" s="258">
        <f>SUM(CE23:CE32)</f>
        <v>110392.44999999998</v>
      </c>
      <c r="CF41" s="253">
        <f t="shared" ref="CF41:CF42" si="157">CE41/CD41</f>
        <v>0.71282417718869895</v>
      </c>
      <c r="CG41" s="258">
        <f>SUM(CG23:CG32)</f>
        <v>232024.75999999998</v>
      </c>
      <c r="CH41" s="258">
        <f>SUM(CH23:CH32)</f>
        <v>161960.54</v>
      </c>
      <c r="CI41" s="253">
        <f t="shared" ref="CI41:CI42" si="158">CH41/CG41</f>
        <v>0.69803127907556084</v>
      </c>
      <c r="CJ41" s="258">
        <f>SUM(CJ23:CJ32)</f>
        <v>137812.54999999999</v>
      </c>
      <c r="CK41" s="258">
        <f>SUM(CK23:CK32)</f>
        <v>76354.069999999992</v>
      </c>
      <c r="CL41" s="253">
        <f t="shared" ref="CL41:CL42" si="159">CK41/CJ41</f>
        <v>0.55404293730868481</v>
      </c>
      <c r="CM41" s="258">
        <f>SUM(CM23:CM32)</f>
        <v>161871.57999999999</v>
      </c>
      <c r="CN41" s="258">
        <f>SUM(CN23:CN32)</f>
        <v>101527.76999999999</v>
      </c>
      <c r="CO41" s="253">
        <f t="shared" ref="CO41:CO42" si="160">CN41/CM41</f>
        <v>0.62721183051404084</v>
      </c>
      <c r="CP41" s="258">
        <f>SUM(CP23:CP32)</f>
        <v>90856.549999999988</v>
      </c>
      <c r="CQ41" s="258">
        <f>SUM(CQ23:CQ32)</f>
        <v>67939.180000000008</v>
      </c>
      <c r="CR41" s="253">
        <f t="shared" ref="CR41:CR42" si="161">CQ41/CP41</f>
        <v>0.74776314971237645</v>
      </c>
      <c r="CS41" s="258">
        <f>SUM(CS23:CS32)</f>
        <v>69436.010000000009</v>
      </c>
      <c r="CT41" s="258">
        <f>SUM(CT23:CT32)</f>
        <v>69995.98</v>
      </c>
      <c r="CU41" s="253">
        <f t="shared" ref="CU41:CU42" si="162">CT41/CS41</f>
        <v>1.0080645474876795</v>
      </c>
      <c r="CV41" s="258">
        <f>SUM(CV23:CV32)</f>
        <v>86583.95</v>
      </c>
      <c r="CW41" s="258">
        <f>SUM(CW23:CW32)</f>
        <v>71296.38</v>
      </c>
      <c r="CX41" s="253">
        <f t="shared" ref="CX41:CX42" si="163">CW41/CV41</f>
        <v>0.82343644520722381</v>
      </c>
      <c r="CY41" s="258">
        <f>SUM(CY23:CY32)</f>
        <v>135209</v>
      </c>
      <c r="CZ41" s="258">
        <f>SUM(CZ23:CZ32)</f>
        <v>110478.58</v>
      </c>
      <c r="DA41" s="253">
        <f t="shared" ref="DA41:DA42" si="164">CZ41/CY41</f>
        <v>0.81709486794518116</v>
      </c>
      <c r="DB41" s="258">
        <f>SUM(DB23:DB32)</f>
        <v>295291.14999999997</v>
      </c>
      <c r="DC41" s="258">
        <f>SUM(DC23:DC32)</f>
        <v>128071.85999999999</v>
      </c>
      <c r="DD41" s="253">
        <f t="shared" ref="DD41:DD42" si="165">DC41/DB41</f>
        <v>0.43371384479351988</v>
      </c>
      <c r="DE41" s="258">
        <f>SUM(DE23:DE32)</f>
        <v>224564.94</v>
      </c>
      <c r="DF41" s="258">
        <f>SUM(DF23:DF32)</f>
        <v>71762.209999999992</v>
      </c>
      <c r="DG41" s="253">
        <f t="shared" ref="DG41:DG42" si="166">DF41/DE41</f>
        <v>0.31956105881888774</v>
      </c>
      <c r="DH41" s="258">
        <f>SUM(DH23:DH32)</f>
        <v>129049.51999999999</v>
      </c>
      <c r="DI41" s="258">
        <f>SUM(DI23:DI32)</f>
        <v>74022.14</v>
      </c>
      <c r="DJ41" s="253">
        <f t="shared" ref="DJ41:DJ42" si="167">DI41/DH41</f>
        <v>0.57359484948103645</v>
      </c>
      <c r="DK41" s="285">
        <f>SUM(DK23:DK32)</f>
        <v>126010.82999999999</v>
      </c>
      <c r="DL41" s="286">
        <f>SUM(DL23:DL32)</f>
        <v>85448.02</v>
      </c>
      <c r="DM41" s="284">
        <f t="shared" ref="DM41:DM42" si="168">DL41/DK41</f>
        <v>0.67810060452740462</v>
      </c>
      <c r="DN41" s="285">
        <f>SUM(DN23:DN32)</f>
        <v>174483.88999999998</v>
      </c>
      <c r="DO41" s="286">
        <f>SUM(DO23:DO32)</f>
        <v>80486.709999999992</v>
      </c>
      <c r="DP41" s="284">
        <f t="shared" ref="DP41:DP42" si="169">DO41/DN41</f>
        <v>0.46128447732337924</v>
      </c>
      <c r="DQ41" s="285">
        <f>SUM(DQ23:DQ32)</f>
        <v>319238.34000000003</v>
      </c>
      <c r="DR41" s="286">
        <f>SUM(DR23:DR32)</f>
        <v>97140.609999999986</v>
      </c>
      <c r="DS41" s="284">
        <f t="shared" ref="DS41:DS42" si="170">DR41/DQ41</f>
        <v>0.30428867033953372</v>
      </c>
      <c r="DT41" s="285">
        <f>SUM(DT23:DT32)</f>
        <v>309905.40999999997</v>
      </c>
      <c r="DU41" s="286">
        <f>SUM(DU23:DU32)</f>
        <v>152001.84999999998</v>
      </c>
      <c r="DV41" s="284">
        <f t="shared" ref="DV41:DV42" si="171">DU41/DT41</f>
        <v>0.49047820752790339</v>
      </c>
      <c r="DW41" s="285">
        <f>SUM(DW23:DW32)</f>
        <v>308234.19999999995</v>
      </c>
      <c r="DX41" s="286">
        <f>SUM(DX23:DX32)</f>
        <v>242227.87000000002</v>
      </c>
      <c r="DY41" s="284">
        <f t="shared" si="114"/>
        <v>0.78585656620842226</v>
      </c>
      <c r="DZ41" s="285">
        <f>SUM(DZ23:DZ32)</f>
        <v>251230.42999999996</v>
      </c>
      <c r="EA41" s="286">
        <f>SUM(EA23:EA32)</f>
        <v>109768.02999999998</v>
      </c>
      <c r="EB41" s="284">
        <f t="shared" si="115"/>
        <v>0.43692171366342841</v>
      </c>
      <c r="EC41" s="285">
        <f>SUM(EC23:EC32)</f>
        <v>130990.68</v>
      </c>
      <c r="ED41" s="286">
        <f>SUM(ED23:ED32)</f>
        <v>36832.350000000006</v>
      </c>
      <c r="EE41" s="284">
        <f t="shared" si="116"/>
        <v>0.28118298187321422</v>
      </c>
      <c r="EF41" s="285">
        <f>SUM(EF23:EF32)</f>
        <v>76737.48000000001</v>
      </c>
      <c r="EG41" s="286">
        <f>SUM(EG23:EG32)</f>
        <v>51203.24</v>
      </c>
      <c r="EH41" s="284">
        <f t="shared" si="117"/>
        <v>0.6672520390296891</v>
      </c>
      <c r="EI41" s="285">
        <f>SUM(EI23:EI32)</f>
        <v>117729.23999999999</v>
      </c>
      <c r="EJ41" s="286">
        <f>SUM(EJ23:EJ32)</f>
        <v>58058.140000000007</v>
      </c>
      <c r="EK41" s="284">
        <f t="shared" si="118"/>
        <v>0.49314970520492624</v>
      </c>
      <c r="EL41" s="285">
        <f>SUM(EL23:EL32)</f>
        <v>99320.29</v>
      </c>
      <c r="EM41" s="286">
        <f>SUM(EM23:EM32)</f>
        <v>63905.71</v>
      </c>
      <c r="EN41" s="284">
        <f t="shared" si="119"/>
        <v>0.6434305618721009</v>
      </c>
      <c r="EO41" s="285">
        <f>SUM(EO23:EO32)</f>
        <v>156689.18000000002</v>
      </c>
      <c r="EP41" s="286">
        <f>SUM(EP23:EP32)</f>
        <v>72197.429999999993</v>
      </c>
      <c r="EQ41" s="284">
        <f t="shared" si="120"/>
        <v>0.46076844616839518</v>
      </c>
      <c r="ER41" s="285">
        <f>SUM(ER23:ER32)</f>
        <v>209740.75</v>
      </c>
      <c r="ES41" s="286">
        <f>SUM(ES23:ES32)</f>
        <v>63303.94</v>
      </c>
      <c r="ET41" s="284">
        <f t="shared" si="121"/>
        <v>0.30181993723203526</v>
      </c>
      <c r="EU41" s="285">
        <f>SUM(EU23:EU32)</f>
        <v>155558.98999999996</v>
      </c>
      <c r="EV41" s="286">
        <f>SUM(EV23:EV32)</f>
        <v>68693.05</v>
      </c>
      <c r="EW41" s="284">
        <f t="shared" si="122"/>
        <v>0.44158842892975853</v>
      </c>
      <c r="EX41" s="285">
        <f>SUM(EX23:EX32)</f>
        <v>80643.179999999993</v>
      </c>
      <c r="EY41" s="286">
        <f>SUM(EY23:EY32)</f>
        <v>67864.56</v>
      </c>
      <c r="EZ41" s="284">
        <f t="shared" si="123"/>
        <v>0.84154121898466805</v>
      </c>
      <c r="FA41" s="285">
        <f>SUM(FA23:FA32)</f>
        <v>85899.62</v>
      </c>
      <c r="FB41" s="286">
        <f>SUM(FB23:FB32)</f>
        <v>54931.090000000004</v>
      </c>
      <c r="FC41" s="284">
        <f t="shared" si="124"/>
        <v>0.63948001166943469</v>
      </c>
      <c r="FD41" s="285">
        <f>SUM(FD23:FD32)</f>
        <v>82119.17</v>
      </c>
      <c r="FE41" s="286">
        <f>SUM(FE23:FE32)</f>
        <v>79136.460000000006</v>
      </c>
      <c r="FF41" s="284">
        <f t="shared" si="125"/>
        <v>0.96367827390364524</v>
      </c>
      <c r="FG41" s="285">
        <f>SUM(FG23:FG32)</f>
        <v>105033.28</v>
      </c>
      <c r="FH41" s="286">
        <f>SUM(FH23:FH32)</f>
        <v>90962.53</v>
      </c>
      <c r="FI41" s="284">
        <f t="shared" si="126"/>
        <v>0.86603531756791752</v>
      </c>
      <c r="FJ41" s="285">
        <f>SUM(FJ23:FJ32)</f>
        <v>175467</v>
      </c>
      <c r="FK41" s="286">
        <f>SUM(FK23:FK32)</f>
        <v>133509.28</v>
      </c>
      <c r="FL41" s="284">
        <f t="shared" si="127"/>
        <v>0.76087970957501982</v>
      </c>
      <c r="FM41" s="285">
        <f>SUM(FM23:FM32)</f>
        <v>273780.82</v>
      </c>
      <c r="FN41" s="286">
        <f>SUM(FN23:FN32)</f>
        <v>179729.07</v>
      </c>
      <c r="FO41" s="284">
        <f t="shared" si="128"/>
        <v>0.65647063954297458</v>
      </c>
      <c r="FP41" s="285">
        <f>SUM(FP23:FP32)</f>
        <v>185964.61</v>
      </c>
      <c r="FQ41" s="286">
        <f>SUM(FQ23:FQ32)</f>
        <v>121339</v>
      </c>
      <c r="FR41" s="284">
        <f t="shared" si="129"/>
        <v>0.6524843624816572</v>
      </c>
      <c r="FS41" s="285">
        <f>SUM(FS23:FS32)</f>
        <v>95829.3</v>
      </c>
      <c r="FT41" s="286">
        <f>SUM(FT23:FT32)</f>
        <v>86235.320000000022</v>
      </c>
      <c r="FU41" s="284">
        <f t="shared" si="130"/>
        <v>0.89988469079916078</v>
      </c>
      <c r="FV41" s="285">
        <f>SUM(FV23:FV32)</f>
        <v>113595.29</v>
      </c>
      <c r="FW41" s="286">
        <f>SUM(FW23:FW32)</f>
        <v>94173.34</v>
      </c>
      <c r="FX41" s="284">
        <f t="shared" si="131"/>
        <v>0.82902504144317957</v>
      </c>
      <c r="FY41" s="285">
        <f>SUM(FY23:FY32)</f>
        <v>111756.29999999999</v>
      </c>
      <c r="FZ41" s="286">
        <f>SUM(FZ23:FZ32)</f>
        <v>94948.23000000001</v>
      </c>
      <c r="GA41" s="284">
        <f t="shared" si="132"/>
        <v>0.84960069365217017</v>
      </c>
      <c r="GB41" s="285">
        <f>SUM(GB23:GB32)</f>
        <v>142116.17000000001</v>
      </c>
      <c r="GC41" s="286">
        <f>SUM(GC23:GC32)</f>
        <v>97759.21</v>
      </c>
      <c r="GD41" s="284">
        <f t="shared" si="133"/>
        <v>0.68788238523455847</v>
      </c>
      <c r="GE41" s="285">
        <f>SUM(GE23:GE32)</f>
        <v>166828.83999999997</v>
      </c>
      <c r="GF41" s="286">
        <f>SUM(GF23:GF32)</f>
        <v>147532.41999999998</v>
      </c>
      <c r="GG41" s="284">
        <f t="shared" si="134"/>
        <v>0.88433402761776692</v>
      </c>
      <c r="GH41" s="285">
        <f>SUM(GH23:GH32)</f>
        <v>284625.89</v>
      </c>
      <c r="GI41" s="286">
        <f>SUM(GI23:GI32)</f>
        <v>218093.51</v>
      </c>
      <c r="GJ41" s="284">
        <f t="shared" si="135"/>
        <v>0.76624621182563535</v>
      </c>
      <c r="GK41" s="285">
        <f>SUM(GK23:GK32)</f>
        <v>262354.44</v>
      </c>
      <c r="GL41" s="286">
        <f>SUM(GL23:GL32)</f>
        <v>131449.67000000001</v>
      </c>
      <c r="GM41" s="284">
        <f t="shared" si="136"/>
        <v>0.50103848061424083</v>
      </c>
      <c r="GN41" s="285">
        <f>SUM(GN23:GN32)</f>
        <v>120513.58</v>
      </c>
      <c r="GO41" s="286">
        <f>SUM(GO23:GO32)</f>
        <v>92400.99</v>
      </c>
      <c r="GP41" s="284">
        <f t="shared" si="137"/>
        <v>0.76672678713884368</v>
      </c>
      <c r="GQ41" s="285">
        <f>SUM(GQ23:GQ32)</f>
        <v>114999.41999999998</v>
      </c>
      <c r="GR41" s="286">
        <f>SUM(GR23:GR32)</f>
        <v>85405.06</v>
      </c>
      <c r="GS41" s="284">
        <f t="shared" si="138"/>
        <v>0.7426564412237906</v>
      </c>
      <c r="GT41" s="285">
        <f>SUM(GT23:GT32)</f>
        <v>104229.98999999999</v>
      </c>
      <c r="GU41" s="286">
        <f>SUM(GU23:GU32)</f>
        <v>96646.65</v>
      </c>
      <c r="GV41" s="284">
        <f t="shared" si="139"/>
        <v>0.92724416456338532</v>
      </c>
      <c r="GW41" s="285">
        <f>SUM(GW23:GW32)</f>
        <v>122514.2</v>
      </c>
      <c r="GX41" s="286">
        <f>SUM(GX23:GX32)</f>
        <v>93246.5</v>
      </c>
      <c r="GY41" s="284">
        <f t="shared" si="140"/>
        <v>0.76110769200631434</v>
      </c>
      <c r="GZ41" s="285">
        <f>SUM(GZ23:GZ32)</f>
        <v>122514.2</v>
      </c>
      <c r="HA41" s="286">
        <f>SUM(HA23:HA32)</f>
        <v>151229.34999999998</v>
      </c>
      <c r="HB41" s="284">
        <f t="shared" si="141"/>
        <v>1.2343822185509923</v>
      </c>
      <c r="HC41" s="285">
        <f>SUM(HC23:HC32)</f>
        <v>307748.83999999997</v>
      </c>
      <c r="HD41" s="286">
        <f>SUM(HD23:HD32)</f>
        <v>199550.56</v>
      </c>
      <c r="HE41" s="284">
        <f t="shared" si="142"/>
        <v>0.64842018575927052</v>
      </c>
      <c r="HF41" s="285">
        <f>SUM(HF23:HF32)</f>
        <v>203301.27</v>
      </c>
      <c r="HG41" s="286">
        <f>SUM(HG23:HG32)</f>
        <v>132633.40000000002</v>
      </c>
      <c r="HH41" s="284">
        <f t="shared" si="143"/>
        <v>0.65239828555916068</v>
      </c>
      <c r="HI41" s="285">
        <f>SUM(HI23:HI32)</f>
        <v>157753.29000000004</v>
      </c>
      <c r="HJ41" s="286">
        <f>SUM(HJ23:HJ32)</f>
        <v>135404.81000000003</v>
      </c>
      <c r="HK41" s="284">
        <f t="shared" si="144"/>
        <v>0.85833271686441526</v>
      </c>
      <c r="HL41" s="285">
        <f>SUM(HL23:HL32)</f>
        <v>80667.17</v>
      </c>
      <c r="HM41" s="286">
        <f>SUM(HM23:HM32)</f>
        <v>86156.700000000012</v>
      </c>
      <c r="HN41" s="284">
        <f t="shared" si="145"/>
        <v>1.0680516001739</v>
      </c>
      <c r="HO41" s="285">
        <f>SUM(HO23:HO32)</f>
        <v>58524.979999999996</v>
      </c>
      <c r="HP41" s="286">
        <f>SUM(HP23:HP32)</f>
        <v>92063.89</v>
      </c>
      <c r="HQ41" s="284">
        <f t="shared" si="146"/>
        <v>1.5730699950687725</v>
      </c>
      <c r="HR41" s="285">
        <f>SUM(HR23:HR32)</f>
        <v>53832.87</v>
      </c>
      <c r="HS41" s="286">
        <f>SUM(HS23:HS32)</f>
        <v>90934.26</v>
      </c>
      <c r="HT41" s="284">
        <f t="shared" si="147"/>
        <v>1.6891958388991706</v>
      </c>
      <c r="HU41" s="285">
        <f>SUM(HU23:HU32)</f>
        <v>77704.37999999999</v>
      </c>
      <c r="HV41" s="286">
        <f>SUM(HV23:HV32)</f>
        <v>143448.79</v>
      </c>
      <c r="HW41" s="284">
        <f t="shared" si="148"/>
        <v>1.8460837085374084</v>
      </c>
      <c r="HX41" s="285">
        <f>SUM(HX23:HX32)</f>
        <v>111775.76000000001</v>
      </c>
      <c r="HY41" s="286">
        <f>SUM(HY23:HY32)</f>
        <v>214593.64999999997</v>
      </c>
      <c r="HZ41" s="284">
        <f t="shared" si="149"/>
        <v>1.9198585632519962</v>
      </c>
      <c r="IA41" s="285">
        <f>SUM(IA23:IA32)</f>
        <v>68819.260000000009</v>
      </c>
      <c r="IB41" s="286">
        <f>SUM(IB23:IB32)</f>
        <v>129389.84999999999</v>
      </c>
      <c r="IC41" s="284">
        <f t="shared" si="150"/>
        <v>1.8801400945026141</v>
      </c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79">
        <f>SUM(IQ23:IQ32)</f>
        <v>2999150.79</v>
      </c>
      <c r="IR41" s="280">
        <f>SUM(IR23:IR32)</f>
        <v>2605245.31</v>
      </c>
      <c r="IS41" s="280">
        <f>SUM(IS23:IS32)</f>
        <v>-393905.47999999981</v>
      </c>
      <c r="IT41" s="281">
        <f t="shared" si="151"/>
        <v>0.86866099520124496</v>
      </c>
      <c r="IU41" s="280">
        <f>SUM(IU23:IU32)</f>
        <v>743559.72</v>
      </c>
      <c r="IV41" s="280">
        <f>SUM(IV23:IV32)</f>
        <v>895235.49999999988</v>
      </c>
      <c r="IW41" s="280">
        <f>SUM(IW23:IW32)</f>
        <v>151675.77999999997</v>
      </c>
      <c r="IX41" s="334">
        <f t="shared" si="152"/>
        <v>1.2039860093551058</v>
      </c>
    </row>
    <row r="42" spans="3:262" ht="18">
      <c r="C42" s="260" t="s">
        <v>46</v>
      </c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1">
        <f>SUM(AK23,AK25:AK32)</f>
        <v>113339.39999999998</v>
      </c>
      <c r="AL42" s="251">
        <f>SUM(AL23,AL25:AL32)</f>
        <v>74713.159999999989</v>
      </c>
      <c r="AM42" s="254">
        <f t="shared" si="86"/>
        <v>0.65919847819910815</v>
      </c>
      <c r="AN42" s="252"/>
      <c r="AO42" s="252"/>
      <c r="AP42" s="252"/>
      <c r="AQ42" s="252"/>
      <c r="AR42" s="252"/>
      <c r="AS42" s="252"/>
      <c r="AT42" s="251">
        <f>SUM(AT23,AT25:AT32)</f>
        <v>127757.49999999999</v>
      </c>
      <c r="AU42" s="251">
        <f>SUM(AU23,AU25:AU32)</f>
        <v>78617.2</v>
      </c>
      <c r="AV42" s="254">
        <f t="shared" si="87"/>
        <v>0.61536269886308048</v>
      </c>
      <c r="AW42" s="251">
        <f>SUM(AW23,AW25:AW32)</f>
        <v>77924.709999999992</v>
      </c>
      <c r="AX42" s="251">
        <f>SUM(AX23,AX25:AX32)</f>
        <v>84910.260000000024</v>
      </c>
      <c r="AY42" s="254">
        <f t="shared" si="88"/>
        <v>1.0896448636125824</v>
      </c>
      <c r="AZ42" s="251">
        <f>SUM(AZ23,AZ25:AZ32)</f>
        <v>74296.17</v>
      </c>
      <c r="BA42" s="251">
        <f>SUM(BA23,BA25:BA32)</f>
        <v>72197.429999999993</v>
      </c>
      <c r="BB42" s="254">
        <f t="shared" si="89"/>
        <v>0.97175170671651034</v>
      </c>
      <c r="BC42" s="251">
        <f>SUM(BC23,BC25:BC32)</f>
        <v>76478.039999999994</v>
      </c>
      <c r="BD42" s="251">
        <f>SUM(BD23,BD25:BD32)</f>
        <v>63303.94</v>
      </c>
      <c r="BE42" s="254">
        <f t="shared" si="90"/>
        <v>0.82774009375763302</v>
      </c>
      <c r="BF42" s="251">
        <f>SUM(BF23,BF25:BF32)</f>
        <v>66924.240000000005</v>
      </c>
      <c r="BG42" s="251">
        <f>SUM(BG23,BG25:BG32)</f>
        <v>77079.83</v>
      </c>
      <c r="BH42" s="254">
        <f t="shared" si="91"/>
        <v>1.1517475581343919</v>
      </c>
      <c r="BI42" s="251">
        <f>SUM(BI23,BI25:BI32)</f>
        <v>106349.85</v>
      </c>
      <c r="BJ42" s="251">
        <f>SUM(BJ23,BJ25:BJ32)</f>
        <v>96017.67</v>
      </c>
      <c r="BK42" s="254">
        <f t="shared" si="92"/>
        <v>0.90284725366326324</v>
      </c>
      <c r="BL42" s="251">
        <f>SUM(BL23,BL25:BL32)</f>
        <v>183688.14</v>
      </c>
      <c r="BM42" s="251">
        <f>SUM(BM23,BM25:BM32)</f>
        <v>134300.68</v>
      </c>
      <c r="BN42" s="254">
        <f t="shared" si="93"/>
        <v>0.73113419298600324</v>
      </c>
      <c r="BO42" s="251">
        <f>SUM(BO23,BO25:BO32)</f>
        <v>126539.63000000002</v>
      </c>
      <c r="BP42" s="251">
        <f>SUM(BP23,BP25:BP32)</f>
        <v>57530.729999999996</v>
      </c>
      <c r="BQ42" s="254">
        <f t="shared" si="94"/>
        <v>0.45464594767662897</v>
      </c>
      <c r="BR42" s="251">
        <f>SUM(BR23,BR25:BR32)</f>
        <v>79131.999999999985</v>
      </c>
      <c r="BS42" s="251">
        <f>SUM(BS23,BS25:BS32)</f>
        <v>66229.070000000007</v>
      </c>
      <c r="BT42" s="254">
        <f t="shared" si="153"/>
        <v>0.83694421978466382</v>
      </c>
      <c r="BU42" s="251">
        <f>SUM(BU23,BU25:BU32)</f>
        <v>78739.249999999985</v>
      </c>
      <c r="BV42" s="251">
        <f>SUM(BV23,BV25:BV32)</f>
        <v>65040.56</v>
      </c>
      <c r="BW42" s="254">
        <f t="shared" si="154"/>
        <v>0.8260246319338832</v>
      </c>
      <c r="BX42" s="323">
        <f>SUM(BX23,BX25:BX32)</f>
        <v>77963.850000000006</v>
      </c>
      <c r="BY42" s="323">
        <f>SUM(BY23,BY25:BY32)</f>
        <v>59885.26</v>
      </c>
      <c r="BZ42" s="254">
        <f t="shared" si="155"/>
        <v>0.7681157356903231</v>
      </c>
      <c r="CA42" s="323">
        <f>SUM(CA23,CA25:CA32)</f>
        <v>84398.47</v>
      </c>
      <c r="CB42" s="323">
        <f>SUM(CB23,CB25:CB32)</f>
        <v>78613.140000000014</v>
      </c>
      <c r="CC42" s="254">
        <f t="shared" si="156"/>
        <v>0.9314521933869182</v>
      </c>
      <c r="CD42" s="323">
        <f>SUM(CD23,CD25:CD32)</f>
        <v>137737.48000000001</v>
      </c>
      <c r="CE42" s="323">
        <f>SUM(CE23,CE25:CE32)</f>
        <v>110392.44999999998</v>
      </c>
      <c r="CF42" s="254">
        <f t="shared" si="157"/>
        <v>0.80146994122442183</v>
      </c>
      <c r="CG42" s="323">
        <f>SUM(CG23,CG25:CG32)</f>
        <v>201874.94999999998</v>
      </c>
      <c r="CH42" s="323">
        <f>SUM(CH23,CH25:CH32)</f>
        <v>161960.54</v>
      </c>
      <c r="CI42" s="254">
        <f t="shared" si="158"/>
        <v>0.80228151140099369</v>
      </c>
      <c r="CJ42" s="323">
        <f>SUM(CJ23,CJ25:CJ32)</f>
        <v>113566.29</v>
      </c>
      <c r="CK42" s="323">
        <f>SUM(CK23,CK25:CK32)</f>
        <v>76354.069999999992</v>
      </c>
      <c r="CL42" s="254">
        <f t="shared" si="159"/>
        <v>0.67233040720093962</v>
      </c>
      <c r="CM42" s="323">
        <f>SUM(CM23,CM25:CM32)</f>
        <v>132266</v>
      </c>
      <c r="CN42" s="323">
        <f>SUM(CN23,CN25:CN32)</f>
        <v>101527.76999999999</v>
      </c>
      <c r="CO42" s="254">
        <f t="shared" si="160"/>
        <v>0.76760293650673639</v>
      </c>
      <c r="CP42" s="323">
        <f>SUM(CP23,CP25:CP32)</f>
        <v>82598.619999999981</v>
      </c>
      <c r="CQ42" s="323">
        <f>SUM(CQ23,CQ25:CQ32)</f>
        <v>67939.180000000008</v>
      </c>
      <c r="CR42" s="254">
        <f t="shared" si="161"/>
        <v>0.82252197433807028</v>
      </c>
      <c r="CS42" s="323">
        <f>SUM(CS23,CS25:CS32)</f>
        <v>60358.590000000004</v>
      </c>
      <c r="CT42" s="323">
        <f>SUM(CT23,CT25:CT32)</f>
        <v>69995.98</v>
      </c>
      <c r="CU42" s="254">
        <f t="shared" si="162"/>
        <v>1.1596689054532254</v>
      </c>
      <c r="CV42" s="323">
        <f>SUM(CV23,CV25:CV32)</f>
        <v>76102.94</v>
      </c>
      <c r="CW42" s="323">
        <f>SUM(CW23,CW25:CW32)</f>
        <v>71296.38</v>
      </c>
      <c r="CX42" s="254">
        <f t="shared" si="163"/>
        <v>0.93684133622170185</v>
      </c>
      <c r="CY42" s="323">
        <f>SUM(CY23,CY25:CY32)</f>
        <v>119369.01999999999</v>
      </c>
      <c r="CZ42" s="323">
        <f>SUM(CZ23,CZ25:CZ32)</f>
        <v>110478.58</v>
      </c>
      <c r="DA42" s="254">
        <f t="shared" si="164"/>
        <v>0.92552137899766629</v>
      </c>
      <c r="DB42" s="323">
        <f>SUM(DB23,DB25:DB32)</f>
        <v>264276.5</v>
      </c>
      <c r="DC42" s="323">
        <f>SUM(DC23,DC25:DC32)</f>
        <v>128071.85999999999</v>
      </c>
      <c r="DD42" s="254">
        <f t="shared" si="165"/>
        <v>0.48461312299807202</v>
      </c>
      <c r="DE42" s="323">
        <f>SUM(DE23,DE25:DE32)</f>
        <v>191125.11000000002</v>
      </c>
      <c r="DF42" s="323">
        <f>SUM(DF23,DF25:DF32)</f>
        <v>71762.209999999992</v>
      </c>
      <c r="DG42" s="254">
        <f t="shared" si="166"/>
        <v>0.37547243269081693</v>
      </c>
      <c r="DH42" s="323">
        <f>SUM(DH23,DH25:DH32)</f>
        <v>119683.76000000001</v>
      </c>
      <c r="DI42" s="323">
        <f>SUM(DI23,DI25:DI32)</f>
        <v>74022.14</v>
      </c>
      <c r="DJ42" s="254">
        <f t="shared" si="167"/>
        <v>0.61848107044765299</v>
      </c>
      <c r="DK42" s="287">
        <f>SUM(DK23,DK25:DK32)</f>
        <v>118114.67</v>
      </c>
      <c r="DL42" s="288">
        <f>SUM(DL23,DL25:DL32)</f>
        <v>85448.02</v>
      </c>
      <c r="DM42" s="289">
        <f t="shared" si="168"/>
        <v>0.72343274548368974</v>
      </c>
      <c r="DN42" s="287">
        <f>SUM(DN23,DN25:DN32)</f>
        <v>157501.10999999999</v>
      </c>
      <c r="DO42" s="288">
        <f>SUM(DO23,DO25:DO32)</f>
        <v>80486.709999999992</v>
      </c>
      <c r="DP42" s="289">
        <f t="shared" si="169"/>
        <v>0.51102312866239485</v>
      </c>
      <c r="DQ42" s="287">
        <f>SUM(DQ23,DQ25:DQ32)</f>
        <v>297412.24</v>
      </c>
      <c r="DR42" s="288">
        <f>SUM(DR23,DR25:DR32)</f>
        <v>97140.609999999986</v>
      </c>
      <c r="DS42" s="289">
        <f t="shared" si="170"/>
        <v>0.32661940880442575</v>
      </c>
      <c r="DT42" s="287">
        <f>SUM(DT23,DT25:DT32)</f>
        <v>277666.99</v>
      </c>
      <c r="DU42" s="288">
        <f>SUM(DU23,DU25:DU32)</f>
        <v>152001.84999999998</v>
      </c>
      <c r="DV42" s="289">
        <f t="shared" si="171"/>
        <v>0.54742499279442614</v>
      </c>
      <c r="DW42" s="287">
        <f>SUM(DW23,DW25:DW32)</f>
        <v>273751.37</v>
      </c>
      <c r="DX42" s="288">
        <f>SUM(DX23,DX25:DX32)</f>
        <v>242227.87000000002</v>
      </c>
      <c r="DY42" s="289">
        <f t="shared" si="114"/>
        <v>0.88484623839508103</v>
      </c>
      <c r="DZ42" s="287">
        <f>SUM(DZ23,DZ25:DZ32)</f>
        <v>220299.62999999998</v>
      </c>
      <c r="EA42" s="288">
        <f>SUM(EA23,EA25:EA32)</f>
        <v>109768.02999999998</v>
      </c>
      <c r="EB42" s="289">
        <f t="shared" si="115"/>
        <v>0.4982669739390847</v>
      </c>
      <c r="EC42" s="287">
        <f>SUM(EC23,EC25:EC32)</f>
        <v>121886.7</v>
      </c>
      <c r="ED42" s="288">
        <f>SUM(ED23,ED25:ED32)</f>
        <v>36832.350000000006</v>
      </c>
      <c r="EE42" s="289">
        <f t="shared" si="116"/>
        <v>0.30218514407232294</v>
      </c>
      <c r="EF42" s="287">
        <f>SUM(EF23,EF25:EF32)</f>
        <v>68164.160000000003</v>
      </c>
      <c r="EG42" s="288">
        <f>SUM(EG23,EG25:EG32)</f>
        <v>51203.24</v>
      </c>
      <c r="EH42" s="289">
        <f t="shared" si="117"/>
        <v>0.75117539774567743</v>
      </c>
      <c r="EI42" s="287">
        <f>SUM(EI23,EI25:EI32)</f>
        <v>107539.47999999998</v>
      </c>
      <c r="EJ42" s="288">
        <f>SUM(EJ23,EJ25:EJ32)</f>
        <v>58058.140000000007</v>
      </c>
      <c r="EK42" s="289">
        <f t="shared" si="118"/>
        <v>0.53987744779870628</v>
      </c>
      <c r="EL42" s="287">
        <f>SUM(EL23,EL25:EL32)</f>
        <v>87281.25</v>
      </c>
      <c r="EM42" s="288">
        <f>SUM(EM23,EM25:EM32)</f>
        <v>63905.71</v>
      </c>
      <c r="EN42" s="289">
        <f t="shared" si="119"/>
        <v>0.73218142499104899</v>
      </c>
      <c r="EO42" s="287">
        <f>SUM(EO23,EO25:EO32)</f>
        <v>137775.95000000001</v>
      </c>
      <c r="EP42" s="288">
        <f>SUM(EP23,EP25:EP32)</f>
        <v>72197.429999999993</v>
      </c>
      <c r="EQ42" s="289">
        <f t="shared" si="120"/>
        <v>0.52402055656302848</v>
      </c>
      <c r="ER42" s="287">
        <f>SUM(ER23,ER25:ER32)</f>
        <v>182344.68999999997</v>
      </c>
      <c r="ES42" s="288">
        <f>SUM(ES23,ES25:ES32)</f>
        <v>63303.94</v>
      </c>
      <c r="ET42" s="289">
        <f t="shared" si="121"/>
        <v>0.34716634742695285</v>
      </c>
      <c r="EU42" s="287">
        <f>SUM(EU23,EU25:EU32)</f>
        <v>125803.82</v>
      </c>
      <c r="EV42" s="288">
        <f>SUM(EV23,EV25:EV32)</f>
        <v>68693.05</v>
      </c>
      <c r="EW42" s="289">
        <f t="shared" si="122"/>
        <v>0.54603310137959249</v>
      </c>
      <c r="EX42" s="287">
        <f>SUM(EX23,EX25:EX32)</f>
        <v>72349.95</v>
      </c>
      <c r="EY42" s="288">
        <f>SUM(EY23,EY25:EY32)</f>
        <v>67864.56</v>
      </c>
      <c r="EZ42" s="289">
        <f t="shared" si="123"/>
        <v>0.93800424188268272</v>
      </c>
      <c r="FA42" s="287">
        <f>SUM(FA23,FA25:FA32)</f>
        <v>77405.38</v>
      </c>
      <c r="FB42" s="288">
        <f>SUM(FB23,FB25:FB32)</f>
        <v>54931.090000000004</v>
      </c>
      <c r="FC42" s="289">
        <f t="shared" si="124"/>
        <v>0.70965467774978952</v>
      </c>
      <c r="FD42" s="287">
        <f>SUM(FD23:FD32)</f>
        <v>82119.17</v>
      </c>
      <c r="FE42" s="287">
        <f>SUM(FE23:FE32)</f>
        <v>79136.460000000006</v>
      </c>
      <c r="FF42" s="289">
        <f t="shared" si="125"/>
        <v>0.96367827390364524</v>
      </c>
      <c r="FG42" s="287">
        <f>SUM(FG23:FG32)</f>
        <v>105033.28</v>
      </c>
      <c r="FH42" s="287">
        <f>SUM(FH23:FH32)</f>
        <v>90962.53</v>
      </c>
      <c r="FI42" s="289">
        <f t="shared" si="126"/>
        <v>0.86603531756791752</v>
      </c>
      <c r="FJ42" s="287">
        <f>SUM(FJ23:FJ32)</f>
        <v>175467</v>
      </c>
      <c r="FK42" s="287">
        <f>SUM(FK23:FK32)</f>
        <v>133509.28</v>
      </c>
      <c r="FL42" s="289">
        <f t="shared" si="127"/>
        <v>0.76087970957501982</v>
      </c>
      <c r="FM42" s="287">
        <f>SUM(FM23:FM32)</f>
        <v>273780.82</v>
      </c>
      <c r="FN42" s="287">
        <f>SUM(FN23:FN32)</f>
        <v>179729.07</v>
      </c>
      <c r="FO42" s="289">
        <f t="shared" si="128"/>
        <v>0.65647063954297458</v>
      </c>
      <c r="FP42" s="287">
        <f>SUM(FP23:FP32)</f>
        <v>185964.61</v>
      </c>
      <c r="FQ42" s="287">
        <f>SUM(FQ23:FQ32)</f>
        <v>121339</v>
      </c>
      <c r="FR42" s="289">
        <f t="shared" si="129"/>
        <v>0.6524843624816572</v>
      </c>
      <c r="FS42" s="287">
        <f>SUM(FS23:FS32)</f>
        <v>95829.3</v>
      </c>
      <c r="FT42" s="287">
        <f>SUM(FT23:FT32)</f>
        <v>86235.320000000022</v>
      </c>
      <c r="FU42" s="289">
        <f t="shared" si="130"/>
        <v>0.89988469079916078</v>
      </c>
      <c r="FV42" s="287">
        <f>SUM(FV23:FV32)</f>
        <v>113595.29</v>
      </c>
      <c r="FW42" s="287">
        <f>SUM(FW23:FW32)</f>
        <v>94173.34</v>
      </c>
      <c r="FX42" s="289">
        <f t="shared" si="131"/>
        <v>0.82902504144317957</v>
      </c>
      <c r="FY42" s="287">
        <f>SUM(FY23:FY32)</f>
        <v>111756.29999999999</v>
      </c>
      <c r="FZ42" s="287">
        <f>SUM(FZ23:FZ32)</f>
        <v>94948.23000000001</v>
      </c>
      <c r="GA42" s="289">
        <f t="shared" si="132"/>
        <v>0.84960069365217017</v>
      </c>
      <c r="GB42" s="287">
        <f>SUM(GB23:GB32)</f>
        <v>142116.17000000001</v>
      </c>
      <c r="GC42" s="287">
        <f>SUM(GC23:GC32)</f>
        <v>97759.21</v>
      </c>
      <c r="GD42" s="289">
        <f t="shared" si="133"/>
        <v>0.68788238523455847</v>
      </c>
      <c r="GE42" s="287">
        <f>SUM(GE23:GE32)</f>
        <v>166828.83999999997</v>
      </c>
      <c r="GF42" s="287">
        <f>SUM(GF23:GF32)</f>
        <v>147532.41999999998</v>
      </c>
      <c r="GG42" s="289">
        <f t="shared" si="134"/>
        <v>0.88433402761776692</v>
      </c>
      <c r="GH42" s="287">
        <f>SUM(GH23:GH32)</f>
        <v>284625.89</v>
      </c>
      <c r="GI42" s="287">
        <f>SUM(GI23:GI32)</f>
        <v>218093.51</v>
      </c>
      <c r="GJ42" s="289">
        <f t="shared" si="135"/>
        <v>0.76624621182563535</v>
      </c>
      <c r="GK42" s="287">
        <f>SUM(GK23:GK32)</f>
        <v>262354.44</v>
      </c>
      <c r="GL42" s="287">
        <f>SUM(GL23:GL32)</f>
        <v>131449.67000000001</v>
      </c>
      <c r="GM42" s="289">
        <f t="shared" si="136"/>
        <v>0.50103848061424083</v>
      </c>
      <c r="GN42" s="287">
        <f>SUM(GN23:GN32)</f>
        <v>120513.58</v>
      </c>
      <c r="GO42" s="287">
        <f>SUM(GO23:GO32)</f>
        <v>92400.99</v>
      </c>
      <c r="GP42" s="289">
        <f t="shared" si="137"/>
        <v>0.76672678713884368</v>
      </c>
      <c r="GQ42" s="287">
        <f>SUM(GQ23:GQ32)</f>
        <v>114999.41999999998</v>
      </c>
      <c r="GR42" s="287">
        <f>SUM(GR23:GR32)</f>
        <v>85405.06</v>
      </c>
      <c r="GS42" s="289">
        <f t="shared" si="138"/>
        <v>0.7426564412237906</v>
      </c>
      <c r="GT42" s="287">
        <f>SUM(GT23:GT32)</f>
        <v>104229.98999999999</v>
      </c>
      <c r="GU42" s="287">
        <f>SUM(GU23:GU32)</f>
        <v>96646.65</v>
      </c>
      <c r="GV42" s="289">
        <f t="shared" si="139"/>
        <v>0.92724416456338532</v>
      </c>
      <c r="GW42" s="287">
        <f>SUM(GW23:GW32)</f>
        <v>122514.2</v>
      </c>
      <c r="GX42" s="287">
        <f>SUM(GX23:GX32)</f>
        <v>93246.5</v>
      </c>
      <c r="GY42" s="289">
        <f t="shared" si="140"/>
        <v>0.76110769200631434</v>
      </c>
      <c r="GZ42" s="287">
        <f>SUM(GZ23:GZ32)</f>
        <v>122514.2</v>
      </c>
      <c r="HA42" s="287">
        <f>SUM(HA23:HA32)</f>
        <v>151229.34999999998</v>
      </c>
      <c r="HB42" s="289">
        <f t="shared" si="141"/>
        <v>1.2343822185509923</v>
      </c>
      <c r="HC42" s="287">
        <f>SUM(HC23:HC32)</f>
        <v>307748.83999999997</v>
      </c>
      <c r="HD42" s="287">
        <f>SUM(HD23:HD32)</f>
        <v>199550.56</v>
      </c>
      <c r="HE42" s="289">
        <f t="shared" si="142"/>
        <v>0.64842018575927052</v>
      </c>
      <c r="HF42" s="287">
        <f>SUM(HF23:HF32)</f>
        <v>203301.27</v>
      </c>
      <c r="HG42" s="287">
        <f>SUM(HG23:HG32)</f>
        <v>132633.40000000002</v>
      </c>
      <c r="HH42" s="289">
        <f t="shared" si="143"/>
        <v>0.65239828555916068</v>
      </c>
      <c r="HI42" s="287">
        <f>SUM(HI23:HI32)</f>
        <v>157753.29000000004</v>
      </c>
      <c r="HJ42" s="287">
        <f>SUM(HJ23:HJ32)</f>
        <v>135404.81000000003</v>
      </c>
      <c r="HK42" s="289">
        <f t="shared" si="144"/>
        <v>0.85833271686441526</v>
      </c>
      <c r="HL42" s="287">
        <f>SUM(HL23:HL32)</f>
        <v>80667.17</v>
      </c>
      <c r="HM42" s="287">
        <f>SUM(HM23:HM32)</f>
        <v>86156.700000000012</v>
      </c>
      <c r="HN42" s="289">
        <f t="shared" si="145"/>
        <v>1.0680516001739</v>
      </c>
      <c r="HO42" s="287">
        <f>SUM(HO23:HO32)</f>
        <v>58524.979999999996</v>
      </c>
      <c r="HP42" s="287">
        <f>SUM(HP23:HP32)</f>
        <v>92063.89</v>
      </c>
      <c r="HQ42" s="289">
        <f t="shared" si="146"/>
        <v>1.5730699950687725</v>
      </c>
      <c r="HR42" s="287">
        <f>SUM(HR23:HR32)</f>
        <v>53832.87</v>
      </c>
      <c r="HS42" s="287">
        <f>SUM(HS23:HS32)</f>
        <v>90934.26</v>
      </c>
      <c r="HT42" s="289">
        <f t="shared" si="147"/>
        <v>1.6891958388991706</v>
      </c>
      <c r="HU42" s="287">
        <f>SUM(HU23:HU32)</f>
        <v>77704.37999999999</v>
      </c>
      <c r="HV42" s="287">
        <f>SUM(HV23:HV32)</f>
        <v>143448.79</v>
      </c>
      <c r="HW42" s="289">
        <f t="shared" si="148"/>
        <v>1.8460837085374084</v>
      </c>
      <c r="HX42" s="287">
        <f>SUM(HX23:HX32)</f>
        <v>111775.76000000001</v>
      </c>
      <c r="HY42" s="287">
        <f>SUM(HY23:HY32)</f>
        <v>214593.64999999997</v>
      </c>
      <c r="HZ42" s="289">
        <f t="shared" si="149"/>
        <v>1.9198585632519962</v>
      </c>
      <c r="IA42" s="287">
        <f>SUM(IA23:IA32)</f>
        <v>68819.260000000009</v>
      </c>
      <c r="IB42" s="287">
        <f>SUM(IB23:IB32)</f>
        <v>129389.84999999999</v>
      </c>
      <c r="IC42" s="289">
        <f t="shared" si="150"/>
        <v>1.8801400945026141</v>
      </c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82">
        <f>SUM(IQ23,IQ24:IQ32)</f>
        <v>2999150.79</v>
      </c>
      <c r="IR42" s="282">
        <f>SUM(IR23,IR24:IR32)</f>
        <v>2605245.31</v>
      </c>
      <c r="IS42" s="283">
        <f>SUM(IS23,IS25:IS32)</f>
        <v>-729387.30999999982</v>
      </c>
      <c r="IT42" s="308">
        <f t="shared" si="151"/>
        <v>0.86866099520124496</v>
      </c>
      <c r="IU42" s="283">
        <f>SUM(IU23,IU24:IU32)</f>
        <v>743559.72</v>
      </c>
      <c r="IV42" s="283">
        <f>SUM(IV23,IV24:IV32)</f>
        <v>895235.49999999988</v>
      </c>
      <c r="IW42" s="283">
        <f>SUM(IW23,IW25:IW32)</f>
        <v>10975.519999999975</v>
      </c>
      <c r="IX42" s="406">
        <f t="shared" si="152"/>
        <v>1.2039860093551058</v>
      </c>
      <c r="IZ42" s="339"/>
    </row>
    <row r="43" spans="3:262" ht="18">
      <c r="C43" s="260" t="s">
        <v>42</v>
      </c>
      <c r="BO43" s="285">
        <f>SUM(BO23:BO27)</f>
        <v>111928.28</v>
      </c>
      <c r="BP43" s="286">
        <f>SUM(BP23:BP27)</f>
        <v>46460</v>
      </c>
      <c r="BQ43" s="284">
        <f>BP43/BO43</f>
        <v>0.41508723264576208</v>
      </c>
      <c r="BR43" s="285">
        <f>SUM(BR23:BR27)</f>
        <v>67908.139999999985</v>
      </c>
      <c r="BS43" s="286">
        <f>SUM(BS23:BS27)</f>
        <v>48431.33</v>
      </c>
      <c r="BT43" s="284">
        <f>BS43/BR43</f>
        <v>0.71318887544262022</v>
      </c>
      <c r="BU43" s="285">
        <f>SUM(BU23:BU27)</f>
        <v>68337.279999999999</v>
      </c>
      <c r="BV43" s="286">
        <f>SUM(BV23:BV27)</f>
        <v>45683.58</v>
      </c>
      <c r="BW43" s="284">
        <f>BV43/BU43</f>
        <v>0.66850158507918378</v>
      </c>
      <c r="BX43" s="285">
        <f>SUM(BX23:BX27)</f>
        <v>67444.03</v>
      </c>
      <c r="BY43" s="286">
        <f>SUM(BY23:BY27)</f>
        <v>44198.68</v>
      </c>
      <c r="BZ43" s="284">
        <f>BY43/BX43</f>
        <v>0.65533865636439581</v>
      </c>
      <c r="CA43" s="285">
        <f>SUM(CA23:CA27)</f>
        <v>66921.919999999998</v>
      </c>
      <c r="CB43" s="286">
        <f>SUM(CB23:CB27)</f>
        <v>59049.570000000007</v>
      </c>
      <c r="CC43" s="284">
        <f>CB43/CA43</f>
        <v>0.88236515031248364</v>
      </c>
      <c r="CD43" s="285">
        <f>SUM(CD23:CD27)</f>
        <v>115951.9</v>
      </c>
      <c r="CE43" s="286">
        <f>SUM(CE23:CE27)</f>
        <v>82804.479999999996</v>
      </c>
      <c r="CF43" s="284">
        <f>CE43/CD43</f>
        <v>0.71412784094094184</v>
      </c>
      <c r="CG43" s="285">
        <f>SUM(CG23:CG27)</f>
        <v>177797.87</v>
      </c>
      <c r="CH43" s="286">
        <f>SUM(CH23:CH27)</f>
        <v>126405.87</v>
      </c>
      <c r="CI43" s="284">
        <f>CH43/CG43</f>
        <v>0.71095266776817967</v>
      </c>
      <c r="CJ43" s="285">
        <f>SUM(CJ23:CJ27)</f>
        <v>95278.319999999992</v>
      </c>
      <c r="CK43" s="286">
        <f>SUM(CK23:CK27)</f>
        <v>63893.62</v>
      </c>
      <c r="CL43" s="284">
        <f>CK43/CJ43</f>
        <v>0.67059977547882887</v>
      </c>
      <c r="CM43" s="285">
        <f>SUM(CM23:CM27)</f>
        <v>113433.68</v>
      </c>
      <c r="CN43" s="286">
        <f>SUM(CN23:CN27)</f>
        <v>72613.929999999993</v>
      </c>
      <c r="CO43" s="284">
        <f>CN43/CM43</f>
        <v>0.64014435571516326</v>
      </c>
      <c r="CP43" s="285">
        <f>SUM(CP23:CP27)</f>
        <v>66231.64</v>
      </c>
      <c r="CQ43" s="286">
        <f>SUM(CQ23:CQ27)</f>
        <v>50759.97</v>
      </c>
      <c r="CR43" s="284">
        <f>CQ43/CP43</f>
        <v>0.76640062060972669</v>
      </c>
      <c r="CS43" s="285">
        <f>SUM(CS23:CS27)</f>
        <v>51380.430000000008</v>
      </c>
      <c r="CT43" s="286">
        <f>SUM(CT23:CT27)</f>
        <v>57263.130000000005</v>
      </c>
      <c r="CU43" s="284">
        <f>CT43/CS43</f>
        <v>1.1144930083302145</v>
      </c>
      <c r="CV43" s="285">
        <f>SUM(CV23:CV27)</f>
        <v>68658.759999999995</v>
      </c>
      <c r="CW43" s="286">
        <f>SUM(CW23:CW27)</f>
        <v>55614.079999999994</v>
      </c>
      <c r="CX43" s="284">
        <f>CW43/CV43</f>
        <v>0.81000705518130534</v>
      </c>
      <c r="CY43" s="285">
        <f>SUM(CY23:CY27)</f>
        <v>104282.24000000001</v>
      </c>
      <c r="CZ43" s="286">
        <f>SUM(CZ23:CZ27)</f>
        <v>84481.11</v>
      </c>
      <c r="DA43" s="284">
        <f>CZ43/CY43</f>
        <v>0.81011982481388967</v>
      </c>
      <c r="DB43" s="285">
        <f>SUM(DB23:DB27)</f>
        <v>173730.6</v>
      </c>
      <c r="DC43" s="286">
        <f>SUM(DC23:DC27)</f>
        <v>102487.72</v>
      </c>
      <c r="DD43" s="284">
        <f>DC43/DB43</f>
        <v>0.589923248984347</v>
      </c>
      <c r="DE43" s="285">
        <f>SUM(DE23:DE27)</f>
        <v>109998.20999999999</v>
      </c>
      <c r="DF43" s="286">
        <f>SUM(DF23:DF27)</f>
        <v>54167.009999999995</v>
      </c>
      <c r="DG43" s="284">
        <f>DF43/DE43</f>
        <v>0.49243537690295142</v>
      </c>
      <c r="DH43" s="285">
        <f>SUM(DH23:DH27)</f>
        <v>67562.84</v>
      </c>
      <c r="DI43" s="286">
        <f>SUM(DI23:DI27)</f>
        <v>47925.74</v>
      </c>
      <c r="DJ43" s="284">
        <f>DI43/DH43</f>
        <v>0.70935058384165028</v>
      </c>
      <c r="DK43" s="285">
        <f>SUM(DK23:DK27)</f>
        <v>63481.289999999994</v>
      </c>
      <c r="DL43" s="286">
        <f>SUM(DL23:DL27)</f>
        <v>65527.83</v>
      </c>
      <c r="DM43" s="284">
        <f>DL43/DK43</f>
        <v>1.0322384753050862</v>
      </c>
      <c r="DN43" s="285">
        <f>SUM(DN23:DN27)</f>
        <v>94681.36</v>
      </c>
      <c r="DO43" s="286">
        <f>SUM(DO23:DO27)</f>
        <v>60288.05</v>
      </c>
      <c r="DP43" s="284">
        <f>DO43/DN43</f>
        <v>0.63674676831849486</v>
      </c>
      <c r="DQ43" s="285">
        <f>SUM(DQ23:DQ27)</f>
        <v>187139.55000000002</v>
      </c>
      <c r="DR43" s="286">
        <f>SUM(DR23:DR27)</f>
        <v>75105.3</v>
      </c>
      <c r="DS43" s="284">
        <f>DR43/DQ43</f>
        <v>0.40133312279526157</v>
      </c>
      <c r="DT43" s="285">
        <f>SUM(DT23:DT27)</f>
        <v>191611.86</v>
      </c>
      <c r="DU43" s="286">
        <f>SUM(DU23:DU27)</f>
        <v>118590.98</v>
      </c>
      <c r="DV43" s="284">
        <f>DU43/DT43</f>
        <v>0.61891252451701062</v>
      </c>
      <c r="DW43" s="285">
        <f>SUM(DW23:DW27)</f>
        <v>197602.66</v>
      </c>
      <c r="DX43" s="286">
        <f>SUM(DX23:DX27)</f>
        <v>177750.90000000002</v>
      </c>
      <c r="DY43" s="284">
        <f t="shared" si="114"/>
        <v>0.8995369799171733</v>
      </c>
      <c r="DZ43" s="285">
        <f>SUM(DZ23:DZ27)</f>
        <v>122206.60999999999</v>
      </c>
      <c r="EA43" s="286">
        <f>SUM(EA23:EA27)</f>
        <v>80511.899999999994</v>
      </c>
      <c r="EB43" s="284">
        <f t="shared" si="115"/>
        <v>0.65881788227330751</v>
      </c>
      <c r="EC43" s="285">
        <f>SUM(EC23:EC27)</f>
        <v>65003.08</v>
      </c>
      <c r="ED43" s="286">
        <f>SUM(ED23:ED27)</f>
        <v>23058.690000000002</v>
      </c>
      <c r="EE43" s="284">
        <f t="shared" si="116"/>
        <v>0.3547322680709899</v>
      </c>
      <c r="EF43" s="285">
        <f>SUM(EF23:EF27)</f>
        <v>61208.72</v>
      </c>
      <c r="EG43" s="286">
        <f>SUM(EG23:EG27)</f>
        <v>35672.53</v>
      </c>
      <c r="EH43" s="284">
        <f t="shared" si="117"/>
        <v>0.58280143744224677</v>
      </c>
      <c r="EI43" s="285">
        <f>SUM(EI23:EI27)</f>
        <v>60167.369999999995</v>
      </c>
      <c r="EJ43" s="286">
        <f>SUM(EJ23:EJ27)</f>
        <v>45930.89</v>
      </c>
      <c r="EK43" s="284">
        <f t="shared" si="118"/>
        <v>0.76338536984415317</v>
      </c>
      <c r="EL43" s="285">
        <f>SUM(EL23:EL27)</f>
        <v>68670.350000000006</v>
      </c>
      <c r="EM43" s="286">
        <f>SUM(EM23:EM27)</f>
        <v>50186.770000000004</v>
      </c>
      <c r="EN43" s="284">
        <f t="shared" si="119"/>
        <v>0.73083608864670124</v>
      </c>
      <c r="EO43" s="285">
        <f>SUM(EO23:EO27)</f>
        <v>98927.24</v>
      </c>
      <c r="EP43" s="286">
        <f>SUM(EP23:EP27)</f>
        <v>55221.86</v>
      </c>
      <c r="EQ43" s="284">
        <f t="shared" si="120"/>
        <v>0.55820681947661732</v>
      </c>
      <c r="ER43" s="285">
        <f>SUM(ER23:ER27)</f>
        <v>159723.79</v>
      </c>
      <c r="ES43" s="286">
        <f>SUM(ES23:ES27)</f>
        <v>44394.01</v>
      </c>
      <c r="ET43" s="284">
        <f t="shared" si="121"/>
        <v>0.27794237790125065</v>
      </c>
      <c r="EU43" s="285">
        <f>SUM(EU23:EU27)</f>
        <v>106073.97</v>
      </c>
      <c r="EV43" s="286">
        <f>SUM(EV23:EV27)</f>
        <v>51814.28</v>
      </c>
      <c r="EW43" s="284">
        <f t="shared" si="122"/>
        <v>0.48847309099489722</v>
      </c>
      <c r="EX43" s="285">
        <f>SUM(EX23:EX27)</f>
        <v>62039.25</v>
      </c>
      <c r="EY43" s="286">
        <f>SUM(EY23:EY27)</f>
        <v>53006.06</v>
      </c>
      <c r="EZ43" s="284">
        <f t="shared" si="123"/>
        <v>0.85439556409853434</v>
      </c>
      <c r="FA43" s="285">
        <f>SUM(FA23:FA27)</f>
        <v>56068.46</v>
      </c>
      <c r="FB43" s="286">
        <f>SUM(FB23:FB27)</f>
        <v>44504.240000000005</v>
      </c>
      <c r="FC43" s="284">
        <f t="shared" si="124"/>
        <v>0.79374821423666719</v>
      </c>
      <c r="FD43" s="285">
        <f>SUM(FD23:FD27)</f>
        <v>56254.259999999995</v>
      </c>
      <c r="FE43" s="286">
        <f>SUM(FE23:FE27)</f>
        <v>68760.040000000008</v>
      </c>
      <c r="FF43" s="284">
        <f t="shared" si="125"/>
        <v>1.2223081416411845</v>
      </c>
      <c r="FG43" s="285">
        <f>SUM(FG23:FG27)</f>
        <v>71642.17</v>
      </c>
      <c r="FH43" s="286">
        <f>SUM(FH23:FH27)</f>
        <v>76389.39</v>
      </c>
      <c r="FI43" s="284">
        <f t="shared" si="126"/>
        <v>1.0662629286633836</v>
      </c>
      <c r="FJ43" s="285">
        <f>SUM(FJ23:FJ27)</f>
        <v>125709.5</v>
      </c>
      <c r="FK43" s="286">
        <f>SUM(FK23:FK27)</f>
        <v>117517.73999999999</v>
      </c>
      <c r="FL43" s="284">
        <f t="shared" si="127"/>
        <v>0.93483579204435618</v>
      </c>
      <c r="FM43" s="285">
        <f>SUM(FM23:FM27)</f>
        <v>207733.5</v>
      </c>
      <c r="FN43" s="286">
        <f>SUM(FN23:FN27)</f>
        <v>151274.03</v>
      </c>
      <c r="FO43" s="284">
        <f t="shared" si="128"/>
        <v>0.72821201202502239</v>
      </c>
      <c r="FP43" s="285">
        <f>SUM(FP23:FP27)</f>
        <v>119076.63</v>
      </c>
      <c r="FQ43" s="286">
        <f>SUM(FQ23:FQ27)</f>
        <v>105876.36</v>
      </c>
      <c r="FR43" s="284">
        <f t="shared" si="129"/>
        <v>0.88914474653842657</v>
      </c>
      <c r="FS43" s="285">
        <f>SUM(FS23:FS27)</f>
        <v>67494.25</v>
      </c>
      <c r="FT43" s="286">
        <f>SUM(FT23:FT27)</f>
        <v>69452.27</v>
      </c>
      <c r="FU43" s="284">
        <f t="shared" si="130"/>
        <v>1.0290101749408282</v>
      </c>
      <c r="FV43" s="285">
        <f>SUM(FV23:FV27)</f>
        <v>71307.259999999995</v>
      </c>
      <c r="FW43" s="286">
        <f>SUM(FW23:FW27)</f>
        <v>79440.319999999992</v>
      </c>
      <c r="FX43" s="284">
        <f t="shared" si="131"/>
        <v>1.1140565490806966</v>
      </c>
      <c r="FY43" s="285">
        <f>SUM(FY23:FY27)</f>
        <v>65973.89</v>
      </c>
      <c r="FZ43" s="286">
        <f>SUM(FZ23:FZ27)</f>
        <v>80061.440000000002</v>
      </c>
      <c r="GA43" s="284">
        <f t="shared" si="132"/>
        <v>1.2135322019059358</v>
      </c>
      <c r="GB43" s="285">
        <f>SUM(GB23:GB27)</f>
        <v>86025.700000000012</v>
      </c>
      <c r="GC43" s="286">
        <f>SUM(GC23:GC27)</f>
        <v>81393.06</v>
      </c>
      <c r="GD43" s="284">
        <f t="shared" si="133"/>
        <v>0.94614818594908245</v>
      </c>
      <c r="GE43" s="285">
        <f>SUM(GE23:GE27)</f>
        <v>108220.41999999998</v>
      </c>
      <c r="GF43" s="286">
        <f>SUM(GF23:GF27)</f>
        <v>126912.20000000001</v>
      </c>
      <c r="GG43" s="284">
        <f t="shared" si="134"/>
        <v>1.1727195292718327</v>
      </c>
      <c r="GH43" s="285">
        <f>SUM(GH23:GH27)</f>
        <v>186730.72</v>
      </c>
      <c r="GI43" s="286">
        <f>SUM(GI23:GI27)</f>
        <v>187346.64</v>
      </c>
      <c r="GJ43" s="284">
        <f t="shared" si="135"/>
        <v>1.0032984395925857</v>
      </c>
      <c r="GK43" s="285">
        <f>SUM(GK23:GK27)</f>
        <v>167120.24</v>
      </c>
      <c r="GL43" s="286">
        <f>SUM(GL23:GL27)</f>
        <v>114792.73000000001</v>
      </c>
      <c r="GM43" s="284">
        <f t="shared" si="136"/>
        <v>0.68688705808464623</v>
      </c>
      <c r="GN43" s="285">
        <f>SUM(GN23:GN27)</f>
        <v>75167.839999999997</v>
      </c>
      <c r="GO43" s="286">
        <f>SUM(GO23:GO27)</f>
        <v>77761.510000000009</v>
      </c>
      <c r="GP43" s="284">
        <f t="shared" si="137"/>
        <v>1.0345050489677503</v>
      </c>
      <c r="GQ43" s="285">
        <f>SUM(GQ23:GQ27)</f>
        <v>71856.899999999994</v>
      </c>
      <c r="GR43" s="286">
        <f>SUM(GR23:GR27)</f>
        <v>74048.53</v>
      </c>
      <c r="GS43" s="284">
        <f t="shared" si="138"/>
        <v>1.0304999241548134</v>
      </c>
      <c r="GT43" s="285">
        <f>SUM(GT23:GT27)</f>
        <v>65584.92</v>
      </c>
      <c r="GU43" s="286">
        <f>SUM(GU23:GU27)</f>
        <v>78926.929999999993</v>
      </c>
      <c r="GV43" s="284">
        <f t="shared" si="139"/>
        <v>1.2034310631163383</v>
      </c>
      <c r="GW43" s="285">
        <f>SUM(GW23:GW27)</f>
        <v>79521.36</v>
      </c>
      <c r="GX43" s="286">
        <f>SUM(GX23:GX27)</f>
        <v>85095.19</v>
      </c>
      <c r="GY43" s="284">
        <f t="shared" si="140"/>
        <v>1.0700922368530921</v>
      </c>
      <c r="GZ43" s="285">
        <f>SUM(GZ23:GZ27)</f>
        <v>79521.36</v>
      </c>
      <c r="HA43" s="286">
        <f>SUM(HA23:HA27)</f>
        <v>131614.22999999998</v>
      </c>
      <c r="HB43" s="284">
        <f t="shared" si="141"/>
        <v>1.6550802199559964</v>
      </c>
      <c r="HC43" s="285">
        <f>SUM(HC23:HC27)</f>
        <v>211824.28</v>
      </c>
      <c r="HD43" s="286">
        <f>SUM(HD23:HD27)</f>
        <v>170506.63</v>
      </c>
      <c r="HE43" s="284">
        <f t="shared" si="142"/>
        <v>0.80494374865808582</v>
      </c>
      <c r="HF43" s="285">
        <f>SUM(HF23:HF27)</f>
        <v>116203.54</v>
      </c>
      <c r="HG43" s="286">
        <f>SUM(HG23:HG27)</f>
        <v>116157.95000000001</v>
      </c>
      <c r="HH43" s="284">
        <f t="shared" si="143"/>
        <v>0.99960767116044846</v>
      </c>
      <c r="HI43" s="285">
        <f>SUM(HI23:HI27)</f>
        <v>103131.80000000002</v>
      </c>
      <c r="HJ43" s="286">
        <f>SUM(HJ23:HJ27)</f>
        <v>120954.48000000001</v>
      </c>
      <c r="HK43" s="284">
        <f t="shared" si="144"/>
        <v>1.1728145925892886</v>
      </c>
      <c r="HL43" s="285">
        <f>SUM(HL23:HL27)</f>
        <v>46552.7</v>
      </c>
      <c r="HM43" s="286">
        <f>SUM(HM23:HM27)</f>
        <v>75024.540000000008</v>
      </c>
      <c r="HN43" s="284">
        <f t="shared" si="145"/>
        <v>1.6116044826615861</v>
      </c>
      <c r="HO43" s="285">
        <f>SUM(HO23:HO27)</f>
        <v>45386.06</v>
      </c>
      <c r="HP43" s="286">
        <f>SUM(HP23:HP27)</f>
        <v>78721.33</v>
      </c>
      <c r="HQ43" s="284">
        <f t="shared" si="146"/>
        <v>1.7344825701988673</v>
      </c>
      <c r="HR43" s="285">
        <f>SUM(HR23:HR27)</f>
        <v>45352.68</v>
      </c>
      <c r="HS43" s="286">
        <f>SUM(HS23:HS27)</f>
        <v>80095.98</v>
      </c>
      <c r="HT43" s="284">
        <f t="shared" si="147"/>
        <v>1.766069392150585</v>
      </c>
      <c r="HU43" s="285">
        <f>SUM(HU23:HU27)</f>
        <v>62720.97</v>
      </c>
      <c r="HV43" s="286">
        <f>SUM(HV23:HV27)</f>
        <v>115743.77999999998</v>
      </c>
      <c r="HW43" s="284">
        <f t="shared" si="148"/>
        <v>1.8453761158349429</v>
      </c>
      <c r="HX43" s="285">
        <f>SUM(HX23:HX27)</f>
        <v>94027.13</v>
      </c>
      <c r="HY43" s="286">
        <f>SUM(HY23:HY27)</f>
        <v>167417.10999999999</v>
      </c>
      <c r="HZ43" s="284">
        <f t="shared" si="149"/>
        <v>1.7805191969594305</v>
      </c>
      <c r="IA43" s="285">
        <f>SUM(IA23:IA27)</f>
        <v>48481.74</v>
      </c>
      <c r="IB43" s="286">
        <f>SUM(IB23:IB27)</f>
        <v>98630.720000000001</v>
      </c>
      <c r="IC43" s="284">
        <f t="shared" si="150"/>
        <v>2.0343890297666709</v>
      </c>
      <c r="IQ43" s="285">
        <f>SUM(IQ23:IQ27)</f>
        <v>1968800.65</v>
      </c>
      <c r="IR43" s="285">
        <f>SUM(IR23:IR27)</f>
        <v>2217343.21</v>
      </c>
      <c r="IS43" s="286">
        <f>SUM(IS23:IS27)</f>
        <v>248542.56000000011</v>
      </c>
      <c r="IT43" s="284">
        <f t="shared" si="151"/>
        <v>1.126240592210288</v>
      </c>
      <c r="IU43" s="286">
        <f>SUM(IU23,IU24:IU27)</f>
        <v>513374.88000000006</v>
      </c>
      <c r="IV43" s="286">
        <f>SUM(IV23,IV24:IV27)</f>
        <v>754115.16999999993</v>
      </c>
      <c r="IW43" s="286">
        <f>SUM(IW23,IW25:IW27)</f>
        <v>100040.02999999998</v>
      </c>
      <c r="IX43" s="335">
        <f t="shared" si="152"/>
        <v>1.4689366374918849</v>
      </c>
      <c r="IZ43" s="339"/>
    </row>
    <row r="44" spans="3:262" ht="18">
      <c r="C44" s="260" t="s">
        <v>43</v>
      </c>
      <c r="BO44" s="287">
        <f>SUM(BO28:BO32)</f>
        <v>42346.66</v>
      </c>
      <c r="BP44" s="288">
        <f>SUM(BP28:BP32)</f>
        <v>11070.73</v>
      </c>
      <c r="BQ44" s="289">
        <f>BP44/BO44</f>
        <v>0.26143100778195966</v>
      </c>
      <c r="BR44" s="287">
        <f>SUM(BR28:BR32)</f>
        <v>17352.989999999998</v>
      </c>
      <c r="BS44" s="288">
        <f>SUM(BS28:BS32)</f>
        <v>17797.740000000002</v>
      </c>
      <c r="BT44" s="289">
        <f>BS44/BR44</f>
        <v>1.0256295889065805</v>
      </c>
      <c r="BU44" s="287">
        <f>SUM(BU28:BU32)</f>
        <v>20098.719999999998</v>
      </c>
      <c r="BV44" s="288">
        <f>SUM(BV28:BV32)</f>
        <v>19356.98</v>
      </c>
      <c r="BW44" s="289">
        <f>BV44/BU44</f>
        <v>0.96309516227899095</v>
      </c>
      <c r="BX44" s="287">
        <f>SUM(BX28:BX32)</f>
        <v>22482.959999999999</v>
      </c>
      <c r="BY44" s="288">
        <f>SUM(BY28:BY32)</f>
        <v>15686.579999999998</v>
      </c>
      <c r="BZ44" s="289">
        <f>BY44/BX44</f>
        <v>0.69770973217049703</v>
      </c>
      <c r="CA44" s="287">
        <f>SUM(CA28:CA32)</f>
        <v>28586.93</v>
      </c>
      <c r="CB44" s="288">
        <f>SUM(CB28:CB32)</f>
        <v>19563.57</v>
      </c>
      <c r="CC44" s="289">
        <f>CB44/CA44</f>
        <v>0.68435365392506298</v>
      </c>
      <c r="CD44" s="287">
        <f>SUM(CD28:CD32)</f>
        <v>38914.410000000003</v>
      </c>
      <c r="CE44" s="288">
        <f>SUM(CE28:CE32)</f>
        <v>27587.969999999998</v>
      </c>
      <c r="CF44" s="289">
        <f>CE44/CD44</f>
        <v>0.70893969611771046</v>
      </c>
      <c r="CG44" s="287">
        <f>SUM(CG28:CG32)</f>
        <v>54226.89</v>
      </c>
      <c r="CH44" s="288">
        <f>SUM(CH28:CH32)</f>
        <v>35554.67</v>
      </c>
      <c r="CI44" s="289">
        <f>CH44/CG44</f>
        <v>0.65566492933671838</v>
      </c>
      <c r="CJ44" s="287">
        <f>SUM(CJ28:CJ32)</f>
        <v>42534.23</v>
      </c>
      <c r="CK44" s="288">
        <f>SUM(CK28:CK32)</f>
        <v>12460.45</v>
      </c>
      <c r="CL44" s="289">
        <f>CK44/CJ44</f>
        <v>0.29295111255099715</v>
      </c>
      <c r="CM44" s="287">
        <f>SUM(CM28:CM32)</f>
        <v>48437.9</v>
      </c>
      <c r="CN44" s="288">
        <f>SUM(CN28:CN32)</f>
        <v>28913.84</v>
      </c>
      <c r="CO44" s="289">
        <f>CN44/CM44</f>
        <v>0.59692596086948446</v>
      </c>
      <c r="CP44" s="287">
        <f>SUM(CP28:CP32)</f>
        <v>24624.910000000003</v>
      </c>
      <c r="CQ44" s="288">
        <f>SUM(CQ28:CQ32)</f>
        <v>17179.21</v>
      </c>
      <c r="CR44" s="289">
        <f>CQ44/CP44</f>
        <v>0.69763544313461434</v>
      </c>
      <c r="CS44" s="287">
        <f>SUM(CS28:CS32)</f>
        <v>18055.579999999998</v>
      </c>
      <c r="CT44" s="288">
        <f>SUM(CT28:CT32)</f>
        <v>12732.849999999999</v>
      </c>
      <c r="CU44" s="289">
        <f>CT44/CS44</f>
        <v>0.70520304526356947</v>
      </c>
      <c r="CV44" s="287">
        <f>SUM(CV28:CV32)</f>
        <v>17925.189999999999</v>
      </c>
      <c r="CW44" s="288">
        <f>SUM(CW28:CW32)</f>
        <v>15682.300000000001</v>
      </c>
      <c r="CX44" s="289">
        <f>CW44/CV44</f>
        <v>0.87487496645781726</v>
      </c>
      <c r="CY44" s="287">
        <f>SUM(CY28:CY32)</f>
        <v>30926.760000000002</v>
      </c>
      <c r="CZ44" s="288">
        <f>SUM(CZ28:CZ32)</f>
        <v>25997.47</v>
      </c>
      <c r="DA44" s="289">
        <f>CZ44/CY44</f>
        <v>0.8406140830788611</v>
      </c>
      <c r="DB44" s="287">
        <f>SUM(DB28:DB32)</f>
        <v>121560.54999999999</v>
      </c>
      <c r="DC44" s="288">
        <f>SUM(DC28:DC32)</f>
        <v>25584.14</v>
      </c>
      <c r="DD44" s="289">
        <f>DC44/DB44</f>
        <v>0.21046416785708852</v>
      </c>
      <c r="DE44" s="287">
        <f>SUM(DE28:DE32)</f>
        <v>114566.73000000001</v>
      </c>
      <c r="DF44" s="288">
        <f>SUM(DF28:DF32)</f>
        <v>17595.2</v>
      </c>
      <c r="DG44" s="289">
        <f>DF44/DE44</f>
        <v>0.15358036316476867</v>
      </c>
      <c r="DH44" s="287">
        <f>SUM(DH28:DH32)</f>
        <v>61486.68</v>
      </c>
      <c r="DI44" s="288">
        <f>SUM(DI28:DI32)</f>
        <v>26096.399999999998</v>
      </c>
      <c r="DJ44" s="289">
        <f>DI44/DH44</f>
        <v>0.42442363126452748</v>
      </c>
      <c r="DK44" s="287">
        <f>SUM(DK28:DK32)</f>
        <v>62529.54</v>
      </c>
      <c r="DL44" s="288">
        <f>SUM(DL28:DL32)</f>
        <v>19920.190000000002</v>
      </c>
      <c r="DM44" s="289">
        <f>DL44/DK44</f>
        <v>0.31857246990782279</v>
      </c>
      <c r="DN44" s="287">
        <f>SUM(DN28:DN32)</f>
        <v>79802.53</v>
      </c>
      <c r="DO44" s="288">
        <f>SUM(DO28:DO32)</f>
        <v>20198.66</v>
      </c>
      <c r="DP44" s="289">
        <f>DO44/DN44</f>
        <v>0.25310801549775425</v>
      </c>
      <c r="DQ44" s="287">
        <f>SUM(DQ28:DQ32)</f>
        <v>132098.78999999998</v>
      </c>
      <c r="DR44" s="288">
        <f>SUM(DR28:DR32)</f>
        <v>22035.309999999998</v>
      </c>
      <c r="DS44" s="289">
        <f>DR44/DQ44</f>
        <v>0.16680932505134985</v>
      </c>
      <c r="DT44" s="287">
        <f>SUM(DT28:DT32)</f>
        <v>118293.54999999999</v>
      </c>
      <c r="DU44" s="288">
        <f>SUM(DU28:DU32)</f>
        <v>33410.869999999995</v>
      </c>
      <c r="DV44" s="289">
        <f>DU44/DT44</f>
        <v>0.28244033592702222</v>
      </c>
      <c r="DW44" s="287">
        <f>SUM(DW28:DW32)</f>
        <v>110631.54</v>
      </c>
      <c r="DX44" s="288">
        <f>SUM(DX28:DX32)</f>
        <v>64476.97</v>
      </c>
      <c r="DY44" s="289">
        <f t="shared" si="114"/>
        <v>0.58280821183543141</v>
      </c>
      <c r="DZ44" s="287">
        <f>SUM(DZ28:DZ32)</f>
        <v>129023.82</v>
      </c>
      <c r="EA44" s="288">
        <f>SUM(EA28:EA32)</f>
        <v>29256.13</v>
      </c>
      <c r="EB44" s="289">
        <f t="shared" si="115"/>
        <v>0.2267498358055125</v>
      </c>
      <c r="EC44" s="287">
        <f>SUM(EC28:EC32)</f>
        <v>65987.600000000006</v>
      </c>
      <c r="ED44" s="288">
        <f>SUM(ED28:ED32)</f>
        <v>13773.66</v>
      </c>
      <c r="EE44" s="289">
        <f t="shared" si="116"/>
        <v>0.20873103431553805</v>
      </c>
      <c r="EF44" s="287">
        <f>SUM(EF28:EF32)</f>
        <v>15528.76</v>
      </c>
      <c r="EG44" s="288">
        <f>SUM(EG28:EG32)</f>
        <v>15530.71</v>
      </c>
      <c r="EH44" s="289">
        <f t="shared" si="117"/>
        <v>1.0001255734520977</v>
      </c>
      <c r="EI44" s="287">
        <f>SUM(EI28:EI32)</f>
        <v>57561.869999999995</v>
      </c>
      <c r="EJ44" s="288">
        <f>SUM(EJ28:EJ32)</f>
        <v>12127.25</v>
      </c>
      <c r="EK44" s="289">
        <f t="shared" si="118"/>
        <v>0.21068200181821753</v>
      </c>
      <c r="EL44" s="287">
        <f>SUM(EL28:EL32)</f>
        <v>30649.94</v>
      </c>
      <c r="EM44" s="288">
        <f>SUM(EM28:EM32)</f>
        <v>13718.94</v>
      </c>
      <c r="EN44" s="289">
        <f t="shared" si="119"/>
        <v>0.44760087621704975</v>
      </c>
      <c r="EO44" s="287">
        <f>SUM(EO28:EO32)</f>
        <v>57761.94</v>
      </c>
      <c r="EP44" s="288">
        <f>SUM(EP28:EP32)</f>
        <v>16975.57</v>
      </c>
      <c r="EQ44" s="289">
        <f t="shared" si="120"/>
        <v>0.29388850166736086</v>
      </c>
      <c r="ER44" s="287">
        <f>SUM(ER28:ER32)</f>
        <v>50016.960000000006</v>
      </c>
      <c r="ES44" s="288">
        <f>SUM(ES28:ES32)</f>
        <v>18909.93</v>
      </c>
      <c r="ET44" s="289">
        <f t="shared" si="121"/>
        <v>0.37807035853438509</v>
      </c>
      <c r="EU44" s="287">
        <f>SUM(EU28:EU32)</f>
        <v>49485.020000000004</v>
      </c>
      <c r="EV44" s="288">
        <f>SUM(EV28:EV32)</f>
        <v>16878.77</v>
      </c>
      <c r="EW44" s="289">
        <f t="shared" si="122"/>
        <v>0.34108847485562294</v>
      </c>
      <c r="EX44" s="287">
        <f>SUM(EX28:EX32)</f>
        <v>18603.93</v>
      </c>
      <c r="EY44" s="288">
        <f>SUM(EY28:EY32)</f>
        <v>14858.5</v>
      </c>
      <c r="EZ44" s="289">
        <f t="shared" si="123"/>
        <v>0.79867533365262067</v>
      </c>
      <c r="FA44" s="287">
        <f>SUM(FA28:FA32)</f>
        <v>29831.16</v>
      </c>
      <c r="FB44" s="288">
        <f>SUM(FB28:FB32)</f>
        <v>10426.849999999999</v>
      </c>
      <c r="FC44" s="289">
        <f t="shared" si="124"/>
        <v>0.34952881483656684</v>
      </c>
      <c r="FD44" s="287">
        <f>SUM(FD28:FD32)</f>
        <v>25864.91</v>
      </c>
      <c r="FE44" s="288">
        <f>SUM(FE28:FE32)</f>
        <v>10376.419999999998</v>
      </c>
      <c r="FF44" s="289">
        <f t="shared" si="125"/>
        <v>0.40117750264740909</v>
      </c>
      <c r="FG44" s="287">
        <f>SUM(FG28:FG32)</f>
        <v>33391.11</v>
      </c>
      <c r="FH44" s="288">
        <f>SUM(FH28:FH32)</f>
        <v>14573.14</v>
      </c>
      <c r="FI44" s="289">
        <f t="shared" si="126"/>
        <v>0.43643772249559837</v>
      </c>
      <c r="FJ44" s="287">
        <f>SUM(FJ28:FJ32)</f>
        <v>49757.5</v>
      </c>
      <c r="FK44" s="288">
        <f>SUM(FK28:FK32)</f>
        <v>15991.54</v>
      </c>
      <c r="FL44" s="289">
        <f t="shared" si="127"/>
        <v>0.3213895392654374</v>
      </c>
      <c r="FM44" s="287">
        <f>SUM(FM28:FM32)</f>
        <v>66047.319999999992</v>
      </c>
      <c r="FN44" s="288">
        <f>SUM(FN28:FN32)</f>
        <v>28455.040000000001</v>
      </c>
      <c r="FO44" s="289">
        <f t="shared" si="128"/>
        <v>0.43082807901970899</v>
      </c>
      <c r="FP44" s="287">
        <f>SUM(FP28:FP32)</f>
        <v>66887.98</v>
      </c>
      <c r="FQ44" s="288">
        <f>SUM(FQ28:FQ32)</f>
        <v>15462.64</v>
      </c>
      <c r="FR44" s="289">
        <f t="shared" si="129"/>
        <v>0.23117217772161755</v>
      </c>
      <c r="FS44" s="287">
        <f>SUM(FS28:FS32)</f>
        <v>28335.05</v>
      </c>
      <c r="FT44" s="288">
        <f>SUM(FT28:FT32)</f>
        <v>16783.05</v>
      </c>
      <c r="FU44" s="289">
        <f t="shared" si="130"/>
        <v>0.59230705433729602</v>
      </c>
      <c r="FV44" s="287">
        <f>SUM(FV28:FV32)</f>
        <v>42288.030000000006</v>
      </c>
      <c r="FW44" s="288">
        <f>SUM(FW28:FW32)</f>
        <v>14733.02</v>
      </c>
      <c r="FX44" s="289">
        <f t="shared" si="131"/>
        <v>0.3483969340733063</v>
      </c>
      <c r="FY44" s="287">
        <f>SUM(FY28:FY32)</f>
        <v>45782.41</v>
      </c>
      <c r="FZ44" s="288">
        <f>SUM(FZ28:FZ32)</f>
        <v>14886.789999999999</v>
      </c>
      <c r="GA44" s="289">
        <f t="shared" si="132"/>
        <v>0.32516396581132356</v>
      </c>
      <c r="GB44" s="287">
        <f>SUM(GB28:GB32)</f>
        <v>56090.47</v>
      </c>
      <c r="GC44" s="288">
        <f>SUM(GC28:GC32)</f>
        <v>16366.15</v>
      </c>
      <c r="GD44" s="289">
        <f t="shared" si="133"/>
        <v>0.29178129546783971</v>
      </c>
      <c r="GE44" s="287">
        <f>SUM(GE28:GE32)</f>
        <v>58608.420000000006</v>
      </c>
      <c r="GF44" s="288">
        <f>SUM(GF28:GF32)</f>
        <v>20620.22</v>
      </c>
      <c r="GG44" s="289">
        <f t="shared" si="134"/>
        <v>0.35183033427620125</v>
      </c>
      <c r="GH44" s="287">
        <f>SUM(GH28:GH32)</f>
        <v>97895.170000000013</v>
      </c>
      <c r="GI44" s="288">
        <f>SUM(GI28:GI32)</f>
        <v>30746.870000000003</v>
      </c>
      <c r="GJ44" s="289">
        <f t="shared" si="135"/>
        <v>0.31407954038999064</v>
      </c>
      <c r="GK44" s="287">
        <f>SUM(GK28:GK32)</f>
        <v>95234.2</v>
      </c>
      <c r="GL44" s="288">
        <f>SUM(GL28:GL32)</f>
        <v>16656.939999999999</v>
      </c>
      <c r="GM44" s="289">
        <f t="shared" si="136"/>
        <v>0.17490502361546587</v>
      </c>
      <c r="GN44" s="287">
        <f>SUM(GN28:GN32)</f>
        <v>45345.74</v>
      </c>
      <c r="GO44" s="288">
        <f>SUM(GO28:GO32)</f>
        <v>14639.480000000001</v>
      </c>
      <c r="GP44" s="289">
        <f t="shared" si="137"/>
        <v>0.32284135180063228</v>
      </c>
      <c r="GQ44" s="287">
        <f>SUM(GQ28:GQ32)</f>
        <v>43142.520000000004</v>
      </c>
      <c r="GR44" s="288">
        <f>SUM(GR28:GR32)</f>
        <v>11356.529999999999</v>
      </c>
      <c r="GS44" s="289">
        <f t="shared" si="138"/>
        <v>0.26323288486625257</v>
      </c>
      <c r="GT44" s="287">
        <f>SUM(GT28:GT32)</f>
        <v>38645.07</v>
      </c>
      <c r="GU44" s="288">
        <f>SUM(GU28:GU32)</f>
        <v>17719.72</v>
      </c>
      <c r="GV44" s="289">
        <f t="shared" si="139"/>
        <v>0.45852472255840138</v>
      </c>
      <c r="GW44" s="287">
        <f>SUM(GW28:GW32)</f>
        <v>42992.84</v>
      </c>
      <c r="GX44" s="288">
        <f>SUM(GX28:GX32)</f>
        <v>8151.31</v>
      </c>
      <c r="GY44" s="289">
        <f t="shared" si="140"/>
        <v>0.18959691892882632</v>
      </c>
      <c r="GZ44" s="287">
        <f>SUM(GZ28:GZ32)</f>
        <v>42992.84</v>
      </c>
      <c r="HA44" s="288">
        <f>SUM(HA28:HA32)</f>
        <v>19615.120000000003</v>
      </c>
      <c r="HB44" s="289">
        <f t="shared" si="141"/>
        <v>0.45624155091871121</v>
      </c>
      <c r="HC44" s="287">
        <f>SUM(HC28:HC32)</f>
        <v>95924.56</v>
      </c>
      <c r="HD44" s="288">
        <f>SUM(HD28:HD32)</f>
        <v>29043.93</v>
      </c>
      <c r="HE44" s="289">
        <f t="shared" si="142"/>
        <v>0.30277887122964131</v>
      </c>
      <c r="HF44" s="287">
        <f>SUM(HF28:HF32)</f>
        <v>87097.73</v>
      </c>
      <c r="HG44" s="288">
        <f>SUM(HG28:HG32)</f>
        <v>16475.45</v>
      </c>
      <c r="HH44" s="289">
        <f t="shared" si="143"/>
        <v>0.18916049821275482</v>
      </c>
      <c r="HI44" s="287">
        <f>SUM(HI28:HI32)</f>
        <v>54621.49</v>
      </c>
      <c r="HJ44" s="288">
        <f>SUM(HJ28:HJ32)</f>
        <v>14450.33</v>
      </c>
      <c r="HK44" s="289">
        <f t="shared" si="144"/>
        <v>0.26455393289344542</v>
      </c>
      <c r="HL44" s="287">
        <f>SUM(HL28:HL32)</f>
        <v>34114.47</v>
      </c>
      <c r="HM44" s="288">
        <f>SUM(HM28:HM32)</f>
        <v>11132.16</v>
      </c>
      <c r="HN44" s="289">
        <f t="shared" si="145"/>
        <v>0.32631783521772428</v>
      </c>
      <c r="HO44" s="287">
        <f>SUM(HO28:HO32)</f>
        <v>13138.920000000002</v>
      </c>
      <c r="HP44" s="288">
        <f>SUM(HP28:HP32)</f>
        <v>13342.56</v>
      </c>
      <c r="HQ44" s="289">
        <f t="shared" si="146"/>
        <v>1.0154989907846306</v>
      </c>
      <c r="HR44" s="287">
        <f>SUM(HR28:HR32)</f>
        <v>8480.19</v>
      </c>
      <c r="HS44" s="288">
        <f>SUM(HS28:HS32)</f>
        <v>10838.28</v>
      </c>
      <c r="HT44" s="289">
        <f t="shared" si="147"/>
        <v>1.2780704205919915</v>
      </c>
      <c r="HU44" s="287">
        <f>SUM(HU28:HU32)</f>
        <v>14983.410000000002</v>
      </c>
      <c r="HV44" s="288">
        <f>SUM(HV28:HV32)</f>
        <v>27705.010000000002</v>
      </c>
      <c r="HW44" s="289">
        <f t="shared" si="148"/>
        <v>1.8490457112232797</v>
      </c>
      <c r="HX44" s="287">
        <f>SUM(HX28:HX32)</f>
        <v>17748.63</v>
      </c>
      <c r="HY44" s="288">
        <f>SUM(HY28:HY32)</f>
        <v>47176.54</v>
      </c>
      <c r="HZ44" s="289">
        <f t="shared" si="149"/>
        <v>2.6580383950761268</v>
      </c>
      <c r="IA44" s="287">
        <f>SUM(IA28:IA32)</f>
        <v>20337.52</v>
      </c>
      <c r="IB44" s="288">
        <f>SUM(IB28:IB32)</f>
        <v>30759.129999999997</v>
      </c>
      <c r="IC44" s="289">
        <f t="shared" si="150"/>
        <v>1.5124326859912121</v>
      </c>
      <c r="IQ44" s="287">
        <f>SUM(IQ28:IQ32)</f>
        <v>1030350.1399999999</v>
      </c>
      <c r="IR44" s="287">
        <f>SUM(IR28:IR32)</f>
        <v>387902.1</v>
      </c>
      <c r="IS44" s="288">
        <f>SUM(IS28:IS32)</f>
        <v>-642448.03999999992</v>
      </c>
      <c r="IT44" s="289">
        <f t="shared" si="151"/>
        <v>0.3764760006729363</v>
      </c>
      <c r="IU44" s="288">
        <f>SUM(IU28:IU32)</f>
        <v>230184.84</v>
      </c>
      <c r="IV44" s="288">
        <f>SUM(IV28:IV32)</f>
        <v>141120.33000000002</v>
      </c>
      <c r="IW44" s="288">
        <f>SUM(IW28:IW32)</f>
        <v>-89064.51</v>
      </c>
      <c r="IX44" s="336">
        <f t="shared" si="152"/>
        <v>0.61307395395804531</v>
      </c>
      <c r="IZ44" s="339"/>
    </row>
  </sheetData>
  <mergeCells count="3">
    <mergeCell ref="C2:C3"/>
    <mergeCell ref="IQ2:IT2"/>
    <mergeCell ref="IU2:IX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49"/>
  <sheetViews>
    <sheetView workbookViewId="0">
      <selection activeCell="F3" sqref="F3"/>
    </sheetView>
  </sheetViews>
  <sheetFormatPr defaultColWidth="9.140625" defaultRowHeight="15"/>
  <cols>
    <col min="1" max="1" width="1.85546875" style="9" customWidth="1"/>
    <col min="2" max="2" width="5.42578125" style="9" bestFit="1" customWidth="1"/>
    <col min="3" max="3" width="19.5703125" customWidth="1"/>
  </cols>
  <sheetData>
    <row r="1" spans="3:14">
      <c r="D1" s="777">
        <v>5</v>
      </c>
      <c r="E1" s="777">
        <v>4</v>
      </c>
      <c r="F1" s="777">
        <v>4</v>
      </c>
      <c r="G1" s="777">
        <v>5</v>
      </c>
      <c r="H1" s="777">
        <v>4</v>
      </c>
      <c r="I1" s="777">
        <v>4</v>
      </c>
      <c r="J1" s="777">
        <v>5</v>
      </c>
      <c r="K1" s="777">
        <v>4</v>
      </c>
      <c r="L1" s="777">
        <v>4</v>
      </c>
      <c r="M1" s="777">
        <v>5</v>
      </c>
    </row>
    <row r="2" spans="3:14">
      <c r="C2" t="s">
        <v>461</v>
      </c>
      <c r="D2" s="777" t="s">
        <v>472</v>
      </c>
      <c r="E2" s="777" t="s">
        <v>473</v>
      </c>
      <c r="F2" s="777" t="s">
        <v>474</v>
      </c>
      <c r="G2" s="777" t="s">
        <v>475</v>
      </c>
      <c r="H2" s="777" t="s">
        <v>476</v>
      </c>
      <c r="I2" s="777" t="s">
        <v>477</v>
      </c>
      <c r="J2" s="777" t="s">
        <v>478</v>
      </c>
      <c r="K2" s="777" t="s">
        <v>479</v>
      </c>
      <c r="L2" s="777" t="s">
        <v>480</v>
      </c>
      <c r="M2" s="777" t="s">
        <v>481</v>
      </c>
    </row>
    <row r="3" spans="3:14">
      <c r="C3" s="386" t="s">
        <v>482</v>
      </c>
      <c r="D3" s="383">
        <f>'Ventas Mensuales'!N47/1000</f>
        <v>737.52005943749998</v>
      </c>
      <c r="E3" s="383">
        <v>868</v>
      </c>
      <c r="F3" s="383">
        <v>936</v>
      </c>
      <c r="G3" s="383">
        <f>'Ventas Mensuales'!AC47/1000</f>
        <v>1143.6037037399999</v>
      </c>
      <c r="H3" s="383">
        <f>'Ventas Mensuales'!AH47/1000</f>
        <v>915.97526815499987</v>
      </c>
      <c r="I3" s="383">
        <f>'Ventas Mensuales'!AM47/1000</f>
        <v>892.21016493000013</v>
      </c>
      <c r="J3" s="383">
        <f>'Ventas Mensuales'!AR47/1000</f>
        <v>1172.4800783429998</v>
      </c>
      <c r="K3" s="383">
        <f>'Ventas Mensuales'!AW47/1000</f>
        <v>1013.6792501250001</v>
      </c>
      <c r="L3" s="383">
        <f>'Ventas Mensuales'!BB47/1000</f>
        <v>1157.7600784800002</v>
      </c>
      <c r="M3" s="383">
        <f>'Ventas Mensuales'!BG47/1000</f>
        <v>2673.7556212050008</v>
      </c>
      <c r="N3" s="383">
        <f>SUM(D3:M3)</f>
        <v>11510.984224415501</v>
      </c>
    </row>
    <row r="4" spans="3:14">
      <c r="C4" s="387" t="s">
        <v>483</v>
      </c>
      <c r="D4" s="383">
        <f>SUM(D5:D13)</f>
        <v>766.75601783125001</v>
      </c>
      <c r="E4" s="383">
        <f t="shared" ref="E4:M4" si="0">SUM(E5:E13)</f>
        <v>834.9</v>
      </c>
      <c r="F4" s="383">
        <f t="shared" si="0"/>
        <v>925.3</v>
      </c>
      <c r="G4" s="383">
        <f t="shared" si="0"/>
        <v>912.58111112200004</v>
      </c>
      <c r="H4" s="383">
        <f t="shared" si="0"/>
        <v>850.29258044649987</v>
      </c>
      <c r="I4" s="383">
        <f t="shared" si="0"/>
        <v>841.16304947900005</v>
      </c>
      <c r="J4" s="383">
        <f t="shared" si="0"/>
        <v>886.24402350289995</v>
      </c>
      <c r="K4" s="383">
        <f t="shared" si="0"/>
        <v>841.60377503749999</v>
      </c>
      <c r="L4" s="383">
        <f t="shared" si="0"/>
        <v>873.82802354399996</v>
      </c>
      <c r="M4" s="383">
        <f t="shared" si="0"/>
        <v>1804.6266863615001</v>
      </c>
      <c r="N4" s="383">
        <f>SUM(D4:M4)</f>
        <v>9537.2952673246491</v>
      </c>
    </row>
    <row r="5" spans="3:14">
      <c r="C5" t="s">
        <v>484</v>
      </c>
      <c r="D5" s="385">
        <v>274</v>
      </c>
      <c r="E5" s="470">
        <v>267</v>
      </c>
      <c r="F5" s="470">
        <v>271</v>
      </c>
      <c r="G5" s="385">
        <v>263</v>
      </c>
      <c r="H5" s="385">
        <v>267</v>
      </c>
      <c r="I5" s="385">
        <v>266</v>
      </c>
      <c r="J5" s="385">
        <v>258</v>
      </c>
      <c r="K5" s="385">
        <v>262</v>
      </c>
      <c r="L5" s="385">
        <v>255</v>
      </c>
      <c r="M5" s="385">
        <v>729</v>
      </c>
      <c r="N5" s="385"/>
    </row>
    <row r="6" spans="3:14">
      <c r="C6" t="s">
        <v>485</v>
      </c>
      <c r="D6" s="385">
        <v>103</v>
      </c>
      <c r="E6" s="470">
        <v>139</v>
      </c>
      <c r="F6" s="385">
        <v>142</v>
      </c>
      <c r="G6" s="385">
        <v>138</v>
      </c>
      <c r="H6" s="385">
        <v>140</v>
      </c>
      <c r="I6" s="385">
        <v>139</v>
      </c>
      <c r="J6" s="385">
        <v>136</v>
      </c>
      <c r="K6" s="385">
        <v>138</v>
      </c>
      <c r="L6" s="385">
        <v>134</v>
      </c>
      <c r="M6" s="385">
        <v>136</v>
      </c>
    </row>
    <row r="7" spans="3:14">
      <c r="C7" t="s">
        <v>486</v>
      </c>
      <c r="D7" s="385">
        <f>D3*30%</f>
        <v>221.25601783124998</v>
      </c>
      <c r="E7" s="385">
        <f t="shared" ref="E7:M7" si="1">E3*30%</f>
        <v>260.39999999999998</v>
      </c>
      <c r="F7" s="385">
        <f t="shared" si="1"/>
        <v>280.8</v>
      </c>
      <c r="G7" s="385">
        <f t="shared" si="1"/>
        <v>343.08111112199998</v>
      </c>
      <c r="H7" s="385">
        <f t="shared" si="1"/>
        <v>274.79258044649993</v>
      </c>
      <c r="I7" s="385">
        <f t="shared" si="1"/>
        <v>267.66304947900005</v>
      </c>
      <c r="J7" s="385">
        <f t="shared" si="1"/>
        <v>351.74402350289995</v>
      </c>
      <c r="K7" s="385">
        <f t="shared" si="1"/>
        <v>304.10377503749999</v>
      </c>
      <c r="L7" s="385">
        <f t="shared" si="1"/>
        <v>347.32802354400002</v>
      </c>
      <c r="M7" s="385">
        <f t="shared" si="1"/>
        <v>802.12668636150022</v>
      </c>
      <c r="N7" s="385"/>
    </row>
    <row r="8" spans="3:14">
      <c r="C8" t="s">
        <v>487</v>
      </c>
      <c r="D8" s="385">
        <v>41</v>
      </c>
      <c r="E8" s="385">
        <v>41</v>
      </c>
      <c r="F8" s="385">
        <v>41</v>
      </c>
      <c r="G8" s="385">
        <v>41</v>
      </c>
      <c r="H8" s="385">
        <v>41</v>
      </c>
      <c r="I8" s="385">
        <v>41</v>
      </c>
      <c r="J8" s="385">
        <v>41</v>
      </c>
      <c r="K8" s="385">
        <v>41</v>
      </c>
      <c r="L8" s="385">
        <v>41</v>
      </c>
      <c r="M8" s="385">
        <v>41</v>
      </c>
    </row>
    <row r="9" spans="3:14">
      <c r="C9" t="s">
        <v>488</v>
      </c>
      <c r="D9" s="385">
        <v>20</v>
      </c>
      <c r="E9" s="470">
        <v>20</v>
      </c>
      <c r="F9" s="470">
        <v>20</v>
      </c>
      <c r="G9" s="385">
        <v>20</v>
      </c>
      <c r="H9" s="385">
        <v>20</v>
      </c>
      <c r="I9" s="385">
        <v>20</v>
      </c>
      <c r="J9" s="385">
        <v>20</v>
      </c>
      <c r="K9" s="385">
        <v>20</v>
      </c>
      <c r="L9" s="385">
        <v>20</v>
      </c>
      <c r="M9" s="385">
        <v>20</v>
      </c>
    </row>
    <row r="10" spans="3:14">
      <c r="C10" t="s">
        <v>489</v>
      </c>
      <c r="D10" s="385">
        <v>30</v>
      </c>
      <c r="E10" s="385">
        <v>30</v>
      </c>
      <c r="F10" s="385">
        <v>30</v>
      </c>
      <c r="G10" s="385">
        <v>30</v>
      </c>
      <c r="H10" s="385">
        <v>30</v>
      </c>
      <c r="I10" s="385">
        <v>30</v>
      </c>
      <c r="J10" s="385">
        <v>30</v>
      </c>
      <c r="K10" s="385">
        <v>30</v>
      </c>
      <c r="L10" s="385">
        <v>30</v>
      </c>
      <c r="M10" s="385">
        <v>30</v>
      </c>
    </row>
    <row r="11" spans="3:14">
      <c r="C11" t="s">
        <v>490</v>
      </c>
      <c r="D11" s="385">
        <v>30</v>
      </c>
      <c r="E11" s="385">
        <v>30</v>
      </c>
      <c r="F11" s="385">
        <v>30</v>
      </c>
      <c r="G11" s="385">
        <v>30</v>
      </c>
      <c r="H11" s="385">
        <v>30</v>
      </c>
      <c r="I11" s="385">
        <v>30</v>
      </c>
      <c r="J11" s="385">
        <v>30</v>
      </c>
      <c r="K11" s="385">
        <v>30</v>
      </c>
      <c r="L11" s="385">
        <v>30</v>
      </c>
      <c r="M11" s="385">
        <v>30</v>
      </c>
    </row>
    <row r="12" spans="3:14">
      <c r="C12" t="s">
        <v>491</v>
      </c>
      <c r="D12" s="385">
        <v>47</v>
      </c>
      <c r="E12" s="470">
        <v>47</v>
      </c>
      <c r="F12" s="470">
        <v>110</v>
      </c>
      <c r="G12" s="385">
        <v>47</v>
      </c>
      <c r="H12" s="385">
        <v>47</v>
      </c>
      <c r="I12" s="385">
        <v>47</v>
      </c>
      <c r="J12" s="385">
        <v>19</v>
      </c>
      <c r="K12" s="385">
        <v>16</v>
      </c>
      <c r="L12" s="385">
        <v>16</v>
      </c>
      <c r="M12" s="385">
        <v>16</v>
      </c>
    </row>
    <row r="13" spans="3:14">
      <c r="C13" t="s">
        <v>492</v>
      </c>
      <c r="D13" s="384">
        <v>0.5</v>
      </c>
      <c r="E13" s="384">
        <v>0.5</v>
      </c>
      <c r="F13" s="384">
        <v>0.5</v>
      </c>
      <c r="G13" s="384">
        <v>0.5</v>
      </c>
      <c r="H13" s="384">
        <v>0.5</v>
      </c>
      <c r="I13" s="384">
        <v>0.5</v>
      </c>
      <c r="J13" s="384">
        <v>0.5</v>
      </c>
      <c r="K13" s="384">
        <v>0.5</v>
      </c>
      <c r="L13" s="384">
        <v>0.5</v>
      </c>
      <c r="M13" s="384">
        <v>0.5</v>
      </c>
    </row>
    <row r="14" spans="3:14">
      <c r="D14" s="385"/>
      <c r="E14" s="385"/>
      <c r="F14" s="385"/>
      <c r="G14" s="385"/>
      <c r="H14" s="385"/>
      <c r="I14" s="385"/>
      <c r="J14" s="385"/>
      <c r="K14" s="385"/>
      <c r="L14" s="385"/>
      <c r="M14" s="385"/>
    </row>
    <row r="22" spans="1:37">
      <c r="A22" s="836"/>
      <c r="B22" s="836"/>
      <c r="C22" t="s">
        <v>493</v>
      </c>
    </row>
    <row r="23" spans="1:37">
      <c r="A23" s="836"/>
      <c r="B23" s="836"/>
      <c r="C23" t="s">
        <v>494</v>
      </c>
    </row>
    <row r="24" spans="1:37">
      <c r="A24" s="836"/>
      <c r="B24" s="836"/>
      <c r="E24" s="984" t="s">
        <v>51</v>
      </c>
      <c r="F24" s="984"/>
      <c r="G24" s="984"/>
      <c r="H24" s="984"/>
      <c r="I24" s="984"/>
      <c r="J24" s="984"/>
      <c r="K24" s="984"/>
      <c r="L24" s="985" t="s">
        <v>52</v>
      </c>
      <c r="M24" s="985"/>
      <c r="N24" s="985"/>
      <c r="O24" s="985"/>
      <c r="P24" s="985"/>
      <c r="Q24" s="985"/>
      <c r="R24" s="985"/>
      <c r="S24" s="985"/>
      <c r="T24" s="979" t="s">
        <v>53</v>
      </c>
      <c r="U24" s="979"/>
      <c r="V24" s="979"/>
      <c r="W24" s="979"/>
      <c r="X24" s="979"/>
      <c r="Y24" s="979"/>
      <c r="Z24" s="979"/>
      <c r="AA24" s="979"/>
      <c r="AB24" s="979"/>
      <c r="AC24" s="979"/>
      <c r="AD24" s="980"/>
      <c r="AE24" s="980"/>
      <c r="AF24" s="980"/>
      <c r="AG24" s="980"/>
      <c r="AH24" s="980"/>
      <c r="AI24" s="980"/>
      <c r="AJ24" s="980"/>
      <c r="AK24" s="980"/>
    </row>
    <row r="25" spans="1:37">
      <c r="A25" s="836"/>
      <c r="B25" s="836"/>
      <c r="E25" s="394"/>
      <c r="F25" s="456" t="s">
        <v>495</v>
      </c>
      <c r="G25" s="456" t="s">
        <v>279</v>
      </c>
      <c r="H25" s="394" t="s">
        <v>495</v>
      </c>
      <c r="I25" s="394" t="s">
        <v>279</v>
      </c>
      <c r="J25" s="456" t="s">
        <v>495</v>
      </c>
      <c r="K25" s="456" t="s">
        <v>279</v>
      </c>
      <c r="L25" s="394" t="s">
        <v>495</v>
      </c>
      <c r="M25" s="394" t="s">
        <v>279</v>
      </c>
      <c r="N25" s="456" t="s">
        <v>495</v>
      </c>
      <c r="O25" s="456" t="s">
        <v>279</v>
      </c>
      <c r="P25" s="456" t="s">
        <v>495</v>
      </c>
      <c r="Q25" s="456" t="s">
        <v>279</v>
      </c>
      <c r="R25" s="456" t="s">
        <v>495</v>
      </c>
      <c r="S25" s="456" t="s">
        <v>279</v>
      </c>
      <c r="T25" s="456" t="s">
        <v>495</v>
      </c>
      <c r="U25" s="456" t="s">
        <v>279</v>
      </c>
      <c r="V25" s="456" t="s">
        <v>495</v>
      </c>
      <c r="W25" s="456" t="s">
        <v>279</v>
      </c>
      <c r="X25" s="456" t="s">
        <v>495</v>
      </c>
      <c r="Y25" s="456" t="s">
        <v>279</v>
      </c>
      <c r="Z25" s="456" t="s">
        <v>495</v>
      </c>
      <c r="AA25" s="456" t="s">
        <v>279</v>
      </c>
      <c r="AB25" s="456" t="s">
        <v>495</v>
      </c>
      <c r="AC25" s="456" t="s">
        <v>279</v>
      </c>
      <c r="AD25" s="456" t="s">
        <v>495</v>
      </c>
      <c r="AE25" s="456" t="s">
        <v>279</v>
      </c>
      <c r="AF25" s="456" t="s">
        <v>495</v>
      </c>
      <c r="AG25" s="456" t="s">
        <v>279</v>
      </c>
      <c r="AH25" s="456" t="s">
        <v>495</v>
      </c>
      <c r="AI25" s="456" t="s">
        <v>279</v>
      </c>
      <c r="AJ25" s="456" t="s">
        <v>495</v>
      </c>
      <c r="AK25" s="456" t="s">
        <v>279</v>
      </c>
    </row>
    <row r="26" spans="1:37" s="425" customFormat="1">
      <c r="A26" s="836"/>
      <c r="B26" s="836"/>
      <c r="E26" s="445">
        <v>10</v>
      </c>
      <c r="F26" s="981">
        <v>11</v>
      </c>
      <c r="G26" s="982"/>
      <c r="H26" s="983">
        <v>12</v>
      </c>
      <c r="I26" s="983"/>
      <c r="J26" s="981">
        <v>13</v>
      </c>
      <c r="K26" s="982"/>
      <c r="L26" s="446">
        <v>14</v>
      </c>
      <c r="M26" s="446"/>
      <c r="N26" s="453">
        <v>15</v>
      </c>
      <c r="O26" s="454"/>
      <c r="P26" s="453">
        <v>16</v>
      </c>
      <c r="Q26" s="454"/>
      <c r="R26" s="453">
        <v>17</v>
      </c>
      <c r="S26" s="454"/>
      <c r="T26" s="453">
        <v>18</v>
      </c>
      <c r="U26" s="454"/>
      <c r="V26" s="453">
        <v>19</v>
      </c>
      <c r="W26" s="454"/>
      <c r="X26" s="453">
        <v>20</v>
      </c>
      <c r="Y26" s="455"/>
      <c r="Z26" s="454">
        <v>21</v>
      </c>
      <c r="AA26" s="455"/>
      <c r="AB26" s="454">
        <v>22</v>
      </c>
      <c r="AC26" s="455"/>
      <c r="AD26" s="455">
        <v>23</v>
      </c>
      <c r="AE26" s="455"/>
      <c r="AF26" s="454">
        <v>24</v>
      </c>
      <c r="AG26" s="455"/>
      <c r="AH26" s="454">
        <v>25</v>
      </c>
      <c r="AI26" s="455"/>
      <c r="AJ26" s="454">
        <v>26</v>
      </c>
      <c r="AK26" s="455"/>
    </row>
    <row r="27" spans="1:37">
      <c r="A27" s="836"/>
      <c r="B27" s="836"/>
      <c r="C27" s="425" t="s">
        <v>496</v>
      </c>
      <c r="E27" s="349" t="e">
        <f>#REF!/1000</f>
        <v>#REF!</v>
      </c>
      <c r="F27" s="433" t="e">
        <f>#REF!/1000</f>
        <v>#REF!</v>
      </c>
      <c r="G27" s="447">
        <f>162858.9/1000</f>
        <v>162.85890000000001</v>
      </c>
      <c r="H27" s="349" t="e">
        <f>#REF!/1000</f>
        <v>#REF!</v>
      </c>
      <c r="I27" s="349">
        <f>156564.31/1000</f>
        <v>156.56431000000001</v>
      </c>
      <c r="J27" s="433" t="e">
        <f>#REF!/1000</f>
        <v>#REF!</v>
      </c>
      <c r="K27" s="447">
        <f>125661.4/1000</f>
        <v>125.6614</v>
      </c>
      <c r="L27" s="443" t="e">
        <f>#REF!/1000</f>
        <v>#REF!</v>
      </c>
      <c r="M27" s="348">
        <f>176814.92/1000</f>
        <v>176.81492</v>
      </c>
      <c r="N27" s="442" t="e">
        <f>#REF!/1000</f>
        <v>#REF!</v>
      </c>
      <c r="O27" s="349">
        <f>293312.59/1000</f>
        <v>293.31259</v>
      </c>
      <c r="P27" s="442" t="e">
        <f>#REF!/1000</f>
        <v>#REF!</v>
      </c>
      <c r="R27" s="442" t="e">
        <f>#REF!/1000</f>
        <v>#REF!</v>
      </c>
      <c r="T27" s="435"/>
      <c r="V27" s="435"/>
      <c r="X27" s="435"/>
      <c r="Y27" s="434"/>
      <c r="AA27" s="434"/>
      <c r="AC27" s="434"/>
      <c r="AD27" s="434"/>
      <c r="AE27" s="434"/>
      <c r="AG27" s="434"/>
      <c r="AI27" s="434"/>
      <c r="AK27" s="434"/>
    </row>
    <row r="28" spans="1:37">
      <c r="A28" s="836"/>
      <c r="B28" s="836"/>
      <c r="E28" s="349"/>
      <c r="F28" s="433"/>
      <c r="G28" s="434"/>
      <c r="H28" s="349"/>
      <c r="J28" s="433"/>
      <c r="K28" s="434"/>
      <c r="L28" s="443"/>
      <c r="N28" s="442"/>
      <c r="P28" s="442"/>
      <c r="R28" s="442"/>
      <c r="T28" s="435"/>
      <c r="V28" s="435"/>
      <c r="X28" s="435"/>
      <c r="Y28" s="434"/>
      <c r="AA28" s="434"/>
      <c r="AC28" s="434"/>
      <c r="AD28" s="434"/>
      <c r="AE28" s="434"/>
      <c r="AG28" s="434"/>
      <c r="AI28" s="434"/>
      <c r="AK28" s="434"/>
    </row>
    <row r="29" spans="1:37">
      <c r="A29" s="836"/>
      <c r="B29" s="836"/>
      <c r="C29" s="425" t="s">
        <v>497</v>
      </c>
      <c r="F29" s="435"/>
      <c r="G29" s="434"/>
      <c r="J29" s="435"/>
      <c r="K29" s="434"/>
      <c r="N29" s="435"/>
      <c r="P29" s="435"/>
      <c r="R29" s="435"/>
      <c r="T29" s="435"/>
      <c r="V29" s="435"/>
      <c r="X29" s="435"/>
      <c r="Y29" s="434"/>
      <c r="AA29" s="434"/>
      <c r="AC29" s="434"/>
      <c r="AD29" s="434"/>
      <c r="AE29" s="434"/>
      <c r="AG29" s="434"/>
      <c r="AI29" s="434"/>
      <c r="AK29" s="434"/>
    </row>
    <row r="30" spans="1:37">
      <c r="A30" s="836"/>
      <c r="B30" s="836" t="s">
        <v>498</v>
      </c>
      <c r="C30" s="427" t="s">
        <v>484</v>
      </c>
      <c r="D30" s="348"/>
      <c r="F30" s="435">
        <v>89</v>
      </c>
      <c r="G30" s="434"/>
      <c r="H30">
        <v>89</v>
      </c>
      <c r="J30" s="435">
        <v>89</v>
      </c>
      <c r="K30" s="434"/>
      <c r="L30">
        <v>267</v>
      </c>
      <c r="M30" s="349">
        <f>267145.64/1000</f>
        <v>267.14564000000001</v>
      </c>
      <c r="N30" s="435">
        <v>68</v>
      </c>
      <c r="P30" s="435">
        <v>67</v>
      </c>
      <c r="R30" s="435">
        <v>68</v>
      </c>
      <c r="T30" s="435"/>
      <c r="V30" s="435"/>
      <c r="X30" s="435"/>
      <c r="Y30" s="434"/>
      <c r="AA30" s="434"/>
      <c r="AC30" s="434"/>
      <c r="AD30" s="434"/>
      <c r="AE30" s="434"/>
      <c r="AG30" s="434"/>
      <c r="AI30" s="434"/>
      <c r="AK30" s="434"/>
    </row>
    <row r="31" spans="1:37">
      <c r="A31" s="836"/>
      <c r="B31" s="836" t="s">
        <v>498</v>
      </c>
      <c r="C31" s="427" t="s">
        <v>485</v>
      </c>
      <c r="D31" s="348"/>
      <c r="F31" s="435">
        <v>46</v>
      </c>
      <c r="G31" s="447">
        <f>(64004.17+38995.83)/1000</f>
        <v>103</v>
      </c>
      <c r="H31">
        <v>46</v>
      </c>
      <c r="J31" s="435">
        <v>47</v>
      </c>
      <c r="K31" s="434"/>
      <c r="N31" s="435">
        <v>35</v>
      </c>
      <c r="P31" s="435">
        <v>35</v>
      </c>
      <c r="R31" s="435">
        <v>35</v>
      </c>
      <c r="T31" s="435"/>
      <c r="V31" s="435"/>
      <c r="X31" s="435"/>
      <c r="Y31" s="434"/>
      <c r="AA31" s="434"/>
      <c r="AC31" s="434"/>
      <c r="AD31" s="434"/>
      <c r="AE31" s="434"/>
      <c r="AG31" s="434"/>
      <c r="AI31" s="434"/>
      <c r="AK31" s="434"/>
    </row>
    <row r="32" spans="1:37">
      <c r="A32" s="836"/>
      <c r="B32" s="836" t="s">
        <v>499</v>
      </c>
      <c r="C32" t="s">
        <v>486</v>
      </c>
      <c r="D32" s="348"/>
      <c r="F32" s="433">
        <v>20</v>
      </c>
      <c r="G32" s="448"/>
      <c r="H32" s="349">
        <v>29</v>
      </c>
      <c r="J32" s="433"/>
      <c r="K32" s="447">
        <f>10818/1000</f>
        <v>10.818</v>
      </c>
      <c r="L32" s="349"/>
      <c r="N32" s="433" t="e">
        <f t="shared" ref="N32" si="2">N27*0.25</f>
        <v>#REF!</v>
      </c>
      <c r="P32" s="433" t="e">
        <f>P27*0.25</f>
        <v>#REF!</v>
      </c>
      <c r="R32" s="433" t="e">
        <f>R27*0.25</f>
        <v>#REF!</v>
      </c>
      <c r="T32" s="435"/>
      <c r="V32" s="435"/>
      <c r="X32" s="435"/>
      <c r="Y32" s="434"/>
      <c r="AA32" s="434"/>
      <c r="AC32" s="434"/>
      <c r="AD32" s="434"/>
      <c r="AE32" s="434"/>
      <c r="AG32" s="434"/>
      <c r="AI32" s="434"/>
      <c r="AK32" s="434"/>
    </row>
    <row r="33" spans="1:37">
      <c r="A33" s="836"/>
      <c r="B33" s="836" t="s">
        <v>498</v>
      </c>
      <c r="C33" s="427" t="s">
        <v>487</v>
      </c>
      <c r="D33" s="348"/>
      <c r="F33" s="433">
        <v>10</v>
      </c>
      <c r="G33" s="447">
        <v>10.5</v>
      </c>
      <c r="H33" s="349">
        <v>10</v>
      </c>
      <c r="I33" s="349">
        <f>20500/1000</f>
        <v>20.5</v>
      </c>
      <c r="J33" s="433">
        <v>11</v>
      </c>
      <c r="K33" s="434"/>
      <c r="L33" s="349">
        <v>11</v>
      </c>
      <c r="M33">
        <v>10</v>
      </c>
      <c r="N33" s="433">
        <v>10</v>
      </c>
      <c r="O33" s="349">
        <f>10500/1000</f>
        <v>10.5</v>
      </c>
      <c r="P33" s="433">
        <v>10</v>
      </c>
      <c r="R33" s="433">
        <v>10</v>
      </c>
      <c r="T33" s="435"/>
      <c r="V33" s="435"/>
      <c r="X33" s="435"/>
      <c r="Y33" s="434"/>
      <c r="AA33" s="434"/>
      <c r="AC33" s="434"/>
      <c r="AD33" s="434"/>
      <c r="AE33" s="434"/>
      <c r="AG33" s="434"/>
      <c r="AI33" s="434"/>
      <c r="AK33" s="434"/>
    </row>
    <row r="34" spans="1:37">
      <c r="A34" s="836"/>
      <c r="B34" s="836" t="s">
        <v>499</v>
      </c>
      <c r="C34" s="427" t="s">
        <v>488</v>
      </c>
      <c r="D34" s="348"/>
      <c r="F34" s="433"/>
      <c r="G34" s="434"/>
      <c r="H34" s="349"/>
      <c r="J34" s="433">
        <v>20</v>
      </c>
      <c r="K34" s="447">
        <f>20143/1000</f>
        <v>20.143000000000001</v>
      </c>
      <c r="L34" s="349"/>
      <c r="N34" s="433"/>
      <c r="P34" s="433"/>
      <c r="R34" s="433">
        <v>20</v>
      </c>
      <c r="T34" s="435"/>
      <c r="V34" s="435"/>
      <c r="X34" s="435"/>
      <c r="Y34" s="434"/>
      <c r="AA34" s="434"/>
      <c r="AC34" s="434"/>
      <c r="AD34" s="434"/>
      <c r="AE34" s="434"/>
      <c r="AG34" s="434"/>
      <c r="AI34" s="434"/>
      <c r="AK34" s="434"/>
    </row>
    <row r="35" spans="1:37">
      <c r="A35" s="836" t="s">
        <v>500</v>
      </c>
      <c r="B35" s="836" t="s">
        <v>499</v>
      </c>
      <c r="C35" t="s">
        <v>489</v>
      </c>
      <c r="D35" s="348">
        <v>247</v>
      </c>
      <c r="F35" s="433"/>
      <c r="G35" s="434"/>
      <c r="H35" s="349"/>
      <c r="J35" s="433"/>
      <c r="K35" s="434"/>
      <c r="L35" s="349"/>
      <c r="N35" s="433"/>
      <c r="P35" s="433"/>
      <c r="R35" s="433">
        <v>30</v>
      </c>
      <c r="T35" s="435"/>
      <c r="V35" s="435"/>
      <c r="X35" s="435"/>
      <c r="Y35" s="434"/>
      <c r="AA35" s="434"/>
      <c r="AC35" s="434"/>
      <c r="AD35" s="434"/>
      <c r="AE35" s="434"/>
      <c r="AG35" s="434"/>
      <c r="AI35" s="434"/>
      <c r="AK35" s="434"/>
    </row>
    <row r="36" spans="1:37">
      <c r="A36" s="836" t="s">
        <v>500</v>
      </c>
      <c r="B36" s="836" t="s">
        <v>498</v>
      </c>
      <c r="C36" t="s">
        <v>490</v>
      </c>
      <c r="D36" s="348"/>
      <c r="F36" s="433">
        <v>30</v>
      </c>
      <c r="G36" s="434"/>
      <c r="H36" s="349"/>
      <c r="J36" s="433"/>
      <c r="K36" s="434"/>
      <c r="L36" s="349"/>
      <c r="N36" s="433"/>
      <c r="O36">
        <f>30000/1000</f>
        <v>30</v>
      </c>
      <c r="P36" s="433"/>
      <c r="R36" s="433"/>
      <c r="T36" s="435"/>
      <c r="V36" s="435"/>
      <c r="X36" s="435"/>
      <c r="Y36" s="434"/>
      <c r="AA36" s="434"/>
      <c r="AC36" s="434"/>
      <c r="AD36" s="434"/>
      <c r="AE36" s="434"/>
      <c r="AG36" s="434"/>
      <c r="AI36" s="434"/>
      <c r="AK36" s="434"/>
    </row>
    <row r="37" spans="1:37">
      <c r="A37" s="836"/>
      <c r="B37" s="836" t="s">
        <v>501</v>
      </c>
      <c r="C37" s="429" t="s">
        <v>491</v>
      </c>
      <c r="D37" s="348"/>
      <c r="F37" s="433">
        <v>23</v>
      </c>
      <c r="G37" s="447">
        <f>26415/1000</f>
        <v>26.414999999999999</v>
      </c>
      <c r="H37" s="349">
        <v>22</v>
      </c>
      <c r="J37" s="433">
        <v>0</v>
      </c>
      <c r="K37" s="434"/>
      <c r="L37" s="349">
        <v>64</v>
      </c>
      <c r="M37" s="349">
        <f>63699.68/1000</f>
        <v>63.699680000000001</v>
      </c>
      <c r="N37" s="433">
        <v>23</v>
      </c>
      <c r="O37" s="349">
        <f>23141/1000</f>
        <v>23.140999999999998</v>
      </c>
      <c r="P37" s="433">
        <v>23</v>
      </c>
      <c r="R37" s="433"/>
      <c r="T37" s="435"/>
      <c r="V37" s="435"/>
      <c r="X37" s="435"/>
      <c r="Y37" s="434"/>
      <c r="AA37" s="434"/>
      <c r="AC37" s="434"/>
      <c r="AD37" s="434"/>
      <c r="AE37" s="434"/>
      <c r="AG37" s="434"/>
      <c r="AI37" s="434"/>
      <c r="AK37" s="434"/>
    </row>
    <row r="38" spans="1:37">
      <c r="A38" s="836"/>
      <c r="B38" s="836" t="s">
        <v>501</v>
      </c>
      <c r="C38" s="428" t="s">
        <v>492</v>
      </c>
      <c r="D38" s="348"/>
      <c r="F38" s="433">
        <v>2</v>
      </c>
      <c r="G38" s="434"/>
      <c r="H38" s="349"/>
      <c r="J38" s="439"/>
      <c r="K38" s="434"/>
      <c r="L38" s="444"/>
      <c r="N38" s="433"/>
      <c r="P38" s="433"/>
      <c r="R38" s="439"/>
      <c r="T38" s="435"/>
      <c r="V38" s="435"/>
      <c r="X38" s="435"/>
      <c r="Y38" s="434"/>
      <c r="AA38" s="434"/>
      <c r="AC38" s="434"/>
      <c r="AD38" s="434"/>
      <c r="AE38" s="434"/>
      <c r="AG38" s="434"/>
      <c r="AI38" s="434"/>
      <c r="AK38" s="434"/>
    </row>
    <row r="39" spans="1:37">
      <c r="A39" s="836" t="s">
        <v>500</v>
      </c>
      <c r="B39" s="836" t="s">
        <v>498</v>
      </c>
      <c r="C39" t="s">
        <v>502</v>
      </c>
      <c r="D39" s="348">
        <v>223</v>
      </c>
      <c r="F39" s="433"/>
      <c r="G39" s="447">
        <f>(9657+8708)/1000</f>
        <v>18.364999999999998</v>
      </c>
      <c r="H39" s="349">
        <v>10</v>
      </c>
      <c r="J39" s="439"/>
      <c r="K39" s="434"/>
      <c r="L39" s="349"/>
      <c r="M39">
        <f>10000/1000</f>
        <v>10</v>
      </c>
      <c r="N39" s="433"/>
      <c r="P39" s="433">
        <v>10</v>
      </c>
      <c r="R39" s="439"/>
      <c r="T39" s="435"/>
      <c r="V39" s="435"/>
      <c r="X39" s="435"/>
      <c r="Y39" s="434"/>
      <c r="AA39" s="434"/>
      <c r="AC39" s="434"/>
      <c r="AD39" s="434"/>
      <c r="AE39" s="434"/>
      <c r="AG39" s="434"/>
      <c r="AI39" s="434"/>
      <c r="AK39" s="434"/>
    </row>
    <row r="40" spans="1:37">
      <c r="A40" s="836" t="s">
        <v>500</v>
      </c>
      <c r="B40" s="836" t="s">
        <v>499</v>
      </c>
      <c r="C40" s="428" t="s">
        <v>503</v>
      </c>
      <c r="D40" s="348">
        <v>1106</v>
      </c>
      <c r="F40" s="433"/>
      <c r="G40" s="434"/>
      <c r="H40" s="349"/>
      <c r="J40" s="433">
        <v>50</v>
      </c>
      <c r="K40" s="434"/>
      <c r="L40" s="349">
        <v>20</v>
      </c>
      <c r="M40">
        <f>20000/1000</f>
        <v>20</v>
      </c>
      <c r="N40" s="433"/>
      <c r="P40" s="433"/>
      <c r="R40" s="439"/>
      <c r="T40" s="435"/>
      <c r="V40" s="435"/>
      <c r="X40" s="435"/>
      <c r="Y40" s="434"/>
      <c r="AA40" s="434"/>
      <c r="AC40" s="434"/>
      <c r="AD40" s="434"/>
      <c r="AE40" s="434"/>
      <c r="AG40" s="434"/>
      <c r="AI40" s="434"/>
      <c r="AK40" s="434"/>
    </row>
    <row r="41" spans="1:37">
      <c r="A41" s="836"/>
      <c r="B41" s="836" t="s">
        <v>499</v>
      </c>
      <c r="C41" s="429" t="s">
        <v>504</v>
      </c>
      <c r="D41" s="348">
        <v>463</v>
      </c>
      <c r="F41" s="433"/>
      <c r="G41" s="434"/>
      <c r="H41" s="349"/>
      <c r="J41" s="433">
        <v>30</v>
      </c>
      <c r="K41" s="434"/>
      <c r="L41" s="349">
        <v>30</v>
      </c>
      <c r="M41">
        <v>30</v>
      </c>
      <c r="N41" s="433"/>
      <c r="P41" s="433"/>
      <c r="R41" s="439"/>
      <c r="T41" s="435"/>
      <c r="V41" s="435"/>
      <c r="X41" s="435"/>
      <c r="Y41" s="434"/>
      <c r="AA41" s="434"/>
      <c r="AC41" s="434"/>
      <c r="AD41" s="434"/>
      <c r="AE41" s="434"/>
      <c r="AG41" s="434"/>
      <c r="AI41" s="434"/>
      <c r="AK41" s="434"/>
    </row>
    <row r="42" spans="1:37">
      <c r="A42" s="836"/>
      <c r="B42" s="836" t="s">
        <v>499</v>
      </c>
      <c r="C42" t="s">
        <v>505</v>
      </c>
      <c r="D42" s="348"/>
      <c r="F42" s="433"/>
      <c r="G42" s="447">
        <f>2860/1000</f>
        <v>2.86</v>
      </c>
      <c r="H42" s="349"/>
      <c r="J42" s="439"/>
      <c r="K42" s="434"/>
      <c r="L42" s="349"/>
      <c r="N42" s="433"/>
      <c r="P42" s="433"/>
      <c r="R42" s="439"/>
      <c r="T42" s="435"/>
      <c r="V42" s="435"/>
      <c r="X42" s="435"/>
      <c r="Y42" s="434"/>
      <c r="AA42" s="434"/>
      <c r="AC42" s="434"/>
      <c r="AD42" s="434"/>
      <c r="AE42" s="434"/>
      <c r="AG42" s="434"/>
      <c r="AI42" s="434"/>
      <c r="AK42" s="434"/>
    </row>
    <row r="43" spans="1:37" s="475" customFormat="1">
      <c r="A43" s="474"/>
      <c r="B43" s="474"/>
      <c r="C43" s="475" t="s">
        <v>506</v>
      </c>
      <c r="D43" s="476"/>
      <c r="F43" s="477"/>
      <c r="G43" s="478">
        <f>(1270.52+2678.57)/1000</f>
        <v>3.94909</v>
      </c>
      <c r="H43" s="479"/>
      <c r="J43" s="480"/>
      <c r="K43" s="481"/>
      <c r="L43" s="479"/>
      <c r="M43" s="479">
        <f>13392.83/1000</f>
        <v>13.39283</v>
      </c>
      <c r="N43" s="477"/>
      <c r="O43" s="479">
        <f>12115.48/1000</f>
        <v>12.11548</v>
      </c>
      <c r="P43" s="477"/>
      <c r="R43" s="480"/>
      <c r="T43" s="482"/>
      <c r="V43" s="482"/>
      <c r="X43" s="482"/>
      <c r="Y43" s="481"/>
      <c r="AA43" s="481"/>
      <c r="AC43" s="481"/>
      <c r="AD43" s="481"/>
      <c r="AE43" s="481"/>
      <c r="AG43" s="481"/>
      <c r="AI43" s="481"/>
      <c r="AK43" s="481"/>
    </row>
    <row r="44" spans="1:37">
      <c r="A44" s="836"/>
      <c r="B44" s="836"/>
      <c r="C44" t="s">
        <v>507</v>
      </c>
      <c r="D44" s="348"/>
      <c r="F44" s="433"/>
      <c r="G44" s="434"/>
      <c r="H44" s="349"/>
      <c r="J44" s="439"/>
      <c r="K44" s="434"/>
      <c r="L44" s="349"/>
      <c r="N44" s="433"/>
      <c r="P44" s="433"/>
      <c r="R44" s="439"/>
      <c r="T44" s="435"/>
      <c r="V44" s="435"/>
      <c r="X44" s="435"/>
      <c r="Y44" s="434"/>
      <c r="AA44" s="434"/>
      <c r="AC44" s="434"/>
      <c r="AD44" s="434"/>
      <c r="AE44" s="434"/>
      <c r="AG44" s="434"/>
      <c r="AI44" s="434"/>
      <c r="AK44" s="434"/>
    </row>
    <row r="45" spans="1:37">
      <c r="A45" s="836"/>
      <c r="B45" s="836"/>
      <c r="C45" t="s">
        <v>508</v>
      </c>
      <c r="D45" s="348"/>
      <c r="F45" s="433"/>
      <c r="G45" s="447">
        <f>+(4484+8150)/1000</f>
        <v>12.634</v>
      </c>
      <c r="H45" s="349"/>
      <c r="I45" s="348">
        <f>6704.56/1000</f>
        <v>6.7045600000000007</v>
      </c>
      <c r="J45" s="439"/>
      <c r="K45" s="434"/>
      <c r="L45" s="349"/>
      <c r="M45" s="349">
        <f>(3057+2365)/1000</f>
        <v>5.4219999999999997</v>
      </c>
      <c r="N45" s="433"/>
      <c r="O45" s="349">
        <f>13232/1000</f>
        <v>13.231999999999999</v>
      </c>
      <c r="P45" s="433"/>
      <c r="R45" s="439"/>
      <c r="T45" s="435"/>
      <c r="V45" s="435"/>
      <c r="X45" s="435"/>
      <c r="Y45" s="434"/>
      <c r="AA45" s="434"/>
      <c r="AC45" s="434"/>
      <c r="AD45" s="434"/>
      <c r="AE45" s="434"/>
      <c r="AG45" s="434"/>
      <c r="AI45" s="434"/>
      <c r="AK45" s="434"/>
    </row>
    <row r="46" spans="1:37">
      <c r="A46" s="836" t="s">
        <v>500</v>
      </c>
      <c r="B46" s="836" t="s">
        <v>499</v>
      </c>
      <c r="C46" s="428" t="s">
        <v>509</v>
      </c>
      <c r="D46" s="348"/>
      <c r="F46" s="433"/>
      <c r="G46" s="434"/>
      <c r="H46" s="349"/>
      <c r="J46" s="439"/>
      <c r="K46" s="434"/>
      <c r="L46" s="349"/>
      <c r="N46" s="433">
        <v>30</v>
      </c>
      <c r="P46" s="433"/>
      <c r="R46" s="439"/>
      <c r="T46" s="435"/>
      <c r="V46" s="435"/>
      <c r="X46" s="435"/>
      <c r="Y46" s="434"/>
      <c r="AA46" s="434"/>
      <c r="AC46" s="434"/>
      <c r="AD46" s="434"/>
      <c r="AE46" s="434"/>
      <c r="AG46" s="434"/>
      <c r="AI46" s="434"/>
      <c r="AK46" s="434"/>
    </row>
    <row r="47" spans="1:37" s="425" customFormat="1">
      <c r="A47" s="836"/>
      <c r="B47" s="836"/>
      <c r="F47" s="436">
        <f>SUM(F30:F46)</f>
        <v>220</v>
      </c>
      <c r="G47" s="457">
        <f>SUM(G30:G46)</f>
        <v>177.72309000000001</v>
      </c>
      <c r="H47" s="440">
        <f>SUM(H30:H46)</f>
        <v>206</v>
      </c>
      <c r="I47" s="440">
        <f>SUM(I30:I46)</f>
        <v>27.204560000000001</v>
      </c>
      <c r="J47" s="436">
        <f t="shared" ref="J47" si="3">SUM(J30:J46)</f>
        <v>247</v>
      </c>
      <c r="K47" s="473">
        <f t="shared" ref="K47" si="4">SUM(K30:K46)</f>
        <v>30.960999999999999</v>
      </c>
      <c r="L47" s="440">
        <f t="shared" ref="L47" si="5">SUM(L30:L46)</f>
        <v>392</v>
      </c>
      <c r="M47" s="440">
        <f t="shared" ref="M47" si="6">SUM(M30:M46)</f>
        <v>419.66015000000004</v>
      </c>
      <c r="N47" s="436" t="e">
        <f t="shared" ref="N47" si="7">SUM(N30:N46)</f>
        <v>#REF!</v>
      </c>
      <c r="O47" s="440">
        <f>SUM(O30:O46)</f>
        <v>88.988479999999996</v>
      </c>
      <c r="P47" s="436" t="e">
        <f t="shared" ref="P47" si="8">SUM(P30:P46)</f>
        <v>#REF!</v>
      </c>
      <c r="Q47" s="425">
        <f t="shared" ref="Q47" si="9">SUM(Q30:Q46)</f>
        <v>0</v>
      </c>
      <c r="R47" s="436" t="e">
        <f t="shared" ref="R47" si="10">SUM(R30:R46)</f>
        <v>#REF!</v>
      </c>
      <c r="S47" s="425">
        <f t="shared" ref="S47" si="11">SUM(S30:S46)</f>
        <v>0</v>
      </c>
      <c r="T47" s="436">
        <f t="shared" ref="T47" si="12">SUM(T30:T46)</f>
        <v>0</v>
      </c>
      <c r="U47" s="425">
        <f t="shared" ref="U47" si="13">SUM(U30:U46)</f>
        <v>0</v>
      </c>
      <c r="V47" s="436">
        <f t="shared" ref="V47" si="14">SUM(V30:V46)</f>
        <v>0</v>
      </c>
      <c r="W47" s="425">
        <f t="shared" ref="W47" si="15">SUM(W30:W46)</f>
        <v>0</v>
      </c>
      <c r="X47" s="436">
        <f t="shared" ref="X47" si="16">SUM(X30:X46)</f>
        <v>0</v>
      </c>
      <c r="Y47" s="437">
        <f t="shared" ref="Y47" si="17">SUM(Y30:Y46)</f>
        <v>0</v>
      </c>
      <c r="Z47" s="440">
        <f t="shared" ref="Z47" si="18">SUM(Z30:Z46)</f>
        <v>0</v>
      </c>
      <c r="AA47" s="437">
        <f t="shared" ref="AA47" si="19">SUM(AA30:AA46)</f>
        <v>0</v>
      </c>
      <c r="AB47" s="440">
        <f t="shared" ref="AB47" si="20">SUM(AB30:AB46)</f>
        <v>0</v>
      </c>
      <c r="AC47" s="437">
        <f t="shared" ref="AC47" si="21">SUM(AC30:AC46)</f>
        <v>0</v>
      </c>
      <c r="AD47" s="440">
        <f t="shared" ref="AD47" si="22">SUM(AD30:AD46)</f>
        <v>0</v>
      </c>
      <c r="AE47" s="437">
        <f t="shared" ref="AE47" si="23">SUM(AE30:AE46)</f>
        <v>0</v>
      </c>
      <c r="AF47" s="440">
        <f t="shared" ref="AF47" si="24">SUM(AF30:AF46)</f>
        <v>0</v>
      </c>
      <c r="AG47" s="437">
        <f t="shared" ref="AG47" si="25">SUM(AG30:AG46)</f>
        <v>0</v>
      </c>
      <c r="AH47" s="440">
        <f t="shared" ref="AH47" si="26">SUM(AH30:AH46)</f>
        <v>0</v>
      </c>
      <c r="AI47" s="437">
        <f t="shared" ref="AI47" si="27">SUM(AI30:AI46)</f>
        <v>0</v>
      </c>
      <c r="AJ47" s="440">
        <f t="shared" ref="AJ47" si="28">SUM(AJ30:AJ46)</f>
        <v>0</v>
      </c>
      <c r="AK47" s="437">
        <f t="shared" ref="AK47" si="29">SUM(AK30:AK46)</f>
        <v>0</v>
      </c>
    </row>
    <row r="48" spans="1:37" s="426" customFormat="1">
      <c r="A48" s="471"/>
      <c r="B48" s="471"/>
      <c r="C48" s="426" t="s">
        <v>8</v>
      </c>
      <c r="E48" s="449"/>
      <c r="F48" s="438" t="e">
        <f>F27-F47</f>
        <v>#REF!</v>
      </c>
      <c r="G48" s="458">
        <f>(G27-G47)</f>
        <v>-14.864190000000008</v>
      </c>
      <c r="H48" s="441" t="e">
        <f t="shared" ref="H48:AG48" si="30">H27-H47</f>
        <v>#REF!</v>
      </c>
      <c r="I48" s="469">
        <f>I27-I47</f>
        <v>129.35975000000002</v>
      </c>
      <c r="J48" s="438" t="e">
        <f t="shared" si="30"/>
        <v>#REF!</v>
      </c>
      <c r="K48" s="472">
        <f>K27-K47</f>
        <v>94.700400000000002</v>
      </c>
      <c r="L48" s="441" t="e">
        <f t="shared" si="30"/>
        <v>#REF!</v>
      </c>
      <c r="M48" s="441">
        <f t="shared" si="30"/>
        <v>-242.84523000000004</v>
      </c>
      <c r="N48" s="438" t="e">
        <f t="shared" si="30"/>
        <v>#REF!</v>
      </c>
      <c r="O48" s="469">
        <f>O27-O47</f>
        <v>204.32411000000002</v>
      </c>
      <c r="P48" s="438" t="e">
        <f t="shared" si="30"/>
        <v>#REF!</v>
      </c>
      <c r="Q48" s="450">
        <f t="shared" si="30"/>
        <v>0</v>
      </c>
      <c r="R48" s="438" t="e">
        <f t="shared" si="30"/>
        <v>#REF!</v>
      </c>
      <c r="S48" s="450">
        <f t="shared" si="30"/>
        <v>0</v>
      </c>
      <c r="T48" s="438">
        <f t="shared" si="30"/>
        <v>0</v>
      </c>
      <c r="U48" s="450">
        <f t="shared" si="30"/>
        <v>0</v>
      </c>
      <c r="V48" s="438">
        <f t="shared" si="30"/>
        <v>0</v>
      </c>
      <c r="W48" s="450">
        <f t="shared" si="30"/>
        <v>0</v>
      </c>
      <c r="X48" s="438">
        <f t="shared" si="30"/>
        <v>0</v>
      </c>
      <c r="Y48" s="451">
        <f t="shared" si="30"/>
        <v>0</v>
      </c>
      <c r="Z48" s="441">
        <f t="shared" si="30"/>
        <v>0</v>
      </c>
      <c r="AA48" s="451">
        <f t="shared" si="30"/>
        <v>0</v>
      </c>
      <c r="AB48" s="441">
        <f t="shared" si="30"/>
        <v>0</v>
      </c>
      <c r="AC48" s="451">
        <f t="shared" si="30"/>
        <v>0</v>
      </c>
      <c r="AD48" s="441">
        <f t="shared" si="30"/>
        <v>0</v>
      </c>
      <c r="AE48" s="451">
        <f t="shared" si="30"/>
        <v>0</v>
      </c>
      <c r="AF48" s="441">
        <f t="shared" si="30"/>
        <v>0</v>
      </c>
      <c r="AG48" s="451">
        <f t="shared" si="30"/>
        <v>0</v>
      </c>
      <c r="AH48" s="441">
        <f t="shared" ref="AH48:AK48" si="31">AH27-AH47</f>
        <v>0</v>
      </c>
      <c r="AI48" s="451">
        <f t="shared" si="31"/>
        <v>0</v>
      </c>
      <c r="AJ48" s="441">
        <f t="shared" si="31"/>
        <v>0</v>
      </c>
      <c r="AK48" s="451">
        <f t="shared" si="31"/>
        <v>0</v>
      </c>
    </row>
    <row r="49" spans="1:37" s="425" customFormat="1">
      <c r="A49" s="836"/>
      <c r="B49" s="836"/>
      <c r="C49" s="425" t="s">
        <v>510</v>
      </c>
      <c r="E49" s="425">
        <v>53</v>
      </c>
      <c r="G49" s="452">
        <f>E49+G48</f>
        <v>38.135809999999992</v>
      </c>
      <c r="I49" s="452">
        <f t="shared" ref="I49" si="32">G49+I48</f>
        <v>167.49556000000001</v>
      </c>
      <c r="K49" s="452">
        <f>I49+K48</f>
        <v>262.19596000000001</v>
      </c>
      <c r="M49" s="452">
        <f t="shared" ref="M49" si="33">K49+M48</f>
        <v>19.35072999999997</v>
      </c>
      <c r="O49" s="452">
        <f t="shared" ref="O49" si="34">M49+O48</f>
        <v>223.67483999999999</v>
      </c>
      <c r="Q49" s="452">
        <f t="shared" ref="Q49" si="35">O49+Q48</f>
        <v>223.67483999999999</v>
      </c>
      <c r="S49" s="452">
        <f t="shared" ref="S49" si="36">Q49+S48</f>
        <v>223.67483999999999</v>
      </c>
      <c r="U49" s="452">
        <f t="shared" ref="U49" si="37">S49+U48</f>
        <v>223.67483999999999</v>
      </c>
      <c r="W49" s="452">
        <f t="shared" ref="W49" si="38">U49+W48</f>
        <v>223.67483999999999</v>
      </c>
      <c r="Y49" s="452">
        <f t="shared" ref="Y49" si="39">W49+Y48</f>
        <v>223.67483999999999</v>
      </c>
      <c r="AA49" s="452">
        <f t="shared" ref="AA49" si="40">Y49+AA48</f>
        <v>223.67483999999999</v>
      </c>
      <c r="AC49" s="452">
        <f t="shared" ref="AC49" si="41">AA49+AC48</f>
        <v>223.67483999999999</v>
      </c>
      <c r="AE49" s="452">
        <f t="shared" ref="AE49" si="42">AC49+AE48</f>
        <v>223.67483999999999</v>
      </c>
      <c r="AG49" s="452">
        <f t="shared" ref="AG49" si="43">AE49+AG48</f>
        <v>223.67483999999999</v>
      </c>
      <c r="AI49" s="452">
        <f t="shared" ref="AI49" si="44">AG49+AI48</f>
        <v>223.67483999999999</v>
      </c>
      <c r="AK49" s="452">
        <f t="shared" ref="AK49" si="45">AI49+AK48</f>
        <v>223.67483999999999</v>
      </c>
    </row>
  </sheetData>
  <mergeCells count="7">
    <mergeCell ref="T24:AC24"/>
    <mergeCell ref="AD24:AK24"/>
    <mergeCell ref="F26:G26"/>
    <mergeCell ref="H26:I26"/>
    <mergeCell ref="J26:K26"/>
    <mergeCell ref="E24:K24"/>
    <mergeCell ref="L24:S24"/>
  </mergeCells>
  <pageMargins left="0.7" right="0.7" top="0.75" bottom="0.75" header="0.3" footer="0.3"/>
  <pageSetup paperSize="9" fitToHeight="0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2"/>
  <sheetViews>
    <sheetView topLeftCell="A14" workbookViewId="0">
      <selection activeCell="C3" sqref="C3"/>
    </sheetView>
  </sheetViews>
  <sheetFormatPr defaultColWidth="9.140625" defaultRowHeight="15"/>
  <cols>
    <col min="3" max="3" width="12.5703125" customWidth="1"/>
    <col min="5" max="5" width="21" customWidth="1"/>
    <col min="6" max="6" width="23.5703125" customWidth="1"/>
  </cols>
  <sheetData>
    <row r="2" spans="1:6">
      <c r="A2" t="s">
        <v>511</v>
      </c>
      <c r="B2" t="s">
        <v>512</v>
      </c>
      <c r="C2" t="s">
        <v>513</v>
      </c>
    </row>
    <row r="3" spans="1:6">
      <c r="A3" t="s">
        <v>514</v>
      </c>
      <c r="B3" s="388" t="s">
        <v>17</v>
      </c>
      <c r="C3" s="391">
        <v>9886270.4391512405</v>
      </c>
    </row>
    <row r="4" spans="1:6">
      <c r="A4" t="s">
        <v>514</v>
      </c>
      <c r="B4" s="393" t="s">
        <v>27</v>
      </c>
      <c r="C4" s="392">
        <v>8403329.8732785508</v>
      </c>
    </row>
    <row r="5" spans="1:6">
      <c r="A5" t="s">
        <v>514</v>
      </c>
      <c r="B5" s="388" t="s">
        <v>19</v>
      </c>
      <c r="C5" s="391">
        <v>8184276.2513209879</v>
      </c>
    </row>
    <row r="6" spans="1:6">
      <c r="A6" t="s">
        <v>514</v>
      </c>
      <c r="B6" s="388" t="s">
        <v>25</v>
      </c>
      <c r="C6" s="391">
        <v>7514583.0821935683</v>
      </c>
    </row>
    <row r="7" spans="1:6">
      <c r="A7" t="s">
        <v>514</v>
      </c>
      <c r="B7" s="388" t="s">
        <v>14</v>
      </c>
      <c r="C7" s="391">
        <v>7339144.4162517507</v>
      </c>
    </row>
    <row r="8" spans="1:6">
      <c r="A8" t="s">
        <v>514</v>
      </c>
      <c r="B8" s="388" t="s">
        <v>24</v>
      </c>
      <c r="C8" s="391">
        <v>6820795.262242021</v>
      </c>
    </row>
    <row r="9" spans="1:6">
      <c r="A9" t="s">
        <v>514</v>
      </c>
      <c r="B9" s="388" t="s">
        <v>18</v>
      </c>
      <c r="C9" s="391">
        <v>6495962.7483529691</v>
      </c>
    </row>
    <row r="10" spans="1:6">
      <c r="A10" t="s">
        <v>514</v>
      </c>
      <c r="B10" s="388" t="s">
        <v>22</v>
      </c>
      <c r="C10" s="391">
        <v>6088754.3542610398</v>
      </c>
      <c r="F10" s="431"/>
    </row>
    <row r="11" spans="1:6">
      <c r="A11" t="s">
        <v>514</v>
      </c>
      <c r="B11" s="388" t="s">
        <v>15</v>
      </c>
      <c r="C11" s="391">
        <v>5679763.099464152</v>
      </c>
    </row>
    <row r="12" spans="1:6">
      <c r="A12" t="s">
        <v>514</v>
      </c>
      <c r="B12" s="388" t="s">
        <v>10</v>
      </c>
      <c r="C12" s="391">
        <v>5472985.9137357585</v>
      </c>
    </row>
    <row r="13" spans="1:6">
      <c r="A13" t="s">
        <v>514</v>
      </c>
      <c r="B13" s="388" t="s">
        <v>23</v>
      </c>
      <c r="C13" s="391">
        <v>5324817.9887465797</v>
      </c>
    </row>
    <row r="14" spans="1:6">
      <c r="A14" t="s">
        <v>514</v>
      </c>
      <c r="B14" s="388" t="s">
        <v>9</v>
      </c>
      <c r="C14" s="391">
        <v>4890242.0571480934</v>
      </c>
      <c r="F14" s="431"/>
    </row>
    <row r="15" spans="1:6">
      <c r="A15" t="s">
        <v>514</v>
      </c>
      <c r="B15" s="388" t="s">
        <v>21</v>
      </c>
      <c r="C15" s="391">
        <v>4835283.6627090853</v>
      </c>
      <c r="F15" s="431"/>
    </row>
    <row r="16" spans="1:6">
      <c r="A16" t="s">
        <v>514</v>
      </c>
      <c r="B16" s="388" t="s">
        <v>13</v>
      </c>
      <c r="C16" s="391">
        <v>4804617.0667545861</v>
      </c>
    </row>
    <row r="17" spans="1:3">
      <c r="A17" t="s">
        <v>514</v>
      </c>
      <c r="B17" s="388" t="s">
        <v>16</v>
      </c>
      <c r="C17" s="391">
        <v>4680836.5781107713</v>
      </c>
    </row>
    <row r="18" spans="1:3">
      <c r="A18" t="s">
        <v>514</v>
      </c>
      <c r="B18" s="388" t="s">
        <v>20</v>
      </c>
      <c r="C18" s="391">
        <v>4442140.3327092016</v>
      </c>
    </row>
    <row r="19" spans="1:3">
      <c r="A19" t="s">
        <v>514</v>
      </c>
      <c r="B19" s="388" t="s">
        <v>26</v>
      </c>
      <c r="C19" s="391">
        <v>4206925.5487600435</v>
      </c>
    </row>
    <row r="20" spans="1:3">
      <c r="A20" t="s">
        <v>514</v>
      </c>
      <c r="B20" s="388" t="s">
        <v>11</v>
      </c>
      <c r="C20" s="391">
        <v>4071915.6722099045</v>
      </c>
    </row>
    <row r="21" spans="1:3">
      <c r="A21" t="s">
        <v>514</v>
      </c>
      <c r="B21" s="388" t="s">
        <v>12</v>
      </c>
      <c r="C21" s="391">
        <v>3731209.6826297361</v>
      </c>
    </row>
    <row r="22" spans="1:3">
      <c r="A22" t="s">
        <v>515</v>
      </c>
      <c r="B22" s="393" t="s">
        <v>29</v>
      </c>
      <c r="C22" s="392">
        <v>14928536.865733009</v>
      </c>
    </row>
    <row r="23" spans="1:3">
      <c r="A23" t="s">
        <v>515</v>
      </c>
      <c r="B23" s="388" t="s">
        <v>32</v>
      </c>
      <c r="C23" s="391">
        <v>13178972.803015545</v>
      </c>
    </row>
    <row r="24" spans="1:3">
      <c r="A24" t="s">
        <v>515</v>
      </c>
      <c r="B24" s="388" t="s">
        <v>31</v>
      </c>
      <c r="C24" s="391">
        <v>9896243.1092243232</v>
      </c>
    </row>
    <row r="25" spans="1:3">
      <c r="A25" t="s">
        <v>515</v>
      </c>
      <c r="B25" s="388" t="s">
        <v>28</v>
      </c>
      <c r="C25" s="391">
        <v>9459639.3213070352</v>
      </c>
    </row>
    <row r="26" spans="1:3">
      <c r="A26" t="s">
        <v>515</v>
      </c>
      <c r="B26" s="388" t="s">
        <v>30</v>
      </c>
      <c r="C26" s="391">
        <v>7095364.5979362177</v>
      </c>
    </row>
    <row r="27" spans="1:3">
      <c r="A27" t="s">
        <v>515</v>
      </c>
      <c r="B27" s="388" t="s">
        <v>33</v>
      </c>
      <c r="C27" s="391">
        <v>5471186.5375449508</v>
      </c>
    </row>
    <row r="28" spans="1:3">
      <c r="A28" t="s">
        <v>515</v>
      </c>
      <c r="B28" s="388" t="s">
        <v>37</v>
      </c>
      <c r="C28" s="391">
        <v>4833516.402799217</v>
      </c>
    </row>
    <row r="29" spans="1:3">
      <c r="A29" t="s">
        <v>515</v>
      </c>
      <c r="B29" s="388" t="s">
        <v>36</v>
      </c>
      <c r="C29" s="391">
        <v>2873778.2048909431</v>
      </c>
    </row>
    <row r="30" spans="1:3">
      <c r="A30" t="s">
        <v>515</v>
      </c>
      <c r="B30" s="388" t="s">
        <v>35</v>
      </c>
      <c r="C30" s="391">
        <v>2143984.2546809837</v>
      </c>
    </row>
    <row r="31" spans="1:3">
      <c r="A31" t="s">
        <v>515</v>
      </c>
      <c r="B31" s="390" t="s">
        <v>34</v>
      </c>
      <c r="C31" s="391">
        <v>1065638.6674957783</v>
      </c>
    </row>
    <row r="32" spans="1:3">
      <c r="C32" s="423"/>
    </row>
  </sheetData>
  <autoFilter ref="A2:C31" xr:uid="{00000000-0009-0000-0000-000007000000}">
    <sortState xmlns:xlrd2="http://schemas.microsoft.com/office/spreadsheetml/2017/richdata2" ref="A3:C31">
      <sortCondition descending="1" ref="C2:C3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ED4D-04D1-429C-92EF-D745FD3D55B7}">
  <sheetPr>
    <pageSetUpPr fitToPage="1"/>
  </sheetPr>
  <dimension ref="A1:V52"/>
  <sheetViews>
    <sheetView topLeftCell="A32" workbookViewId="0">
      <selection activeCell="C44" sqref="C44"/>
    </sheetView>
  </sheetViews>
  <sheetFormatPr defaultRowHeight="15"/>
  <cols>
    <col min="1" max="1" width="11.7109375" customWidth="1"/>
    <col min="2" max="2" width="16" customWidth="1"/>
    <col min="3" max="3" width="9.42578125" style="764" bestFit="1" customWidth="1"/>
    <col min="4" max="4" width="16.28515625" customWidth="1"/>
    <col min="5" max="5" width="16.28515625" hidden="1" customWidth="1"/>
    <col min="6" max="6" width="10.42578125" hidden="1" customWidth="1"/>
    <col min="7" max="7" width="9.5703125" bestFit="1" customWidth="1"/>
    <col min="8" max="8" width="13.42578125" customWidth="1"/>
    <col min="9" max="9" width="16.85546875" customWidth="1"/>
    <col min="11" max="11" width="17.7109375" customWidth="1"/>
    <col min="12" max="12" width="11.7109375" customWidth="1"/>
    <col min="13" max="13" width="12.28515625" customWidth="1"/>
    <col min="14" max="14" width="16.140625" customWidth="1"/>
    <col min="16" max="16" width="15.7109375" customWidth="1"/>
  </cols>
  <sheetData>
    <row r="1" spans="1:22" s="770" customFormat="1" ht="18.75">
      <c r="A1" s="986" t="s">
        <v>516</v>
      </c>
      <c r="B1" s="986"/>
      <c r="C1" s="986"/>
      <c r="D1" s="986"/>
      <c r="E1" s="841"/>
      <c r="F1" s="841"/>
      <c r="H1" s="986" t="s">
        <v>517</v>
      </c>
      <c r="I1" s="987"/>
      <c r="J1" s="987"/>
      <c r="K1" s="987"/>
      <c r="M1" s="986" t="s">
        <v>518</v>
      </c>
      <c r="N1" s="986"/>
      <c r="O1" s="986"/>
      <c r="P1" s="986"/>
    </row>
    <row r="2" spans="1:22">
      <c r="A2" s="830" t="s">
        <v>519</v>
      </c>
      <c r="B2" s="830" t="s">
        <v>334</v>
      </c>
      <c r="C2" s="767"/>
      <c r="D2" s="768" t="s">
        <v>520</v>
      </c>
      <c r="E2" s="771"/>
      <c r="F2" s="771"/>
      <c r="H2" s="831" t="s">
        <v>519</v>
      </c>
      <c r="I2" s="830" t="s">
        <v>334</v>
      </c>
      <c r="J2" s="839"/>
      <c r="K2" s="830" t="s">
        <v>520</v>
      </c>
      <c r="M2" s="830" t="s">
        <v>519</v>
      </c>
      <c r="N2" s="830" t="s">
        <v>334</v>
      </c>
      <c r="O2" s="767"/>
      <c r="P2" s="768" t="s">
        <v>520</v>
      </c>
    </row>
    <row r="3" spans="1:22">
      <c r="A3" s="553" t="s">
        <v>341</v>
      </c>
      <c r="B3" s="766">
        <f>'Proy 2025 vs 2024'!LA6</f>
        <v>4885232.4785898905</v>
      </c>
      <c r="C3" s="765">
        <v>0.75</v>
      </c>
      <c r="D3" s="769">
        <f>B3*C3</f>
        <v>3663924.3589424179</v>
      </c>
      <c r="E3" s="773">
        <v>1.1281000000000001</v>
      </c>
      <c r="F3" s="772"/>
      <c r="H3" s="553" t="s">
        <v>341</v>
      </c>
      <c r="I3" s="588">
        <f>B3</f>
        <v>4885232.4785898905</v>
      </c>
      <c r="J3" s="840">
        <v>1.04</v>
      </c>
      <c r="K3" s="769">
        <f>I3*J3</f>
        <v>5080641.7777334861</v>
      </c>
      <c r="L3" s="577"/>
      <c r="M3" s="553" t="s">
        <v>341</v>
      </c>
      <c r="N3" s="766">
        <f>I3</f>
        <v>4885232.4785898905</v>
      </c>
      <c r="O3" s="765">
        <v>1</v>
      </c>
      <c r="P3" s="769">
        <f>N3*O3</f>
        <v>4885232.4785898905</v>
      </c>
      <c r="R3" t="s">
        <v>521</v>
      </c>
      <c r="V3" s="765">
        <v>0.9</v>
      </c>
    </row>
    <row r="4" spans="1:22">
      <c r="A4" s="535" t="s">
        <v>342</v>
      </c>
      <c r="B4" s="766">
        <f>'Proy 2025 vs 2024'!LA7</f>
        <v>5862504.2742988737</v>
      </c>
      <c r="C4" s="765">
        <v>0.85</v>
      </c>
      <c r="D4" s="769">
        <f t="shared" ref="D4:D30" si="0">B4*C4</f>
        <v>4983128.633154043</v>
      </c>
      <c r="E4" s="773">
        <v>0.96220000000000006</v>
      </c>
      <c r="F4" s="772"/>
      <c r="H4" s="535" t="s">
        <v>342</v>
      </c>
      <c r="I4" s="588">
        <f t="shared" ref="I4:I29" si="1">B4</f>
        <v>5862504.2742988737</v>
      </c>
      <c r="J4" s="840">
        <v>1.1000000000000001</v>
      </c>
      <c r="K4" s="769">
        <f t="shared" ref="K4:K29" si="2">I4*J4</f>
        <v>6448754.7017287612</v>
      </c>
      <c r="L4" s="577"/>
      <c r="M4" s="535" t="s">
        <v>342</v>
      </c>
      <c r="N4" s="766">
        <f t="shared" ref="N4:N29" si="3">I4</f>
        <v>5862504.2742988737</v>
      </c>
      <c r="O4" s="765">
        <v>1.1000000000000001</v>
      </c>
      <c r="P4" s="769">
        <f t="shared" ref="P4:P29" si="4">N4*O4</f>
        <v>6448754.7017287612</v>
      </c>
      <c r="V4" s="765">
        <v>1.05</v>
      </c>
    </row>
    <row r="5" spans="1:22">
      <c r="A5" s="535" t="s">
        <v>343</v>
      </c>
      <c r="B5" s="766">
        <f>'Proy 2025 vs 2024'!LA8</f>
        <v>5922877.8602125403</v>
      </c>
      <c r="C5" s="765">
        <v>1</v>
      </c>
      <c r="D5" s="769">
        <f t="shared" si="0"/>
        <v>5922877.8602125403</v>
      </c>
      <c r="E5" s="773">
        <v>0.98829999999999996</v>
      </c>
      <c r="F5" s="772"/>
      <c r="H5" s="535" t="s">
        <v>343</v>
      </c>
      <c r="I5" s="588">
        <f t="shared" si="1"/>
        <v>5922877.8602125403</v>
      </c>
      <c r="J5" s="840">
        <v>1.03</v>
      </c>
      <c r="K5" s="769">
        <f t="shared" si="2"/>
        <v>6100564.1960189166</v>
      </c>
      <c r="L5" s="577"/>
      <c r="M5" s="535" t="s">
        <v>343</v>
      </c>
      <c r="N5" s="766">
        <f t="shared" si="3"/>
        <v>5922877.8602125403</v>
      </c>
      <c r="O5" s="765">
        <v>1.07</v>
      </c>
      <c r="P5" s="769">
        <f t="shared" si="4"/>
        <v>6337479.310427418</v>
      </c>
      <c r="V5" s="765">
        <v>1.05</v>
      </c>
    </row>
    <row r="6" spans="1:22">
      <c r="A6" s="535" t="s">
        <v>344</v>
      </c>
      <c r="B6" s="766">
        <f>'Proy 2025 vs 2024'!LA9</f>
        <v>4270137.2007415965</v>
      </c>
      <c r="C6" s="765">
        <v>1</v>
      </c>
      <c r="D6" s="769">
        <f t="shared" si="0"/>
        <v>4270137.2007415965</v>
      </c>
      <c r="E6" s="773">
        <v>1.3319000000000001</v>
      </c>
      <c r="F6" s="772"/>
      <c r="H6" s="535" t="s">
        <v>344</v>
      </c>
      <c r="I6" s="588">
        <f t="shared" si="1"/>
        <v>4270137.2007415965</v>
      </c>
      <c r="J6" s="840">
        <v>1.04</v>
      </c>
      <c r="K6" s="769">
        <f t="shared" si="2"/>
        <v>4440942.6887712609</v>
      </c>
      <c r="L6" s="577"/>
      <c r="M6" s="535" t="s">
        <v>344</v>
      </c>
      <c r="N6" s="766">
        <f t="shared" si="3"/>
        <v>4270137.2007415965</v>
      </c>
      <c r="O6" s="765">
        <v>1.05</v>
      </c>
      <c r="P6" s="769">
        <f t="shared" si="4"/>
        <v>4483644.0607786765</v>
      </c>
      <c r="V6" s="765">
        <v>1.02</v>
      </c>
    </row>
    <row r="7" spans="1:22">
      <c r="A7" s="535" t="s">
        <v>345</v>
      </c>
      <c r="B7" s="766">
        <f>'Proy 2025 vs 2024'!LA10</f>
        <v>5573672.8169611003</v>
      </c>
      <c r="C7" s="765">
        <v>1</v>
      </c>
      <c r="D7" s="769">
        <f t="shared" si="0"/>
        <v>5573672.8169611003</v>
      </c>
      <c r="E7" s="773">
        <v>1.0449999999999999</v>
      </c>
      <c r="F7" s="772"/>
      <c r="H7" s="535" t="s">
        <v>345</v>
      </c>
      <c r="I7" s="588">
        <f t="shared" si="1"/>
        <v>5573672.8169611003</v>
      </c>
      <c r="J7" s="840">
        <v>1.06</v>
      </c>
      <c r="K7" s="769">
        <f t="shared" si="2"/>
        <v>5908093.1859787665</v>
      </c>
      <c r="L7" s="577"/>
      <c r="M7" s="535" t="s">
        <v>345</v>
      </c>
      <c r="N7" s="766">
        <f t="shared" si="3"/>
        <v>5573672.8169611003</v>
      </c>
      <c r="O7" s="765">
        <v>1.08</v>
      </c>
      <c r="P7" s="769">
        <f t="shared" si="4"/>
        <v>6019566.6423179889</v>
      </c>
      <c r="V7" s="765">
        <v>1.06</v>
      </c>
    </row>
    <row r="8" spans="1:22">
      <c r="A8" s="535" t="s">
        <v>346</v>
      </c>
      <c r="B8" s="766">
        <f>'Proy 2025 vs 2024'!LA11</f>
        <v>6015164.1274354598</v>
      </c>
      <c r="C8" s="765">
        <v>0.95</v>
      </c>
      <c r="D8" s="769">
        <f t="shared" si="0"/>
        <v>5714405.9210636867</v>
      </c>
      <c r="E8" s="773">
        <v>1.0397000000000001</v>
      </c>
      <c r="F8" s="772"/>
      <c r="H8" s="535" t="s">
        <v>346</v>
      </c>
      <c r="I8" s="588">
        <f t="shared" si="1"/>
        <v>6015164.1274354598</v>
      </c>
      <c r="J8" s="840">
        <v>1.03</v>
      </c>
      <c r="K8" s="769">
        <f t="shared" si="2"/>
        <v>6195619.0512585239</v>
      </c>
      <c r="L8" s="577"/>
      <c r="M8" s="535" t="s">
        <v>346</v>
      </c>
      <c r="N8" s="766">
        <f t="shared" si="3"/>
        <v>6015164.1274354598</v>
      </c>
      <c r="O8" s="765">
        <v>1.0900000000000001</v>
      </c>
      <c r="P8" s="769">
        <f t="shared" si="4"/>
        <v>6556528.8989046514</v>
      </c>
      <c r="V8" s="765">
        <v>1.07</v>
      </c>
    </row>
    <row r="9" spans="1:22">
      <c r="A9" s="535" t="s">
        <v>347</v>
      </c>
      <c r="B9" s="766">
        <f>'Proy 2025 vs 2024'!LA12</f>
        <v>8370036.0681452639</v>
      </c>
      <c r="C9" s="765">
        <v>1</v>
      </c>
      <c r="D9" s="769">
        <f t="shared" si="0"/>
        <v>8370036.0681452639</v>
      </c>
      <c r="E9" s="773">
        <v>1.1152</v>
      </c>
      <c r="F9" s="772"/>
      <c r="H9" s="535" t="s">
        <v>347</v>
      </c>
      <c r="I9" s="588">
        <f t="shared" si="1"/>
        <v>8370036.0681452639</v>
      </c>
      <c r="J9" s="840">
        <v>1.04</v>
      </c>
      <c r="K9" s="769">
        <f t="shared" si="2"/>
        <v>8704837.5108710751</v>
      </c>
      <c r="L9" s="577"/>
      <c r="M9" s="535" t="s">
        <v>347</v>
      </c>
      <c r="N9" s="766">
        <f t="shared" si="3"/>
        <v>8370036.0681452639</v>
      </c>
      <c r="O9" s="765">
        <v>1.06</v>
      </c>
      <c r="P9" s="769">
        <f t="shared" si="4"/>
        <v>8872238.2322339807</v>
      </c>
      <c r="V9" s="765">
        <v>1.04</v>
      </c>
    </row>
    <row r="10" spans="1:22">
      <c r="A10" s="535" t="s">
        <v>348</v>
      </c>
      <c r="B10" s="766">
        <f>'Proy 2025 vs 2024'!LA13</f>
        <v>4768861.893008668</v>
      </c>
      <c r="C10" s="765">
        <v>0.8</v>
      </c>
      <c r="D10" s="769">
        <f t="shared" si="0"/>
        <v>3815089.5144069344</v>
      </c>
      <c r="E10" s="773">
        <v>1.0513999999999999</v>
      </c>
      <c r="F10" s="772"/>
      <c r="H10" s="535" t="s">
        <v>348</v>
      </c>
      <c r="I10" s="588">
        <f t="shared" si="1"/>
        <v>4768861.893008668</v>
      </c>
      <c r="J10" s="840">
        <v>1.04</v>
      </c>
      <c r="K10" s="769">
        <f t="shared" si="2"/>
        <v>4959616.3687290149</v>
      </c>
      <c r="L10" s="577"/>
      <c r="M10" s="535" t="s">
        <v>348</v>
      </c>
      <c r="N10" s="766">
        <f t="shared" si="3"/>
        <v>4768861.893008668</v>
      </c>
      <c r="O10" s="765">
        <v>1</v>
      </c>
      <c r="P10" s="769">
        <f t="shared" si="4"/>
        <v>4768861.893008668</v>
      </c>
      <c r="V10" s="765">
        <v>0.9</v>
      </c>
    </row>
    <row r="11" spans="1:22">
      <c r="A11" s="535" t="s">
        <v>17</v>
      </c>
      <c r="B11" s="766">
        <f>'Proy 2025 vs 2024'!LA14</f>
        <v>10962302.25312715</v>
      </c>
      <c r="C11" s="765">
        <v>0.75</v>
      </c>
      <c r="D11" s="769">
        <f t="shared" si="0"/>
        <v>8221726.6898453627</v>
      </c>
      <c r="E11" s="773">
        <v>0.93720000000000003</v>
      </c>
      <c r="F11" s="772"/>
      <c r="H11" s="535" t="s">
        <v>17</v>
      </c>
      <c r="I11" s="588">
        <f t="shared" si="1"/>
        <v>10962302.25312715</v>
      </c>
      <c r="J11" s="840">
        <v>0.9</v>
      </c>
      <c r="K11" s="769">
        <f t="shared" si="2"/>
        <v>9866072.0278144348</v>
      </c>
      <c r="L11" s="577"/>
      <c r="M11" s="535" t="s">
        <v>17</v>
      </c>
      <c r="N11" s="766">
        <f t="shared" si="3"/>
        <v>10962302.25312715</v>
      </c>
      <c r="O11" s="765">
        <v>1</v>
      </c>
      <c r="P11" s="769">
        <f t="shared" si="4"/>
        <v>10962302.25312715</v>
      </c>
      <c r="V11" s="765">
        <v>0.85</v>
      </c>
    </row>
    <row r="12" spans="1:22">
      <c r="A12" s="535" t="s">
        <v>18</v>
      </c>
      <c r="B12" s="766">
        <f>'Proy 2025 vs 2024'!LA15</f>
        <v>7957428.2594371848</v>
      </c>
      <c r="C12" s="765">
        <v>0.8</v>
      </c>
      <c r="D12" s="769">
        <f t="shared" si="0"/>
        <v>6365942.6075497484</v>
      </c>
      <c r="E12" s="773">
        <v>1.1914</v>
      </c>
      <c r="F12" s="772"/>
      <c r="H12" s="535" t="s">
        <v>18</v>
      </c>
      <c r="I12" s="588">
        <f t="shared" si="1"/>
        <v>7957428.2594371848</v>
      </c>
      <c r="J12" s="840">
        <v>1.04</v>
      </c>
      <c r="K12" s="769">
        <f t="shared" si="2"/>
        <v>8275725.3898146721</v>
      </c>
      <c r="L12" s="577"/>
      <c r="M12" s="535" t="s">
        <v>18</v>
      </c>
      <c r="N12" s="766">
        <f t="shared" si="3"/>
        <v>7957428.2594371848</v>
      </c>
      <c r="O12" s="765">
        <v>1</v>
      </c>
      <c r="P12" s="769">
        <f t="shared" si="4"/>
        <v>7957428.2594371848</v>
      </c>
      <c r="V12" s="765">
        <v>0.95</v>
      </c>
    </row>
    <row r="13" spans="1:22">
      <c r="A13" s="535" t="s">
        <v>19</v>
      </c>
      <c r="B13" s="766">
        <f>'Proy 2025 vs 2024'!LA16</f>
        <v>10002316.601954428</v>
      </c>
      <c r="C13" s="765">
        <v>1</v>
      </c>
      <c r="D13" s="769">
        <f t="shared" si="0"/>
        <v>10002316.601954428</v>
      </c>
      <c r="E13" s="773">
        <v>0.98870000000000002</v>
      </c>
      <c r="F13" s="772"/>
      <c r="H13" s="535" t="s">
        <v>19</v>
      </c>
      <c r="I13" s="588">
        <f t="shared" si="1"/>
        <v>10002316.601954428</v>
      </c>
      <c r="J13" s="840">
        <v>1.05</v>
      </c>
      <c r="K13" s="769">
        <f t="shared" si="2"/>
        <v>10502432.43205215</v>
      </c>
      <c r="L13" s="577"/>
      <c r="M13" s="535" t="s">
        <v>19</v>
      </c>
      <c r="N13" s="766">
        <f t="shared" si="3"/>
        <v>10002316.601954428</v>
      </c>
      <c r="O13" s="765">
        <v>1.07</v>
      </c>
      <c r="P13" s="769">
        <f t="shared" si="4"/>
        <v>10702478.764091238</v>
      </c>
      <c r="V13" s="765">
        <v>1.05</v>
      </c>
    </row>
    <row r="14" spans="1:22">
      <c r="A14" s="535" t="s">
        <v>20</v>
      </c>
      <c r="B14" s="766">
        <f>'Proy 2025 vs 2024'!LA17</f>
        <v>4408458.8121972643</v>
      </c>
      <c r="C14" s="765">
        <v>0.75</v>
      </c>
      <c r="D14" s="769">
        <f t="shared" si="0"/>
        <v>3306344.1091479482</v>
      </c>
      <c r="E14" s="773">
        <v>0.82530000000000003</v>
      </c>
      <c r="F14" s="772"/>
      <c r="H14" s="535" t="s">
        <v>20</v>
      </c>
      <c r="I14" s="588">
        <f t="shared" si="1"/>
        <v>4408458.8121972643</v>
      </c>
      <c r="J14" s="840">
        <v>0.9</v>
      </c>
      <c r="K14" s="769">
        <f t="shared" si="2"/>
        <v>3967612.9309775378</v>
      </c>
      <c r="L14" s="577"/>
      <c r="M14" s="535" t="s">
        <v>20</v>
      </c>
      <c r="N14" s="766">
        <f t="shared" si="3"/>
        <v>4408458.8121972643</v>
      </c>
      <c r="O14" s="765">
        <v>1.02</v>
      </c>
      <c r="P14" s="769">
        <f t="shared" si="4"/>
        <v>4496627.9884412093</v>
      </c>
      <c r="V14" s="765">
        <v>0.8</v>
      </c>
    </row>
    <row r="15" spans="1:22">
      <c r="A15" s="535" t="s">
        <v>21</v>
      </c>
      <c r="B15" s="766">
        <f>'Proy 2025 vs 2024'!LA18</f>
        <v>4788856.2223964296</v>
      </c>
      <c r="C15" s="765">
        <v>0.9</v>
      </c>
      <c r="D15" s="769">
        <f t="shared" si="0"/>
        <v>4309970.6001567869</v>
      </c>
      <c r="E15" s="773">
        <v>0.83489999999999998</v>
      </c>
      <c r="F15" s="772"/>
      <c r="H15" s="535" t="s">
        <v>21</v>
      </c>
      <c r="I15" s="588">
        <f t="shared" si="1"/>
        <v>4788856.2223964296</v>
      </c>
      <c r="J15" s="840">
        <v>0.9</v>
      </c>
      <c r="K15" s="769">
        <f t="shared" si="2"/>
        <v>4309970.6001567869</v>
      </c>
      <c r="L15" s="577"/>
      <c r="M15" s="535" t="s">
        <v>21</v>
      </c>
      <c r="N15" s="766">
        <f t="shared" si="3"/>
        <v>4788856.2223964296</v>
      </c>
      <c r="O15" s="765">
        <v>1.02</v>
      </c>
      <c r="P15" s="769">
        <f t="shared" si="4"/>
        <v>4884633.3468443584</v>
      </c>
      <c r="V15" s="765">
        <v>0.95</v>
      </c>
    </row>
    <row r="16" spans="1:22">
      <c r="A16" s="535" t="s">
        <v>22</v>
      </c>
      <c r="B16" s="766">
        <f>'Proy 2025 vs 2024'!LA19</f>
        <v>6039657.6871460918</v>
      </c>
      <c r="C16" s="765">
        <v>0.95</v>
      </c>
      <c r="D16" s="769">
        <f t="shared" si="0"/>
        <v>5737674.8027887866</v>
      </c>
      <c r="E16" s="773">
        <v>0.93240000000000001</v>
      </c>
      <c r="F16" s="772"/>
      <c r="H16" s="535" t="s">
        <v>22</v>
      </c>
      <c r="I16" s="588">
        <f t="shared" si="1"/>
        <v>6039657.6871460918</v>
      </c>
      <c r="J16" s="840">
        <v>1.02</v>
      </c>
      <c r="K16" s="769">
        <f t="shared" si="2"/>
        <v>6160450.8408890134</v>
      </c>
      <c r="L16" s="577"/>
      <c r="M16" s="535" t="s">
        <v>22</v>
      </c>
      <c r="N16" s="766">
        <f t="shared" si="3"/>
        <v>6039657.6871460918</v>
      </c>
      <c r="O16" s="765">
        <v>1.08</v>
      </c>
      <c r="P16" s="769">
        <f t="shared" si="4"/>
        <v>6522830.3021177799</v>
      </c>
      <c r="V16" s="765">
        <v>1.06</v>
      </c>
    </row>
    <row r="17" spans="1:22">
      <c r="A17" s="535" t="s">
        <v>23</v>
      </c>
      <c r="B17" s="766">
        <f>'Proy 2025 vs 2024'!LA20</f>
        <v>5910375.256612842</v>
      </c>
      <c r="C17" s="765">
        <v>1</v>
      </c>
      <c r="D17" s="769">
        <f t="shared" si="0"/>
        <v>5910375.256612842</v>
      </c>
      <c r="E17" s="773">
        <v>0.8962</v>
      </c>
      <c r="F17" s="772"/>
      <c r="H17" s="535" t="s">
        <v>23</v>
      </c>
      <c r="I17" s="588">
        <f t="shared" si="1"/>
        <v>5910375.256612842</v>
      </c>
      <c r="J17" s="840">
        <v>1.02</v>
      </c>
      <c r="K17" s="769">
        <f t="shared" si="2"/>
        <v>6028582.761745099</v>
      </c>
      <c r="L17" s="577"/>
      <c r="M17" s="535" t="s">
        <v>23</v>
      </c>
      <c r="N17" s="766">
        <f t="shared" si="3"/>
        <v>5910375.256612842</v>
      </c>
      <c r="O17" s="765">
        <v>1.06</v>
      </c>
      <c r="P17" s="769">
        <f t="shared" si="4"/>
        <v>6264997.772009613</v>
      </c>
      <c r="V17" s="765">
        <v>1.02</v>
      </c>
    </row>
    <row r="18" spans="1:22">
      <c r="A18" s="535" t="s">
        <v>24</v>
      </c>
      <c r="B18" s="766">
        <f>'Proy 2025 vs 2024'!LA21</f>
        <v>8230545.914799788</v>
      </c>
      <c r="C18" s="765">
        <v>1</v>
      </c>
      <c r="D18" s="769">
        <f t="shared" si="0"/>
        <v>8230545.914799788</v>
      </c>
      <c r="E18" s="773">
        <v>1.1364000000000001</v>
      </c>
      <c r="F18" s="772"/>
      <c r="H18" s="535" t="s">
        <v>24</v>
      </c>
      <c r="I18" s="588">
        <f t="shared" si="1"/>
        <v>8230545.914799788</v>
      </c>
      <c r="J18" s="840">
        <v>1.05</v>
      </c>
      <c r="K18" s="769">
        <f t="shared" si="2"/>
        <v>8642073.2105397787</v>
      </c>
      <c r="L18" s="577"/>
      <c r="M18" s="535" t="s">
        <v>24</v>
      </c>
      <c r="N18" s="766">
        <f t="shared" si="3"/>
        <v>8230545.914799788</v>
      </c>
      <c r="O18" s="765">
        <v>1.08</v>
      </c>
      <c r="P18" s="769">
        <f t="shared" si="4"/>
        <v>8888989.5879837722</v>
      </c>
      <c r="V18" s="765">
        <v>1.05</v>
      </c>
    </row>
    <row r="19" spans="1:22">
      <c r="A19" s="535" t="s">
        <v>25</v>
      </c>
      <c r="B19" s="766">
        <f>'Proy 2025 vs 2024'!LA22</f>
        <v>7871745.3504997967</v>
      </c>
      <c r="C19" s="765">
        <v>0.95</v>
      </c>
      <c r="D19" s="769">
        <f t="shared" si="0"/>
        <v>7478158.0829748064</v>
      </c>
      <c r="E19" s="773">
        <v>1.0148999999999999</v>
      </c>
      <c r="F19" s="772"/>
      <c r="H19" s="535" t="s">
        <v>25</v>
      </c>
      <c r="I19" s="588">
        <f t="shared" si="1"/>
        <v>7871745.3504997967</v>
      </c>
      <c r="J19" s="840">
        <v>1.06</v>
      </c>
      <c r="K19" s="769">
        <f t="shared" si="2"/>
        <v>8344050.0715297852</v>
      </c>
      <c r="L19" s="577"/>
      <c r="M19" s="535" t="s">
        <v>25</v>
      </c>
      <c r="N19" s="766">
        <f t="shared" si="3"/>
        <v>7871745.3504997967</v>
      </c>
      <c r="O19" s="765">
        <v>1.08</v>
      </c>
      <c r="P19" s="769">
        <f t="shared" si="4"/>
        <v>8501484.9785397816</v>
      </c>
      <c r="V19" s="765">
        <v>1.06</v>
      </c>
    </row>
    <row r="20" spans="1:22">
      <c r="A20" s="535" t="s">
        <v>26</v>
      </c>
      <c r="B20" s="766">
        <f>'Proy 2025 vs 2024'!LA23</f>
        <v>5528199.195121428</v>
      </c>
      <c r="C20" s="765">
        <v>1</v>
      </c>
      <c r="D20" s="769">
        <f t="shared" si="0"/>
        <v>5528199.195121428</v>
      </c>
      <c r="E20" s="773">
        <v>0.98850000000000005</v>
      </c>
      <c r="F20" s="772"/>
      <c r="H20" s="535" t="s">
        <v>26</v>
      </c>
      <c r="I20" s="588">
        <f t="shared" si="1"/>
        <v>5528199.195121428</v>
      </c>
      <c r="J20" s="840">
        <v>0.95</v>
      </c>
      <c r="K20" s="769">
        <f t="shared" si="2"/>
        <v>5251789.2353653563</v>
      </c>
      <c r="L20" s="577"/>
      <c r="M20" s="535" t="s">
        <v>26</v>
      </c>
      <c r="N20" s="766">
        <f t="shared" si="3"/>
        <v>5528199.195121428</v>
      </c>
      <c r="O20" s="765">
        <v>1.07</v>
      </c>
      <c r="P20" s="769">
        <f t="shared" si="4"/>
        <v>5915173.138779928</v>
      </c>
      <c r="V20" s="765">
        <v>1.05</v>
      </c>
    </row>
    <row r="21" spans="1:22">
      <c r="A21" s="796" t="s">
        <v>27</v>
      </c>
      <c r="B21" s="766">
        <f>'Proy 2025 vs 2024'!LA24</f>
        <v>9099273.933542775</v>
      </c>
      <c r="C21" s="765">
        <v>1</v>
      </c>
      <c r="D21" s="769">
        <f t="shared" si="0"/>
        <v>9099273.933542775</v>
      </c>
      <c r="E21" s="773">
        <v>0.9224</v>
      </c>
      <c r="F21" s="772"/>
      <c r="H21" s="796" t="s">
        <v>27</v>
      </c>
      <c r="I21" s="588">
        <f t="shared" si="1"/>
        <v>9099273.933542775</v>
      </c>
      <c r="J21" s="840">
        <v>1.06</v>
      </c>
      <c r="K21" s="769">
        <f t="shared" si="2"/>
        <v>9645230.3695553411</v>
      </c>
      <c r="L21" s="577"/>
      <c r="M21" s="796" t="s">
        <v>27</v>
      </c>
      <c r="N21" s="766">
        <f t="shared" si="3"/>
        <v>9099273.933542775</v>
      </c>
      <c r="O21" s="765">
        <v>1.08</v>
      </c>
      <c r="P21" s="769">
        <f t="shared" si="4"/>
        <v>9827215.8482261971</v>
      </c>
      <c r="V21" s="765">
        <v>1.06</v>
      </c>
    </row>
    <row r="22" spans="1:22">
      <c r="A22" s="534" t="s">
        <v>349</v>
      </c>
      <c r="B22" s="766">
        <f>'Proy 2025 vs 2024'!LA25</f>
        <v>11109716.782961041</v>
      </c>
      <c r="C22" s="765">
        <v>1</v>
      </c>
      <c r="D22" s="769">
        <f t="shared" si="0"/>
        <v>11109716.782961041</v>
      </c>
      <c r="E22" s="773">
        <v>1.0839000000000001</v>
      </c>
      <c r="F22" s="772"/>
      <c r="H22" s="534" t="s">
        <v>349</v>
      </c>
      <c r="I22" s="588">
        <f t="shared" si="1"/>
        <v>11109716.782961041</v>
      </c>
      <c r="J22" s="840">
        <v>1.04</v>
      </c>
      <c r="K22" s="769">
        <f t="shared" si="2"/>
        <v>11554105.454279482</v>
      </c>
      <c r="L22" s="577"/>
      <c r="M22" s="534" t="s">
        <v>349</v>
      </c>
      <c r="N22" s="766">
        <f t="shared" si="3"/>
        <v>11109716.782961041</v>
      </c>
      <c r="O22" s="765">
        <v>1.05</v>
      </c>
      <c r="P22" s="769">
        <f t="shared" si="4"/>
        <v>11665202.622109093</v>
      </c>
      <c r="V22" s="765">
        <v>1</v>
      </c>
    </row>
    <row r="23" spans="1:22">
      <c r="A23" s="533" t="s">
        <v>350</v>
      </c>
      <c r="B23" s="766">
        <f>'Proy 2025 vs 2024'!LA26</f>
        <v>21606471.356721748</v>
      </c>
      <c r="C23" s="765">
        <v>1.02</v>
      </c>
      <c r="D23" s="769">
        <f t="shared" si="0"/>
        <v>22038600.783856183</v>
      </c>
      <c r="E23" s="773">
        <v>1.1096999999999999</v>
      </c>
      <c r="F23" s="772"/>
      <c r="H23" s="533" t="s">
        <v>350</v>
      </c>
      <c r="I23" s="588">
        <f t="shared" si="1"/>
        <v>21606471.356721748</v>
      </c>
      <c r="J23" s="840">
        <v>1.07</v>
      </c>
      <c r="K23" s="769">
        <f t="shared" si="2"/>
        <v>23118924.35169227</v>
      </c>
      <c r="L23" s="577"/>
      <c r="M23" s="533" t="s">
        <v>350</v>
      </c>
      <c r="N23" s="766">
        <f t="shared" si="3"/>
        <v>21606471.356721748</v>
      </c>
      <c r="O23" s="765">
        <v>1.0900000000000001</v>
      </c>
      <c r="P23" s="769">
        <f t="shared" si="4"/>
        <v>23551053.778826706</v>
      </c>
      <c r="V23" s="765">
        <v>1.07</v>
      </c>
    </row>
    <row r="24" spans="1:22">
      <c r="A24" s="533" t="s">
        <v>351</v>
      </c>
      <c r="B24" s="766">
        <f>'Proy 2025 vs 2024'!LA27</f>
        <v>8582002.35232508</v>
      </c>
      <c r="C24" s="765">
        <v>1.05</v>
      </c>
      <c r="D24" s="769">
        <f t="shared" si="0"/>
        <v>9011102.4699413348</v>
      </c>
      <c r="E24" s="773">
        <v>1.222</v>
      </c>
      <c r="F24" s="772"/>
      <c r="H24" s="533" t="s">
        <v>351</v>
      </c>
      <c r="I24" s="588">
        <f t="shared" si="1"/>
        <v>8582002.35232508</v>
      </c>
      <c r="J24" s="840">
        <v>1.05</v>
      </c>
      <c r="K24" s="769">
        <f t="shared" si="2"/>
        <v>9011102.4699413348</v>
      </c>
      <c r="L24" s="577"/>
      <c r="M24" s="533" t="s">
        <v>351</v>
      </c>
      <c r="N24" s="766">
        <f t="shared" si="3"/>
        <v>8582002.35232508</v>
      </c>
      <c r="O24" s="765">
        <v>1.06</v>
      </c>
      <c r="P24" s="769">
        <f t="shared" si="4"/>
        <v>9096922.4934645854</v>
      </c>
      <c r="V24" s="765">
        <v>1.05</v>
      </c>
    </row>
    <row r="25" spans="1:22">
      <c r="A25" s="533" t="s">
        <v>228</v>
      </c>
      <c r="B25" s="766">
        <f>'Proy 2025 vs 2024'!LA28</f>
        <v>17501638.723235719</v>
      </c>
      <c r="C25" s="765">
        <v>1.05</v>
      </c>
      <c r="D25" s="769">
        <f t="shared" si="0"/>
        <v>18376720.659397505</v>
      </c>
      <c r="E25" s="773">
        <v>1.1589</v>
      </c>
      <c r="F25" s="772"/>
      <c r="H25" s="533" t="s">
        <v>228</v>
      </c>
      <c r="I25" s="588">
        <f t="shared" si="1"/>
        <v>17501638.723235719</v>
      </c>
      <c r="J25" s="840">
        <v>1.07</v>
      </c>
      <c r="K25" s="769">
        <f t="shared" si="2"/>
        <v>18726753.43386222</v>
      </c>
      <c r="L25" s="577"/>
      <c r="M25" s="533" t="s">
        <v>228</v>
      </c>
      <c r="N25" s="766">
        <f t="shared" si="3"/>
        <v>17501638.723235719</v>
      </c>
      <c r="O25" s="765">
        <v>1.0900000000000001</v>
      </c>
      <c r="P25" s="769">
        <f t="shared" si="4"/>
        <v>19076786.208326936</v>
      </c>
      <c r="V25" s="765">
        <v>1.07</v>
      </c>
    </row>
    <row r="26" spans="1:22">
      <c r="A26" s="533" t="s">
        <v>229</v>
      </c>
      <c r="B26" s="766">
        <f>'Proy 2025 vs 2024'!LA29</f>
        <v>15524610.636721751</v>
      </c>
      <c r="C26" s="765">
        <v>1.05</v>
      </c>
      <c r="D26" s="769">
        <f t="shared" si="0"/>
        <v>16300841.168557839</v>
      </c>
      <c r="E26" s="773">
        <v>1.1175999999999999</v>
      </c>
      <c r="F26" s="772"/>
      <c r="H26" s="533" t="s">
        <v>229</v>
      </c>
      <c r="I26" s="588">
        <f t="shared" si="1"/>
        <v>15524610.636721751</v>
      </c>
      <c r="J26" s="840">
        <v>1.07</v>
      </c>
      <c r="K26" s="769">
        <f t="shared" si="2"/>
        <v>16611333.381292274</v>
      </c>
      <c r="L26" s="577"/>
      <c r="M26" s="533" t="s">
        <v>229</v>
      </c>
      <c r="N26" s="766">
        <f t="shared" si="3"/>
        <v>15524610.636721751</v>
      </c>
      <c r="O26" s="765">
        <v>1.08</v>
      </c>
      <c r="P26" s="769">
        <f t="shared" si="4"/>
        <v>16766579.487659492</v>
      </c>
      <c r="V26" s="765">
        <v>1.07</v>
      </c>
    </row>
    <row r="27" spans="1:22">
      <c r="A27" s="533" t="s">
        <v>230</v>
      </c>
      <c r="B27" s="766">
        <f>'Proy 2025 vs 2024'!LA30</f>
        <v>7203753.8453853205</v>
      </c>
      <c r="C27" s="765">
        <v>1.05</v>
      </c>
      <c r="D27" s="769">
        <f t="shared" si="0"/>
        <v>7563941.5376545871</v>
      </c>
      <c r="E27" s="773">
        <v>1.2278</v>
      </c>
      <c r="F27" s="772"/>
      <c r="H27" s="533" t="s">
        <v>230</v>
      </c>
      <c r="I27" s="588">
        <f t="shared" si="1"/>
        <v>7203753.8453853205</v>
      </c>
      <c r="J27" s="840">
        <v>1.07</v>
      </c>
      <c r="K27" s="769">
        <f t="shared" si="2"/>
        <v>7708016.6145622935</v>
      </c>
      <c r="L27" s="577"/>
      <c r="M27" s="533" t="s">
        <v>230</v>
      </c>
      <c r="N27" s="766">
        <f t="shared" si="3"/>
        <v>7203753.8453853205</v>
      </c>
      <c r="O27" s="765">
        <v>1.08</v>
      </c>
      <c r="P27" s="769">
        <f t="shared" si="4"/>
        <v>7780054.1530161463</v>
      </c>
      <c r="V27" s="765">
        <v>1.07</v>
      </c>
    </row>
    <row r="28" spans="1:22">
      <c r="A28" s="533" t="s">
        <v>231</v>
      </c>
      <c r="B28" s="766">
        <f>'Proy 2025 vs 2024'!LA31</f>
        <v>5437267.8582344474</v>
      </c>
      <c r="C28" s="765">
        <v>1.02</v>
      </c>
      <c r="D28" s="769">
        <f t="shared" si="0"/>
        <v>5546013.2153991368</v>
      </c>
      <c r="E28" s="773">
        <v>1.1354</v>
      </c>
      <c r="F28" s="772"/>
      <c r="H28" s="533" t="s">
        <v>231</v>
      </c>
      <c r="I28" s="588">
        <f t="shared" si="1"/>
        <v>5437267.8582344474</v>
      </c>
      <c r="J28" s="840">
        <v>1.07</v>
      </c>
      <c r="K28" s="769">
        <f t="shared" si="2"/>
        <v>5817876.6083108587</v>
      </c>
      <c r="L28" s="577"/>
      <c r="M28" s="533" t="s">
        <v>231</v>
      </c>
      <c r="N28" s="766">
        <f t="shared" si="3"/>
        <v>5437267.8582344474</v>
      </c>
      <c r="O28" s="765">
        <v>1.07</v>
      </c>
      <c r="P28" s="769">
        <f t="shared" si="4"/>
        <v>5817876.6083108587</v>
      </c>
      <c r="V28" s="765">
        <v>1.07</v>
      </c>
    </row>
    <row r="29" spans="1:22">
      <c r="A29" s="533" t="s">
        <v>232</v>
      </c>
      <c r="B29" s="802">
        <f>'Proy 2025 vs 2024'!LA32</f>
        <v>8815499.192325078</v>
      </c>
      <c r="C29" s="803">
        <v>1.05</v>
      </c>
      <c r="D29" s="804">
        <f t="shared" si="0"/>
        <v>9256274.151941333</v>
      </c>
      <c r="E29" s="773">
        <v>1.8662000000000001</v>
      </c>
      <c r="F29" s="772"/>
      <c r="G29" s="339">
        <f>SUM(D3:D29)/D33</f>
        <v>0.95291650735136735</v>
      </c>
      <c r="H29" s="647" t="s">
        <v>232</v>
      </c>
      <c r="I29" s="588">
        <f t="shared" si="1"/>
        <v>8815499.192325078</v>
      </c>
      <c r="J29" s="840">
        <v>1.1499999999999999</v>
      </c>
      <c r="K29" s="769">
        <f t="shared" si="2"/>
        <v>10137824.071173839</v>
      </c>
      <c r="L29" s="339">
        <f>SUM(K3:K29)/K33</f>
        <v>1.0227682069473552</v>
      </c>
      <c r="M29" s="647" t="s">
        <v>232</v>
      </c>
      <c r="N29" s="802">
        <f t="shared" si="3"/>
        <v>8815499.192325078</v>
      </c>
      <c r="O29" s="803">
        <v>1.2</v>
      </c>
      <c r="P29" s="804">
        <f t="shared" si="4"/>
        <v>10578599.030790092</v>
      </c>
      <c r="Q29" s="339">
        <f>SUM(P3:P29)/P33</f>
        <v>1.0497624208975995</v>
      </c>
      <c r="V29" s="803">
        <v>1.1499999999999999</v>
      </c>
    </row>
    <row r="30" spans="1:22">
      <c r="A30" s="533" t="s">
        <v>233</v>
      </c>
      <c r="B30" s="802"/>
      <c r="C30" s="803">
        <v>1</v>
      </c>
      <c r="D30" s="804">
        <f>7788010.54*0.75</f>
        <v>5841007.9050000003</v>
      </c>
      <c r="E30" s="773"/>
      <c r="F30" s="772"/>
      <c r="H30" s="533" t="s">
        <v>233</v>
      </c>
      <c r="I30" s="588"/>
      <c r="J30" s="765">
        <v>1</v>
      </c>
      <c r="K30" s="769">
        <f>7788010.54*0.75</f>
        <v>5841007.9050000003</v>
      </c>
      <c r="M30" s="533" t="s">
        <v>233</v>
      </c>
      <c r="N30" s="802"/>
      <c r="O30" s="803">
        <v>1</v>
      </c>
      <c r="P30" s="804">
        <f>7788010.54*0.75</f>
        <v>5841007.9050000003</v>
      </c>
    </row>
    <row r="31" spans="1:22">
      <c r="A31" s="813" t="s">
        <v>522</v>
      </c>
      <c r="B31" s="802"/>
      <c r="C31" s="803">
        <v>1</v>
      </c>
      <c r="D31" s="804">
        <v>2000000</v>
      </c>
      <c r="E31" s="773"/>
      <c r="F31" s="772"/>
      <c r="H31" s="813" t="s">
        <v>522</v>
      </c>
      <c r="I31" s="588"/>
      <c r="J31" s="765">
        <v>1</v>
      </c>
      <c r="K31" s="769">
        <v>2000000</v>
      </c>
      <c r="M31" s="813" t="s">
        <v>522</v>
      </c>
      <c r="N31" s="802"/>
      <c r="O31" s="803">
        <v>1</v>
      </c>
      <c r="P31" s="804">
        <v>2000000</v>
      </c>
    </row>
    <row r="32" spans="1:22" ht="21">
      <c r="A32" s="801" t="s">
        <v>38</v>
      </c>
      <c r="B32" s="590">
        <f>SUM(B3:B29)</f>
        <v>222248606.95413879</v>
      </c>
      <c r="C32" s="590"/>
      <c r="D32" s="590">
        <f>SUM(D3:D31)</f>
        <v>223548018.84283128</v>
      </c>
      <c r="E32" s="339">
        <f>D32/K32</f>
        <v>0.93394057253405705</v>
      </c>
      <c r="F32" s="339"/>
      <c r="G32" s="339">
        <f>D32/D33</f>
        <v>0.98755527887048367</v>
      </c>
      <c r="H32" s="801" t="s">
        <v>38</v>
      </c>
      <c r="I32" s="842">
        <f>SUM(I3:I29)</f>
        <v>222248606.95413879</v>
      </c>
      <c r="J32" s="842"/>
      <c r="K32" s="842">
        <f>SUM(K3:K31)</f>
        <v>239360003.64164433</v>
      </c>
      <c r="L32" s="339">
        <f>K32/K33</f>
        <v>1.0574069784664715</v>
      </c>
      <c r="M32" s="801" t="s">
        <v>38</v>
      </c>
      <c r="N32" s="590">
        <f>SUM(N3:N29)</f>
        <v>222248606.95413879</v>
      </c>
      <c r="O32" s="590"/>
      <c r="P32" s="590">
        <f>SUM(P3:P31)</f>
        <v>245470550.74509215</v>
      </c>
      <c r="Q32" s="339">
        <f>P32/P33</f>
        <v>1.0844011924167158</v>
      </c>
    </row>
    <row r="33" spans="1:17" s="800" customFormat="1">
      <c r="A33" s="800" t="s">
        <v>334</v>
      </c>
      <c r="B33" s="798"/>
      <c r="C33" s="798"/>
      <c r="D33" s="843">
        <v>226365069</v>
      </c>
      <c r="E33" s="798"/>
      <c r="F33" s="798"/>
      <c r="G33" s="812"/>
      <c r="I33" s="798"/>
      <c r="J33" s="798"/>
      <c r="K33" s="843">
        <v>226365069</v>
      </c>
      <c r="L33" s="812"/>
      <c r="M33" s="798"/>
      <c r="O33" s="798"/>
      <c r="P33" s="843">
        <v>226365069</v>
      </c>
    </row>
    <row r="34" spans="1:17" s="797" customFormat="1" ht="18.75">
      <c r="B34" s="798"/>
      <c r="C34" s="798"/>
      <c r="D34" s="799"/>
      <c r="E34" s="798"/>
      <c r="F34" s="798"/>
      <c r="I34" s="798"/>
      <c r="J34" s="798"/>
      <c r="K34" s="819"/>
      <c r="N34" s="798"/>
      <c r="O34" s="798"/>
      <c r="P34" s="818"/>
    </row>
    <row r="35" spans="1:17" ht="15.75">
      <c r="A35" s="805" t="s">
        <v>356</v>
      </c>
      <c r="D35" s="795"/>
      <c r="H35" s="805" t="s">
        <v>356</v>
      </c>
      <c r="J35" s="764"/>
      <c r="K35" s="795"/>
      <c r="M35" s="805" t="s">
        <v>356</v>
      </c>
      <c r="O35" s="764"/>
      <c r="P35" s="795"/>
    </row>
    <row r="36" spans="1:17">
      <c r="A36" s="388" t="s">
        <v>523</v>
      </c>
      <c r="C36"/>
      <c r="D36" s="385">
        <f>D32</f>
        <v>223548018.84283128</v>
      </c>
      <c r="H36" s="388" t="s">
        <v>523</v>
      </c>
      <c r="K36" s="385">
        <f>K32</f>
        <v>239360003.64164433</v>
      </c>
      <c r="M36" s="388" t="s">
        <v>523</v>
      </c>
      <c r="P36" s="385">
        <f>P32</f>
        <v>245470550.74509215</v>
      </c>
    </row>
    <row r="37" spans="1:17">
      <c r="A37" s="806" t="s">
        <v>357</v>
      </c>
      <c r="C37" s="731">
        <v>0.49</v>
      </c>
      <c r="D37" s="808">
        <f>D36*C37</f>
        <v>109538529.23298733</v>
      </c>
      <c r="H37" s="806" t="s">
        <v>357</v>
      </c>
      <c r="J37" s="731">
        <v>0.49</v>
      </c>
      <c r="K37" s="808">
        <f>K36*J37</f>
        <v>117286401.78440572</v>
      </c>
      <c r="M37" s="806" t="s">
        <v>357</v>
      </c>
      <c r="O37" s="731">
        <v>0.49</v>
      </c>
      <c r="P37" s="808">
        <f>P36*O37</f>
        <v>120280569.86509515</v>
      </c>
    </row>
    <row r="38" spans="1:17">
      <c r="A38" s="388" t="s">
        <v>524</v>
      </c>
      <c r="C38"/>
      <c r="D38" s="385">
        <f>D36-D37</f>
        <v>114009489.60984395</v>
      </c>
      <c r="H38" s="388" t="s">
        <v>524</v>
      </c>
      <c r="K38" s="385">
        <f>K36-K37</f>
        <v>122073601.85723861</v>
      </c>
      <c r="M38" s="388" t="s">
        <v>524</v>
      </c>
      <c r="P38" s="385">
        <f>P36-P37</f>
        <v>125189980.879997</v>
      </c>
    </row>
    <row r="39" spans="1:17">
      <c r="A39" s="806"/>
      <c r="C39" s="731"/>
      <c r="D39" s="775"/>
      <c r="H39" s="806"/>
      <c r="J39" s="731"/>
      <c r="K39" s="775"/>
      <c r="M39" s="806"/>
      <c r="O39" s="731"/>
      <c r="P39" s="775"/>
    </row>
    <row r="40" spans="1:17">
      <c r="A40" s="806" t="s">
        <v>379</v>
      </c>
      <c r="C40" s="731">
        <v>0.03</v>
      </c>
      <c r="D40" s="775">
        <f>$D$38*C40</f>
        <v>3420284.6882953183</v>
      </c>
      <c r="H40" s="806" t="s">
        <v>379</v>
      </c>
      <c r="J40" s="731">
        <v>0.03</v>
      </c>
      <c r="K40" s="775">
        <f>$K$38*J40</f>
        <v>3662208.0557171581</v>
      </c>
      <c r="M40" s="806" t="s">
        <v>379</v>
      </c>
      <c r="O40" s="731">
        <v>0.03</v>
      </c>
      <c r="P40" s="775">
        <f>$P$38*O40</f>
        <v>3755699.4263999099</v>
      </c>
    </row>
    <row r="41" spans="1:17">
      <c r="A41" s="806" t="s">
        <v>380</v>
      </c>
      <c r="C41" s="731">
        <v>0.02</v>
      </c>
      <c r="D41" s="775">
        <f t="shared" ref="D41:D45" si="5">$D$38*C41</f>
        <v>2280189.7921968792</v>
      </c>
      <c r="H41" s="806" t="s">
        <v>380</v>
      </c>
      <c r="J41" s="731">
        <v>4.2999999999999997E-2</v>
      </c>
      <c r="K41" s="775">
        <f t="shared" ref="K41:K45" si="6">$K$38*J41</f>
        <v>5249164.8798612598</v>
      </c>
      <c r="M41" s="806" t="s">
        <v>380</v>
      </c>
      <c r="O41" s="731">
        <v>0.06</v>
      </c>
      <c r="P41" s="775">
        <f t="shared" ref="P41:P45" si="7">$P$38*O41</f>
        <v>7511398.8527998198</v>
      </c>
    </row>
    <row r="42" spans="1:17">
      <c r="A42" s="806" t="s">
        <v>381</v>
      </c>
      <c r="C42" s="731">
        <v>7.0999999999999994E-2</v>
      </c>
      <c r="D42" s="775">
        <f t="shared" si="5"/>
        <v>8094673.7622989202</v>
      </c>
      <c r="G42" s="844">
        <v>8000000</v>
      </c>
      <c r="H42" s="806" t="s">
        <v>381</v>
      </c>
      <c r="J42" s="731">
        <v>6.7000000000000004E-2</v>
      </c>
      <c r="K42" s="775">
        <f t="shared" si="6"/>
        <v>8178931.3244349873</v>
      </c>
      <c r="L42" s="844">
        <v>8000000</v>
      </c>
      <c r="M42" s="806" t="s">
        <v>381</v>
      </c>
      <c r="O42" s="731">
        <v>6.5000000000000002E-2</v>
      </c>
      <c r="P42" s="775">
        <f t="shared" si="7"/>
        <v>8137348.7571998052</v>
      </c>
      <c r="Q42" s="844">
        <v>8000000</v>
      </c>
    </row>
    <row r="43" spans="1:17">
      <c r="A43" s="806" t="s">
        <v>359</v>
      </c>
      <c r="C43" s="731">
        <v>0.04</v>
      </c>
      <c r="D43" s="775">
        <f t="shared" si="5"/>
        <v>4560379.5843937583</v>
      </c>
      <c r="H43" s="806" t="s">
        <v>359</v>
      </c>
      <c r="J43" s="731">
        <v>0.05</v>
      </c>
      <c r="K43" s="775">
        <f t="shared" si="6"/>
        <v>6103680.0928619308</v>
      </c>
      <c r="M43" s="806" t="s">
        <v>359</v>
      </c>
      <c r="O43" s="731">
        <v>0.05</v>
      </c>
      <c r="P43" s="775">
        <f t="shared" si="7"/>
        <v>6259499.0439998507</v>
      </c>
    </row>
    <row r="44" spans="1:17">
      <c r="A44" s="806" t="s">
        <v>248</v>
      </c>
      <c r="C44" s="731">
        <v>0.79</v>
      </c>
      <c r="D44" s="775">
        <f t="shared" si="5"/>
        <v>90067496.791776732</v>
      </c>
      <c r="F44" s="791"/>
      <c r="G44" s="844">
        <v>90000000</v>
      </c>
      <c r="H44" s="806" t="s">
        <v>248</v>
      </c>
      <c r="J44" s="731">
        <v>0.74</v>
      </c>
      <c r="K44" s="775">
        <f t="shared" si="6"/>
        <v>90334465.374356568</v>
      </c>
      <c r="L44" s="844">
        <v>90000000</v>
      </c>
      <c r="M44" s="806" t="s">
        <v>248</v>
      </c>
      <c r="O44" s="731">
        <v>0.72</v>
      </c>
      <c r="P44" s="775">
        <f t="shared" si="7"/>
        <v>90136786.23359783</v>
      </c>
      <c r="Q44" s="844">
        <v>90000000</v>
      </c>
    </row>
    <row r="45" spans="1:17">
      <c r="A45" s="806" t="s">
        <v>361</v>
      </c>
      <c r="C45" s="731">
        <v>0.05</v>
      </c>
      <c r="D45" s="775">
        <f t="shared" si="5"/>
        <v>5700474.4804921979</v>
      </c>
      <c r="H45" s="806" t="s">
        <v>361</v>
      </c>
      <c r="J45" s="731">
        <v>7.0000000000000007E-2</v>
      </c>
      <c r="K45" s="775">
        <f t="shared" si="6"/>
        <v>8545152.1300067026</v>
      </c>
      <c r="M45" s="806" t="s">
        <v>361</v>
      </c>
      <c r="O45" s="731">
        <v>7.0000000000000007E-2</v>
      </c>
      <c r="P45" s="775">
        <f t="shared" si="7"/>
        <v>8763298.6615997907</v>
      </c>
    </row>
    <row r="46" spans="1:17">
      <c r="A46" s="807" t="s">
        <v>38</v>
      </c>
      <c r="C46" s="764">
        <f>SUM(C40:C45)</f>
        <v>1.0010000000000001</v>
      </c>
      <c r="D46" s="776">
        <f>SUM(D39:D45)</f>
        <v>114123499.09945381</v>
      </c>
      <c r="H46" s="807" t="s">
        <v>38</v>
      </c>
      <c r="J46" s="817">
        <f>SUM(J40:J45)</f>
        <v>1</v>
      </c>
      <c r="K46" s="776">
        <f>SUM(K39:K45)</f>
        <v>122073601.85723861</v>
      </c>
      <c r="M46" s="807" t="s">
        <v>38</v>
      </c>
      <c r="O46" s="764">
        <f>SUM(O40:O45)</f>
        <v>0.99500000000000011</v>
      </c>
      <c r="P46" s="776">
        <f>SUM(P39:P45)</f>
        <v>124564030.97559699</v>
      </c>
    </row>
    <row r="49" spans="1:18">
      <c r="A49" s="809"/>
      <c r="D49" s="810"/>
      <c r="E49" s="800"/>
      <c r="F49" s="800"/>
      <c r="G49" s="800"/>
      <c r="H49" s="800"/>
      <c r="I49" s="800"/>
      <c r="J49" s="800"/>
      <c r="K49" s="810"/>
      <c r="L49" s="800"/>
      <c r="M49" s="800"/>
      <c r="N49" s="800"/>
      <c r="O49" s="800"/>
      <c r="P49" s="810"/>
      <c r="Q49" s="800"/>
      <c r="R49" s="800"/>
    </row>
    <row r="50" spans="1:18">
      <c r="D50" s="810"/>
      <c r="E50" s="800"/>
      <c r="F50" s="800"/>
      <c r="G50" s="800"/>
      <c r="H50" s="800"/>
      <c r="I50" s="800"/>
      <c r="J50" s="800"/>
      <c r="K50" s="810"/>
      <c r="L50" s="800"/>
      <c r="M50" s="800"/>
      <c r="N50" s="800"/>
      <c r="O50" s="800"/>
      <c r="P50" s="810"/>
      <c r="Q50" s="800"/>
      <c r="R50" s="800"/>
    </row>
    <row r="51" spans="1:18" ht="15.75">
      <c r="D51" s="811"/>
      <c r="E51" s="812"/>
      <c r="F51" s="800"/>
      <c r="G51" s="800"/>
      <c r="H51" s="800"/>
      <c r="I51" s="800"/>
      <c r="J51" s="800"/>
      <c r="K51" s="811"/>
      <c r="L51" s="812"/>
      <c r="M51" s="800"/>
      <c r="N51" s="800"/>
      <c r="O51" s="800"/>
      <c r="P51" s="811"/>
      <c r="Q51" s="812"/>
      <c r="R51" s="800"/>
    </row>
    <row r="52" spans="1:18" ht="15.75">
      <c r="D52" s="811"/>
      <c r="E52" s="800"/>
      <c r="F52" s="800"/>
      <c r="G52" s="800"/>
      <c r="H52" s="800"/>
      <c r="I52" s="800"/>
      <c r="J52" s="800"/>
      <c r="K52" s="811"/>
      <c r="L52" s="800"/>
      <c r="M52" s="800"/>
      <c r="N52" s="800"/>
      <c r="O52" s="800"/>
      <c r="P52" s="811"/>
      <c r="Q52" s="800"/>
      <c r="R52" s="800"/>
    </row>
  </sheetData>
  <mergeCells count="3">
    <mergeCell ref="A1:D1"/>
    <mergeCell ref="H1:K1"/>
    <mergeCell ref="M1:P1"/>
  </mergeCells>
  <pageMargins left="0.7" right="0.7" top="0.75" bottom="0.75" header="0.3" footer="0.3"/>
  <pageSetup fitToHeight="0"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47120-C51D-4A9F-9DDE-7CC31F6B6FF8}">
  <dimension ref="A1:O167"/>
  <sheetViews>
    <sheetView workbookViewId="0">
      <pane xSplit="2" ySplit="2" topLeftCell="C66" activePane="bottomRight" state="frozen"/>
      <selection pane="bottomRight" activeCell="B66" sqref="B66"/>
      <selection pane="bottomLeft"/>
      <selection pane="topRight"/>
    </sheetView>
  </sheetViews>
  <sheetFormatPr defaultColWidth="15.140625" defaultRowHeight="15" outlineLevelRow="2"/>
  <cols>
    <col min="1" max="1" width="6" customWidth="1"/>
    <col min="2" max="2" width="17.7109375" customWidth="1"/>
    <col min="15" max="15" width="16.140625" bestFit="1" customWidth="1"/>
  </cols>
  <sheetData>
    <row r="1" spans="2:14">
      <c r="B1" s="983" t="s">
        <v>525</v>
      </c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</row>
    <row r="2" spans="2:14">
      <c r="B2" s="830" t="s">
        <v>519</v>
      </c>
      <c r="C2" s="830" t="s">
        <v>526</v>
      </c>
      <c r="D2" s="830" t="s">
        <v>527</v>
      </c>
      <c r="E2" s="830" t="s">
        <v>472</v>
      </c>
      <c r="F2" s="830" t="s">
        <v>473</v>
      </c>
      <c r="G2" s="830" t="s">
        <v>474</v>
      </c>
      <c r="H2" s="830" t="s">
        <v>475</v>
      </c>
      <c r="I2" s="830" t="s">
        <v>476</v>
      </c>
      <c r="J2" s="830" t="s">
        <v>477</v>
      </c>
      <c r="K2" s="830" t="s">
        <v>478</v>
      </c>
      <c r="L2" s="830" t="s">
        <v>479</v>
      </c>
      <c r="M2" s="830" t="s">
        <v>480</v>
      </c>
      <c r="N2" s="830" t="s">
        <v>481</v>
      </c>
    </row>
    <row r="3" spans="2:14" hidden="1" outlineLevel="2">
      <c r="B3" s="553" t="s">
        <v>341</v>
      </c>
      <c r="C3" s="348">
        <f>'Proy 2025 vs 2024'!X6</f>
        <v>278686.06</v>
      </c>
      <c r="D3" s="348">
        <f>'Proy 2025 vs 2024'!AV6</f>
        <v>263799.95</v>
      </c>
      <c r="E3" s="348">
        <f>'Proy 2025 vs 2024'!BY6</f>
        <v>334599.08</v>
      </c>
      <c r="F3" s="348">
        <f>'Proy 2025 vs 2024'!CX6</f>
        <v>378425.24</v>
      </c>
      <c r="G3" s="348">
        <f>'Proy 2025 vs 2024'!DV6</f>
        <v>346401.41000000003</v>
      </c>
      <c r="H3" s="348">
        <f>'Proy 2025 vs 2024'!EZ6</f>
        <v>469478.96</v>
      </c>
      <c r="I3" s="348">
        <f>'Proy 2025 vs 2024'!FX6</f>
        <v>329829.67</v>
      </c>
      <c r="J3" s="348">
        <f>'Proy 2025 vs 2024'!GV6</f>
        <v>283571.54000000004</v>
      </c>
      <c r="K3" s="348">
        <f>'Proy 2025 vs 2024'!HY6</f>
        <v>403190.57</v>
      </c>
      <c r="L3" s="348">
        <f>'Proy 2025 vs 2024'!IW6</f>
        <v>402575.05</v>
      </c>
      <c r="M3" s="348">
        <f>'Proy 2025 vs 2024'!JU6</f>
        <v>411176.13</v>
      </c>
      <c r="N3" s="348">
        <f>'Proy 2025 vs 2024'!KX6</f>
        <v>983498.81858989038</v>
      </c>
    </row>
    <row r="4" spans="2:14" hidden="1" outlineLevel="2">
      <c r="B4" s="535" t="s">
        <v>342</v>
      </c>
      <c r="C4" s="348">
        <f>'Proy 2025 vs 2024'!X7</f>
        <v>264143.25</v>
      </c>
      <c r="D4" s="348">
        <f>'Proy 2025 vs 2024'!AV7</f>
        <v>320356.40999999997</v>
      </c>
      <c r="E4" s="348">
        <f>'Proy 2025 vs 2024'!BY7</f>
        <v>419607.32</v>
      </c>
      <c r="F4" s="348">
        <f>'Proy 2025 vs 2024'!CX7</f>
        <v>404136.24</v>
      </c>
      <c r="G4" s="348">
        <f>'Proy 2025 vs 2024'!DV7</f>
        <v>445747.27</v>
      </c>
      <c r="H4" s="348">
        <f>'Proy 2025 vs 2024'!EZ7</f>
        <v>593111.52</v>
      </c>
      <c r="I4" s="348">
        <f>'Proy 2025 vs 2024'!FX7</f>
        <v>414577.51</v>
      </c>
      <c r="J4" s="348">
        <f>'Proy 2025 vs 2024'!GV7</f>
        <v>358498.68</v>
      </c>
      <c r="K4" s="348">
        <f>'Proy 2025 vs 2024'!HY7</f>
        <v>371413.93</v>
      </c>
      <c r="L4" s="348">
        <f>'Proy 2025 vs 2024'!IW7</f>
        <v>470386.71</v>
      </c>
      <c r="M4" s="348">
        <f>'Proy 2025 vs 2024'!JU7</f>
        <v>466696.05</v>
      </c>
      <c r="N4" s="348">
        <f>'Proy 2025 vs 2024'!KX7</f>
        <v>1333829.3842988738</v>
      </c>
    </row>
    <row r="5" spans="2:14" hidden="1" outlineLevel="2">
      <c r="B5" s="535" t="s">
        <v>343</v>
      </c>
      <c r="C5" s="348">
        <f>'Proy 2025 vs 2024'!X8</f>
        <v>335189.94</v>
      </c>
      <c r="D5" s="348">
        <f>'Proy 2025 vs 2024'!AV8</f>
        <v>334739.29000000004</v>
      </c>
      <c r="E5" s="348">
        <f>'Proy 2025 vs 2024'!BY8</f>
        <v>436385.83999999997</v>
      </c>
      <c r="F5" s="348">
        <f>'Proy 2025 vs 2024'!CX8</f>
        <v>475689.81</v>
      </c>
      <c r="G5" s="348">
        <f>'Proy 2025 vs 2024'!DV8</f>
        <v>479174.46</v>
      </c>
      <c r="H5" s="348">
        <f>'Proy 2025 vs 2024'!EZ8</f>
        <v>524206.13999999996</v>
      </c>
      <c r="I5" s="348">
        <f>'Proy 2025 vs 2024'!FX8</f>
        <v>378845.37</v>
      </c>
      <c r="J5" s="348">
        <f>'Proy 2025 vs 2024'!GV8</f>
        <v>350511.37</v>
      </c>
      <c r="K5" s="348">
        <f>'Proy 2025 vs 2024'!HY8</f>
        <v>465618.57</v>
      </c>
      <c r="L5" s="348">
        <f>'Proy 2025 vs 2024'!IW8</f>
        <v>546794.72</v>
      </c>
      <c r="M5" s="348">
        <f>'Proy 2025 vs 2024'!JU8</f>
        <v>496693.06000000006</v>
      </c>
      <c r="N5" s="348">
        <f>'Proy 2025 vs 2024'!KX8</f>
        <v>1099029.2902125395</v>
      </c>
    </row>
    <row r="6" spans="2:14" hidden="1" outlineLevel="2">
      <c r="B6" s="535" t="s">
        <v>344</v>
      </c>
      <c r="C6" s="348">
        <f>'Proy 2025 vs 2024'!X9</f>
        <v>213505.52</v>
      </c>
      <c r="D6" s="348">
        <f>'Proy 2025 vs 2024'!AV9</f>
        <v>237135.3</v>
      </c>
      <c r="E6" s="348">
        <f>'Proy 2025 vs 2024'!BY9</f>
        <v>314022.90000000002</v>
      </c>
      <c r="F6" s="348">
        <f>'Proy 2025 vs 2024'!CX9</f>
        <v>256746.83999999997</v>
      </c>
      <c r="G6" s="348">
        <f>'Proy 2025 vs 2024'!DV9</f>
        <v>322912.02</v>
      </c>
      <c r="H6" s="348">
        <f>'Proy 2025 vs 2024'!EZ9</f>
        <v>413939.80000000005</v>
      </c>
      <c r="I6" s="348">
        <f>'Proy 2025 vs 2024'!FX9</f>
        <v>329032.51</v>
      </c>
      <c r="J6" s="348">
        <f>'Proy 2025 vs 2024'!GV9</f>
        <v>275349.8</v>
      </c>
      <c r="K6" s="348">
        <f>'Proy 2025 vs 2024'!HY9</f>
        <v>314902.49</v>
      </c>
      <c r="L6" s="348">
        <f>'Proy 2025 vs 2024'!IW9</f>
        <v>331258.84000000003</v>
      </c>
      <c r="M6" s="348">
        <f>'Proy 2025 vs 2024'!JU9</f>
        <v>351036.25</v>
      </c>
      <c r="N6" s="348">
        <f>'Proy 2025 vs 2024'!KX9</f>
        <v>910294.9307415972</v>
      </c>
    </row>
    <row r="7" spans="2:14" hidden="1" outlineLevel="2">
      <c r="B7" s="535" t="s">
        <v>345</v>
      </c>
      <c r="C7" s="348">
        <f>'Proy 2025 vs 2024'!X10</f>
        <v>285778.45</v>
      </c>
      <c r="D7" s="348">
        <f>'Proy 2025 vs 2024'!AV10</f>
        <v>316422.53000000003</v>
      </c>
      <c r="E7" s="348">
        <f>'Proy 2025 vs 2024'!BY10</f>
        <v>430135.69</v>
      </c>
      <c r="F7" s="348">
        <f>'Proy 2025 vs 2024'!CX10</f>
        <v>445112.13999999996</v>
      </c>
      <c r="G7" s="348">
        <f>'Proy 2025 vs 2024'!DV10</f>
        <v>419773.21</v>
      </c>
      <c r="H7" s="348">
        <f>'Proy 2025 vs 2024'!EZ10</f>
        <v>521408.25</v>
      </c>
      <c r="I7" s="348">
        <f>'Proy 2025 vs 2024'!FX10</f>
        <v>361134.83999999997</v>
      </c>
      <c r="J7" s="348">
        <f>'Proy 2025 vs 2024'!GV10</f>
        <v>361212.16000000003</v>
      </c>
      <c r="K7" s="348">
        <f>'Proy 2025 vs 2024'!HY10</f>
        <v>447489.68000000005</v>
      </c>
      <c r="L7" s="348">
        <f>'Proy 2025 vs 2024'!IW10</f>
        <v>487343.86</v>
      </c>
      <c r="M7" s="348">
        <f>'Proy 2025 vs 2024'!JU10</f>
        <v>447670.42000000004</v>
      </c>
      <c r="N7" s="348">
        <f>'Proy 2025 vs 2024'!KX10</f>
        <v>1050191.5869611003</v>
      </c>
    </row>
    <row r="8" spans="2:14" hidden="1" outlineLevel="2">
      <c r="B8" s="535" t="s">
        <v>346</v>
      </c>
      <c r="C8" s="348">
        <f>'Proy 2025 vs 2024'!X11</f>
        <v>283601.34999999998</v>
      </c>
      <c r="D8" s="348">
        <f>'Proy 2025 vs 2024'!AV11</f>
        <v>297082.78999999998</v>
      </c>
      <c r="E8" s="348">
        <f>'Proy 2025 vs 2024'!BY11</f>
        <v>444799.70999999996</v>
      </c>
      <c r="F8" s="348">
        <f>'Proy 2025 vs 2024'!CX11</f>
        <v>424455.06999999995</v>
      </c>
      <c r="G8" s="348">
        <f>'Proy 2025 vs 2024'!DV11</f>
        <v>434029.44999999995</v>
      </c>
      <c r="H8" s="348">
        <f>'Proy 2025 vs 2024'!EZ11</f>
        <v>548288.14</v>
      </c>
      <c r="I8" s="348">
        <f>'Proy 2025 vs 2024'!FX11</f>
        <v>426564.43</v>
      </c>
      <c r="J8" s="348">
        <f>'Proy 2025 vs 2024'!GV11</f>
        <v>373477.25</v>
      </c>
      <c r="K8" s="348">
        <f>'Proy 2025 vs 2024'!HY11</f>
        <v>459222.78</v>
      </c>
      <c r="L8" s="348">
        <f>'Proy 2025 vs 2024'!IW11</f>
        <v>532974.22</v>
      </c>
      <c r="M8" s="348">
        <f>'Proy 2025 vs 2024'!JU11</f>
        <v>468824.93</v>
      </c>
      <c r="N8" s="348">
        <f>'Proy 2025 vs 2024'!KX11</f>
        <v>1321844.0074354608</v>
      </c>
    </row>
    <row r="9" spans="2:14" hidden="1" outlineLevel="2">
      <c r="B9" s="535" t="s">
        <v>347</v>
      </c>
      <c r="C9" s="348">
        <f>'Proy 2025 vs 2024'!X12</f>
        <v>413942.46</v>
      </c>
      <c r="D9" s="348">
        <f>'Proy 2025 vs 2024'!AV12</f>
        <v>502412.68999999994</v>
      </c>
      <c r="E9" s="348">
        <f>'Proy 2025 vs 2024'!BY12</f>
        <v>606076.43000000005</v>
      </c>
      <c r="F9" s="348">
        <f>'Proy 2025 vs 2024'!CX12</f>
        <v>549920.1</v>
      </c>
      <c r="G9" s="348">
        <f>'Proy 2025 vs 2024'!DV12</f>
        <v>614423.51</v>
      </c>
      <c r="H9" s="348">
        <f>'Proy 2025 vs 2024'!EZ12</f>
        <v>898117.35</v>
      </c>
      <c r="I9" s="348">
        <f>'Proy 2025 vs 2024'!FX12</f>
        <v>581765.31000000006</v>
      </c>
      <c r="J9" s="348">
        <f>'Proy 2025 vs 2024'!GV12</f>
        <v>548255.93999999994</v>
      </c>
      <c r="K9" s="348">
        <f>'Proy 2025 vs 2024'!HY12</f>
        <v>627732.56000000006</v>
      </c>
      <c r="L9" s="348">
        <f>'Proy 2025 vs 2024'!IW12</f>
        <v>669640.07000000007</v>
      </c>
      <c r="M9" s="348">
        <f>'Proy 2025 vs 2024'!JU12</f>
        <v>677917.34000000008</v>
      </c>
      <c r="N9" s="348">
        <f>'Proy 2025 vs 2024'!KX12</f>
        <v>1679832.3081452623</v>
      </c>
    </row>
    <row r="10" spans="2:14" hidden="1" outlineLevel="2">
      <c r="B10" s="535" t="s">
        <v>348</v>
      </c>
      <c r="C10" s="348">
        <f>'Proy 2025 vs 2024'!X13</f>
        <v>238194.82</v>
      </c>
      <c r="D10" s="348">
        <f>'Proy 2025 vs 2024'!AV13</f>
        <v>260462.25999999998</v>
      </c>
      <c r="E10" s="348">
        <f>'Proy 2025 vs 2024'!BY13</f>
        <v>356602.64999999997</v>
      </c>
      <c r="F10" s="348">
        <f>'Proy 2025 vs 2024'!CX13</f>
        <v>349027.18</v>
      </c>
      <c r="G10" s="348">
        <f>'Proy 2025 vs 2024'!DV13</f>
        <v>399766.32</v>
      </c>
      <c r="H10" s="348">
        <f>'Proy 2025 vs 2024'!EZ13</f>
        <v>490150.07</v>
      </c>
      <c r="I10" s="348">
        <f>'Proy 2025 vs 2024'!FX13</f>
        <v>314998.64999999997</v>
      </c>
      <c r="J10" s="348">
        <f>'Proy 2025 vs 2024'!GV13</f>
        <v>266427.06</v>
      </c>
      <c r="K10" s="348">
        <f>'Proy 2025 vs 2024'!HY13</f>
        <v>334379.14</v>
      </c>
      <c r="L10" s="348">
        <f>'Proy 2025 vs 2024'!IW13</f>
        <v>370048.64</v>
      </c>
      <c r="M10" s="348">
        <f>'Proy 2025 vs 2024'!JU13</f>
        <v>374324.99</v>
      </c>
      <c r="N10" s="348">
        <f>'Proy 2025 vs 2024'!KX13</f>
        <v>1014480.1130086675</v>
      </c>
    </row>
    <row r="11" spans="2:14" hidden="1" outlineLevel="2">
      <c r="B11" s="535" t="s">
        <v>17</v>
      </c>
      <c r="C11" s="348">
        <f>'Proy 2025 vs 2024'!X14</f>
        <v>413386.9</v>
      </c>
      <c r="D11" s="348">
        <f>'Proy 2025 vs 2024'!AV14</f>
        <v>528557.57999999996</v>
      </c>
      <c r="E11" s="348">
        <f>'Proy 2025 vs 2024'!BY14</f>
        <v>691768.76</v>
      </c>
      <c r="F11" s="348">
        <f>'Proy 2025 vs 2024'!CX14</f>
        <v>699097.34000000008</v>
      </c>
      <c r="G11" s="348">
        <f>'Proy 2025 vs 2024'!DV14</f>
        <v>756487.31</v>
      </c>
      <c r="H11" s="348">
        <f>'Proy 2025 vs 2024'!EZ14</f>
        <v>1063535.8900000001</v>
      </c>
      <c r="I11" s="348">
        <f>'Proy 2025 vs 2024'!FX14</f>
        <v>725543.56</v>
      </c>
      <c r="J11" s="348">
        <f>'Proy 2025 vs 2024'!GV14</f>
        <v>746594.42999999993</v>
      </c>
      <c r="K11" s="348">
        <f>'Proy 2025 vs 2024'!HY14</f>
        <v>780966.24</v>
      </c>
      <c r="L11" s="348">
        <f>'Proy 2025 vs 2024'!IW14</f>
        <v>987895.69</v>
      </c>
      <c r="M11" s="348">
        <f>'Proy 2025 vs 2024'!JU14</f>
        <v>907354.5199999999</v>
      </c>
      <c r="N11" s="348">
        <f>'Proy 2025 vs 2024'!KX14</f>
        <v>2661114.0331271519</v>
      </c>
    </row>
    <row r="12" spans="2:14" hidden="1" outlineLevel="2">
      <c r="B12" s="535" t="s">
        <v>18</v>
      </c>
      <c r="C12" s="348">
        <f>'Proy 2025 vs 2024'!X15</f>
        <v>343413.13</v>
      </c>
      <c r="D12" s="348">
        <f>'Proy 2025 vs 2024'!AV15</f>
        <v>373947.23</v>
      </c>
      <c r="E12" s="348">
        <f>'Proy 2025 vs 2024'!BY15</f>
        <v>552416.27</v>
      </c>
      <c r="F12" s="348">
        <f>'Proy 2025 vs 2024'!CX15</f>
        <v>462439.48</v>
      </c>
      <c r="G12" s="348">
        <f>'Proy 2025 vs 2024'!DV15</f>
        <v>509950.55</v>
      </c>
      <c r="H12" s="348">
        <f>'Proy 2025 vs 2024'!EZ15</f>
        <v>737105.48</v>
      </c>
      <c r="I12" s="348">
        <f>'Proy 2025 vs 2024'!FX15</f>
        <v>682207.17</v>
      </c>
      <c r="J12" s="348">
        <f>'Proy 2025 vs 2024'!GV15</f>
        <v>550717.41999999993</v>
      </c>
      <c r="K12" s="348">
        <f>'Proy 2025 vs 2024'!HY15</f>
        <v>614571.61</v>
      </c>
      <c r="L12" s="348">
        <f>'Proy 2025 vs 2024'!IW15</f>
        <v>692695.86</v>
      </c>
      <c r="M12" s="348">
        <f>'Proy 2025 vs 2024'!JU15</f>
        <v>714937.25</v>
      </c>
      <c r="N12" s="348">
        <f>'Proy 2025 vs 2024'!KX15</f>
        <v>1723026.8094371841</v>
      </c>
    </row>
    <row r="13" spans="2:14" hidden="1" outlineLevel="2">
      <c r="B13" s="535" t="s">
        <v>19</v>
      </c>
      <c r="C13" s="348">
        <f>'Proy 2025 vs 2024'!X16</f>
        <v>393655.87</v>
      </c>
      <c r="D13" s="348">
        <f>'Proy 2025 vs 2024'!AV16</f>
        <v>458322.23000000004</v>
      </c>
      <c r="E13" s="348">
        <f>'Proy 2025 vs 2024'!BY16</f>
        <v>571396.95000000007</v>
      </c>
      <c r="F13" s="348">
        <f>'Proy 2025 vs 2024'!CX16</f>
        <v>603750.09000000008</v>
      </c>
      <c r="G13" s="348">
        <f>'Proy 2025 vs 2024'!DV16</f>
        <v>637900.27</v>
      </c>
      <c r="H13" s="348">
        <f>'Proy 2025 vs 2024'!EZ16</f>
        <v>909542.47000000009</v>
      </c>
      <c r="I13" s="348">
        <f>'Proy 2025 vs 2024'!FX16</f>
        <v>596800.3899999999</v>
      </c>
      <c r="J13" s="348">
        <f>'Proy 2025 vs 2024'!GV16</f>
        <v>639925.80000000005</v>
      </c>
      <c r="K13" s="348">
        <f>'Proy 2025 vs 2024'!HY16</f>
        <v>689591.39</v>
      </c>
      <c r="L13" s="348">
        <f>'Proy 2025 vs 2024'!IW16</f>
        <v>977760.87</v>
      </c>
      <c r="M13" s="348">
        <f>'Proy 2025 vs 2024'!JU16</f>
        <v>921224.47</v>
      </c>
      <c r="N13" s="348">
        <f>'Proy 2025 vs 2024'!KX16</f>
        <v>2602445.8019544282</v>
      </c>
    </row>
    <row r="14" spans="2:14" hidden="1" outlineLevel="2">
      <c r="B14" s="535" t="s">
        <v>20</v>
      </c>
      <c r="C14" s="348">
        <f>'Proy 2025 vs 2024'!X17</f>
        <v>247470.7</v>
      </c>
      <c r="D14" s="348">
        <f>'Proy 2025 vs 2024'!AV17</f>
        <v>248786.07</v>
      </c>
      <c r="E14" s="348">
        <f>'Proy 2025 vs 2024'!BY17</f>
        <v>327358.06</v>
      </c>
      <c r="F14" s="348">
        <f>'Proy 2025 vs 2024'!CX17</f>
        <v>335441.63</v>
      </c>
      <c r="G14" s="348">
        <f>'Proy 2025 vs 2024'!DV17</f>
        <v>323578.38</v>
      </c>
      <c r="H14" s="348">
        <f>'Proy 2025 vs 2024'!EZ17</f>
        <v>422580.67</v>
      </c>
      <c r="I14" s="348">
        <f>'Proy 2025 vs 2024'!FX17</f>
        <v>265196.3</v>
      </c>
      <c r="J14" s="348">
        <f>'Proy 2025 vs 2024'!GV17</f>
        <v>265728</v>
      </c>
      <c r="K14" s="348">
        <f>'Proy 2025 vs 2024'!HY17</f>
        <v>250725.56</v>
      </c>
      <c r="L14" s="348">
        <f>'Proy 2025 vs 2024'!IW17</f>
        <v>337823.95999999996</v>
      </c>
      <c r="M14" s="348">
        <f>'Proy 2025 vs 2024'!JU17</f>
        <v>325240.42</v>
      </c>
      <c r="N14" s="348">
        <f>'Proy 2025 vs 2024'!KX17</f>
        <v>1058529.0621972643</v>
      </c>
    </row>
    <row r="15" spans="2:14" hidden="1" outlineLevel="2">
      <c r="B15" s="535" t="s">
        <v>21</v>
      </c>
      <c r="C15" s="348">
        <f>'Proy 2025 vs 2024'!X18</f>
        <v>327396.18</v>
      </c>
      <c r="D15" s="348">
        <f>'Proy 2025 vs 2024'!AV18</f>
        <v>297076.75000000006</v>
      </c>
      <c r="E15" s="348">
        <f>'Proy 2025 vs 2024'!BY18</f>
        <v>349460.94</v>
      </c>
      <c r="F15" s="348">
        <f>'Proy 2025 vs 2024'!CX18</f>
        <v>326576.65000000002</v>
      </c>
      <c r="G15" s="348">
        <f>'Proy 2025 vs 2024'!DV18</f>
        <v>366288.44</v>
      </c>
      <c r="H15" s="348">
        <f>'Proy 2025 vs 2024'!EZ18</f>
        <v>539930.4</v>
      </c>
      <c r="I15" s="348">
        <f>'Proy 2025 vs 2024'!FX18</f>
        <v>311803.98</v>
      </c>
      <c r="J15" s="348">
        <f>'Proy 2025 vs 2024'!GV18</f>
        <v>326632.53000000003</v>
      </c>
      <c r="K15" s="348">
        <f>'Proy 2025 vs 2024'!HY18</f>
        <v>347438.32</v>
      </c>
      <c r="L15" s="348">
        <f>'Proy 2025 vs 2024'!IW18</f>
        <v>348045.69</v>
      </c>
      <c r="M15" s="348">
        <f>'Proy 2025 vs 2024'!JU18</f>
        <v>353214.97</v>
      </c>
      <c r="N15" s="348">
        <f>'Proy 2025 vs 2024'!KX18</f>
        <v>894991.37239643035</v>
      </c>
    </row>
    <row r="16" spans="2:14" hidden="1" outlineLevel="2">
      <c r="B16" s="535" t="s">
        <v>22</v>
      </c>
      <c r="C16" s="348">
        <f>'Proy 2025 vs 2024'!X19</f>
        <v>317120.89</v>
      </c>
      <c r="D16" s="348">
        <f>'Proy 2025 vs 2024'!AV19</f>
        <v>345159.68999999994</v>
      </c>
      <c r="E16" s="348">
        <f>'Proy 2025 vs 2024'!BY19</f>
        <v>471902.03</v>
      </c>
      <c r="F16" s="348">
        <f>'Proy 2025 vs 2024'!CX19</f>
        <v>409568.30999999994</v>
      </c>
      <c r="G16" s="348">
        <f>'Proy 2025 vs 2024'!DV19</f>
        <v>409925.6</v>
      </c>
      <c r="H16" s="348">
        <f>'Proy 2025 vs 2024'!EZ19</f>
        <v>536159.67000000004</v>
      </c>
      <c r="I16" s="348">
        <f>'Proy 2025 vs 2024'!FX19</f>
        <v>404691.15</v>
      </c>
      <c r="J16" s="348">
        <f>'Proy 2025 vs 2024'!GV19</f>
        <v>368783.12999999995</v>
      </c>
      <c r="K16" s="348">
        <f>'Proy 2025 vs 2024'!HY19</f>
        <v>414855.66000000003</v>
      </c>
      <c r="L16" s="348">
        <f>'Proy 2025 vs 2024'!IW19</f>
        <v>526185.76</v>
      </c>
      <c r="M16" s="348">
        <f>'Proy 2025 vs 2024'!JU19</f>
        <v>466416.49000000005</v>
      </c>
      <c r="N16" s="348">
        <f>'Proy 2025 vs 2024'!KX19</f>
        <v>1368889.3071460924</v>
      </c>
    </row>
    <row r="17" spans="2:15" hidden="1" outlineLevel="2">
      <c r="B17" s="535" t="s">
        <v>23</v>
      </c>
      <c r="C17" s="348">
        <f>'Proy 2025 vs 2024'!X20</f>
        <v>346228.77</v>
      </c>
      <c r="D17" s="348">
        <f>'Proy 2025 vs 2024'!AV20</f>
        <v>369469.16000000003</v>
      </c>
      <c r="E17" s="348">
        <f>'Proy 2025 vs 2024'!BY20</f>
        <v>462397.6</v>
      </c>
      <c r="F17" s="348">
        <f>'Proy 2025 vs 2024'!CX20</f>
        <v>464161.41000000003</v>
      </c>
      <c r="G17" s="348">
        <f>'Proy 2025 vs 2024'!DV20</f>
        <v>494404.04</v>
      </c>
      <c r="H17" s="348">
        <f>'Proy 2025 vs 2024'!EZ20</f>
        <v>613967.39</v>
      </c>
      <c r="I17" s="348">
        <f>'Proy 2025 vs 2024'!FX20</f>
        <v>381260.27</v>
      </c>
      <c r="J17" s="348">
        <f>'Proy 2025 vs 2024'!GV20</f>
        <v>346144.89</v>
      </c>
      <c r="K17" s="348">
        <f>'Proy 2025 vs 2024'!HY20</f>
        <v>442625.12</v>
      </c>
      <c r="L17" s="348">
        <f>'Proy 2025 vs 2024'!IW20</f>
        <v>486279.94</v>
      </c>
      <c r="M17" s="348">
        <f>'Proy 2025 vs 2024'!JU20</f>
        <v>453509.64</v>
      </c>
      <c r="N17" s="348">
        <f>'Proy 2025 vs 2024'!KX20</f>
        <v>1049927.0266128415</v>
      </c>
    </row>
    <row r="18" spans="2:15" hidden="1" outlineLevel="2">
      <c r="B18" s="535" t="s">
        <v>24</v>
      </c>
      <c r="C18" s="348">
        <f>'Proy 2025 vs 2024'!X21</f>
        <v>377494.99999999994</v>
      </c>
      <c r="D18" s="348">
        <f>'Proy 2025 vs 2024'!AV21</f>
        <v>456165.98</v>
      </c>
      <c r="E18" s="348">
        <f>'Proy 2025 vs 2024'!BY21</f>
        <v>598556.89000000013</v>
      </c>
      <c r="F18" s="348">
        <f>'Proy 2025 vs 2024'!CX21</f>
        <v>666163.93999999994</v>
      </c>
      <c r="G18" s="348">
        <f>'Proy 2025 vs 2024'!DV21</f>
        <v>671950.70000000007</v>
      </c>
      <c r="H18" s="348">
        <f>'Proy 2025 vs 2024'!EZ21</f>
        <v>906202.39999999991</v>
      </c>
      <c r="I18" s="348">
        <f>'Proy 2025 vs 2024'!FX21</f>
        <v>602889.47</v>
      </c>
      <c r="J18" s="348">
        <f>'Proy 2025 vs 2024'!GV21</f>
        <v>557704.1</v>
      </c>
      <c r="K18" s="348">
        <f>'Proy 2025 vs 2024'!HY21</f>
        <v>646400.88</v>
      </c>
      <c r="L18" s="348">
        <f>'Proy 2025 vs 2024'!IW21</f>
        <v>663857.91999999993</v>
      </c>
      <c r="M18" s="348">
        <f>'Proy 2025 vs 2024'!JU21</f>
        <v>618401.32999999996</v>
      </c>
      <c r="N18" s="348">
        <f>'Proy 2025 vs 2024'!KX21</f>
        <v>1464757.3047997886</v>
      </c>
    </row>
    <row r="19" spans="2:15" hidden="1" outlineLevel="2">
      <c r="B19" s="535" t="s">
        <v>25</v>
      </c>
      <c r="C19" s="348">
        <f>'Proy 2025 vs 2024'!X22</f>
        <v>270493.51</v>
      </c>
      <c r="D19" s="348">
        <f>'Proy 2025 vs 2024'!AV22</f>
        <v>310926.95</v>
      </c>
      <c r="E19" s="348">
        <f>'Proy 2025 vs 2024'!BY22</f>
        <v>478591.36</v>
      </c>
      <c r="F19" s="348">
        <f>'Proy 2025 vs 2024'!CX22</f>
        <v>486968.35</v>
      </c>
      <c r="G19" s="348">
        <f>'Proy 2025 vs 2024'!DV22</f>
        <v>527920.65</v>
      </c>
      <c r="H19" s="348">
        <f>'Proy 2025 vs 2024'!EZ22</f>
        <v>780457.92</v>
      </c>
      <c r="I19" s="348">
        <f>'Proy 2025 vs 2024'!FX22</f>
        <v>466704.31</v>
      </c>
      <c r="J19" s="348">
        <f>'Proy 2025 vs 2024'!GV22</f>
        <v>627636.72</v>
      </c>
      <c r="K19" s="348">
        <f>'Proy 2025 vs 2024'!HY22</f>
        <v>531450.62</v>
      </c>
      <c r="L19" s="348">
        <f>'Proy 2025 vs 2024'!IW22</f>
        <v>644921.19999999995</v>
      </c>
      <c r="M19" s="348">
        <f>'Proy 2025 vs 2024'!JU22</f>
        <v>693577.79</v>
      </c>
      <c r="N19" s="348">
        <f>'Proy 2025 vs 2024'!KX22</f>
        <v>2052095.970499797</v>
      </c>
    </row>
    <row r="20" spans="2:15" hidden="1" outlineLevel="2">
      <c r="B20" s="535" t="s">
        <v>26</v>
      </c>
      <c r="C20" s="348">
        <f>'Proy 2025 vs 2024'!X23</f>
        <v>301263.94</v>
      </c>
      <c r="D20" s="348">
        <f>'Proy 2025 vs 2024'!AV23</f>
        <v>358412.51999999996</v>
      </c>
      <c r="E20" s="348">
        <f>'Proy 2025 vs 2024'!BY23</f>
        <v>428753.1</v>
      </c>
      <c r="F20" s="348">
        <f>'Proy 2025 vs 2024'!CX23</f>
        <v>413418.89</v>
      </c>
      <c r="G20" s="348">
        <f>'Proy 2025 vs 2024'!DV23</f>
        <v>394951.75</v>
      </c>
      <c r="H20" s="348">
        <f>'Proy 2025 vs 2024'!EZ23</f>
        <v>475003.47000000003</v>
      </c>
      <c r="I20" s="348">
        <f>'Proy 2025 vs 2024'!FX23</f>
        <v>344216.01000000007</v>
      </c>
      <c r="J20" s="348">
        <f>'Proy 2025 vs 2024'!GV23</f>
        <v>328372.82</v>
      </c>
      <c r="K20" s="348">
        <f>'Proy 2025 vs 2024'!HY23</f>
        <v>450810.83999999997</v>
      </c>
      <c r="L20" s="348">
        <f>'Proy 2025 vs 2024'!IW23</f>
        <v>526228.15</v>
      </c>
      <c r="M20" s="348">
        <f>'Proy 2025 vs 2024'!JU23</f>
        <v>454840.84</v>
      </c>
      <c r="N20" s="348">
        <f>'Proy 2025 vs 2024'!KX23</f>
        <v>1051926.8651214284</v>
      </c>
    </row>
    <row r="21" spans="2:15" hidden="1" outlineLevel="2">
      <c r="B21" s="684" t="s">
        <v>27</v>
      </c>
      <c r="C21" s="348">
        <f>'Proy 2025 vs 2024'!X24</f>
        <v>413388.41</v>
      </c>
      <c r="D21" s="348">
        <f>'Proy 2025 vs 2024'!AV24</f>
        <v>534294.53</v>
      </c>
      <c r="E21" s="348">
        <f>'Proy 2025 vs 2024'!BY24</f>
        <v>591417.87</v>
      </c>
      <c r="F21" s="348">
        <f>'Proy 2025 vs 2024'!CX24</f>
        <v>566506.36</v>
      </c>
      <c r="G21" s="348">
        <f>'Proy 2025 vs 2024'!DV24</f>
        <v>557596.18999999994</v>
      </c>
      <c r="H21" s="348">
        <f>'Proy 2025 vs 2024'!EZ24</f>
        <v>807946.08</v>
      </c>
      <c r="I21" s="348">
        <f>'Proy 2025 vs 2024'!FX24</f>
        <v>546462.74</v>
      </c>
      <c r="J21" s="348">
        <f>'Proy 2025 vs 2024'!GV24</f>
        <v>675802</v>
      </c>
      <c r="K21" s="348">
        <f>'Proy 2025 vs 2024'!HY24</f>
        <v>687608.47000000009</v>
      </c>
      <c r="L21" s="348">
        <f>'Proy 2025 vs 2024'!IW24</f>
        <v>833670.61</v>
      </c>
      <c r="M21" s="348">
        <f>'Proy 2025 vs 2024'!JU24</f>
        <v>817882.88000000012</v>
      </c>
      <c r="N21" s="348">
        <f>'Proy 2025 vs 2024'!KX24</f>
        <v>2066697.7935427753</v>
      </c>
    </row>
    <row r="22" spans="2:15" hidden="1" outlineLevel="2">
      <c r="B22" s="534" t="s">
        <v>349</v>
      </c>
      <c r="C22" s="348">
        <f>'Proy 2025 vs 2024'!X25</f>
        <v>643934.49</v>
      </c>
      <c r="D22" s="348">
        <f>'Proy 2025 vs 2024'!AV25</f>
        <v>668995.66999999993</v>
      </c>
      <c r="E22" s="348">
        <f>'Proy 2025 vs 2024'!BY25</f>
        <v>829970.57</v>
      </c>
      <c r="F22" s="348">
        <f>'Proy 2025 vs 2024'!CX25</f>
        <v>698467.58</v>
      </c>
      <c r="G22" s="348">
        <f>'Proy 2025 vs 2024'!DV25</f>
        <v>745176.54</v>
      </c>
      <c r="H22" s="348">
        <f>'Proy 2025 vs 2024'!EZ25</f>
        <v>1170680.2</v>
      </c>
      <c r="I22" s="348">
        <f>'Proy 2025 vs 2024'!FX25</f>
        <v>871365.45</v>
      </c>
      <c r="J22" s="348">
        <f>'Proy 2025 vs 2024'!GV25</f>
        <v>725740.80999999994</v>
      </c>
      <c r="K22" s="348">
        <f>'Proy 2025 vs 2024'!HY25</f>
        <v>962778.97</v>
      </c>
      <c r="L22" s="348">
        <f>'Proy 2025 vs 2024'!IW25</f>
        <v>880624.71</v>
      </c>
      <c r="M22" s="348">
        <f>'Proy 2025 vs 2024'!JU25</f>
        <v>875535.12</v>
      </c>
      <c r="N22" s="348">
        <f>'Proy 2025 vs 2024'!KX25</f>
        <v>2036446.6729610413</v>
      </c>
    </row>
    <row r="23" spans="2:15" hidden="1" outlineLevel="2">
      <c r="B23" s="533" t="s">
        <v>350</v>
      </c>
      <c r="C23" s="348">
        <f>'Proy 2025 vs 2024'!X26</f>
        <v>1252986.27</v>
      </c>
      <c r="D23" s="348">
        <f>'Proy 2025 vs 2024'!AV26</f>
        <v>1389872.6199999999</v>
      </c>
      <c r="E23" s="348">
        <f>'Proy 2025 vs 2024'!BY26</f>
        <v>1823798.1099999999</v>
      </c>
      <c r="F23" s="348">
        <f>'Proy 2025 vs 2024'!CX26</f>
        <v>1336730.49</v>
      </c>
      <c r="G23" s="348">
        <f>'Proy 2025 vs 2024'!DV26</f>
        <v>1482147.8400000001</v>
      </c>
      <c r="H23" s="348">
        <f>'Proy 2025 vs 2024'!EZ26</f>
        <v>2009126.84</v>
      </c>
      <c r="I23" s="348">
        <f>'Proy 2025 vs 2024'!FX26</f>
        <v>1766440.24</v>
      </c>
      <c r="J23" s="348">
        <f>'Proy 2025 vs 2024'!GV26</f>
        <v>1587849.56</v>
      </c>
      <c r="K23" s="348">
        <f>'Proy 2025 vs 2024'!HY26</f>
        <v>2034905.1</v>
      </c>
      <c r="L23" s="348">
        <f>'Proy 2025 vs 2024'!IW26</f>
        <v>1695179.42</v>
      </c>
      <c r="M23" s="348">
        <f>'Proy 2025 vs 2024'!JU26</f>
        <v>1670268.69</v>
      </c>
      <c r="N23" s="348">
        <f>'Proy 2025 vs 2024'!KX26</f>
        <v>3557166.1767217494</v>
      </c>
    </row>
    <row r="24" spans="2:15" hidden="1" outlineLevel="2">
      <c r="B24" s="533" t="s">
        <v>351</v>
      </c>
      <c r="C24" s="348">
        <f>'Proy 2025 vs 2024'!X27</f>
        <v>512832.04000000004</v>
      </c>
      <c r="D24" s="348">
        <f>'Proy 2025 vs 2024'!AV27</f>
        <v>550146</v>
      </c>
      <c r="E24" s="348">
        <f>'Proy 2025 vs 2024'!BY27</f>
        <v>692147.81</v>
      </c>
      <c r="F24" s="348">
        <f>'Proy 2025 vs 2024'!CX27</f>
        <v>551641.77</v>
      </c>
      <c r="G24" s="348">
        <f>'Proy 2025 vs 2024'!DV27</f>
        <v>673068.19000000006</v>
      </c>
      <c r="H24" s="348">
        <f>'Proy 2025 vs 2024'!EZ27</f>
        <v>886802.42</v>
      </c>
      <c r="I24" s="348">
        <f>'Proy 2025 vs 2024'!FX27</f>
        <v>784494.23</v>
      </c>
      <c r="J24" s="348">
        <f>'Proy 2025 vs 2024'!GV27</f>
        <v>584799.29</v>
      </c>
      <c r="K24" s="348">
        <f>'Proy 2025 vs 2024'!HY27</f>
        <v>685890.98</v>
      </c>
      <c r="L24" s="348">
        <f>'Proy 2025 vs 2024'!IW27</f>
        <v>633597.56000000006</v>
      </c>
      <c r="M24" s="348">
        <f>'Proy 2025 vs 2024'!JU27</f>
        <v>589768.59000000008</v>
      </c>
      <c r="N24" s="348">
        <f>'Proy 2025 vs 2024'!KX27</f>
        <v>1436813.4723250794</v>
      </c>
    </row>
    <row r="25" spans="2:15" hidden="1" outlineLevel="2">
      <c r="B25" s="533" t="s">
        <v>228</v>
      </c>
      <c r="C25" s="348">
        <f>'Proy 2025 vs 2024'!X28</f>
        <v>1016504.9</v>
      </c>
      <c r="D25" s="348">
        <f>'Proy 2025 vs 2024'!AV28</f>
        <v>1053733.25</v>
      </c>
      <c r="E25" s="348">
        <f>'Proy 2025 vs 2024'!BY28</f>
        <v>1449650.93</v>
      </c>
      <c r="F25" s="348">
        <f>'Proy 2025 vs 2024'!CX28</f>
        <v>1170612.9099999999</v>
      </c>
      <c r="G25" s="348">
        <f>'Proy 2025 vs 2024'!DV28</f>
        <v>1362715.04</v>
      </c>
      <c r="H25" s="348">
        <f>'Proy 2025 vs 2024'!EZ28</f>
        <v>1752935.6199999999</v>
      </c>
      <c r="I25" s="348">
        <f>'Proy 2025 vs 2024'!FX28</f>
        <v>1370046.74</v>
      </c>
      <c r="J25" s="348">
        <f>'Proy 2025 vs 2024'!GV28</f>
        <v>1327212.5</v>
      </c>
      <c r="K25" s="348">
        <f>'Proy 2025 vs 2024'!HY28</f>
        <v>1583371.1</v>
      </c>
      <c r="L25" s="348">
        <f>'Proy 2025 vs 2024'!IW28</f>
        <v>1275855.68</v>
      </c>
      <c r="M25" s="348">
        <f>'Proy 2025 vs 2024'!JU28</f>
        <v>1342733.0699999998</v>
      </c>
      <c r="N25" s="348">
        <f>'Proy 2025 vs 2024'!KX28</f>
        <v>2796266.9832357205</v>
      </c>
    </row>
    <row r="26" spans="2:15" hidden="1" outlineLevel="2">
      <c r="B26" s="533" t="s">
        <v>229</v>
      </c>
      <c r="C26" s="348">
        <f>'Proy 2025 vs 2024'!X29</f>
        <v>931510.3</v>
      </c>
      <c r="D26" s="348">
        <f>'Proy 2025 vs 2024'!AV29</f>
        <v>1005495.99</v>
      </c>
      <c r="E26" s="348">
        <f>'Proy 2025 vs 2024'!BY29</f>
        <v>1269146.6200000001</v>
      </c>
      <c r="F26" s="348">
        <f>'Proy 2025 vs 2024'!CX29</f>
        <v>996905.86</v>
      </c>
      <c r="G26" s="348">
        <f>'Proy 2025 vs 2024'!DV29</f>
        <v>1051490.1299999999</v>
      </c>
      <c r="H26" s="348">
        <f>'Proy 2025 vs 2024'!EZ29</f>
        <v>1398908.11</v>
      </c>
      <c r="I26" s="348">
        <f>'Proy 2025 vs 2024'!FX29</f>
        <v>1206684.2100000002</v>
      </c>
      <c r="J26" s="348">
        <f>'Proy 2025 vs 2024'!GV29</f>
        <v>1151242.4699999997</v>
      </c>
      <c r="K26" s="348">
        <f>'Proy 2025 vs 2024'!HY29</f>
        <v>1326537.3600000001</v>
      </c>
      <c r="L26" s="348">
        <f>'Proy 2025 vs 2024'!IW29</f>
        <v>1184314.82</v>
      </c>
      <c r="M26" s="348">
        <f>'Proy 2025 vs 2024'!JU29</f>
        <v>1273504.74</v>
      </c>
      <c r="N26" s="348">
        <f>'Proy 2025 vs 2024'!KX29</f>
        <v>2728870.0267217495</v>
      </c>
    </row>
    <row r="27" spans="2:15" hidden="1" outlineLevel="2">
      <c r="B27" s="533" t="s">
        <v>230</v>
      </c>
      <c r="C27" s="348">
        <f>'Proy 2025 vs 2024'!X30</f>
        <v>445017.37</v>
      </c>
      <c r="D27" s="348">
        <f>'Proy 2025 vs 2024'!AV30</f>
        <v>455272.94999999995</v>
      </c>
      <c r="E27" s="348">
        <f>'Proy 2025 vs 2024'!BY30</f>
        <v>520705.00999999995</v>
      </c>
      <c r="F27" s="348">
        <f>'Proy 2025 vs 2024'!CX30</f>
        <v>406713.57999999996</v>
      </c>
      <c r="G27" s="348">
        <f>'Proy 2025 vs 2024'!DV30</f>
        <v>488313.84</v>
      </c>
      <c r="H27" s="348">
        <f>'Proy 2025 vs 2024'!EZ30</f>
        <v>691545.54</v>
      </c>
      <c r="I27" s="348">
        <f>'Proy 2025 vs 2024'!FX30</f>
        <v>557850.11999999988</v>
      </c>
      <c r="J27" s="348">
        <f>'Proy 2025 vs 2024'!GV30</f>
        <v>520336.51</v>
      </c>
      <c r="K27" s="348">
        <f>'Proy 2025 vs 2024'!HY30</f>
        <v>643709.14</v>
      </c>
      <c r="L27" s="348">
        <f>'Proy 2025 vs 2024'!IW30</f>
        <v>608345.65999999992</v>
      </c>
      <c r="M27" s="348">
        <f>'Proy 2025 vs 2024'!JU30</f>
        <v>556452.19000000006</v>
      </c>
      <c r="N27" s="348">
        <f>'Proy 2025 vs 2024'!KX30</f>
        <v>1309491.9353853213</v>
      </c>
    </row>
    <row r="28" spans="2:15" hidden="1" outlineLevel="2">
      <c r="B28" s="533" t="s">
        <v>231</v>
      </c>
      <c r="C28" s="348">
        <f>'Proy 2025 vs 2024'!X31</f>
        <v>298580.75</v>
      </c>
      <c r="D28" s="348">
        <f>'Proy 2025 vs 2024'!AV31</f>
        <v>338575.65</v>
      </c>
      <c r="E28" s="348">
        <f>'Proy 2025 vs 2024'!BY31</f>
        <v>409121.92999999993</v>
      </c>
      <c r="F28" s="348">
        <f>'Proy 2025 vs 2024'!CX31</f>
        <v>322130.60000000003</v>
      </c>
      <c r="G28" s="348">
        <f>'Proy 2025 vs 2024'!DV31</f>
        <v>394749.86</v>
      </c>
      <c r="H28" s="348">
        <f>'Proy 2025 vs 2024'!EZ31</f>
        <v>534851.5</v>
      </c>
      <c r="I28" s="348">
        <f>'Proy 2025 vs 2024'!FX31</f>
        <v>449993.92000000004</v>
      </c>
      <c r="J28" s="348">
        <f>'Proy 2025 vs 2024'!GV31</f>
        <v>394498.62</v>
      </c>
      <c r="K28" s="348">
        <f>'Proy 2025 vs 2024'!HY31</f>
        <v>506192.61</v>
      </c>
      <c r="L28" s="348">
        <f>'Proy 2025 vs 2024'!IW31</f>
        <v>416303.53</v>
      </c>
      <c r="M28" s="348">
        <f>'Proy 2025 vs 2024'!JU31</f>
        <v>383663.81000000006</v>
      </c>
      <c r="N28" s="348">
        <f>'Proy 2025 vs 2024'!KX31</f>
        <v>988605.07823444798</v>
      </c>
    </row>
    <row r="29" spans="2:15" hidden="1" outlineLevel="2">
      <c r="B29" s="647" t="s">
        <v>232</v>
      </c>
      <c r="C29" s="348">
        <f>'Proy 2025 vs 2024'!X32</f>
        <v>467657.92000000004</v>
      </c>
      <c r="D29" s="348">
        <f>'Proy 2025 vs 2024'!AV32</f>
        <v>503980.41000000003</v>
      </c>
      <c r="E29" s="348">
        <f>'Proy 2025 vs 2024'!BY32</f>
        <v>701171.02</v>
      </c>
      <c r="F29" s="348">
        <f>'Proy 2025 vs 2024'!CX32</f>
        <v>526097.75</v>
      </c>
      <c r="G29" s="348">
        <f>'Proy 2025 vs 2024'!DV32</f>
        <v>622164.63</v>
      </c>
      <c r="H29" s="348">
        <f>'Proy 2025 vs 2024'!EZ32</f>
        <v>831196.4</v>
      </c>
      <c r="I29" s="348">
        <f>'Proy 2025 vs 2024'!FX32</f>
        <v>641742.76</v>
      </c>
      <c r="J29" s="348">
        <f>'Proy 2025 vs 2024'!GV32</f>
        <v>655315.92999999993</v>
      </c>
      <c r="K29" s="348">
        <f>'Proy 2025 vs 2024'!HY32</f>
        <v>797773.67999999993</v>
      </c>
      <c r="L29" s="348">
        <f>'Proy 2025 vs 2024'!IW32</f>
        <v>678509.08</v>
      </c>
      <c r="M29" s="348">
        <f>'Proy 2025 vs 2024'!JU32</f>
        <v>772970.51</v>
      </c>
      <c r="N29" s="348">
        <f>'Proy 2025 vs 2024'!KX32</f>
        <v>1616919.1023250793</v>
      </c>
    </row>
    <row r="30" spans="2:15" hidden="1" outlineLevel="2">
      <c r="B30" s="533" t="s">
        <v>233</v>
      </c>
      <c r="C30" s="348">
        <v>0</v>
      </c>
      <c r="D30" s="348">
        <v>0</v>
      </c>
      <c r="E30" s="348">
        <v>0</v>
      </c>
      <c r="F30" s="348">
        <v>491423.49</v>
      </c>
      <c r="G30" s="348">
        <v>557621.59</v>
      </c>
      <c r="H30" s="348">
        <v>757773.47</v>
      </c>
      <c r="I30" s="348">
        <v>625377.28000000003</v>
      </c>
      <c r="J30" s="348">
        <v>567746</v>
      </c>
      <c r="K30" s="348">
        <v>697805.79</v>
      </c>
      <c r="L30" s="348">
        <v>602792.05000000005</v>
      </c>
      <c r="M30" s="348">
        <v>609801.26</v>
      </c>
      <c r="N30" s="348">
        <v>1306828.25</v>
      </c>
    </row>
    <row r="31" spans="2:15" hidden="1" outlineLevel="2">
      <c r="B31" s="813" t="s">
        <v>522</v>
      </c>
      <c r="C31" s="348">
        <v>116800</v>
      </c>
      <c r="D31" s="348">
        <v>125200</v>
      </c>
      <c r="E31" s="348">
        <v>161600</v>
      </c>
      <c r="F31" s="348">
        <v>126200</v>
      </c>
      <c r="G31" s="348">
        <v>143200</v>
      </c>
      <c r="H31" s="348">
        <v>194600</v>
      </c>
      <c r="I31" s="348">
        <v>160600</v>
      </c>
      <c r="J31" s="348">
        <v>145800</v>
      </c>
      <c r="K31" s="348">
        <v>179200</v>
      </c>
      <c r="L31" s="348">
        <v>154800</v>
      </c>
      <c r="M31" s="348">
        <v>156600</v>
      </c>
      <c r="N31" s="348">
        <v>335600</v>
      </c>
    </row>
    <row r="32" spans="2:15" ht="21" collapsed="1">
      <c r="B32" s="515" t="s">
        <v>38</v>
      </c>
      <c r="C32" s="778">
        <f>SUM(C3:C31)</f>
        <v>11750179.189999999</v>
      </c>
      <c r="D32" s="778">
        <f t="shared" ref="D32:N32" si="0">SUM(D3:D31)</f>
        <v>12904802.449999999</v>
      </c>
      <c r="E32" s="778">
        <f t="shared" si="0"/>
        <v>16723561.450000001</v>
      </c>
      <c r="F32" s="778">
        <f t="shared" si="0"/>
        <v>15344529.099999998</v>
      </c>
      <c r="G32" s="778">
        <f t="shared" si="0"/>
        <v>16633829.189999999</v>
      </c>
      <c r="H32" s="778">
        <f t="shared" si="0"/>
        <v>22479552.169999998</v>
      </c>
      <c r="I32" s="778">
        <f t="shared" si="0"/>
        <v>16899118.589999996</v>
      </c>
      <c r="J32" s="778">
        <f t="shared" si="0"/>
        <v>15911887.329999998</v>
      </c>
      <c r="K32" s="778">
        <f t="shared" si="0"/>
        <v>18699159.16</v>
      </c>
      <c r="L32" s="778">
        <f t="shared" si="0"/>
        <v>18966710.27</v>
      </c>
      <c r="M32" s="778">
        <f t="shared" si="0"/>
        <v>18652237.750000004</v>
      </c>
      <c r="N32" s="778">
        <f t="shared" si="0"/>
        <v>45500409.484138764</v>
      </c>
      <c r="O32" s="779">
        <f>SUM(C32:N32)</f>
        <v>230465976.13413876</v>
      </c>
    </row>
    <row r="33" spans="2:14" s="780" customFormat="1">
      <c r="B33" s="988"/>
      <c r="C33" s="988"/>
      <c r="D33" s="988"/>
      <c r="E33" s="988"/>
      <c r="F33" s="988"/>
      <c r="G33" s="988"/>
      <c r="H33" s="988"/>
      <c r="I33" s="988"/>
      <c r="J33" s="988"/>
      <c r="K33" s="988"/>
      <c r="L33" s="988"/>
      <c r="M33" s="988"/>
      <c r="N33" s="988"/>
    </row>
    <row r="34" spans="2:14">
      <c r="B34" s="983" t="str">
        <f>'HT Escenarios'!A1</f>
        <v>2025 CONSERVADOR</v>
      </c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</row>
    <row r="35" spans="2:14">
      <c r="B35" s="830" t="s">
        <v>519</v>
      </c>
      <c r="C35" s="830" t="s">
        <v>526</v>
      </c>
      <c r="D35" s="830" t="s">
        <v>527</v>
      </c>
      <c r="E35" s="830" t="s">
        <v>472</v>
      </c>
      <c r="F35" s="830" t="s">
        <v>473</v>
      </c>
      <c r="G35" s="830" t="s">
        <v>474</v>
      </c>
      <c r="H35" s="830" t="s">
        <v>475</v>
      </c>
      <c r="I35" s="830" t="s">
        <v>476</v>
      </c>
      <c r="J35" s="830" t="s">
        <v>477</v>
      </c>
      <c r="K35" s="830" t="s">
        <v>478</v>
      </c>
      <c r="L35" s="830" t="s">
        <v>479</v>
      </c>
      <c r="M35" s="830" t="s">
        <v>480</v>
      </c>
      <c r="N35" s="830" t="s">
        <v>481</v>
      </c>
    </row>
    <row r="36" spans="2:14" hidden="1" outlineLevel="2">
      <c r="B36" s="553" t="s">
        <v>341</v>
      </c>
      <c r="C36" s="348">
        <f>C3*'HT Escenarios'!$C3</f>
        <v>209014.54499999998</v>
      </c>
      <c r="D36" s="348">
        <f>D3*'HT Escenarios'!$C3</f>
        <v>197849.96250000002</v>
      </c>
      <c r="E36" s="348">
        <f>E3*'HT Escenarios'!$C3</f>
        <v>250949.31</v>
      </c>
      <c r="F36" s="348">
        <f>F3*'HT Escenarios'!$C3</f>
        <v>283818.93</v>
      </c>
      <c r="G36" s="348">
        <f>G3*'HT Escenarios'!$C3</f>
        <v>259801.05750000002</v>
      </c>
      <c r="H36" s="348">
        <f>H3*'HT Escenarios'!$C3</f>
        <v>352109.22000000003</v>
      </c>
      <c r="I36" s="348">
        <f>I3*'HT Escenarios'!$C3</f>
        <v>247372.2525</v>
      </c>
      <c r="J36" s="348">
        <f>J3*'HT Escenarios'!$C3</f>
        <v>212678.65500000003</v>
      </c>
      <c r="K36" s="348">
        <f>K3*'HT Escenarios'!$C3</f>
        <v>302392.92749999999</v>
      </c>
      <c r="L36" s="348">
        <f>L3*'HT Escenarios'!$C3</f>
        <v>301931.28749999998</v>
      </c>
      <c r="M36" s="348">
        <f>M3*'HT Escenarios'!$C3</f>
        <v>308382.09750000003</v>
      </c>
      <c r="N36" s="348">
        <f>N3*'HT Escenarios'!$C3</f>
        <v>737624.11394241778</v>
      </c>
    </row>
    <row r="37" spans="2:14" hidden="1" outlineLevel="2">
      <c r="B37" s="535" t="s">
        <v>342</v>
      </c>
      <c r="C37" s="348">
        <f>C4*'HT Escenarios'!$C4</f>
        <v>224521.76249999998</v>
      </c>
      <c r="D37" s="348">
        <f>D4*'HT Escenarios'!$C4</f>
        <v>272302.9485</v>
      </c>
      <c r="E37" s="348">
        <f>E4*'HT Escenarios'!$C4</f>
        <v>356666.22200000001</v>
      </c>
      <c r="F37" s="348">
        <f>F4*'HT Escenarios'!$C4</f>
        <v>343515.804</v>
      </c>
      <c r="G37" s="348">
        <f>G4*'HT Escenarios'!$C4</f>
        <v>378885.17950000003</v>
      </c>
      <c r="H37" s="348">
        <f>H4*'HT Escenarios'!$C4</f>
        <v>504144.79200000002</v>
      </c>
      <c r="I37" s="348">
        <f>I4*'HT Escenarios'!$C4</f>
        <v>352390.8835</v>
      </c>
      <c r="J37" s="348">
        <f>J4*'HT Escenarios'!$C4</f>
        <v>304723.87799999997</v>
      </c>
      <c r="K37" s="348">
        <f>K4*'HT Escenarios'!$C4</f>
        <v>315701.84049999999</v>
      </c>
      <c r="L37" s="348">
        <f>L4*'HT Escenarios'!$C4</f>
        <v>399828.7035</v>
      </c>
      <c r="M37" s="348">
        <f>M4*'HT Escenarios'!$C4</f>
        <v>396691.64249999996</v>
      </c>
      <c r="N37" s="348">
        <f>N4*'HT Escenarios'!$C4</f>
        <v>1133754.9766540427</v>
      </c>
    </row>
    <row r="38" spans="2:14" hidden="1" outlineLevel="2">
      <c r="B38" s="535" t="s">
        <v>343</v>
      </c>
      <c r="C38" s="348">
        <f>C5*'HT Escenarios'!$C5</f>
        <v>335189.94</v>
      </c>
      <c r="D38" s="348">
        <f>D5*'HT Escenarios'!$C5</f>
        <v>334739.29000000004</v>
      </c>
      <c r="E38" s="348">
        <f>E5*'HT Escenarios'!$C5</f>
        <v>436385.83999999997</v>
      </c>
      <c r="F38" s="348">
        <f>F5*'HT Escenarios'!$C5</f>
        <v>475689.81</v>
      </c>
      <c r="G38" s="348">
        <f>G5*'HT Escenarios'!$C5</f>
        <v>479174.46</v>
      </c>
      <c r="H38" s="348">
        <f>H5*'HT Escenarios'!$C5</f>
        <v>524206.13999999996</v>
      </c>
      <c r="I38" s="348">
        <f>I5*'HT Escenarios'!$C5</f>
        <v>378845.37</v>
      </c>
      <c r="J38" s="348">
        <f>J5*'HT Escenarios'!$C5</f>
        <v>350511.37</v>
      </c>
      <c r="K38" s="348">
        <f>K5*'HT Escenarios'!$C5</f>
        <v>465618.57</v>
      </c>
      <c r="L38" s="348">
        <f>L5*'HT Escenarios'!$C5</f>
        <v>546794.72</v>
      </c>
      <c r="M38" s="348">
        <f>M5*'HT Escenarios'!$C5</f>
        <v>496693.06000000006</v>
      </c>
      <c r="N38" s="348">
        <f>N5*'HT Escenarios'!$C5</f>
        <v>1099029.2902125395</v>
      </c>
    </row>
    <row r="39" spans="2:14" hidden="1" outlineLevel="2">
      <c r="B39" s="535" t="s">
        <v>344</v>
      </c>
      <c r="C39" s="348">
        <f>C6*'HT Escenarios'!$C6</f>
        <v>213505.52</v>
      </c>
      <c r="D39" s="348">
        <f>D6*'HT Escenarios'!$C6</f>
        <v>237135.3</v>
      </c>
      <c r="E39" s="348">
        <f>E6*'HT Escenarios'!$C6</f>
        <v>314022.90000000002</v>
      </c>
      <c r="F39" s="348">
        <f>F6*'HT Escenarios'!$C6</f>
        <v>256746.83999999997</v>
      </c>
      <c r="G39" s="348">
        <f>G6*'HT Escenarios'!$C6</f>
        <v>322912.02</v>
      </c>
      <c r="H39" s="348">
        <f>H6*'HT Escenarios'!$C6</f>
        <v>413939.80000000005</v>
      </c>
      <c r="I39" s="348">
        <f>I6*'HT Escenarios'!$C6</f>
        <v>329032.51</v>
      </c>
      <c r="J39" s="348">
        <f>J6*'HT Escenarios'!$C6</f>
        <v>275349.8</v>
      </c>
      <c r="K39" s="348">
        <f>K6*'HT Escenarios'!$C6</f>
        <v>314902.49</v>
      </c>
      <c r="L39" s="348">
        <f>L6*'HT Escenarios'!$C6</f>
        <v>331258.84000000003</v>
      </c>
      <c r="M39" s="348">
        <f>M6*'HT Escenarios'!$C6</f>
        <v>351036.25</v>
      </c>
      <c r="N39" s="348">
        <f>N6*'HT Escenarios'!$C6</f>
        <v>910294.9307415972</v>
      </c>
    </row>
    <row r="40" spans="2:14" hidden="1" outlineLevel="2">
      <c r="B40" s="535" t="s">
        <v>345</v>
      </c>
      <c r="C40" s="348">
        <f>C7*'HT Escenarios'!$C7</f>
        <v>285778.45</v>
      </c>
      <c r="D40" s="348">
        <f>D7*'HT Escenarios'!$C7</f>
        <v>316422.53000000003</v>
      </c>
      <c r="E40" s="348">
        <f>E7*'HT Escenarios'!$C7</f>
        <v>430135.69</v>
      </c>
      <c r="F40" s="348">
        <f>F7*'HT Escenarios'!$C7</f>
        <v>445112.13999999996</v>
      </c>
      <c r="G40" s="348">
        <f>G7*'HT Escenarios'!$C7</f>
        <v>419773.21</v>
      </c>
      <c r="H40" s="348">
        <f>H7*'HT Escenarios'!$C7</f>
        <v>521408.25</v>
      </c>
      <c r="I40" s="348">
        <f>I7*'HT Escenarios'!$C7</f>
        <v>361134.83999999997</v>
      </c>
      <c r="J40" s="348">
        <f>J7*'HT Escenarios'!$C7</f>
        <v>361212.16000000003</v>
      </c>
      <c r="K40" s="348">
        <f>K7*'HT Escenarios'!$C7</f>
        <v>447489.68000000005</v>
      </c>
      <c r="L40" s="348">
        <f>L7*'HT Escenarios'!$C7</f>
        <v>487343.86</v>
      </c>
      <c r="M40" s="348">
        <f>M7*'HT Escenarios'!$C7</f>
        <v>447670.42000000004</v>
      </c>
      <c r="N40" s="348">
        <f>N7*'HT Escenarios'!$C7</f>
        <v>1050191.5869611003</v>
      </c>
    </row>
    <row r="41" spans="2:14" hidden="1" outlineLevel="2">
      <c r="B41" s="535" t="s">
        <v>346</v>
      </c>
      <c r="C41" s="348">
        <f>C8*'HT Escenarios'!$C8</f>
        <v>269421.28249999997</v>
      </c>
      <c r="D41" s="348">
        <f>D8*'HT Escenarios'!$C8</f>
        <v>282228.65049999999</v>
      </c>
      <c r="E41" s="348">
        <f>E8*'HT Escenarios'!$C8</f>
        <v>422559.72449999995</v>
      </c>
      <c r="F41" s="348">
        <f>F8*'HT Escenarios'!$C8</f>
        <v>403232.31649999996</v>
      </c>
      <c r="G41" s="348">
        <f>G8*'HT Escenarios'!$C8</f>
        <v>412327.97749999992</v>
      </c>
      <c r="H41" s="348">
        <f>H8*'HT Escenarios'!$C8</f>
        <v>520873.73300000001</v>
      </c>
      <c r="I41" s="348">
        <f>I8*'HT Escenarios'!$C8</f>
        <v>405236.20849999995</v>
      </c>
      <c r="J41" s="348">
        <f>J8*'HT Escenarios'!$C8</f>
        <v>354803.38750000001</v>
      </c>
      <c r="K41" s="348">
        <f>K8*'HT Escenarios'!$C8</f>
        <v>436261.641</v>
      </c>
      <c r="L41" s="348">
        <f>L8*'HT Escenarios'!$C8</f>
        <v>506325.50899999996</v>
      </c>
      <c r="M41" s="348">
        <f>M8*'HT Escenarios'!$C8</f>
        <v>445383.68349999998</v>
      </c>
      <c r="N41" s="348">
        <f>N8*'HT Escenarios'!$C8</f>
        <v>1255751.8070636876</v>
      </c>
    </row>
    <row r="42" spans="2:14" hidden="1" outlineLevel="2">
      <c r="B42" s="535" t="s">
        <v>347</v>
      </c>
      <c r="C42" s="348">
        <f>C9*'HT Escenarios'!$C9</f>
        <v>413942.46</v>
      </c>
      <c r="D42" s="348">
        <f>D9*'HT Escenarios'!$C9</f>
        <v>502412.68999999994</v>
      </c>
      <c r="E42" s="348">
        <f>E9*'HT Escenarios'!$C9</f>
        <v>606076.43000000005</v>
      </c>
      <c r="F42" s="348">
        <f>F9*'HT Escenarios'!$C9</f>
        <v>549920.1</v>
      </c>
      <c r="G42" s="348">
        <f>G9*'HT Escenarios'!$C9</f>
        <v>614423.51</v>
      </c>
      <c r="H42" s="348">
        <f>H9*'HT Escenarios'!$C9</f>
        <v>898117.35</v>
      </c>
      <c r="I42" s="348">
        <f>I9*'HT Escenarios'!$C9</f>
        <v>581765.31000000006</v>
      </c>
      <c r="J42" s="348">
        <f>J9*'HT Escenarios'!$C9</f>
        <v>548255.93999999994</v>
      </c>
      <c r="K42" s="348">
        <f>K9*'HT Escenarios'!$C9</f>
        <v>627732.56000000006</v>
      </c>
      <c r="L42" s="348">
        <f>L9*'HT Escenarios'!$C9</f>
        <v>669640.07000000007</v>
      </c>
      <c r="M42" s="348">
        <f>M9*'HT Escenarios'!$C9</f>
        <v>677917.34000000008</v>
      </c>
      <c r="N42" s="348">
        <f>N9*'HT Escenarios'!$C9</f>
        <v>1679832.3081452623</v>
      </c>
    </row>
    <row r="43" spans="2:14" hidden="1" outlineLevel="2">
      <c r="B43" s="535" t="s">
        <v>348</v>
      </c>
      <c r="C43" s="348">
        <f>C10*'HT Escenarios'!$C10</f>
        <v>190555.85600000003</v>
      </c>
      <c r="D43" s="348">
        <f>D10*'HT Escenarios'!$C10</f>
        <v>208369.80799999999</v>
      </c>
      <c r="E43" s="348">
        <f>E10*'HT Escenarios'!$C10</f>
        <v>285282.12</v>
      </c>
      <c r="F43" s="348">
        <f>F10*'HT Escenarios'!$C10</f>
        <v>279221.74400000001</v>
      </c>
      <c r="G43" s="348">
        <f>G10*'HT Escenarios'!$C10</f>
        <v>319813.05600000004</v>
      </c>
      <c r="H43" s="348">
        <f>H10*'HT Escenarios'!$C10</f>
        <v>392120.05600000004</v>
      </c>
      <c r="I43" s="348">
        <f>I10*'HT Escenarios'!$C10</f>
        <v>251998.91999999998</v>
      </c>
      <c r="J43" s="348">
        <f>J10*'HT Escenarios'!$C10</f>
        <v>213141.64800000002</v>
      </c>
      <c r="K43" s="348">
        <f>K10*'HT Escenarios'!$C10</f>
        <v>267503.31200000003</v>
      </c>
      <c r="L43" s="348">
        <f>L10*'HT Escenarios'!$C10</f>
        <v>296038.91200000001</v>
      </c>
      <c r="M43" s="348">
        <f>M10*'HT Escenarios'!$C10</f>
        <v>299459.99200000003</v>
      </c>
      <c r="N43" s="348">
        <f>N10*'HT Escenarios'!$C10</f>
        <v>811584.09040693403</v>
      </c>
    </row>
    <row r="44" spans="2:14" hidden="1" outlineLevel="2">
      <c r="B44" s="535" t="s">
        <v>17</v>
      </c>
      <c r="C44" s="348">
        <f>C11*'HT Escenarios'!$C11</f>
        <v>310040.17500000005</v>
      </c>
      <c r="D44" s="348">
        <f>D11*'HT Escenarios'!$C11</f>
        <v>396418.18499999994</v>
      </c>
      <c r="E44" s="348">
        <f>E11*'HT Escenarios'!$C11</f>
        <v>518826.57</v>
      </c>
      <c r="F44" s="348">
        <f>F11*'HT Escenarios'!$C11</f>
        <v>524323.00500000012</v>
      </c>
      <c r="G44" s="348">
        <f>G11*'HT Escenarios'!$C11</f>
        <v>567365.48250000004</v>
      </c>
      <c r="H44" s="348">
        <f>H11*'HT Escenarios'!$C11</f>
        <v>797651.9175000001</v>
      </c>
      <c r="I44" s="348">
        <f>I11*'HT Escenarios'!$C11</f>
        <v>544157.67000000004</v>
      </c>
      <c r="J44" s="348">
        <f>J11*'HT Escenarios'!$C11</f>
        <v>559945.82250000001</v>
      </c>
      <c r="K44" s="348">
        <f>K11*'HT Escenarios'!$C11</f>
        <v>585724.67999999993</v>
      </c>
      <c r="L44" s="348">
        <f>L11*'HT Escenarios'!$C11</f>
        <v>740921.76749999996</v>
      </c>
      <c r="M44" s="348">
        <f>M11*'HT Escenarios'!$C11</f>
        <v>680515.8899999999</v>
      </c>
      <c r="N44" s="348">
        <f>N11*'HT Escenarios'!$C11</f>
        <v>1995835.524845364</v>
      </c>
    </row>
    <row r="45" spans="2:14" hidden="1" outlineLevel="2">
      <c r="B45" s="535" t="s">
        <v>18</v>
      </c>
      <c r="C45" s="348">
        <f>C12*'HT Escenarios'!$C12</f>
        <v>274730.50400000002</v>
      </c>
      <c r="D45" s="348">
        <f>D12*'HT Escenarios'!$C12</f>
        <v>299157.78399999999</v>
      </c>
      <c r="E45" s="348">
        <f>E12*'HT Escenarios'!$C12</f>
        <v>441933.01600000006</v>
      </c>
      <c r="F45" s="348">
        <f>F12*'HT Escenarios'!$C12</f>
        <v>369951.58400000003</v>
      </c>
      <c r="G45" s="348">
        <f>G12*'HT Escenarios'!$C12</f>
        <v>407960.44</v>
      </c>
      <c r="H45" s="348">
        <f>H12*'HT Escenarios'!$C12</f>
        <v>589684.38399999996</v>
      </c>
      <c r="I45" s="348">
        <f>I12*'HT Escenarios'!$C12</f>
        <v>545765.73600000003</v>
      </c>
      <c r="J45" s="348">
        <f>J12*'HT Escenarios'!$C12</f>
        <v>440573.93599999999</v>
      </c>
      <c r="K45" s="348">
        <f>K12*'HT Escenarios'!$C12</f>
        <v>491657.288</v>
      </c>
      <c r="L45" s="348">
        <f>L12*'HT Escenarios'!$C12</f>
        <v>554156.68799999997</v>
      </c>
      <c r="M45" s="348">
        <f>M12*'HT Escenarios'!$C12</f>
        <v>571949.80000000005</v>
      </c>
      <c r="N45" s="348">
        <f>N12*'HT Escenarios'!$C12</f>
        <v>1378421.4475497473</v>
      </c>
    </row>
    <row r="46" spans="2:14" hidden="1" outlineLevel="2">
      <c r="B46" s="535" t="s">
        <v>19</v>
      </c>
      <c r="C46" s="348">
        <f>C13*'HT Escenarios'!$C13</f>
        <v>393655.87</v>
      </c>
      <c r="D46" s="348">
        <f>D13*'HT Escenarios'!$C13</f>
        <v>458322.23000000004</v>
      </c>
      <c r="E46" s="348">
        <f>E13*'HT Escenarios'!$C13</f>
        <v>571396.95000000007</v>
      </c>
      <c r="F46" s="348">
        <f>F13*'HT Escenarios'!$C13</f>
        <v>603750.09000000008</v>
      </c>
      <c r="G46" s="348">
        <f>G13*'HT Escenarios'!$C13</f>
        <v>637900.27</v>
      </c>
      <c r="H46" s="348">
        <f>H13*'HT Escenarios'!$C13</f>
        <v>909542.47000000009</v>
      </c>
      <c r="I46" s="348">
        <f>I13*'HT Escenarios'!$C13</f>
        <v>596800.3899999999</v>
      </c>
      <c r="J46" s="348">
        <f>J13*'HT Escenarios'!$C13</f>
        <v>639925.80000000005</v>
      </c>
      <c r="K46" s="348">
        <f>K13*'HT Escenarios'!$C13</f>
        <v>689591.39</v>
      </c>
      <c r="L46" s="348">
        <f>L13*'HT Escenarios'!$C13</f>
        <v>977760.87</v>
      </c>
      <c r="M46" s="348">
        <f>M13*'HT Escenarios'!$C13</f>
        <v>921224.47</v>
      </c>
      <c r="N46" s="348">
        <f>N13*'HT Escenarios'!$C13</f>
        <v>2602445.8019544282</v>
      </c>
    </row>
    <row r="47" spans="2:14" hidden="1" outlineLevel="2">
      <c r="B47" s="535" t="s">
        <v>20</v>
      </c>
      <c r="C47" s="348">
        <f>C14*'HT Escenarios'!$C14</f>
        <v>185603.02500000002</v>
      </c>
      <c r="D47" s="348">
        <f>D14*'HT Escenarios'!$C14</f>
        <v>186589.55249999999</v>
      </c>
      <c r="E47" s="348">
        <f>E14*'HT Escenarios'!$C14</f>
        <v>245518.54499999998</v>
      </c>
      <c r="F47" s="348">
        <f>F14*'HT Escenarios'!$C14</f>
        <v>251581.2225</v>
      </c>
      <c r="G47" s="348">
        <f>G14*'HT Escenarios'!$C14</f>
        <v>242683.785</v>
      </c>
      <c r="H47" s="348">
        <f>H14*'HT Escenarios'!$C14</f>
        <v>316935.5025</v>
      </c>
      <c r="I47" s="348">
        <f>I14*'HT Escenarios'!$C14</f>
        <v>198897.22499999998</v>
      </c>
      <c r="J47" s="348">
        <f>J14*'HT Escenarios'!$C14</f>
        <v>199296</v>
      </c>
      <c r="K47" s="348">
        <f>K14*'HT Escenarios'!$C14</f>
        <v>188044.16999999998</v>
      </c>
      <c r="L47" s="348">
        <f>L14*'HT Escenarios'!$C14</f>
        <v>253367.96999999997</v>
      </c>
      <c r="M47" s="348">
        <f>M14*'HT Escenarios'!$C14</f>
        <v>243930.315</v>
      </c>
      <c r="N47" s="348">
        <f>N14*'HT Escenarios'!$C14</f>
        <v>793896.79664794821</v>
      </c>
    </row>
    <row r="48" spans="2:14" hidden="1" outlineLevel="2">
      <c r="B48" s="535" t="s">
        <v>21</v>
      </c>
      <c r="C48" s="348">
        <f>C15*'HT Escenarios'!$C15</f>
        <v>294656.56199999998</v>
      </c>
      <c r="D48" s="348">
        <f>D15*'HT Escenarios'!$C15</f>
        <v>267369.07500000007</v>
      </c>
      <c r="E48" s="348">
        <f>E15*'HT Escenarios'!$C15</f>
        <v>314514.84600000002</v>
      </c>
      <c r="F48" s="348">
        <f>F15*'HT Escenarios'!$C15</f>
        <v>293918.98500000004</v>
      </c>
      <c r="G48" s="348">
        <f>G15*'HT Escenarios'!$C15</f>
        <v>329659.59600000002</v>
      </c>
      <c r="H48" s="348">
        <f>H15*'HT Escenarios'!$C15</f>
        <v>485937.36000000004</v>
      </c>
      <c r="I48" s="348">
        <f>I15*'HT Escenarios'!$C15</f>
        <v>280623.58199999999</v>
      </c>
      <c r="J48" s="348">
        <f>J15*'HT Escenarios'!$C15</f>
        <v>293969.27700000006</v>
      </c>
      <c r="K48" s="348">
        <f>K15*'HT Escenarios'!$C15</f>
        <v>312694.48800000001</v>
      </c>
      <c r="L48" s="348">
        <f>L15*'HT Escenarios'!$C15</f>
        <v>313241.12099999998</v>
      </c>
      <c r="M48" s="348">
        <f>M15*'HT Escenarios'!$C15</f>
        <v>317893.473</v>
      </c>
      <c r="N48" s="348">
        <f>N15*'HT Escenarios'!$C15</f>
        <v>805492.23515678733</v>
      </c>
    </row>
    <row r="49" spans="2:14" hidden="1" outlineLevel="2">
      <c r="B49" s="535" t="s">
        <v>22</v>
      </c>
      <c r="C49" s="348">
        <f>C16*'HT Escenarios'!$C16</f>
        <v>301264.8455</v>
      </c>
      <c r="D49" s="348">
        <f>D16*'HT Escenarios'!$C16</f>
        <v>327901.70549999992</v>
      </c>
      <c r="E49" s="348">
        <f>E16*'HT Escenarios'!$C16</f>
        <v>448306.92849999998</v>
      </c>
      <c r="F49" s="348">
        <f>F16*'HT Escenarios'!$C16</f>
        <v>389089.89449999994</v>
      </c>
      <c r="G49" s="348">
        <f>G16*'HT Escenarios'!$C16</f>
        <v>389429.31999999995</v>
      </c>
      <c r="H49" s="348">
        <f>H16*'HT Escenarios'!$C16</f>
        <v>509351.68650000001</v>
      </c>
      <c r="I49" s="348">
        <f>I16*'HT Escenarios'!$C16</f>
        <v>384456.59250000003</v>
      </c>
      <c r="J49" s="348">
        <f>J16*'HT Escenarios'!$C16</f>
        <v>350343.97349999991</v>
      </c>
      <c r="K49" s="348">
        <f>K16*'HT Escenarios'!$C16</f>
        <v>394112.87700000004</v>
      </c>
      <c r="L49" s="348">
        <f>L16*'HT Escenarios'!$C16</f>
        <v>499876.47200000001</v>
      </c>
      <c r="M49" s="348">
        <f>M16*'HT Escenarios'!$C16</f>
        <v>443095.6655</v>
      </c>
      <c r="N49" s="348">
        <f>N16*'HT Escenarios'!$C16</f>
        <v>1300444.8417887876</v>
      </c>
    </row>
    <row r="50" spans="2:14" hidden="1" outlineLevel="2">
      <c r="B50" s="535" t="s">
        <v>23</v>
      </c>
      <c r="C50" s="348">
        <f>C17*'HT Escenarios'!$C17</f>
        <v>346228.77</v>
      </c>
      <c r="D50" s="348">
        <f>D17*'HT Escenarios'!$C17</f>
        <v>369469.16000000003</v>
      </c>
      <c r="E50" s="348">
        <f>E17*'HT Escenarios'!$C17</f>
        <v>462397.6</v>
      </c>
      <c r="F50" s="348">
        <f>F17*'HT Escenarios'!$C17</f>
        <v>464161.41000000003</v>
      </c>
      <c r="G50" s="348">
        <f>G17*'HT Escenarios'!$C17</f>
        <v>494404.04</v>
      </c>
      <c r="H50" s="348">
        <f>H17*'HT Escenarios'!$C17</f>
        <v>613967.39</v>
      </c>
      <c r="I50" s="348">
        <f>I17*'HT Escenarios'!$C17</f>
        <v>381260.27</v>
      </c>
      <c r="J50" s="348">
        <f>J17*'HT Escenarios'!$C17</f>
        <v>346144.89</v>
      </c>
      <c r="K50" s="348">
        <f>K17*'HT Escenarios'!$C17</f>
        <v>442625.12</v>
      </c>
      <c r="L50" s="348">
        <f>L17*'HT Escenarios'!$C17</f>
        <v>486279.94</v>
      </c>
      <c r="M50" s="348">
        <f>M17*'HT Escenarios'!$C17</f>
        <v>453509.64</v>
      </c>
      <c r="N50" s="348">
        <f>N17*'HT Escenarios'!$C17</f>
        <v>1049927.0266128415</v>
      </c>
    </row>
    <row r="51" spans="2:14" hidden="1" outlineLevel="2">
      <c r="B51" s="535" t="s">
        <v>24</v>
      </c>
      <c r="C51" s="348">
        <f>C18*'HT Escenarios'!$C18</f>
        <v>377494.99999999994</v>
      </c>
      <c r="D51" s="348">
        <f>D18*'HT Escenarios'!$C18</f>
        <v>456165.98</v>
      </c>
      <c r="E51" s="348">
        <f>E18*'HT Escenarios'!$C18</f>
        <v>598556.89000000013</v>
      </c>
      <c r="F51" s="348">
        <f>F18*'HT Escenarios'!$C18</f>
        <v>666163.93999999994</v>
      </c>
      <c r="G51" s="348">
        <f>G18*'HT Escenarios'!$C18</f>
        <v>671950.70000000007</v>
      </c>
      <c r="H51" s="348">
        <f>H18*'HT Escenarios'!$C18</f>
        <v>906202.39999999991</v>
      </c>
      <c r="I51" s="348">
        <f>I18*'HT Escenarios'!$C18</f>
        <v>602889.47</v>
      </c>
      <c r="J51" s="348">
        <f>J18*'HT Escenarios'!$C18</f>
        <v>557704.1</v>
      </c>
      <c r="K51" s="348">
        <f>K18*'HT Escenarios'!$C18</f>
        <v>646400.88</v>
      </c>
      <c r="L51" s="348">
        <f>L18*'HT Escenarios'!$C18</f>
        <v>663857.91999999993</v>
      </c>
      <c r="M51" s="348">
        <f>M18*'HT Escenarios'!$C18</f>
        <v>618401.32999999996</v>
      </c>
      <c r="N51" s="348">
        <f>N18*'HT Escenarios'!$C18</f>
        <v>1464757.3047997886</v>
      </c>
    </row>
    <row r="52" spans="2:14" hidden="1" outlineLevel="2">
      <c r="B52" s="535" t="s">
        <v>25</v>
      </c>
      <c r="C52" s="348">
        <f>C19*'HT Escenarios'!$C19</f>
        <v>256968.8345</v>
      </c>
      <c r="D52" s="348">
        <f>D19*'HT Escenarios'!$C19</f>
        <v>295380.60249999998</v>
      </c>
      <c r="E52" s="348">
        <f>E19*'HT Escenarios'!$C19</f>
        <v>454661.79199999996</v>
      </c>
      <c r="F52" s="348">
        <f>F19*'HT Escenarios'!$C19</f>
        <v>462619.93249999994</v>
      </c>
      <c r="G52" s="348">
        <f>G19*'HT Escenarios'!$C19</f>
        <v>501524.61749999999</v>
      </c>
      <c r="H52" s="348">
        <f>H19*'HT Escenarios'!$C19</f>
        <v>741435.02399999998</v>
      </c>
      <c r="I52" s="348">
        <f>I19*'HT Escenarios'!$C19</f>
        <v>443369.09449999995</v>
      </c>
      <c r="J52" s="348">
        <f>J19*'HT Escenarios'!$C19</f>
        <v>596254.88399999996</v>
      </c>
      <c r="K52" s="348">
        <f>K19*'HT Escenarios'!$C19</f>
        <v>504878.08899999998</v>
      </c>
      <c r="L52" s="348">
        <f>L19*'HT Escenarios'!$C19</f>
        <v>612675.1399999999</v>
      </c>
      <c r="M52" s="348">
        <f>M19*'HT Escenarios'!$C19</f>
        <v>658898.90049999999</v>
      </c>
      <c r="N52" s="348">
        <f>N19*'HT Escenarios'!$C19</f>
        <v>1949491.171974807</v>
      </c>
    </row>
    <row r="53" spans="2:14" hidden="1" outlineLevel="2">
      <c r="B53" s="535" t="s">
        <v>26</v>
      </c>
      <c r="C53" s="348">
        <f>C20*'HT Escenarios'!$C20</f>
        <v>301263.94</v>
      </c>
      <c r="D53" s="348">
        <f>D20*'HT Escenarios'!$C20</f>
        <v>358412.51999999996</v>
      </c>
      <c r="E53" s="348">
        <f>E20*'HT Escenarios'!$C20</f>
        <v>428753.1</v>
      </c>
      <c r="F53" s="348">
        <f>F20*'HT Escenarios'!$C20</f>
        <v>413418.89</v>
      </c>
      <c r="G53" s="348">
        <f>G20*'HT Escenarios'!$C20</f>
        <v>394951.75</v>
      </c>
      <c r="H53" s="348">
        <f>H20*'HT Escenarios'!$C20</f>
        <v>475003.47000000003</v>
      </c>
      <c r="I53" s="348">
        <f>I20*'HT Escenarios'!$C20</f>
        <v>344216.01000000007</v>
      </c>
      <c r="J53" s="348">
        <f>J20*'HT Escenarios'!$C20</f>
        <v>328372.82</v>
      </c>
      <c r="K53" s="348">
        <f>K20*'HT Escenarios'!$C20</f>
        <v>450810.83999999997</v>
      </c>
      <c r="L53" s="348">
        <f>L20*'HT Escenarios'!$C20</f>
        <v>526228.15</v>
      </c>
      <c r="M53" s="348">
        <f>M20*'HT Escenarios'!$C20</f>
        <v>454840.84</v>
      </c>
      <c r="N53" s="348">
        <f>N20*'HT Escenarios'!$C20</f>
        <v>1051926.8651214284</v>
      </c>
    </row>
    <row r="54" spans="2:14" hidden="1" outlineLevel="2">
      <c r="B54" s="684" t="s">
        <v>27</v>
      </c>
      <c r="C54" s="348">
        <f>C21*'HT Escenarios'!$C21</f>
        <v>413388.41</v>
      </c>
      <c r="D54" s="348">
        <f>D21*'HT Escenarios'!$C21</f>
        <v>534294.53</v>
      </c>
      <c r="E54" s="348">
        <f>E21*'HT Escenarios'!$C21</f>
        <v>591417.87</v>
      </c>
      <c r="F54" s="348">
        <f>F21*'HT Escenarios'!$C21</f>
        <v>566506.36</v>
      </c>
      <c r="G54" s="348">
        <f>G21*'HT Escenarios'!$C21</f>
        <v>557596.18999999994</v>
      </c>
      <c r="H54" s="348">
        <f>H21*'HT Escenarios'!$C21</f>
        <v>807946.08</v>
      </c>
      <c r="I54" s="348">
        <f>I21*'HT Escenarios'!$C21</f>
        <v>546462.74</v>
      </c>
      <c r="J54" s="348">
        <f>J21*'HT Escenarios'!$C21</f>
        <v>675802</v>
      </c>
      <c r="K54" s="348">
        <f>K21*'HT Escenarios'!$C21</f>
        <v>687608.47000000009</v>
      </c>
      <c r="L54" s="348">
        <f>L21*'HT Escenarios'!$C21</f>
        <v>833670.61</v>
      </c>
      <c r="M54" s="348">
        <f>M21*'HT Escenarios'!$C21</f>
        <v>817882.88000000012</v>
      </c>
      <c r="N54" s="348">
        <f>N21*'HT Escenarios'!$C21</f>
        <v>2066697.7935427753</v>
      </c>
    </row>
    <row r="55" spans="2:14" hidden="1" outlineLevel="2">
      <c r="B55" s="534" t="s">
        <v>349</v>
      </c>
      <c r="C55" s="348">
        <f>C22*'HT Escenarios'!$C22</f>
        <v>643934.49</v>
      </c>
      <c r="D55" s="348">
        <f>D22*'HT Escenarios'!$C22</f>
        <v>668995.66999999993</v>
      </c>
      <c r="E55" s="348">
        <f>E22*'HT Escenarios'!$C22</f>
        <v>829970.57</v>
      </c>
      <c r="F55" s="348">
        <f>F22*'HT Escenarios'!$C22</f>
        <v>698467.58</v>
      </c>
      <c r="G55" s="348">
        <f>G22*'HT Escenarios'!$C22</f>
        <v>745176.54</v>
      </c>
      <c r="H55" s="348">
        <f>H22*'HT Escenarios'!$C22</f>
        <v>1170680.2</v>
      </c>
      <c r="I55" s="348">
        <f>I22*'HT Escenarios'!$C22</f>
        <v>871365.45</v>
      </c>
      <c r="J55" s="348">
        <f>J22*'HT Escenarios'!$C22</f>
        <v>725740.80999999994</v>
      </c>
      <c r="K55" s="348">
        <f>K22*'HT Escenarios'!$C22</f>
        <v>962778.97</v>
      </c>
      <c r="L55" s="348">
        <f>L22*'HT Escenarios'!$C22</f>
        <v>880624.71</v>
      </c>
      <c r="M55" s="348">
        <f>M22*'HT Escenarios'!$C22</f>
        <v>875535.12</v>
      </c>
      <c r="N55" s="348">
        <f>N22*'HT Escenarios'!$C22</f>
        <v>2036446.6729610413</v>
      </c>
    </row>
    <row r="56" spans="2:14" hidden="1" outlineLevel="2">
      <c r="B56" s="533" t="s">
        <v>350</v>
      </c>
      <c r="C56" s="348">
        <f>C23*'HT Escenarios'!$C23</f>
        <v>1278045.9954000001</v>
      </c>
      <c r="D56" s="348">
        <f>D23*'HT Escenarios'!$C23</f>
        <v>1417670.0723999999</v>
      </c>
      <c r="E56" s="348">
        <f>E23*'HT Escenarios'!$C23</f>
        <v>1860274.0721999998</v>
      </c>
      <c r="F56" s="348">
        <f>F23*'HT Escenarios'!$C23</f>
        <v>1363465.0998</v>
      </c>
      <c r="G56" s="348">
        <f>G23*'HT Escenarios'!$C23</f>
        <v>1511790.7968000001</v>
      </c>
      <c r="H56" s="348">
        <f>H23*'HT Escenarios'!$C23</f>
        <v>2049309.3768000002</v>
      </c>
      <c r="I56" s="348">
        <f>I23*'HT Escenarios'!$C23</f>
        <v>1801769.0448</v>
      </c>
      <c r="J56" s="348">
        <f>J23*'HT Escenarios'!$C23</f>
        <v>1619606.5512000001</v>
      </c>
      <c r="K56" s="348">
        <f>K23*'HT Escenarios'!$C23</f>
        <v>2075603.202</v>
      </c>
      <c r="L56" s="348">
        <f>L23*'HT Escenarios'!$C23</f>
        <v>1729083.0083999999</v>
      </c>
      <c r="M56" s="348">
        <f>M23*'HT Escenarios'!$C23</f>
        <v>1703674.0637999999</v>
      </c>
      <c r="N56" s="348">
        <f>N23*'HT Escenarios'!$C23</f>
        <v>3628309.5002561845</v>
      </c>
    </row>
    <row r="57" spans="2:14" hidden="1" outlineLevel="2">
      <c r="B57" s="533" t="s">
        <v>351</v>
      </c>
      <c r="C57" s="348">
        <f>C24*'HT Escenarios'!$C24</f>
        <v>538473.64200000011</v>
      </c>
      <c r="D57" s="348">
        <f>D24*'HT Escenarios'!$C24</f>
        <v>577653.30000000005</v>
      </c>
      <c r="E57" s="348">
        <f>E24*'HT Escenarios'!$C24</f>
        <v>726755.20050000004</v>
      </c>
      <c r="F57" s="348">
        <f>F24*'HT Escenarios'!$C24</f>
        <v>579223.85850000009</v>
      </c>
      <c r="G57" s="348">
        <f>G24*'HT Escenarios'!$C24</f>
        <v>706721.59950000013</v>
      </c>
      <c r="H57" s="348">
        <f>H24*'HT Escenarios'!$C24</f>
        <v>931142.54100000008</v>
      </c>
      <c r="I57" s="348">
        <f>I24*'HT Escenarios'!$C24</f>
        <v>823718.94149999996</v>
      </c>
      <c r="J57" s="348">
        <f>J24*'HT Escenarios'!$C24</f>
        <v>614039.25450000004</v>
      </c>
      <c r="K57" s="348">
        <f>K24*'HT Escenarios'!$C24</f>
        <v>720185.52899999998</v>
      </c>
      <c r="L57" s="348">
        <f>L24*'HT Escenarios'!$C24</f>
        <v>665277.43800000008</v>
      </c>
      <c r="M57" s="348">
        <f>M24*'HT Escenarios'!$C24</f>
        <v>619257.01950000017</v>
      </c>
      <c r="N57" s="348">
        <f>N24*'HT Escenarios'!$C24</f>
        <v>1508654.1459413334</v>
      </c>
    </row>
    <row r="58" spans="2:14" hidden="1" outlineLevel="2">
      <c r="B58" s="533" t="s">
        <v>228</v>
      </c>
      <c r="C58" s="348">
        <f>C25*'HT Escenarios'!$C25</f>
        <v>1067330.145</v>
      </c>
      <c r="D58" s="348">
        <f>D25*'HT Escenarios'!$C25</f>
        <v>1106419.9125000001</v>
      </c>
      <c r="E58" s="348">
        <f>E25*'HT Escenarios'!$C25</f>
        <v>1522133.4765000001</v>
      </c>
      <c r="F58" s="348">
        <f>F25*'HT Escenarios'!$C25</f>
        <v>1229143.5555</v>
      </c>
      <c r="G58" s="348">
        <f>G25*'HT Escenarios'!$C25</f>
        <v>1430850.7920000001</v>
      </c>
      <c r="H58" s="348">
        <f>H25*'HT Escenarios'!$C25</f>
        <v>1840582.4009999998</v>
      </c>
      <c r="I58" s="348">
        <f>I25*'HT Escenarios'!$C25</f>
        <v>1438549.077</v>
      </c>
      <c r="J58" s="348">
        <f>J25*'HT Escenarios'!$C25</f>
        <v>1393573.125</v>
      </c>
      <c r="K58" s="348">
        <f>K25*'HT Escenarios'!$C25</f>
        <v>1662539.6550000003</v>
      </c>
      <c r="L58" s="348">
        <f>L25*'HT Escenarios'!$C25</f>
        <v>1339648.4639999999</v>
      </c>
      <c r="M58" s="348">
        <f>M25*'HT Escenarios'!$C25</f>
        <v>1409869.7234999998</v>
      </c>
      <c r="N58" s="348">
        <f>N25*'HT Escenarios'!$C25</f>
        <v>2936080.3323975066</v>
      </c>
    </row>
    <row r="59" spans="2:14" hidden="1" outlineLevel="2">
      <c r="B59" s="533" t="s">
        <v>229</v>
      </c>
      <c r="C59" s="348">
        <f>C26*'HT Escenarios'!$C26</f>
        <v>978085.81500000006</v>
      </c>
      <c r="D59" s="348">
        <f>D26*'HT Escenarios'!$C26</f>
        <v>1055770.7895</v>
      </c>
      <c r="E59" s="348">
        <f>E26*'HT Escenarios'!$C26</f>
        <v>1332603.9510000001</v>
      </c>
      <c r="F59" s="348">
        <f>F26*'HT Escenarios'!$C26</f>
        <v>1046751.153</v>
      </c>
      <c r="G59" s="348">
        <f>G26*'HT Escenarios'!$C26</f>
        <v>1104064.6365</v>
      </c>
      <c r="H59" s="348">
        <f>H26*'HT Escenarios'!$C26</f>
        <v>1468853.5155000002</v>
      </c>
      <c r="I59" s="348">
        <f>I26*'HT Escenarios'!$C26</f>
        <v>1267018.4205000002</v>
      </c>
      <c r="J59" s="348">
        <f>J26*'HT Escenarios'!$C26</f>
        <v>1208804.5934999997</v>
      </c>
      <c r="K59" s="348">
        <f>K26*'HT Escenarios'!$C26</f>
        <v>1392864.2280000001</v>
      </c>
      <c r="L59" s="348">
        <f>L26*'HT Escenarios'!$C26</f>
        <v>1243530.5610000002</v>
      </c>
      <c r="M59" s="348">
        <f>M26*'HT Escenarios'!$C26</f>
        <v>1337179.977</v>
      </c>
      <c r="N59" s="348">
        <f>N26*'HT Escenarios'!$C26</f>
        <v>2865313.5280578369</v>
      </c>
    </row>
    <row r="60" spans="2:14" hidden="1" outlineLevel="2">
      <c r="B60" s="533" t="s">
        <v>230</v>
      </c>
      <c r="C60" s="348">
        <f>C27*'HT Escenarios'!$C27</f>
        <v>467268.23850000004</v>
      </c>
      <c r="D60" s="348">
        <f>D27*'HT Escenarios'!$C27</f>
        <v>478036.59749999997</v>
      </c>
      <c r="E60" s="348">
        <f>E27*'HT Escenarios'!$C27</f>
        <v>546740.26049999997</v>
      </c>
      <c r="F60" s="348">
        <f>F27*'HT Escenarios'!$C27</f>
        <v>427049.25899999996</v>
      </c>
      <c r="G60" s="348">
        <f>G27*'HT Escenarios'!$C27</f>
        <v>512729.53200000006</v>
      </c>
      <c r="H60" s="348">
        <f>H27*'HT Escenarios'!$C27</f>
        <v>726122.81700000004</v>
      </c>
      <c r="I60" s="348">
        <f>I27*'HT Escenarios'!$C27</f>
        <v>585742.62599999993</v>
      </c>
      <c r="J60" s="348">
        <f>J27*'HT Escenarios'!$C27</f>
        <v>546353.33550000004</v>
      </c>
      <c r="K60" s="348">
        <f>K27*'HT Escenarios'!$C27</f>
        <v>675894.59700000007</v>
      </c>
      <c r="L60" s="348">
        <f>L27*'HT Escenarios'!$C27</f>
        <v>638762.94299999997</v>
      </c>
      <c r="M60" s="348">
        <f>M27*'HT Escenarios'!$C27</f>
        <v>584274.79950000008</v>
      </c>
      <c r="N60" s="348">
        <f>N27*'HT Escenarios'!$C27</f>
        <v>1374966.5321545873</v>
      </c>
    </row>
    <row r="61" spans="2:14" hidden="1" outlineLevel="2">
      <c r="B61" s="533" t="s">
        <v>231</v>
      </c>
      <c r="C61" s="348">
        <f>C28*'HT Escenarios'!$C28</f>
        <v>304552.36499999999</v>
      </c>
      <c r="D61" s="348">
        <f>D28*'HT Escenarios'!$C28</f>
        <v>345347.16300000006</v>
      </c>
      <c r="E61" s="348">
        <f>E28*'HT Escenarios'!$C28</f>
        <v>417304.36859999993</v>
      </c>
      <c r="F61" s="348">
        <f>F28*'HT Escenarios'!$C28</f>
        <v>328573.21200000006</v>
      </c>
      <c r="G61" s="348">
        <f>G28*'HT Escenarios'!$C28</f>
        <v>402644.85719999997</v>
      </c>
      <c r="H61" s="348">
        <f>H28*'HT Escenarios'!$C28</f>
        <v>545548.53</v>
      </c>
      <c r="I61" s="348">
        <f>I28*'HT Escenarios'!$C28</f>
        <v>458993.79840000003</v>
      </c>
      <c r="J61" s="348">
        <f>J28*'HT Escenarios'!$C28</f>
        <v>402388.59240000002</v>
      </c>
      <c r="K61" s="348">
        <f>K28*'HT Escenarios'!$C28</f>
        <v>516316.46220000001</v>
      </c>
      <c r="L61" s="348">
        <f>L28*'HT Escenarios'!$C28</f>
        <v>424629.60060000006</v>
      </c>
      <c r="M61" s="348">
        <f>M28*'HT Escenarios'!$C28</f>
        <v>391337.08620000008</v>
      </c>
      <c r="N61" s="348">
        <f>N28*'HT Escenarios'!$C28</f>
        <v>1008377.1797991369</v>
      </c>
    </row>
    <row r="62" spans="2:14" hidden="1" outlineLevel="2">
      <c r="B62" s="647" t="s">
        <v>232</v>
      </c>
      <c r="C62" s="348">
        <f>C29*'HT Escenarios'!$C29</f>
        <v>491040.81600000005</v>
      </c>
      <c r="D62" s="348">
        <f>D29*'HT Escenarios'!$C29</f>
        <v>529179.43050000002</v>
      </c>
      <c r="E62" s="348">
        <f>E29*'HT Escenarios'!$C29</f>
        <v>736229.571</v>
      </c>
      <c r="F62" s="348">
        <f>F29*'HT Escenarios'!$C29</f>
        <v>552402.63750000007</v>
      </c>
      <c r="G62" s="348">
        <f>G29*'HT Escenarios'!$C29</f>
        <v>653272.8615</v>
      </c>
      <c r="H62" s="348">
        <f>H29*'HT Escenarios'!$C29</f>
        <v>872756.22000000009</v>
      </c>
      <c r="I62" s="348">
        <f>I29*'HT Escenarios'!$C29</f>
        <v>673829.89800000004</v>
      </c>
      <c r="J62" s="348">
        <f>J29*'HT Escenarios'!$C29</f>
        <v>688081.72649999999</v>
      </c>
      <c r="K62" s="348">
        <f>K29*'HT Escenarios'!$C29</f>
        <v>837662.36399999994</v>
      </c>
      <c r="L62" s="348">
        <f>L29*'HT Escenarios'!$C29</f>
        <v>712434.53399999999</v>
      </c>
      <c r="M62" s="348">
        <f>M29*'HT Escenarios'!$C29</f>
        <v>811619.0355</v>
      </c>
      <c r="N62" s="348">
        <f>N29*'HT Escenarios'!$C29</f>
        <v>1697765.0574413333</v>
      </c>
    </row>
    <row r="63" spans="2:14" hidden="1" outlineLevel="2">
      <c r="B63" s="787" t="s">
        <v>233</v>
      </c>
      <c r="C63" s="348">
        <f>C30*'HT Escenarios'!$C30</f>
        <v>0</v>
      </c>
      <c r="D63" s="348">
        <f>D30*'HT Escenarios'!$C30</f>
        <v>0</v>
      </c>
      <c r="E63" s="348">
        <f>E30*'HT Escenarios'!$C30</f>
        <v>0</v>
      </c>
      <c r="F63" s="348">
        <f>F30*'HT Escenarios'!$C30</f>
        <v>491423.49</v>
      </c>
      <c r="G63" s="348">
        <f>G30*'HT Escenarios'!$C30</f>
        <v>557621.59</v>
      </c>
      <c r="H63" s="348">
        <f>H30*'HT Escenarios'!$C30</f>
        <v>757773.47</v>
      </c>
      <c r="I63" s="348">
        <f>I30*'HT Escenarios'!$C30</f>
        <v>625377.28000000003</v>
      </c>
      <c r="J63" s="348">
        <f>J30*'HT Escenarios'!$C30</f>
        <v>567746</v>
      </c>
      <c r="K63" s="348">
        <f>K30*'HT Escenarios'!$C30</f>
        <v>697805.79</v>
      </c>
      <c r="L63" s="348">
        <f>L30*'HT Escenarios'!$C30</f>
        <v>602792.05000000005</v>
      </c>
      <c r="M63" s="348">
        <f>M30*'HT Escenarios'!$C30</f>
        <v>609801.26</v>
      </c>
      <c r="N63" s="348">
        <f>N30*'HT Escenarios'!$C30</f>
        <v>1306828.25</v>
      </c>
    </row>
    <row r="64" spans="2:14" hidden="1" outlineLevel="2">
      <c r="B64" s="816" t="s">
        <v>522</v>
      </c>
      <c r="C64" s="348">
        <f>C31*'HT Escenarios'!$C31</f>
        <v>116800</v>
      </c>
      <c r="D64" s="348">
        <f>D31*'HT Escenarios'!$C31</f>
        <v>125200</v>
      </c>
      <c r="E64" s="348">
        <f>E31*'HT Escenarios'!$C31</f>
        <v>161600</v>
      </c>
      <c r="F64" s="348">
        <f>F31*'HT Escenarios'!$C31</f>
        <v>126200</v>
      </c>
      <c r="G64" s="348">
        <f>G31*'HT Escenarios'!$C31</f>
        <v>143200</v>
      </c>
      <c r="H64" s="348">
        <f>H31*'HT Escenarios'!$C31</f>
        <v>194600</v>
      </c>
      <c r="I64" s="348">
        <f>I31*'HT Escenarios'!$C31</f>
        <v>160600</v>
      </c>
      <c r="J64" s="348">
        <f>J31*'HT Escenarios'!$C31</f>
        <v>145800</v>
      </c>
      <c r="K64" s="348">
        <f>K31*'HT Escenarios'!$C31</f>
        <v>179200</v>
      </c>
      <c r="L64" s="348">
        <f>L31*'HT Escenarios'!$C31</f>
        <v>154800</v>
      </c>
      <c r="M64" s="348">
        <f>M31*'HT Escenarios'!$C31</f>
        <v>156600</v>
      </c>
      <c r="N64" s="348">
        <f>N31*'HT Escenarios'!$C31</f>
        <v>335600</v>
      </c>
    </row>
    <row r="65" spans="1:15" ht="21" collapsed="1">
      <c r="B65" s="515" t="s">
        <v>38</v>
      </c>
      <c r="C65" s="778">
        <f>SUM(C36:C62)</f>
        <v>11365957.258900002</v>
      </c>
      <c r="D65" s="778">
        <f t="shared" ref="D65" si="1">SUM(D36:D62)</f>
        <v>12480015.439400002</v>
      </c>
      <c r="E65" s="778">
        <f t="shared" ref="E65" si="2">SUM(E36:E62)</f>
        <v>16150373.814300003</v>
      </c>
      <c r="F65" s="778">
        <f>SUM(F36:F64)</f>
        <v>14885442.8433</v>
      </c>
      <c r="G65" s="778">
        <f>SUM(G36:G64)</f>
        <v>16170609.866999999</v>
      </c>
      <c r="H65" s="778">
        <f>SUM(H36:H64)</f>
        <v>21837946.096800003</v>
      </c>
      <c r="I65" s="778">
        <f>SUM(I36:I64)</f>
        <v>16483639.6107</v>
      </c>
      <c r="J65" s="778">
        <f>SUM(J36:J64)</f>
        <v>15521144.330099998</v>
      </c>
      <c r="K65" s="778">
        <f>SUM(K36:K64)</f>
        <v>18292602.110199999</v>
      </c>
      <c r="L65" s="778">
        <f>SUM(L36:L64)</f>
        <v>18392781.859500002</v>
      </c>
      <c r="M65" s="778">
        <f>SUM(M36:M64)</f>
        <v>18104525.774500001</v>
      </c>
      <c r="N65" s="778">
        <f>SUM(N36:N64)</f>
        <v>43835741.113131247</v>
      </c>
      <c r="O65" s="779">
        <f>SUM(C65:N65)</f>
        <v>223520780.11783126</v>
      </c>
    </row>
    <row r="66" spans="1:15" ht="25.5" customHeight="1">
      <c r="A66" s="794">
        <v>0.95</v>
      </c>
      <c r="B66" s="792" t="s">
        <v>528</v>
      </c>
      <c r="C66" s="793">
        <f>C65*$A$66</f>
        <v>10797659.395955002</v>
      </c>
      <c r="D66" s="793">
        <f t="shared" ref="D66:N66" si="3">D65*$A$66</f>
        <v>11856014.667430002</v>
      </c>
      <c r="E66" s="793">
        <f t="shared" si="3"/>
        <v>15342855.123585002</v>
      </c>
      <c r="F66" s="793">
        <f t="shared" si="3"/>
        <v>14141170.701134998</v>
      </c>
      <c r="G66" s="793">
        <f t="shared" si="3"/>
        <v>15362079.373649998</v>
      </c>
      <c r="H66" s="793">
        <f t="shared" si="3"/>
        <v>20746048.791960001</v>
      </c>
      <c r="I66" s="793">
        <f t="shared" si="3"/>
        <v>15659457.630165</v>
      </c>
      <c r="J66" s="793">
        <f t="shared" si="3"/>
        <v>14745087.113594998</v>
      </c>
      <c r="K66" s="793">
        <f t="shared" si="3"/>
        <v>17377972.004689999</v>
      </c>
      <c r="L66" s="793">
        <f t="shared" si="3"/>
        <v>17473142.766525</v>
      </c>
      <c r="M66" s="793">
        <f t="shared" si="3"/>
        <v>17199299.485775001</v>
      </c>
      <c r="N66" s="793">
        <f t="shared" si="3"/>
        <v>41643954.05747468</v>
      </c>
      <c r="O66" s="779">
        <f>SUM(C66:N66)</f>
        <v>212344741.11193967</v>
      </c>
    </row>
    <row r="67" spans="1:15">
      <c r="B67" s="988"/>
      <c r="C67" s="988"/>
      <c r="D67" s="988"/>
      <c r="E67" s="988"/>
      <c r="F67" s="988"/>
      <c r="G67" s="988"/>
      <c r="H67" s="988"/>
      <c r="I67" s="988"/>
      <c r="J67" s="988"/>
      <c r="K67" s="988"/>
      <c r="L67" s="988"/>
      <c r="M67" s="988"/>
      <c r="N67" s="988"/>
    </row>
    <row r="68" spans="1:15" s="780" customFormat="1" hidden="1">
      <c r="B68" s="566" t="s">
        <v>356</v>
      </c>
    </row>
    <row r="69" spans="1:15" hidden="1">
      <c r="A69" s="731">
        <v>0.49</v>
      </c>
      <c r="B69" s="420" t="s">
        <v>357</v>
      </c>
      <c r="C69" s="791">
        <f>C66*$A69</f>
        <v>5290853.1040179506</v>
      </c>
      <c r="D69" s="791">
        <f>D66*$A69</f>
        <v>5809447.1870407006</v>
      </c>
      <c r="E69" s="791">
        <f>E66*$A69</f>
        <v>7517999.0105566513</v>
      </c>
      <c r="F69" s="791">
        <f>F66*$A69</f>
        <v>6929173.6435561487</v>
      </c>
      <c r="G69" s="791">
        <f>G66*$A69</f>
        <v>7527418.8930884991</v>
      </c>
      <c r="H69" s="791">
        <f>H66*$A69</f>
        <v>10165563.9080604</v>
      </c>
      <c r="I69" s="791">
        <f>I66*$A69</f>
        <v>7673134.2387808496</v>
      </c>
      <c r="J69" s="791">
        <f>J66*$A69</f>
        <v>7225092.6856615487</v>
      </c>
      <c r="K69" s="791">
        <f>K66*$A69</f>
        <v>8515206.2822980992</v>
      </c>
      <c r="L69" s="791">
        <f>L66*$A69</f>
        <v>8561839.9555972498</v>
      </c>
      <c r="M69" s="791">
        <f>M66*$A69</f>
        <v>8427656.7480297498</v>
      </c>
      <c r="N69" s="791">
        <f>N66*$A69</f>
        <v>20405537.488162592</v>
      </c>
      <c r="O69" s="467">
        <f t="shared" ref="O69:O75" si="4">SUM(C69:N69)</f>
        <v>104048923.14485045</v>
      </c>
    </row>
    <row r="70" spans="1:15" hidden="1">
      <c r="A70" s="731">
        <v>0.03</v>
      </c>
      <c r="B70" s="420" t="s">
        <v>379</v>
      </c>
      <c r="C70" s="791">
        <f>(C$66-C$69)*$A$70</f>
        <v>165204.18875811153</v>
      </c>
      <c r="D70" s="791">
        <f>(D$66-D$69)*$A$70</f>
        <v>181397.02441167904</v>
      </c>
      <c r="E70" s="791">
        <f t="shared" ref="E70:N70" si="5">(E$66-E$69)*$A$70</f>
        <v>234745.68339085052</v>
      </c>
      <c r="F70" s="791">
        <f t="shared" si="5"/>
        <v>216359.91172736548</v>
      </c>
      <c r="G70" s="791">
        <f t="shared" si="5"/>
        <v>235039.81441684495</v>
      </c>
      <c r="H70" s="791">
        <f t="shared" si="5"/>
        <v>317414.54651698802</v>
      </c>
      <c r="I70" s="791">
        <f t="shared" si="5"/>
        <v>239589.70174152448</v>
      </c>
      <c r="J70" s="791">
        <f t="shared" si="5"/>
        <v>225599.83283800347</v>
      </c>
      <c r="K70" s="791">
        <f t="shared" si="5"/>
        <v>265882.971671757</v>
      </c>
      <c r="L70" s="791">
        <f t="shared" si="5"/>
        <v>267339.0843278325</v>
      </c>
      <c r="M70" s="791">
        <f t="shared" si="5"/>
        <v>263149.28213235753</v>
      </c>
      <c r="N70" s="791">
        <f t="shared" si="5"/>
        <v>637152.49707936263</v>
      </c>
      <c r="O70" s="467">
        <f t="shared" si="4"/>
        <v>3248874.539012677</v>
      </c>
    </row>
    <row r="71" spans="1:15" hidden="1">
      <c r="A71" s="731">
        <v>7.0000000000000007E-2</v>
      </c>
      <c r="B71" s="420" t="s">
        <v>380</v>
      </c>
      <c r="C71" s="791">
        <f>(C$66-C$69)*$A$71</f>
        <v>385476.44043559366</v>
      </c>
      <c r="D71" s="791">
        <f>(D$66-D$69)*$A$71</f>
        <v>423259.72362725117</v>
      </c>
      <c r="E71" s="791">
        <f t="shared" ref="E71:N71" si="6">(E$66-E$69)*$A$71</f>
        <v>547739.92791198462</v>
      </c>
      <c r="F71" s="791">
        <f t="shared" si="6"/>
        <v>504839.79403051949</v>
      </c>
      <c r="G71" s="791">
        <f t="shared" si="6"/>
        <v>548426.23363930499</v>
      </c>
      <c r="H71" s="791">
        <f t="shared" si="6"/>
        <v>740633.94187297218</v>
      </c>
      <c r="I71" s="791">
        <f t="shared" si="6"/>
        <v>559042.63739689055</v>
      </c>
      <c r="J71" s="791">
        <f t="shared" si="6"/>
        <v>526399.60995534144</v>
      </c>
      <c r="K71" s="791">
        <f t="shared" si="6"/>
        <v>620393.60056743305</v>
      </c>
      <c r="L71" s="791">
        <f t="shared" si="6"/>
        <v>623791.19676494261</v>
      </c>
      <c r="M71" s="791">
        <f t="shared" si="6"/>
        <v>614014.99164216768</v>
      </c>
      <c r="N71" s="791">
        <f t="shared" si="6"/>
        <v>1486689.1598518463</v>
      </c>
      <c r="O71" s="467">
        <f t="shared" si="4"/>
        <v>7580707.2576962477</v>
      </c>
    </row>
    <row r="72" spans="1:15" hidden="1">
      <c r="A72" s="731">
        <v>0.06</v>
      </c>
      <c r="B72" s="420" t="s">
        <v>381</v>
      </c>
      <c r="C72" s="791">
        <f>(C$66-C$69)*$A$72</f>
        <v>330408.37751622306</v>
      </c>
      <c r="D72" s="791">
        <f>(D$66-D$69)*$A$72</f>
        <v>362794.04882335808</v>
      </c>
      <c r="E72" s="791">
        <f t="shared" ref="E72:N72" si="7">(E$66-E$69)*$A$72</f>
        <v>469491.36678170104</v>
      </c>
      <c r="F72" s="791">
        <f t="shared" si="7"/>
        <v>432719.82345473097</v>
      </c>
      <c r="G72" s="791">
        <f t="shared" si="7"/>
        <v>470079.6288336899</v>
      </c>
      <c r="H72" s="791">
        <f t="shared" si="7"/>
        <v>634829.09303397604</v>
      </c>
      <c r="I72" s="791">
        <f t="shared" si="7"/>
        <v>479179.40348304895</v>
      </c>
      <c r="J72" s="791">
        <f t="shared" si="7"/>
        <v>451199.66567600693</v>
      </c>
      <c r="K72" s="791">
        <f t="shared" si="7"/>
        <v>531765.94334351399</v>
      </c>
      <c r="L72" s="791">
        <f t="shared" si="7"/>
        <v>534678.16865566501</v>
      </c>
      <c r="M72" s="791">
        <f t="shared" si="7"/>
        <v>526298.56426471507</v>
      </c>
      <c r="N72" s="791">
        <f t="shared" si="7"/>
        <v>1274304.9941587253</v>
      </c>
      <c r="O72" s="467">
        <f t="shared" si="4"/>
        <v>6497749.0780253541</v>
      </c>
    </row>
    <row r="73" spans="1:15" hidden="1">
      <c r="A73" s="731">
        <v>0.05</v>
      </c>
      <c r="B73" s="420" t="s">
        <v>359</v>
      </c>
      <c r="C73" s="791">
        <f>(C$66-C$69)*$A$73</f>
        <v>275340.31459685258</v>
      </c>
      <c r="D73" s="791">
        <f>(D$66-D$69)*$A$73</f>
        <v>302328.37401946512</v>
      </c>
      <c r="E73" s="791">
        <f t="shared" ref="E73:N73" si="8">(E$66-E$69)*$A$73</f>
        <v>391242.80565141758</v>
      </c>
      <c r="F73" s="791">
        <f t="shared" si="8"/>
        <v>360599.8528789425</v>
      </c>
      <c r="G73" s="791">
        <f t="shared" si="8"/>
        <v>391733.02402807493</v>
      </c>
      <c r="H73" s="791">
        <f t="shared" si="8"/>
        <v>529024.24419498013</v>
      </c>
      <c r="I73" s="791">
        <f t="shared" si="8"/>
        <v>399316.16956920753</v>
      </c>
      <c r="J73" s="791">
        <f t="shared" si="8"/>
        <v>375999.72139667248</v>
      </c>
      <c r="K73" s="791">
        <f t="shared" si="8"/>
        <v>443138.286119595</v>
      </c>
      <c r="L73" s="791">
        <f t="shared" si="8"/>
        <v>445565.14054638753</v>
      </c>
      <c r="M73" s="791">
        <f t="shared" si="8"/>
        <v>438582.13688726258</v>
      </c>
      <c r="N73" s="791">
        <f t="shared" si="8"/>
        <v>1061920.8284656045</v>
      </c>
      <c r="O73" s="467">
        <f t="shared" si="4"/>
        <v>5414790.8983544623</v>
      </c>
    </row>
    <row r="74" spans="1:15" hidden="1">
      <c r="A74" s="731">
        <v>0.72</v>
      </c>
      <c r="B74" s="420" t="s">
        <v>248</v>
      </c>
      <c r="C74" s="791">
        <f>(C$66-C$69)*$A$74</f>
        <v>3964900.5301946769</v>
      </c>
      <c r="D74" s="791">
        <f>(D$66-D$69)*$A$74</f>
        <v>4353528.5858802972</v>
      </c>
      <c r="E74" s="791">
        <f t="shared" ref="E74:N74" si="9">(E$66-E$69)*$A$74</f>
        <v>5633896.4013804123</v>
      </c>
      <c r="F74" s="791">
        <f t="shared" si="9"/>
        <v>5192637.8814567719</v>
      </c>
      <c r="G74" s="791">
        <f t="shared" si="9"/>
        <v>5640955.5460042786</v>
      </c>
      <c r="H74" s="791">
        <f t="shared" si="9"/>
        <v>7617949.1164077129</v>
      </c>
      <c r="I74" s="791">
        <f t="shared" si="9"/>
        <v>5750152.8417965882</v>
      </c>
      <c r="J74" s="791">
        <f t="shared" si="9"/>
        <v>5414395.9881120827</v>
      </c>
      <c r="K74" s="791">
        <f t="shared" si="9"/>
        <v>6381191.3201221675</v>
      </c>
      <c r="L74" s="791">
        <f t="shared" si="9"/>
        <v>6416138.0238679806</v>
      </c>
      <c r="M74" s="791">
        <f t="shared" si="9"/>
        <v>6315582.7711765813</v>
      </c>
      <c r="N74" s="791">
        <f t="shared" si="9"/>
        <v>15291659.929904703</v>
      </c>
      <c r="O74" s="467">
        <f t="shared" si="4"/>
        <v>77972988.936304256</v>
      </c>
    </row>
    <row r="75" spans="1:15" hidden="1">
      <c r="A75" s="731">
        <v>7.0000000000000007E-2</v>
      </c>
      <c r="B75" s="420" t="s">
        <v>361</v>
      </c>
      <c r="C75" s="791">
        <f>(C$66-C$69)*$A$75</f>
        <v>385476.44043559366</v>
      </c>
      <c r="D75" s="791">
        <f>(D$66-D$69)*$A$75</f>
        <v>423259.72362725117</v>
      </c>
      <c r="E75" s="791">
        <f t="shared" ref="E75:N75" si="10">(E$66-E$69)*$A$75</f>
        <v>547739.92791198462</v>
      </c>
      <c r="F75" s="791">
        <f t="shared" si="10"/>
        <v>504839.79403051949</v>
      </c>
      <c r="G75" s="791">
        <f t="shared" si="10"/>
        <v>548426.23363930499</v>
      </c>
      <c r="H75" s="791">
        <f t="shared" si="10"/>
        <v>740633.94187297218</v>
      </c>
      <c r="I75" s="791">
        <f t="shared" si="10"/>
        <v>559042.63739689055</v>
      </c>
      <c r="J75" s="791">
        <f t="shared" si="10"/>
        <v>526399.60995534144</v>
      </c>
      <c r="K75" s="791">
        <f t="shared" si="10"/>
        <v>620393.60056743305</v>
      </c>
      <c r="L75" s="791">
        <f t="shared" si="10"/>
        <v>623791.19676494261</v>
      </c>
      <c r="M75" s="791">
        <f t="shared" si="10"/>
        <v>614014.99164216768</v>
      </c>
      <c r="N75" s="791">
        <f t="shared" si="10"/>
        <v>1486689.1598518463</v>
      </c>
      <c r="O75" s="467">
        <f t="shared" si="4"/>
        <v>7580707.2576962477</v>
      </c>
    </row>
    <row r="76" spans="1:15" s="425" customFormat="1" ht="18.75" hidden="1">
      <c r="B76" s="485" t="s">
        <v>38</v>
      </c>
      <c r="C76" s="776">
        <f>SUM(C69:C75)</f>
        <v>10797659.395955002</v>
      </c>
      <c r="D76" s="776">
        <f t="shared" ref="D76:N76" si="11">SUM(D69:D75)</f>
        <v>11856014.667430002</v>
      </c>
      <c r="E76" s="776">
        <f t="shared" si="11"/>
        <v>15342855.123585001</v>
      </c>
      <c r="F76" s="776">
        <f t="shared" si="11"/>
        <v>14141170.701134998</v>
      </c>
      <c r="G76" s="776">
        <f t="shared" si="11"/>
        <v>15362079.373649999</v>
      </c>
      <c r="H76" s="776">
        <f t="shared" si="11"/>
        <v>20746048.791960005</v>
      </c>
      <c r="I76" s="776">
        <f>SUM(I69:I75)</f>
        <v>15659457.630164998</v>
      </c>
      <c r="J76" s="776">
        <f t="shared" si="11"/>
        <v>14745087.113594996</v>
      </c>
      <c r="K76" s="776">
        <f t="shared" si="11"/>
        <v>17377972.004689999</v>
      </c>
      <c r="L76" s="776">
        <f t="shared" si="11"/>
        <v>17473142.766525</v>
      </c>
      <c r="M76" s="776">
        <f t="shared" si="11"/>
        <v>17199299.485774998</v>
      </c>
      <c r="N76" s="776">
        <f t="shared" si="11"/>
        <v>41643954.05747468</v>
      </c>
      <c r="O76" s="779">
        <f>SUM(C76:N76)</f>
        <v>212344741.11193967</v>
      </c>
    </row>
    <row r="77" spans="1:15" hidden="1"/>
    <row r="79" spans="1:15">
      <c r="B79" s="983" t="str">
        <f>'HT Escenarios'!H1</f>
        <v>2025 BASE</v>
      </c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</row>
    <row r="80" spans="1:15">
      <c r="B80" s="782" t="s">
        <v>519</v>
      </c>
      <c r="C80" s="782" t="s">
        <v>526</v>
      </c>
      <c r="D80" s="782" t="s">
        <v>527</v>
      </c>
      <c r="E80" s="782" t="s">
        <v>472</v>
      </c>
      <c r="F80" s="782" t="s">
        <v>473</v>
      </c>
      <c r="G80" s="782" t="s">
        <v>474</v>
      </c>
      <c r="H80" s="782" t="s">
        <v>475</v>
      </c>
      <c r="I80" s="782" t="s">
        <v>476</v>
      </c>
      <c r="J80" s="782" t="s">
        <v>477</v>
      </c>
      <c r="K80" s="782" t="s">
        <v>478</v>
      </c>
      <c r="L80" s="782" t="s">
        <v>479</v>
      </c>
      <c r="M80" s="782" t="s">
        <v>480</v>
      </c>
      <c r="N80" s="782" t="s">
        <v>481</v>
      </c>
    </row>
    <row r="81" spans="2:14" hidden="1" outlineLevel="2">
      <c r="B81" s="783" t="s">
        <v>341</v>
      </c>
      <c r="C81" s="348">
        <f>C3*'HT Escenarios'!$J3</f>
        <v>289833.5024</v>
      </c>
      <c r="D81" s="348">
        <f>D3*'HT Escenarios'!$J3</f>
        <v>274351.94800000003</v>
      </c>
      <c r="E81" s="348">
        <f>E3*'HT Escenarios'!$J3</f>
        <v>347983.04320000001</v>
      </c>
      <c r="F81" s="348">
        <f>F3*'HT Escenarios'!$J3</f>
        <v>393562.24959999998</v>
      </c>
      <c r="G81" s="348">
        <f>G3*'HT Escenarios'!$J3</f>
        <v>360257.46640000003</v>
      </c>
      <c r="H81" s="348">
        <f>H3*'HT Escenarios'!$J3</f>
        <v>488258.11840000004</v>
      </c>
      <c r="I81" s="348">
        <f>I3*'HT Escenarios'!$J3</f>
        <v>343022.85680000001</v>
      </c>
      <c r="J81" s="348">
        <f>J3*'HT Escenarios'!$J3</f>
        <v>294914.40160000004</v>
      </c>
      <c r="K81" s="348">
        <f>K3*'HT Escenarios'!$J3</f>
        <v>419318.19280000002</v>
      </c>
      <c r="L81" s="348">
        <f>L3*'HT Escenarios'!$J3</f>
        <v>418678.05200000003</v>
      </c>
      <c r="M81" s="348">
        <f>M3*'HT Escenarios'!$J3</f>
        <v>427623.1752</v>
      </c>
      <c r="N81" s="348">
        <f>N3*'HT Escenarios'!$J3</f>
        <v>1022838.7713334861</v>
      </c>
    </row>
    <row r="82" spans="2:14" hidden="1" outlineLevel="2">
      <c r="B82" s="784" t="s">
        <v>342</v>
      </c>
      <c r="C82" s="348">
        <f>C4*'HT Escenarios'!$J4</f>
        <v>290557.57500000001</v>
      </c>
      <c r="D82" s="348">
        <f>D4*'HT Escenarios'!$J4</f>
        <v>352392.05099999998</v>
      </c>
      <c r="E82" s="348">
        <f>E4*'HT Escenarios'!$J4</f>
        <v>461568.05200000003</v>
      </c>
      <c r="F82" s="348">
        <f>F4*'HT Escenarios'!$J4</f>
        <v>444549.864</v>
      </c>
      <c r="G82" s="348">
        <f>G4*'HT Escenarios'!$J4</f>
        <v>490321.99700000003</v>
      </c>
      <c r="H82" s="348">
        <f>H4*'HT Escenarios'!$J4</f>
        <v>652422.67200000002</v>
      </c>
      <c r="I82" s="348">
        <f>I4*'HT Escenarios'!$J4</f>
        <v>456035.26100000006</v>
      </c>
      <c r="J82" s="348">
        <f>J4*'HT Escenarios'!$J4</f>
        <v>394348.54800000001</v>
      </c>
      <c r="K82" s="348">
        <f>K4*'HT Escenarios'!$J4</f>
        <v>408555.32300000003</v>
      </c>
      <c r="L82" s="348">
        <f>L4*'HT Escenarios'!$J4</f>
        <v>517425.38100000005</v>
      </c>
      <c r="M82" s="348">
        <f>M4*'HT Escenarios'!$J4</f>
        <v>513365.65500000003</v>
      </c>
      <c r="N82" s="348">
        <f>N4*'HT Escenarios'!$J4</f>
        <v>1467212.3227287612</v>
      </c>
    </row>
    <row r="83" spans="2:14" hidden="1" outlineLevel="2">
      <c r="B83" s="784" t="s">
        <v>343</v>
      </c>
      <c r="C83" s="348">
        <f>C5*'HT Escenarios'!$J5</f>
        <v>345245.63819999999</v>
      </c>
      <c r="D83" s="348">
        <f>D5*'HT Escenarios'!$J5</f>
        <v>344781.46870000003</v>
      </c>
      <c r="E83" s="348">
        <f>E5*'HT Escenarios'!$J5</f>
        <v>449477.41519999999</v>
      </c>
      <c r="F83" s="348">
        <f>F5*'HT Escenarios'!$J5</f>
        <v>489960.50430000003</v>
      </c>
      <c r="G83" s="348">
        <f>G5*'HT Escenarios'!$J5</f>
        <v>493549.69380000001</v>
      </c>
      <c r="H83" s="348">
        <f>H5*'HT Escenarios'!$J5</f>
        <v>539932.32419999992</v>
      </c>
      <c r="I83" s="348">
        <f>I5*'HT Escenarios'!$J5</f>
        <v>390210.73110000003</v>
      </c>
      <c r="J83" s="348">
        <f>J5*'HT Escenarios'!$J5</f>
        <v>361026.71110000001</v>
      </c>
      <c r="K83" s="348">
        <f>K5*'HT Escenarios'!$J5</f>
        <v>479587.12710000004</v>
      </c>
      <c r="L83" s="348">
        <f>L5*'HT Escenarios'!$J5</f>
        <v>563198.56160000002</v>
      </c>
      <c r="M83" s="348">
        <f>M5*'HT Escenarios'!$J5</f>
        <v>511593.85180000006</v>
      </c>
      <c r="N83" s="348">
        <f>N5*'HT Escenarios'!$J5</f>
        <v>1132000.1689189158</v>
      </c>
    </row>
    <row r="84" spans="2:14" hidden="1" outlineLevel="2">
      <c r="B84" s="784" t="s">
        <v>344</v>
      </c>
      <c r="C84" s="348">
        <f>C6*'HT Escenarios'!$J6</f>
        <v>222045.7408</v>
      </c>
      <c r="D84" s="348">
        <f>D6*'HT Escenarios'!$J6</f>
        <v>246620.712</v>
      </c>
      <c r="E84" s="348">
        <f>E6*'HT Escenarios'!$J6</f>
        <v>326583.81600000005</v>
      </c>
      <c r="F84" s="348">
        <f>F6*'HT Escenarios'!$J6</f>
        <v>267016.71359999996</v>
      </c>
      <c r="G84" s="348">
        <f>G6*'HT Escenarios'!$J6</f>
        <v>335828.50080000004</v>
      </c>
      <c r="H84" s="348">
        <f>H6*'HT Escenarios'!$J6</f>
        <v>430497.39200000005</v>
      </c>
      <c r="I84" s="348">
        <f>I6*'HT Escenarios'!$J6</f>
        <v>342193.81040000002</v>
      </c>
      <c r="J84" s="348">
        <f>J6*'HT Escenarios'!$J6</f>
        <v>286363.79200000002</v>
      </c>
      <c r="K84" s="348">
        <f>K6*'HT Escenarios'!$J6</f>
        <v>327498.58960000001</v>
      </c>
      <c r="L84" s="348">
        <f>L6*'HT Escenarios'!$J6</f>
        <v>344509.19360000006</v>
      </c>
      <c r="M84" s="348">
        <f>M6*'HT Escenarios'!$J6</f>
        <v>365077.7</v>
      </c>
      <c r="N84" s="348">
        <f>N6*'HT Escenarios'!$J6</f>
        <v>946706.72797126113</v>
      </c>
    </row>
    <row r="85" spans="2:14" hidden="1" outlineLevel="2">
      <c r="B85" s="784" t="s">
        <v>345</v>
      </c>
      <c r="C85" s="348">
        <f>C7*'HT Escenarios'!$J7</f>
        <v>302925.15700000001</v>
      </c>
      <c r="D85" s="348">
        <f>D7*'HT Escenarios'!$J7</f>
        <v>335407.88180000003</v>
      </c>
      <c r="E85" s="348">
        <f>E7*'HT Escenarios'!$J7</f>
        <v>455943.83140000002</v>
      </c>
      <c r="F85" s="348">
        <f>F7*'HT Escenarios'!$J7</f>
        <v>471818.86839999998</v>
      </c>
      <c r="G85" s="348">
        <f>G7*'HT Escenarios'!$J7</f>
        <v>444959.60260000004</v>
      </c>
      <c r="H85" s="348">
        <f>H7*'HT Escenarios'!$J7</f>
        <v>552692.745</v>
      </c>
      <c r="I85" s="348">
        <f>I7*'HT Escenarios'!$J7</f>
        <v>382802.93040000001</v>
      </c>
      <c r="J85" s="348">
        <f>J7*'HT Escenarios'!$J7</f>
        <v>382884.88960000005</v>
      </c>
      <c r="K85" s="348">
        <f>K7*'HT Escenarios'!$J7</f>
        <v>474339.06080000009</v>
      </c>
      <c r="L85" s="348">
        <f>L7*'HT Escenarios'!$J7</f>
        <v>516584.49160000001</v>
      </c>
      <c r="M85" s="348">
        <f>M7*'HT Escenarios'!$J7</f>
        <v>474530.64520000009</v>
      </c>
      <c r="N85" s="348">
        <f>N7*'HT Escenarios'!$J7</f>
        <v>1113203.0821787664</v>
      </c>
    </row>
    <row r="86" spans="2:14" hidden="1" outlineLevel="2">
      <c r="B86" s="784" t="s">
        <v>346</v>
      </c>
      <c r="C86" s="348">
        <f>C8*'HT Escenarios'!$J8</f>
        <v>292109.39049999998</v>
      </c>
      <c r="D86" s="348">
        <f>D8*'HT Escenarios'!$J8</f>
        <v>305995.27369999996</v>
      </c>
      <c r="E86" s="348">
        <f>E8*'HT Escenarios'!$J8</f>
        <v>458143.70129999996</v>
      </c>
      <c r="F86" s="348">
        <f>F8*'HT Escenarios'!$J8</f>
        <v>437188.72209999996</v>
      </c>
      <c r="G86" s="348">
        <f>G8*'HT Escenarios'!$J8</f>
        <v>447050.33349999995</v>
      </c>
      <c r="H86" s="348">
        <f>H8*'HT Escenarios'!$J8</f>
        <v>564736.78419999999</v>
      </c>
      <c r="I86" s="348">
        <f>I8*'HT Escenarios'!$J8</f>
        <v>439361.36290000001</v>
      </c>
      <c r="J86" s="348">
        <f>J8*'HT Escenarios'!$J8</f>
        <v>384681.5675</v>
      </c>
      <c r="K86" s="348">
        <f>K8*'HT Escenarios'!$J8</f>
        <v>472999.46340000007</v>
      </c>
      <c r="L86" s="348">
        <f>L8*'HT Escenarios'!$J8</f>
        <v>548963.44660000002</v>
      </c>
      <c r="M86" s="348">
        <f>M8*'HT Escenarios'!$J8</f>
        <v>482889.67790000001</v>
      </c>
      <c r="N86" s="348">
        <f>N8*'HT Escenarios'!$J8</f>
        <v>1361499.3276585247</v>
      </c>
    </row>
    <row r="87" spans="2:14" hidden="1" outlineLevel="2">
      <c r="B87" s="784" t="s">
        <v>347</v>
      </c>
      <c r="C87" s="348">
        <f>C9*'HT Escenarios'!$J9</f>
        <v>430500.15840000001</v>
      </c>
      <c r="D87" s="348">
        <f>D9*'HT Escenarios'!$J9</f>
        <v>522509.19759999996</v>
      </c>
      <c r="E87" s="348">
        <f>E9*'HT Escenarios'!$J9</f>
        <v>630319.48720000009</v>
      </c>
      <c r="F87" s="348">
        <f>F9*'HT Escenarios'!$J9</f>
        <v>571916.90399999998</v>
      </c>
      <c r="G87" s="348">
        <f>G9*'HT Escenarios'!$J9</f>
        <v>639000.45040000009</v>
      </c>
      <c r="H87" s="348">
        <f>H9*'HT Escenarios'!$J9</f>
        <v>934042.04399999999</v>
      </c>
      <c r="I87" s="348">
        <f>I9*'HT Escenarios'!$J9</f>
        <v>605035.92240000004</v>
      </c>
      <c r="J87" s="348">
        <f>J9*'HT Escenarios'!$J9</f>
        <v>570186.17759999994</v>
      </c>
      <c r="K87" s="348">
        <f>K9*'HT Escenarios'!$J9</f>
        <v>652841.8624000001</v>
      </c>
      <c r="L87" s="348">
        <f>L9*'HT Escenarios'!$J9</f>
        <v>696425.67280000006</v>
      </c>
      <c r="M87" s="348">
        <f>M9*'HT Escenarios'!$J9</f>
        <v>705034.03360000008</v>
      </c>
      <c r="N87" s="348">
        <f>N9*'HT Escenarios'!$J9</f>
        <v>1747025.6004710728</v>
      </c>
    </row>
    <row r="88" spans="2:14" hidden="1" outlineLevel="2">
      <c r="B88" s="784" t="s">
        <v>348</v>
      </c>
      <c r="C88" s="348">
        <f>C10*'HT Escenarios'!$J10</f>
        <v>247722.6128</v>
      </c>
      <c r="D88" s="348">
        <f>D10*'HT Escenarios'!$J10</f>
        <v>270880.75039999996</v>
      </c>
      <c r="E88" s="348">
        <f>E10*'HT Escenarios'!$J10</f>
        <v>370866.75599999999</v>
      </c>
      <c r="F88" s="348">
        <f>F10*'HT Escenarios'!$J10</f>
        <v>362988.2672</v>
      </c>
      <c r="G88" s="348">
        <f>G10*'HT Escenarios'!$J10</f>
        <v>415756.97280000005</v>
      </c>
      <c r="H88" s="348">
        <f>H10*'HT Escenarios'!$J10</f>
        <v>509756.07280000002</v>
      </c>
      <c r="I88" s="348">
        <f>I10*'HT Escenarios'!$J10</f>
        <v>327598.59599999996</v>
      </c>
      <c r="J88" s="348">
        <f>J10*'HT Escenarios'!$J10</f>
        <v>277084.14240000001</v>
      </c>
      <c r="K88" s="348">
        <f>K10*'HT Escenarios'!$J10</f>
        <v>347754.30560000002</v>
      </c>
      <c r="L88" s="348">
        <f>L10*'HT Escenarios'!$J10</f>
        <v>384850.58560000005</v>
      </c>
      <c r="M88" s="348">
        <f>M10*'HT Escenarios'!$J10</f>
        <v>389297.98960000003</v>
      </c>
      <c r="N88" s="348">
        <f>N10*'HT Escenarios'!$J10</f>
        <v>1055059.3175290143</v>
      </c>
    </row>
    <row r="89" spans="2:14" hidden="1" outlineLevel="2">
      <c r="B89" s="784" t="s">
        <v>17</v>
      </c>
      <c r="C89" s="348">
        <f>C11*'HT Escenarios'!$J11</f>
        <v>372048.21</v>
      </c>
      <c r="D89" s="348">
        <f>D11*'HT Escenarios'!$J11</f>
        <v>475701.82199999999</v>
      </c>
      <c r="E89" s="348">
        <f>E11*'HT Escenarios'!$J11</f>
        <v>622591.88400000008</v>
      </c>
      <c r="F89" s="348">
        <f>F11*'HT Escenarios'!$J11</f>
        <v>629187.60600000015</v>
      </c>
      <c r="G89" s="348">
        <f>G11*'HT Escenarios'!$J11</f>
        <v>680838.57900000003</v>
      </c>
      <c r="H89" s="348">
        <f>H11*'HT Escenarios'!$J11</f>
        <v>957182.30100000009</v>
      </c>
      <c r="I89" s="348">
        <f>I11*'HT Escenarios'!$J11</f>
        <v>652989.20400000003</v>
      </c>
      <c r="J89" s="348">
        <f>J11*'HT Escenarios'!$J11</f>
        <v>671934.98699999996</v>
      </c>
      <c r="K89" s="348">
        <f>K11*'HT Escenarios'!$J11</f>
        <v>702869.61600000004</v>
      </c>
      <c r="L89" s="348">
        <f>L11*'HT Escenarios'!$J11</f>
        <v>889106.12099999993</v>
      </c>
      <c r="M89" s="348">
        <f>M11*'HT Escenarios'!$J11</f>
        <v>816619.06799999997</v>
      </c>
      <c r="N89" s="348">
        <f>N11*'HT Escenarios'!$J11</f>
        <v>2395002.6298144367</v>
      </c>
    </row>
    <row r="90" spans="2:14" hidden="1" outlineLevel="2">
      <c r="B90" s="784" t="s">
        <v>18</v>
      </c>
      <c r="C90" s="348">
        <f>C12*'HT Escenarios'!$J12</f>
        <v>357149.65520000004</v>
      </c>
      <c r="D90" s="348">
        <f>D12*'HT Escenarios'!$J12</f>
        <v>388905.11920000002</v>
      </c>
      <c r="E90" s="348">
        <f>E12*'HT Escenarios'!$J12</f>
        <v>574512.92080000008</v>
      </c>
      <c r="F90" s="348">
        <f>F12*'HT Escenarios'!$J12</f>
        <v>480937.05920000002</v>
      </c>
      <c r="G90" s="348">
        <f>G12*'HT Escenarios'!$J12</f>
        <v>530348.57200000004</v>
      </c>
      <c r="H90" s="348">
        <f>H12*'HT Escenarios'!$J12</f>
        <v>766589.69920000003</v>
      </c>
      <c r="I90" s="348">
        <f>I12*'HT Escenarios'!$J12</f>
        <v>709495.45680000004</v>
      </c>
      <c r="J90" s="348">
        <f>J12*'HT Escenarios'!$J12</f>
        <v>572746.11679999996</v>
      </c>
      <c r="K90" s="348">
        <f>K12*'HT Escenarios'!$J12</f>
        <v>639154.47440000006</v>
      </c>
      <c r="L90" s="348">
        <f>L12*'HT Escenarios'!$J12</f>
        <v>720403.69440000004</v>
      </c>
      <c r="M90" s="348">
        <f>M12*'HT Escenarios'!$J12</f>
        <v>743534.74</v>
      </c>
      <c r="N90" s="348">
        <f>N12*'HT Escenarios'!$J12</f>
        <v>1791947.8818146714</v>
      </c>
    </row>
    <row r="91" spans="2:14" hidden="1" outlineLevel="2">
      <c r="B91" s="784" t="s">
        <v>19</v>
      </c>
      <c r="C91" s="348">
        <f>C13*'HT Escenarios'!$J13</f>
        <v>413338.66350000002</v>
      </c>
      <c r="D91" s="348">
        <f>D13*'HT Escenarios'!$J13</f>
        <v>481238.34150000004</v>
      </c>
      <c r="E91" s="348">
        <f>E13*'HT Escenarios'!$J13</f>
        <v>599966.7975000001</v>
      </c>
      <c r="F91" s="348">
        <f>F13*'HT Escenarios'!$J13</f>
        <v>633937.59450000012</v>
      </c>
      <c r="G91" s="348">
        <f>G13*'HT Escenarios'!$J13</f>
        <v>669795.28350000002</v>
      </c>
      <c r="H91" s="348">
        <f>H13*'HT Escenarios'!$J13</f>
        <v>955019.59350000008</v>
      </c>
      <c r="I91" s="348">
        <f>I13*'HT Escenarios'!$J13</f>
        <v>626640.40949999995</v>
      </c>
      <c r="J91" s="348">
        <f>J13*'HT Escenarios'!$J13</f>
        <v>671922.09000000008</v>
      </c>
      <c r="K91" s="348">
        <f>K13*'HT Escenarios'!$J13</f>
        <v>724070.9595</v>
      </c>
      <c r="L91" s="348">
        <f>L13*'HT Escenarios'!$J13</f>
        <v>1026648.9135</v>
      </c>
      <c r="M91" s="348">
        <f>M13*'HT Escenarios'!$J13</f>
        <v>967285.69350000005</v>
      </c>
      <c r="N91" s="348">
        <f>N13*'HT Escenarios'!$J13</f>
        <v>2732568.0920521496</v>
      </c>
    </row>
    <row r="92" spans="2:14" hidden="1" outlineLevel="2">
      <c r="B92" s="784" t="s">
        <v>20</v>
      </c>
      <c r="C92" s="348">
        <f>C14*'HT Escenarios'!$J14</f>
        <v>222723.63</v>
      </c>
      <c r="D92" s="348">
        <f>D14*'HT Escenarios'!$J14</f>
        <v>223907.46300000002</v>
      </c>
      <c r="E92" s="348">
        <f>E14*'HT Escenarios'!$J14</f>
        <v>294622.25400000002</v>
      </c>
      <c r="F92" s="348">
        <f>F14*'HT Escenarios'!$J14</f>
        <v>301897.467</v>
      </c>
      <c r="G92" s="348">
        <f>G14*'HT Escenarios'!$J14</f>
        <v>291220.54200000002</v>
      </c>
      <c r="H92" s="348">
        <f>H14*'HT Escenarios'!$J14</f>
        <v>380322.603</v>
      </c>
      <c r="I92" s="348">
        <f>I14*'HT Escenarios'!$J14</f>
        <v>238676.66999999998</v>
      </c>
      <c r="J92" s="348">
        <f>J14*'HT Escenarios'!$J14</f>
        <v>239155.20000000001</v>
      </c>
      <c r="K92" s="348">
        <f>K14*'HT Escenarios'!$J14</f>
        <v>225653.00400000002</v>
      </c>
      <c r="L92" s="348">
        <f>L14*'HT Escenarios'!$J14</f>
        <v>304041.56399999995</v>
      </c>
      <c r="M92" s="348">
        <f>M14*'HT Escenarios'!$J14</f>
        <v>292716.37799999997</v>
      </c>
      <c r="N92" s="348">
        <f>N14*'HT Escenarios'!$J14</f>
        <v>952676.15597753786</v>
      </c>
    </row>
    <row r="93" spans="2:14" hidden="1" outlineLevel="2">
      <c r="B93" s="784" t="s">
        <v>21</v>
      </c>
      <c r="C93" s="348">
        <f>C15*'HT Escenarios'!$J15</f>
        <v>294656.56199999998</v>
      </c>
      <c r="D93" s="348">
        <f>D15*'HT Escenarios'!$J15</f>
        <v>267369.07500000007</v>
      </c>
      <c r="E93" s="348">
        <f>E15*'HT Escenarios'!$J15</f>
        <v>314514.84600000002</v>
      </c>
      <c r="F93" s="348">
        <f>F15*'HT Escenarios'!$J15</f>
        <v>293918.98500000004</v>
      </c>
      <c r="G93" s="348">
        <f>G15*'HT Escenarios'!$J15</f>
        <v>329659.59600000002</v>
      </c>
      <c r="H93" s="348">
        <f>H15*'HT Escenarios'!$J15</f>
        <v>485937.36000000004</v>
      </c>
      <c r="I93" s="348">
        <f>I15*'HT Escenarios'!$J15</f>
        <v>280623.58199999999</v>
      </c>
      <c r="J93" s="348">
        <f>J15*'HT Escenarios'!$J15</f>
        <v>293969.27700000006</v>
      </c>
      <c r="K93" s="348">
        <f>K15*'HT Escenarios'!$J15</f>
        <v>312694.48800000001</v>
      </c>
      <c r="L93" s="348">
        <f>L15*'HT Escenarios'!$J15</f>
        <v>313241.12099999998</v>
      </c>
      <c r="M93" s="348">
        <f>M15*'HT Escenarios'!$J15</f>
        <v>317893.473</v>
      </c>
      <c r="N93" s="348">
        <f>N15*'HT Escenarios'!$J15</f>
        <v>805492.23515678733</v>
      </c>
    </row>
    <row r="94" spans="2:14" hidden="1" outlineLevel="2">
      <c r="B94" s="784" t="s">
        <v>22</v>
      </c>
      <c r="C94" s="348">
        <f>C16*'HT Escenarios'!$J16</f>
        <v>323463.30780000001</v>
      </c>
      <c r="D94" s="348">
        <f>D16*'HT Escenarios'!$J16</f>
        <v>352062.88379999995</v>
      </c>
      <c r="E94" s="348">
        <f>E16*'HT Escenarios'!$J16</f>
        <v>481340.07060000004</v>
      </c>
      <c r="F94" s="348">
        <f>F16*'HT Escenarios'!$J16</f>
        <v>417759.67619999993</v>
      </c>
      <c r="G94" s="348">
        <f>G16*'HT Escenarios'!$J16</f>
        <v>418124.11199999996</v>
      </c>
      <c r="H94" s="348">
        <f>H16*'HT Escenarios'!$J16</f>
        <v>546882.86340000003</v>
      </c>
      <c r="I94" s="348">
        <f>I16*'HT Escenarios'!$J16</f>
        <v>412784.97300000006</v>
      </c>
      <c r="J94" s="348">
        <f>J16*'HT Escenarios'!$J16</f>
        <v>376158.79259999993</v>
      </c>
      <c r="K94" s="348">
        <f>K16*'HT Escenarios'!$J16</f>
        <v>423152.77320000005</v>
      </c>
      <c r="L94" s="348">
        <f>L16*'HT Escenarios'!$J16</f>
        <v>536709.47519999999</v>
      </c>
      <c r="M94" s="348">
        <f>M16*'HT Escenarios'!$J16</f>
        <v>475744.81980000006</v>
      </c>
      <c r="N94" s="348">
        <f>N16*'HT Escenarios'!$J16</f>
        <v>1396267.0932890142</v>
      </c>
    </row>
    <row r="95" spans="2:14" hidden="1" outlineLevel="2">
      <c r="B95" s="784" t="s">
        <v>23</v>
      </c>
      <c r="C95" s="348">
        <f>C17*'HT Escenarios'!$J17</f>
        <v>353153.34540000005</v>
      </c>
      <c r="D95" s="348">
        <f>D17*'HT Escenarios'!$J17</f>
        <v>376858.54320000001</v>
      </c>
      <c r="E95" s="348">
        <f>E17*'HT Escenarios'!$J17</f>
        <v>471645.55199999997</v>
      </c>
      <c r="F95" s="348">
        <f>F17*'HT Escenarios'!$J17</f>
        <v>473444.63820000004</v>
      </c>
      <c r="G95" s="348">
        <f>G17*'HT Escenarios'!$J17</f>
        <v>504292.12079999998</v>
      </c>
      <c r="H95" s="348">
        <f>H17*'HT Escenarios'!$J17</f>
        <v>626246.7378</v>
      </c>
      <c r="I95" s="348">
        <f>I17*'HT Escenarios'!$J17</f>
        <v>388885.47540000005</v>
      </c>
      <c r="J95" s="348">
        <f>J17*'HT Escenarios'!$J17</f>
        <v>353067.78780000005</v>
      </c>
      <c r="K95" s="348">
        <f>K17*'HT Escenarios'!$J17</f>
        <v>451477.62239999999</v>
      </c>
      <c r="L95" s="348">
        <f>L17*'HT Escenarios'!$J17</f>
        <v>496005.53880000004</v>
      </c>
      <c r="M95" s="348">
        <f>M17*'HT Escenarios'!$J17</f>
        <v>462579.83280000003</v>
      </c>
      <c r="N95" s="348">
        <f>N17*'HT Escenarios'!$J17</f>
        <v>1070925.5671450985</v>
      </c>
    </row>
    <row r="96" spans="2:14" hidden="1" outlineLevel="2">
      <c r="B96" s="784" t="s">
        <v>24</v>
      </c>
      <c r="C96" s="348">
        <f>C18*'HT Escenarios'!$J18</f>
        <v>396369.74999999994</v>
      </c>
      <c r="D96" s="348">
        <f>D18*'HT Escenarios'!$J18</f>
        <v>478974.27899999998</v>
      </c>
      <c r="E96" s="348">
        <f>E18*'HT Escenarios'!$J18</f>
        <v>628484.73450000014</v>
      </c>
      <c r="F96" s="348">
        <f>F18*'HT Escenarios'!$J18</f>
        <v>699472.13699999999</v>
      </c>
      <c r="G96" s="348">
        <f>G18*'HT Escenarios'!$J18</f>
        <v>705548.2350000001</v>
      </c>
      <c r="H96" s="348">
        <f>H18*'HT Escenarios'!$J18</f>
        <v>951512.5199999999</v>
      </c>
      <c r="I96" s="348">
        <f>I18*'HT Escenarios'!$J18</f>
        <v>633033.94350000005</v>
      </c>
      <c r="J96" s="348">
        <f>J18*'HT Escenarios'!$J18</f>
        <v>585589.30500000005</v>
      </c>
      <c r="K96" s="348">
        <f>K18*'HT Escenarios'!$J18</f>
        <v>678720.924</v>
      </c>
      <c r="L96" s="348">
        <f>L18*'HT Escenarios'!$J18</f>
        <v>697050.81599999999</v>
      </c>
      <c r="M96" s="348">
        <f>M18*'HT Escenarios'!$J18</f>
        <v>649321.39650000003</v>
      </c>
      <c r="N96" s="348">
        <f>N18*'HT Escenarios'!$J18</f>
        <v>1537995.1700397781</v>
      </c>
    </row>
    <row r="97" spans="2:15" hidden="1" outlineLevel="2">
      <c r="B97" s="784" t="s">
        <v>25</v>
      </c>
      <c r="C97" s="348">
        <f>C19*'HT Escenarios'!$J19</f>
        <v>286723.12060000002</v>
      </c>
      <c r="D97" s="348">
        <f>D19*'HT Escenarios'!$J19</f>
        <v>329582.56700000004</v>
      </c>
      <c r="E97" s="348">
        <f>E19*'HT Escenarios'!$J19</f>
        <v>507306.84159999999</v>
      </c>
      <c r="F97" s="348">
        <f>F19*'HT Escenarios'!$J19</f>
        <v>516186.451</v>
      </c>
      <c r="G97" s="348">
        <f>G19*'HT Escenarios'!$J19</f>
        <v>559595.88900000008</v>
      </c>
      <c r="H97" s="348">
        <f>H19*'HT Escenarios'!$J19</f>
        <v>827285.39520000003</v>
      </c>
      <c r="I97" s="348">
        <f>I19*'HT Escenarios'!$J19</f>
        <v>494706.5686</v>
      </c>
      <c r="J97" s="348">
        <f>J19*'HT Escenarios'!$J19</f>
        <v>665294.92319999996</v>
      </c>
      <c r="K97" s="348">
        <f>K19*'HT Escenarios'!$J19</f>
        <v>563337.65720000002</v>
      </c>
      <c r="L97" s="348">
        <f>L19*'HT Escenarios'!$J19</f>
        <v>683616.47199999995</v>
      </c>
      <c r="M97" s="348">
        <f>M19*'HT Escenarios'!$J19</f>
        <v>735192.45740000007</v>
      </c>
      <c r="N97" s="348">
        <f>N19*'HT Escenarios'!$J19</f>
        <v>2175221.728729785</v>
      </c>
    </row>
    <row r="98" spans="2:15" hidden="1" outlineLevel="2">
      <c r="B98" s="784" t="s">
        <v>26</v>
      </c>
      <c r="C98" s="348">
        <f>C20*'HT Escenarios'!$J20</f>
        <v>286200.74300000002</v>
      </c>
      <c r="D98" s="348">
        <f>D20*'HT Escenarios'!$J20</f>
        <v>340491.89399999997</v>
      </c>
      <c r="E98" s="348">
        <f>E20*'HT Escenarios'!$J20</f>
        <v>407315.44499999995</v>
      </c>
      <c r="F98" s="348">
        <f>F20*'HT Escenarios'!$J20</f>
        <v>392747.94549999997</v>
      </c>
      <c r="G98" s="348">
        <f>G20*'HT Escenarios'!$J20</f>
        <v>375204.16249999998</v>
      </c>
      <c r="H98" s="348">
        <f>H20*'HT Escenarios'!$J20</f>
        <v>451253.2965</v>
      </c>
      <c r="I98" s="348">
        <f>I20*'HT Escenarios'!$J20</f>
        <v>327005.20950000006</v>
      </c>
      <c r="J98" s="348">
        <f>J20*'HT Escenarios'!$J20</f>
        <v>311954.179</v>
      </c>
      <c r="K98" s="348">
        <f>K20*'HT Escenarios'!$J20</f>
        <v>428270.29799999995</v>
      </c>
      <c r="L98" s="348">
        <f>L20*'HT Escenarios'!$J20</f>
        <v>499916.74249999999</v>
      </c>
      <c r="M98" s="348">
        <f>M20*'HT Escenarios'!$J20</f>
        <v>432098.79800000001</v>
      </c>
      <c r="N98" s="348">
        <f>N20*'HT Escenarios'!$J20</f>
        <v>999330.52186535695</v>
      </c>
    </row>
    <row r="99" spans="2:15" hidden="1" outlineLevel="2">
      <c r="B99" s="785" t="s">
        <v>27</v>
      </c>
      <c r="C99" s="348">
        <f>C21*'HT Escenarios'!$J21</f>
        <v>438191.71460000001</v>
      </c>
      <c r="D99" s="348">
        <f>D21*'HT Escenarios'!$J21</f>
        <v>566352.20180000004</v>
      </c>
      <c r="E99" s="348">
        <f>E21*'HT Escenarios'!$J21</f>
        <v>626902.94220000005</v>
      </c>
      <c r="F99" s="348">
        <f>F21*'HT Escenarios'!$J21</f>
        <v>600496.74160000007</v>
      </c>
      <c r="G99" s="348">
        <f>G21*'HT Escenarios'!$J21</f>
        <v>591051.96139999991</v>
      </c>
      <c r="H99" s="348">
        <f>H21*'HT Escenarios'!$J21</f>
        <v>856422.84479999996</v>
      </c>
      <c r="I99" s="348">
        <f>I21*'HT Escenarios'!$J21</f>
        <v>579250.50439999998</v>
      </c>
      <c r="J99" s="348">
        <f>J21*'HT Escenarios'!$J21</f>
        <v>716350.12</v>
      </c>
      <c r="K99" s="348">
        <f>K21*'HT Escenarios'!$J21</f>
        <v>728864.97820000013</v>
      </c>
      <c r="L99" s="348">
        <f>L21*'HT Escenarios'!$J21</f>
        <v>883690.84660000005</v>
      </c>
      <c r="M99" s="348">
        <f>M21*'HT Escenarios'!$J21</f>
        <v>866955.85280000023</v>
      </c>
      <c r="N99" s="348">
        <f>N21*'HT Escenarios'!$J21</f>
        <v>2190699.6611553421</v>
      </c>
    </row>
    <row r="100" spans="2:15" hidden="1" outlineLevel="2">
      <c r="B100" s="786" t="s">
        <v>349</v>
      </c>
      <c r="C100" s="348">
        <f>C22*'HT Escenarios'!$J22</f>
        <v>669691.86959999998</v>
      </c>
      <c r="D100" s="348">
        <f>D22*'HT Escenarios'!$J22</f>
        <v>695755.49679999996</v>
      </c>
      <c r="E100" s="348">
        <f>E22*'HT Escenarios'!$J22</f>
        <v>863169.39280000003</v>
      </c>
      <c r="F100" s="348">
        <f>F22*'HT Escenarios'!$J22</f>
        <v>726406.28319999995</v>
      </c>
      <c r="G100" s="348">
        <f>G22*'HT Escenarios'!$J22</f>
        <v>774983.60160000005</v>
      </c>
      <c r="H100" s="348">
        <f>H22*'HT Escenarios'!$J22</f>
        <v>1217507.4080000001</v>
      </c>
      <c r="I100" s="348">
        <f>I22*'HT Escenarios'!$J22</f>
        <v>906220.06799999997</v>
      </c>
      <c r="J100" s="348">
        <f>J22*'HT Escenarios'!$J22</f>
        <v>754770.44239999994</v>
      </c>
      <c r="K100" s="348">
        <f>K22*'HT Escenarios'!$J22</f>
        <v>1001290.1287999999</v>
      </c>
      <c r="L100" s="348">
        <f>L22*'HT Escenarios'!$J22</f>
        <v>915849.69839999999</v>
      </c>
      <c r="M100" s="348">
        <f>M22*'HT Escenarios'!$J22</f>
        <v>910556.52480000001</v>
      </c>
      <c r="N100" s="348">
        <f>N22*'HT Escenarios'!$J22</f>
        <v>2117904.5398794832</v>
      </c>
    </row>
    <row r="101" spans="2:15" hidden="1" outlineLevel="2">
      <c r="B101" s="787" t="s">
        <v>350</v>
      </c>
      <c r="C101" s="348">
        <f>C23*'HT Escenarios'!$J23</f>
        <v>1340695.3089000001</v>
      </c>
      <c r="D101" s="348">
        <f>D23*'HT Escenarios'!$J23</f>
        <v>1487163.7034</v>
      </c>
      <c r="E101" s="348">
        <f>E23*'HT Escenarios'!$J23</f>
        <v>1951463.9776999999</v>
      </c>
      <c r="F101" s="348">
        <f>F23*'HT Escenarios'!$J23</f>
        <v>1430301.6243</v>
      </c>
      <c r="G101" s="348">
        <f>G23*'HT Escenarios'!$J23</f>
        <v>1585898.1888000001</v>
      </c>
      <c r="H101" s="348">
        <f>H23*'HT Escenarios'!$J23</f>
        <v>2149765.7188000004</v>
      </c>
      <c r="I101" s="348">
        <f>I23*'HT Escenarios'!$J23</f>
        <v>1890091.0568000001</v>
      </c>
      <c r="J101" s="348">
        <f>J23*'HT Escenarios'!$J23</f>
        <v>1698999.0292000002</v>
      </c>
      <c r="K101" s="348">
        <f>K23*'HT Escenarios'!$J23</f>
        <v>2177348.4570000004</v>
      </c>
      <c r="L101" s="348">
        <f>L23*'HT Escenarios'!$J23</f>
        <v>1813841.9794000001</v>
      </c>
      <c r="M101" s="348">
        <f>M23*'HT Escenarios'!$J23</f>
        <v>1787187.4983000001</v>
      </c>
      <c r="N101" s="348">
        <f>N23*'HT Escenarios'!$J23</f>
        <v>3806167.8090922721</v>
      </c>
    </row>
    <row r="102" spans="2:15" hidden="1" outlineLevel="2">
      <c r="B102" s="787" t="s">
        <v>351</v>
      </c>
      <c r="C102" s="348">
        <f>C24*'HT Escenarios'!$J24</f>
        <v>538473.64200000011</v>
      </c>
      <c r="D102" s="348">
        <f>D24*'HT Escenarios'!$J24</f>
        <v>577653.30000000005</v>
      </c>
      <c r="E102" s="348">
        <f>E24*'HT Escenarios'!$J24</f>
        <v>726755.20050000004</v>
      </c>
      <c r="F102" s="348">
        <f>F24*'HT Escenarios'!$J24</f>
        <v>579223.85850000009</v>
      </c>
      <c r="G102" s="348">
        <f>G24*'HT Escenarios'!$J24</f>
        <v>706721.59950000013</v>
      </c>
      <c r="H102" s="348">
        <f>H24*'HT Escenarios'!$J24</f>
        <v>931142.54100000008</v>
      </c>
      <c r="I102" s="348">
        <f>I24*'HT Escenarios'!$J24</f>
        <v>823718.94149999996</v>
      </c>
      <c r="J102" s="348">
        <f>J24*'HT Escenarios'!$J24</f>
        <v>614039.25450000004</v>
      </c>
      <c r="K102" s="348">
        <f>K24*'HT Escenarios'!$J24</f>
        <v>720185.52899999998</v>
      </c>
      <c r="L102" s="348">
        <f>L24*'HT Escenarios'!$J24</f>
        <v>665277.43800000008</v>
      </c>
      <c r="M102" s="348">
        <f>M24*'HT Escenarios'!$J24</f>
        <v>619257.01950000017</v>
      </c>
      <c r="N102" s="348">
        <f>N24*'HT Escenarios'!$J24</f>
        <v>1508654.1459413334</v>
      </c>
    </row>
    <row r="103" spans="2:15" hidden="1" outlineLevel="2">
      <c r="B103" s="787" t="s">
        <v>228</v>
      </c>
      <c r="C103" s="348">
        <f>C25*'HT Escenarios'!$J25</f>
        <v>1087660.243</v>
      </c>
      <c r="D103" s="348">
        <f>D25*'HT Escenarios'!$J25</f>
        <v>1127494.5775000001</v>
      </c>
      <c r="E103" s="348">
        <f>E25*'HT Escenarios'!$J25</f>
        <v>1551126.4950999999</v>
      </c>
      <c r="F103" s="348">
        <f>F25*'HT Escenarios'!$J25</f>
        <v>1252555.8137000001</v>
      </c>
      <c r="G103" s="348">
        <f>G25*'HT Escenarios'!$J25</f>
        <v>1458105.0928000002</v>
      </c>
      <c r="H103" s="348">
        <f>H25*'HT Escenarios'!$J25</f>
        <v>1875641.1133999999</v>
      </c>
      <c r="I103" s="348">
        <f>I25*'HT Escenarios'!$J25</f>
        <v>1465950.0118</v>
      </c>
      <c r="J103" s="348">
        <f>J25*'HT Escenarios'!$J25</f>
        <v>1420117.375</v>
      </c>
      <c r="K103" s="348">
        <f>K25*'HT Escenarios'!$J25</f>
        <v>1694207.0770000003</v>
      </c>
      <c r="L103" s="348">
        <f>L25*'HT Escenarios'!$J25</f>
        <v>1365165.5776</v>
      </c>
      <c r="M103" s="348">
        <f>M25*'HT Escenarios'!$J25</f>
        <v>1436724.3848999999</v>
      </c>
      <c r="N103" s="348">
        <f>N25*'HT Escenarios'!$J25</f>
        <v>2992005.672062221</v>
      </c>
    </row>
    <row r="104" spans="2:15" hidden="1" outlineLevel="2">
      <c r="B104" s="787" t="s">
        <v>229</v>
      </c>
      <c r="C104" s="348">
        <f>C26*'HT Escenarios'!$J26</f>
        <v>996716.02100000007</v>
      </c>
      <c r="D104" s="348">
        <f>D26*'HT Escenarios'!$J26</f>
        <v>1075880.7093</v>
      </c>
      <c r="E104" s="348">
        <f>E26*'HT Escenarios'!$J26</f>
        <v>1357986.8834000002</v>
      </c>
      <c r="F104" s="348">
        <f>F26*'HT Escenarios'!$J26</f>
        <v>1066689.2702000001</v>
      </c>
      <c r="G104" s="348">
        <f>G26*'HT Escenarios'!$J26</f>
        <v>1125094.4390999998</v>
      </c>
      <c r="H104" s="348">
        <f>H26*'HT Escenarios'!$J26</f>
        <v>1496831.6777000001</v>
      </c>
      <c r="I104" s="348">
        <f>I26*'HT Escenarios'!$J26</f>
        <v>1291152.1047000003</v>
      </c>
      <c r="J104" s="348">
        <f>J26*'HT Escenarios'!$J26</f>
        <v>1231829.4428999999</v>
      </c>
      <c r="K104" s="348">
        <f>K26*'HT Escenarios'!$J26</f>
        <v>1419394.9752000002</v>
      </c>
      <c r="L104" s="348">
        <f>L26*'HT Escenarios'!$J26</f>
        <v>1267216.8574000001</v>
      </c>
      <c r="M104" s="348">
        <f>M26*'HT Escenarios'!$J26</f>
        <v>1362650.0718</v>
      </c>
      <c r="N104" s="348">
        <f>N26*'HT Escenarios'!$J26</f>
        <v>2919890.9285922721</v>
      </c>
    </row>
    <row r="105" spans="2:15" hidden="1" outlineLevel="2">
      <c r="B105" s="787" t="s">
        <v>230</v>
      </c>
      <c r="C105" s="348">
        <f>C27*'HT Escenarios'!$J27</f>
        <v>476168.58590000001</v>
      </c>
      <c r="D105" s="348">
        <f>D27*'HT Escenarios'!$J27</f>
        <v>487142.05650000001</v>
      </c>
      <c r="E105" s="348">
        <f>E27*'HT Escenarios'!$J27</f>
        <v>557154.36069999996</v>
      </c>
      <c r="F105" s="348">
        <f>F27*'HT Escenarios'!$J27</f>
        <v>435183.5306</v>
      </c>
      <c r="G105" s="348">
        <f>G27*'HT Escenarios'!$J27</f>
        <v>522495.80880000006</v>
      </c>
      <c r="H105" s="348">
        <f>H27*'HT Escenarios'!$J27</f>
        <v>739953.72780000011</v>
      </c>
      <c r="I105" s="348">
        <f>I27*'HT Escenarios'!$J27</f>
        <v>596899.62839999993</v>
      </c>
      <c r="J105" s="348">
        <f>J27*'HT Escenarios'!$J27</f>
        <v>556760.06570000004</v>
      </c>
      <c r="K105" s="348">
        <f>K27*'HT Escenarios'!$J27</f>
        <v>688768.77980000002</v>
      </c>
      <c r="L105" s="348">
        <f>L27*'HT Escenarios'!$J27</f>
        <v>650929.85619999992</v>
      </c>
      <c r="M105" s="348">
        <f>M27*'HT Escenarios'!$J27</f>
        <v>595403.84330000007</v>
      </c>
      <c r="N105" s="348">
        <f>N27*'HT Escenarios'!$J27</f>
        <v>1401156.3708622938</v>
      </c>
    </row>
    <row r="106" spans="2:15" hidden="1" outlineLevel="2">
      <c r="B106" s="787" t="s">
        <v>231</v>
      </c>
      <c r="C106" s="348">
        <f>C28*'HT Escenarios'!$J28</f>
        <v>319481.40250000003</v>
      </c>
      <c r="D106" s="348">
        <f>D28*'HT Escenarios'!$J28</f>
        <v>362275.94550000003</v>
      </c>
      <c r="E106" s="348">
        <f>E28*'HT Escenarios'!$J28</f>
        <v>437760.46509999997</v>
      </c>
      <c r="F106" s="348">
        <f>F28*'HT Escenarios'!$J28</f>
        <v>344679.74200000009</v>
      </c>
      <c r="G106" s="348">
        <f>G28*'HT Escenarios'!$J28</f>
        <v>422382.35019999999</v>
      </c>
      <c r="H106" s="348">
        <f>H28*'HT Escenarios'!$J28</f>
        <v>572291.10499999998</v>
      </c>
      <c r="I106" s="348">
        <f>I28*'HT Escenarios'!$J28</f>
        <v>481493.49440000008</v>
      </c>
      <c r="J106" s="348">
        <f>J28*'HT Escenarios'!$J28</f>
        <v>422113.52340000001</v>
      </c>
      <c r="K106" s="348">
        <f>K28*'HT Escenarios'!$J28</f>
        <v>541626.09270000004</v>
      </c>
      <c r="L106" s="348">
        <f>L28*'HT Escenarios'!$J28</f>
        <v>445444.77710000006</v>
      </c>
      <c r="M106" s="348">
        <f>M28*'HT Escenarios'!$J28</f>
        <v>410520.2767000001</v>
      </c>
      <c r="N106" s="348">
        <f>N28*'HT Escenarios'!$J28</f>
        <v>1057807.4337108594</v>
      </c>
    </row>
    <row r="107" spans="2:15" hidden="1" outlineLevel="2">
      <c r="B107" s="788" t="s">
        <v>232</v>
      </c>
      <c r="C107" s="348">
        <f>C29*'HT Escenarios'!$J29</f>
        <v>537806.60800000001</v>
      </c>
      <c r="D107" s="348">
        <f>D29*'HT Escenarios'!$J29</f>
        <v>579577.47149999999</v>
      </c>
      <c r="E107" s="348">
        <f>E29*'HT Escenarios'!$J29</f>
        <v>806346.67299999995</v>
      </c>
      <c r="F107" s="348">
        <f>F29*'HT Escenarios'!$J29</f>
        <v>605012.41249999998</v>
      </c>
      <c r="G107" s="348">
        <f>G29*'HT Escenarios'!$J29</f>
        <v>715489.32449999999</v>
      </c>
      <c r="H107" s="348">
        <f>H29*'HT Escenarios'!$J29</f>
        <v>955875.86</v>
      </c>
      <c r="I107" s="348">
        <f>I29*'HT Escenarios'!$J29</f>
        <v>738004.174</v>
      </c>
      <c r="J107" s="348">
        <f>J29*'HT Escenarios'!$J29</f>
        <v>753613.31949999987</v>
      </c>
      <c r="K107" s="348">
        <f>K29*'HT Escenarios'!$J29</f>
        <v>917439.73199999984</v>
      </c>
      <c r="L107" s="348">
        <f>L29*'HT Escenarios'!$J29</f>
        <v>780285.44199999992</v>
      </c>
      <c r="M107" s="348">
        <f>M29*'HT Escenarios'!$J29</f>
        <v>888916.08649999998</v>
      </c>
      <c r="N107" s="348">
        <f>N29*'HT Escenarios'!$J29</f>
        <v>1859456.9676738409</v>
      </c>
    </row>
    <row r="108" spans="2:15" hidden="1" outlineLevel="2">
      <c r="B108" s="787" t="s">
        <v>233</v>
      </c>
      <c r="C108" s="348">
        <f>C30*'HT Escenarios'!$J30</f>
        <v>0</v>
      </c>
      <c r="D108" s="348">
        <f>D30*'HT Escenarios'!$J30</f>
        <v>0</v>
      </c>
      <c r="E108" s="348">
        <f>E30*'HT Escenarios'!$J30</f>
        <v>0</v>
      </c>
      <c r="F108" s="348">
        <f>F30*'HT Escenarios'!$J30</f>
        <v>491423.49</v>
      </c>
      <c r="G108" s="348">
        <f>G30*'HT Escenarios'!$J30</f>
        <v>557621.59</v>
      </c>
      <c r="H108" s="348">
        <f>H30*'HT Escenarios'!$J30</f>
        <v>757773.47</v>
      </c>
      <c r="I108" s="348">
        <f>I30*'HT Escenarios'!$J30</f>
        <v>625377.28000000003</v>
      </c>
      <c r="J108" s="348">
        <f>J30*'HT Escenarios'!$J30</f>
        <v>567746</v>
      </c>
      <c r="K108" s="348">
        <f>K30*'HT Escenarios'!$J30</f>
        <v>697805.79</v>
      </c>
      <c r="L108" s="348">
        <f>L30*'HT Escenarios'!$J30</f>
        <v>602792.05000000005</v>
      </c>
      <c r="M108" s="348">
        <f>M30*'HT Escenarios'!$J30</f>
        <v>609801.26</v>
      </c>
      <c r="N108" s="348">
        <f>N30*'HT Escenarios'!$J30</f>
        <v>1306828.25</v>
      </c>
    </row>
    <row r="109" spans="2:15" hidden="1" outlineLevel="2">
      <c r="B109" s="816" t="s">
        <v>522</v>
      </c>
      <c r="C109" s="348">
        <f>C31*'HT Escenarios'!$J31</f>
        <v>116800</v>
      </c>
      <c r="D109" s="348">
        <f>D31*'HT Escenarios'!$J31</f>
        <v>125200</v>
      </c>
      <c r="E109" s="348">
        <f>E31*'HT Escenarios'!$J31</f>
        <v>161600</v>
      </c>
      <c r="F109" s="348">
        <f>F31*'HT Escenarios'!$J31</f>
        <v>126200</v>
      </c>
      <c r="G109" s="348">
        <f>G31*'HT Escenarios'!$J31</f>
        <v>143200</v>
      </c>
      <c r="H109" s="348">
        <f>H31*'HT Escenarios'!$J31</f>
        <v>194600</v>
      </c>
      <c r="I109" s="348">
        <f>I31*'HT Escenarios'!$J31</f>
        <v>160600</v>
      </c>
      <c r="J109" s="348">
        <f>J31*'HT Escenarios'!$J31</f>
        <v>145800</v>
      </c>
      <c r="K109" s="348">
        <f>K31*'HT Escenarios'!$J31</f>
        <v>179200</v>
      </c>
      <c r="L109" s="348">
        <f>L31*'HT Escenarios'!$J31</f>
        <v>154800</v>
      </c>
      <c r="M109" s="348">
        <f>M31*'HT Escenarios'!$J31</f>
        <v>156600</v>
      </c>
      <c r="N109" s="348">
        <f>N31*'HT Escenarios'!$J31</f>
        <v>335600</v>
      </c>
    </row>
    <row r="110" spans="2:15" ht="21" collapsed="1">
      <c r="B110" s="789" t="s">
        <v>38</v>
      </c>
      <c r="C110" s="790">
        <f>SUM(C81:C109)</f>
        <v>12248452.158099998</v>
      </c>
      <c r="D110" s="790">
        <f>SUM(D81:D109)</f>
        <v>13452526.733200002</v>
      </c>
      <c r="E110" s="790">
        <f>SUM(E81:E109)</f>
        <v>17443453.838799998</v>
      </c>
      <c r="F110" s="790">
        <f>SUM(F81:F109)</f>
        <v>15936664.419400001</v>
      </c>
      <c r="G110" s="790">
        <f>SUM(G81:G109)</f>
        <v>17294396.065800004</v>
      </c>
      <c r="H110" s="790">
        <f>SUM(H81:H109)</f>
        <v>23368375.988699999</v>
      </c>
      <c r="I110" s="790">
        <f>SUM(I81:I109)</f>
        <v>17609860.227300003</v>
      </c>
      <c r="J110" s="790">
        <f>SUM(J81:J109)</f>
        <v>16575421.460799998</v>
      </c>
      <c r="K110" s="790">
        <f>SUM(K81:K109)</f>
        <v>19498427.281100001</v>
      </c>
      <c r="L110" s="790">
        <f>SUM(L81:L109)</f>
        <v>19702670.365899999</v>
      </c>
      <c r="M110" s="790">
        <f>SUM(M81:M109)</f>
        <v>19406972.203900002</v>
      </c>
      <c r="N110" s="790">
        <f>SUM(N81:N109)</f>
        <v>47199144.173644327</v>
      </c>
      <c r="O110" s="779">
        <f>SUM(C110:N110)</f>
        <v>239736364.91664433</v>
      </c>
    </row>
    <row r="111" spans="2:15">
      <c r="B111" s="978"/>
      <c r="C111" s="978"/>
      <c r="D111" s="978"/>
      <c r="E111" s="978"/>
      <c r="F111" s="978"/>
      <c r="G111" s="978"/>
      <c r="H111" s="978"/>
      <c r="I111" s="978"/>
      <c r="J111" s="978"/>
      <c r="K111" s="978"/>
      <c r="L111" s="978"/>
      <c r="M111" s="978"/>
      <c r="N111" s="978"/>
    </row>
    <row r="112" spans="2:15" hidden="1">
      <c r="B112" s="566" t="s">
        <v>356</v>
      </c>
    </row>
    <row r="113" spans="1:15" hidden="1">
      <c r="A113" s="731">
        <v>0.5</v>
      </c>
      <c r="B113" s="420" t="s">
        <v>357</v>
      </c>
      <c r="C113" s="774">
        <f>C110*$A113</f>
        <v>6124226.0790499989</v>
      </c>
      <c r="D113" s="774">
        <f>D110*$A113</f>
        <v>6726263.3666000012</v>
      </c>
      <c r="E113" s="774">
        <f>E110*$A113</f>
        <v>8721726.9193999991</v>
      </c>
      <c r="F113" s="774">
        <f>F110*$A113</f>
        <v>7968332.2097000005</v>
      </c>
      <c r="G113" s="774">
        <f>G110*$A113</f>
        <v>8647198.0329000019</v>
      </c>
      <c r="H113" s="774">
        <f>H110*$A113</f>
        <v>11684187.994349999</v>
      </c>
      <c r="I113" s="774">
        <f>I110*$A113</f>
        <v>8804930.1136500016</v>
      </c>
      <c r="J113" s="774">
        <f>J110*$A113</f>
        <v>8287710.7303999988</v>
      </c>
      <c r="K113" s="774">
        <f>K110*$A113</f>
        <v>9749213.6405500006</v>
      </c>
      <c r="L113" s="774">
        <f>L110*$A113</f>
        <v>9851335.1829499993</v>
      </c>
      <c r="M113" s="774">
        <f>M110*$A113</f>
        <v>9703486.101950001</v>
      </c>
      <c r="N113" s="774">
        <f>N110*$A113</f>
        <v>23599572.086822163</v>
      </c>
      <c r="O113" s="467">
        <f t="shared" ref="O113:O119" si="12">SUM(C113:N113)</f>
        <v>119868182.45832217</v>
      </c>
    </row>
    <row r="114" spans="1:15" hidden="1">
      <c r="A114" s="731">
        <v>0.03</v>
      </c>
      <c r="B114" s="420" t="s">
        <v>379</v>
      </c>
      <c r="C114" s="774">
        <f>(C$110-C$113)*$A$114</f>
        <v>183726.78237149995</v>
      </c>
      <c r="D114" s="774">
        <f t="shared" ref="D114:N114" si="13">(D$110-D$113)*$A$114</f>
        <v>201787.90099800003</v>
      </c>
      <c r="E114" s="774">
        <f t="shared" si="13"/>
        <v>261651.80758199995</v>
      </c>
      <c r="F114" s="774">
        <f t="shared" si="13"/>
        <v>239049.96629100002</v>
      </c>
      <c r="G114" s="774">
        <f t="shared" si="13"/>
        <v>259415.94098700004</v>
      </c>
      <c r="H114" s="774">
        <f t="shared" si="13"/>
        <v>350525.63983049995</v>
      </c>
      <c r="I114" s="774">
        <f t="shared" si="13"/>
        <v>264147.90340950002</v>
      </c>
      <c r="J114" s="774">
        <f t="shared" si="13"/>
        <v>248631.32191199996</v>
      </c>
      <c r="K114" s="774">
        <f t="shared" si="13"/>
        <v>292476.4092165</v>
      </c>
      <c r="L114" s="774">
        <f t="shared" si="13"/>
        <v>295540.05548849999</v>
      </c>
      <c r="M114" s="774">
        <f t="shared" si="13"/>
        <v>291104.58305850002</v>
      </c>
      <c r="N114" s="774">
        <f t="shared" si="13"/>
        <v>707987.16260466492</v>
      </c>
      <c r="O114" s="467">
        <f t="shared" si="12"/>
        <v>3596045.4737496646</v>
      </c>
    </row>
    <row r="115" spans="1:15" hidden="1">
      <c r="A115" s="731">
        <v>7.0000000000000007E-2</v>
      </c>
      <c r="B115" s="420" t="s">
        <v>380</v>
      </c>
      <c r="C115" s="774">
        <f>(C$110-C$113)*$A$115</f>
        <v>428695.82553349994</v>
      </c>
      <c r="D115" s="774">
        <f t="shared" ref="D115:N115" si="14">(D$110-D$113)*$A$115</f>
        <v>470838.43566200015</v>
      </c>
      <c r="E115" s="774">
        <f t="shared" si="14"/>
        <v>610520.88435800001</v>
      </c>
      <c r="F115" s="774">
        <f t="shared" si="14"/>
        <v>557783.25467900012</v>
      </c>
      <c r="G115" s="774">
        <f t="shared" si="14"/>
        <v>605303.86230300018</v>
      </c>
      <c r="H115" s="774">
        <f t="shared" si="14"/>
        <v>817893.15960450005</v>
      </c>
      <c r="I115" s="774">
        <f t="shared" si="14"/>
        <v>616345.10795550013</v>
      </c>
      <c r="J115" s="774">
        <f t="shared" si="14"/>
        <v>580139.75112799997</v>
      </c>
      <c r="K115" s="774">
        <f t="shared" si="14"/>
        <v>682444.95483850013</v>
      </c>
      <c r="L115" s="774">
        <f t="shared" si="14"/>
        <v>689593.46280650003</v>
      </c>
      <c r="M115" s="774">
        <f t="shared" si="14"/>
        <v>679244.02713650011</v>
      </c>
      <c r="N115" s="774">
        <f t="shared" si="14"/>
        <v>1651970.0460775516</v>
      </c>
      <c r="O115" s="467">
        <f t="shared" si="12"/>
        <v>8390772.7720825523</v>
      </c>
    </row>
    <row r="116" spans="1:15" hidden="1">
      <c r="A116" s="731">
        <v>0.06</v>
      </c>
      <c r="B116" s="420" t="s">
        <v>381</v>
      </c>
      <c r="C116" s="774">
        <f>(C$110-C$113)*$A$116</f>
        <v>367453.56474299991</v>
      </c>
      <c r="D116" s="774">
        <f t="shared" ref="D116:N116" si="15">(D$110-D$113)*$A$116</f>
        <v>403575.80199600005</v>
      </c>
      <c r="E116" s="774">
        <f t="shared" si="15"/>
        <v>523303.6151639999</v>
      </c>
      <c r="F116" s="774">
        <f t="shared" si="15"/>
        <v>478099.93258200004</v>
      </c>
      <c r="G116" s="774">
        <f t="shared" si="15"/>
        <v>518831.88197400008</v>
      </c>
      <c r="H116" s="774">
        <f t="shared" si="15"/>
        <v>701051.27966099989</v>
      </c>
      <c r="I116" s="774">
        <f t="shared" si="15"/>
        <v>528295.80681900005</v>
      </c>
      <c r="J116" s="774">
        <f t="shared" si="15"/>
        <v>497262.64382399991</v>
      </c>
      <c r="K116" s="774">
        <f t="shared" si="15"/>
        <v>584952.81843300001</v>
      </c>
      <c r="L116" s="774">
        <f t="shared" si="15"/>
        <v>591080.11097699997</v>
      </c>
      <c r="M116" s="774">
        <f t="shared" si="15"/>
        <v>582209.16611700004</v>
      </c>
      <c r="N116" s="774">
        <f t="shared" si="15"/>
        <v>1415974.3252093298</v>
      </c>
      <c r="O116" s="467">
        <f t="shared" si="12"/>
        <v>7192090.9474993292</v>
      </c>
    </row>
    <row r="117" spans="1:15" hidden="1">
      <c r="A117" s="731">
        <v>0.05</v>
      </c>
      <c r="B117" s="420" t="s">
        <v>359</v>
      </c>
      <c r="C117" s="774">
        <f>(C$110-C$113)*$A$117</f>
        <v>306211.30395249993</v>
      </c>
      <c r="D117" s="774">
        <f t="shared" ref="D117:N117" si="16">(D$110-D$113)*$A$117</f>
        <v>336313.16833000007</v>
      </c>
      <c r="E117" s="774">
        <f t="shared" si="16"/>
        <v>436086.34596999997</v>
      </c>
      <c r="F117" s="774">
        <f t="shared" si="16"/>
        <v>398416.61048500007</v>
      </c>
      <c r="G117" s="774">
        <f t="shared" si="16"/>
        <v>432359.90164500009</v>
      </c>
      <c r="H117" s="774">
        <f t="shared" si="16"/>
        <v>584209.39971749997</v>
      </c>
      <c r="I117" s="774">
        <f t="shared" si="16"/>
        <v>440246.50568250008</v>
      </c>
      <c r="J117" s="774">
        <f t="shared" si="16"/>
        <v>414385.53651999997</v>
      </c>
      <c r="K117" s="774">
        <f t="shared" si="16"/>
        <v>487460.68202750006</v>
      </c>
      <c r="L117" s="774">
        <f t="shared" si="16"/>
        <v>492566.75914749998</v>
      </c>
      <c r="M117" s="774">
        <f t="shared" si="16"/>
        <v>485174.3050975001</v>
      </c>
      <c r="N117" s="774">
        <f t="shared" si="16"/>
        <v>1179978.6043411081</v>
      </c>
      <c r="O117" s="467">
        <f t="shared" si="12"/>
        <v>5993409.1229161089</v>
      </c>
    </row>
    <row r="118" spans="1:15" hidden="1">
      <c r="A118" s="731">
        <v>0.72</v>
      </c>
      <c r="B118" s="420" t="s">
        <v>248</v>
      </c>
      <c r="C118" s="774">
        <f>(C$110-C$113)*$A$118</f>
        <v>4409442.7769159991</v>
      </c>
      <c r="D118" s="774">
        <f t="shared" ref="D118:N118" si="17">(D$110-D$113)*$A$118</f>
        <v>4842909.6239520004</v>
      </c>
      <c r="E118" s="774">
        <f t="shared" si="17"/>
        <v>6279643.381967999</v>
      </c>
      <c r="F118" s="774">
        <f t="shared" si="17"/>
        <v>5737199.1909840005</v>
      </c>
      <c r="G118" s="774">
        <f t="shared" si="17"/>
        <v>6225982.5836880011</v>
      </c>
      <c r="H118" s="774">
        <f t="shared" si="17"/>
        <v>8412615.3559319992</v>
      </c>
      <c r="I118" s="774">
        <f t="shared" si="17"/>
        <v>6339549.6818280006</v>
      </c>
      <c r="J118" s="774">
        <f t="shared" si="17"/>
        <v>5967151.7258879989</v>
      </c>
      <c r="K118" s="774">
        <f t="shared" si="17"/>
        <v>7019433.8211960001</v>
      </c>
      <c r="L118" s="774">
        <f t="shared" si="17"/>
        <v>7092961.3317239992</v>
      </c>
      <c r="M118" s="774">
        <f t="shared" si="17"/>
        <v>6986509.9934040001</v>
      </c>
      <c r="N118" s="774">
        <f t="shared" si="17"/>
        <v>16991691.902511958</v>
      </c>
      <c r="O118" s="467">
        <f t="shared" si="12"/>
        <v>86305091.369991943</v>
      </c>
    </row>
    <row r="119" spans="1:15" hidden="1">
      <c r="A119" s="731">
        <v>7.0000000000000007E-2</v>
      </c>
      <c r="B119" s="420" t="s">
        <v>361</v>
      </c>
      <c r="C119" s="774">
        <f>(C$110-C$113)*$A$119</f>
        <v>428695.82553349994</v>
      </c>
      <c r="D119" s="774">
        <f t="shared" ref="D119:N119" si="18">(D$110-D$113)*$A$119</f>
        <v>470838.43566200015</v>
      </c>
      <c r="E119" s="774">
        <f t="shared" si="18"/>
        <v>610520.88435800001</v>
      </c>
      <c r="F119" s="774">
        <f t="shared" si="18"/>
        <v>557783.25467900012</v>
      </c>
      <c r="G119" s="774">
        <f t="shared" si="18"/>
        <v>605303.86230300018</v>
      </c>
      <c r="H119" s="774">
        <f t="shared" si="18"/>
        <v>817893.15960450005</v>
      </c>
      <c r="I119" s="774">
        <f t="shared" si="18"/>
        <v>616345.10795550013</v>
      </c>
      <c r="J119" s="774">
        <f t="shared" si="18"/>
        <v>580139.75112799997</v>
      </c>
      <c r="K119" s="774">
        <f t="shared" si="18"/>
        <v>682444.95483850013</v>
      </c>
      <c r="L119" s="774">
        <f t="shared" si="18"/>
        <v>689593.46280650003</v>
      </c>
      <c r="M119" s="774">
        <f t="shared" si="18"/>
        <v>679244.02713650011</v>
      </c>
      <c r="N119" s="774">
        <f t="shared" si="18"/>
        <v>1651970.0460775516</v>
      </c>
      <c r="O119" s="467">
        <f t="shared" si="12"/>
        <v>8390772.7720825523</v>
      </c>
    </row>
    <row r="120" spans="1:15" s="425" customFormat="1" ht="18.75" hidden="1">
      <c r="B120" s="485" t="s">
        <v>38</v>
      </c>
      <c r="C120" s="781">
        <f>SUM(C113:C119)</f>
        <v>12248452.158099998</v>
      </c>
      <c r="D120" s="781">
        <f>SUM(D113:D119)</f>
        <v>13452526.733200001</v>
      </c>
      <c r="E120" s="781">
        <f>SUM(E113:E119)</f>
        <v>17443453.838799998</v>
      </c>
      <c r="F120" s="781">
        <f>SUM(F113:F119)</f>
        <v>15936664.419400001</v>
      </c>
      <c r="G120" s="781">
        <f>SUM(G113:G119)</f>
        <v>17294396.065800004</v>
      </c>
      <c r="H120" s="781">
        <f>SUM(H113:H119)</f>
        <v>23368375.988699999</v>
      </c>
      <c r="I120" s="781">
        <f>SUM(I113:I119)</f>
        <v>17609860.227300003</v>
      </c>
      <c r="J120" s="781">
        <f>SUM(J113:J119)</f>
        <v>16575421.460799996</v>
      </c>
      <c r="K120" s="781">
        <f>SUM(K113:K119)</f>
        <v>19498427.281100001</v>
      </c>
      <c r="L120" s="781">
        <f>SUM(L113:L119)</f>
        <v>19702670.365900002</v>
      </c>
      <c r="M120" s="781">
        <f>SUM(M113:M119)</f>
        <v>19406972.203900002</v>
      </c>
      <c r="N120" s="781">
        <f>SUM(N113:N119)</f>
        <v>47199144.173644327</v>
      </c>
      <c r="O120" s="779">
        <f>SUM(C120:N120)</f>
        <v>239736364.91664433</v>
      </c>
    </row>
    <row r="121" spans="1:15" hidden="1"/>
    <row r="122" spans="1:15" hidden="1"/>
    <row r="124" spans="1:15">
      <c r="B124" s="983" t="str">
        <f>'HT Escenarios'!M1</f>
        <v>2025 OBJETIVO</v>
      </c>
      <c r="C124" s="983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  <c r="N124" s="983"/>
    </row>
    <row r="125" spans="1:15">
      <c r="B125" s="782" t="s">
        <v>519</v>
      </c>
      <c r="C125" s="782" t="s">
        <v>526</v>
      </c>
      <c r="D125" s="782" t="s">
        <v>527</v>
      </c>
      <c r="E125" s="782" t="s">
        <v>472</v>
      </c>
      <c r="F125" s="782" t="s">
        <v>473</v>
      </c>
      <c r="G125" s="782" t="s">
        <v>474</v>
      </c>
      <c r="H125" s="782" t="s">
        <v>475</v>
      </c>
      <c r="I125" s="782" t="s">
        <v>476</v>
      </c>
      <c r="J125" s="782" t="s">
        <v>477</v>
      </c>
      <c r="K125" s="782" t="s">
        <v>478</v>
      </c>
      <c r="L125" s="782" t="s">
        <v>479</v>
      </c>
      <c r="M125" s="782" t="s">
        <v>480</v>
      </c>
      <c r="N125" s="782" t="s">
        <v>481</v>
      </c>
    </row>
    <row r="126" spans="1:15" hidden="1" outlineLevel="2">
      <c r="B126" s="783" t="s">
        <v>341</v>
      </c>
      <c r="C126" s="348">
        <f>C3*'HT Escenarios'!$O3</f>
        <v>278686.06</v>
      </c>
      <c r="D126" s="348">
        <f>D3*'HT Escenarios'!$O3</f>
        <v>263799.95</v>
      </c>
      <c r="E126" s="348">
        <f>E3*'HT Escenarios'!$O3</f>
        <v>334599.08</v>
      </c>
      <c r="F126" s="348">
        <f>F3*'HT Escenarios'!$O3</f>
        <v>378425.24</v>
      </c>
      <c r="G126" s="348">
        <f>G3*'HT Escenarios'!$O3</f>
        <v>346401.41000000003</v>
      </c>
      <c r="H126" s="348">
        <f>H3*'HT Escenarios'!$O3</f>
        <v>469478.96</v>
      </c>
      <c r="I126" s="348">
        <f>I3*'HT Escenarios'!$O3</f>
        <v>329829.67</v>
      </c>
      <c r="J126" s="348">
        <f>J3*'HT Escenarios'!$O3</f>
        <v>283571.54000000004</v>
      </c>
      <c r="K126" s="348">
        <f>K3*'HT Escenarios'!$O3</f>
        <v>403190.57</v>
      </c>
      <c r="L126" s="348">
        <f>L3*'HT Escenarios'!$O3</f>
        <v>402575.05</v>
      </c>
      <c r="M126" s="348">
        <f>M3*'HT Escenarios'!$O3</f>
        <v>411176.13</v>
      </c>
      <c r="N126" s="348">
        <f>N3*'HT Escenarios'!$O3</f>
        <v>983498.81858989038</v>
      </c>
    </row>
    <row r="127" spans="1:15" hidden="1" outlineLevel="2">
      <c r="B127" s="784" t="s">
        <v>342</v>
      </c>
      <c r="C127" s="348">
        <f>C4*'HT Escenarios'!$O4</f>
        <v>290557.57500000001</v>
      </c>
      <c r="D127" s="348">
        <f>D4*'HT Escenarios'!$O4</f>
        <v>352392.05099999998</v>
      </c>
      <c r="E127" s="348">
        <f>E4*'HT Escenarios'!$O4</f>
        <v>461568.05200000003</v>
      </c>
      <c r="F127" s="348">
        <f>F4*'HT Escenarios'!$O4</f>
        <v>444549.864</v>
      </c>
      <c r="G127" s="348">
        <f>G4*'HT Escenarios'!$O4</f>
        <v>490321.99700000003</v>
      </c>
      <c r="H127" s="348">
        <f>H4*'HT Escenarios'!$O4</f>
        <v>652422.67200000002</v>
      </c>
      <c r="I127" s="348">
        <f>I4*'HT Escenarios'!$O4</f>
        <v>456035.26100000006</v>
      </c>
      <c r="J127" s="348">
        <f>J4*'HT Escenarios'!$O4</f>
        <v>394348.54800000001</v>
      </c>
      <c r="K127" s="348">
        <f>K4*'HT Escenarios'!$O4</f>
        <v>408555.32300000003</v>
      </c>
      <c r="L127" s="348">
        <f>L4*'HT Escenarios'!$O4</f>
        <v>517425.38100000005</v>
      </c>
      <c r="M127" s="348">
        <f>M4*'HT Escenarios'!$O4</f>
        <v>513365.65500000003</v>
      </c>
      <c r="N127" s="348">
        <f>N4*'HT Escenarios'!$O4</f>
        <v>1467212.3227287612</v>
      </c>
    </row>
    <row r="128" spans="1:15" hidden="1" outlineLevel="2">
      <c r="B128" s="784" t="s">
        <v>343</v>
      </c>
      <c r="C128" s="348">
        <f>C5*'HT Escenarios'!$O5</f>
        <v>358653.23580000002</v>
      </c>
      <c r="D128" s="348">
        <f>D5*'HT Escenarios'!$O5</f>
        <v>358171.04030000005</v>
      </c>
      <c r="E128" s="348">
        <f>E5*'HT Escenarios'!$O5</f>
        <v>466932.84879999998</v>
      </c>
      <c r="F128" s="348">
        <f>F5*'HT Escenarios'!$O5</f>
        <v>508988.09670000005</v>
      </c>
      <c r="G128" s="348">
        <f>G5*'HT Escenarios'!$O5</f>
        <v>512716.67220000003</v>
      </c>
      <c r="H128" s="348">
        <f>H5*'HT Escenarios'!$O5</f>
        <v>560900.56979999994</v>
      </c>
      <c r="I128" s="348">
        <f>I5*'HT Escenarios'!$O5</f>
        <v>405364.54590000003</v>
      </c>
      <c r="J128" s="348">
        <f>J5*'HT Escenarios'!$O5</f>
        <v>375047.16590000002</v>
      </c>
      <c r="K128" s="348">
        <f>K5*'HT Escenarios'!$O5</f>
        <v>498211.86990000005</v>
      </c>
      <c r="L128" s="348">
        <f>L5*'HT Escenarios'!$O5</f>
        <v>585070.3504</v>
      </c>
      <c r="M128" s="348">
        <f>M5*'HT Escenarios'!$O5</f>
        <v>531461.57420000015</v>
      </c>
      <c r="N128" s="348">
        <f>N5*'HT Escenarios'!$O5</f>
        <v>1175961.3405274174</v>
      </c>
    </row>
    <row r="129" spans="2:14" hidden="1" outlineLevel="2">
      <c r="B129" s="784" t="s">
        <v>344</v>
      </c>
      <c r="C129" s="348">
        <f>C6*'HT Escenarios'!$O6</f>
        <v>224180.796</v>
      </c>
      <c r="D129" s="348">
        <f>D6*'HT Escenarios'!$O6</f>
        <v>248992.065</v>
      </c>
      <c r="E129" s="348">
        <f>E6*'HT Escenarios'!$O6</f>
        <v>329724.04500000004</v>
      </c>
      <c r="F129" s="348">
        <f>F6*'HT Escenarios'!$O6</f>
        <v>269584.18199999997</v>
      </c>
      <c r="G129" s="348">
        <f>G6*'HT Escenarios'!$O6</f>
        <v>339057.62100000004</v>
      </c>
      <c r="H129" s="348">
        <f>H6*'HT Escenarios'!$O6</f>
        <v>434636.7900000001</v>
      </c>
      <c r="I129" s="348">
        <f>I6*'HT Escenarios'!$O6</f>
        <v>345484.13550000003</v>
      </c>
      <c r="J129" s="348">
        <f>J6*'HT Escenarios'!$O6</f>
        <v>289117.28999999998</v>
      </c>
      <c r="K129" s="348">
        <f>K6*'HT Escenarios'!$O6</f>
        <v>330647.61450000003</v>
      </c>
      <c r="L129" s="348">
        <f>L6*'HT Escenarios'!$O6</f>
        <v>347821.78200000006</v>
      </c>
      <c r="M129" s="348">
        <f>M6*'HT Escenarios'!$O6</f>
        <v>368588.0625</v>
      </c>
      <c r="N129" s="348">
        <f>N6*'HT Escenarios'!$O6</f>
        <v>955809.67727867712</v>
      </c>
    </row>
    <row r="130" spans="2:14" hidden="1" outlineLevel="2">
      <c r="B130" s="784" t="s">
        <v>345</v>
      </c>
      <c r="C130" s="348">
        <f>C7*'HT Escenarios'!$O7</f>
        <v>308640.72600000002</v>
      </c>
      <c r="D130" s="348">
        <f>D7*'HT Escenarios'!$O7</f>
        <v>341736.33240000007</v>
      </c>
      <c r="E130" s="348">
        <f>E7*'HT Escenarios'!$O7</f>
        <v>464546.54520000005</v>
      </c>
      <c r="F130" s="348">
        <f>F7*'HT Escenarios'!$O7</f>
        <v>480721.11119999998</v>
      </c>
      <c r="G130" s="348">
        <f>G7*'HT Escenarios'!$O7</f>
        <v>453355.06680000003</v>
      </c>
      <c r="H130" s="348">
        <f>H7*'HT Escenarios'!$O7</f>
        <v>563120.91</v>
      </c>
      <c r="I130" s="348">
        <f>I7*'HT Escenarios'!$O7</f>
        <v>390025.62719999999</v>
      </c>
      <c r="J130" s="348">
        <f>J7*'HT Escenarios'!$O7</f>
        <v>390109.13280000008</v>
      </c>
      <c r="K130" s="348">
        <f>K7*'HT Escenarios'!$O7</f>
        <v>483288.85440000007</v>
      </c>
      <c r="L130" s="348">
        <f>L7*'HT Escenarios'!$O7</f>
        <v>526331.36880000005</v>
      </c>
      <c r="M130" s="348">
        <f>M7*'HT Escenarios'!$O7</f>
        <v>483484.0536000001</v>
      </c>
      <c r="N130" s="348">
        <f>N7*'HT Escenarios'!$O7</f>
        <v>1134206.9139179885</v>
      </c>
    </row>
    <row r="131" spans="2:14" hidden="1" outlineLevel="2">
      <c r="B131" s="784" t="s">
        <v>346</v>
      </c>
      <c r="C131" s="348">
        <f>C8*'HT Escenarios'!$O8</f>
        <v>309125.47149999999</v>
      </c>
      <c r="D131" s="348">
        <f>D8*'HT Escenarios'!$O8</f>
        <v>323820.24109999998</v>
      </c>
      <c r="E131" s="348">
        <f>E8*'HT Escenarios'!$O8</f>
        <v>484831.6839</v>
      </c>
      <c r="F131" s="348">
        <f>F8*'HT Escenarios'!$O8</f>
        <v>462656.02629999997</v>
      </c>
      <c r="G131" s="348">
        <f>G8*'HT Escenarios'!$O8</f>
        <v>473092.1005</v>
      </c>
      <c r="H131" s="348">
        <f>H8*'HT Escenarios'!$O8</f>
        <v>597634.07260000007</v>
      </c>
      <c r="I131" s="348">
        <f>I8*'HT Escenarios'!$O8</f>
        <v>464955.22870000004</v>
      </c>
      <c r="J131" s="348">
        <f>J8*'HT Escenarios'!$O8</f>
        <v>407090.20250000001</v>
      </c>
      <c r="K131" s="348">
        <f>K8*'HT Escenarios'!$O8</f>
        <v>500552.83020000008</v>
      </c>
      <c r="L131" s="348">
        <f>L8*'HT Escenarios'!$O8</f>
        <v>580941.89980000001</v>
      </c>
      <c r="M131" s="348">
        <f>M8*'HT Escenarios'!$O8</f>
        <v>511019.17370000004</v>
      </c>
      <c r="N131" s="348">
        <f>N8*'HT Escenarios'!$O8</f>
        <v>1440809.9681046524</v>
      </c>
    </row>
    <row r="132" spans="2:14" hidden="1" outlineLevel="2">
      <c r="B132" s="784" t="s">
        <v>347</v>
      </c>
      <c r="C132" s="348">
        <f>C9*'HT Escenarios'!$O9</f>
        <v>438779.00760000007</v>
      </c>
      <c r="D132" s="348">
        <f>D9*'HT Escenarios'!$O9</f>
        <v>532557.45140000002</v>
      </c>
      <c r="E132" s="348">
        <f>E9*'HT Escenarios'!$O9</f>
        <v>642441.01580000005</v>
      </c>
      <c r="F132" s="348">
        <f>F9*'HT Escenarios'!$O9</f>
        <v>582915.30599999998</v>
      </c>
      <c r="G132" s="348">
        <f>G9*'HT Escenarios'!$O9</f>
        <v>651288.92060000007</v>
      </c>
      <c r="H132" s="348">
        <f>H9*'HT Escenarios'!$O9</f>
        <v>952004.39100000006</v>
      </c>
      <c r="I132" s="348">
        <f>I9*'HT Escenarios'!$O9</f>
        <v>616671.22860000015</v>
      </c>
      <c r="J132" s="348">
        <f>J9*'HT Escenarios'!$O9</f>
        <v>581151.29639999999</v>
      </c>
      <c r="K132" s="348">
        <f>K9*'HT Escenarios'!$O9</f>
        <v>665396.51360000006</v>
      </c>
      <c r="L132" s="348">
        <f>L9*'HT Escenarios'!$O9</f>
        <v>709818.47420000006</v>
      </c>
      <c r="M132" s="348">
        <f>M9*'HT Escenarios'!$O9</f>
        <v>718592.38040000014</v>
      </c>
      <c r="N132" s="348">
        <f>N9*'HT Escenarios'!$O9</f>
        <v>1780622.2466339781</v>
      </c>
    </row>
    <row r="133" spans="2:14" hidden="1" outlineLevel="2">
      <c r="B133" s="784" t="s">
        <v>348</v>
      </c>
      <c r="C133" s="348">
        <f>C10*'HT Escenarios'!$O10</f>
        <v>238194.82</v>
      </c>
      <c r="D133" s="348">
        <f>D10*'HT Escenarios'!$O10</f>
        <v>260462.25999999998</v>
      </c>
      <c r="E133" s="348">
        <f>E10*'HT Escenarios'!$O10</f>
        <v>356602.64999999997</v>
      </c>
      <c r="F133" s="348">
        <f>F10*'HT Escenarios'!$O10</f>
        <v>349027.18</v>
      </c>
      <c r="G133" s="348">
        <f>G10*'HT Escenarios'!$O10</f>
        <v>399766.32</v>
      </c>
      <c r="H133" s="348">
        <f>H10*'HT Escenarios'!$O10</f>
        <v>490150.07</v>
      </c>
      <c r="I133" s="348">
        <f>I10*'HT Escenarios'!$O10</f>
        <v>314998.64999999997</v>
      </c>
      <c r="J133" s="348">
        <f>J10*'HT Escenarios'!$O10</f>
        <v>266427.06</v>
      </c>
      <c r="K133" s="348">
        <f>K10*'HT Escenarios'!$O10</f>
        <v>334379.14</v>
      </c>
      <c r="L133" s="348">
        <f>L10*'HT Escenarios'!$O10</f>
        <v>370048.64</v>
      </c>
      <c r="M133" s="348">
        <f>M10*'HT Escenarios'!$O10</f>
        <v>374324.99</v>
      </c>
      <c r="N133" s="348">
        <f>N10*'HT Escenarios'!$O10</f>
        <v>1014480.1130086675</v>
      </c>
    </row>
    <row r="134" spans="2:14" hidden="1" outlineLevel="2">
      <c r="B134" s="784" t="s">
        <v>17</v>
      </c>
      <c r="C134" s="348">
        <f>C11*'HT Escenarios'!$O11</f>
        <v>413386.9</v>
      </c>
      <c r="D134" s="348">
        <f>D11*'HT Escenarios'!$O11</f>
        <v>528557.57999999996</v>
      </c>
      <c r="E134" s="348">
        <f>E11*'HT Escenarios'!$O11</f>
        <v>691768.76</v>
      </c>
      <c r="F134" s="348">
        <f>F11*'HT Escenarios'!$O11</f>
        <v>699097.34000000008</v>
      </c>
      <c r="G134" s="348">
        <f>G11*'HT Escenarios'!$O11</f>
        <v>756487.31</v>
      </c>
      <c r="H134" s="348">
        <f>H11*'HT Escenarios'!$O11</f>
        <v>1063535.8900000001</v>
      </c>
      <c r="I134" s="348">
        <f>I11*'HT Escenarios'!$O11</f>
        <v>725543.56</v>
      </c>
      <c r="J134" s="348">
        <f>J11*'HT Escenarios'!$O11</f>
        <v>746594.42999999993</v>
      </c>
      <c r="K134" s="348">
        <f>K11*'HT Escenarios'!$O11</f>
        <v>780966.24</v>
      </c>
      <c r="L134" s="348">
        <f>L11*'HT Escenarios'!$O11</f>
        <v>987895.69</v>
      </c>
      <c r="M134" s="348">
        <f>M11*'HT Escenarios'!$O11</f>
        <v>907354.5199999999</v>
      </c>
      <c r="N134" s="348">
        <f>N11*'HT Escenarios'!$O11</f>
        <v>2661114.0331271519</v>
      </c>
    </row>
    <row r="135" spans="2:14" hidden="1" outlineLevel="2">
      <c r="B135" s="784" t="s">
        <v>18</v>
      </c>
      <c r="C135" s="348">
        <f>C12*'HT Escenarios'!$O12</f>
        <v>343413.13</v>
      </c>
      <c r="D135" s="348">
        <f>D12*'HT Escenarios'!$O12</f>
        <v>373947.23</v>
      </c>
      <c r="E135" s="348">
        <f>E12*'HT Escenarios'!$O12</f>
        <v>552416.27</v>
      </c>
      <c r="F135" s="348">
        <f>F12*'HT Escenarios'!$O12</f>
        <v>462439.48</v>
      </c>
      <c r="G135" s="348">
        <f>G12*'HT Escenarios'!$O12</f>
        <v>509950.55</v>
      </c>
      <c r="H135" s="348">
        <f>H12*'HT Escenarios'!$O12</f>
        <v>737105.48</v>
      </c>
      <c r="I135" s="348">
        <f>I12*'HT Escenarios'!$O12</f>
        <v>682207.17</v>
      </c>
      <c r="J135" s="348">
        <f>J12*'HT Escenarios'!$O12</f>
        <v>550717.41999999993</v>
      </c>
      <c r="K135" s="348">
        <f>K12*'HT Escenarios'!$O12</f>
        <v>614571.61</v>
      </c>
      <c r="L135" s="348">
        <f>L12*'HT Escenarios'!$O12</f>
        <v>692695.86</v>
      </c>
      <c r="M135" s="348">
        <f>M12*'HT Escenarios'!$O12</f>
        <v>714937.25</v>
      </c>
      <c r="N135" s="348">
        <f>N12*'HT Escenarios'!$O12</f>
        <v>1723026.8094371841</v>
      </c>
    </row>
    <row r="136" spans="2:14" hidden="1" outlineLevel="2">
      <c r="B136" s="784" t="s">
        <v>19</v>
      </c>
      <c r="C136" s="348">
        <f>C13*'HT Escenarios'!$O13</f>
        <v>421211.78090000001</v>
      </c>
      <c r="D136" s="348">
        <f>D13*'HT Escenarios'!$O13</f>
        <v>490404.78610000008</v>
      </c>
      <c r="E136" s="348">
        <f>E13*'HT Escenarios'!$O13</f>
        <v>611394.73650000012</v>
      </c>
      <c r="F136" s="348">
        <f>F13*'HT Escenarios'!$O13</f>
        <v>646012.59630000009</v>
      </c>
      <c r="G136" s="348">
        <f>G13*'HT Escenarios'!$O13</f>
        <v>682553.28890000004</v>
      </c>
      <c r="H136" s="348">
        <f>H13*'HT Escenarios'!$O13</f>
        <v>973210.44290000014</v>
      </c>
      <c r="I136" s="348">
        <f>I13*'HT Escenarios'!$O13</f>
        <v>638576.41729999997</v>
      </c>
      <c r="J136" s="348">
        <f>J13*'HT Escenarios'!$O13</f>
        <v>684720.60600000015</v>
      </c>
      <c r="K136" s="348">
        <f>K13*'HT Escenarios'!$O13</f>
        <v>737862.78730000008</v>
      </c>
      <c r="L136" s="348">
        <f>L13*'HT Escenarios'!$O13</f>
        <v>1046204.1309000001</v>
      </c>
      <c r="M136" s="348">
        <f>M13*'HT Escenarios'!$O13</f>
        <v>985710.18290000001</v>
      </c>
      <c r="N136" s="348">
        <f>N13*'HT Escenarios'!$O13</f>
        <v>2784617.0080912383</v>
      </c>
    </row>
    <row r="137" spans="2:14" hidden="1" outlineLevel="2">
      <c r="B137" s="784" t="s">
        <v>20</v>
      </c>
      <c r="C137" s="348">
        <f>C14*'HT Escenarios'!$O14</f>
        <v>252420.11400000003</v>
      </c>
      <c r="D137" s="348">
        <f>D14*'HT Escenarios'!$O14</f>
        <v>253761.79140000002</v>
      </c>
      <c r="E137" s="348">
        <f>E14*'HT Escenarios'!$O14</f>
        <v>333905.22120000003</v>
      </c>
      <c r="F137" s="348">
        <f>F14*'HT Escenarios'!$O14</f>
        <v>342150.46260000003</v>
      </c>
      <c r="G137" s="348">
        <f>G14*'HT Escenarios'!$O14</f>
        <v>330049.94760000001</v>
      </c>
      <c r="H137" s="348">
        <f>H14*'HT Escenarios'!$O14</f>
        <v>431032.28340000001</v>
      </c>
      <c r="I137" s="348">
        <f>I14*'HT Escenarios'!$O14</f>
        <v>270500.22599999997</v>
      </c>
      <c r="J137" s="348">
        <f>J14*'HT Escenarios'!$O14</f>
        <v>271042.56</v>
      </c>
      <c r="K137" s="348">
        <f>K14*'HT Escenarios'!$O14</f>
        <v>255740.07120000001</v>
      </c>
      <c r="L137" s="348">
        <f>L14*'HT Escenarios'!$O14</f>
        <v>344580.43919999996</v>
      </c>
      <c r="M137" s="348">
        <f>M14*'HT Escenarios'!$O14</f>
        <v>331745.22839999996</v>
      </c>
      <c r="N137" s="348">
        <f>N14*'HT Escenarios'!$O14</f>
        <v>1079699.6434412096</v>
      </c>
    </row>
    <row r="138" spans="2:14" hidden="1" outlineLevel="2">
      <c r="B138" s="784" t="s">
        <v>21</v>
      </c>
      <c r="C138" s="348">
        <f>C15*'HT Escenarios'!$O15</f>
        <v>333944.10359999997</v>
      </c>
      <c r="D138" s="348">
        <f>D15*'HT Escenarios'!$O15</f>
        <v>303018.28500000009</v>
      </c>
      <c r="E138" s="348">
        <f>E15*'HT Escenarios'!$O15</f>
        <v>356450.15880000003</v>
      </c>
      <c r="F138" s="348">
        <f>F15*'HT Escenarios'!$O15</f>
        <v>333108.18300000002</v>
      </c>
      <c r="G138" s="348">
        <f>G15*'HT Escenarios'!$O15</f>
        <v>373614.20880000002</v>
      </c>
      <c r="H138" s="348">
        <f>H15*'HT Escenarios'!$O15</f>
        <v>550729.00800000003</v>
      </c>
      <c r="I138" s="348">
        <f>I15*'HT Escenarios'!$O15</f>
        <v>318040.05959999998</v>
      </c>
      <c r="J138" s="348">
        <f>J15*'HT Escenarios'!$O15</f>
        <v>333165.18060000002</v>
      </c>
      <c r="K138" s="348">
        <f>K15*'HT Escenarios'!$O15</f>
        <v>354387.08640000003</v>
      </c>
      <c r="L138" s="348">
        <f>L15*'HT Escenarios'!$O15</f>
        <v>355006.60379999998</v>
      </c>
      <c r="M138" s="348">
        <f>M15*'HT Escenarios'!$O15</f>
        <v>360279.26939999999</v>
      </c>
      <c r="N138" s="348">
        <f>N15*'HT Escenarios'!$O15</f>
        <v>912891.19984435895</v>
      </c>
    </row>
    <row r="139" spans="2:14" hidden="1" outlineLevel="2">
      <c r="B139" s="784" t="s">
        <v>22</v>
      </c>
      <c r="C139" s="348">
        <f>C16*'HT Escenarios'!$O16</f>
        <v>342490.56120000005</v>
      </c>
      <c r="D139" s="348">
        <f>D16*'HT Escenarios'!$O16</f>
        <v>372772.46519999998</v>
      </c>
      <c r="E139" s="348">
        <f>E16*'HT Escenarios'!$O16</f>
        <v>509654.19240000006</v>
      </c>
      <c r="F139" s="348">
        <f>F16*'HT Escenarios'!$O16</f>
        <v>442333.77479999996</v>
      </c>
      <c r="G139" s="348">
        <f>G16*'HT Escenarios'!$O16</f>
        <v>442719.64799999999</v>
      </c>
      <c r="H139" s="348">
        <f>H16*'HT Escenarios'!$O16</f>
        <v>579052.44360000012</v>
      </c>
      <c r="I139" s="348">
        <f>I16*'HT Escenarios'!$O16</f>
        <v>437066.44200000004</v>
      </c>
      <c r="J139" s="348">
        <f>J16*'HT Escenarios'!$O16</f>
        <v>398285.78039999999</v>
      </c>
      <c r="K139" s="348">
        <f>K16*'HT Escenarios'!$O16</f>
        <v>448044.11280000006</v>
      </c>
      <c r="L139" s="348">
        <f>L16*'HT Escenarios'!$O16</f>
        <v>568280.62080000003</v>
      </c>
      <c r="M139" s="348">
        <f>M16*'HT Escenarios'!$O16</f>
        <v>503729.80920000008</v>
      </c>
      <c r="N139" s="348">
        <f>N16*'HT Escenarios'!$O16</f>
        <v>1478400.45171778</v>
      </c>
    </row>
    <row r="140" spans="2:14" hidden="1" outlineLevel="2">
      <c r="B140" s="784" t="s">
        <v>23</v>
      </c>
      <c r="C140" s="348">
        <f>C17*'HT Escenarios'!$O17</f>
        <v>367002.49620000005</v>
      </c>
      <c r="D140" s="348">
        <f>D17*'HT Escenarios'!$O17</f>
        <v>391637.30960000004</v>
      </c>
      <c r="E140" s="348">
        <f>E17*'HT Escenarios'!$O17</f>
        <v>490141.45600000001</v>
      </c>
      <c r="F140" s="348">
        <f>F17*'HT Escenarios'!$O17</f>
        <v>492011.09460000007</v>
      </c>
      <c r="G140" s="348">
        <f>G17*'HT Escenarios'!$O17</f>
        <v>524068.28240000003</v>
      </c>
      <c r="H140" s="348">
        <f>H17*'HT Escenarios'!$O17</f>
        <v>650805.4334000001</v>
      </c>
      <c r="I140" s="348">
        <f>I17*'HT Escenarios'!$O17</f>
        <v>404135.88620000007</v>
      </c>
      <c r="J140" s="348">
        <f>J17*'HT Escenarios'!$O17</f>
        <v>366913.58340000006</v>
      </c>
      <c r="K140" s="348">
        <f>K17*'HT Escenarios'!$O17</f>
        <v>469182.62720000005</v>
      </c>
      <c r="L140" s="348">
        <f>L17*'HT Escenarios'!$O17</f>
        <v>515456.73640000005</v>
      </c>
      <c r="M140" s="348">
        <f>M17*'HT Escenarios'!$O17</f>
        <v>480720.21840000001</v>
      </c>
      <c r="N140" s="348">
        <f>N17*'HT Escenarios'!$O17</f>
        <v>1112922.6482096121</v>
      </c>
    </row>
    <row r="141" spans="2:14" hidden="1" outlineLevel="2">
      <c r="B141" s="784" t="s">
        <v>24</v>
      </c>
      <c r="C141" s="348">
        <f>C18*'HT Escenarios'!$O18</f>
        <v>407694.6</v>
      </c>
      <c r="D141" s="348">
        <f>D18*'HT Escenarios'!$O18</f>
        <v>492659.25839999999</v>
      </c>
      <c r="E141" s="348">
        <f>E18*'HT Escenarios'!$O18</f>
        <v>646441.44120000023</v>
      </c>
      <c r="F141" s="348">
        <f>F18*'HT Escenarios'!$O18</f>
        <v>719457.05519999994</v>
      </c>
      <c r="G141" s="348">
        <f>G18*'HT Escenarios'!$O18</f>
        <v>725706.75600000017</v>
      </c>
      <c r="H141" s="348">
        <f>H18*'HT Escenarios'!$O18</f>
        <v>978698.59199999995</v>
      </c>
      <c r="I141" s="348">
        <f>I18*'HT Escenarios'!$O18</f>
        <v>651120.62760000001</v>
      </c>
      <c r="J141" s="348">
        <f>J18*'HT Escenarios'!$O18</f>
        <v>602320.42800000007</v>
      </c>
      <c r="K141" s="348">
        <f>K18*'HT Escenarios'!$O18</f>
        <v>698112.95040000009</v>
      </c>
      <c r="L141" s="348">
        <f>L18*'HT Escenarios'!$O18</f>
        <v>716966.55359999998</v>
      </c>
      <c r="M141" s="348">
        <f>M18*'HT Escenarios'!$O18</f>
        <v>667873.43640000001</v>
      </c>
      <c r="N141" s="348">
        <f>N18*'HT Escenarios'!$O18</f>
        <v>1581937.8891837718</v>
      </c>
    </row>
    <row r="142" spans="2:14" hidden="1" outlineLevel="2">
      <c r="B142" s="784" t="s">
        <v>25</v>
      </c>
      <c r="C142" s="348">
        <f>C19*'HT Escenarios'!$O19</f>
        <v>292132.99080000003</v>
      </c>
      <c r="D142" s="348">
        <f>D19*'HT Escenarios'!$O19</f>
        <v>335801.10600000003</v>
      </c>
      <c r="E142" s="348">
        <f>E19*'HT Escenarios'!$O19</f>
        <v>516878.66880000004</v>
      </c>
      <c r="F142" s="348">
        <f>F19*'HT Escenarios'!$O19</f>
        <v>525925.81799999997</v>
      </c>
      <c r="G142" s="348">
        <f>G19*'HT Escenarios'!$O19</f>
        <v>570154.30200000003</v>
      </c>
      <c r="H142" s="348">
        <f>H19*'HT Escenarios'!$O19</f>
        <v>842894.5536000001</v>
      </c>
      <c r="I142" s="348">
        <f>I19*'HT Escenarios'!$O19</f>
        <v>504040.65480000002</v>
      </c>
      <c r="J142" s="348">
        <f>J19*'HT Escenarios'!$O19</f>
        <v>677847.65760000004</v>
      </c>
      <c r="K142" s="348">
        <f>K19*'HT Escenarios'!$O19</f>
        <v>573966.66960000002</v>
      </c>
      <c r="L142" s="348">
        <f>L19*'HT Escenarios'!$O19</f>
        <v>696514.89599999995</v>
      </c>
      <c r="M142" s="348">
        <f>M19*'HT Escenarios'!$O19</f>
        <v>749064.01320000004</v>
      </c>
      <c r="N142" s="348">
        <f>N19*'HT Escenarios'!$O19</f>
        <v>2216263.6481397809</v>
      </c>
    </row>
    <row r="143" spans="2:14" hidden="1" outlineLevel="2">
      <c r="B143" s="784" t="s">
        <v>26</v>
      </c>
      <c r="C143" s="348">
        <f>C20*'HT Escenarios'!$O20</f>
        <v>322352.41580000002</v>
      </c>
      <c r="D143" s="348">
        <f>D20*'HT Escenarios'!$O20</f>
        <v>383501.39639999997</v>
      </c>
      <c r="E143" s="348">
        <f>E20*'HT Escenarios'!$O20</f>
        <v>458765.81699999998</v>
      </c>
      <c r="F143" s="348">
        <f>F20*'HT Escenarios'!$O20</f>
        <v>442358.21230000001</v>
      </c>
      <c r="G143" s="348">
        <f>G20*'HT Escenarios'!$O20</f>
        <v>422598.3725</v>
      </c>
      <c r="H143" s="348">
        <f>H20*'HT Escenarios'!$O20</f>
        <v>508253.71290000004</v>
      </c>
      <c r="I143" s="348">
        <f>I20*'HT Escenarios'!$O20</f>
        <v>368311.1307000001</v>
      </c>
      <c r="J143" s="348">
        <f>J20*'HT Escenarios'!$O20</f>
        <v>351358.91740000003</v>
      </c>
      <c r="K143" s="348">
        <f>K20*'HT Escenarios'!$O20</f>
        <v>482367.59879999998</v>
      </c>
      <c r="L143" s="348">
        <f>L20*'HT Escenarios'!$O20</f>
        <v>563064.12050000008</v>
      </c>
      <c r="M143" s="348">
        <f>M20*'HT Escenarios'!$O20</f>
        <v>486679.69880000007</v>
      </c>
      <c r="N143" s="348">
        <f>N20*'HT Escenarios'!$O20</f>
        <v>1125561.7456799285</v>
      </c>
    </row>
    <row r="144" spans="2:14" hidden="1" outlineLevel="2">
      <c r="B144" s="785" t="s">
        <v>27</v>
      </c>
      <c r="C144" s="348">
        <f>C21*'HT Escenarios'!$O21</f>
        <v>446459.4828</v>
      </c>
      <c r="D144" s="348">
        <f>D21*'HT Escenarios'!$O21</f>
        <v>577038.09240000008</v>
      </c>
      <c r="E144" s="348">
        <f>E21*'HT Escenarios'!$O21</f>
        <v>638731.29960000003</v>
      </c>
      <c r="F144" s="348">
        <f>F21*'HT Escenarios'!$O21</f>
        <v>611826.86880000005</v>
      </c>
      <c r="G144" s="348">
        <f>G21*'HT Escenarios'!$O21</f>
        <v>602203.88520000002</v>
      </c>
      <c r="H144" s="348">
        <f>H21*'HT Escenarios'!$O21</f>
        <v>872581.76639999996</v>
      </c>
      <c r="I144" s="348">
        <f>I21*'HT Escenarios'!$O21</f>
        <v>590179.75919999997</v>
      </c>
      <c r="J144" s="348">
        <f>J21*'HT Escenarios'!$O21</f>
        <v>729866.16</v>
      </c>
      <c r="K144" s="348">
        <f>K21*'HT Escenarios'!$O21</f>
        <v>742617.14760000014</v>
      </c>
      <c r="L144" s="348">
        <f>L21*'HT Escenarios'!$O21</f>
        <v>900364.25880000007</v>
      </c>
      <c r="M144" s="348">
        <f>M21*'HT Escenarios'!$O21</f>
        <v>883313.51040000014</v>
      </c>
      <c r="N144" s="348">
        <f>N21*'HT Escenarios'!$O21</f>
        <v>2232033.6170261977</v>
      </c>
    </row>
    <row r="145" spans="1:15" hidden="1" outlineLevel="2">
      <c r="B145" s="786" t="s">
        <v>349</v>
      </c>
      <c r="C145" s="348">
        <f>C22*'HT Escenarios'!$O22</f>
        <v>676131.2145</v>
      </c>
      <c r="D145" s="348">
        <f>D22*'HT Escenarios'!$O22</f>
        <v>702445.45349999995</v>
      </c>
      <c r="E145" s="348">
        <f>E22*'HT Escenarios'!$O22</f>
        <v>871469.09849999996</v>
      </c>
      <c r="F145" s="348">
        <f>F22*'HT Escenarios'!$O22</f>
        <v>733390.95900000003</v>
      </c>
      <c r="G145" s="348">
        <f>G22*'HT Escenarios'!$O22</f>
        <v>782435.36700000009</v>
      </c>
      <c r="H145" s="348">
        <f>H22*'HT Escenarios'!$O22</f>
        <v>1229214.21</v>
      </c>
      <c r="I145" s="348">
        <f>I22*'HT Escenarios'!$O22</f>
        <v>914933.72250000003</v>
      </c>
      <c r="J145" s="348">
        <f>J22*'HT Escenarios'!$O22</f>
        <v>762027.85049999994</v>
      </c>
      <c r="K145" s="348">
        <f>K22*'HT Escenarios'!$O22</f>
        <v>1010917.9185</v>
      </c>
      <c r="L145" s="348">
        <f>L22*'HT Escenarios'!$O22</f>
        <v>924655.94550000003</v>
      </c>
      <c r="M145" s="348">
        <f>M22*'HT Escenarios'!$O22</f>
        <v>919311.87600000005</v>
      </c>
      <c r="N145" s="348">
        <f>N22*'HT Escenarios'!$O22</f>
        <v>2138269.0066090934</v>
      </c>
    </row>
    <row r="146" spans="1:15" hidden="1" outlineLevel="2">
      <c r="B146" s="787" t="s">
        <v>350</v>
      </c>
      <c r="C146" s="348">
        <f>C23*'HT Escenarios'!$O23</f>
        <v>1365755.0343000002</v>
      </c>
      <c r="D146" s="348">
        <f>D23*'HT Escenarios'!$O23</f>
        <v>1514961.1558000001</v>
      </c>
      <c r="E146" s="348">
        <f>E23*'HT Escenarios'!$O23</f>
        <v>1987939.9399000001</v>
      </c>
      <c r="F146" s="348">
        <f>F23*'HT Escenarios'!$O23</f>
        <v>1457036.2341</v>
      </c>
      <c r="G146" s="348">
        <f>G23*'HT Escenarios'!$O23</f>
        <v>1615541.1456000002</v>
      </c>
      <c r="H146" s="348">
        <f>H23*'HT Escenarios'!$O23</f>
        <v>2189948.2556000003</v>
      </c>
      <c r="I146" s="348">
        <f>I23*'HT Escenarios'!$O23</f>
        <v>1925419.8616000002</v>
      </c>
      <c r="J146" s="348">
        <f>J23*'HT Escenarios'!$O23</f>
        <v>1730756.0204000003</v>
      </c>
      <c r="K146" s="348">
        <f>K23*'HT Escenarios'!$O23</f>
        <v>2218046.5590000004</v>
      </c>
      <c r="L146" s="348">
        <f>L23*'HT Escenarios'!$O23</f>
        <v>1847745.5678000001</v>
      </c>
      <c r="M146" s="348">
        <f>M23*'HT Escenarios'!$O23</f>
        <v>1820592.8721</v>
      </c>
      <c r="N146" s="348">
        <f>N23*'HT Escenarios'!$O23</f>
        <v>3877311.1326267072</v>
      </c>
    </row>
    <row r="147" spans="1:15" hidden="1" outlineLevel="2">
      <c r="B147" s="787" t="s">
        <v>351</v>
      </c>
      <c r="C147" s="348">
        <f>C24*'HT Escenarios'!$O24</f>
        <v>543601.96240000008</v>
      </c>
      <c r="D147" s="348">
        <f>D24*'HT Escenarios'!$O24</f>
        <v>583154.76</v>
      </c>
      <c r="E147" s="348">
        <f>E24*'HT Escenarios'!$O24</f>
        <v>733676.6786000001</v>
      </c>
      <c r="F147" s="348">
        <f>F24*'HT Escenarios'!$O24</f>
        <v>584740.27620000008</v>
      </c>
      <c r="G147" s="348">
        <f>G24*'HT Escenarios'!$O24</f>
        <v>713452.28140000009</v>
      </c>
      <c r="H147" s="348">
        <f>H24*'HT Escenarios'!$O24</f>
        <v>940010.56520000007</v>
      </c>
      <c r="I147" s="348">
        <f>I24*'HT Escenarios'!$O24</f>
        <v>831563.88380000007</v>
      </c>
      <c r="J147" s="348">
        <f>J24*'HT Escenarios'!$O24</f>
        <v>619887.24740000011</v>
      </c>
      <c r="K147" s="348">
        <f>K24*'HT Escenarios'!$O24</f>
        <v>727044.4388</v>
      </c>
      <c r="L147" s="348">
        <f>L24*'HT Escenarios'!$O24</f>
        <v>671613.41360000009</v>
      </c>
      <c r="M147" s="348">
        <f>M24*'HT Escenarios'!$O24</f>
        <v>625154.70540000009</v>
      </c>
      <c r="N147" s="348">
        <f>N24*'HT Escenarios'!$O24</f>
        <v>1523022.2806645841</v>
      </c>
    </row>
    <row r="148" spans="1:15" hidden="1" outlineLevel="2">
      <c r="B148" s="787" t="s">
        <v>228</v>
      </c>
      <c r="C148" s="348">
        <f>C25*'HT Escenarios'!$O25</f>
        <v>1107990.341</v>
      </c>
      <c r="D148" s="348">
        <f>D25*'HT Escenarios'!$O25</f>
        <v>1148569.2425000002</v>
      </c>
      <c r="E148" s="348">
        <f>E25*'HT Escenarios'!$O25</f>
        <v>1580119.5137</v>
      </c>
      <c r="F148" s="348">
        <f>F25*'HT Escenarios'!$O25</f>
        <v>1275968.0719000001</v>
      </c>
      <c r="G148" s="348">
        <f>G25*'HT Escenarios'!$O25</f>
        <v>1485359.3936000001</v>
      </c>
      <c r="H148" s="348">
        <f>H25*'HT Escenarios'!$O25</f>
        <v>1910699.8258</v>
      </c>
      <c r="I148" s="348">
        <f>I25*'HT Escenarios'!$O25</f>
        <v>1493350.9466000001</v>
      </c>
      <c r="J148" s="348">
        <f>J25*'HT Escenarios'!$O25</f>
        <v>1446661.625</v>
      </c>
      <c r="K148" s="348">
        <f>K25*'HT Escenarios'!$O25</f>
        <v>1725874.4990000003</v>
      </c>
      <c r="L148" s="348">
        <f>L25*'HT Escenarios'!$O25</f>
        <v>1390682.6912</v>
      </c>
      <c r="M148" s="348">
        <f>M25*'HT Escenarios'!$O25</f>
        <v>1463579.0462999998</v>
      </c>
      <c r="N148" s="348">
        <f>N25*'HT Escenarios'!$O25</f>
        <v>3047931.0117269354</v>
      </c>
    </row>
    <row r="149" spans="1:15" hidden="1" outlineLevel="2">
      <c r="B149" s="787" t="s">
        <v>229</v>
      </c>
      <c r="C149" s="348">
        <f>C26*'HT Escenarios'!$O26</f>
        <v>1006031.1240000001</v>
      </c>
      <c r="D149" s="348">
        <f>D26*'HT Escenarios'!$O26</f>
        <v>1085935.6692000001</v>
      </c>
      <c r="E149" s="348">
        <f>E26*'HT Escenarios'!$O26</f>
        <v>1370678.3496000003</v>
      </c>
      <c r="F149" s="348">
        <f>F26*'HT Escenarios'!$O26</f>
        <v>1076658.3288</v>
      </c>
      <c r="G149" s="348">
        <f>G26*'HT Escenarios'!$O26</f>
        <v>1135609.3403999999</v>
      </c>
      <c r="H149" s="348">
        <f>H26*'HT Escenarios'!$O26</f>
        <v>1510820.7588000002</v>
      </c>
      <c r="I149" s="348">
        <f>I26*'HT Escenarios'!$O26</f>
        <v>1303218.9468000003</v>
      </c>
      <c r="J149" s="348">
        <f>J26*'HT Escenarios'!$O26</f>
        <v>1243341.8675999998</v>
      </c>
      <c r="K149" s="348">
        <f>K26*'HT Escenarios'!$O26</f>
        <v>1432660.3488000003</v>
      </c>
      <c r="L149" s="348">
        <f>L26*'HT Escenarios'!$O26</f>
        <v>1279060.0056000003</v>
      </c>
      <c r="M149" s="348">
        <f>M26*'HT Escenarios'!$O26</f>
        <v>1375385.1192000001</v>
      </c>
      <c r="N149" s="348">
        <f>N26*'HT Escenarios'!$O26</f>
        <v>2947179.6288594897</v>
      </c>
    </row>
    <row r="150" spans="1:15" hidden="1" outlineLevel="2">
      <c r="B150" s="787" t="s">
        <v>230</v>
      </c>
      <c r="C150" s="348">
        <f>C27*'HT Escenarios'!$O27</f>
        <v>480618.75960000005</v>
      </c>
      <c r="D150" s="348">
        <f>D27*'HT Escenarios'!$O27</f>
        <v>491694.78599999996</v>
      </c>
      <c r="E150" s="348">
        <f>E27*'HT Escenarios'!$O27</f>
        <v>562361.41079999995</v>
      </c>
      <c r="F150" s="348">
        <f>F27*'HT Escenarios'!$O27</f>
        <v>439250.66639999999</v>
      </c>
      <c r="G150" s="348">
        <f>G27*'HT Escenarios'!$O27</f>
        <v>527378.94720000005</v>
      </c>
      <c r="H150" s="348">
        <f>H27*'HT Escenarios'!$O27</f>
        <v>746869.18320000009</v>
      </c>
      <c r="I150" s="348">
        <f>I27*'HT Escenarios'!$O27</f>
        <v>602478.12959999987</v>
      </c>
      <c r="J150" s="348">
        <f>J27*'HT Escenarios'!$O27</f>
        <v>561963.43080000009</v>
      </c>
      <c r="K150" s="348">
        <f>K27*'HT Escenarios'!$O27</f>
        <v>695205.87120000005</v>
      </c>
      <c r="L150" s="348">
        <f>L27*'HT Escenarios'!$O27</f>
        <v>657013.31279999996</v>
      </c>
      <c r="M150" s="348">
        <f>M27*'HT Escenarios'!$O27</f>
        <v>600968.36520000012</v>
      </c>
      <c r="N150" s="348">
        <f>N27*'HT Escenarios'!$O27</f>
        <v>1414251.290216147</v>
      </c>
    </row>
    <row r="151" spans="1:15" hidden="1" outlineLevel="2">
      <c r="B151" s="787" t="s">
        <v>231</v>
      </c>
      <c r="C151" s="348">
        <f>C28*'HT Escenarios'!$O28</f>
        <v>319481.40250000003</v>
      </c>
      <c r="D151" s="348">
        <f>D28*'HT Escenarios'!$O28</f>
        <v>362275.94550000003</v>
      </c>
      <c r="E151" s="348">
        <f>E28*'HT Escenarios'!$O28</f>
        <v>437760.46509999997</v>
      </c>
      <c r="F151" s="348">
        <f>F28*'HT Escenarios'!$O28</f>
        <v>344679.74200000009</v>
      </c>
      <c r="G151" s="348">
        <f>G28*'HT Escenarios'!$O28</f>
        <v>422382.35019999999</v>
      </c>
      <c r="H151" s="348">
        <f>H28*'HT Escenarios'!$O28</f>
        <v>572291.10499999998</v>
      </c>
      <c r="I151" s="348">
        <f>I28*'HT Escenarios'!$O28</f>
        <v>481493.49440000008</v>
      </c>
      <c r="J151" s="348">
        <f>J28*'HT Escenarios'!$O28</f>
        <v>422113.52340000001</v>
      </c>
      <c r="K151" s="348">
        <f>K28*'HT Escenarios'!$O28</f>
        <v>541626.09270000004</v>
      </c>
      <c r="L151" s="348">
        <f>L28*'HT Escenarios'!$O28</f>
        <v>445444.77710000006</v>
      </c>
      <c r="M151" s="348">
        <f>M28*'HT Escenarios'!$O28</f>
        <v>410520.2767000001</v>
      </c>
      <c r="N151" s="348">
        <f>N28*'HT Escenarios'!$O28</f>
        <v>1057807.4337108594</v>
      </c>
    </row>
    <row r="152" spans="1:15" hidden="1" outlineLevel="2">
      <c r="B152" s="788" t="s">
        <v>232</v>
      </c>
      <c r="C152" s="348">
        <f>C29*'HT Escenarios'!$O29</f>
        <v>561189.50400000007</v>
      </c>
      <c r="D152" s="348">
        <f>D29*'HT Escenarios'!$O29</f>
        <v>604776.49199999997</v>
      </c>
      <c r="E152" s="348">
        <f>E29*'HT Escenarios'!$O29</f>
        <v>841405.22400000005</v>
      </c>
      <c r="F152" s="348">
        <f>F29*'HT Escenarios'!$O29</f>
        <v>631317.29999999993</v>
      </c>
      <c r="G152" s="348">
        <f>G29*'HT Escenarios'!$O29</f>
        <v>746597.55599999998</v>
      </c>
      <c r="H152" s="348">
        <f>H29*'HT Escenarios'!$O29</f>
        <v>997435.67999999993</v>
      </c>
      <c r="I152" s="348">
        <f>I29*'HT Escenarios'!$O29</f>
        <v>770091.31200000003</v>
      </c>
      <c r="J152" s="348">
        <f>J29*'HT Escenarios'!$O29</f>
        <v>786379.11599999992</v>
      </c>
      <c r="K152" s="348">
        <f>K29*'HT Escenarios'!$O29</f>
        <v>957328.41599999985</v>
      </c>
      <c r="L152" s="348">
        <f>L29*'HT Escenarios'!$O29</f>
        <v>814210.89599999995</v>
      </c>
      <c r="M152" s="348">
        <f>M29*'HT Escenarios'!$O29</f>
        <v>927564.61199999996</v>
      </c>
      <c r="N152" s="348">
        <f>N29*'HT Escenarios'!$O29</f>
        <v>1940302.922790095</v>
      </c>
    </row>
    <row r="153" spans="1:15" hidden="1" outlineLevel="2">
      <c r="B153" s="787" t="s">
        <v>233</v>
      </c>
      <c r="C153" s="348">
        <f>C30*'HT Escenarios'!$O30</f>
        <v>0</v>
      </c>
      <c r="D153" s="348">
        <f>D30*'HT Escenarios'!$O30</f>
        <v>0</v>
      </c>
      <c r="E153" s="348">
        <f>E30*'HT Escenarios'!$O30</f>
        <v>0</v>
      </c>
      <c r="F153" s="348">
        <f>F30*'HT Escenarios'!$O30</f>
        <v>491423.49</v>
      </c>
      <c r="G153" s="348">
        <f>G30*'HT Escenarios'!$O30</f>
        <v>557621.59</v>
      </c>
      <c r="H153" s="348">
        <f>H30*'HT Escenarios'!$O30</f>
        <v>757773.47</v>
      </c>
      <c r="I153" s="348">
        <f>I30*'HT Escenarios'!$O30</f>
        <v>625377.28000000003</v>
      </c>
      <c r="J153" s="348">
        <f>J30*'HT Escenarios'!$O30</f>
        <v>567746</v>
      </c>
      <c r="K153" s="348">
        <f>K30*'HT Escenarios'!$O30</f>
        <v>697805.79</v>
      </c>
      <c r="L153" s="348">
        <f>L30*'HT Escenarios'!$O30</f>
        <v>602792.05000000005</v>
      </c>
      <c r="M153" s="348">
        <f>M30*'HT Escenarios'!$O30</f>
        <v>609801.26</v>
      </c>
      <c r="N153" s="348">
        <f>N30*'HT Escenarios'!$O30</f>
        <v>1306828.25</v>
      </c>
    </row>
    <row r="154" spans="1:15" hidden="1" outlineLevel="2">
      <c r="B154" s="816" t="s">
        <v>522</v>
      </c>
      <c r="C154" s="348">
        <f>C31*'HT Escenarios'!$O31</f>
        <v>116800</v>
      </c>
      <c r="D154" s="348">
        <f>D31*'HT Escenarios'!$O31</f>
        <v>125200</v>
      </c>
      <c r="E154" s="348">
        <f>E31*'HT Escenarios'!$O31</f>
        <v>161600</v>
      </c>
      <c r="F154" s="348">
        <f>F31*'HT Escenarios'!$O31</f>
        <v>126200</v>
      </c>
      <c r="G154" s="348">
        <f>G31*'HT Escenarios'!$O31</f>
        <v>143200</v>
      </c>
      <c r="H154" s="348">
        <f>H31*'HT Escenarios'!$O31</f>
        <v>194600</v>
      </c>
      <c r="I154" s="348">
        <f>I31*'HT Escenarios'!$O31</f>
        <v>160600</v>
      </c>
      <c r="J154" s="348">
        <f>J31*'HT Escenarios'!$O31</f>
        <v>145800</v>
      </c>
      <c r="K154" s="348">
        <f>K31*'HT Escenarios'!$O31</f>
        <v>179200</v>
      </c>
      <c r="L154" s="348">
        <f>L31*'HT Escenarios'!$O31</f>
        <v>154800</v>
      </c>
      <c r="M154" s="348">
        <f>M31*'HT Escenarios'!$O31</f>
        <v>156600</v>
      </c>
      <c r="N154" s="348">
        <f>N31*'HT Escenarios'!$O31</f>
        <v>335600</v>
      </c>
    </row>
    <row r="155" spans="1:15" ht="21" collapsed="1">
      <c r="B155" s="789" t="s">
        <v>38</v>
      </c>
      <c r="C155" s="790">
        <f>SUM(C126:C154)</f>
        <v>12566925.6095</v>
      </c>
      <c r="D155" s="790">
        <f>SUM(D126:D154)</f>
        <v>13804044.196199998</v>
      </c>
      <c r="E155" s="790">
        <f>SUM(E126:E154)</f>
        <v>17894804.622400004</v>
      </c>
      <c r="F155" s="790">
        <f>SUM(F126:F154)</f>
        <v>16354252.960200006</v>
      </c>
      <c r="G155" s="790">
        <f>SUM(G126:G154)</f>
        <v>17735684.630899999</v>
      </c>
      <c r="H155" s="790">
        <f>SUM(H126:H154)</f>
        <v>23957911.095200002</v>
      </c>
      <c r="I155" s="790">
        <f>SUM(I126:I154)</f>
        <v>18021613.857600003</v>
      </c>
      <c r="J155" s="790">
        <f>SUM(J126:J154)</f>
        <v>16986371.640100002</v>
      </c>
      <c r="K155" s="790">
        <f>SUM(K126:K154)</f>
        <v>19967751.550900005</v>
      </c>
      <c r="L155" s="790">
        <f>SUM(L126:L154)</f>
        <v>20215081.515800003</v>
      </c>
      <c r="M155" s="790">
        <f>SUM(M126:M154)</f>
        <v>19892897.289400004</v>
      </c>
      <c r="N155" s="790">
        <f>SUM(N126:N154)</f>
        <v>48449573.051892161</v>
      </c>
      <c r="O155" s="779">
        <f>SUM(C155:N155)</f>
        <v>245846912.02009219</v>
      </c>
    </row>
    <row r="156" spans="1:15">
      <c r="B156" s="978"/>
      <c r="C156" s="978"/>
      <c r="D156" s="978"/>
      <c r="E156" s="978"/>
      <c r="F156" s="978"/>
      <c r="G156" s="978"/>
      <c r="H156" s="978"/>
      <c r="I156" s="978"/>
      <c r="J156" s="978"/>
      <c r="K156" s="978"/>
      <c r="L156" s="978"/>
      <c r="M156" s="978"/>
      <c r="N156" s="978"/>
    </row>
    <row r="157" spans="1:15" hidden="1">
      <c r="B157" s="566" t="s">
        <v>356</v>
      </c>
    </row>
    <row r="158" spans="1:15" hidden="1">
      <c r="A158" s="731">
        <v>0.5</v>
      </c>
      <c r="B158" s="420" t="s">
        <v>357</v>
      </c>
      <c r="C158" s="774">
        <f>C155*$A158</f>
        <v>6283462.8047500001</v>
      </c>
      <c r="D158" s="774">
        <f>D155*$A158</f>
        <v>6902022.0980999991</v>
      </c>
      <c r="E158" s="774">
        <f>E155*$A158</f>
        <v>8947402.3112000022</v>
      </c>
      <c r="F158" s="774">
        <f>F155*$A158</f>
        <v>8177126.4801000031</v>
      </c>
      <c r="G158" s="774">
        <f>G155*$A158</f>
        <v>8867842.3154499996</v>
      </c>
      <c r="H158" s="774">
        <f>H155*$A158</f>
        <v>11978955.547600001</v>
      </c>
      <c r="I158" s="774">
        <f>I155*$A158</f>
        <v>9010806.9288000017</v>
      </c>
      <c r="J158" s="774">
        <f>J155*$A158</f>
        <v>8493185.8200500011</v>
      </c>
      <c r="K158" s="774">
        <f>K155*$A158</f>
        <v>9983875.7754500024</v>
      </c>
      <c r="L158" s="774">
        <f>L155*$A158</f>
        <v>10107540.757900001</v>
      </c>
      <c r="M158" s="774">
        <f>M155*$A158</f>
        <v>9946448.6447000019</v>
      </c>
      <c r="N158" s="774">
        <f>N155*$A158</f>
        <v>24224786.525946081</v>
      </c>
      <c r="O158" s="467">
        <f t="shared" ref="O158:O164" si="19">SUM(C158:N158)</f>
        <v>122923456.01004609</v>
      </c>
    </row>
    <row r="159" spans="1:15" hidden="1">
      <c r="A159" s="731">
        <v>0.03</v>
      </c>
      <c r="B159" s="420" t="s">
        <v>379</v>
      </c>
      <c r="C159" s="774">
        <f>(C$155-C$158)*$A$159</f>
        <v>188503.8841425</v>
      </c>
      <c r="D159" s="774">
        <f t="shared" ref="D159:N159" si="20">(D$155-D$158)*$A$159</f>
        <v>207060.66294299997</v>
      </c>
      <c r="E159" s="774">
        <f t="shared" si="20"/>
        <v>268422.06933600007</v>
      </c>
      <c r="F159" s="774">
        <f t="shared" si="20"/>
        <v>245313.79440300009</v>
      </c>
      <c r="G159" s="774">
        <f t="shared" si="20"/>
        <v>266035.26946350001</v>
      </c>
      <c r="H159" s="774">
        <f t="shared" si="20"/>
        <v>359368.66642800003</v>
      </c>
      <c r="I159" s="774">
        <f t="shared" si="20"/>
        <v>270324.20786400005</v>
      </c>
      <c r="J159" s="774">
        <f t="shared" si="20"/>
        <v>254795.57460150003</v>
      </c>
      <c r="K159" s="774">
        <f t="shared" si="20"/>
        <v>299516.27326350007</v>
      </c>
      <c r="L159" s="774">
        <f t="shared" si="20"/>
        <v>303226.22273700003</v>
      </c>
      <c r="M159" s="774">
        <f t="shared" si="20"/>
        <v>298393.45934100007</v>
      </c>
      <c r="N159" s="774">
        <f t="shared" si="20"/>
        <v>726743.59577838238</v>
      </c>
      <c r="O159" s="467">
        <f t="shared" si="19"/>
        <v>3687703.6803013822</v>
      </c>
    </row>
    <row r="160" spans="1:15" hidden="1">
      <c r="A160" s="731">
        <v>7.0000000000000007E-2</v>
      </c>
      <c r="B160" s="420" t="s">
        <v>380</v>
      </c>
      <c r="C160" s="774">
        <f>(C$155-C$158)*$A$160</f>
        <v>439842.39633250004</v>
      </c>
      <c r="D160" s="774">
        <f t="shared" ref="D160:N160" si="21">(D$155-D$158)*$A$160</f>
        <v>483141.546867</v>
      </c>
      <c r="E160" s="774">
        <f t="shared" si="21"/>
        <v>626318.16178400023</v>
      </c>
      <c r="F160" s="774">
        <f t="shared" si="21"/>
        <v>572398.85360700032</v>
      </c>
      <c r="G160" s="774">
        <f t="shared" si="21"/>
        <v>620748.96208149998</v>
      </c>
      <c r="H160" s="774">
        <f t="shared" si="21"/>
        <v>838526.88833200012</v>
      </c>
      <c r="I160" s="774">
        <f t="shared" si="21"/>
        <v>630756.48501600022</v>
      </c>
      <c r="J160" s="774">
        <f t="shared" si="21"/>
        <v>594523.00740350015</v>
      </c>
      <c r="K160" s="774">
        <f t="shared" si="21"/>
        <v>698871.30428150028</v>
      </c>
      <c r="L160" s="774">
        <f t="shared" si="21"/>
        <v>707527.85305300017</v>
      </c>
      <c r="M160" s="774">
        <f t="shared" si="21"/>
        <v>696251.4051290002</v>
      </c>
      <c r="N160" s="774">
        <f t="shared" si="21"/>
        <v>1695735.0568162259</v>
      </c>
      <c r="O160" s="467">
        <f t="shared" si="19"/>
        <v>8604641.9207032286</v>
      </c>
    </row>
    <row r="161" spans="1:15" hidden="1">
      <c r="A161" s="731">
        <v>0.06</v>
      </c>
      <c r="B161" s="420" t="s">
        <v>381</v>
      </c>
      <c r="C161" s="774">
        <f>(C$155-C$158)*$A$161</f>
        <v>377007.768285</v>
      </c>
      <c r="D161" s="774">
        <f t="shared" ref="D161:N161" si="22">(D$155-D$158)*$A$161</f>
        <v>414121.32588599995</v>
      </c>
      <c r="E161" s="774">
        <f t="shared" si="22"/>
        <v>536844.13867200015</v>
      </c>
      <c r="F161" s="774">
        <f t="shared" si="22"/>
        <v>490627.58880600019</v>
      </c>
      <c r="G161" s="774">
        <f t="shared" si="22"/>
        <v>532070.53892700002</v>
      </c>
      <c r="H161" s="774">
        <f t="shared" si="22"/>
        <v>718737.33285600005</v>
      </c>
      <c r="I161" s="774">
        <f t="shared" si="22"/>
        <v>540648.41572800011</v>
      </c>
      <c r="J161" s="774">
        <f t="shared" si="22"/>
        <v>509591.14920300007</v>
      </c>
      <c r="K161" s="774">
        <f t="shared" si="22"/>
        <v>599032.54652700014</v>
      </c>
      <c r="L161" s="774">
        <f t="shared" si="22"/>
        <v>606452.44547400007</v>
      </c>
      <c r="M161" s="774">
        <f t="shared" si="22"/>
        <v>596786.91868200013</v>
      </c>
      <c r="N161" s="774">
        <f t="shared" si="22"/>
        <v>1453487.1915567648</v>
      </c>
      <c r="O161" s="467">
        <f t="shared" si="19"/>
        <v>7375407.3606027644</v>
      </c>
    </row>
    <row r="162" spans="1:15" hidden="1">
      <c r="A162" s="731">
        <v>0.05</v>
      </c>
      <c r="B162" s="420" t="s">
        <v>359</v>
      </c>
      <c r="C162" s="774">
        <f>(C$155-C$158)*$A$162</f>
        <v>314173.14023750002</v>
      </c>
      <c r="D162" s="774">
        <f t="shared" ref="D162:N162" si="23">(D$155-D$158)*$A$162</f>
        <v>345101.10490499996</v>
      </c>
      <c r="E162" s="774">
        <f t="shared" si="23"/>
        <v>447370.11556000012</v>
      </c>
      <c r="F162" s="774">
        <f t="shared" si="23"/>
        <v>408856.32400500018</v>
      </c>
      <c r="G162" s="774">
        <f t="shared" si="23"/>
        <v>443392.11577249999</v>
      </c>
      <c r="H162" s="774">
        <f t="shared" si="23"/>
        <v>598947.7773800001</v>
      </c>
      <c r="I162" s="774">
        <f t="shared" si="23"/>
        <v>450540.34644000011</v>
      </c>
      <c r="J162" s="774">
        <f t="shared" si="23"/>
        <v>424659.2910025001</v>
      </c>
      <c r="K162" s="774">
        <f t="shared" si="23"/>
        <v>499193.78877250012</v>
      </c>
      <c r="L162" s="774">
        <f t="shared" si="23"/>
        <v>505377.03789500007</v>
      </c>
      <c r="M162" s="774">
        <f t="shared" si="23"/>
        <v>497322.43223500013</v>
      </c>
      <c r="N162" s="774">
        <f t="shared" si="23"/>
        <v>1211239.3262973041</v>
      </c>
      <c r="O162" s="467">
        <f t="shared" si="19"/>
        <v>6146172.800502304</v>
      </c>
    </row>
    <row r="163" spans="1:15" hidden="1">
      <c r="A163" s="731">
        <v>0.72</v>
      </c>
      <c r="B163" s="420" t="s">
        <v>248</v>
      </c>
      <c r="C163" s="774">
        <f>(C$155-C$158)*$A$163</f>
        <v>4524093.21942</v>
      </c>
      <c r="D163" s="774">
        <f t="shared" ref="D163:N163" si="24">(D$155-D$158)*$A$163</f>
        <v>4969455.9106319994</v>
      </c>
      <c r="E163" s="774">
        <f t="shared" si="24"/>
        <v>6442129.6640640013</v>
      </c>
      <c r="F163" s="774">
        <f t="shared" si="24"/>
        <v>5887531.0656720018</v>
      </c>
      <c r="G163" s="774">
        <f t="shared" si="24"/>
        <v>6384846.4671239993</v>
      </c>
      <c r="H163" s="774">
        <f t="shared" si="24"/>
        <v>8624847.9942720011</v>
      </c>
      <c r="I163" s="774">
        <f t="shared" si="24"/>
        <v>6487780.9887360008</v>
      </c>
      <c r="J163" s="774">
        <f t="shared" si="24"/>
        <v>6115093.7904360006</v>
      </c>
      <c r="K163" s="774">
        <f t="shared" si="24"/>
        <v>7188390.5583240017</v>
      </c>
      <c r="L163" s="774">
        <f t="shared" si="24"/>
        <v>7277429.3456880013</v>
      </c>
      <c r="M163" s="774">
        <f t="shared" si="24"/>
        <v>7161443.0241840007</v>
      </c>
      <c r="N163" s="774">
        <f t="shared" si="24"/>
        <v>17441846.298681177</v>
      </c>
      <c r="O163" s="467">
        <f t="shared" si="19"/>
        <v>88504888.327233195</v>
      </c>
    </row>
    <row r="164" spans="1:15" hidden="1">
      <c r="A164" s="731">
        <v>7.0000000000000007E-2</v>
      </c>
      <c r="B164" s="420" t="s">
        <v>361</v>
      </c>
      <c r="C164" s="774">
        <f>(C$155-C$158)*$A$164</f>
        <v>439842.39633250004</v>
      </c>
      <c r="D164" s="774">
        <f t="shared" ref="D164:N164" si="25">(D$155-D$158)*$A$164</f>
        <v>483141.546867</v>
      </c>
      <c r="E164" s="774">
        <f t="shared" si="25"/>
        <v>626318.16178400023</v>
      </c>
      <c r="F164" s="774">
        <f t="shared" si="25"/>
        <v>572398.85360700032</v>
      </c>
      <c r="G164" s="774">
        <f t="shared" si="25"/>
        <v>620748.96208149998</v>
      </c>
      <c r="H164" s="774">
        <f t="shared" si="25"/>
        <v>838526.88833200012</v>
      </c>
      <c r="I164" s="774">
        <f t="shared" si="25"/>
        <v>630756.48501600022</v>
      </c>
      <c r="J164" s="774">
        <f t="shared" si="25"/>
        <v>594523.00740350015</v>
      </c>
      <c r="K164" s="774">
        <f t="shared" si="25"/>
        <v>698871.30428150028</v>
      </c>
      <c r="L164" s="774">
        <f t="shared" si="25"/>
        <v>707527.85305300017</v>
      </c>
      <c r="M164" s="774">
        <f t="shared" si="25"/>
        <v>696251.4051290002</v>
      </c>
      <c r="N164" s="774">
        <f t="shared" si="25"/>
        <v>1695735.0568162259</v>
      </c>
      <c r="O164" s="467">
        <f t="shared" si="19"/>
        <v>8604641.9207032286</v>
      </c>
    </row>
    <row r="165" spans="1:15" s="425" customFormat="1" ht="18.75" hidden="1">
      <c r="B165" s="485" t="s">
        <v>38</v>
      </c>
      <c r="C165" s="781">
        <f>SUM(C158:C164)</f>
        <v>12566925.6095</v>
      </c>
      <c r="D165" s="781">
        <f>SUM(D158:D164)</f>
        <v>13804044.196199998</v>
      </c>
      <c r="E165" s="781">
        <f>SUM(E158:E164)</f>
        <v>17894804.622400008</v>
      </c>
      <c r="F165" s="781">
        <f>SUM(F158:F164)</f>
        <v>16354252.960200006</v>
      </c>
      <c r="G165" s="781">
        <f>SUM(G158:G164)</f>
        <v>17735684.630899999</v>
      </c>
      <c r="H165" s="781">
        <f>SUM(H158:H164)</f>
        <v>23957911.095200002</v>
      </c>
      <c r="I165" s="781">
        <f>SUM(I158:I164)</f>
        <v>18021613.857600003</v>
      </c>
      <c r="J165" s="781">
        <f>SUM(J158:J164)</f>
        <v>16986371.640100002</v>
      </c>
      <c r="K165" s="781">
        <f>SUM(K158:K164)</f>
        <v>19967751.550900005</v>
      </c>
      <c r="L165" s="781">
        <f>SUM(L158:L164)</f>
        <v>20215081.515800003</v>
      </c>
      <c r="M165" s="781">
        <f>SUM(M158:M164)</f>
        <v>19892897.289400004</v>
      </c>
      <c r="N165" s="781">
        <f>SUM(N158:N164)</f>
        <v>48449573.051892169</v>
      </c>
      <c r="O165" s="779">
        <f>SUM(C165:N165)</f>
        <v>245846912.02009219</v>
      </c>
    </row>
    <row r="166" spans="1:15" hidden="1"/>
    <row r="167" spans="1:15" hidden="1"/>
  </sheetData>
  <mergeCells count="8">
    <mergeCell ref="B111:N111"/>
    <mergeCell ref="B124:N124"/>
    <mergeCell ref="B156:N156"/>
    <mergeCell ref="B1:N1"/>
    <mergeCell ref="B33:N33"/>
    <mergeCell ref="B34:N34"/>
    <mergeCell ref="B67:N67"/>
    <mergeCell ref="B79:N7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98A39-0388-4BA9-AB69-D42C6F779D16}">
  <dimension ref="A1:Q18"/>
  <sheetViews>
    <sheetView workbookViewId="0">
      <selection activeCell="E5" sqref="E5"/>
    </sheetView>
  </sheetViews>
  <sheetFormatPr defaultRowHeight="15"/>
  <cols>
    <col min="1" max="1" width="8.7109375" style="715" bestFit="1" customWidth="1"/>
    <col min="2" max="2" width="13" bestFit="1" customWidth="1"/>
    <col min="3" max="10" width="13.7109375" bestFit="1" customWidth="1"/>
    <col min="11" max="11" width="14.85546875" bestFit="1" customWidth="1"/>
    <col min="12" max="12" width="16.42578125" bestFit="1" customWidth="1"/>
    <col min="13" max="13" width="14.85546875" bestFit="1" customWidth="1"/>
    <col min="14" max="14" width="13.7109375" bestFit="1" customWidth="1"/>
    <col min="15" max="15" width="18" bestFit="1" customWidth="1"/>
    <col min="16" max="17" width="13.85546875" bestFit="1" customWidth="1"/>
  </cols>
  <sheetData>
    <row r="1" spans="1:17">
      <c r="A1" s="339"/>
      <c r="B1" s="712">
        <v>9477919.2699999996</v>
      </c>
      <c r="C1" s="717"/>
      <c r="D1" s="717"/>
      <c r="E1" s="717"/>
      <c r="F1" s="717"/>
      <c r="G1" s="712"/>
      <c r="H1" s="712"/>
      <c r="I1" s="712"/>
      <c r="J1" s="717"/>
      <c r="K1" s="712"/>
      <c r="L1" s="712"/>
      <c r="M1" s="712"/>
      <c r="N1" s="717"/>
      <c r="O1" s="717"/>
    </row>
    <row r="2" spans="1:17" s="55" customFormat="1">
      <c r="A2" s="724"/>
      <c r="B2" s="725"/>
      <c r="C2" s="726">
        <v>0.4118</v>
      </c>
      <c r="D2" s="726">
        <v>0.25690000000000002</v>
      </c>
      <c r="E2" s="726">
        <v>0.1158</v>
      </c>
      <c r="F2" s="726">
        <v>7.22E-2</v>
      </c>
      <c r="G2" s="726">
        <v>0.104</v>
      </c>
      <c r="H2" s="726">
        <v>0.13300000000000001</v>
      </c>
      <c r="I2" s="726">
        <v>0.1148</v>
      </c>
      <c r="J2" s="726">
        <v>9.4299999999999995E-2</v>
      </c>
      <c r="K2" s="726">
        <v>9.5100000000000004E-2</v>
      </c>
      <c r="L2" s="726">
        <v>0.18609999999999999</v>
      </c>
      <c r="M2" s="726">
        <v>0.2384</v>
      </c>
      <c r="N2" s="726">
        <v>0.14580000000000001</v>
      </c>
      <c r="O2" s="725"/>
      <c r="P2" s="777"/>
      <c r="Q2" s="777"/>
    </row>
    <row r="3" spans="1:17" s="55" customFormat="1">
      <c r="A3" s="724"/>
      <c r="B3" s="725"/>
      <c r="C3" s="725" t="s">
        <v>368</v>
      </c>
      <c r="D3" s="725" t="s">
        <v>369</v>
      </c>
      <c r="E3" s="725" t="s">
        <v>370</v>
      </c>
      <c r="F3" s="725" t="s">
        <v>371</v>
      </c>
      <c r="G3" s="725" t="s">
        <v>309</v>
      </c>
      <c r="H3" s="725" t="s">
        <v>372</v>
      </c>
      <c r="I3" s="725" t="s">
        <v>313</v>
      </c>
      <c r="J3" s="725" t="s">
        <v>314</v>
      </c>
      <c r="K3" s="725" t="s">
        <v>373</v>
      </c>
      <c r="L3" s="725" t="s">
        <v>316</v>
      </c>
      <c r="M3" s="725" t="s">
        <v>317</v>
      </c>
      <c r="N3" s="725" t="s">
        <v>374</v>
      </c>
      <c r="O3" s="725"/>
      <c r="P3" s="777"/>
      <c r="Q3" s="777"/>
    </row>
    <row r="4" spans="1:17">
      <c r="B4" s="716" t="s">
        <v>277</v>
      </c>
      <c r="C4" s="712">
        <f>(B1/4)*5</f>
        <v>11847399.087499999</v>
      </c>
      <c r="D4" s="712">
        <v>10073124.17</v>
      </c>
      <c r="E4" s="712">
        <v>12499301.390000001</v>
      </c>
      <c r="F4" s="712">
        <v>11736253.25</v>
      </c>
      <c r="G4" s="712">
        <v>13262592.92</v>
      </c>
      <c r="H4" s="712">
        <v>15455381.359999999</v>
      </c>
      <c r="I4" s="712">
        <v>13106946.189999999</v>
      </c>
      <c r="J4" s="712">
        <v>11806170.470000001</v>
      </c>
      <c r="K4" s="712">
        <v>13531411.66</v>
      </c>
      <c r="L4" s="712">
        <v>14090630.18</v>
      </c>
      <c r="M4" s="712">
        <v>15662341.329999899</v>
      </c>
      <c r="N4" s="712">
        <v>41000000</v>
      </c>
      <c r="O4" s="716"/>
    </row>
    <row r="5" spans="1:17">
      <c r="B5" s="716" t="s">
        <v>529</v>
      </c>
      <c r="C5" s="712">
        <f>(475623.3202*0.6)/4*5</f>
        <v>356717.49015000003</v>
      </c>
      <c r="D5" s="712">
        <f>456037.3965*0.6</f>
        <v>273622.43789999996</v>
      </c>
      <c r="E5" s="712">
        <v>550837.34</v>
      </c>
      <c r="F5" s="712">
        <v>358699.46</v>
      </c>
      <c r="G5" s="712">
        <v>479010.71</v>
      </c>
      <c r="H5" s="712">
        <v>664300.93999999994</v>
      </c>
      <c r="I5" s="712">
        <v>654727.81999999995</v>
      </c>
      <c r="J5" s="712">
        <v>547765.98</v>
      </c>
      <c r="K5" s="712">
        <v>636889</v>
      </c>
      <c r="L5" s="717"/>
      <c r="M5" s="717"/>
      <c r="N5" s="717"/>
      <c r="O5" s="716"/>
    </row>
    <row r="6" spans="1:17">
      <c r="B6" s="716" t="s">
        <v>530</v>
      </c>
      <c r="C6" s="718">
        <f>SUM(C4:C5)</f>
        <v>12204116.577649999</v>
      </c>
      <c r="D6" s="718">
        <f t="shared" ref="D6:N6" si="0">SUM(D4:D5)</f>
        <v>10346746.607899999</v>
      </c>
      <c r="E6" s="718">
        <f t="shared" si="0"/>
        <v>13050138.73</v>
      </c>
      <c r="F6" s="718">
        <f t="shared" si="0"/>
        <v>12094952.710000001</v>
      </c>
      <c r="G6" s="718">
        <f t="shared" si="0"/>
        <v>13741603.630000001</v>
      </c>
      <c r="H6" s="718">
        <f t="shared" si="0"/>
        <v>16119682.299999999</v>
      </c>
      <c r="I6" s="718">
        <f t="shared" si="0"/>
        <v>13761674.01</v>
      </c>
      <c r="J6" s="718">
        <f t="shared" si="0"/>
        <v>12353936.450000001</v>
      </c>
      <c r="K6" s="718">
        <f t="shared" si="0"/>
        <v>14168300.66</v>
      </c>
      <c r="L6" s="718">
        <f t="shared" si="0"/>
        <v>14090630.18</v>
      </c>
      <c r="M6" s="718">
        <f t="shared" si="0"/>
        <v>15662341.329999899</v>
      </c>
      <c r="N6" s="718">
        <f t="shared" si="0"/>
        <v>41000000</v>
      </c>
      <c r="O6" s="719">
        <f>SUM(C6:N6)</f>
        <v>188594123.18554989</v>
      </c>
      <c r="P6" s="719">
        <f>O6*0.49</f>
        <v>92411120.360919446</v>
      </c>
      <c r="Q6" s="719">
        <f>O6*0.485</f>
        <v>91468149.74499169</v>
      </c>
    </row>
    <row r="7" spans="1:17">
      <c r="B7" s="716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6"/>
    </row>
    <row r="8" spans="1:17" s="723" customFormat="1">
      <c r="A8" s="720">
        <v>1.0349999999999999</v>
      </c>
      <c r="B8" s="721" t="s">
        <v>531</v>
      </c>
      <c r="C8" s="712">
        <f>C4*$A$8+C5</f>
        <v>12618775.545712499</v>
      </c>
      <c r="D8" s="712">
        <f t="shared" ref="D8:N8" si="1">D4*$A$8+D5</f>
        <v>10699305.953849999</v>
      </c>
      <c r="E8" s="712">
        <f t="shared" si="1"/>
        <v>13487614.278649999</v>
      </c>
      <c r="F8" s="712">
        <f t="shared" si="1"/>
        <v>12505721.57375</v>
      </c>
      <c r="G8" s="712">
        <f t="shared" si="1"/>
        <v>14205794.382199999</v>
      </c>
      <c r="H8" s="712">
        <f t="shared" si="1"/>
        <v>16660620.647599997</v>
      </c>
      <c r="I8" s="712">
        <f t="shared" si="1"/>
        <v>14220417.126649998</v>
      </c>
      <c r="J8" s="712">
        <f t="shared" si="1"/>
        <v>12767152.416449999</v>
      </c>
      <c r="K8" s="712">
        <f t="shared" si="1"/>
        <v>14641900.0681</v>
      </c>
      <c r="L8" s="712">
        <f t="shared" si="1"/>
        <v>14583802.236299999</v>
      </c>
      <c r="M8" s="712">
        <f t="shared" si="1"/>
        <v>16210523.276549894</v>
      </c>
      <c r="N8" s="712">
        <f t="shared" si="1"/>
        <v>42435000</v>
      </c>
      <c r="O8" s="722">
        <f>SUM(C8:N8)</f>
        <v>195036627.50581238</v>
      </c>
    </row>
    <row r="9" spans="1:17" s="723" customFormat="1">
      <c r="A9" s="720"/>
      <c r="B9" s="721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22"/>
    </row>
    <row r="10" spans="1:17" s="723" customFormat="1">
      <c r="A10" s="720"/>
      <c r="B10" s="721"/>
      <c r="C10" s="727">
        <v>0.05</v>
      </c>
      <c r="D10" s="727">
        <v>0.05</v>
      </c>
      <c r="E10" s="727">
        <v>0.05</v>
      </c>
      <c r="F10" s="727">
        <v>0.05</v>
      </c>
      <c r="G10" s="727">
        <v>0.05</v>
      </c>
      <c r="H10" s="727">
        <v>0.05</v>
      </c>
      <c r="I10" s="727">
        <v>0.05</v>
      </c>
      <c r="J10" s="727">
        <v>0.05</v>
      </c>
      <c r="K10" s="727">
        <v>0.05</v>
      </c>
      <c r="L10" s="727">
        <v>0.05</v>
      </c>
      <c r="M10" s="727">
        <v>0.05</v>
      </c>
      <c r="N10" s="727">
        <v>0.05</v>
      </c>
      <c r="O10" s="722"/>
    </row>
    <row r="11" spans="1:17" s="723" customFormat="1">
      <c r="A11" s="720"/>
      <c r="B11" s="721" t="s">
        <v>532</v>
      </c>
      <c r="C11" s="712">
        <f>C4*($A$8+C10)</f>
        <v>12854428.009937499</v>
      </c>
      <c r="D11" s="712">
        <f t="shared" ref="D11:N11" si="2">D4*($A$8+D10)</f>
        <v>10929339.72445</v>
      </c>
      <c r="E11" s="712">
        <f t="shared" si="2"/>
        <v>13561742.00815</v>
      </c>
      <c r="F11" s="712">
        <f t="shared" si="2"/>
        <v>12733834.776249999</v>
      </c>
      <c r="G11" s="712">
        <f t="shared" si="2"/>
        <v>14389913.3182</v>
      </c>
      <c r="H11" s="712">
        <f t="shared" si="2"/>
        <v>16769088.775599999</v>
      </c>
      <c r="I11" s="712">
        <f t="shared" si="2"/>
        <v>14221036.616149999</v>
      </c>
      <c r="J11" s="712">
        <f t="shared" si="2"/>
        <v>12809694.95995</v>
      </c>
      <c r="K11" s="712">
        <f t="shared" si="2"/>
        <v>14681581.6511</v>
      </c>
      <c r="L11" s="712">
        <f t="shared" si="2"/>
        <v>15288333.745299999</v>
      </c>
      <c r="M11" s="712">
        <f t="shared" si="2"/>
        <v>16993640.343049891</v>
      </c>
      <c r="N11" s="712">
        <f t="shared" si="2"/>
        <v>44485000</v>
      </c>
      <c r="O11" s="722">
        <f t="shared" ref="O11:O17" si="3">SUM(C11:N11)</f>
        <v>199717633.92813739</v>
      </c>
      <c r="P11" s="723">
        <f>O11*0.51</f>
        <v>101855993.30335008</v>
      </c>
      <c r="Q11" s="723">
        <f>P11*0.7</f>
        <v>71299195.312345043</v>
      </c>
    </row>
    <row r="12" spans="1:17" s="723" customFormat="1">
      <c r="A12" s="720"/>
      <c r="B12" s="721"/>
      <c r="C12" s="712"/>
      <c r="D12" s="712"/>
      <c r="E12" s="712"/>
      <c r="F12" s="712"/>
      <c r="G12" s="712"/>
      <c r="H12" s="712"/>
      <c r="I12" s="712"/>
      <c r="J12" s="712"/>
      <c r="K12" s="712"/>
      <c r="L12" s="712"/>
      <c r="M12" s="712"/>
      <c r="N12" s="712"/>
      <c r="O12" s="722"/>
    </row>
    <row r="13" spans="1:17" s="723" customFormat="1">
      <c r="A13" s="720"/>
      <c r="B13" s="721"/>
      <c r="C13" s="712"/>
      <c r="D13" s="712"/>
      <c r="E13" s="712"/>
      <c r="F13" s="712"/>
      <c r="G13" s="712"/>
      <c r="H13" s="712"/>
      <c r="I13" s="712"/>
      <c r="J13" s="712"/>
      <c r="K13" s="712"/>
      <c r="L13" s="712"/>
      <c r="M13" s="712"/>
      <c r="N13" s="712"/>
      <c r="O13" s="722"/>
    </row>
    <row r="14" spans="1:17" s="723" customFormat="1">
      <c r="A14" s="720"/>
      <c r="B14" s="721" t="s">
        <v>533</v>
      </c>
      <c r="C14" s="712">
        <f>C6*$A$14</f>
        <v>0</v>
      </c>
      <c r="D14" s="712">
        <f t="shared" ref="D14:N14" si="4">D6*$A$14</f>
        <v>0</v>
      </c>
      <c r="E14" s="712">
        <f t="shared" si="4"/>
        <v>0</v>
      </c>
      <c r="F14" s="712">
        <f t="shared" si="4"/>
        <v>0</v>
      </c>
      <c r="G14" s="712">
        <f t="shared" si="4"/>
        <v>0</v>
      </c>
      <c r="H14" s="712">
        <f t="shared" si="4"/>
        <v>0</v>
      </c>
      <c r="I14" s="712">
        <f t="shared" si="4"/>
        <v>0</v>
      </c>
      <c r="J14" s="712">
        <f t="shared" si="4"/>
        <v>0</v>
      </c>
      <c r="K14" s="712">
        <f t="shared" si="4"/>
        <v>0</v>
      </c>
      <c r="L14" s="712">
        <f t="shared" si="4"/>
        <v>0</v>
      </c>
      <c r="M14" s="712">
        <f t="shared" si="4"/>
        <v>0</v>
      </c>
      <c r="N14" s="712">
        <f t="shared" si="4"/>
        <v>0</v>
      </c>
      <c r="O14" s="722">
        <f t="shared" si="3"/>
        <v>0</v>
      </c>
    </row>
    <row r="15" spans="1:17" s="723" customFormat="1">
      <c r="A15" s="720"/>
      <c r="B15" s="721"/>
      <c r="C15" s="712"/>
      <c r="D15" s="712"/>
      <c r="E15" s="712"/>
      <c r="F15" s="712"/>
      <c r="G15" s="712"/>
      <c r="H15" s="712"/>
      <c r="I15" s="712"/>
      <c r="J15" s="712"/>
      <c r="K15" s="712"/>
      <c r="L15" s="712"/>
      <c r="M15" s="712"/>
      <c r="N15" s="712"/>
      <c r="O15" s="722"/>
    </row>
    <row r="16" spans="1:17" s="723" customFormat="1">
      <c r="A16" s="720"/>
      <c r="B16" s="721"/>
      <c r="C16" s="712"/>
      <c r="D16" s="712"/>
      <c r="E16" s="712"/>
      <c r="F16" s="712"/>
      <c r="G16" s="712"/>
      <c r="H16" s="712"/>
      <c r="I16" s="712"/>
      <c r="J16" s="712"/>
      <c r="K16" s="712"/>
      <c r="L16" s="712"/>
      <c r="M16" s="712"/>
      <c r="N16" s="712"/>
      <c r="O16" s="722"/>
    </row>
    <row r="17" spans="1:15" s="723" customFormat="1">
      <c r="A17" s="720"/>
      <c r="B17" s="721" t="s">
        <v>534</v>
      </c>
      <c r="C17" s="712">
        <f>C6*$A$17</f>
        <v>0</v>
      </c>
      <c r="D17" s="712">
        <f t="shared" ref="D17:N17" si="5">D6*$A$17</f>
        <v>0</v>
      </c>
      <c r="E17" s="712">
        <f t="shared" si="5"/>
        <v>0</v>
      </c>
      <c r="F17" s="712">
        <f t="shared" si="5"/>
        <v>0</v>
      </c>
      <c r="G17" s="712">
        <f t="shared" si="5"/>
        <v>0</v>
      </c>
      <c r="H17" s="712">
        <f t="shared" si="5"/>
        <v>0</v>
      </c>
      <c r="I17" s="712">
        <f t="shared" si="5"/>
        <v>0</v>
      </c>
      <c r="J17" s="712">
        <f t="shared" si="5"/>
        <v>0</v>
      </c>
      <c r="K17" s="712">
        <f t="shared" si="5"/>
        <v>0</v>
      </c>
      <c r="L17" s="712">
        <f t="shared" si="5"/>
        <v>0</v>
      </c>
      <c r="M17" s="712">
        <f t="shared" si="5"/>
        <v>0</v>
      </c>
      <c r="N17" s="712">
        <f t="shared" si="5"/>
        <v>0</v>
      </c>
      <c r="O17" s="722">
        <f t="shared" si="3"/>
        <v>0</v>
      </c>
    </row>
    <row r="18" spans="1:15">
      <c r="B18" s="716"/>
      <c r="C18" s="717"/>
      <c r="D18" s="717"/>
      <c r="E18" s="717"/>
      <c r="F18" s="717"/>
      <c r="G18" s="717"/>
      <c r="H18" s="717"/>
      <c r="I18" s="717"/>
      <c r="J18" s="717"/>
      <c r="K18" s="717"/>
      <c r="L18" s="717"/>
      <c r="M18" s="717"/>
      <c r="N18" s="712"/>
      <c r="O18" s="71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9110A-0BED-482F-BA0F-D4C8DC76A69B}">
  <dimension ref="A1:EB17"/>
  <sheetViews>
    <sheetView workbookViewId="0">
      <pane xSplit="2" ySplit="3" topLeftCell="G4" activePane="bottomRight" state="frozen"/>
      <selection pane="bottomRight" activeCell="C4" sqref="C4"/>
      <selection pane="bottomLeft"/>
      <selection pane="topRight"/>
    </sheetView>
  </sheetViews>
  <sheetFormatPr defaultColWidth="9.140625" defaultRowHeight="15" outlineLevelCol="1"/>
  <cols>
    <col min="1" max="1" width="6.140625" customWidth="1"/>
    <col min="2" max="2" width="12.140625" bestFit="1" customWidth="1"/>
    <col min="3" max="6" width="14.85546875" hidden="1" customWidth="1" outlineLevel="1"/>
    <col min="7" max="7" width="8.140625" style="425" bestFit="1" customWidth="1" collapsed="1"/>
    <col min="8" max="11" width="13.85546875" hidden="1" customWidth="1" outlineLevel="1"/>
    <col min="12" max="12" width="10.140625" style="425" customWidth="1" collapsed="1"/>
    <col min="13" max="17" width="14.85546875" hidden="1" customWidth="1" outlineLevel="1"/>
    <col min="18" max="18" width="9.140625" style="425" bestFit="1" customWidth="1" collapsed="1"/>
    <col min="19" max="22" width="14.85546875" hidden="1" customWidth="1" outlineLevel="1"/>
    <col min="23" max="23" width="10.85546875" style="425" customWidth="1" collapsed="1"/>
    <col min="24" max="26" width="11" hidden="1" customWidth="1" outlineLevel="1"/>
    <col min="27" max="27" width="10.140625" hidden="1" customWidth="1" outlineLevel="1"/>
    <col min="28" max="28" width="9.140625" style="425" bestFit="1" customWidth="1" collapsed="1"/>
    <col min="29" max="33" width="11" hidden="1" customWidth="1" outlineLevel="1"/>
    <col min="34" max="34" width="9.140625" style="425" bestFit="1" customWidth="1" collapsed="1"/>
    <col min="35" max="38" width="11" hidden="1" customWidth="1" outlineLevel="1"/>
    <col min="39" max="39" width="9.140625" style="425" bestFit="1" customWidth="1" collapsed="1"/>
    <col min="40" max="43" width="11" hidden="1" customWidth="1" outlineLevel="1"/>
    <col min="44" max="44" width="9.140625" style="425" bestFit="1" customWidth="1" collapsed="1"/>
    <col min="45" max="49" width="11" hidden="1" customWidth="1" outlineLevel="1"/>
    <col min="50" max="50" width="9.140625" style="425" bestFit="1" customWidth="1" collapsed="1"/>
    <col min="51" max="54" width="11" hidden="1" customWidth="1" outlineLevel="1"/>
    <col min="55" max="55" width="9.140625" style="425" bestFit="1" customWidth="1" collapsed="1"/>
    <col min="56" max="59" width="11" hidden="1" customWidth="1" outlineLevel="1"/>
    <col min="60" max="60" width="9.140625" style="425" bestFit="1" customWidth="1" collapsed="1"/>
    <col min="61" max="65" width="11" hidden="1" customWidth="1" outlineLevel="1"/>
    <col min="66" max="66" width="9.140625" style="425" bestFit="1" customWidth="1" collapsed="1"/>
    <col min="68" max="71" width="14.85546875" hidden="1" customWidth="1" outlineLevel="1"/>
    <col min="72" max="72" width="13" style="425" bestFit="1" customWidth="1" collapsed="1"/>
    <col min="73" max="76" width="13.85546875" hidden="1" customWidth="1" outlineLevel="1"/>
    <col min="77" max="77" width="13" style="425" bestFit="1" customWidth="1" collapsed="1"/>
    <col min="78" max="82" width="14.85546875" hidden="1" customWidth="1" outlineLevel="1"/>
    <col min="83" max="83" width="13" style="425" bestFit="1" customWidth="1" collapsed="1"/>
    <col min="84" max="87" width="14.85546875" hidden="1" customWidth="1" outlineLevel="1"/>
    <col min="88" max="88" width="13" style="425" bestFit="1" customWidth="1" collapsed="1"/>
    <col min="89" max="91" width="11" hidden="1" customWidth="1" outlineLevel="1"/>
    <col min="92" max="92" width="10.140625" hidden="1" customWidth="1" outlineLevel="1"/>
    <col min="93" max="93" width="13" style="425" bestFit="1" customWidth="1" collapsed="1"/>
    <col min="94" max="98" width="11" hidden="1" customWidth="1" outlineLevel="1"/>
    <col min="99" max="99" width="13" style="425" bestFit="1" customWidth="1" collapsed="1"/>
    <col min="100" max="103" width="11" hidden="1" customWidth="1" outlineLevel="1"/>
    <col min="104" max="104" width="13" style="425" bestFit="1" customWidth="1" collapsed="1"/>
    <col min="105" max="108" width="11" hidden="1" customWidth="1" outlineLevel="1"/>
    <col min="109" max="109" width="13" style="425" bestFit="1" customWidth="1" collapsed="1"/>
    <col min="110" max="114" width="11" hidden="1" customWidth="1" outlineLevel="1"/>
    <col min="115" max="115" width="13" style="425" bestFit="1" customWidth="1" collapsed="1"/>
    <col min="116" max="119" width="11" hidden="1" customWidth="1" outlineLevel="1"/>
    <col min="120" max="120" width="13" style="425" bestFit="1" customWidth="1" collapsed="1"/>
    <col min="121" max="124" width="11" hidden="1" customWidth="1" outlineLevel="1"/>
    <col min="125" max="125" width="13" style="425" bestFit="1" customWidth="1" collapsed="1"/>
    <col min="126" max="130" width="11" hidden="1" customWidth="1" outlineLevel="1"/>
    <col min="131" max="131" width="13" style="425" bestFit="1" customWidth="1" collapsed="1"/>
    <col min="132" max="132" width="12" bestFit="1" customWidth="1"/>
  </cols>
  <sheetData>
    <row r="1" spans="1:132">
      <c r="C1" s="989">
        <f>'Proy 2023 vs 2022'!W3</f>
        <v>2.6825977977808551</v>
      </c>
      <c r="D1" s="989"/>
      <c r="E1" s="989"/>
      <c r="F1" s="989"/>
      <c r="G1" s="989"/>
      <c r="H1" s="989">
        <f>'Proy 2023 vs 2022'!AU3</f>
        <v>1.3594086936081218</v>
      </c>
      <c r="I1" s="989"/>
      <c r="J1" s="989"/>
      <c r="K1" s="989"/>
      <c r="L1" s="989"/>
      <c r="M1" s="989">
        <f>'Proy 2023 vs 2022'!BX3</f>
        <v>1.1148143173539968</v>
      </c>
      <c r="N1" s="989"/>
      <c r="O1" s="989"/>
      <c r="P1" s="989"/>
      <c r="Q1" s="989"/>
      <c r="R1" s="989"/>
      <c r="S1" s="989">
        <f>'Proy 2023 vs 2022'!CW3</f>
        <v>1.1125957854075679</v>
      </c>
      <c r="T1" s="989"/>
      <c r="U1" s="989"/>
      <c r="V1" s="989"/>
      <c r="W1" s="989"/>
      <c r="X1" s="989">
        <f>'Proy 2023 vs 2022'!DU3</f>
        <v>1.1117230083119778</v>
      </c>
      <c r="Y1" s="989"/>
      <c r="Z1" s="989"/>
      <c r="AA1" s="989"/>
      <c r="AB1" s="989"/>
      <c r="AC1" s="989">
        <f>'Proy 2023 vs 2022'!EY3</f>
        <v>1.1081729670789706</v>
      </c>
      <c r="AD1" s="989"/>
      <c r="AE1" s="989"/>
      <c r="AF1" s="989"/>
      <c r="AG1" s="989"/>
      <c r="AH1" s="989"/>
      <c r="AI1" s="989">
        <f>'Proy 2023 vs 2022'!FW3</f>
        <v>1.0932759945734416</v>
      </c>
      <c r="AJ1" s="989"/>
      <c r="AK1" s="989"/>
      <c r="AL1" s="989"/>
      <c r="AM1" s="989"/>
      <c r="AN1" s="989">
        <f>'Proy 2023 vs 2022'!GU3</f>
        <v>1.1138554320130702</v>
      </c>
      <c r="AO1" s="989"/>
      <c r="AP1" s="989"/>
      <c r="AQ1" s="989"/>
      <c r="AR1" s="989"/>
      <c r="AS1" s="989">
        <f>'Proy 2023 vs 2022'!HX3</f>
        <v>1.0887789591168633</v>
      </c>
      <c r="AT1" s="989"/>
      <c r="AU1" s="989"/>
      <c r="AV1" s="989"/>
      <c r="AW1" s="989"/>
      <c r="AX1" s="989"/>
      <c r="AY1" s="989">
        <f>'Proy 2023 vs 2022'!IV3</f>
        <v>1.0984198271526269</v>
      </c>
      <c r="AZ1" s="989"/>
      <c r="BA1" s="989"/>
      <c r="BB1" s="989"/>
      <c r="BC1" s="989"/>
      <c r="BD1" s="989">
        <f>'Proy 2023 vs 2022'!JT3</f>
        <v>1.0730319580321743</v>
      </c>
      <c r="BE1" s="989"/>
      <c r="BF1" s="989"/>
      <c r="BG1" s="989"/>
      <c r="BH1" s="989"/>
      <c r="BI1" s="989">
        <f>'Proy 2023 vs 2022'!KW3</f>
        <v>1.0285399619452311</v>
      </c>
      <c r="BJ1" s="989"/>
      <c r="BK1" s="989"/>
      <c r="BL1" s="989"/>
      <c r="BM1" s="989"/>
      <c r="BN1" s="989"/>
      <c r="BP1" s="989">
        <f>'Proy 2023 vs 2022'!CJ3</f>
        <v>0</v>
      </c>
      <c r="BQ1" s="989"/>
      <c r="BR1" s="989"/>
      <c r="BS1" s="989"/>
      <c r="BT1" s="989"/>
      <c r="BU1" s="989">
        <f>'Proy 2023 vs 2022'!DH3</f>
        <v>0</v>
      </c>
      <c r="BV1" s="989"/>
      <c r="BW1" s="989"/>
      <c r="BX1" s="989"/>
      <c r="BY1" s="989"/>
      <c r="BZ1" s="989">
        <f>'Proy 2023 vs 2022'!EK3</f>
        <v>0</v>
      </c>
      <c r="CA1" s="989"/>
      <c r="CB1" s="989"/>
      <c r="CC1" s="989"/>
      <c r="CD1" s="989"/>
      <c r="CE1" s="989"/>
      <c r="CF1" s="989">
        <f>'Proy 2023 vs 2022'!FJ3</f>
        <v>0</v>
      </c>
      <c r="CG1" s="989"/>
      <c r="CH1" s="989"/>
      <c r="CI1" s="989"/>
      <c r="CJ1" s="989"/>
      <c r="CK1" s="989">
        <f>'Proy 2023 vs 2022'!GH3</f>
        <v>0</v>
      </c>
      <c r="CL1" s="989"/>
      <c r="CM1" s="989"/>
      <c r="CN1" s="989"/>
      <c r="CO1" s="989"/>
      <c r="CP1" s="989">
        <f>'Proy 2023 vs 2022'!HL3</f>
        <v>0</v>
      </c>
      <c r="CQ1" s="989"/>
      <c r="CR1" s="989"/>
      <c r="CS1" s="989"/>
      <c r="CT1" s="989"/>
      <c r="CU1" s="989"/>
      <c r="CV1" s="989">
        <f>'Proy 2023 vs 2022'!IJ3</f>
        <v>0</v>
      </c>
      <c r="CW1" s="989"/>
      <c r="CX1" s="989"/>
      <c r="CY1" s="989"/>
      <c r="CZ1" s="989"/>
      <c r="DA1" s="989">
        <f>'Proy 2023 vs 2022'!JH3</f>
        <v>0</v>
      </c>
      <c r="DB1" s="989"/>
      <c r="DC1" s="989"/>
      <c r="DD1" s="989"/>
      <c r="DE1" s="989"/>
      <c r="DF1" s="989">
        <f>'Proy 2023 vs 2022'!KK3</f>
        <v>0</v>
      </c>
      <c r="DG1" s="989"/>
      <c r="DH1" s="989"/>
      <c r="DI1" s="989"/>
      <c r="DJ1" s="989"/>
      <c r="DK1" s="989"/>
      <c r="DL1" s="989">
        <f>'Proy 2023 vs 2022'!LI3</f>
        <v>0</v>
      </c>
      <c r="DM1" s="989"/>
      <c r="DN1" s="989"/>
      <c r="DO1" s="989"/>
      <c r="DP1" s="989"/>
      <c r="DQ1" s="989">
        <f>'Proy 2023 vs 2022'!MG3</f>
        <v>0</v>
      </c>
      <c r="DR1" s="989"/>
      <c r="DS1" s="989"/>
      <c r="DT1" s="989"/>
      <c r="DU1" s="989"/>
      <c r="DV1" s="989">
        <f>'Proy 2023 vs 2022'!NJ3</f>
        <v>0</v>
      </c>
      <c r="DW1" s="989"/>
      <c r="DX1" s="989"/>
      <c r="DY1" s="989"/>
      <c r="DZ1" s="989"/>
      <c r="EA1" s="989"/>
    </row>
    <row r="2" spans="1:132">
      <c r="C2" s="990">
        <v>44927</v>
      </c>
      <c r="D2" s="990"/>
      <c r="E2" s="990"/>
      <c r="F2" s="990"/>
      <c r="G2" s="990"/>
      <c r="H2" s="991">
        <v>44958</v>
      </c>
      <c r="I2" s="991"/>
      <c r="J2" s="991"/>
      <c r="K2" s="991"/>
      <c r="L2" s="991"/>
      <c r="M2" s="990">
        <v>44986</v>
      </c>
      <c r="N2" s="990"/>
      <c r="O2" s="990"/>
      <c r="P2" s="990"/>
      <c r="Q2" s="990"/>
      <c r="R2" s="990"/>
      <c r="S2" s="991">
        <v>45017</v>
      </c>
      <c r="T2" s="991"/>
      <c r="U2" s="991"/>
      <c r="V2" s="991"/>
      <c r="W2" s="991"/>
      <c r="X2" s="990">
        <v>45047</v>
      </c>
      <c r="Y2" s="990"/>
      <c r="Z2" s="990"/>
      <c r="AA2" s="990"/>
      <c r="AB2" s="990"/>
      <c r="AC2" s="991">
        <v>45078</v>
      </c>
      <c r="AD2" s="991"/>
      <c r="AE2" s="991"/>
      <c r="AF2" s="991"/>
      <c r="AG2" s="991"/>
      <c r="AH2" s="991"/>
      <c r="AI2" s="990">
        <v>45108</v>
      </c>
      <c r="AJ2" s="990"/>
      <c r="AK2" s="990"/>
      <c r="AL2" s="990"/>
      <c r="AM2" s="990"/>
      <c r="AN2" s="991">
        <v>45139</v>
      </c>
      <c r="AO2" s="991"/>
      <c r="AP2" s="991"/>
      <c r="AQ2" s="991"/>
      <c r="AR2" s="991"/>
      <c r="AS2" s="990">
        <v>45170</v>
      </c>
      <c r="AT2" s="990"/>
      <c r="AU2" s="990"/>
      <c r="AV2" s="990"/>
      <c r="AW2" s="990"/>
      <c r="AX2" s="990"/>
      <c r="AY2" s="991">
        <v>45200</v>
      </c>
      <c r="AZ2" s="991"/>
      <c r="BA2" s="991"/>
      <c r="BB2" s="991"/>
      <c r="BC2" s="991"/>
      <c r="BD2" s="990">
        <v>45231</v>
      </c>
      <c r="BE2" s="990"/>
      <c r="BF2" s="990"/>
      <c r="BG2" s="990"/>
      <c r="BH2" s="990"/>
      <c r="BI2" s="991">
        <v>45261</v>
      </c>
      <c r="BJ2" s="991"/>
      <c r="BK2" s="991"/>
      <c r="BL2" s="991"/>
      <c r="BM2" s="991"/>
      <c r="BN2" s="991"/>
      <c r="BO2" s="836" t="s">
        <v>38</v>
      </c>
      <c r="BP2" s="990">
        <v>45292</v>
      </c>
      <c r="BQ2" s="990"/>
      <c r="BR2" s="990"/>
      <c r="BS2" s="990"/>
      <c r="BT2" s="990"/>
      <c r="BU2" s="991">
        <v>45323</v>
      </c>
      <c r="BV2" s="991"/>
      <c r="BW2" s="991"/>
      <c r="BX2" s="991"/>
      <c r="BY2" s="991"/>
      <c r="BZ2" s="990">
        <v>45352</v>
      </c>
      <c r="CA2" s="990"/>
      <c r="CB2" s="990"/>
      <c r="CC2" s="990"/>
      <c r="CD2" s="990"/>
      <c r="CE2" s="990"/>
      <c r="CF2" s="991">
        <v>45383</v>
      </c>
      <c r="CG2" s="991"/>
      <c r="CH2" s="991"/>
      <c r="CI2" s="991"/>
      <c r="CJ2" s="991"/>
      <c r="CK2" s="990">
        <v>45413</v>
      </c>
      <c r="CL2" s="990"/>
      <c r="CM2" s="990"/>
      <c r="CN2" s="990"/>
      <c r="CO2" s="990"/>
      <c r="CP2" s="991">
        <v>45444</v>
      </c>
      <c r="CQ2" s="991"/>
      <c r="CR2" s="991"/>
      <c r="CS2" s="991"/>
      <c r="CT2" s="991"/>
      <c r="CU2" s="991"/>
      <c r="CV2" s="990">
        <v>45474</v>
      </c>
      <c r="CW2" s="990"/>
      <c r="CX2" s="990"/>
      <c r="CY2" s="990"/>
      <c r="CZ2" s="990"/>
      <c r="DA2" s="991">
        <v>45505</v>
      </c>
      <c r="DB2" s="991"/>
      <c r="DC2" s="991"/>
      <c r="DD2" s="991"/>
      <c r="DE2" s="991"/>
      <c r="DF2" s="990">
        <v>45536</v>
      </c>
      <c r="DG2" s="990"/>
      <c r="DH2" s="990"/>
      <c r="DI2" s="990"/>
      <c r="DJ2" s="990"/>
      <c r="DK2" s="990"/>
      <c r="DL2" s="991">
        <v>45566</v>
      </c>
      <c r="DM2" s="991"/>
      <c r="DN2" s="991"/>
      <c r="DO2" s="991"/>
      <c r="DP2" s="991"/>
      <c r="DQ2" s="990">
        <v>45597</v>
      </c>
      <c r="DR2" s="990"/>
      <c r="DS2" s="990"/>
      <c r="DT2" s="990"/>
      <c r="DU2" s="990"/>
      <c r="DV2" s="991">
        <v>45627</v>
      </c>
      <c r="DW2" s="991"/>
      <c r="DX2" s="991"/>
      <c r="DY2" s="991"/>
      <c r="DZ2" s="991"/>
      <c r="EA2" s="991"/>
      <c r="EB2" s="836" t="s">
        <v>38</v>
      </c>
    </row>
    <row r="3" spans="1:132">
      <c r="C3" s="522" t="s">
        <v>175</v>
      </c>
      <c r="D3" s="833" t="s">
        <v>176</v>
      </c>
      <c r="E3" s="522" t="s">
        <v>177</v>
      </c>
      <c r="F3" s="833" t="s">
        <v>178</v>
      </c>
      <c r="G3" s="564"/>
      <c r="H3" s="522" t="s">
        <v>179</v>
      </c>
      <c r="I3" s="833" t="s">
        <v>180</v>
      </c>
      <c r="J3" s="522" t="s">
        <v>181</v>
      </c>
      <c r="K3" s="833" t="s">
        <v>182</v>
      </c>
      <c r="L3" s="565"/>
      <c r="M3" s="522" t="s">
        <v>183</v>
      </c>
      <c r="N3" s="833" t="s">
        <v>184</v>
      </c>
      <c r="O3" s="522" t="s">
        <v>185</v>
      </c>
      <c r="P3" s="833" t="s">
        <v>186</v>
      </c>
      <c r="Q3" s="522" t="s">
        <v>187</v>
      </c>
      <c r="R3" s="564"/>
      <c r="S3" s="522" t="s">
        <v>188</v>
      </c>
      <c r="T3" s="833" t="s">
        <v>189</v>
      </c>
      <c r="U3" s="522" t="s">
        <v>190</v>
      </c>
      <c r="V3" s="833" t="s">
        <v>191</v>
      </c>
      <c r="W3" s="565"/>
      <c r="X3" s="522" t="s">
        <v>192</v>
      </c>
      <c r="Y3" s="833" t="s">
        <v>193</v>
      </c>
      <c r="Z3" s="522" t="s">
        <v>194</v>
      </c>
      <c r="AA3" s="833" t="s">
        <v>195</v>
      </c>
      <c r="AB3" s="564"/>
      <c r="AC3" s="569" t="s">
        <v>196</v>
      </c>
      <c r="AD3" s="570" t="s">
        <v>197</v>
      </c>
      <c r="AE3" s="569" t="s">
        <v>198</v>
      </c>
      <c r="AF3" s="570" t="s">
        <v>199</v>
      </c>
      <c r="AG3" s="569" t="s">
        <v>200</v>
      </c>
      <c r="AH3" s="565"/>
      <c r="AI3" s="569" t="s">
        <v>201</v>
      </c>
      <c r="AJ3" s="570" t="s">
        <v>202</v>
      </c>
      <c r="AK3" s="569" t="s">
        <v>203</v>
      </c>
      <c r="AL3" s="570" t="s">
        <v>204</v>
      </c>
      <c r="AM3" s="564"/>
      <c r="AN3" s="569" t="s">
        <v>205</v>
      </c>
      <c r="AO3" s="570" t="s">
        <v>206</v>
      </c>
      <c r="AP3" s="569" t="s">
        <v>207</v>
      </c>
      <c r="AQ3" s="570" t="s">
        <v>208</v>
      </c>
      <c r="AR3" s="565"/>
      <c r="AS3" s="569" t="s">
        <v>209</v>
      </c>
      <c r="AT3" s="570" t="s">
        <v>210</v>
      </c>
      <c r="AU3" s="569" t="s">
        <v>211</v>
      </c>
      <c r="AV3" s="570" t="s">
        <v>212</v>
      </c>
      <c r="AW3" s="569" t="s">
        <v>213</v>
      </c>
      <c r="AX3" s="564"/>
      <c r="AY3" s="569" t="s">
        <v>214</v>
      </c>
      <c r="AZ3" s="570" t="s">
        <v>215</v>
      </c>
      <c r="BA3" s="569" t="s">
        <v>216</v>
      </c>
      <c r="BB3" s="570" t="s">
        <v>217</v>
      </c>
      <c r="BC3" s="565"/>
      <c r="BD3" s="569" t="s">
        <v>218</v>
      </c>
      <c r="BE3" s="570" t="s">
        <v>219</v>
      </c>
      <c r="BF3" s="569" t="s">
        <v>220</v>
      </c>
      <c r="BG3" s="570" t="s">
        <v>221</v>
      </c>
      <c r="BH3" s="564"/>
      <c r="BI3" s="569" t="s">
        <v>222</v>
      </c>
      <c r="BJ3" s="570" t="s">
        <v>223</v>
      </c>
      <c r="BK3" s="569" t="s">
        <v>224</v>
      </c>
      <c r="BL3" s="570" t="s">
        <v>225</v>
      </c>
      <c r="BM3" s="569" t="s">
        <v>226</v>
      </c>
      <c r="BN3" s="565"/>
      <c r="BO3" s="836">
        <v>2023</v>
      </c>
      <c r="BP3" s="522" t="s">
        <v>175</v>
      </c>
      <c r="BQ3" s="833" t="s">
        <v>176</v>
      </c>
      <c r="BR3" s="522" t="s">
        <v>177</v>
      </c>
      <c r="BS3" s="833" t="s">
        <v>178</v>
      </c>
      <c r="BT3" s="564"/>
      <c r="BU3" s="522" t="s">
        <v>179</v>
      </c>
      <c r="BV3" s="833" t="s">
        <v>180</v>
      </c>
      <c r="BW3" s="522" t="s">
        <v>181</v>
      </c>
      <c r="BX3" s="833" t="s">
        <v>182</v>
      </c>
      <c r="BY3" s="565"/>
      <c r="BZ3" s="522" t="s">
        <v>183</v>
      </c>
      <c r="CA3" s="833" t="s">
        <v>184</v>
      </c>
      <c r="CB3" s="522" t="s">
        <v>185</v>
      </c>
      <c r="CC3" s="833" t="s">
        <v>186</v>
      </c>
      <c r="CD3" s="522" t="s">
        <v>187</v>
      </c>
      <c r="CE3" s="564"/>
      <c r="CF3" s="522" t="s">
        <v>188</v>
      </c>
      <c r="CG3" s="833" t="s">
        <v>189</v>
      </c>
      <c r="CH3" s="522" t="s">
        <v>190</v>
      </c>
      <c r="CI3" s="833" t="s">
        <v>191</v>
      </c>
      <c r="CJ3" s="565"/>
      <c r="CK3" s="522" t="s">
        <v>192</v>
      </c>
      <c r="CL3" s="833" t="s">
        <v>193</v>
      </c>
      <c r="CM3" s="522" t="s">
        <v>194</v>
      </c>
      <c r="CN3" s="833" t="s">
        <v>195</v>
      </c>
      <c r="CO3" s="564"/>
      <c r="CP3" s="569" t="s">
        <v>196</v>
      </c>
      <c r="CQ3" s="570" t="s">
        <v>197</v>
      </c>
      <c r="CR3" s="569" t="s">
        <v>198</v>
      </c>
      <c r="CS3" s="570" t="s">
        <v>199</v>
      </c>
      <c r="CT3" s="569" t="s">
        <v>200</v>
      </c>
      <c r="CU3" s="565"/>
      <c r="CV3" s="569" t="s">
        <v>201</v>
      </c>
      <c r="CW3" s="570" t="s">
        <v>202</v>
      </c>
      <c r="CX3" s="569" t="s">
        <v>203</v>
      </c>
      <c r="CY3" s="570" t="s">
        <v>204</v>
      </c>
      <c r="CZ3" s="564"/>
      <c r="DA3" s="569" t="s">
        <v>205</v>
      </c>
      <c r="DB3" s="570" t="s">
        <v>206</v>
      </c>
      <c r="DC3" s="569" t="s">
        <v>207</v>
      </c>
      <c r="DD3" s="570" t="s">
        <v>208</v>
      </c>
      <c r="DE3" s="565"/>
      <c r="DF3" s="569" t="s">
        <v>209</v>
      </c>
      <c r="DG3" s="570" t="s">
        <v>210</v>
      </c>
      <c r="DH3" s="569" t="s">
        <v>211</v>
      </c>
      <c r="DI3" s="570" t="s">
        <v>212</v>
      </c>
      <c r="DJ3" s="569" t="s">
        <v>213</v>
      </c>
      <c r="DK3" s="564"/>
      <c r="DL3" s="569" t="s">
        <v>214</v>
      </c>
      <c r="DM3" s="570" t="s">
        <v>215</v>
      </c>
      <c r="DN3" s="569" t="s">
        <v>216</v>
      </c>
      <c r="DO3" s="570" t="s">
        <v>217</v>
      </c>
      <c r="DP3" s="565"/>
      <c r="DQ3" s="569" t="s">
        <v>218</v>
      </c>
      <c r="DR3" s="570" t="s">
        <v>219</v>
      </c>
      <c r="DS3" s="569" t="s">
        <v>220</v>
      </c>
      <c r="DT3" s="570" t="s">
        <v>221</v>
      </c>
      <c r="DU3" s="564"/>
      <c r="DV3" s="569" t="s">
        <v>222</v>
      </c>
      <c r="DW3" s="570" t="s">
        <v>223</v>
      </c>
      <c r="DX3" s="569" t="s">
        <v>224</v>
      </c>
      <c r="DY3" s="570" t="s">
        <v>225</v>
      </c>
      <c r="DZ3" s="569" t="s">
        <v>226</v>
      </c>
      <c r="EA3" s="565"/>
      <c r="EB3" s="836">
        <v>2024</v>
      </c>
    </row>
    <row r="4" spans="1:132">
      <c r="B4" s="411" t="s">
        <v>38</v>
      </c>
      <c r="C4" s="484">
        <f>'Proy 2023 vs 2022'!D33/1000</f>
        <v>2331.5568536799997</v>
      </c>
      <c r="D4" s="484">
        <f>'Proy 2023 vs 2022'!I33/1000</f>
        <v>1999.3838598</v>
      </c>
      <c r="E4" s="484">
        <f>'Proy 2023 vs 2022'!N33/1000</f>
        <v>2527.0407307799996</v>
      </c>
      <c r="F4" s="484">
        <f>'Proy 2023 vs 2022'!S33/1000</f>
        <v>2270.9698163000003</v>
      </c>
      <c r="G4" s="559">
        <f>SUM(C4:F4)</f>
        <v>9128.9512605599994</v>
      </c>
      <c r="H4" s="484">
        <f>'Proy 2023 vs 2022'!AB33/1000</f>
        <v>2331.8264077000003</v>
      </c>
      <c r="I4" s="484">
        <f>'Proy 2023 vs 2022'!AG33/1000</f>
        <v>2672.5852533249995</v>
      </c>
      <c r="J4" s="484">
        <f>'Proy 2023 vs 2022'!AL33/1000</f>
        <v>3011.1748617400003</v>
      </c>
      <c r="K4" s="484">
        <f>'Proy 2023 vs 2022'!AQ33/1000</f>
        <v>2460.2862642</v>
      </c>
      <c r="L4" s="559">
        <f>SUM(H4:K4)</f>
        <v>10475.872786965001</v>
      </c>
      <c r="M4" s="484">
        <f>'Proy 2023 vs 2022'!AZ33/1000</f>
        <v>2253.2934285719998</v>
      </c>
      <c r="N4" s="484">
        <f>'Proy 2023 vs 2022'!BE33/1000</f>
        <v>2342.5048946360002</v>
      </c>
      <c r="O4" s="484">
        <f>'Proy 2023 vs 2022'!BJ33/1000</f>
        <v>2606.4534672119999</v>
      </c>
      <c r="P4" s="484">
        <f>'Proy 2023 vs 2022'!BO33/1000</f>
        <v>2406.612169176</v>
      </c>
      <c r="Q4" s="484">
        <f>'Proy 2023 vs 2022'!BT33/1000</f>
        <v>2425.5475328000002</v>
      </c>
      <c r="R4" s="559">
        <f>SUM(M4:Q4)</f>
        <v>12034.411492396001</v>
      </c>
      <c r="S4" s="484">
        <f>'Proy 2023 vs 2022'!CC33/1000</f>
        <v>2583.8517101800007</v>
      </c>
      <c r="T4" s="484">
        <f>'Proy 2023 vs 2022'!CH33/1000</f>
        <v>2939.2235844720008</v>
      </c>
      <c r="U4" s="484">
        <f>'Proy 2023 vs 2022'!CM33/1000</f>
        <v>2889.2840142639993</v>
      </c>
      <c r="V4" s="484">
        <f>'Proy 2023 vs 2022'!CR33/1000</f>
        <v>3372.7359582560002</v>
      </c>
      <c r="W4" s="559">
        <f>SUM(S4:V4)</f>
        <v>11785.095267172001</v>
      </c>
      <c r="X4" s="484">
        <f>'Proy 2023 vs 2022'!DB33/1000</f>
        <v>3312.4871492960001</v>
      </c>
      <c r="Y4" s="484">
        <f>'Proy 2023 vs 2022'!DG33/1000</f>
        <v>3934.8305280560003</v>
      </c>
      <c r="Z4" s="484">
        <f>'Proy 2023 vs 2022'!DL33/1000</f>
        <v>2877.7187342720008</v>
      </c>
      <c r="AA4" s="484">
        <f>'Proy 2023 vs 2022'!DQ33/1000</f>
        <v>2781.4579348080006</v>
      </c>
      <c r="AB4" s="559">
        <f>SUM(X4:AA4)</f>
        <v>12906.494346432002</v>
      </c>
      <c r="AC4" s="484">
        <f>'Proy 2023 vs 2022'!DZ33/1000</f>
        <v>2807.8619886039996</v>
      </c>
      <c r="AD4" s="484">
        <f>'Proy 2023 vs 2022'!EE33/1000</f>
        <v>2980.8960799799997</v>
      </c>
      <c r="AE4" s="484">
        <f>'Proy 2023 vs 2022'!EJ33/1000</f>
        <v>3052.7951499760002</v>
      </c>
      <c r="AF4" s="484">
        <f>'Proy 2023 vs 2022'!EO33/1000</f>
        <v>2762.218332168</v>
      </c>
      <c r="AG4" s="484">
        <f>'Proy 2023 vs 2022'!ET33/1000</f>
        <v>3114.7319382560004</v>
      </c>
      <c r="AH4" s="559">
        <f>SUM(AC4:AG4)</f>
        <v>14718.503488983999</v>
      </c>
      <c r="AI4" s="484">
        <f>'Proy 2023 vs 2022'!FD33/1000</f>
        <v>3302.7471428999997</v>
      </c>
      <c r="AJ4" s="484">
        <f>'Proy 2023 vs 2022'!FI33/1000</f>
        <v>3111.2648732000002</v>
      </c>
      <c r="AK4" s="484">
        <f>'Proy 2023 vs 2022'!FN33/1000</f>
        <v>3017.8036324</v>
      </c>
      <c r="AL4" s="484">
        <f>'Proy 2023 vs 2022'!FS33/1000</f>
        <v>3063.4730109000002</v>
      </c>
      <c r="AM4" s="559">
        <f>SUM(AI4:AL4)</f>
        <v>12495.288659400001</v>
      </c>
      <c r="AN4" s="484">
        <f>'Proy 2023 vs 2022'!GB33/1000</f>
        <v>3069.1855390000014</v>
      </c>
      <c r="AO4" s="484">
        <f>'Proy 2023 vs 2022'!GG33/1000</f>
        <v>2841.9048685999996</v>
      </c>
      <c r="AP4" s="484">
        <f>'Proy 2023 vs 2022'!GL33/1000</f>
        <v>2867.3048296000002</v>
      </c>
      <c r="AQ4" s="484">
        <f>'Proy 2023 vs 2022'!GQ33/1000</f>
        <v>2967.9129468000006</v>
      </c>
      <c r="AR4" s="559">
        <f>SUM(AN4:AQ4)</f>
        <v>11746.308184000001</v>
      </c>
      <c r="AS4" s="484">
        <f>'Proy 2023 vs 2022'!GZ33/1000</f>
        <v>3007.6877506999995</v>
      </c>
      <c r="AT4" s="484">
        <f>'Proy 2023 vs 2022'!HE33/1000</f>
        <v>2602.0146371000005</v>
      </c>
      <c r="AU4" s="484">
        <f>'Proy 2023 vs 2022'!HJ33/1000</f>
        <v>2918.8416574000003</v>
      </c>
      <c r="AV4" s="484">
        <f>'Proy 2023 vs 2022'!HO33/1000</f>
        <v>2420.6533259000007</v>
      </c>
      <c r="AW4" s="484">
        <f>'Proy 2023 vs 2022'!HT33/1000</f>
        <v>2480.7949722000003</v>
      </c>
      <c r="AX4" s="559">
        <f>SUM(AS4:AW4)</f>
        <v>13429.9923433</v>
      </c>
      <c r="AY4" s="484">
        <f>'Proy 2023 vs 2022'!IC33/1000</f>
        <v>2529.3341133000004</v>
      </c>
      <c r="AZ4" s="484">
        <f>'Proy 2023 vs 2022'!IH33/1000</f>
        <v>2737.2490199000003</v>
      </c>
      <c r="BA4" s="484">
        <f>'Proy 2023 vs 2022'!IM33/1000</f>
        <v>3075.7952792000001</v>
      </c>
      <c r="BB4" s="484">
        <f>'Proy 2023 vs 2022'!IR33/1000</f>
        <v>4184.9033957000011</v>
      </c>
      <c r="BC4" s="559">
        <f>SUM(AY4:BB4)</f>
        <v>12527.281808100002</v>
      </c>
      <c r="BD4" s="484">
        <f>'Proy 2023 vs 2022'!JA33/1000</f>
        <v>3089.2508814000012</v>
      </c>
      <c r="BE4" s="484">
        <f>'Proy 2023 vs 2022'!JF33/1000</f>
        <v>2668.0590205000003</v>
      </c>
      <c r="BF4" s="484">
        <f>'Proy 2023 vs 2022'!JK33/1000</f>
        <v>3651.9522628000004</v>
      </c>
      <c r="BG4" s="484">
        <f>'Proy 2023 vs 2022'!JP33/1000</f>
        <v>3789.5602242999994</v>
      </c>
      <c r="BH4" s="559">
        <f>SUM(BD4:BG4)</f>
        <v>13198.822389000001</v>
      </c>
      <c r="BI4" s="484">
        <f>'Proy 2023 vs 2022'!JY33/1000</f>
        <v>5128.6725354000009</v>
      </c>
      <c r="BJ4" s="484">
        <f>'Proy 2023 vs 2022'!KD33/1000</f>
        <v>6388.6797225000018</v>
      </c>
      <c r="BK4" s="484">
        <f>'Proy 2023 vs 2022'!KI33/1000</f>
        <v>8145.2241625000006</v>
      </c>
      <c r="BL4" s="484">
        <f>'Proy 2023 vs 2022'!KN33/1000</f>
        <v>12754.621960299999</v>
      </c>
      <c r="BM4" s="484">
        <f>'Proy 2023 vs 2022'!KS33/1000</f>
        <v>3625.2117558</v>
      </c>
      <c r="BN4" s="559">
        <f>SUM(BI4:BM4)</f>
        <v>36042.410136500002</v>
      </c>
      <c r="BO4" s="595">
        <f>G4+L4+R4+W4+AB4+AH4+AM4+AR4+AX4+BC4+BH4+BN4</f>
        <v>170489.43216280901</v>
      </c>
      <c r="BP4" s="484">
        <f>'Proy 2023 vs 2022'!BQ33/1000</f>
        <v>0</v>
      </c>
      <c r="BQ4" s="484">
        <f>'Proy 2023 vs 2022'!BV33/1000</f>
        <v>0</v>
      </c>
      <c r="BR4" s="484">
        <f>'Proy 2023 vs 2022'!CA33/1000</f>
        <v>4.1236446063205778E-5</v>
      </c>
      <c r="BS4" s="484">
        <f>'Proy 2023 vs 2022'!CF33/1000</f>
        <v>0</v>
      </c>
      <c r="BT4" s="559">
        <f>'Proy 2024 vs 2023'!AB33</f>
        <v>13934441.924662998</v>
      </c>
      <c r="BU4" s="484">
        <f>'Proy 2023 vs 2022'!CO33/1000</f>
        <v>0</v>
      </c>
      <c r="BV4" s="484">
        <f>'Proy 2023 vs 2022'!CT33/1000</f>
        <v>0</v>
      </c>
      <c r="BW4" s="484">
        <f>'Proy 2023 vs 2022'!CY33/1000</f>
        <v>0</v>
      </c>
      <c r="BX4" s="484">
        <f>'Proy 2023 vs 2022'!DD33/1000</f>
        <v>0</v>
      </c>
      <c r="BY4" s="559">
        <f>'Proy 2024 vs 2023'!AZ33</f>
        <v>11425761.502236001</v>
      </c>
      <c r="BZ4" s="484">
        <f>'Proy 2023 vs 2022'!DM33/1000</f>
        <v>1.1117039193630077E-3</v>
      </c>
      <c r="CA4" s="484">
        <f>'Proy 2023 vs 2022'!DR33/1000</f>
        <v>1.1146539512821973E-3</v>
      </c>
      <c r="CB4" s="484">
        <f>'Proy 2023 vs 2022'!DW33/1000</f>
        <v>0</v>
      </c>
      <c r="CC4" s="484">
        <f>'Proy 2023 vs 2022'!EB33/1000</f>
        <v>2510.7870800000005</v>
      </c>
      <c r="CD4" s="484">
        <f>'Proy 2023 vs 2022'!EG33/1000</f>
        <v>2668.2832899999999</v>
      </c>
      <c r="CE4" s="559">
        <f>'Proy 2024 vs 2023'!CC33</f>
        <v>14574491.238861002</v>
      </c>
      <c r="CF4" s="484">
        <f>'Proy 2023 vs 2022'!EP33/1000</f>
        <v>1.1018315045578074E-3</v>
      </c>
      <c r="CG4" s="484">
        <f>'Proy 2023 vs 2022'!EU33/1000</f>
        <v>1.0888954960178916E-3</v>
      </c>
      <c r="CH4" s="484">
        <f>'Proy 2023 vs 2022'!EZ33/1000</f>
        <v>13281.774529999999</v>
      </c>
      <c r="CI4" s="484">
        <f>'Proy 2023 vs 2022'!FE33/1000</f>
        <v>1.0880119075828921E-3</v>
      </c>
      <c r="CJ4" s="559">
        <f>'Proy 2024 vs 2023'!DB33</f>
        <v>13593474.455167502</v>
      </c>
      <c r="CK4" s="484">
        <f>'Proy 2023 vs 2022'!FO33/1000</f>
        <v>1.0884805359135294E-3</v>
      </c>
      <c r="CL4" s="484">
        <f>'Proy 2023 vs 2022'!FT33/1000</f>
        <v>1.1087777570352895E-3</v>
      </c>
      <c r="CM4" s="484">
        <f>'Proy 2023 vs 2022'!FY33/1000</f>
        <v>0</v>
      </c>
      <c r="CN4" s="484">
        <f>'Proy 2023 vs 2022'!GD33/1000</f>
        <v>0</v>
      </c>
      <c r="CO4" s="559">
        <f>'Proy 2024 vs 2023'!DZ33</f>
        <v>14234789.613404997</v>
      </c>
      <c r="CP4" s="484">
        <f>'Proy 2023 vs 2022'!GM33/1000</f>
        <v>1.1141115732855031E-3</v>
      </c>
      <c r="CQ4" s="484">
        <f>'Proy 2023 vs 2022'!GR33/1000</f>
        <v>1.1113074104514859E-3</v>
      </c>
      <c r="CR4" s="484">
        <f>'Proy 2023 vs 2022'!GW33/1000</f>
        <v>0</v>
      </c>
      <c r="CS4" s="484">
        <f>'Proy 2023 vs 2022'!HB33/1000</f>
        <v>0</v>
      </c>
      <c r="CT4" s="484">
        <f>'Proy 2023 vs 2022'!HG33/1000</f>
        <v>0</v>
      </c>
      <c r="CU4" s="559">
        <f>'Proy 2024 vs 2023'!FD33</f>
        <v>17734703.203217998</v>
      </c>
      <c r="CV4" s="484">
        <f>'Proy 2023 vs 2022'!HQ33/1000</f>
        <v>0</v>
      </c>
      <c r="CW4" s="484">
        <f>'Proy 2023 vs 2022'!HV33/1000</f>
        <v>0</v>
      </c>
      <c r="CX4" s="484">
        <f>'Proy 2023 vs 2022'!IA33/1000</f>
        <v>0</v>
      </c>
      <c r="CY4" s="484">
        <f>'Proy 2023 vs 2022'!IF33/1000</f>
        <v>0</v>
      </c>
      <c r="CZ4" s="559">
        <f>'Proy 2024 vs 2023'!GB33</f>
        <v>13908614.475</v>
      </c>
      <c r="DA4" s="484">
        <f>'Proy 2023 vs 2022'!IO33/1000</f>
        <v>0</v>
      </c>
      <c r="DB4" s="484">
        <f>'Proy 2023 vs 2022'!IT33/1000</f>
        <v>0</v>
      </c>
      <c r="DC4" s="484">
        <f>'Proy 2023 vs 2022'!IY33/1000</f>
        <v>0</v>
      </c>
      <c r="DD4" s="484">
        <f>'Proy 2023 vs 2022'!JD33/1000</f>
        <v>0</v>
      </c>
      <c r="DE4" s="559">
        <f>'Proy 2024 vs 2023'!GZ33</f>
        <v>12906100.452000001</v>
      </c>
      <c r="DF4" s="484">
        <f>'Proy 2023 vs 2022'!JM33/1000</f>
        <v>0</v>
      </c>
      <c r="DG4" s="484">
        <f>'Proy 2023 vs 2022'!JR33/1000</f>
        <v>0</v>
      </c>
      <c r="DH4" s="484">
        <f>'Proy 2023 vs 2022'!JW33/1000</f>
        <v>0</v>
      </c>
      <c r="DI4" s="484">
        <f>'Proy 2023 vs 2022'!KB33/1000</f>
        <v>0</v>
      </c>
      <c r="DJ4" s="484">
        <f>'Proy 2023 vs 2022'!KG33/1000</f>
        <v>0</v>
      </c>
      <c r="DK4" s="559">
        <f>'Proy 2024 vs 2023'!IC33</f>
        <v>14730765.262500001</v>
      </c>
      <c r="DL4" s="484">
        <f>'Proy 2023 vs 2022'!KP33/1000</f>
        <v>0</v>
      </c>
      <c r="DM4" s="484">
        <f>'Proy 2023 vs 2022'!KU33/1000</f>
        <v>0</v>
      </c>
      <c r="DN4" s="484">
        <f>'Proy 2023 vs 2022'!KZ33/1000</f>
        <v>0</v>
      </c>
      <c r="DO4" s="484">
        <f>'Proy 2023 vs 2022'!LE33/1000</f>
        <v>148536.58290000001</v>
      </c>
      <c r="DP4" s="559">
        <f>'Proy 2024 vs 2023'!JA33</f>
        <v>15885604.213500001</v>
      </c>
      <c r="DQ4" s="484">
        <f>'Proy 2023 vs 2022'!LN33/1000</f>
        <v>0</v>
      </c>
      <c r="DR4" s="484">
        <f>'Proy 2023 vs 2022'!LS33/1000</f>
        <v>0</v>
      </c>
      <c r="DS4" s="484">
        <f>'Proy 2023 vs 2022'!LX33/1000</f>
        <v>0</v>
      </c>
      <c r="DT4" s="484">
        <f>'Proy 2023 vs 2022'!MC33/1000</f>
        <v>0</v>
      </c>
      <c r="DU4" s="559">
        <f>'Proy 2024 vs 2023'!JY33</f>
        <v>17559973.500090003</v>
      </c>
      <c r="DV4" s="484">
        <f>'Proy 2023 vs 2022'!ML33/1000</f>
        <v>0</v>
      </c>
      <c r="DW4" s="484">
        <f>'Proy 2023 vs 2022'!MQ33/1000</f>
        <v>0</v>
      </c>
      <c r="DX4" s="484">
        <f>'Proy 2023 vs 2022'!MV33/1000</f>
        <v>0</v>
      </c>
      <c r="DY4" s="484">
        <f>'Proy 2023 vs 2022'!NA33/1000</f>
        <v>0</v>
      </c>
      <c r="DZ4" s="484">
        <f>'Proy 2023 vs 2022'!NF33/1000</f>
        <v>0</v>
      </c>
      <c r="EA4" s="559">
        <f>'Proy 2024 vs 2023'!LB33</f>
        <v>42838034.116499998</v>
      </c>
      <c r="EB4" s="595">
        <f>BT4+BY4+CE4+CJ4+CO4+CU4+CZ4+DE4+DK4+DP4+DU4+EA4</f>
        <v>203326753.95714051</v>
      </c>
    </row>
    <row r="6" spans="1:132">
      <c r="B6" s="566" t="s">
        <v>356</v>
      </c>
      <c r="C6" s="568"/>
      <c r="D6" s="568"/>
      <c r="E6" s="568"/>
      <c r="F6" s="568"/>
      <c r="G6" s="567"/>
      <c r="H6" s="568"/>
      <c r="I6" s="568"/>
      <c r="J6" s="568"/>
      <c r="K6" s="568"/>
      <c r="L6" s="567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7"/>
      <c r="X6" s="568"/>
      <c r="Y6" s="568"/>
      <c r="Z6" s="568"/>
      <c r="AA6" s="568"/>
      <c r="AB6" s="567"/>
      <c r="AC6" s="568"/>
      <c r="AD6" s="568"/>
      <c r="AE6" s="568"/>
      <c r="AF6" s="568"/>
      <c r="AG6" s="568"/>
      <c r="AH6" s="567"/>
      <c r="AI6" s="568"/>
      <c r="AJ6" s="568"/>
      <c r="AK6" s="568"/>
      <c r="AL6" s="568"/>
      <c r="AM6" s="567"/>
      <c r="AN6" s="568"/>
      <c r="AO6" s="568"/>
      <c r="AP6" s="568"/>
      <c r="AQ6" s="568"/>
      <c r="AR6" s="567"/>
      <c r="AS6" s="568"/>
      <c r="AT6" s="568"/>
      <c r="AU6" s="568"/>
      <c r="AV6" s="568"/>
      <c r="AW6" s="568"/>
      <c r="AX6" s="567"/>
      <c r="AY6" s="568"/>
      <c r="AZ6" s="568"/>
      <c r="BA6" s="568"/>
      <c r="BB6" s="568"/>
      <c r="BC6" s="567"/>
      <c r="BD6" s="568"/>
      <c r="BE6" s="568"/>
      <c r="BF6" s="568"/>
      <c r="BG6" s="568"/>
      <c r="BH6" s="567"/>
      <c r="BI6" s="568"/>
      <c r="BJ6" s="568"/>
      <c r="BK6" s="568"/>
      <c r="BL6" s="568"/>
      <c r="BM6" s="568"/>
      <c r="BN6" s="567"/>
      <c r="BP6" s="568"/>
      <c r="BQ6" s="568"/>
      <c r="BR6" s="568"/>
      <c r="BS6" s="568"/>
      <c r="BT6" s="567"/>
      <c r="BU6" s="568"/>
      <c r="BV6" s="568"/>
      <c r="BW6" s="568"/>
      <c r="BX6" s="568"/>
      <c r="BY6" s="567"/>
      <c r="BZ6" s="568"/>
      <c r="CA6" s="568"/>
      <c r="CB6" s="568"/>
      <c r="CC6" s="568"/>
      <c r="CD6" s="568"/>
      <c r="CE6" s="568"/>
      <c r="CF6" s="568"/>
      <c r="CG6" s="568"/>
      <c r="CH6" s="568"/>
      <c r="CI6" s="568"/>
      <c r="CJ6" s="567"/>
      <c r="CK6" s="568"/>
      <c r="CL6" s="568"/>
      <c r="CM6" s="568"/>
      <c r="CN6" s="568"/>
      <c r="CO6" s="567"/>
      <c r="CP6" s="568"/>
      <c r="CQ6" s="568"/>
      <c r="CR6" s="568"/>
      <c r="CS6" s="568"/>
      <c r="CT6" s="568"/>
      <c r="CU6" s="567"/>
      <c r="CV6" s="568"/>
      <c r="CW6" s="568"/>
      <c r="CX6" s="568"/>
      <c r="CY6" s="568"/>
      <c r="CZ6" s="567"/>
      <c r="DA6" s="568"/>
      <c r="DB6" s="568"/>
      <c r="DC6" s="568"/>
      <c r="DD6" s="568"/>
      <c r="DE6" s="567"/>
      <c r="DF6" s="568"/>
      <c r="DG6" s="568"/>
      <c r="DH6" s="568"/>
      <c r="DI6" s="568"/>
      <c r="DJ6" s="568"/>
      <c r="DK6" s="567"/>
      <c r="DL6" s="568"/>
      <c r="DM6" s="568"/>
      <c r="DN6" s="568"/>
      <c r="DO6" s="568"/>
      <c r="DP6" s="567"/>
      <c r="DQ6" s="568"/>
      <c r="DR6" s="568"/>
      <c r="DS6" s="568"/>
      <c r="DT6" s="568"/>
      <c r="DU6" s="567"/>
      <c r="DV6" s="568"/>
      <c r="DW6" s="568"/>
      <c r="DX6" s="568"/>
      <c r="DY6" s="568"/>
      <c r="DZ6" s="568"/>
      <c r="EA6" s="567"/>
    </row>
    <row r="7" spans="1:132">
      <c r="A7" s="731">
        <v>0.49</v>
      </c>
      <c r="B7" s="420" t="s">
        <v>357</v>
      </c>
      <c r="C7" s="418">
        <f>C4*$A$7</f>
        <v>1142.4628583031997</v>
      </c>
      <c r="D7" s="418">
        <f t="shared" ref="D7:F7" si="0">D4*$A$7</f>
        <v>979.69809130199997</v>
      </c>
      <c r="E7" s="418">
        <f t="shared" si="0"/>
        <v>1238.2499580821998</v>
      </c>
      <c r="F7" s="418">
        <f t="shared" si="0"/>
        <v>1112.7752099870002</v>
      </c>
      <c r="G7" s="561">
        <f>SUM(C7:F7)</f>
        <v>4473.1861176743996</v>
      </c>
      <c r="H7" s="418">
        <f>H4*$A$7</f>
        <v>1142.5949397730001</v>
      </c>
      <c r="I7" s="418">
        <f t="shared" ref="I7:K7" si="1">I4*$A$7</f>
        <v>1309.5667741292498</v>
      </c>
      <c r="J7" s="418">
        <f t="shared" si="1"/>
        <v>1475.4756822526001</v>
      </c>
      <c r="K7" s="418">
        <f t="shared" si="1"/>
        <v>1205.540269458</v>
      </c>
      <c r="L7" s="561">
        <f t="shared" ref="L7:L12" si="2">SUM(H7:K7)</f>
        <v>5133.1776656128504</v>
      </c>
      <c r="M7" s="418">
        <f t="shared" ref="M7:Q7" si="3">M4*$A$7</f>
        <v>1104.1137800002798</v>
      </c>
      <c r="N7" s="418">
        <f t="shared" si="3"/>
        <v>1147.8273983716401</v>
      </c>
      <c r="O7" s="418">
        <f t="shared" si="3"/>
        <v>1277.1621989338798</v>
      </c>
      <c r="P7" s="418">
        <f t="shared" si="3"/>
        <v>1179.2399628962401</v>
      </c>
      <c r="Q7" s="418">
        <f t="shared" si="3"/>
        <v>1188.518291072</v>
      </c>
      <c r="R7" s="561">
        <f>SUM(M7:Q7)</f>
        <v>5896.8616312740396</v>
      </c>
      <c r="S7" s="418">
        <f t="shared" ref="S7:V7" si="4">S4*$A$7</f>
        <v>1266.0873379882003</v>
      </c>
      <c r="T7" s="418">
        <f t="shared" si="4"/>
        <v>1440.2195563912803</v>
      </c>
      <c r="U7" s="418">
        <f t="shared" si="4"/>
        <v>1415.7491669893595</v>
      </c>
      <c r="V7" s="418">
        <f t="shared" si="4"/>
        <v>1652.6406195454401</v>
      </c>
      <c r="W7" s="561">
        <f>SUM(S7:V7)</f>
        <v>5774.6966809142805</v>
      </c>
      <c r="X7" s="418">
        <f t="shared" ref="X7:AA7" si="5">X4*$A$7</f>
        <v>1623.1187031550401</v>
      </c>
      <c r="Y7" s="418">
        <f t="shared" si="5"/>
        <v>1928.0669587474401</v>
      </c>
      <c r="Z7" s="418">
        <f t="shared" si="5"/>
        <v>1410.0821797932804</v>
      </c>
      <c r="AA7" s="418">
        <f t="shared" si="5"/>
        <v>1362.9143880559202</v>
      </c>
      <c r="AB7" s="561">
        <f t="shared" ref="AB7:AB12" si="6">SUM(X7:AA7)</f>
        <v>6324.182229751681</v>
      </c>
      <c r="AC7" s="418">
        <f t="shared" ref="AC7:AG7" si="7">AC4*$A$7</f>
        <v>1375.8523744159597</v>
      </c>
      <c r="AD7" s="418">
        <f t="shared" si="7"/>
        <v>1460.6390791901999</v>
      </c>
      <c r="AE7" s="418">
        <f t="shared" si="7"/>
        <v>1495.86962348824</v>
      </c>
      <c r="AF7" s="418">
        <f t="shared" si="7"/>
        <v>1353.4869827623199</v>
      </c>
      <c r="AG7" s="418">
        <f t="shared" si="7"/>
        <v>1526.2186497454402</v>
      </c>
      <c r="AH7" s="561">
        <f>SUM(AC7:AG7)</f>
        <v>7212.0667096021598</v>
      </c>
      <c r="AI7" s="418">
        <f t="shared" ref="AI7:AL7" si="8">AI4*$A$7</f>
        <v>1618.3461000209998</v>
      </c>
      <c r="AJ7" s="418">
        <f t="shared" si="8"/>
        <v>1524.5197878680001</v>
      </c>
      <c r="AK7" s="418">
        <f t="shared" si="8"/>
        <v>1478.723779876</v>
      </c>
      <c r="AL7" s="418">
        <f t="shared" si="8"/>
        <v>1501.1017753410001</v>
      </c>
      <c r="AM7" s="561">
        <f>SUM(AI7:AL7)</f>
        <v>6122.6914431059995</v>
      </c>
      <c r="AN7" s="418">
        <f t="shared" ref="AN7:AQ7" si="9">AN4*$A$7</f>
        <v>1503.9009141100007</v>
      </c>
      <c r="AO7" s="418">
        <f t="shared" si="9"/>
        <v>1392.5333856139998</v>
      </c>
      <c r="AP7" s="418">
        <f t="shared" si="9"/>
        <v>1404.9793665040002</v>
      </c>
      <c r="AQ7" s="418">
        <f t="shared" si="9"/>
        <v>1454.2773439320003</v>
      </c>
      <c r="AR7" s="561">
        <f t="shared" ref="AR7:AR12" si="10">SUM(AN7:AQ7)</f>
        <v>5755.6910101600006</v>
      </c>
      <c r="AS7" s="418">
        <f t="shared" ref="AS7:AW7" si="11">AS4*$A$7</f>
        <v>1473.7669978429997</v>
      </c>
      <c r="AT7" s="418">
        <f t="shared" si="11"/>
        <v>1274.9871721790003</v>
      </c>
      <c r="AU7" s="418">
        <f t="shared" si="11"/>
        <v>1430.2324121260001</v>
      </c>
      <c r="AV7" s="418">
        <f t="shared" si="11"/>
        <v>1186.1201296910003</v>
      </c>
      <c r="AW7" s="418">
        <f t="shared" si="11"/>
        <v>1215.589536378</v>
      </c>
      <c r="AX7" s="561">
        <f>SUM(AS7:AW7)</f>
        <v>6580.6962482170002</v>
      </c>
      <c r="AY7" s="418">
        <f t="shared" ref="AY7:BB7" si="12">AY4*$A$7</f>
        <v>1239.3737155170002</v>
      </c>
      <c r="AZ7" s="418">
        <f t="shared" si="12"/>
        <v>1341.252019751</v>
      </c>
      <c r="BA7" s="418">
        <f t="shared" si="12"/>
        <v>1507.1396868080001</v>
      </c>
      <c r="BB7" s="418">
        <f t="shared" si="12"/>
        <v>2050.6026638930007</v>
      </c>
      <c r="BC7" s="561">
        <f>SUM(AY7:BB7)</f>
        <v>6138.3680859690012</v>
      </c>
      <c r="BD7" s="418">
        <f t="shared" ref="BD7:BG7" si="13">BD4*$A$7</f>
        <v>1513.7329318860006</v>
      </c>
      <c r="BE7" s="418">
        <f t="shared" si="13"/>
        <v>1307.3489200450001</v>
      </c>
      <c r="BF7" s="418">
        <f t="shared" si="13"/>
        <v>1789.4566087720002</v>
      </c>
      <c r="BG7" s="418">
        <f t="shared" si="13"/>
        <v>1856.8845099069997</v>
      </c>
      <c r="BH7" s="561">
        <f t="shared" ref="BH7:BH12" si="14">SUM(BD7:BG7)</f>
        <v>6467.4229706100004</v>
      </c>
      <c r="BI7" s="418">
        <f t="shared" ref="BI7:BM7" si="15">BI4*$A$7</f>
        <v>2513.0495423460006</v>
      </c>
      <c r="BJ7" s="418">
        <f t="shared" si="15"/>
        <v>3130.4530640250009</v>
      </c>
      <c r="BK7" s="418">
        <f t="shared" si="15"/>
        <v>3991.1598396250001</v>
      </c>
      <c r="BL7" s="418">
        <f t="shared" si="15"/>
        <v>6249.7647605469992</v>
      </c>
      <c r="BM7" s="418">
        <f t="shared" si="15"/>
        <v>1776.353760342</v>
      </c>
      <c r="BN7" s="561">
        <f>SUM(BI7:BM7)</f>
        <v>17660.780966884999</v>
      </c>
      <c r="BO7" s="595">
        <f t="shared" ref="BO7:BO11" si="16">G7+L7+R7+W7+AB7+AH7+AM7+AR7+AX7+BC7+BH7+BN7</f>
        <v>83539.821759776401</v>
      </c>
      <c r="BP7" s="418">
        <f>BP4*$A$7</f>
        <v>0</v>
      </c>
      <c r="BQ7" s="418">
        <f t="shared" ref="BQ7:BS7" si="17">BQ4*$A$7</f>
        <v>0</v>
      </c>
      <c r="BR7" s="418">
        <f t="shared" si="17"/>
        <v>2.020585857097083E-5</v>
      </c>
      <c r="BS7" s="418">
        <f t="shared" si="17"/>
        <v>0</v>
      </c>
      <c r="BT7" s="561">
        <f>BT4*$A$7</f>
        <v>6827876.5430848692</v>
      </c>
      <c r="BU7" s="418">
        <f>BU4*$A$7</f>
        <v>0</v>
      </c>
      <c r="BV7" s="418">
        <f t="shared" ref="BV7:BX7" si="18">BV4*$A$7</f>
        <v>0</v>
      </c>
      <c r="BW7" s="418">
        <f t="shared" si="18"/>
        <v>0</v>
      </c>
      <c r="BX7" s="418">
        <f t="shared" si="18"/>
        <v>0</v>
      </c>
      <c r="BY7" s="561">
        <f>BY4*$A$7</f>
        <v>5598623.1360956402</v>
      </c>
      <c r="BZ7" s="418">
        <f t="shared" ref="BZ7:CD7" si="19">BZ4*$A$7</f>
        <v>5.4473492048787381E-4</v>
      </c>
      <c r="CA7" s="418">
        <f t="shared" si="19"/>
        <v>5.4618043612827667E-4</v>
      </c>
      <c r="CB7" s="418">
        <f t="shared" si="19"/>
        <v>0</v>
      </c>
      <c r="CC7" s="418">
        <f t="shared" si="19"/>
        <v>1230.2856692000003</v>
      </c>
      <c r="CD7" s="418">
        <f t="shared" si="19"/>
        <v>1307.4588120999999</v>
      </c>
      <c r="CE7" s="561">
        <f>CE4*$A$7</f>
        <v>7141500.7070418913</v>
      </c>
      <c r="CF7" s="418">
        <f t="shared" ref="CF7:CI7" si="20">CF4*$A$7</f>
        <v>5.3989743723332562E-4</v>
      </c>
      <c r="CG7" s="418">
        <f t="shared" si="20"/>
        <v>5.335587930487669E-4</v>
      </c>
      <c r="CH7" s="418">
        <f t="shared" si="20"/>
        <v>6508.0695196999995</v>
      </c>
      <c r="CI7" s="418">
        <f t="shared" si="20"/>
        <v>5.3312583471561712E-4</v>
      </c>
      <c r="CJ7" s="561">
        <f>CJ4*$A$7</f>
        <v>6660802.4830320757</v>
      </c>
      <c r="CK7" s="418">
        <f t="shared" ref="CK7:CN7" si="21">CK4*$A$7</f>
        <v>5.3335546259762937E-4</v>
      </c>
      <c r="CL7" s="418">
        <f t="shared" si="21"/>
        <v>5.4330110094729181E-4</v>
      </c>
      <c r="CM7" s="418">
        <f t="shared" si="21"/>
        <v>0</v>
      </c>
      <c r="CN7" s="418">
        <f t="shared" si="21"/>
        <v>0</v>
      </c>
      <c r="CO7" s="561">
        <f>CO4*$A$7</f>
        <v>6975046.9105684487</v>
      </c>
      <c r="CP7" s="418">
        <f t="shared" ref="CP7:CT7" si="22">CP4*$A$7</f>
        <v>5.4591467090989653E-4</v>
      </c>
      <c r="CQ7" s="418">
        <f t="shared" si="22"/>
        <v>5.4454063112122813E-4</v>
      </c>
      <c r="CR7" s="418">
        <f t="shared" si="22"/>
        <v>0</v>
      </c>
      <c r="CS7" s="418">
        <f t="shared" si="22"/>
        <v>0</v>
      </c>
      <c r="CT7" s="418">
        <f t="shared" si="22"/>
        <v>0</v>
      </c>
      <c r="CU7" s="561">
        <f>CU4*$A$7</f>
        <v>8690004.5695768185</v>
      </c>
      <c r="CV7" s="418">
        <f t="shared" ref="CV7:CY7" si="23">CV4*$A$7</f>
        <v>0</v>
      </c>
      <c r="CW7" s="418">
        <f t="shared" si="23"/>
        <v>0</v>
      </c>
      <c r="CX7" s="418">
        <f t="shared" si="23"/>
        <v>0</v>
      </c>
      <c r="CY7" s="418">
        <f t="shared" si="23"/>
        <v>0</v>
      </c>
      <c r="CZ7" s="561">
        <f>CZ4*$A$7</f>
        <v>6815221.0927499998</v>
      </c>
      <c r="DA7" s="418">
        <f t="shared" ref="DA7:DD7" si="24">DA4*$A$7</f>
        <v>0</v>
      </c>
      <c r="DB7" s="418">
        <f t="shared" si="24"/>
        <v>0</v>
      </c>
      <c r="DC7" s="418">
        <f t="shared" si="24"/>
        <v>0</v>
      </c>
      <c r="DD7" s="418">
        <f t="shared" si="24"/>
        <v>0</v>
      </c>
      <c r="DE7" s="561">
        <f>DE4*$A$7</f>
        <v>6323989.2214800008</v>
      </c>
      <c r="DF7" s="418">
        <f t="shared" ref="DF7:DJ7" si="25">DF4*$A$7</f>
        <v>0</v>
      </c>
      <c r="DG7" s="418">
        <f t="shared" si="25"/>
        <v>0</v>
      </c>
      <c r="DH7" s="418">
        <f t="shared" si="25"/>
        <v>0</v>
      </c>
      <c r="DI7" s="418">
        <f t="shared" si="25"/>
        <v>0</v>
      </c>
      <c r="DJ7" s="418">
        <f t="shared" si="25"/>
        <v>0</v>
      </c>
      <c r="DK7" s="561">
        <f>DK4*$A$7</f>
        <v>7218074.9786250005</v>
      </c>
      <c r="DL7" s="418">
        <f t="shared" ref="DL7:DO7" si="26">DL4*$A$7</f>
        <v>0</v>
      </c>
      <c r="DM7" s="418">
        <f t="shared" si="26"/>
        <v>0</v>
      </c>
      <c r="DN7" s="418">
        <f t="shared" si="26"/>
        <v>0</v>
      </c>
      <c r="DO7" s="418">
        <f t="shared" si="26"/>
        <v>72782.925621000002</v>
      </c>
      <c r="DP7" s="561">
        <f>DP4*$A$7</f>
        <v>7783946.064615</v>
      </c>
      <c r="DQ7" s="418">
        <f t="shared" ref="DQ7:DT7" si="27">DQ4*$A$7</f>
        <v>0</v>
      </c>
      <c r="DR7" s="418">
        <f t="shared" si="27"/>
        <v>0</v>
      </c>
      <c r="DS7" s="418">
        <f t="shared" si="27"/>
        <v>0</v>
      </c>
      <c r="DT7" s="418">
        <f t="shared" si="27"/>
        <v>0</v>
      </c>
      <c r="DU7" s="561">
        <f>DU4*$A$7</f>
        <v>8604387.0150441006</v>
      </c>
      <c r="DV7" s="418">
        <f t="shared" ref="DV7:DZ7" si="28">DV4*$A$7</f>
        <v>0</v>
      </c>
      <c r="DW7" s="418">
        <f t="shared" si="28"/>
        <v>0</v>
      </c>
      <c r="DX7" s="418">
        <f t="shared" si="28"/>
        <v>0</v>
      </c>
      <c r="DY7" s="418">
        <f t="shared" si="28"/>
        <v>0</v>
      </c>
      <c r="DZ7" s="418">
        <f t="shared" si="28"/>
        <v>0</v>
      </c>
      <c r="EA7" s="561">
        <f>EA4*$A$7</f>
        <v>20990636.717085</v>
      </c>
      <c r="EB7" s="595">
        <f t="shared" ref="EB7:EB11" si="29">BT7+BY7+CE7+CJ7+CO7+CU7+CZ7+DE7+DK7+DP7+DU7+EA7</f>
        <v>99630109.438998848</v>
      </c>
    </row>
    <row r="8" spans="1:132">
      <c r="A8" s="731">
        <v>0.16</v>
      </c>
      <c r="B8" s="420" t="s">
        <v>381</v>
      </c>
      <c r="C8" s="419">
        <f>(C4*(100%-$A$7))*$A$8</f>
        <v>190.25503926028799</v>
      </c>
      <c r="D8" s="419">
        <f>(D4*(100%-$A$7))*$A$8</f>
        <v>163.14972295968002</v>
      </c>
      <c r="E8" s="419">
        <f>(E4*(100%-$A$7))*$A$8</f>
        <v>206.206523631648</v>
      </c>
      <c r="F8" s="419">
        <f>(F4*(100%-$A$7))*$A$8</f>
        <v>185.31113701008002</v>
      </c>
      <c r="G8" s="486">
        <f>SUM(C8:F8)</f>
        <v>744.92242286169608</v>
      </c>
      <c r="H8" s="419">
        <f>(H4*(100%-$A$7))*$A$8</f>
        <v>190.27703486832004</v>
      </c>
      <c r="I8" s="419">
        <f t="shared" ref="I8:K8" si="30">(I4*(100%-$A$7))*$A$8</f>
        <v>218.08295667131995</v>
      </c>
      <c r="J8" s="419">
        <f t="shared" si="30"/>
        <v>245.71186871798403</v>
      </c>
      <c r="K8" s="419">
        <f t="shared" si="30"/>
        <v>200.75935915872</v>
      </c>
      <c r="L8" s="486">
        <f t="shared" si="2"/>
        <v>854.83121941634397</v>
      </c>
      <c r="M8" s="419">
        <f t="shared" ref="M8:Q8" si="31">(M4*(100%-$A$7))*$A$8</f>
        <v>183.86874377147521</v>
      </c>
      <c r="N8" s="419">
        <f t="shared" si="31"/>
        <v>191.14839940229763</v>
      </c>
      <c r="O8" s="419">
        <f t="shared" si="31"/>
        <v>212.6866029244992</v>
      </c>
      <c r="P8" s="419">
        <f t="shared" si="31"/>
        <v>196.37955300476159</v>
      </c>
      <c r="Q8" s="419">
        <f t="shared" si="31"/>
        <v>197.92467867648003</v>
      </c>
      <c r="R8" s="486">
        <f t="shared" ref="R8:R12" si="32">SUM(M8:Q8)</f>
        <v>982.00797777951357</v>
      </c>
      <c r="S8" s="419">
        <f>(S4*(100%-$A$7))*$A$8</f>
        <v>210.84229955068807</v>
      </c>
      <c r="T8" s="419">
        <f t="shared" ref="T8:V8" si="33">(T4*(100%-$A$7))*$A$8</f>
        <v>239.84064449291529</v>
      </c>
      <c r="U8" s="419">
        <f t="shared" si="33"/>
        <v>235.76557556394238</v>
      </c>
      <c r="V8" s="419">
        <f t="shared" si="33"/>
        <v>275.21525419368965</v>
      </c>
      <c r="W8" s="486">
        <f t="shared" ref="W8:W12" si="34">SUM(S8:V8)</f>
        <v>961.66377380123527</v>
      </c>
      <c r="X8" s="419">
        <f t="shared" ref="X8:AA8" si="35">(X4*(100%-$A$7))*$A$8</f>
        <v>270.29895138255358</v>
      </c>
      <c r="Y8" s="419">
        <f t="shared" si="35"/>
        <v>321.08217108936964</v>
      </c>
      <c r="Z8" s="419">
        <f t="shared" si="35"/>
        <v>234.82184871659527</v>
      </c>
      <c r="AA8" s="419">
        <f t="shared" si="35"/>
        <v>226.96696748033287</v>
      </c>
      <c r="AB8" s="486">
        <f t="shared" si="6"/>
        <v>1053.1699386688513</v>
      </c>
      <c r="AC8" s="419">
        <f t="shared" ref="AC8:AG8" si="36">(AC4*(100%-$A$7))*$A$8</f>
        <v>229.12153827008638</v>
      </c>
      <c r="AD8" s="419">
        <f t="shared" si="36"/>
        <v>243.24112012636797</v>
      </c>
      <c r="AE8" s="419">
        <f t="shared" si="36"/>
        <v>249.10808423804164</v>
      </c>
      <c r="AF8" s="419">
        <f t="shared" si="36"/>
        <v>225.39701590490881</v>
      </c>
      <c r="AG8" s="419">
        <f t="shared" si="36"/>
        <v>254.16212616168963</v>
      </c>
      <c r="AH8" s="486">
        <f t="shared" ref="AH8:AH12" si="37">SUM(AC8:AG8)</f>
        <v>1201.0298847010945</v>
      </c>
      <c r="AI8" s="419">
        <f t="shared" ref="AI8:AL8" si="38">(AI4*(100%-$A$7))*$A$8</f>
        <v>269.50416686064</v>
      </c>
      <c r="AJ8" s="419">
        <f t="shared" si="38"/>
        <v>253.87921365312002</v>
      </c>
      <c r="AK8" s="419">
        <f t="shared" si="38"/>
        <v>246.25277640384002</v>
      </c>
      <c r="AL8" s="419">
        <f t="shared" si="38"/>
        <v>249.97939768944002</v>
      </c>
      <c r="AM8" s="486">
        <f t="shared" ref="AM8:AM12" si="39">SUM(AI8:AL8)</f>
        <v>1019.6155546070401</v>
      </c>
      <c r="AN8" s="419">
        <f t="shared" ref="AN8:AQ8" si="40">(AN4*(100%-$A$7))*$A$8</f>
        <v>250.44553998240011</v>
      </c>
      <c r="AO8" s="419">
        <f t="shared" si="40"/>
        <v>231.89943727775997</v>
      </c>
      <c r="AP8" s="419">
        <f t="shared" si="40"/>
        <v>233.97207409536</v>
      </c>
      <c r="AQ8" s="419">
        <f t="shared" si="40"/>
        <v>242.18169645888003</v>
      </c>
      <c r="AR8" s="486">
        <f t="shared" si="10"/>
        <v>958.49874781440008</v>
      </c>
      <c r="AS8" s="419">
        <f t="shared" ref="AS8:AW8" si="41">(AS4*(100%-$A$7))*$A$8</f>
        <v>245.42732045711998</v>
      </c>
      <c r="AT8" s="419">
        <f t="shared" si="41"/>
        <v>212.32439438736006</v>
      </c>
      <c r="AU8" s="419">
        <f t="shared" si="41"/>
        <v>238.17747924384003</v>
      </c>
      <c r="AV8" s="419">
        <f t="shared" si="41"/>
        <v>197.52531139344006</v>
      </c>
      <c r="AW8" s="419">
        <f t="shared" si="41"/>
        <v>202.43286973152004</v>
      </c>
      <c r="AX8" s="486">
        <f t="shared" ref="AX8:AX12" si="42">SUM(AS8:AW8)</f>
        <v>1095.8873752132802</v>
      </c>
      <c r="AY8" s="419">
        <f>(AY4*(100%-$A$7))*$A$8</f>
        <v>206.39366364528004</v>
      </c>
      <c r="AZ8" s="419">
        <f t="shared" ref="AZ8:BB8" si="43">(AZ4*(100%-$A$7))*$A$8</f>
        <v>223.35952002384005</v>
      </c>
      <c r="BA8" s="419">
        <f t="shared" si="43"/>
        <v>250.98489478272</v>
      </c>
      <c r="BB8" s="419">
        <f t="shared" si="43"/>
        <v>341.48811708912007</v>
      </c>
      <c r="BC8" s="486">
        <f t="shared" ref="BC8:BC12" si="44">SUM(AY8:BB8)</f>
        <v>1022.2261955409601</v>
      </c>
      <c r="BD8" s="419">
        <f t="shared" ref="BD8:BG8" si="45">(BD4*(100%-$A$7))*$A$8</f>
        <v>252.08287192224009</v>
      </c>
      <c r="BE8" s="419">
        <f t="shared" si="45"/>
        <v>217.71361607280005</v>
      </c>
      <c r="BF8" s="419">
        <f t="shared" si="45"/>
        <v>297.99930464448005</v>
      </c>
      <c r="BG8" s="419">
        <f t="shared" si="45"/>
        <v>309.22811430287993</v>
      </c>
      <c r="BH8" s="486">
        <f t="shared" si="14"/>
        <v>1077.0239069424001</v>
      </c>
      <c r="BI8" s="419">
        <f>(BI4*(100%-$A$7))*$A$8</f>
        <v>418.49967888864006</v>
      </c>
      <c r="BJ8" s="419">
        <f t="shared" ref="BJ8:BM8" si="46">(BJ4*(100%-$A$7))*$A$8</f>
        <v>521.31626535600014</v>
      </c>
      <c r="BK8" s="419">
        <f t="shared" si="46"/>
        <v>664.65029166000011</v>
      </c>
      <c r="BL8" s="419">
        <f t="shared" si="46"/>
        <v>1040.7771519604801</v>
      </c>
      <c r="BM8" s="419">
        <f t="shared" si="46"/>
        <v>295.81727927328001</v>
      </c>
      <c r="BN8" s="486">
        <f t="shared" ref="BN8:BN12" si="47">SUM(BI8:BM8)</f>
        <v>2941.0606671383998</v>
      </c>
      <c r="BO8" s="595">
        <f t="shared" si="16"/>
        <v>13911.937664485215</v>
      </c>
      <c r="BP8" s="419">
        <f>(BP4*(100%-$A$7))*$A$8</f>
        <v>0</v>
      </c>
      <c r="BQ8" s="419">
        <f>(BQ4*(100%-$A$7))*$A$8</f>
        <v>0</v>
      </c>
      <c r="BR8" s="419">
        <f>(BR4*(100%-$A$7))*$A$8</f>
        <v>3.3648939987575916E-6</v>
      </c>
      <c r="BS8" s="419">
        <f>(BS4*(100%-$A$7))*$A$8</f>
        <v>0</v>
      </c>
      <c r="BT8" s="486">
        <f>(BT$4*0.51)*$A$8</f>
        <v>1137050.4610525006</v>
      </c>
      <c r="BU8" s="419">
        <f>(BU4*(100%-$A$7))*$A$8</f>
        <v>0</v>
      </c>
      <c r="BV8" s="419">
        <f t="shared" ref="BV8:BX8" si="48">(BV4*(100%-$A$7))*$A$8</f>
        <v>0</v>
      </c>
      <c r="BW8" s="419">
        <f t="shared" si="48"/>
        <v>0</v>
      </c>
      <c r="BX8" s="419">
        <f t="shared" si="48"/>
        <v>0</v>
      </c>
      <c r="BY8" s="486">
        <f>(BY$4*0.51)*$A$8</f>
        <v>932342.13858245779</v>
      </c>
      <c r="BZ8" s="419">
        <f t="shared" ref="BZ8:CD8" si="49">(BZ4*(100%-$A$7))*$A$8</f>
        <v>9.0715039820021427E-5</v>
      </c>
      <c r="CA8" s="419">
        <f t="shared" si="49"/>
        <v>9.0955762424627297E-5</v>
      </c>
      <c r="CB8" s="419">
        <f t="shared" si="49"/>
        <v>0</v>
      </c>
      <c r="CC8" s="419">
        <f t="shared" si="49"/>
        <v>204.88022572800006</v>
      </c>
      <c r="CD8" s="419">
        <f t="shared" si="49"/>
        <v>217.73191646399999</v>
      </c>
      <c r="CE8" s="486">
        <f>(CE$4*0.51)*$A$8</f>
        <v>1189278.4850910578</v>
      </c>
      <c r="CF8" s="419">
        <f>(CF4*(100%-$A$7))*$A$8</f>
        <v>8.9909450771917076E-5</v>
      </c>
      <c r="CG8" s="419">
        <f t="shared" ref="CG8:CI8" si="50">(CG4*(100%-$A$7))*$A$8</f>
        <v>8.8853872475059943E-5</v>
      </c>
      <c r="CH8" s="419">
        <f t="shared" si="50"/>
        <v>1083.7928016479998</v>
      </c>
      <c r="CI8" s="419">
        <f t="shared" si="50"/>
        <v>8.8781771658764003E-5</v>
      </c>
      <c r="CJ8" s="486">
        <f>(CJ$4*0.51)*$A$8</f>
        <v>1109227.5155416683</v>
      </c>
      <c r="CK8" s="419">
        <f t="shared" ref="CK8:CN8" si="51">(CK4*(100%-$A$7))*$A$8</f>
        <v>8.882001173054402E-5</v>
      </c>
      <c r="CL8" s="419">
        <f t="shared" si="51"/>
        <v>9.047626497407963E-5</v>
      </c>
      <c r="CM8" s="419">
        <f t="shared" si="51"/>
        <v>0</v>
      </c>
      <c r="CN8" s="419">
        <f t="shared" si="51"/>
        <v>0</v>
      </c>
      <c r="CO8" s="486">
        <f>(CO$4*0.51)*$A$8</f>
        <v>1161558.8324538476</v>
      </c>
      <c r="CP8" s="419">
        <f t="shared" ref="CP8:CT8" si="52">(CP4*(100%-$A$7))*$A$8</f>
        <v>9.0911504380097066E-5</v>
      </c>
      <c r="CQ8" s="419">
        <f t="shared" si="52"/>
        <v>9.0682684692841253E-5</v>
      </c>
      <c r="CR8" s="419">
        <f t="shared" si="52"/>
        <v>0</v>
      </c>
      <c r="CS8" s="419">
        <f t="shared" si="52"/>
        <v>0</v>
      </c>
      <c r="CT8" s="419">
        <f t="shared" si="52"/>
        <v>0</v>
      </c>
      <c r="CU8" s="486">
        <f>(CU$4*0.51)*$A$8</f>
        <v>1447151.7813825887</v>
      </c>
      <c r="CV8" s="419">
        <f t="shared" ref="CV8:CY8" si="53">(CV4*(100%-$A$7))*$A$8</f>
        <v>0</v>
      </c>
      <c r="CW8" s="419">
        <f t="shared" si="53"/>
        <v>0</v>
      </c>
      <c r="CX8" s="419">
        <f t="shared" si="53"/>
        <v>0</v>
      </c>
      <c r="CY8" s="419">
        <f t="shared" si="53"/>
        <v>0</v>
      </c>
      <c r="CZ8" s="486">
        <f>(CZ$4*0.51)*$A$8</f>
        <v>1134942.9411599999</v>
      </c>
      <c r="DA8" s="419">
        <f t="shared" ref="DA8:DD8" si="54">(DA4*(100%-$A$7))*$A$8</f>
        <v>0</v>
      </c>
      <c r="DB8" s="419">
        <f t="shared" si="54"/>
        <v>0</v>
      </c>
      <c r="DC8" s="419">
        <f t="shared" si="54"/>
        <v>0</v>
      </c>
      <c r="DD8" s="419">
        <f t="shared" si="54"/>
        <v>0</v>
      </c>
      <c r="DE8" s="486">
        <f>(DE$4*0.51)*$A$8</f>
        <v>1053137.7968832001</v>
      </c>
      <c r="DF8" s="419">
        <f t="shared" ref="DF8:DJ8" si="55">(DF4*(100%-$A$7))*$A$8</f>
        <v>0</v>
      </c>
      <c r="DG8" s="419">
        <f t="shared" si="55"/>
        <v>0</v>
      </c>
      <c r="DH8" s="419">
        <f t="shared" si="55"/>
        <v>0</v>
      </c>
      <c r="DI8" s="419">
        <f t="shared" si="55"/>
        <v>0</v>
      </c>
      <c r="DJ8" s="419">
        <f t="shared" si="55"/>
        <v>0</v>
      </c>
      <c r="DK8" s="486">
        <f>(DK$4*0.51)*$A$8</f>
        <v>1202030.4454200002</v>
      </c>
      <c r="DL8" s="419">
        <f>(DL4*(100%-$A$7))*$A$8</f>
        <v>0</v>
      </c>
      <c r="DM8" s="419">
        <f t="shared" ref="DM8:DO8" si="56">(DM4*(100%-$A$7))*$A$8</f>
        <v>0</v>
      </c>
      <c r="DN8" s="419">
        <f t="shared" si="56"/>
        <v>0</v>
      </c>
      <c r="DO8" s="419">
        <f t="shared" si="56"/>
        <v>12120.585164640001</v>
      </c>
      <c r="DP8" s="486">
        <f>(DP$4*0.51)*$A$8</f>
        <v>1296265.3038216</v>
      </c>
      <c r="DQ8" s="419">
        <f t="shared" ref="DQ8:DT8" si="57">(DQ4*(100%-$A$7))*$A$8</f>
        <v>0</v>
      </c>
      <c r="DR8" s="419">
        <f t="shared" si="57"/>
        <v>0</v>
      </c>
      <c r="DS8" s="419">
        <f t="shared" si="57"/>
        <v>0</v>
      </c>
      <c r="DT8" s="419">
        <f t="shared" si="57"/>
        <v>0</v>
      </c>
      <c r="DU8" s="486">
        <f>(DU$4*0.51)*$A$8</f>
        <v>1432893.8376073444</v>
      </c>
      <c r="DV8" s="419">
        <f>(DV4*(100%-$A$7))*$A$8</f>
        <v>0</v>
      </c>
      <c r="DW8" s="419">
        <f t="shared" ref="DW8:DZ8" si="58">(DW4*(100%-$A$7))*$A$8</f>
        <v>0</v>
      </c>
      <c r="DX8" s="419">
        <f t="shared" si="58"/>
        <v>0</v>
      </c>
      <c r="DY8" s="419">
        <f t="shared" si="58"/>
        <v>0</v>
      </c>
      <c r="DZ8" s="419">
        <f t="shared" si="58"/>
        <v>0</v>
      </c>
      <c r="EA8" s="486">
        <f>(EA$4*0.51)*$A$8</f>
        <v>3495583.5839063996</v>
      </c>
      <c r="EB8" s="595">
        <f t="shared" si="29"/>
        <v>16591463.122902665</v>
      </c>
    </row>
    <row r="9" spans="1:132">
      <c r="A9" s="731">
        <v>0.03</v>
      </c>
      <c r="B9" s="420" t="s">
        <v>379</v>
      </c>
      <c r="C9" s="419">
        <f>(C4*(100%-$A$7))*$A$9</f>
        <v>35.672819861303999</v>
      </c>
      <c r="D9" s="419">
        <f>(D4*(100%-$A$7))*$A$9</f>
        <v>30.590573054939998</v>
      </c>
      <c r="E9" s="419">
        <f t="shared" ref="E9" si="59">(E4*(100%-$A$7))*$A$9</f>
        <v>38.663723180933992</v>
      </c>
      <c r="F9" s="419">
        <f>(F4*(100%-$A$7))*$A$9</f>
        <v>34.74583818939</v>
      </c>
      <c r="G9" s="486">
        <f>SUM(C9:F9)</f>
        <v>139.67295428656797</v>
      </c>
      <c r="H9" s="419">
        <f>(H4*(100%-$A$7))*$A$9</f>
        <v>35.67694403781001</v>
      </c>
      <c r="I9" s="419">
        <f t="shared" ref="I9:K9" si="60">(I4*(100%-$A$7))*$A$9</f>
        <v>40.89055437587249</v>
      </c>
      <c r="J9" s="419">
        <f t="shared" si="60"/>
        <v>46.070975384622002</v>
      </c>
      <c r="K9" s="419">
        <f t="shared" si="60"/>
        <v>37.642379842259999</v>
      </c>
      <c r="L9" s="486">
        <f t="shared" si="2"/>
        <v>160.28085364056449</v>
      </c>
      <c r="M9" s="419">
        <f>(M4*(100%-$A$7))*$A$9</f>
        <v>34.4753894571516</v>
      </c>
      <c r="N9" s="419">
        <f t="shared" ref="N9:Q9" si="61">(N4*(100%-$A$7))*$A$9</f>
        <v>35.840324887930805</v>
      </c>
      <c r="O9" s="419">
        <f t="shared" si="61"/>
        <v>39.8787380483436</v>
      </c>
      <c r="P9" s="419">
        <f t="shared" si="61"/>
        <v>36.821166188392795</v>
      </c>
      <c r="Q9" s="419">
        <f t="shared" si="61"/>
        <v>37.110877251840002</v>
      </c>
      <c r="R9" s="486">
        <f t="shared" si="32"/>
        <v>184.12649583365879</v>
      </c>
      <c r="S9" s="419">
        <f>(S4*(100%-$A$7))*$A$9</f>
        <v>39.532931165754015</v>
      </c>
      <c r="T9" s="419">
        <f t="shared" ref="T9:V9" si="62">(T4*(100%-$A$7))*$A$9</f>
        <v>44.970120842421615</v>
      </c>
      <c r="U9" s="419">
        <f t="shared" si="62"/>
        <v>44.206045418239192</v>
      </c>
      <c r="V9" s="419">
        <f t="shared" si="62"/>
        <v>51.602860161316798</v>
      </c>
      <c r="W9" s="486">
        <f t="shared" si="34"/>
        <v>180.31195758773163</v>
      </c>
      <c r="X9" s="419">
        <f>(X4*(100%-$A$7))*$A$9</f>
        <v>50.681053384228797</v>
      </c>
      <c r="Y9" s="419">
        <f t="shared" ref="Y9:AA9" si="63">(Y4*(100%-$A$7))*$A$9</f>
        <v>60.202907079256804</v>
      </c>
      <c r="Z9" s="419">
        <f t="shared" si="63"/>
        <v>44.029096634361608</v>
      </c>
      <c r="AA9" s="419">
        <f t="shared" si="63"/>
        <v>42.556306402562413</v>
      </c>
      <c r="AB9" s="486">
        <f t="shared" si="6"/>
        <v>197.46936350040966</v>
      </c>
      <c r="AC9" s="419">
        <f>(AC4*(100%-$A$7))*$A$9</f>
        <v>42.960288425641195</v>
      </c>
      <c r="AD9" s="419">
        <f t="shared" ref="AD9:AG9" si="64">(AD4*(100%-$A$7))*$A$9</f>
        <v>45.60771002369399</v>
      </c>
      <c r="AE9" s="419">
        <f t="shared" si="64"/>
        <v>46.707765794632806</v>
      </c>
      <c r="AF9" s="419">
        <f t="shared" si="64"/>
        <v>42.261940482170402</v>
      </c>
      <c r="AG9" s="419">
        <f t="shared" si="64"/>
        <v>47.655398655316802</v>
      </c>
      <c r="AH9" s="486">
        <f t="shared" si="37"/>
        <v>225.19310338145522</v>
      </c>
      <c r="AI9" s="419">
        <f>(AI4*(100%-$A$7))*$A$9</f>
        <v>50.53203128637</v>
      </c>
      <c r="AJ9" s="419">
        <f t="shared" ref="AJ9:AL9" si="65">(AJ4*(100%-$A$7))*$A$9</f>
        <v>47.602352559960003</v>
      </c>
      <c r="AK9" s="419">
        <f t="shared" si="65"/>
        <v>46.172395575719996</v>
      </c>
      <c r="AL9" s="419">
        <f t="shared" si="65"/>
        <v>46.871137066770004</v>
      </c>
      <c r="AM9" s="486">
        <f t="shared" si="39"/>
        <v>191.17791648882002</v>
      </c>
      <c r="AN9" s="419">
        <f>(AN4*(100%-$A$7))*$A$9</f>
        <v>46.958538746700022</v>
      </c>
      <c r="AO9" s="419">
        <f t="shared" ref="AO9:AQ9" si="66">(AO4*(100%-$A$7))*$A$9</f>
        <v>43.481144489579989</v>
      </c>
      <c r="AP9" s="419">
        <f t="shared" si="66"/>
        <v>43.869763892880002</v>
      </c>
      <c r="AQ9" s="419">
        <f t="shared" si="66"/>
        <v>45.409068086040001</v>
      </c>
      <c r="AR9" s="486">
        <f t="shared" si="10"/>
        <v>179.71851521520003</v>
      </c>
      <c r="AS9" s="419">
        <f>(AS4*(100%-$A$7))*$A$9</f>
        <v>46.017622585709994</v>
      </c>
      <c r="AT9" s="419">
        <f t="shared" ref="AT9:AW9" si="67">(AT4*(100%-$A$7))*$A$9</f>
        <v>39.810823947630006</v>
      </c>
      <c r="AU9" s="419">
        <f t="shared" si="67"/>
        <v>44.658277358220005</v>
      </c>
      <c r="AV9" s="419">
        <f t="shared" si="67"/>
        <v>37.035995886270008</v>
      </c>
      <c r="AW9" s="419">
        <f t="shared" si="67"/>
        <v>37.956163074660004</v>
      </c>
      <c r="AX9" s="486">
        <f t="shared" si="42"/>
        <v>205.47888285249002</v>
      </c>
      <c r="AY9" s="419">
        <f>(AY4*(100%-$A$7))*$A$9</f>
        <v>38.698811933490006</v>
      </c>
      <c r="AZ9" s="419">
        <f t="shared" ref="AZ9:BB9" si="68">(AZ4*(100%-$A$7))*$A$9</f>
        <v>41.879910004470005</v>
      </c>
      <c r="BA9" s="419">
        <f t="shared" si="68"/>
        <v>47.059667771759997</v>
      </c>
      <c r="BB9" s="419">
        <f t="shared" si="68"/>
        <v>64.029021954210009</v>
      </c>
      <c r="BC9" s="486">
        <f t="shared" si="44"/>
        <v>191.66741166393001</v>
      </c>
      <c r="BD9" s="419">
        <f>(BD4*(100%-$A$7))*$A$9</f>
        <v>47.265538485420016</v>
      </c>
      <c r="BE9" s="419">
        <f t="shared" ref="BE9:BG9" si="69">(BE4*(100%-$A$7))*$A$9</f>
        <v>40.821303013650002</v>
      </c>
      <c r="BF9" s="419">
        <f t="shared" si="69"/>
        <v>55.874869620840002</v>
      </c>
      <c r="BG9" s="419">
        <f t="shared" si="69"/>
        <v>57.980271431789987</v>
      </c>
      <c r="BH9" s="486">
        <f t="shared" si="14"/>
        <v>201.94198255170002</v>
      </c>
      <c r="BI9" s="419">
        <f>(BI4*(100%-$A$7))*$A$9</f>
        <v>78.468689791620008</v>
      </c>
      <c r="BJ9" s="419">
        <f t="shared" ref="BJ9:BM9" si="70">(BJ4*(100%-$A$7))*$A$9</f>
        <v>97.74679975425002</v>
      </c>
      <c r="BK9" s="419">
        <f t="shared" si="70"/>
        <v>124.62192968625001</v>
      </c>
      <c r="BL9" s="419">
        <f t="shared" si="70"/>
        <v>195.14571599259</v>
      </c>
      <c r="BM9" s="419">
        <f t="shared" si="70"/>
        <v>55.465739863739998</v>
      </c>
      <c r="BN9" s="486">
        <f t="shared" si="47"/>
        <v>551.44887508845</v>
      </c>
      <c r="BO9" s="595">
        <f t="shared" si="16"/>
        <v>2608.4883120909781</v>
      </c>
      <c r="BP9" s="419">
        <f>(BP4*(100%-$A$7))*$A$9</f>
        <v>0</v>
      </c>
      <c r="BQ9" s="419">
        <f>(BQ4*(100%-$A$7))*$A$9</f>
        <v>0</v>
      </c>
      <c r="BR9" s="419">
        <f t="shared" ref="BR9" si="71">(BR4*(100%-$A$7))*$A$9</f>
        <v>6.3091762476704842E-7</v>
      </c>
      <c r="BS9" s="419">
        <f>(BS4*(100%-$A$7))*$A$9</f>
        <v>0</v>
      </c>
      <c r="BT9" s="486">
        <f>(BT$4*0.51)*$A$9</f>
        <v>213196.96144734384</v>
      </c>
      <c r="BU9" s="419">
        <f>(BU4*(100%-$A$7))*$A$9</f>
        <v>0</v>
      </c>
      <c r="BV9" s="419">
        <f t="shared" ref="BV9:BX9" si="72">(BV4*(100%-$A$7))*$A$9</f>
        <v>0</v>
      </c>
      <c r="BW9" s="419">
        <f t="shared" si="72"/>
        <v>0</v>
      </c>
      <c r="BX9" s="419">
        <f t="shared" si="72"/>
        <v>0</v>
      </c>
      <c r="BY9" s="486">
        <f>(BY$4*0.51)*$A$9</f>
        <v>174814.15098421084</v>
      </c>
      <c r="BZ9" s="419">
        <f>(BZ4*(100%-$A$7))*$A$9</f>
        <v>1.7009069966254018E-5</v>
      </c>
      <c r="CA9" s="419">
        <f t="shared" ref="CA9:CD9" si="73">(CA4*(100%-$A$7))*$A$9</f>
        <v>1.7054205454617616E-5</v>
      </c>
      <c r="CB9" s="419">
        <f t="shared" si="73"/>
        <v>0</v>
      </c>
      <c r="CC9" s="419">
        <f t="shared" si="73"/>
        <v>38.415042324000005</v>
      </c>
      <c r="CD9" s="419">
        <f t="shared" si="73"/>
        <v>40.824734336999995</v>
      </c>
      <c r="CE9" s="486">
        <f>(CE$4*0.51)*$A$9</f>
        <v>222989.7159545733</v>
      </c>
      <c r="CF9" s="419">
        <f>(CF4*(100%-$A$7))*$A$9</f>
        <v>1.6858022019734452E-5</v>
      </c>
      <c r="CG9" s="419">
        <f t="shared" ref="CG9:CI9" si="74">(CG4*(100%-$A$7))*$A$9</f>
        <v>1.666010108907374E-5</v>
      </c>
      <c r="CH9" s="419">
        <f t="shared" si="74"/>
        <v>203.21115030899998</v>
      </c>
      <c r="CI9" s="419">
        <f t="shared" si="74"/>
        <v>1.6646582186018249E-5</v>
      </c>
      <c r="CJ9" s="486">
        <f>(CJ$4*0.51)*$A$9</f>
        <v>207980.15916406279</v>
      </c>
      <c r="CK9" s="419">
        <f>(CK4*(100%-$A$7))*$A$9</f>
        <v>1.6653752199477003E-5</v>
      </c>
      <c r="CL9" s="419">
        <f t="shared" ref="CL9:CN9" si="75">(CL4*(100%-$A$7))*$A$9</f>
        <v>1.6964299682639929E-5</v>
      </c>
      <c r="CM9" s="419">
        <f t="shared" si="75"/>
        <v>0</v>
      </c>
      <c r="CN9" s="419">
        <f t="shared" si="75"/>
        <v>0</v>
      </c>
      <c r="CO9" s="486">
        <f>(CO$4*0.51)*$A$9</f>
        <v>217792.28108509645</v>
      </c>
      <c r="CP9" s="419">
        <f>(CP4*(100%-$A$7))*$A$9</f>
        <v>1.7045907071268198E-5</v>
      </c>
      <c r="CQ9" s="419">
        <f t="shared" ref="CQ9:CT9" si="76">(CQ4*(100%-$A$7))*$A$9</f>
        <v>1.7003003379907732E-5</v>
      </c>
      <c r="CR9" s="419">
        <f t="shared" si="76"/>
        <v>0</v>
      </c>
      <c r="CS9" s="419">
        <f t="shared" si="76"/>
        <v>0</v>
      </c>
      <c r="CT9" s="419">
        <f t="shared" si="76"/>
        <v>0</v>
      </c>
      <c r="CU9" s="486">
        <f>(CU$4*0.51)*$A$9</f>
        <v>271340.95900923538</v>
      </c>
      <c r="CV9" s="419">
        <f>(CV4*(100%-$A$7))*$A$9</f>
        <v>0</v>
      </c>
      <c r="CW9" s="419">
        <f t="shared" ref="CW9:CY9" si="77">(CW4*(100%-$A$7))*$A$9</f>
        <v>0</v>
      </c>
      <c r="CX9" s="419">
        <f t="shared" si="77"/>
        <v>0</v>
      </c>
      <c r="CY9" s="419">
        <f t="shared" si="77"/>
        <v>0</v>
      </c>
      <c r="CZ9" s="486">
        <f>(CZ$4*0.51)*$A$9</f>
        <v>212801.80146749999</v>
      </c>
      <c r="DA9" s="419">
        <f>(DA4*(100%-$A$7))*$A$9</f>
        <v>0</v>
      </c>
      <c r="DB9" s="419">
        <f t="shared" ref="DB9:DD9" si="78">(DB4*(100%-$A$7))*$A$9</f>
        <v>0</v>
      </c>
      <c r="DC9" s="419">
        <f t="shared" si="78"/>
        <v>0</v>
      </c>
      <c r="DD9" s="419">
        <f t="shared" si="78"/>
        <v>0</v>
      </c>
      <c r="DE9" s="486">
        <f>(DE$4*0.51)*$A$9</f>
        <v>197463.33691560003</v>
      </c>
      <c r="DF9" s="419">
        <f>(DF4*(100%-$A$7))*$A$9</f>
        <v>0</v>
      </c>
      <c r="DG9" s="419">
        <f t="shared" ref="DG9:DJ9" si="79">(DG4*(100%-$A$7))*$A$9</f>
        <v>0</v>
      </c>
      <c r="DH9" s="419">
        <f t="shared" si="79"/>
        <v>0</v>
      </c>
      <c r="DI9" s="419">
        <f t="shared" si="79"/>
        <v>0</v>
      </c>
      <c r="DJ9" s="419">
        <f t="shared" si="79"/>
        <v>0</v>
      </c>
      <c r="DK9" s="486">
        <f>(DK$4*0.51)*$A$9</f>
        <v>225380.70851625002</v>
      </c>
      <c r="DL9" s="419">
        <f>(DL4*(100%-$A$7))*$A$9</f>
        <v>0</v>
      </c>
      <c r="DM9" s="419">
        <f t="shared" ref="DM9:DO9" si="80">(DM4*(100%-$A$7))*$A$9</f>
        <v>0</v>
      </c>
      <c r="DN9" s="419">
        <f t="shared" si="80"/>
        <v>0</v>
      </c>
      <c r="DO9" s="419">
        <f t="shared" si="80"/>
        <v>2272.6097183699999</v>
      </c>
      <c r="DP9" s="486">
        <f>(DP$4*0.51)*$A$9</f>
        <v>243049.74446655001</v>
      </c>
      <c r="DQ9" s="419">
        <f>(DQ4*(100%-$A$7))*$A$9</f>
        <v>0</v>
      </c>
      <c r="DR9" s="419">
        <f t="shared" ref="DR9:DT9" si="81">(DR4*(100%-$A$7))*$A$9</f>
        <v>0</v>
      </c>
      <c r="DS9" s="419">
        <f t="shared" si="81"/>
        <v>0</v>
      </c>
      <c r="DT9" s="419">
        <f t="shared" si="81"/>
        <v>0</v>
      </c>
      <c r="DU9" s="486">
        <f>(DU$4*0.51)*$A$9</f>
        <v>268667.59455137706</v>
      </c>
      <c r="DV9" s="419">
        <f>(DV4*(100%-$A$7))*$A$9</f>
        <v>0</v>
      </c>
      <c r="DW9" s="419">
        <f t="shared" ref="DW9:DZ9" si="82">(DW4*(100%-$A$7))*$A$9</f>
        <v>0</v>
      </c>
      <c r="DX9" s="419">
        <f t="shared" si="82"/>
        <v>0</v>
      </c>
      <c r="DY9" s="419">
        <f t="shared" si="82"/>
        <v>0</v>
      </c>
      <c r="DZ9" s="419">
        <f t="shared" si="82"/>
        <v>0</v>
      </c>
      <c r="EA9" s="486">
        <f>(EA$4*0.51)*$A$9</f>
        <v>655421.92198244995</v>
      </c>
      <c r="EB9" s="595">
        <f t="shared" si="29"/>
        <v>3110899.33554425</v>
      </c>
    </row>
    <row r="10" spans="1:132">
      <c r="A10" s="731">
        <v>3.5000000000000003E-2</v>
      </c>
      <c r="B10" s="420" t="s">
        <v>359</v>
      </c>
      <c r="C10" s="419">
        <f>(C4*(100%-$A$7))*$A$10</f>
        <v>41.618289838188005</v>
      </c>
      <c r="D10" s="419">
        <f>(D4*(100%-$A$7))*$A$10</f>
        <v>35.689001897430003</v>
      </c>
      <c r="E10" s="419">
        <f>(E4*(100%-$A$7))*$A$10</f>
        <v>45.107677044422999</v>
      </c>
      <c r="F10" s="419">
        <f>(F4*(100%-$A$7))*$A$10</f>
        <v>40.536811220955009</v>
      </c>
      <c r="G10" s="486">
        <f t="shared" ref="G10:G12" si="83">SUM(C10:F10)</f>
        <v>162.95178000099602</v>
      </c>
      <c r="H10" s="419">
        <f>(H4*(100%-$A$7))*$A$10</f>
        <v>41.62310137744501</v>
      </c>
      <c r="I10" s="419">
        <f t="shared" ref="I10:K10" si="84">(I4*(100%-$A$7))*$A$10</f>
        <v>47.705646771851242</v>
      </c>
      <c r="J10" s="419">
        <f t="shared" si="84"/>
        <v>53.749471282059012</v>
      </c>
      <c r="K10" s="419">
        <f t="shared" si="84"/>
        <v>43.916109815970003</v>
      </c>
      <c r="L10" s="486">
        <f t="shared" si="2"/>
        <v>186.99432924732525</v>
      </c>
      <c r="M10" s="419">
        <f t="shared" ref="M10:Q10" si="85">(M4*(100%-$A$7))*$A$10</f>
        <v>40.221287700010201</v>
      </c>
      <c r="N10" s="419">
        <f t="shared" si="85"/>
        <v>41.813712369252606</v>
      </c>
      <c r="O10" s="419">
        <f t="shared" si="85"/>
        <v>46.525194389734203</v>
      </c>
      <c r="P10" s="419">
        <f t="shared" si="85"/>
        <v>42.958027219791603</v>
      </c>
      <c r="Q10" s="419">
        <f t="shared" si="85"/>
        <v>43.296023460480015</v>
      </c>
      <c r="R10" s="486">
        <f t="shared" si="32"/>
        <v>214.81424513926862</v>
      </c>
      <c r="S10" s="419">
        <f t="shared" ref="S10:V10" si="86">(S4*(100%-$A$7))*$A$10</f>
        <v>46.121753026713023</v>
      </c>
      <c r="T10" s="419">
        <f t="shared" si="86"/>
        <v>52.465140982825218</v>
      </c>
      <c r="U10" s="419">
        <f t="shared" si="86"/>
        <v>51.573719654612397</v>
      </c>
      <c r="V10" s="419">
        <f t="shared" si="86"/>
        <v>60.203336854869612</v>
      </c>
      <c r="W10" s="486">
        <f t="shared" si="34"/>
        <v>210.36395051902025</v>
      </c>
      <c r="X10" s="419">
        <f t="shared" ref="X10:AA10" si="87">(X4*(100%-$A$7))*$A$10</f>
        <v>59.127895614933607</v>
      </c>
      <c r="Y10" s="419">
        <f t="shared" si="87"/>
        <v>70.236724925799606</v>
      </c>
      <c r="Z10" s="419">
        <f t="shared" si="87"/>
        <v>51.367279406755223</v>
      </c>
      <c r="AA10" s="419">
        <f t="shared" si="87"/>
        <v>49.649024136322815</v>
      </c>
      <c r="AB10" s="486">
        <f t="shared" si="6"/>
        <v>230.38092408381124</v>
      </c>
      <c r="AC10" s="419">
        <f t="shared" ref="AC10:AG10" si="88">(AC4*(100%-$A$7))*$A$10</f>
        <v>50.120336496581402</v>
      </c>
      <c r="AD10" s="419">
        <f t="shared" si="88"/>
        <v>53.208995027642999</v>
      </c>
      <c r="AE10" s="419">
        <f t="shared" si="88"/>
        <v>54.492393427071612</v>
      </c>
      <c r="AF10" s="419">
        <f t="shared" si="88"/>
        <v>49.305597229198803</v>
      </c>
      <c r="AG10" s="419">
        <f t="shared" si="88"/>
        <v>55.597965097869611</v>
      </c>
      <c r="AH10" s="486">
        <f t="shared" si="37"/>
        <v>262.72528727836442</v>
      </c>
      <c r="AI10" s="419">
        <f t="shared" ref="AI10:AL10" si="89">(AI4*(100%-$A$7))*$A$10</f>
        <v>58.954036500765007</v>
      </c>
      <c r="AJ10" s="419">
        <f t="shared" si="89"/>
        <v>55.536077986620008</v>
      </c>
      <c r="AK10" s="419">
        <f t="shared" si="89"/>
        <v>53.867794838340004</v>
      </c>
      <c r="AL10" s="419">
        <f t="shared" si="89"/>
        <v>54.682993244565004</v>
      </c>
      <c r="AM10" s="486">
        <f t="shared" si="39"/>
        <v>223.04090257029003</v>
      </c>
      <c r="AN10" s="419">
        <f t="shared" ref="AN10:AQ10" si="90">(AN4*(100%-$A$7))*$A$10</f>
        <v>54.784961871150031</v>
      </c>
      <c r="AO10" s="419">
        <f t="shared" si="90"/>
        <v>50.728001904510002</v>
      </c>
      <c r="AP10" s="419">
        <f t="shared" si="90"/>
        <v>51.181391208360004</v>
      </c>
      <c r="AQ10" s="419">
        <f t="shared" si="90"/>
        <v>52.977246100380015</v>
      </c>
      <c r="AR10" s="486">
        <f t="shared" si="10"/>
        <v>209.67160108440004</v>
      </c>
      <c r="AS10" s="419">
        <f t="shared" ref="AS10:AW10" si="91">(AS4*(100%-$A$7))*$A$10</f>
        <v>53.687226349995001</v>
      </c>
      <c r="AT10" s="419">
        <f t="shared" si="91"/>
        <v>46.445961272235017</v>
      </c>
      <c r="AU10" s="419">
        <f t="shared" si="91"/>
        <v>52.101323584590013</v>
      </c>
      <c r="AV10" s="419">
        <f t="shared" si="91"/>
        <v>43.208661867315016</v>
      </c>
      <c r="AW10" s="419">
        <f t="shared" si="91"/>
        <v>44.282190253770011</v>
      </c>
      <c r="AX10" s="486">
        <f t="shared" si="42"/>
        <v>239.72536332790506</v>
      </c>
      <c r="AY10" s="419">
        <f t="shared" ref="AY10:BB10" si="92">(AY4*(100%-$A$7))*$A$10</f>
        <v>45.148613922405012</v>
      </c>
      <c r="AZ10" s="419">
        <f t="shared" si="92"/>
        <v>48.859895005215016</v>
      </c>
      <c r="BA10" s="419">
        <f t="shared" si="92"/>
        <v>54.902945733720003</v>
      </c>
      <c r="BB10" s="419">
        <f t="shared" si="92"/>
        <v>74.70052561324502</v>
      </c>
      <c r="BC10" s="486">
        <f t="shared" si="44"/>
        <v>223.61198027458505</v>
      </c>
      <c r="BD10" s="419">
        <f t="shared" ref="BD10:BG10" si="93">(BD4*(100%-$A$7))*$A$10</f>
        <v>55.143128232990023</v>
      </c>
      <c r="BE10" s="419">
        <f t="shared" si="93"/>
        <v>47.624853515925011</v>
      </c>
      <c r="BF10" s="419">
        <f t="shared" si="93"/>
        <v>65.187347890980007</v>
      </c>
      <c r="BG10" s="419">
        <f t="shared" si="93"/>
        <v>67.643650003754999</v>
      </c>
      <c r="BH10" s="486">
        <f t="shared" si="14"/>
        <v>235.59897964365004</v>
      </c>
      <c r="BI10" s="419">
        <f t="shared" ref="BI10:BM10" si="94">(BI4*(100%-$A$7))*$A$10</f>
        <v>91.546804756890012</v>
      </c>
      <c r="BJ10" s="419">
        <f t="shared" si="94"/>
        <v>114.03793304662504</v>
      </c>
      <c r="BK10" s="419">
        <f t="shared" si="94"/>
        <v>145.39225130062502</v>
      </c>
      <c r="BL10" s="419">
        <f t="shared" si="94"/>
        <v>227.67000199135501</v>
      </c>
      <c r="BM10" s="419">
        <f t="shared" si="94"/>
        <v>64.710029841030007</v>
      </c>
      <c r="BN10" s="486">
        <f t="shared" si="47"/>
        <v>643.35702093652503</v>
      </c>
      <c r="BO10" s="595">
        <f>G10+L10+R10+W10+AB10+AH10+AM10+AR10+AX10+BC10+BH10+BN10</f>
        <v>3043.2363641061411</v>
      </c>
      <c r="BP10" s="419">
        <f>(BP4*(100%-$A$7))*$A$10</f>
        <v>0</v>
      </c>
      <c r="BQ10" s="419">
        <f>(BQ4*(100%-$A$7))*$A$10</f>
        <v>0</v>
      </c>
      <c r="BR10" s="419">
        <f>(BR4*(100%-$A$7))*$A$10</f>
        <v>7.3607056222822326E-7</v>
      </c>
      <c r="BS10" s="419">
        <f>(BS4*(100%-$A$7))*$A$10</f>
        <v>0</v>
      </c>
      <c r="BT10" s="486">
        <f>(BT$4*0.51)*$A$10</f>
        <v>248729.78835523454</v>
      </c>
      <c r="BU10" s="419">
        <f>(BU4*(100%-$A$7))*$A$10</f>
        <v>0</v>
      </c>
      <c r="BV10" s="419">
        <f t="shared" ref="BV10:BX10" si="95">(BV4*(100%-$A$7))*$A$10</f>
        <v>0</v>
      </c>
      <c r="BW10" s="419">
        <f t="shared" si="95"/>
        <v>0</v>
      </c>
      <c r="BX10" s="419">
        <f t="shared" si="95"/>
        <v>0</v>
      </c>
      <c r="BY10" s="486">
        <f>(BY$4*0.51)*$A$10</f>
        <v>203949.84281491264</v>
      </c>
      <c r="BZ10" s="419">
        <f t="shared" ref="BZ10:CD10" si="96">(BZ4*(100%-$A$7))*$A$10</f>
        <v>1.9843914960629688E-5</v>
      </c>
      <c r="CA10" s="419">
        <f t="shared" si="96"/>
        <v>1.9896573030387224E-5</v>
      </c>
      <c r="CB10" s="419">
        <f t="shared" si="96"/>
        <v>0</v>
      </c>
      <c r="CC10" s="419">
        <f t="shared" si="96"/>
        <v>44.817549378000017</v>
      </c>
      <c r="CD10" s="419">
        <f t="shared" si="96"/>
        <v>47.628856726500004</v>
      </c>
      <c r="CE10" s="486">
        <f>(CE$4*0.51)*$A$10</f>
        <v>260154.66861366891</v>
      </c>
      <c r="CF10" s="419">
        <f t="shared" ref="CF10:CI10" si="97">(CF4*(100%-$A$7))*$A$10</f>
        <v>1.9667692356356864E-5</v>
      </c>
      <c r="CG10" s="419">
        <f t="shared" si="97"/>
        <v>1.9436784603919366E-5</v>
      </c>
      <c r="CH10" s="419">
        <f t="shared" si="97"/>
        <v>237.0796753605</v>
      </c>
      <c r="CI10" s="419">
        <f t="shared" si="97"/>
        <v>1.9421012550354628E-5</v>
      </c>
      <c r="CJ10" s="486">
        <f>(CJ$4*0.51)*$A$10</f>
        <v>242643.51902473994</v>
      </c>
      <c r="CK10" s="419">
        <f t="shared" ref="CK10:CN10" si="98">(CK4*(100%-$A$7))*$A$10</f>
        <v>1.9429377566056504E-5</v>
      </c>
      <c r="CL10" s="419">
        <f t="shared" si="98"/>
        <v>1.9791682963079923E-5</v>
      </c>
      <c r="CM10" s="419">
        <f t="shared" si="98"/>
        <v>0</v>
      </c>
      <c r="CN10" s="419">
        <f t="shared" si="98"/>
        <v>0</v>
      </c>
      <c r="CO10" s="486">
        <f>(CO$4*0.51)*$A$10</f>
        <v>254090.99459927919</v>
      </c>
      <c r="CP10" s="419">
        <f t="shared" ref="CP10:CT10" si="99">(CP4*(100%-$A$7))*$A$10</f>
        <v>1.9886891583146232E-5</v>
      </c>
      <c r="CQ10" s="419">
        <f t="shared" si="99"/>
        <v>1.9836837276559023E-5</v>
      </c>
      <c r="CR10" s="419">
        <f t="shared" si="99"/>
        <v>0</v>
      </c>
      <c r="CS10" s="419">
        <f t="shared" si="99"/>
        <v>0</v>
      </c>
      <c r="CT10" s="419">
        <f t="shared" si="99"/>
        <v>0</v>
      </c>
      <c r="CU10" s="486">
        <f>(CU$4*0.51)*$A$10</f>
        <v>316564.45217744133</v>
      </c>
      <c r="CV10" s="419">
        <f t="shared" ref="CV10:CY10" si="100">(CV4*(100%-$A$7))*$A$10</f>
        <v>0</v>
      </c>
      <c r="CW10" s="419">
        <f t="shared" si="100"/>
        <v>0</v>
      </c>
      <c r="CX10" s="419">
        <f t="shared" si="100"/>
        <v>0</v>
      </c>
      <c r="CY10" s="419">
        <f t="shared" si="100"/>
        <v>0</v>
      </c>
      <c r="CZ10" s="486">
        <f>(CZ$4*0.51)*$A$10</f>
        <v>248268.76837875001</v>
      </c>
      <c r="DA10" s="419">
        <f t="shared" ref="DA10:DD10" si="101">(DA4*(100%-$A$7))*$A$10</f>
        <v>0</v>
      </c>
      <c r="DB10" s="419">
        <f t="shared" si="101"/>
        <v>0</v>
      </c>
      <c r="DC10" s="419">
        <f t="shared" si="101"/>
        <v>0</v>
      </c>
      <c r="DD10" s="419">
        <f t="shared" si="101"/>
        <v>0</v>
      </c>
      <c r="DE10" s="486">
        <f>(DE$4*0.51)*$A$10</f>
        <v>230373.89306820004</v>
      </c>
      <c r="DF10" s="419">
        <f t="shared" ref="DF10:DJ10" si="102">(DF4*(100%-$A$7))*$A$10</f>
        <v>0</v>
      </c>
      <c r="DG10" s="419">
        <f t="shared" si="102"/>
        <v>0</v>
      </c>
      <c r="DH10" s="419">
        <f t="shared" si="102"/>
        <v>0</v>
      </c>
      <c r="DI10" s="419">
        <f t="shared" si="102"/>
        <v>0</v>
      </c>
      <c r="DJ10" s="419">
        <f t="shared" si="102"/>
        <v>0</v>
      </c>
      <c r="DK10" s="486">
        <f>(DK$4*0.51)*$A$10</f>
        <v>262944.15993562504</v>
      </c>
      <c r="DL10" s="419">
        <f t="shared" ref="DL10:DO10" si="103">(DL4*(100%-$A$7))*$A$10</f>
        <v>0</v>
      </c>
      <c r="DM10" s="419">
        <f t="shared" si="103"/>
        <v>0</v>
      </c>
      <c r="DN10" s="419">
        <f t="shared" si="103"/>
        <v>0</v>
      </c>
      <c r="DO10" s="419">
        <f t="shared" si="103"/>
        <v>2651.3780047650007</v>
      </c>
      <c r="DP10" s="486">
        <f>(DP$4*0.51)*$A$10</f>
        <v>283558.03521097504</v>
      </c>
      <c r="DQ10" s="419">
        <f t="shared" ref="DQ10:DT10" si="104">(DQ4*(100%-$A$7))*$A$10</f>
        <v>0</v>
      </c>
      <c r="DR10" s="419">
        <f t="shared" si="104"/>
        <v>0</v>
      </c>
      <c r="DS10" s="419">
        <f t="shared" si="104"/>
        <v>0</v>
      </c>
      <c r="DT10" s="419">
        <f t="shared" si="104"/>
        <v>0</v>
      </c>
      <c r="DU10" s="486">
        <f>(DU$4*0.51)*$A$10</f>
        <v>313445.52697660663</v>
      </c>
      <c r="DV10" s="419">
        <f t="shared" ref="DV10:DZ10" si="105">(DV4*(100%-$A$7))*$A$10</f>
        <v>0</v>
      </c>
      <c r="DW10" s="419">
        <f t="shared" si="105"/>
        <v>0</v>
      </c>
      <c r="DX10" s="419">
        <f t="shared" si="105"/>
        <v>0</v>
      </c>
      <c r="DY10" s="419">
        <f t="shared" si="105"/>
        <v>0</v>
      </c>
      <c r="DZ10" s="419">
        <f t="shared" si="105"/>
        <v>0</v>
      </c>
      <c r="EA10" s="486">
        <f>(EA$4*0.51)*$A$10</f>
        <v>764658.90897952497</v>
      </c>
      <c r="EB10" s="595">
        <f>BT10+BY10+CE10+CJ10+CO10+CU10+CZ10+DE10+DK10+DP10+DU10+EA10</f>
        <v>3629382.5581349586</v>
      </c>
    </row>
    <row r="11" spans="1:132">
      <c r="A11" s="731">
        <v>0.71499999999999997</v>
      </c>
      <c r="B11" s="420" t="s">
        <v>248</v>
      </c>
      <c r="C11" s="419">
        <f>(C4*(100%-$A$7))*$A$11</f>
        <v>850.20220669441198</v>
      </c>
      <c r="D11" s="419">
        <f t="shared" ref="D11:F11" si="106">(D4*(100%-$A$7))*$A$11</f>
        <v>729.07532447607002</v>
      </c>
      <c r="E11" s="419">
        <f>(E4*(100%-$A$7))*$A$11</f>
        <v>921.48540247892686</v>
      </c>
      <c r="F11" s="419">
        <f t="shared" si="106"/>
        <v>828.10914351379506</v>
      </c>
      <c r="G11" s="486">
        <f>SUM(C11:F11)</f>
        <v>3328.8720771632038</v>
      </c>
      <c r="H11" s="419">
        <f>(H4*(100%-$A$7))*$A$11</f>
        <v>850.3004995678051</v>
      </c>
      <c r="I11" s="419">
        <f t="shared" ref="I11:K11" si="107">(I4*(100%-$A$7))*$A$11</f>
        <v>974.55821262496102</v>
      </c>
      <c r="J11" s="419">
        <f t="shared" si="107"/>
        <v>1098.0249133334912</v>
      </c>
      <c r="K11" s="419">
        <f t="shared" si="107"/>
        <v>897.14338624052994</v>
      </c>
      <c r="L11" s="486">
        <f t="shared" si="2"/>
        <v>3820.0270117667878</v>
      </c>
      <c r="M11" s="419">
        <f t="shared" ref="M11:Q11" si="108">(M4*(100%-$A$7))*$A$11</f>
        <v>821.66344872877983</v>
      </c>
      <c r="N11" s="419">
        <f t="shared" si="108"/>
        <v>854.19440982901745</v>
      </c>
      <c r="O11" s="419">
        <f>(O4*(100%-$A$7))*$A$11</f>
        <v>950.44325681885573</v>
      </c>
      <c r="P11" s="419">
        <f t="shared" si="108"/>
        <v>877.57112749002829</v>
      </c>
      <c r="Q11" s="419">
        <f t="shared" si="108"/>
        <v>884.47590783552016</v>
      </c>
      <c r="R11" s="486">
        <f t="shared" si="32"/>
        <v>4388.3481507022016</v>
      </c>
      <c r="S11" s="419">
        <f t="shared" ref="S11:V11" si="109">(S4*(100%-$A$7))*$A$11</f>
        <v>942.20152611713729</v>
      </c>
      <c r="T11" s="419">
        <f t="shared" si="109"/>
        <v>1071.787880077715</v>
      </c>
      <c r="U11" s="419">
        <f t="shared" si="109"/>
        <v>1053.5774158013674</v>
      </c>
      <c r="V11" s="419">
        <f t="shared" si="109"/>
        <v>1229.8681671780505</v>
      </c>
      <c r="W11" s="486">
        <f t="shared" si="34"/>
        <v>4297.4349891742704</v>
      </c>
      <c r="X11" s="419">
        <f t="shared" ref="X11:AA11" si="110">(X4*(100%-$A$7))*$A$11</f>
        <v>1207.8984389907864</v>
      </c>
      <c r="Y11" s="419">
        <f t="shared" si="110"/>
        <v>1434.8359520556205</v>
      </c>
      <c r="Z11" s="419">
        <f t="shared" si="110"/>
        <v>1049.3601364522851</v>
      </c>
      <c r="AA11" s="419">
        <f t="shared" si="110"/>
        <v>1014.2586359277374</v>
      </c>
      <c r="AB11" s="486">
        <f t="shared" si="6"/>
        <v>4706.3531634264291</v>
      </c>
      <c r="AC11" s="419">
        <f t="shared" ref="AC11:AG11" si="111">(AC4*(100%-$A$7))*$A$11</f>
        <v>1023.8868741444485</v>
      </c>
      <c r="AD11" s="419">
        <f t="shared" si="111"/>
        <v>1086.9837555647068</v>
      </c>
      <c r="AE11" s="419">
        <f t="shared" si="111"/>
        <v>1113.2017514387485</v>
      </c>
      <c r="AF11" s="419">
        <f t="shared" si="111"/>
        <v>1007.2429148250611</v>
      </c>
      <c r="AG11" s="419">
        <f t="shared" si="111"/>
        <v>1135.7870012850506</v>
      </c>
      <c r="AH11" s="486">
        <f t="shared" si="37"/>
        <v>5367.1022972580158</v>
      </c>
      <c r="AI11" s="419">
        <f t="shared" ref="AI11:AL11" si="112">(AI4*(100%-$A$7))*$A$11</f>
        <v>1204.3467456584849</v>
      </c>
      <c r="AJ11" s="419">
        <f t="shared" si="112"/>
        <v>1134.5227360123802</v>
      </c>
      <c r="AK11" s="419">
        <f t="shared" si="112"/>
        <v>1100.4420945546599</v>
      </c>
      <c r="AL11" s="419">
        <f t="shared" si="112"/>
        <v>1117.0954334246851</v>
      </c>
      <c r="AM11" s="486">
        <f t="shared" si="39"/>
        <v>4556.4070096502101</v>
      </c>
      <c r="AN11" s="419">
        <f t="shared" ref="AN11:AQ11" si="113">(AN4*(100%-$A$7))*$A$11</f>
        <v>1119.1785067963506</v>
      </c>
      <c r="AO11" s="419">
        <f t="shared" si="113"/>
        <v>1036.3006103349899</v>
      </c>
      <c r="AP11" s="419">
        <f t="shared" si="113"/>
        <v>1045.5627061136399</v>
      </c>
      <c r="AQ11" s="419">
        <f t="shared" si="113"/>
        <v>1082.2494560506202</v>
      </c>
      <c r="AR11" s="486">
        <f t="shared" si="10"/>
        <v>4283.2912792956004</v>
      </c>
      <c r="AS11" s="419">
        <f t="shared" ref="AS11:AW11" si="114">(AS4*(100%-$A$7))*$A$11</f>
        <v>1096.7533382927547</v>
      </c>
      <c r="AT11" s="419">
        <f t="shared" si="114"/>
        <v>948.82463741851518</v>
      </c>
      <c r="AU11" s="419">
        <f t="shared" si="114"/>
        <v>1064.35561037091</v>
      </c>
      <c r="AV11" s="419">
        <f t="shared" si="114"/>
        <v>882.69123528943521</v>
      </c>
      <c r="AW11" s="419">
        <f t="shared" si="114"/>
        <v>904.62188661273012</v>
      </c>
      <c r="AX11" s="486">
        <f t="shared" si="42"/>
        <v>4897.2467079843454</v>
      </c>
      <c r="AY11" s="419">
        <f t="shared" ref="AY11:BB11" si="115">(AY4*(100%-$A$7))*$A$11</f>
        <v>922.32168441484509</v>
      </c>
      <c r="AZ11" s="419">
        <f t="shared" si="115"/>
        <v>998.1378551065352</v>
      </c>
      <c r="BA11" s="419">
        <f t="shared" si="115"/>
        <v>1121.58874856028</v>
      </c>
      <c r="BB11" s="419">
        <f t="shared" si="115"/>
        <v>1526.0250232420051</v>
      </c>
      <c r="BC11" s="486">
        <f t="shared" si="44"/>
        <v>4568.0733113236656</v>
      </c>
      <c r="BD11" s="419">
        <f t="shared" ref="BD11:BG11" si="116">(BD4*(100%-$A$7))*$A$11</f>
        <v>1126.4953339025103</v>
      </c>
      <c r="BE11" s="419">
        <f t="shared" si="116"/>
        <v>972.9077218253251</v>
      </c>
      <c r="BF11" s="419">
        <f t="shared" si="116"/>
        <v>1331.6843926300201</v>
      </c>
      <c r="BG11" s="419">
        <f t="shared" si="116"/>
        <v>1381.8631357909946</v>
      </c>
      <c r="BH11" s="486">
        <f t="shared" si="14"/>
        <v>4812.9505841488499</v>
      </c>
      <c r="BI11" s="419">
        <f t="shared" ref="BI11:BM11" si="117">(BI4*(100%-$A$7))*$A$11</f>
        <v>1870.17044003361</v>
      </c>
      <c r="BJ11" s="419">
        <f t="shared" si="117"/>
        <v>2329.6320608096257</v>
      </c>
      <c r="BK11" s="419">
        <f t="shared" si="117"/>
        <v>2970.1559908556251</v>
      </c>
      <c r="BL11" s="419">
        <f t="shared" si="117"/>
        <v>4650.9728978233943</v>
      </c>
      <c r="BM11" s="419">
        <f t="shared" si="117"/>
        <v>1321.9334667524699</v>
      </c>
      <c r="BN11" s="486">
        <f t="shared" si="47"/>
        <v>13142.864856274726</v>
      </c>
      <c r="BO11" s="595">
        <f t="shared" si="16"/>
        <v>62168.971438168308</v>
      </c>
      <c r="BP11" s="419">
        <f>(BP4*(100%-$A$7))*$A$11</f>
        <v>0</v>
      </c>
      <c r="BQ11" s="419">
        <f t="shared" ref="BQ11:BS11" si="118">(BQ4*(100%-$A$7))*$A$11</f>
        <v>0</v>
      </c>
      <c r="BR11" s="419">
        <f>(BR4*(100%-$A$7))*$A$11</f>
        <v>1.5036870056947988E-5</v>
      </c>
      <c r="BS11" s="419">
        <f t="shared" ref="BS11:BU11" si="119">(BS4*(100%-$A$7))*$A$11</f>
        <v>0</v>
      </c>
      <c r="BT11" s="486">
        <f>(BT$4*0.51)*$A$11</f>
        <v>5081194.2478283616</v>
      </c>
      <c r="BU11" s="419">
        <f>(BU4*(100%-$A$7))*$A$11</f>
        <v>0</v>
      </c>
      <c r="BV11" s="419">
        <f t="shared" ref="BV11:BX11" si="120">(BV4*(100%-$A$7))*$A$11</f>
        <v>0</v>
      </c>
      <c r="BW11" s="419">
        <f t="shared" si="120"/>
        <v>0</v>
      </c>
      <c r="BX11" s="419">
        <f t="shared" si="120"/>
        <v>0</v>
      </c>
      <c r="BY11" s="486">
        <f>(BY$4*0.51)*$A$11</f>
        <v>4166403.9317903579</v>
      </c>
      <c r="BZ11" s="419">
        <f t="shared" ref="BZ11:CA11" si="121">(BZ4*(100%-$A$7))*$A$11</f>
        <v>4.0538283419572072E-4</v>
      </c>
      <c r="CA11" s="419">
        <f t="shared" si="121"/>
        <v>4.064585633350532E-4</v>
      </c>
      <c r="CB11" s="419">
        <f>(CB4*(100%-$A$7))*$A$11</f>
        <v>0</v>
      </c>
      <c r="CC11" s="419">
        <f t="shared" ref="CC11:CD11" si="122">(CC4*(100%-$A$7))*$A$11</f>
        <v>915.55850872200017</v>
      </c>
      <c r="CD11" s="419">
        <f t="shared" si="122"/>
        <v>972.98950169849991</v>
      </c>
      <c r="CE11" s="486">
        <f>(CE$4*0.51)*$A$11</f>
        <v>5314588.2302506641</v>
      </c>
      <c r="CF11" s="419">
        <f t="shared" ref="CF11:CI11" si="123">(CF4*(100%-$A$7))*$A$11</f>
        <v>4.0178285813700443E-4</v>
      </c>
      <c r="CG11" s="419">
        <f t="shared" si="123"/>
        <v>3.9706574262292414E-4</v>
      </c>
      <c r="CH11" s="419">
        <f t="shared" si="123"/>
        <v>4843.1990823644992</v>
      </c>
      <c r="CI11" s="419">
        <f t="shared" si="123"/>
        <v>3.9674354210010164E-4</v>
      </c>
      <c r="CJ11" s="486">
        <f>(CJ$4*0.51)*$A$11</f>
        <v>4956860.4600768294</v>
      </c>
      <c r="CK11" s="419">
        <f t="shared" ref="CK11:CN11" si="124">(CK4*(100%-$A$7))*$A$11</f>
        <v>3.9691442742086856E-4</v>
      </c>
      <c r="CL11" s="419">
        <f t="shared" si="124"/>
        <v>4.0431580910291833E-4</v>
      </c>
      <c r="CM11" s="419">
        <f t="shared" si="124"/>
        <v>0</v>
      </c>
      <c r="CN11" s="419">
        <f t="shared" si="124"/>
        <v>0</v>
      </c>
      <c r="CO11" s="486">
        <f>(CO$4*0.51)*$A$11</f>
        <v>5190716.0325281313</v>
      </c>
      <c r="CP11" s="419">
        <f t="shared" ref="CP11:CT11" si="125">(CP4*(100%-$A$7))*$A$11</f>
        <v>4.0626078519855871E-4</v>
      </c>
      <c r="CQ11" s="419">
        <f t="shared" si="125"/>
        <v>4.0523824722113428E-4</v>
      </c>
      <c r="CR11" s="419">
        <f t="shared" si="125"/>
        <v>0</v>
      </c>
      <c r="CS11" s="419">
        <f t="shared" si="125"/>
        <v>0</v>
      </c>
      <c r="CT11" s="419">
        <f t="shared" si="125"/>
        <v>0</v>
      </c>
      <c r="CU11" s="486">
        <f>(CU$4*0.51)*$A$11</f>
        <v>6466959.5230534431</v>
      </c>
      <c r="CV11" s="419">
        <f t="shared" ref="CV11:CY11" si="126">(CV4*(100%-$A$7))*$A$11</f>
        <v>0</v>
      </c>
      <c r="CW11" s="419">
        <f t="shared" si="126"/>
        <v>0</v>
      </c>
      <c r="CX11" s="419">
        <f t="shared" si="126"/>
        <v>0</v>
      </c>
      <c r="CY11" s="419">
        <f t="shared" si="126"/>
        <v>0</v>
      </c>
      <c r="CZ11" s="486">
        <f>(CZ$4*0.51)*$A$11</f>
        <v>5071776.2683087494</v>
      </c>
      <c r="DA11" s="419">
        <f t="shared" ref="DA11:DD11" si="127">(DA4*(100%-$A$7))*$A$11</f>
        <v>0</v>
      </c>
      <c r="DB11" s="419">
        <f t="shared" si="127"/>
        <v>0</v>
      </c>
      <c r="DC11" s="419">
        <f t="shared" si="127"/>
        <v>0</v>
      </c>
      <c r="DD11" s="419">
        <f t="shared" si="127"/>
        <v>0</v>
      </c>
      <c r="DE11" s="486">
        <f>(DE$4*0.51)*$A$11</f>
        <v>4706209.5298218001</v>
      </c>
      <c r="DF11" s="419">
        <f t="shared" ref="DF11:DJ11" si="128">(DF4*(100%-$A$7))*$A$11</f>
        <v>0</v>
      </c>
      <c r="DG11" s="419">
        <f t="shared" si="128"/>
        <v>0</v>
      </c>
      <c r="DH11" s="419">
        <f t="shared" si="128"/>
        <v>0</v>
      </c>
      <c r="DI11" s="419">
        <f t="shared" si="128"/>
        <v>0</v>
      </c>
      <c r="DJ11" s="419">
        <f t="shared" si="128"/>
        <v>0</v>
      </c>
      <c r="DK11" s="486">
        <f>(DK$4*0.51)*$A$11</f>
        <v>5371573.5529706255</v>
      </c>
      <c r="DL11" s="419">
        <f t="shared" ref="DL11:DO11" si="129">(DL4*(100%-$A$7))*$A$11</f>
        <v>0</v>
      </c>
      <c r="DM11" s="419">
        <f t="shared" si="129"/>
        <v>0</v>
      </c>
      <c r="DN11" s="419">
        <f t="shared" si="129"/>
        <v>0</v>
      </c>
      <c r="DO11" s="419">
        <f t="shared" si="129"/>
        <v>54163.864954485005</v>
      </c>
      <c r="DP11" s="486">
        <f>(DP$4*0.51)*$A$11</f>
        <v>5792685.5764527749</v>
      </c>
      <c r="DQ11" s="419">
        <f t="shared" ref="DQ11:DT11" si="130">(DQ4*(100%-$A$7))*$A$11</f>
        <v>0</v>
      </c>
      <c r="DR11" s="419">
        <f t="shared" si="130"/>
        <v>0</v>
      </c>
      <c r="DS11" s="419">
        <f t="shared" si="130"/>
        <v>0</v>
      </c>
      <c r="DT11" s="419">
        <f t="shared" si="130"/>
        <v>0</v>
      </c>
      <c r="DU11" s="486">
        <f>(DU$4*0.51)*$A$11</f>
        <v>6403244.33680782</v>
      </c>
      <c r="DV11" s="419">
        <f t="shared" ref="DV11:DZ11" si="131">(DV4*(100%-$A$7))*$A$11</f>
        <v>0</v>
      </c>
      <c r="DW11" s="419">
        <f t="shared" si="131"/>
        <v>0</v>
      </c>
      <c r="DX11" s="419">
        <f t="shared" si="131"/>
        <v>0</v>
      </c>
      <c r="DY11" s="419">
        <f t="shared" si="131"/>
        <v>0</v>
      </c>
      <c r="DZ11" s="419">
        <f t="shared" si="131"/>
        <v>0</v>
      </c>
      <c r="EA11" s="486">
        <f>(EA$4*0.51)*$A$11</f>
        <v>15620889.140581723</v>
      </c>
      <c r="EB11" s="595">
        <f t="shared" ref="EB11:EB15" si="132">BT11+BY11+CE11+CJ11+CO11+CU11+CZ11+DE11+DK11+DP11+DU11+EA11</f>
        <v>74143100.830471277</v>
      </c>
    </row>
    <row r="12" spans="1:132">
      <c r="A12" s="731">
        <v>0.06</v>
      </c>
      <c r="B12" s="420" t="s">
        <v>361</v>
      </c>
      <c r="C12" s="419">
        <f>(C4*(100%-$A$7))*$A$12</f>
        <v>71.345639722607999</v>
      </c>
      <c r="D12" s="419">
        <f t="shared" ref="D12:F12" si="133">(D4*(100%-$A$7))*$A$12</f>
        <v>61.181146109879997</v>
      </c>
      <c r="E12" s="419">
        <f t="shared" si="133"/>
        <v>77.327446361867985</v>
      </c>
      <c r="F12" s="419">
        <f t="shared" si="133"/>
        <v>69.491676378779999</v>
      </c>
      <c r="G12" s="486">
        <f t="shared" si="83"/>
        <v>279.34590857313594</v>
      </c>
      <c r="H12" s="419">
        <f>(H4*(100%-$A$7))*$A$12</f>
        <v>71.35388807562002</v>
      </c>
      <c r="I12" s="419">
        <f t="shared" ref="I12:J12" si="134">(I4*(100%-$A$7))*$A$12</f>
        <v>81.781108751744981</v>
      </c>
      <c r="J12" s="419">
        <f t="shared" si="134"/>
        <v>92.141950769244005</v>
      </c>
      <c r="K12" s="419">
        <f>(K4*(100%-$A$7))*$A$12</f>
        <v>75.284759684519997</v>
      </c>
      <c r="L12" s="486">
        <f t="shared" si="2"/>
        <v>320.56170728112897</v>
      </c>
      <c r="M12" s="419">
        <f t="shared" ref="M12:Q12" si="135">(M4*(100%-$A$7))*$A$12</f>
        <v>68.9507789143032</v>
      </c>
      <c r="N12" s="419">
        <f t="shared" si="135"/>
        <v>71.68064977586161</v>
      </c>
      <c r="O12" s="419">
        <f>(O4*(100%-$A$7))*$A$12</f>
        <v>79.757476096687199</v>
      </c>
      <c r="P12" s="419">
        <f t="shared" si="135"/>
        <v>73.642332376785589</v>
      </c>
      <c r="Q12" s="419">
        <f t="shared" si="135"/>
        <v>74.221754503680003</v>
      </c>
      <c r="R12" s="486">
        <f t="shared" si="32"/>
        <v>368.25299166731759</v>
      </c>
      <c r="S12" s="419">
        <f t="shared" ref="S12:V12" si="136">(S4*(100%-$A$7))*$A$12</f>
        <v>79.065862331508029</v>
      </c>
      <c r="T12" s="419">
        <f t="shared" si="136"/>
        <v>89.94024168484323</v>
      </c>
      <c r="U12" s="419">
        <f t="shared" si="136"/>
        <v>88.412090836478384</v>
      </c>
      <c r="V12" s="419">
        <f t="shared" si="136"/>
        <v>103.2057203226336</v>
      </c>
      <c r="W12" s="486">
        <f t="shared" si="34"/>
        <v>360.62391517546325</v>
      </c>
      <c r="X12" s="419">
        <f t="shared" ref="X12:AA12" si="137">(X4*(100%-$A$7))*$A$12</f>
        <v>101.36210676845759</v>
      </c>
      <c r="Y12" s="419">
        <f t="shared" si="137"/>
        <v>120.40581415851361</v>
      </c>
      <c r="Z12" s="419">
        <f t="shared" si="137"/>
        <v>88.058193268723215</v>
      </c>
      <c r="AA12" s="419">
        <f t="shared" si="137"/>
        <v>85.112612805124826</v>
      </c>
      <c r="AB12" s="486">
        <f t="shared" si="6"/>
        <v>394.93872700081931</v>
      </c>
      <c r="AC12" s="419">
        <f t="shared" ref="AC12:AG12" si="138">(AC4*(100%-$A$7))*$A$12</f>
        <v>85.920576851282391</v>
      </c>
      <c r="AD12" s="419">
        <f t="shared" si="138"/>
        <v>91.21542004738798</v>
      </c>
      <c r="AE12" s="419">
        <f t="shared" si="138"/>
        <v>93.415531589265612</v>
      </c>
      <c r="AF12" s="419">
        <f t="shared" si="138"/>
        <v>84.523880964340805</v>
      </c>
      <c r="AG12" s="419">
        <f t="shared" si="138"/>
        <v>95.310797310633603</v>
      </c>
      <c r="AH12" s="486">
        <f t="shared" si="37"/>
        <v>450.38620676291043</v>
      </c>
      <c r="AI12" s="419">
        <f t="shared" ref="AI12:AL12" si="139">(AI4*(100%-$A$7))*$A$12</f>
        <v>101.06406257274</v>
      </c>
      <c r="AJ12" s="419">
        <f t="shared" si="139"/>
        <v>95.204705119920007</v>
      </c>
      <c r="AK12" s="419">
        <f t="shared" si="139"/>
        <v>92.344791151439992</v>
      </c>
      <c r="AL12" s="419">
        <f t="shared" si="139"/>
        <v>93.742274133540008</v>
      </c>
      <c r="AM12" s="486">
        <f t="shared" si="39"/>
        <v>382.35583297764003</v>
      </c>
      <c r="AN12" s="419">
        <f t="shared" ref="AN12:AQ12" si="140">(AN4*(100%-$A$7))*$A$12</f>
        <v>93.917077493400043</v>
      </c>
      <c r="AO12" s="419">
        <f t="shared" si="140"/>
        <v>86.962288979159979</v>
      </c>
      <c r="AP12" s="419">
        <f t="shared" si="140"/>
        <v>87.739527785760004</v>
      </c>
      <c r="AQ12" s="419">
        <f t="shared" si="140"/>
        <v>90.818136172080003</v>
      </c>
      <c r="AR12" s="486">
        <f t="shared" si="10"/>
        <v>359.43703043040006</v>
      </c>
      <c r="AS12" s="419">
        <f t="shared" ref="AS12:AW12" si="141">(AS4*(100%-$A$7))*$A$12</f>
        <v>92.035245171419987</v>
      </c>
      <c r="AT12" s="419">
        <f t="shared" si="141"/>
        <v>79.621647895260011</v>
      </c>
      <c r="AU12" s="419">
        <f t="shared" si="141"/>
        <v>89.31655471644001</v>
      </c>
      <c r="AV12" s="419">
        <f t="shared" si="141"/>
        <v>74.071991772540017</v>
      </c>
      <c r="AW12" s="419">
        <f t="shared" si="141"/>
        <v>75.912326149320009</v>
      </c>
      <c r="AX12" s="486">
        <f t="shared" si="42"/>
        <v>410.95776570498003</v>
      </c>
      <c r="AY12" s="419">
        <f t="shared" ref="AY12:BB12" si="142">(AY4*(100%-$A$7))*$A$12</f>
        <v>77.397623866980013</v>
      </c>
      <c r="AZ12" s="419">
        <f t="shared" si="142"/>
        <v>83.759820008940011</v>
      </c>
      <c r="BA12" s="419">
        <f t="shared" si="142"/>
        <v>94.119335543519995</v>
      </c>
      <c r="BB12" s="419">
        <f t="shared" si="142"/>
        <v>128.05804390842002</v>
      </c>
      <c r="BC12" s="486">
        <f t="shared" si="44"/>
        <v>383.33482332786002</v>
      </c>
      <c r="BD12" s="419">
        <f t="shared" ref="BD12:BG12" si="143">(BD4*(100%-$A$7))*$A$12</f>
        <v>94.531076970840033</v>
      </c>
      <c r="BE12" s="419">
        <f t="shared" si="143"/>
        <v>81.642606027300005</v>
      </c>
      <c r="BF12" s="419">
        <f t="shared" si="143"/>
        <v>111.74973924168</v>
      </c>
      <c r="BG12" s="419">
        <f t="shared" si="143"/>
        <v>115.96054286357997</v>
      </c>
      <c r="BH12" s="486">
        <f t="shared" si="14"/>
        <v>403.88396510340004</v>
      </c>
      <c r="BI12" s="419">
        <f t="shared" ref="BI12:BM12" si="144">(BI4*(100%-$A$7))*$A$12</f>
        <v>156.93737958324002</v>
      </c>
      <c r="BJ12" s="419">
        <f t="shared" si="144"/>
        <v>195.49359950850004</v>
      </c>
      <c r="BK12" s="419">
        <f t="shared" si="144"/>
        <v>249.24385937250003</v>
      </c>
      <c r="BL12" s="419">
        <f t="shared" si="144"/>
        <v>390.29143198518</v>
      </c>
      <c r="BM12" s="419">
        <f t="shared" si="144"/>
        <v>110.93147972748</v>
      </c>
      <c r="BN12" s="486">
        <f t="shared" si="47"/>
        <v>1102.8977501769</v>
      </c>
      <c r="BO12" s="595">
        <f>G12+L12+R12+W12+AB12+AH12+AM12+AR12+AX12+BC12+BH12+BN12</f>
        <v>5216.9766241819561</v>
      </c>
      <c r="BP12" s="419">
        <f>(BP4*(100%-$A$7))*$A$12</f>
        <v>0</v>
      </c>
      <c r="BQ12" s="419">
        <f t="shared" ref="BQ12:BS12" si="145">(BQ4*(100%-$A$7))*$A$12</f>
        <v>0</v>
      </c>
      <c r="BR12" s="419">
        <f t="shared" si="145"/>
        <v>1.2618352495340968E-6</v>
      </c>
      <c r="BS12" s="419">
        <f t="shared" si="145"/>
        <v>0</v>
      </c>
      <c r="BT12" s="486">
        <f>(BT$4*0.51)*$A$12</f>
        <v>426393.92289468768</v>
      </c>
      <c r="BU12" s="419">
        <f>(BU4*(100%-$A$7))*$A$12</f>
        <v>0</v>
      </c>
      <c r="BV12" s="419">
        <f t="shared" ref="BV12:BW12" si="146">(BV4*(100%-$A$7))*$A$12</f>
        <v>0</v>
      </c>
      <c r="BW12" s="419">
        <f t="shared" si="146"/>
        <v>0</v>
      </c>
      <c r="BX12" s="419">
        <f>(BX4*(100%-$A$7))*$A$12</f>
        <v>0</v>
      </c>
      <c r="BY12" s="486">
        <f>(BY$4*0.51)*$A$12</f>
        <v>349628.30196842167</v>
      </c>
      <c r="BZ12" s="419">
        <f t="shared" ref="BZ12:CA12" si="147">(BZ4*(100%-$A$7))*$A$12</f>
        <v>3.4018139932508037E-5</v>
      </c>
      <c r="CA12" s="419">
        <f t="shared" si="147"/>
        <v>3.4108410909235233E-5</v>
      </c>
      <c r="CB12" s="419">
        <f>(CB4*(100%-$A$7))*$A$12</f>
        <v>0</v>
      </c>
      <c r="CC12" s="419">
        <f t="shared" ref="CC12:CD12" si="148">(CC4*(100%-$A$7))*$A$12</f>
        <v>76.83008464800001</v>
      </c>
      <c r="CD12" s="419">
        <f t="shared" si="148"/>
        <v>81.649468673999991</v>
      </c>
      <c r="CE12" s="486">
        <f>(CE$4*0.51)*$A$12</f>
        <v>445979.4319091466</v>
      </c>
      <c r="CF12" s="419">
        <f t="shared" ref="CF12:CI12" si="149">(CF4*(100%-$A$7))*$A$12</f>
        <v>3.3716044039468904E-5</v>
      </c>
      <c r="CG12" s="419">
        <f t="shared" si="149"/>
        <v>3.332020217814748E-5</v>
      </c>
      <c r="CH12" s="419">
        <f t="shared" si="149"/>
        <v>406.42230061799995</v>
      </c>
      <c r="CI12" s="419">
        <f t="shared" si="149"/>
        <v>3.3293164372036498E-5</v>
      </c>
      <c r="CJ12" s="486">
        <f>(CJ$4*0.51)*$A$12</f>
        <v>415960.31832812558</v>
      </c>
      <c r="CK12" s="419">
        <f t="shared" ref="CK12:CN12" si="150">(CK4*(100%-$A$7))*$A$12</f>
        <v>3.3307504398954006E-5</v>
      </c>
      <c r="CL12" s="419">
        <f t="shared" si="150"/>
        <v>3.3928599365279858E-5</v>
      </c>
      <c r="CM12" s="419">
        <f t="shared" si="150"/>
        <v>0</v>
      </c>
      <c r="CN12" s="419">
        <f t="shared" si="150"/>
        <v>0</v>
      </c>
      <c r="CO12" s="486">
        <f>(CO$4*0.51)*$A$12</f>
        <v>435584.56217019289</v>
      </c>
      <c r="CP12" s="419">
        <f t="shared" ref="CP12:CT12" si="151">(CP4*(100%-$A$7))*$A$12</f>
        <v>3.4091814142536396E-5</v>
      </c>
      <c r="CQ12" s="419">
        <f t="shared" si="151"/>
        <v>3.4006006759815465E-5</v>
      </c>
      <c r="CR12" s="419">
        <f t="shared" si="151"/>
        <v>0</v>
      </c>
      <c r="CS12" s="419">
        <f t="shared" si="151"/>
        <v>0</v>
      </c>
      <c r="CT12" s="419">
        <f t="shared" si="151"/>
        <v>0</v>
      </c>
      <c r="CU12" s="486">
        <f>(CU$4*0.51)*$A$12</f>
        <v>542681.91801847075</v>
      </c>
      <c r="CV12" s="419">
        <f t="shared" ref="CV12:CY12" si="152">(CV4*(100%-$A$7))*$A$12</f>
        <v>0</v>
      </c>
      <c r="CW12" s="419">
        <f t="shared" si="152"/>
        <v>0</v>
      </c>
      <c r="CX12" s="419">
        <f t="shared" si="152"/>
        <v>0</v>
      </c>
      <c r="CY12" s="419">
        <f t="shared" si="152"/>
        <v>0</v>
      </c>
      <c r="CZ12" s="486">
        <f>(CZ$4*0.51)*$A$12</f>
        <v>425603.60293499997</v>
      </c>
      <c r="DA12" s="419">
        <f t="shared" ref="DA12:DD12" si="153">(DA4*(100%-$A$7))*$A$12</f>
        <v>0</v>
      </c>
      <c r="DB12" s="419">
        <f t="shared" si="153"/>
        <v>0</v>
      </c>
      <c r="DC12" s="419">
        <f t="shared" si="153"/>
        <v>0</v>
      </c>
      <c r="DD12" s="419">
        <f t="shared" si="153"/>
        <v>0</v>
      </c>
      <c r="DE12" s="486">
        <f>(DE$4*0.51)*$A$12</f>
        <v>394926.67383120005</v>
      </c>
      <c r="DF12" s="419">
        <f t="shared" ref="DF12:DJ12" si="154">(DF4*(100%-$A$7))*$A$12</f>
        <v>0</v>
      </c>
      <c r="DG12" s="419">
        <f t="shared" si="154"/>
        <v>0</v>
      </c>
      <c r="DH12" s="419">
        <f t="shared" si="154"/>
        <v>0</v>
      </c>
      <c r="DI12" s="419">
        <f t="shared" si="154"/>
        <v>0</v>
      </c>
      <c r="DJ12" s="419">
        <f t="shared" si="154"/>
        <v>0</v>
      </c>
      <c r="DK12" s="486">
        <f>(DK$4*0.51)*$A$12</f>
        <v>450761.41703250003</v>
      </c>
      <c r="DL12" s="419">
        <f t="shared" ref="DL12:DO12" si="155">(DL4*(100%-$A$7))*$A$12</f>
        <v>0</v>
      </c>
      <c r="DM12" s="419">
        <f t="shared" si="155"/>
        <v>0</v>
      </c>
      <c r="DN12" s="419">
        <f t="shared" si="155"/>
        <v>0</v>
      </c>
      <c r="DO12" s="419">
        <f t="shared" si="155"/>
        <v>4545.2194367399998</v>
      </c>
      <c r="DP12" s="486">
        <f>(DP$4*0.51)*$A$12</f>
        <v>486099.48893310002</v>
      </c>
      <c r="DQ12" s="419">
        <f t="shared" ref="DQ12:DT12" si="156">(DQ4*(100%-$A$7))*$A$12</f>
        <v>0</v>
      </c>
      <c r="DR12" s="419">
        <f t="shared" si="156"/>
        <v>0</v>
      </c>
      <c r="DS12" s="419">
        <f t="shared" si="156"/>
        <v>0</v>
      </c>
      <c r="DT12" s="419">
        <f t="shared" si="156"/>
        <v>0</v>
      </c>
      <c r="DU12" s="486">
        <f>(DU$4*0.51)*$A$12</f>
        <v>537335.18910275411</v>
      </c>
      <c r="DV12" s="419">
        <f t="shared" ref="DV12:DZ12" si="157">(DV4*(100%-$A$7))*$A$12</f>
        <v>0</v>
      </c>
      <c r="DW12" s="419">
        <f t="shared" si="157"/>
        <v>0</v>
      </c>
      <c r="DX12" s="419">
        <f t="shared" si="157"/>
        <v>0</v>
      </c>
      <c r="DY12" s="419">
        <f t="shared" si="157"/>
        <v>0</v>
      </c>
      <c r="DZ12" s="419">
        <f t="shared" si="157"/>
        <v>0</v>
      </c>
      <c r="EA12" s="486">
        <f>(EA$4*0.51)*$A$12</f>
        <v>1310843.8439648999</v>
      </c>
      <c r="EB12" s="595">
        <f>BT12+BY12+CE12+CJ12+CO12+CU12+CZ12+DE12+DK12+DP12+DU12+EA12</f>
        <v>6221798.6710884999</v>
      </c>
    </row>
    <row r="13" spans="1:132">
      <c r="A13" s="759">
        <f>SUM(A8:A12)</f>
        <v>1</v>
      </c>
      <c r="B13" s="485" t="s">
        <v>38</v>
      </c>
      <c r="C13" s="486">
        <f t="shared" ref="C13:K13" si="158">SUM(C7:C12)</f>
        <v>2331.5568536800001</v>
      </c>
      <c r="D13" s="486">
        <f t="shared" si="158"/>
        <v>1999.3838598000002</v>
      </c>
      <c r="E13" s="486">
        <f t="shared" si="158"/>
        <v>2527.0407307800001</v>
      </c>
      <c r="F13" s="486">
        <f t="shared" si="158"/>
        <v>2270.9698163000007</v>
      </c>
      <c r="G13" s="563">
        <f>SUM(G7:G12)</f>
        <v>9128.9512605599994</v>
      </c>
      <c r="H13" s="486">
        <f t="shared" si="158"/>
        <v>2331.8264077000003</v>
      </c>
      <c r="I13" s="486">
        <f t="shared" si="158"/>
        <v>2672.585253324999</v>
      </c>
      <c r="J13" s="486">
        <f t="shared" si="158"/>
        <v>3011.1748617400003</v>
      </c>
      <c r="K13" s="486">
        <f t="shared" si="158"/>
        <v>2460.2862641999996</v>
      </c>
      <c r="L13" s="562">
        <f t="shared" ref="L13" si="159">SUM(L7:L12)</f>
        <v>10475.872786965001</v>
      </c>
      <c r="M13" s="486">
        <f t="shared" ref="M13:AA13" si="160">SUM(M7:M12)</f>
        <v>2253.2934285719998</v>
      </c>
      <c r="N13" s="486">
        <f t="shared" si="160"/>
        <v>2342.5048946360002</v>
      </c>
      <c r="O13" s="486">
        <f t="shared" si="160"/>
        <v>2606.4534672119999</v>
      </c>
      <c r="P13" s="486">
        <f t="shared" si="160"/>
        <v>2406.612169176</v>
      </c>
      <c r="Q13" s="486">
        <f t="shared" si="160"/>
        <v>2425.5475328000002</v>
      </c>
      <c r="R13" s="563">
        <f t="shared" si="160"/>
        <v>12034.411492395999</v>
      </c>
      <c r="S13" s="486">
        <f t="shared" si="160"/>
        <v>2583.8517101800007</v>
      </c>
      <c r="T13" s="486">
        <f t="shared" si="160"/>
        <v>2939.2235844720008</v>
      </c>
      <c r="U13" s="486">
        <f t="shared" si="160"/>
        <v>2889.2840142639993</v>
      </c>
      <c r="V13" s="486">
        <f t="shared" si="160"/>
        <v>3372.7359582560002</v>
      </c>
      <c r="W13" s="562">
        <f t="shared" si="160"/>
        <v>11785.095267172001</v>
      </c>
      <c r="X13" s="486">
        <f t="shared" si="160"/>
        <v>3312.4871492959996</v>
      </c>
      <c r="Y13" s="486">
        <f t="shared" si="160"/>
        <v>3934.8305280560003</v>
      </c>
      <c r="Z13" s="486">
        <f t="shared" si="160"/>
        <v>2877.7187342720008</v>
      </c>
      <c r="AA13" s="486">
        <f t="shared" si="160"/>
        <v>2781.4579348080001</v>
      </c>
      <c r="AB13" s="563">
        <f t="shared" ref="AB13" si="161">SUM(AB7:AB12)</f>
        <v>12906.494346432002</v>
      </c>
      <c r="AC13" s="486">
        <f t="shared" ref="AC13:AQ13" si="162">SUM(AC7:AC12)</f>
        <v>2807.8619886039996</v>
      </c>
      <c r="AD13" s="486">
        <f t="shared" si="162"/>
        <v>2980.8960799799997</v>
      </c>
      <c r="AE13" s="486">
        <f t="shared" si="162"/>
        <v>3052.7951499760002</v>
      </c>
      <c r="AF13" s="486">
        <f t="shared" si="162"/>
        <v>2762.2183321679995</v>
      </c>
      <c r="AG13" s="486">
        <f t="shared" si="162"/>
        <v>3114.7319382559999</v>
      </c>
      <c r="AH13" s="562">
        <f t="shared" si="162"/>
        <v>14718.503488983999</v>
      </c>
      <c r="AI13" s="486">
        <f t="shared" si="162"/>
        <v>3302.7471428999997</v>
      </c>
      <c r="AJ13" s="486">
        <f t="shared" si="162"/>
        <v>3111.2648732000007</v>
      </c>
      <c r="AK13" s="486">
        <f t="shared" si="162"/>
        <v>3017.8036324</v>
      </c>
      <c r="AL13" s="486">
        <f t="shared" si="162"/>
        <v>3063.4730109000002</v>
      </c>
      <c r="AM13" s="563">
        <f t="shared" si="162"/>
        <v>12495.288659400001</v>
      </c>
      <c r="AN13" s="486">
        <f t="shared" si="162"/>
        <v>3069.1855390000014</v>
      </c>
      <c r="AO13" s="486">
        <f t="shared" si="162"/>
        <v>2841.9048685999996</v>
      </c>
      <c r="AP13" s="486">
        <f t="shared" si="162"/>
        <v>2867.3048296000002</v>
      </c>
      <c r="AQ13" s="486">
        <f t="shared" si="162"/>
        <v>2967.9129468000001</v>
      </c>
      <c r="AR13" s="562">
        <f t="shared" ref="AR13" si="163">SUM(AR7:AR12)</f>
        <v>11746.308184000001</v>
      </c>
      <c r="AS13" s="486">
        <f t="shared" ref="AS13:BG13" si="164">SUM(AS7:AS12)</f>
        <v>3007.687750699999</v>
      </c>
      <c r="AT13" s="486">
        <f t="shared" si="164"/>
        <v>2602.014637100001</v>
      </c>
      <c r="AU13" s="486">
        <f t="shared" si="164"/>
        <v>2918.8416574000003</v>
      </c>
      <c r="AV13" s="486">
        <f t="shared" si="164"/>
        <v>2420.6533259000007</v>
      </c>
      <c r="AW13" s="486">
        <f t="shared" si="164"/>
        <v>2480.7949722000003</v>
      </c>
      <c r="AX13" s="563">
        <f t="shared" si="164"/>
        <v>13429.9923433</v>
      </c>
      <c r="AY13" s="486">
        <f t="shared" si="164"/>
        <v>2529.3341133000004</v>
      </c>
      <c r="AZ13" s="486">
        <f t="shared" si="164"/>
        <v>2737.2490199000008</v>
      </c>
      <c r="BA13" s="486">
        <f t="shared" si="164"/>
        <v>3075.7952791999996</v>
      </c>
      <c r="BB13" s="486">
        <f t="shared" si="164"/>
        <v>4184.9033957000001</v>
      </c>
      <c r="BC13" s="562">
        <f t="shared" si="164"/>
        <v>12527.2818081</v>
      </c>
      <c r="BD13" s="486">
        <f t="shared" si="164"/>
        <v>3089.2508814000007</v>
      </c>
      <c r="BE13" s="486">
        <f t="shared" si="164"/>
        <v>2668.0590205000003</v>
      </c>
      <c r="BF13" s="486">
        <f t="shared" si="164"/>
        <v>3651.9522628000004</v>
      </c>
      <c r="BG13" s="486">
        <f t="shared" si="164"/>
        <v>3789.5602242999989</v>
      </c>
      <c r="BH13" s="563">
        <f t="shared" ref="BH13" si="165">SUM(BH7:BH12)</f>
        <v>13198.822388999999</v>
      </c>
      <c r="BI13" s="486">
        <f t="shared" ref="BI13:BN13" si="166">SUM(BI7:BI12)</f>
        <v>5128.6725354000009</v>
      </c>
      <c r="BJ13" s="486">
        <f t="shared" si="166"/>
        <v>6388.6797225000009</v>
      </c>
      <c r="BK13" s="486">
        <f t="shared" si="166"/>
        <v>8145.2241625000006</v>
      </c>
      <c r="BL13" s="486">
        <f t="shared" si="166"/>
        <v>12754.621960299999</v>
      </c>
      <c r="BM13" s="486">
        <f t="shared" si="166"/>
        <v>3625.2117558</v>
      </c>
      <c r="BN13" s="562">
        <f t="shared" si="166"/>
        <v>36042.410136499995</v>
      </c>
      <c r="BP13" s="486">
        <f t="shared" ref="BP13:BX13" si="167">SUM(BP7:BP12)</f>
        <v>0</v>
      </c>
      <c r="BQ13" s="486">
        <f t="shared" si="167"/>
        <v>0</v>
      </c>
      <c r="BR13" s="486">
        <f t="shared" si="167"/>
        <v>4.1236446063205778E-5</v>
      </c>
      <c r="BS13" s="486">
        <f t="shared" si="167"/>
        <v>0</v>
      </c>
      <c r="BT13" s="563">
        <f>SUM(BT7:BT12)</f>
        <v>13934441.924662998</v>
      </c>
      <c r="BU13" s="486">
        <f t="shared" ref="BU13:EA13" si="168">SUM(BU7:BU12)</f>
        <v>0</v>
      </c>
      <c r="BV13" s="486">
        <f t="shared" si="168"/>
        <v>0</v>
      </c>
      <c r="BW13" s="486">
        <f t="shared" si="168"/>
        <v>0</v>
      </c>
      <c r="BX13" s="486">
        <f t="shared" si="168"/>
        <v>0</v>
      </c>
      <c r="BY13" s="562">
        <f t="shared" si="168"/>
        <v>11425761.502236001</v>
      </c>
      <c r="BZ13" s="486">
        <f t="shared" si="168"/>
        <v>1.1117039193630077E-3</v>
      </c>
      <c r="CA13" s="486">
        <f t="shared" si="168"/>
        <v>1.1146539512821971E-3</v>
      </c>
      <c r="CB13" s="486">
        <f t="shared" si="168"/>
        <v>0</v>
      </c>
      <c r="CC13" s="486">
        <f t="shared" si="168"/>
        <v>2510.7870800000005</v>
      </c>
      <c r="CD13" s="486">
        <f t="shared" si="168"/>
        <v>2668.2832899999994</v>
      </c>
      <c r="CE13" s="563">
        <f t="shared" si="168"/>
        <v>14574491.238861</v>
      </c>
      <c r="CF13" s="486">
        <f t="shared" si="168"/>
        <v>1.1018315045578074E-3</v>
      </c>
      <c r="CG13" s="486">
        <f t="shared" si="168"/>
        <v>1.0888954960178918E-3</v>
      </c>
      <c r="CH13" s="486">
        <f t="shared" si="168"/>
        <v>13281.774529999999</v>
      </c>
      <c r="CI13" s="486">
        <f t="shared" si="168"/>
        <v>1.0880119075828924E-3</v>
      </c>
      <c r="CJ13" s="562">
        <f t="shared" si="168"/>
        <v>13593474.4551675</v>
      </c>
      <c r="CK13" s="486">
        <f t="shared" si="168"/>
        <v>1.0884805359135294E-3</v>
      </c>
      <c r="CL13" s="486">
        <f t="shared" si="168"/>
        <v>1.1087777570352893E-3</v>
      </c>
      <c r="CM13" s="486">
        <f t="shared" si="168"/>
        <v>0</v>
      </c>
      <c r="CN13" s="486">
        <f t="shared" si="168"/>
        <v>0</v>
      </c>
      <c r="CO13" s="563">
        <f t="shared" si="168"/>
        <v>14234789.613404997</v>
      </c>
      <c r="CP13" s="486">
        <f t="shared" si="168"/>
        <v>1.1141115732855031E-3</v>
      </c>
      <c r="CQ13" s="486">
        <f t="shared" si="168"/>
        <v>1.1113074104514859E-3</v>
      </c>
      <c r="CR13" s="486">
        <f t="shared" si="168"/>
        <v>0</v>
      </c>
      <c r="CS13" s="486">
        <f t="shared" si="168"/>
        <v>0</v>
      </c>
      <c r="CT13" s="486">
        <f t="shared" si="168"/>
        <v>0</v>
      </c>
      <c r="CU13" s="562">
        <f t="shared" si="168"/>
        <v>17734703.203217998</v>
      </c>
      <c r="CV13" s="486">
        <f t="shared" si="168"/>
        <v>0</v>
      </c>
      <c r="CW13" s="486">
        <f t="shared" si="168"/>
        <v>0</v>
      </c>
      <c r="CX13" s="486">
        <f t="shared" si="168"/>
        <v>0</v>
      </c>
      <c r="CY13" s="486">
        <f t="shared" si="168"/>
        <v>0</v>
      </c>
      <c r="CZ13" s="563">
        <f t="shared" si="168"/>
        <v>13908614.474999998</v>
      </c>
      <c r="DA13" s="486">
        <f t="shared" si="168"/>
        <v>0</v>
      </c>
      <c r="DB13" s="486">
        <f t="shared" si="168"/>
        <v>0</v>
      </c>
      <c r="DC13" s="486">
        <f t="shared" si="168"/>
        <v>0</v>
      </c>
      <c r="DD13" s="486">
        <f t="shared" si="168"/>
        <v>0</v>
      </c>
      <c r="DE13" s="562">
        <f t="shared" si="168"/>
        <v>12906100.452000001</v>
      </c>
      <c r="DF13" s="486">
        <f t="shared" si="168"/>
        <v>0</v>
      </c>
      <c r="DG13" s="486">
        <f t="shared" si="168"/>
        <v>0</v>
      </c>
      <c r="DH13" s="486">
        <f t="shared" si="168"/>
        <v>0</v>
      </c>
      <c r="DI13" s="486">
        <f t="shared" si="168"/>
        <v>0</v>
      </c>
      <c r="DJ13" s="486">
        <f t="shared" si="168"/>
        <v>0</v>
      </c>
      <c r="DK13" s="563">
        <f t="shared" si="168"/>
        <v>14730765.262500001</v>
      </c>
      <c r="DL13" s="486">
        <f t="shared" si="168"/>
        <v>0</v>
      </c>
      <c r="DM13" s="486">
        <f t="shared" si="168"/>
        <v>0</v>
      </c>
      <c r="DN13" s="486">
        <f t="shared" si="168"/>
        <v>0</v>
      </c>
      <c r="DO13" s="486">
        <f t="shared" si="168"/>
        <v>148536.58290000001</v>
      </c>
      <c r="DP13" s="562">
        <f t="shared" si="168"/>
        <v>15885604.213500001</v>
      </c>
      <c r="DQ13" s="486">
        <f t="shared" si="168"/>
        <v>0</v>
      </c>
      <c r="DR13" s="486">
        <f t="shared" si="168"/>
        <v>0</v>
      </c>
      <c r="DS13" s="486">
        <f t="shared" si="168"/>
        <v>0</v>
      </c>
      <c r="DT13" s="486">
        <f t="shared" si="168"/>
        <v>0</v>
      </c>
      <c r="DU13" s="563">
        <f t="shared" si="168"/>
        <v>17559973.500090003</v>
      </c>
      <c r="DV13" s="486">
        <f t="shared" si="168"/>
        <v>0</v>
      </c>
      <c r="DW13" s="486">
        <f t="shared" si="168"/>
        <v>0</v>
      </c>
      <c r="DX13" s="486">
        <f t="shared" si="168"/>
        <v>0</v>
      </c>
      <c r="DY13" s="486">
        <f t="shared" si="168"/>
        <v>0</v>
      </c>
      <c r="DZ13" s="486">
        <f t="shared" si="168"/>
        <v>0</v>
      </c>
      <c r="EA13" s="562">
        <f t="shared" si="168"/>
        <v>42838034.116499998</v>
      </c>
    </row>
    <row r="15" spans="1:132">
      <c r="P15" s="443">
        <f>'Proy 2023 vs 2022'!BO33/2</f>
        <v>1203306.0845880001</v>
      </c>
      <c r="Q15" s="443">
        <f>'Proy 2023 vs 2022'!BT33/2</f>
        <v>1212773.7664000001</v>
      </c>
      <c r="S15" s="604">
        <f>'Proy 2023 vs 2022'!CC33/2</f>
        <v>1291925.8550900004</v>
      </c>
      <c r="T15" s="443">
        <f>'Proy 2023 vs 2022'!CH33/2</f>
        <v>1469611.7922360003</v>
      </c>
      <c r="U15" s="443">
        <f>'Proy 2023 vs 2022'!CM33/2</f>
        <v>1444642.0071319996</v>
      </c>
      <c r="V15" s="443">
        <f>'Proy 2023 vs 2022'!CR33/2</f>
        <v>1686367.9791280001</v>
      </c>
      <c r="X15" s="443">
        <f>'Proy 2023 vs 2022'!DB33/2</f>
        <v>1656243.5746480001</v>
      </c>
      <c r="Y15" s="443">
        <f>'Proy 2023 vs 2022'!DG33/2</f>
        <v>1967415.2640280002</v>
      </c>
      <c r="Z15" s="443">
        <f>'Proy 2023 vs 2022'!DL33/2</f>
        <v>1438859.3671360004</v>
      </c>
      <c r="AA15" s="443">
        <f>'Proy 2023 vs 2022'!DQ33/2</f>
        <v>1390728.9674040002</v>
      </c>
      <c r="AC15" s="604">
        <f>'Proy 2023 vs 2022'!DZ33/2</f>
        <v>1403930.9943019999</v>
      </c>
      <c r="AD15" s="443">
        <f>'Proy 2023 vs 2022'!EE33/2</f>
        <v>1490448.03999</v>
      </c>
      <c r="AE15" s="443">
        <f>'Proy 2023 vs 2022'!EJ33/2</f>
        <v>1526397.5749880001</v>
      </c>
      <c r="AF15" s="443">
        <f>'Proy 2023 vs 2022'!EO33/2</f>
        <v>1381109.1660839999</v>
      </c>
      <c r="AG15" s="443">
        <f>'Proy 2023 vs 2022'!ET33/2</f>
        <v>1557365.9691280001</v>
      </c>
      <c r="AI15" s="443">
        <f>'Proy 2023 vs 2022'!FD33/2</f>
        <v>1651373.5714499999</v>
      </c>
      <c r="AJ15" s="443">
        <f>'Proy 2023 vs 2022'!FI33/2</f>
        <v>1555632.4366000001</v>
      </c>
      <c r="AK15" s="443">
        <f>'Proy 2023 vs 2022'!FN33/2</f>
        <v>1508901.8162</v>
      </c>
      <c r="AL15" s="443">
        <f>'Proy 2023 vs 2022'!FS33/2</f>
        <v>1531736.5054500001</v>
      </c>
      <c r="AN15" s="443">
        <f>'Proy 2023 vs 2022'!GB33/2</f>
        <v>1534592.7695000006</v>
      </c>
      <c r="AO15" s="443">
        <f>'Proy 2023 vs 2022'!GG33/2</f>
        <v>1420952.4342999998</v>
      </c>
      <c r="AP15" s="443">
        <f>'Proy 2023 vs 2022'!GL33/2</f>
        <v>1433652.4148000001</v>
      </c>
      <c r="AQ15" s="443">
        <f>'Proy 2023 vs 2022'!GQ33/2</f>
        <v>1483956.4734000002</v>
      </c>
      <c r="AS15" s="443">
        <f>'Proy 2023 vs 2022'!GZ33/2</f>
        <v>1503843.8753499996</v>
      </c>
      <c r="AT15" s="443">
        <f>'Proy 2023 vs 2022'!HE33/2</f>
        <v>1301007.3185500002</v>
      </c>
      <c r="AU15" s="443">
        <f>'Proy 2023 vs 2022'!HJ33/2</f>
        <v>1459420.8287000002</v>
      </c>
      <c r="AV15" s="443">
        <f>'Proy 2023 vs 2022'!HO33/2</f>
        <v>1210326.6629500003</v>
      </c>
      <c r="AW15" s="443">
        <f>'Proy 2023 vs 2022'!HT33/2</f>
        <v>1240397.4861000001</v>
      </c>
      <c r="AY15" s="443">
        <f>'Proy 2023 vs 2022'!IC33/2</f>
        <v>1264667.0566500002</v>
      </c>
      <c r="AZ15" s="443">
        <f>'Proy 2023 vs 2022'!IH33/2</f>
        <v>1368624.5099500001</v>
      </c>
      <c r="BA15" s="443">
        <f>'Proy 2023 vs 2022'!IM33/2</f>
        <v>1537897.6396000001</v>
      </c>
      <c r="BB15" s="443">
        <f>'Proy 2023 vs 2022'!IR33/2</f>
        <v>2092451.6978500003</v>
      </c>
      <c r="BD15" s="443">
        <f>'Proy 2023 vs 2022'!JA33/2</f>
        <v>1544625.4407000006</v>
      </c>
      <c r="BE15" s="443">
        <f>'Proy 2023 vs 2022'!JF33/2</f>
        <v>1334029.5102500001</v>
      </c>
      <c r="BF15" s="443">
        <f>'Proy 2023 vs 2022'!JK33/2</f>
        <v>1825976.1314000003</v>
      </c>
      <c r="BG15" s="443">
        <f>'Proy 2023 vs 2022'!JP33/2</f>
        <v>1894780.1121499997</v>
      </c>
      <c r="BI15" s="443">
        <v>2665042.0286499998</v>
      </c>
      <c r="BJ15" s="443">
        <v>3351219.6777499998</v>
      </c>
      <c r="BK15" s="443">
        <v>4367634.791925</v>
      </c>
      <c r="BL15" s="443">
        <v>3815759.2772124996</v>
      </c>
      <c r="BM15" s="443">
        <v>1340618.1045125001</v>
      </c>
      <c r="CC15" s="443">
        <f>'Proy 2023 vs 2022'!EB33/2</f>
        <v>1255393.5400000003</v>
      </c>
      <c r="CD15" s="443">
        <f>'Proy 2023 vs 2022'!EG33/2</f>
        <v>1334141.645</v>
      </c>
      <c r="CF15" s="604">
        <f>'Proy 2023 vs 2022'!EP33/2</f>
        <v>0.55091575227890366</v>
      </c>
      <c r="CG15" s="443">
        <f>'Proy 2023 vs 2022'!EU33/2</f>
        <v>0.5444477480089458</v>
      </c>
      <c r="CH15" s="443">
        <f>'Proy 2023 vs 2022'!EZ33/2</f>
        <v>6640887.2649999997</v>
      </c>
      <c r="CI15" s="443">
        <f>'Proy 2023 vs 2022'!FE33/2</f>
        <v>0.54400595379144612</v>
      </c>
      <c r="CK15" s="443">
        <f>'Proy 2023 vs 2022'!FO33/2</f>
        <v>0.54424026795676472</v>
      </c>
      <c r="CL15" s="443">
        <f>'Proy 2023 vs 2022'!FT33/2</f>
        <v>0.55438887851764473</v>
      </c>
      <c r="CM15" s="443">
        <f>'Proy 2023 vs 2022'!FY33/2</f>
        <v>0</v>
      </c>
      <c r="CN15" s="443">
        <f>'Proy 2023 vs 2022'!GD33/2</f>
        <v>0</v>
      </c>
      <c r="CP15" s="604">
        <f>'Proy 2023 vs 2022'!GM33/2</f>
        <v>0.55705578664275157</v>
      </c>
      <c r="CQ15" s="443">
        <f>'Proy 2023 vs 2022'!GR33/2</f>
        <v>0.55565370522574298</v>
      </c>
      <c r="CR15" s="443">
        <f>'Proy 2023 vs 2022'!GW33/2</f>
        <v>0</v>
      </c>
      <c r="CS15" s="443">
        <f>'Proy 2023 vs 2022'!HB33/2</f>
        <v>0</v>
      </c>
      <c r="CT15" s="443">
        <f>'Proy 2023 vs 2022'!HG33/2</f>
        <v>0</v>
      </c>
      <c r="CV15" s="443">
        <f>'Proy 2023 vs 2022'!HQ33/2</f>
        <v>0</v>
      </c>
      <c r="CW15" s="443">
        <f>'Proy 2023 vs 2022'!HV33/2</f>
        <v>0</v>
      </c>
      <c r="CX15" s="443">
        <f>'Proy 2023 vs 2022'!IA33/2</f>
        <v>0</v>
      </c>
      <c r="CY15" s="443">
        <f>'Proy 2023 vs 2022'!IF33/2</f>
        <v>0</v>
      </c>
      <c r="DA15" s="443">
        <f>'Proy 2023 vs 2022'!IO33/2</f>
        <v>0</v>
      </c>
      <c r="DB15" s="443">
        <f>'Proy 2023 vs 2022'!IT33/2</f>
        <v>0</v>
      </c>
      <c r="DC15" s="443">
        <f>'Proy 2023 vs 2022'!IY33/2</f>
        <v>0</v>
      </c>
      <c r="DD15" s="443">
        <f>'Proy 2023 vs 2022'!JD33/2</f>
        <v>0</v>
      </c>
      <c r="DF15" s="443">
        <f>'Proy 2023 vs 2022'!JM33/2</f>
        <v>0</v>
      </c>
      <c r="DG15" s="443">
        <f>'Proy 2023 vs 2022'!JR33/2</f>
        <v>0</v>
      </c>
      <c r="DH15" s="443">
        <f>'Proy 2023 vs 2022'!JW33/2</f>
        <v>0</v>
      </c>
      <c r="DI15" s="443">
        <f>'Proy 2023 vs 2022'!KB33/2</f>
        <v>0</v>
      </c>
      <c r="DJ15" s="443">
        <f>'Proy 2023 vs 2022'!KG33/2</f>
        <v>0</v>
      </c>
      <c r="DL15" s="443">
        <f>'Proy 2023 vs 2022'!KP33/2</f>
        <v>0</v>
      </c>
      <c r="DM15" s="443">
        <f>'Proy 2023 vs 2022'!KU33/2</f>
        <v>0</v>
      </c>
      <c r="DN15" s="443">
        <f>'Proy 2023 vs 2022'!KZ33/2</f>
        <v>0</v>
      </c>
      <c r="DO15" s="443">
        <f>'Proy 2023 vs 2022'!LE33/2</f>
        <v>74268291.450000003</v>
      </c>
      <c r="DQ15" s="443">
        <f>'Proy 2023 vs 2022'!LN33/2</f>
        <v>0</v>
      </c>
      <c r="DR15" s="443">
        <f>'Proy 2023 vs 2022'!LS33/2</f>
        <v>0</v>
      </c>
      <c r="DS15" s="443">
        <f>'Proy 2023 vs 2022'!LX33/2</f>
        <v>0</v>
      </c>
      <c r="DT15" s="443">
        <f>'Proy 2023 vs 2022'!MC33/2</f>
        <v>0</v>
      </c>
      <c r="DV15" s="443">
        <v>2665042.0286499998</v>
      </c>
      <c r="DW15" s="443">
        <v>3351219.6777499998</v>
      </c>
      <c r="DX15" s="443">
        <v>4367634.791925</v>
      </c>
      <c r="DY15" s="443">
        <v>3815759.2772124996</v>
      </c>
      <c r="DZ15" s="443">
        <v>1340618.1045125001</v>
      </c>
    </row>
    <row r="16" spans="1:132">
      <c r="M16" s="443"/>
      <c r="N16" s="443"/>
      <c r="O16" s="443"/>
      <c r="P16" s="443"/>
      <c r="Q16" s="443"/>
      <c r="BZ16" s="443"/>
      <c r="CA16" s="443"/>
      <c r="CB16" s="443"/>
      <c r="CC16" s="443"/>
      <c r="CD16" s="443"/>
    </row>
    <row r="17" spans="18:88">
      <c r="R17"/>
      <c r="W17" s="467"/>
      <c r="CE17"/>
      <c r="CJ17" s="467"/>
    </row>
  </sheetData>
  <mergeCells count="48">
    <mergeCell ref="DQ1:DU1"/>
    <mergeCell ref="DV1:EA1"/>
    <mergeCell ref="BP2:BT2"/>
    <mergeCell ref="BU2:BY2"/>
    <mergeCell ref="BZ2:CE2"/>
    <mergeCell ref="CF2:CJ2"/>
    <mergeCell ref="CK2:CO2"/>
    <mergeCell ref="CP2:CU2"/>
    <mergeCell ref="CV2:CZ2"/>
    <mergeCell ref="DA2:DE2"/>
    <mergeCell ref="DF2:DK2"/>
    <mergeCell ref="DL2:DP2"/>
    <mergeCell ref="DQ2:DU2"/>
    <mergeCell ref="DV2:EA2"/>
    <mergeCell ref="CP1:CU1"/>
    <mergeCell ref="CV1:CZ1"/>
    <mergeCell ref="DA1:DE1"/>
    <mergeCell ref="DF1:DK1"/>
    <mergeCell ref="DL1:DP1"/>
    <mergeCell ref="BP1:BT1"/>
    <mergeCell ref="BU1:BY1"/>
    <mergeCell ref="BZ1:CE1"/>
    <mergeCell ref="CF1:CJ1"/>
    <mergeCell ref="CK1:CO1"/>
    <mergeCell ref="AI2:AM2"/>
    <mergeCell ref="AI1:AM1"/>
    <mergeCell ref="BD1:BH1"/>
    <mergeCell ref="BD2:BH2"/>
    <mergeCell ref="BI1:BN1"/>
    <mergeCell ref="BI2:BN2"/>
    <mergeCell ref="AN2:AR2"/>
    <mergeCell ref="AN1:AR1"/>
    <mergeCell ref="AS2:AX2"/>
    <mergeCell ref="AS1:AX1"/>
    <mergeCell ref="AY2:BC2"/>
    <mergeCell ref="AY1:BC1"/>
    <mergeCell ref="S1:W1"/>
    <mergeCell ref="S2:W2"/>
    <mergeCell ref="X1:AB1"/>
    <mergeCell ref="X2:AB2"/>
    <mergeCell ref="AC1:AH1"/>
    <mergeCell ref="AC2:AH2"/>
    <mergeCell ref="C1:G1"/>
    <mergeCell ref="C2:G2"/>
    <mergeCell ref="H1:L1"/>
    <mergeCell ref="H2:L2"/>
    <mergeCell ref="M1:R1"/>
    <mergeCell ref="M2:R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3E62-2193-4660-BC67-659ADE924AA4}">
  <dimension ref="A1:HK56"/>
  <sheetViews>
    <sheetView workbookViewId="0">
      <pane xSplit="1" ySplit="2" topLeftCell="GM11" activePane="bottomRight" state="frozen"/>
      <selection pane="bottomRight" activeCell="HB11" sqref="HB11"/>
      <selection pane="bottomLeft"/>
      <selection pane="topRight"/>
    </sheetView>
  </sheetViews>
  <sheetFormatPr defaultColWidth="9.140625" defaultRowHeight="15" outlineLevelCol="1"/>
  <cols>
    <col min="1" max="1" width="3.85546875" bestFit="1" customWidth="1"/>
    <col min="2" max="58" width="5" customWidth="1" outlineLevel="1"/>
    <col min="59" max="59" width="5" style="709" customWidth="1" outlineLevel="1"/>
    <col min="60" max="111" width="5" customWidth="1" outlineLevel="1"/>
    <col min="112" max="112" width="5.42578125" bestFit="1" customWidth="1"/>
    <col min="113" max="113" width="6.28515625" bestFit="1" customWidth="1" outlineLevel="1" collapsed="1"/>
    <col min="114" max="134" width="6.28515625" bestFit="1" customWidth="1" outlineLevel="1"/>
    <col min="135" max="163" width="5" customWidth="1" outlineLevel="1"/>
    <col min="164" max="164" width="5" bestFit="1" customWidth="1" outlineLevel="1"/>
    <col min="165" max="165" width="5.42578125" bestFit="1" customWidth="1"/>
    <col min="166" max="217" width="5" bestFit="1" customWidth="1" outlineLevel="1"/>
    <col min="218" max="218" width="5.42578125" bestFit="1" customWidth="1"/>
  </cols>
  <sheetData>
    <row r="1" spans="1:219">
      <c r="B1" s="992" t="s">
        <v>535</v>
      </c>
      <c r="C1" s="992"/>
      <c r="D1" s="992"/>
      <c r="E1" s="992"/>
      <c r="F1" s="992"/>
      <c r="G1" s="992"/>
      <c r="H1" s="992"/>
      <c r="I1" s="992"/>
      <c r="J1" s="992"/>
      <c r="K1" s="992"/>
      <c r="L1" s="992"/>
      <c r="M1" s="992"/>
      <c r="N1" s="992"/>
      <c r="O1" s="992"/>
      <c r="P1" s="992"/>
      <c r="Q1" s="992"/>
      <c r="R1" s="992"/>
      <c r="S1" s="992"/>
      <c r="T1" s="992"/>
      <c r="U1" s="992"/>
      <c r="V1" s="992"/>
      <c r="W1" s="992"/>
      <c r="X1" s="992"/>
      <c r="Y1" s="992"/>
      <c r="Z1" s="992"/>
      <c r="AA1" s="992"/>
      <c r="AB1" s="992"/>
      <c r="AC1" s="992"/>
      <c r="AD1" s="992"/>
      <c r="AE1" s="992"/>
      <c r="AF1" s="992"/>
      <c r="AG1" s="992"/>
      <c r="AH1" s="992"/>
      <c r="AI1" s="992"/>
      <c r="AJ1" s="992"/>
      <c r="AK1" s="992"/>
      <c r="AL1" s="992"/>
      <c r="AM1" s="992"/>
      <c r="AN1" s="992"/>
      <c r="AO1" s="992"/>
      <c r="AP1" s="992"/>
      <c r="AQ1" s="992"/>
      <c r="AR1" s="992"/>
      <c r="AS1" s="992"/>
      <c r="AT1" s="992"/>
      <c r="AU1" s="992"/>
      <c r="AV1" s="992"/>
      <c r="AW1" s="992"/>
      <c r="AX1" s="992"/>
      <c r="AY1" s="992"/>
      <c r="AZ1" s="992"/>
      <c r="BA1" s="992"/>
      <c r="BB1" s="992"/>
      <c r="BC1" s="992"/>
      <c r="BD1" s="992"/>
      <c r="BE1" s="992"/>
      <c r="BF1" s="992"/>
      <c r="BG1" s="992"/>
      <c r="BH1" s="992"/>
      <c r="BI1" s="992"/>
      <c r="BJ1" s="992"/>
      <c r="BK1" s="992"/>
      <c r="BL1" s="992"/>
      <c r="BM1" s="992"/>
      <c r="BN1" s="992"/>
      <c r="BO1" s="992"/>
      <c r="BP1" s="992"/>
      <c r="BQ1" s="992"/>
      <c r="BR1" s="992"/>
      <c r="BS1" s="992"/>
      <c r="BT1" s="992"/>
      <c r="BU1" s="992"/>
      <c r="BV1" s="992"/>
      <c r="BW1" s="992"/>
      <c r="BX1" s="992"/>
      <c r="BY1" s="992"/>
      <c r="BZ1" s="992"/>
      <c r="CA1" s="992"/>
      <c r="CB1" s="992"/>
      <c r="CC1" s="992"/>
      <c r="CD1" s="992"/>
      <c r="CE1" s="992"/>
      <c r="CF1" s="992"/>
      <c r="CG1" s="992"/>
      <c r="CH1" s="992"/>
      <c r="CI1" s="992"/>
      <c r="CJ1" s="992"/>
      <c r="CK1" s="992"/>
      <c r="CL1" s="992"/>
      <c r="CM1" s="992"/>
      <c r="CN1" s="992"/>
      <c r="CO1" s="992"/>
      <c r="CP1" s="992"/>
      <c r="CQ1" s="992"/>
      <c r="CR1" s="992"/>
      <c r="CS1" s="992"/>
      <c r="CT1" s="992"/>
      <c r="CU1" s="992"/>
      <c r="CV1" s="992"/>
      <c r="CW1" s="992"/>
      <c r="CX1" s="992"/>
      <c r="CY1" s="992"/>
      <c r="CZ1" s="992"/>
      <c r="DA1" s="992"/>
      <c r="DB1" s="992"/>
      <c r="DC1" s="992"/>
      <c r="DD1" s="992"/>
      <c r="DE1" s="992"/>
      <c r="DF1" s="992"/>
      <c r="DG1" s="992"/>
      <c r="DH1" s="837">
        <v>2023</v>
      </c>
      <c r="DI1" s="993">
        <v>2024</v>
      </c>
      <c r="DJ1" s="993"/>
      <c r="DK1" s="993"/>
      <c r="DL1" s="993"/>
      <c r="DM1" s="993"/>
      <c r="DN1" s="993"/>
      <c r="DO1" s="993"/>
      <c r="DP1" s="993"/>
      <c r="DQ1" s="993"/>
      <c r="DR1" s="993"/>
      <c r="DS1" s="993"/>
      <c r="DT1" s="993"/>
      <c r="DU1" s="993"/>
      <c r="DV1" s="993"/>
      <c r="DW1" s="993"/>
      <c r="DX1" s="993"/>
      <c r="DY1" s="993"/>
      <c r="DZ1" s="993"/>
      <c r="EA1" s="993"/>
      <c r="EB1" s="993"/>
      <c r="EC1" s="993"/>
      <c r="ED1" s="993"/>
      <c r="EE1" s="993"/>
      <c r="EF1" s="993"/>
      <c r="EG1" s="993"/>
      <c r="EH1" s="993"/>
      <c r="EI1" s="993"/>
      <c r="EJ1" s="993"/>
      <c r="EK1" s="993"/>
      <c r="EL1" s="993"/>
      <c r="EM1" s="993"/>
      <c r="EN1" s="993"/>
      <c r="EO1" s="993"/>
      <c r="EP1" s="993"/>
      <c r="EQ1" s="993"/>
      <c r="ER1" s="993"/>
      <c r="ES1" s="993"/>
      <c r="ET1" s="993"/>
      <c r="EU1" s="993"/>
      <c r="EV1" s="993"/>
      <c r="EW1" s="993"/>
      <c r="EX1" s="993"/>
      <c r="EY1" s="993"/>
      <c r="EZ1" s="993"/>
      <c r="FA1" s="993"/>
      <c r="FB1" s="993"/>
      <c r="FC1" s="993"/>
      <c r="FD1" s="993"/>
      <c r="FE1" s="993"/>
      <c r="FF1" s="993"/>
      <c r="FG1" s="993"/>
      <c r="FH1" s="993"/>
      <c r="FI1" s="838">
        <v>2024</v>
      </c>
      <c r="FJ1" s="992">
        <v>2025</v>
      </c>
      <c r="FK1" s="992"/>
      <c r="FL1" s="992"/>
      <c r="FM1" s="992"/>
      <c r="FN1" s="992"/>
      <c r="FO1" s="992"/>
      <c r="FP1" s="992"/>
      <c r="FQ1" s="992"/>
      <c r="FR1" s="992"/>
      <c r="FS1" s="992"/>
      <c r="FT1" s="992"/>
      <c r="FU1" s="992"/>
      <c r="FV1" s="992"/>
      <c r="FW1" s="992"/>
      <c r="FX1" s="992"/>
      <c r="FY1" s="992"/>
      <c r="FZ1" s="992"/>
      <c r="GA1" s="992"/>
      <c r="GB1" s="992"/>
      <c r="GC1" s="992"/>
      <c r="GD1" s="992"/>
      <c r="GE1" s="992"/>
      <c r="GF1" s="992"/>
      <c r="GG1" s="992"/>
      <c r="GH1" s="992"/>
      <c r="GI1" s="992"/>
      <c r="GJ1" s="992"/>
      <c r="GK1" s="992"/>
      <c r="GL1" s="992"/>
      <c r="GM1" s="992"/>
      <c r="GN1" s="992"/>
      <c r="GO1" s="992"/>
      <c r="GP1" s="992"/>
      <c r="GQ1" s="992"/>
      <c r="GR1" s="992"/>
      <c r="GS1" s="992"/>
      <c r="GT1" s="992"/>
      <c r="GU1" s="992"/>
      <c r="GV1" s="992"/>
      <c r="GW1" s="992"/>
      <c r="GX1" s="992"/>
      <c r="GY1" s="992"/>
      <c r="GZ1" s="992"/>
      <c r="HA1" s="992"/>
      <c r="HB1" s="992"/>
      <c r="HC1" s="992"/>
      <c r="HD1" s="992"/>
      <c r="HE1" s="992"/>
      <c r="HF1" s="992"/>
      <c r="HG1" s="992"/>
      <c r="HH1" s="992"/>
      <c r="HI1" s="992"/>
      <c r="HJ1" s="837">
        <v>2025</v>
      </c>
    </row>
    <row r="2" spans="1:219">
      <c r="A2">
        <v>7</v>
      </c>
      <c r="B2" s="582">
        <v>49</v>
      </c>
      <c r="C2" s="582">
        <v>50</v>
      </c>
      <c r="D2" s="582">
        <v>51</v>
      </c>
      <c r="E2" s="582">
        <v>52</v>
      </c>
      <c r="F2" s="583">
        <v>1</v>
      </c>
      <c r="G2" s="583">
        <v>2</v>
      </c>
      <c r="H2" s="583">
        <v>3</v>
      </c>
      <c r="I2" s="583">
        <v>4</v>
      </c>
      <c r="J2" s="582">
        <v>5</v>
      </c>
      <c r="K2" s="582">
        <v>6</v>
      </c>
      <c r="L2" s="582">
        <v>7</v>
      </c>
      <c r="M2" s="582">
        <v>8</v>
      </c>
      <c r="N2" s="582">
        <v>9</v>
      </c>
      <c r="O2" s="583">
        <v>10</v>
      </c>
      <c r="P2" s="583">
        <v>11</v>
      </c>
      <c r="Q2" s="583">
        <v>12</v>
      </c>
      <c r="R2" s="583">
        <v>13</v>
      </c>
      <c r="S2" s="582">
        <v>14</v>
      </c>
      <c r="T2" s="582">
        <v>15</v>
      </c>
      <c r="U2" s="582">
        <v>16</v>
      </c>
      <c r="V2" s="582">
        <v>17</v>
      </c>
      <c r="W2" s="583">
        <v>18</v>
      </c>
      <c r="X2" s="583">
        <v>19</v>
      </c>
      <c r="Y2" s="583">
        <v>20</v>
      </c>
      <c r="Z2" s="583">
        <v>21</v>
      </c>
      <c r="AA2" s="583">
        <v>22</v>
      </c>
      <c r="AB2" s="582">
        <v>23</v>
      </c>
      <c r="AC2" s="582">
        <v>24</v>
      </c>
      <c r="AD2" s="582">
        <v>25</v>
      </c>
      <c r="AE2" s="582">
        <v>26</v>
      </c>
      <c r="AF2" s="583">
        <v>27</v>
      </c>
      <c r="AG2" s="583">
        <v>28</v>
      </c>
      <c r="AH2" s="583">
        <v>29</v>
      </c>
      <c r="AI2" s="583">
        <v>30</v>
      </c>
      <c r="AJ2" s="582">
        <v>31</v>
      </c>
      <c r="AK2" s="582">
        <v>32</v>
      </c>
      <c r="AL2" s="582">
        <v>33</v>
      </c>
      <c r="AM2" s="582">
        <v>34</v>
      </c>
      <c r="AN2" s="582">
        <v>35</v>
      </c>
      <c r="AO2" s="583">
        <v>36</v>
      </c>
      <c r="AP2" s="583">
        <v>37</v>
      </c>
      <c r="AQ2" s="583">
        <v>38</v>
      </c>
      <c r="AR2" s="583">
        <v>39</v>
      </c>
      <c r="AS2" s="582">
        <v>40</v>
      </c>
      <c r="AT2" s="582">
        <v>41</v>
      </c>
      <c r="AU2" s="582">
        <v>42</v>
      </c>
      <c r="AV2" s="582">
        <v>43</v>
      </c>
      <c r="AW2" s="583">
        <v>44</v>
      </c>
      <c r="AX2" s="583">
        <v>45</v>
      </c>
      <c r="AY2" s="583">
        <v>46</v>
      </c>
      <c r="AZ2" s="583">
        <v>47</v>
      </c>
      <c r="BA2" s="583">
        <v>48</v>
      </c>
      <c r="BB2" s="582">
        <v>49</v>
      </c>
      <c r="BC2" s="582">
        <v>50</v>
      </c>
      <c r="BD2" s="582">
        <v>51</v>
      </c>
      <c r="BE2" s="582">
        <v>52</v>
      </c>
      <c r="BF2" s="582">
        <v>53</v>
      </c>
      <c r="BG2" s="583">
        <v>1</v>
      </c>
      <c r="BH2" s="583">
        <v>2</v>
      </c>
      <c r="BI2" s="583">
        <v>3</v>
      </c>
      <c r="BJ2" s="583">
        <v>4</v>
      </c>
      <c r="BK2" s="582">
        <v>5</v>
      </c>
      <c r="BL2" s="582">
        <v>6</v>
      </c>
      <c r="BM2" s="582">
        <v>7</v>
      </c>
      <c r="BN2" s="582">
        <v>8</v>
      </c>
      <c r="BO2" s="582">
        <v>9</v>
      </c>
      <c r="BP2" s="583">
        <v>10</v>
      </c>
      <c r="BQ2" s="583">
        <v>11</v>
      </c>
      <c r="BR2" s="583">
        <v>12</v>
      </c>
      <c r="BS2" s="583">
        <v>13</v>
      </c>
      <c r="BT2" s="582">
        <v>14</v>
      </c>
      <c r="BU2" s="582">
        <v>15</v>
      </c>
      <c r="BV2" s="582">
        <v>16</v>
      </c>
      <c r="BW2" s="582">
        <v>17</v>
      </c>
      <c r="BX2" s="583">
        <v>18</v>
      </c>
      <c r="BY2" s="583">
        <v>19</v>
      </c>
      <c r="BZ2" s="583">
        <v>20</v>
      </c>
      <c r="CA2" s="583">
        <v>21</v>
      </c>
      <c r="CB2" s="583">
        <v>22</v>
      </c>
      <c r="CC2" s="582">
        <v>23</v>
      </c>
      <c r="CD2" s="582">
        <v>24</v>
      </c>
      <c r="CE2" s="582">
        <v>25</v>
      </c>
      <c r="CF2" s="582">
        <v>26</v>
      </c>
      <c r="CG2" s="583">
        <v>27</v>
      </c>
      <c r="CH2" s="583">
        <v>28</v>
      </c>
      <c r="CI2" s="583">
        <v>29</v>
      </c>
      <c r="CJ2" s="583">
        <v>30</v>
      </c>
      <c r="CK2" s="582">
        <v>31</v>
      </c>
      <c r="CL2" s="582">
        <v>32</v>
      </c>
      <c r="CM2" s="582">
        <v>33</v>
      </c>
      <c r="CN2" s="582">
        <v>34</v>
      </c>
      <c r="CO2" s="582">
        <v>35</v>
      </c>
      <c r="CP2" s="583">
        <v>36</v>
      </c>
      <c r="CQ2" s="583">
        <v>37</v>
      </c>
      <c r="CR2" s="583">
        <v>38</v>
      </c>
      <c r="CS2" s="583">
        <v>39</v>
      </c>
      <c r="CT2" s="582">
        <v>40</v>
      </c>
      <c r="CU2" s="582">
        <v>41</v>
      </c>
      <c r="CV2" s="582">
        <v>42</v>
      </c>
      <c r="CW2" s="582">
        <v>43</v>
      </c>
      <c r="CX2" s="583">
        <v>44</v>
      </c>
      <c r="CY2" s="583">
        <v>45</v>
      </c>
      <c r="CZ2" s="583">
        <v>46</v>
      </c>
      <c r="DA2" s="583">
        <v>47</v>
      </c>
      <c r="DB2" s="583">
        <v>48</v>
      </c>
      <c r="DC2" s="582">
        <v>49</v>
      </c>
      <c r="DD2" s="582">
        <v>50</v>
      </c>
      <c r="DE2" s="582">
        <v>51</v>
      </c>
      <c r="DF2" s="582">
        <v>52</v>
      </c>
      <c r="DG2" s="582">
        <v>53</v>
      </c>
      <c r="DH2" s="582"/>
      <c r="DI2" s="583">
        <v>1</v>
      </c>
      <c r="DJ2" s="583">
        <v>2</v>
      </c>
      <c r="DK2" s="583">
        <v>3</v>
      </c>
      <c r="DL2" s="583">
        <v>4</v>
      </c>
      <c r="DM2" s="582">
        <v>5</v>
      </c>
      <c r="DN2" s="582">
        <v>6</v>
      </c>
      <c r="DO2" s="582">
        <v>7</v>
      </c>
      <c r="DP2" s="582">
        <v>8</v>
      </c>
      <c r="DQ2" s="582">
        <v>9</v>
      </c>
      <c r="DR2" s="583">
        <v>10</v>
      </c>
      <c r="DS2" s="583">
        <v>11</v>
      </c>
      <c r="DT2" s="583">
        <v>12</v>
      </c>
      <c r="DU2" s="583">
        <v>13</v>
      </c>
      <c r="DV2" s="582">
        <v>14</v>
      </c>
      <c r="DW2" s="582">
        <v>15</v>
      </c>
      <c r="DX2" s="582">
        <v>16</v>
      </c>
      <c r="DY2" s="582">
        <v>17</v>
      </c>
      <c r="DZ2" s="583">
        <v>18</v>
      </c>
      <c r="EA2" s="583">
        <v>19</v>
      </c>
      <c r="EB2" s="583">
        <v>20</v>
      </c>
      <c r="EC2" s="583">
        <v>21</v>
      </c>
      <c r="ED2" s="583">
        <v>22</v>
      </c>
      <c r="EE2" s="582">
        <v>23</v>
      </c>
      <c r="EF2" s="582">
        <v>24</v>
      </c>
      <c r="EG2" s="582">
        <v>25</v>
      </c>
      <c r="EH2" s="582">
        <v>26</v>
      </c>
      <c r="EI2" s="583">
        <v>27</v>
      </c>
      <c r="EJ2" s="583">
        <v>28</v>
      </c>
      <c r="EK2" s="583">
        <v>29</v>
      </c>
      <c r="EL2" s="583">
        <v>30</v>
      </c>
      <c r="EM2" s="582">
        <v>31</v>
      </c>
      <c r="EN2" s="582">
        <v>32</v>
      </c>
      <c r="EO2" s="582">
        <v>33</v>
      </c>
      <c r="EP2" s="582">
        <v>34</v>
      </c>
      <c r="EQ2" s="582">
        <v>35</v>
      </c>
      <c r="ER2" s="583">
        <v>36</v>
      </c>
      <c r="ES2" s="583">
        <v>37</v>
      </c>
      <c r="ET2" s="583">
        <v>38</v>
      </c>
      <c r="EU2" s="583">
        <v>39</v>
      </c>
      <c r="EV2" s="582">
        <v>40</v>
      </c>
      <c r="EW2" s="582">
        <v>41</v>
      </c>
      <c r="EX2" s="582">
        <v>42</v>
      </c>
      <c r="EY2" s="582">
        <v>43</v>
      </c>
      <c r="EZ2" s="583">
        <v>44</v>
      </c>
      <c r="FA2" s="583">
        <v>45</v>
      </c>
      <c r="FB2" s="583">
        <v>46</v>
      </c>
      <c r="FC2" s="583">
        <v>47</v>
      </c>
      <c r="FD2" s="583">
        <v>48</v>
      </c>
      <c r="FE2" s="582">
        <v>49</v>
      </c>
      <c r="FF2" s="582">
        <v>50</v>
      </c>
      <c r="FG2" s="582">
        <v>51</v>
      </c>
      <c r="FH2" s="582">
        <v>52</v>
      </c>
      <c r="FI2" s="582"/>
      <c r="FJ2" s="583">
        <v>1</v>
      </c>
      <c r="FK2" s="583">
        <v>2</v>
      </c>
      <c r="FL2" s="583">
        <v>3</v>
      </c>
      <c r="FM2" s="583">
        <v>4</v>
      </c>
      <c r="FN2" s="582">
        <v>5</v>
      </c>
      <c r="FO2" s="582">
        <v>6</v>
      </c>
      <c r="FP2" s="582">
        <v>7</v>
      </c>
      <c r="FQ2" s="582">
        <v>8</v>
      </c>
      <c r="FR2" s="582">
        <v>9</v>
      </c>
      <c r="FS2" s="583">
        <v>10</v>
      </c>
      <c r="FT2" s="583">
        <v>11</v>
      </c>
      <c r="FU2" s="583">
        <v>12</v>
      </c>
      <c r="FV2" s="583">
        <v>13</v>
      </c>
      <c r="FW2" s="582">
        <v>14</v>
      </c>
      <c r="FX2" s="582">
        <v>15</v>
      </c>
      <c r="FY2" s="582">
        <v>16</v>
      </c>
      <c r="FZ2" s="582">
        <v>17</v>
      </c>
      <c r="GA2" s="583">
        <v>18</v>
      </c>
      <c r="GB2" s="583">
        <v>19</v>
      </c>
      <c r="GC2" s="583">
        <v>20</v>
      </c>
      <c r="GD2" s="583">
        <v>21</v>
      </c>
      <c r="GE2" s="583">
        <v>22</v>
      </c>
      <c r="GF2" s="582">
        <v>23</v>
      </c>
      <c r="GG2" s="582">
        <v>24</v>
      </c>
      <c r="GH2" s="582">
        <v>25</v>
      </c>
      <c r="GI2" s="582">
        <v>26</v>
      </c>
      <c r="GJ2" s="583">
        <v>27</v>
      </c>
      <c r="GK2" s="583">
        <v>28</v>
      </c>
      <c r="GL2" s="583">
        <v>29</v>
      </c>
      <c r="GM2" s="583">
        <v>30</v>
      </c>
      <c r="GN2" s="582">
        <v>31</v>
      </c>
      <c r="GO2" s="582">
        <v>32</v>
      </c>
      <c r="GP2" s="582">
        <v>33</v>
      </c>
      <c r="GQ2" s="582">
        <v>34</v>
      </c>
      <c r="GR2" s="582">
        <v>35</v>
      </c>
      <c r="GS2" s="583">
        <v>36</v>
      </c>
      <c r="GT2" s="583">
        <v>37</v>
      </c>
      <c r="GU2" s="583">
        <v>38</v>
      </c>
      <c r="GV2" s="583">
        <v>39</v>
      </c>
      <c r="GW2" s="582">
        <v>40</v>
      </c>
      <c r="GX2" s="582">
        <v>41</v>
      </c>
      <c r="GY2" s="582">
        <v>42</v>
      </c>
      <c r="GZ2" s="582">
        <v>43</v>
      </c>
      <c r="HA2" s="583">
        <v>44</v>
      </c>
      <c r="HB2" s="583">
        <v>45</v>
      </c>
      <c r="HC2" s="583">
        <v>46</v>
      </c>
      <c r="HD2" s="583">
        <v>47</v>
      </c>
      <c r="HE2" s="583">
        <v>48</v>
      </c>
      <c r="HF2" s="582">
        <v>49</v>
      </c>
      <c r="HG2" s="582">
        <v>50</v>
      </c>
      <c r="HH2" s="582">
        <v>51</v>
      </c>
      <c r="HI2" s="582">
        <v>52</v>
      </c>
      <c r="HJ2" s="582"/>
    </row>
    <row r="3" spans="1:219">
      <c r="A3" s="580" t="s">
        <v>341</v>
      </c>
      <c r="B3" s="618">
        <v>1.1200000000000001</v>
      </c>
      <c r="C3" s="618">
        <v>1.1200000000000001</v>
      </c>
      <c r="D3" s="618">
        <v>1.25</v>
      </c>
      <c r="E3" s="635">
        <v>1</v>
      </c>
      <c r="F3" s="618">
        <v>1</v>
      </c>
      <c r="G3" s="618">
        <v>1</v>
      </c>
      <c r="H3" s="618">
        <v>1</v>
      </c>
      <c r="I3" s="618">
        <v>1</v>
      </c>
      <c r="J3" s="618">
        <v>1.08</v>
      </c>
      <c r="K3" s="618">
        <v>1.08</v>
      </c>
      <c r="L3" s="618">
        <v>1.08</v>
      </c>
      <c r="M3" s="618">
        <v>1.08</v>
      </c>
      <c r="N3" s="618">
        <v>1.08</v>
      </c>
      <c r="O3" s="618">
        <v>1.08</v>
      </c>
      <c r="P3" s="618">
        <v>1.08</v>
      </c>
      <c r="Q3" s="618">
        <v>1.08</v>
      </c>
      <c r="R3" s="618">
        <v>1.08</v>
      </c>
      <c r="S3" s="618">
        <v>1.08</v>
      </c>
      <c r="T3" s="618">
        <v>1.08</v>
      </c>
      <c r="U3" s="618">
        <v>1.08</v>
      </c>
      <c r="V3" s="618">
        <v>1.08</v>
      </c>
      <c r="W3" s="618">
        <v>1.08</v>
      </c>
      <c r="X3" s="618">
        <v>1.08</v>
      </c>
      <c r="Y3" s="618">
        <v>1.08</v>
      </c>
      <c r="Z3" s="618">
        <v>1.08</v>
      </c>
      <c r="AA3" s="618">
        <v>1.08</v>
      </c>
      <c r="AB3" s="618">
        <v>1.08</v>
      </c>
      <c r="AC3" s="618">
        <v>1.08</v>
      </c>
      <c r="AD3" s="618">
        <v>1.08</v>
      </c>
      <c r="AE3" s="618">
        <v>1.08</v>
      </c>
      <c r="AF3" s="618">
        <v>1.08</v>
      </c>
      <c r="AG3" s="618">
        <v>1.08</v>
      </c>
      <c r="AH3" s="618">
        <v>1.08</v>
      </c>
      <c r="AI3" s="618">
        <v>1.08</v>
      </c>
      <c r="AJ3" s="618">
        <v>1.08</v>
      </c>
      <c r="AK3" s="618">
        <v>1.08</v>
      </c>
      <c r="AL3" s="618">
        <v>1.08</v>
      </c>
      <c r="AM3" s="618">
        <v>1.08</v>
      </c>
      <c r="AN3" s="618">
        <v>1.08</v>
      </c>
      <c r="AO3" s="618">
        <v>1.08</v>
      </c>
      <c r="AP3" s="618">
        <v>1.08</v>
      </c>
      <c r="AQ3" s="618">
        <v>1.08</v>
      </c>
      <c r="AR3" s="618">
        <v>1.08</v>
      </c>
      <c r="AS3" s="618">
        <v>1.08</v>
      </c>
      <c r="AT3" s="618">
        <v>1.08</v>
      </c>
      <c r="AU3" s="618">
        <v>1.08</v>
      </c>
      <c r="AV3" s="618">
        <v>1.08</v>
      </c>
      <c r="AW3" s="618">
        <v>1.04</v>
      </c>
      <c r="AX3" s="618">
        <v>1.04</v>
      </c>
      <c r="AY3" s="618">
        <v>1.04</v>
      </c>
      <c r="AZ3" s="618">
        <v>1.04</v>
      </c>
      <c r="BA3" s="618">
        <v>1.04</v>
      </c>
      <c r="BB3" s="618">
        <v>1.04</v>
      </c>
      <c r="BC3" s="618">
        <v>1.04</v>
      </c>
      <c r="BD3" s="618">
        <v>1.04</v>
      </c>
      <c r="BE3" s="618">
        <v>1.04</v>
      </c>
      <c r="BF3" s="618">
        <v>1.04</v>
      </c>
      <c r="BG3" s="708">
        <v>1.07</v>
      </c>
      <c r="BH3" s="579">
        <v>1.07</v>
      </c>
      <c r="BI3" s="579">
        <v>1.07</v>
      </c>
      <c r="BJ3" s="579">
        <v>1.07</v>
      </c>
      <c r="BK3" s="579">
        <v>1.07</v>
      </c>
      <c r="BL3" s="579">
        <v>1.07</v>
      </c>
      <c r="BM3" s="579">
        <v>1.07</v>
      </c>
      <c r="BN3" s="579">
        <v>1.07</v>
      </c>
      <c r="BO3" s="579">
        <v>1.07</v>
      </c>
      <c r="BP3" s="579">
        <v>1.07</v>
      </c>
      <c r="BQ3" s="579">
        <v>1.07</v>
      </c>
      <c r="BR3" s="579">
        <v>1.07</v>
      </c>
      <c r="BS3" s="579">
        <v>1.07</v>
      </c>
      <c r="BT3" s="579">
        <v>1.07</v>
      </c>
      <c r="BU3" s="579">
        <v>1.07</v>
      </c>
      <c r="BV3" s="579">
        <v>1.07</v>
      </c>
      <c r="BW3" s="579">
        <v>1.07</v>
      </c>
      <c r="BX3" s="579">
        <v>1.07</v>
      </c>
      <c r="BY3" s="579">
        <v>1.07</v>
      </c>
      <c r="BZ3" s="579">
        <v>1.07</v>
      </c>
      <c r="CA3" s="579">
        <v>1.07</v>
      </c>
      <c r="CB3" s="579">
        <v>1.07</v>
      </c>
      <c r="CC3" s="579">
        <v>1.07</v>
      </c>
      <c r="CD3" s="579">
        <v>1.07</v>
      </c>
      <c r="CE3" s="579">
        <v>1.07</v>
      </c>
      <c r="CF3" s="579">
        <v>1.07</v>
      </c>
      <c r="CG3" s="579">
        <v>1.07</v>
      </c>
      <c r="CH3" s="579">
        <v>1.07</v>
      </c>
      <c r="CI3" s="579">
        <v>1.07</v>
      </c>
      <c r="CJ3" s="579">
        <v>1.07</v>
      </c>
      <c r="CK3" s="579">
        <v>1.07</v>
      </c>
      <c r="CL3" s="579">
        <v>1.07</v>
      </c>
      <c r="CM3" s="579">
        <v>1.07</v>
      </c>
      <c r="CN3" s="579">
        <v>1.07</v>
      </c>
      <c r="CO3" s="579">
        <v>1.07</v>
      </c>
      <c r="CP3" s="579">
        <v>1.07</v>
      </c>
      <c r="CQ3" s="579">
        <v>1.07</v>
      </c>
      <c r="CR3" s="579">
        <v>1.07</v>
      </c>
      <c r="CS3" s="579">
        <v>1.07</v>
      </c>
      <c r="CT3" s="579">
        <v>1.07</v>
      </c>
      <c r="CU3" s="579">
        <v>1.07</v>
      </c>
      <c r="CV3" s="579">
        <v>1.07</v>
      </c>
      <c r="CW3" s="579">
        <v>1.07</v>
      </c>
      <c r="CX3" s="579">
        <v>1.07</v>
      </c>
      <c r="CY3" s="579">
        <v>1.07</v>
      </c>
      <c r="CZ3" s="579">
        <v>1.07</v>
      </c>
      <c r="DA3" s="579">
        <v>1.07</v>
      </c>
      <c r="DB3" s="579">
        <v>1.07</v>
      </c>
      <c r="DC3" s="579">
        <v>1.1299999999999999</v>
      </c>
      <c r="DD3" s="579">
        <v>1.1299999999999999</v>
      </c>
      <c r="DE3" s="579">
        <v>1.1299999999999999</v>
      </c>
      <c r="DF3" s="579">
        <v>1.1299999999999999</v>
      </c>
      <c r="DG3" s="579">
        <v>1.1299999999999999</v>
      </c>
      <c r="DH3" s="579"/>
      <c r="DI3" s="731">
        <v>1.08</v>
      </c>
      <c r="DJ3" s="731">
        <v>1.08</v>
      </c>
      <c r="DK3" s="731">
        <v>1.08</v>
      </c>
      <c r="DL3" s="731">
        <v>1.08</v>
      </c>
      <c r="DM3" s="731">
        <v>1.0649999999999999</v>
      </c>
      <c r="DN3" s="731">
        <v>1.0649999999999999</v>
      </c>
      <c r="DO3" s="731">
        <v>1.0649999999999999</v>
      </c>
      <c r="DP3" s="731">
        <v>1.0649999999999999</v>
      </c>
      <c r="DQ3" s="731">
        <v>1.0649999999999999</v>
      </c>
      <c r="DR3" s="731">
        <v>1.0649999999999999</v>
      </c>
      <c r="DS3" s="731">
        <v>1.0649999999999999</v>
      </c>
      <c r="DT3" s="731">
        <v>1.0649999999999999</v>
      </c>
      <c r="DU3" s="731">
        <v>1.0649999999999999</v>
      </c>
      <c r="DV3" s="731">
        <v>1.0649999999999999</v>
      </c>
      <c r="DW3" s="731">
        <v>1.0649999999999999</v>
      </c>
      <c r="DX3" s="731">
        <v>1.0649999999999999</v>
      </c>
      <c r="DY3" s="731">
        <v>1.0649999999999999</v>
      </c>
      <c r="DZ3" s="731">
        <v>1.0649999999999999</v>
      </c>
      <c r="EA3" s="731">
        <v>1.0649999999999999</v>
      </c>
      <c r="EB3" s="731">
        <v>1.0649999999999999</v>
      </c>
      <c r="EC3" s="731">
        <v>1.0649999999999999</v>
      </c>
      <c r="ED3" s="731">
        <v>1.0649999999999999</v>
      </c>
      <c r="EE3" s="579">
        <v>1.05</v>
      </c>
      <c r="EF3" s="579">
        <v>1.05</v>
      </c>
      <c r="EG3" s="579">
        <v>1.05</v>
      </c>
      <c r="EH3" s="579">
        <v>1.05</v>
      </c>
      <c r="EI3" s="579">
        <v>1.05</v>
      </c>
      <c r="EJ3" s="579">
        <v>1.05</v>
      </c>
      <c r="EK3" s="579">
        <v>1.05</v>
      </c>
      <c r="EL3" s="579">
        <v>1.05</v>
      </c>
      <c r="EM3" s="579">
        <v>1.05</v>
      </c>
      <c r="EN3" s="579">
        <v>1.05</v>
      </c>
      <c r="EO3" s="579">
        <v>1.05</v>
      </c>
      <c r="EP3" s="579">
        <v>1.05</v>
      </c>
      <c r="EQ3" s="579">
        <v>1.05</v>
      </c>
      <c r="ER3" s="579">
        <v>1.05</v>
      </c>
      <c r="ES3" s="579">
        <v>1.05</v>
      </c>
      <c r="ET3" s="579">
        <v>1.05</v>
      </c>
      <c r="EU3" s="579">
        <v>1.05</v>
      </c>
      <c r="EV3" s="579">
        <v>1.05</v>
      </c>
      <c r="EW3" s="579">
        <v>1.05</v>
      </c>
      <c r="EX3" s="579">
        <v>1.05</v>
      </c>
      <c r="EY3" s="579">
        <v>1.05</v>
      </c>
      <c r="EZ3" s="579">
        <v>1.05</v>
      </c>
      <c r="FA3" s="579">
        <v>1.05</v>
      </c>
      <c r="FB3" s="579">
        <v>1.05</v>
      </c>
      <c r="FC3" s="579">
        <v>1.05</v>
      </c>
      <c r="FD3" s="579">
        <v>1.05</v>
      </c>
      <c r="FE3" s="579">
        <v>1.05</v>
      </c>
      <c r="FF3" s="579">
        <v>1.05</v>
      </c>
      <c r="FG3" s="579">
        <v>1.05</v>
      </c>
      <c r="FH3" s="579">
        <v>1.05</v>
      </c>
      <c r="FI3" s="579"/>
      <c r="FJ3" s="579">
        <v>1.07</v>
      </c>
      <c r="FK3" s="579">
        <v>1.07</v>
      </c>
      <c r="FL3" s="579">
        <v>1.07</v>
      </c>
      <c r="FM3" s="579">
        <v>1.07</v>
      </c>
      <c r="FN3" s="579">
        <v>1.07</v>
      </c>
      <c r="FO3" s="579">
        <v>1.07</v>
      </c>
      <c r="FP3" s="579">
        <v>1.07</v>
      </c>
      <c r="FQ3" s="579">
        <v>1.07</v>
      </c>
      <c r="FR3" s="579">
        <v>1.07</v>
      </c>
      <c r="FS3" s="579">
        <v>1.07</v>
      </c>
      <c r="FT3" s="579">
        <v>1.07</v>
      </c>
      <c r="FU3" s="579">
        <v>1.07</v>
      </c>
      <c r="FV3" s="579">
        <v>1.07</v>
      </c>
      <c r="FW3" s="579">
        <v>1.07</v>
      </c>
      <c r="FX3" s="579">
        <v>1.07</v>
      </c>
      <c r="FY3" s="579">
        <v>1.07</v>
      </c>
      <c r="FZ3" s="579">
        <v>1.07</v>
      </c>
      <c r="GA3" s="579">
        <v>1.07</v>
      </c>
      <c r="GB3" s="579">
        <v>1.07</v>
      </c>
      <c r="GC3" s="579">
        <v>1.07</v>
      </c>
      <c r="GD3" s="579">
        <v>1.07</v>
      </c>
      <c r="GE3" s="579">
        <v>1.07</v>
      </c>
      <c r="GF3" s="579">
        <v>1.07</v>
      </c>
      <c r="GG3" s="579">
        <v>1.07</v>
      </c>
      <c r="GH3" s="579">
        <v>1.07</v>
      </c>
      <c r="GI3" s="579">
        <v>1.07</v>
      </c>
      <c r="GJ3" s="579">
        <v>1.07</v>
      </c>
      <c r="GK3" s="579">
        <v>1.07</v>
      </c>
      <c r="GL3" s="579">
        <v>1.07</v>
      </c>
      <c r="GM3" s="579">
        <v>1.07</v>
      </c>
      <c r="GN3" s="579">
        <v>1.07</v>
      </c>
      <c r="GO3" s="579">
        <v>1.07</v>
      </c>
      <c r="GP3" s="579">
        <v>1.07</v>
      </c>
      <c r="GQ3" s="579">
        <v>1.07</v>
      </c>
      <c r="GR3" s="579">
        <v>1.07</v>
      </c>
      <c r="GS3" s="579">
        <v>1.07</v>
      </c>
      <c r="GT3" s="579">
        <v>1.07</v>
      </c>
      <c r="GU3" s="579">
        <v>1.07</v>
      </c>
      <c r="GV3" s="579">
        <v>1.07</v>
      </c>
      <c r="GW3" s="579">
        <v>1.07</v>
      </c>
      <c r="GX3" s="579">
        <v>1.07</v>
      </c>
      <c r="GY3" s="579">
        <v>1.05</v>
      </c>
      <c r="GZ3" s="579">
        <v>1.05</v>
      </c>
      <c r="HA3" s="579">
        <v>1.05</v>
      </c>
      <c r="HB3" s="579">
        <v>1.05</v>
      </c>
      <c r="HC3" s="579">
        <v>1.05</v>
      </c>
      <c r="HD3" s="579">
        <v>1.05</v>
      </c>
      <c r="HE3" s="579">
        <v>1.05</v>
      </c>
      <c r="HF3" s="579">
        <v>1.05</v>
      </c>
      <c r="HG3" s="579">
        <v>1.05</v>
      </c>
      <c r="HH3" s="579">
        <v>1.05</v>
      </c>
      <c r="HI3" s="579">
        <v>1.05</v>
      </c>
      <c r="HK3" s="715">
        <v>1.1254999999999999</v>
      </c>
    </row>
    <row r="4" spans="1:219">
      <c r="A4" s="580" t="s">
        <v>342</v>
      </c>
      <c r="B4" s="618">
        <v>1.1200000000000001</v>
      </c>
      <c r="C4" s="618">
        <v>1.25</v>
      </c>
      <c r="D4" s="618">
        <v>1.5</v>
      </c>
      <c r="E4" s="635">
        <v>1.4</v>
      </c>
      <c r="F4" s="618">
        <v>1.4</v>
      </c>
      <c r="G4" s="618">
        <v>1.25</v>
      </c>
      <c r="H4" s="618">
        <v>1.25</v>
      </c>
      <c r="I4" s="618">
        <v>1.25</v>
      </c>
      <c r="J4" s="618">
        <v>1.08</v>
      </c>
      <c r="K4" s="618">
        <v>1.08</v>
      </c>
      <c r="L4" s="618">
        <v>1.08</v>
      </c>
      <c r="M4" s="618">
        <v>1.08</v>
      </c>
      <c r="N4" s="618">
        <v>1.08</v>
      </c>
      <c r="O4" s="618">
        <v>1.08</v>
      </c>
      <c r="P4" s="618">
        <v>1.08</v>
      </c>
      <c r="Q4" s="618">
        <v>1.08</v>
      </c>
      <c r="R4" s="618">
        <v>1.08</v>
      </c>
      <c r="S4" s="618">
        <v>1.08</v>
      </c>
      <c r="T4" s="618">
        <v>1.08</v>
      </c>
      <c r="U4" s="618">
        <v>1.08</v>
      </c>
      <c r="V4" s="618">
        <v>1.08</v>
      </c>
      <c r="W4" s="618">
        <v>1.08</v>
      </c>
      <c r="X4" s="618">
        <v>1.08</v>
      </c>
      <c r="Y4" s="618">
        <v>1.08</v>
      </c>
      <c r="Z4" s="618">
        <v>1.08</v>
      </c>
      <c r="AA4" s="618">
        <v>1.08</v>
      </c>
      <c r="AB4" s="618">
        <v>1.08</v>
      </c>
      <c r="AC4" s="618">
        <v>1.08</v>
      </c>
      <c r="AD4" s="618">
        <v>1.08</v>
      </c>
      <c r="AE4" s="618">
        <v>1.08</v>
      </c>
      <c r="AF4" s="618">
        <v>1.08</v>
      </c>
      <c r="AG4" s="618">
        <v>1.08</v>
      </c>
      <c r="AH4" s="618">
        <v>1.08</v>
      </c>
      <c r="AI4" s="618">
        <v>1.08</v>
      </c>
      <c r="AJ4" s="618">
        <v>1.08</v>
      </c>
      <c r="AK4" s="618">
        <v>1.08</v>
      </c>
      <c r="AL4" s="618">
        <v>1.08</v>
      </c>
      <c r="AM4" s="618">
        <v>1.08</v>
      </c>
      <c r="AN4" s="618">
        <v>1.08</v>
      </c>
      <c r="AO4" s="618">
        <v>1.08</v>
      </c>
      <c r="AP4" s="618">
        <v>1.08</v>
      </c>
      <c r="AQ4" s="618">
        <v>1.08</v>
      </c>
      <c r="AR4" s="618">
        <v>1.08</v>
      </c>
      <c r="AS4" s="618">
        <v>1.08</v>
      </c>
      <c r="AT4" s="618">
        <v>1.08</v>
      </c>
      <c r="AU4" s="618">
        <v>1.08</v>
      </c>
      <c r="AV4" s="618">
        <v>1.08</v>
      </c>
      <c r="AW4" s="618">
        <v>1.04</v>
      </c>
      <c r="AX4" s="618">
        <v>1.04</v>
      </c>
      <c r="AY4" s="618">
        <v>1.04</v>
      </c>
      <c r="AZ4" s="618">
        <v>1.04</v>
      </c>
      <c r="BA4" s="618">
        <v>1.04</v>
      </c>
      <c r="BB4" s="618">
        <v>1.04</v>
      </c>
      <c r="BC4" s="618">
        <v>1.04</v>
      </c>
      <c r="BD4" s="618">
        <v>1.04</v>
      </c>
      <c r="BE4" s="618">
        <v>1.04</v>
      </c>
      <c r="BF4" s="618">
        <v>1.04</v>
      </c>
      <c r="BG4" s="708">
        <v>1.07</v>
      </c>
      <c r="BH4" s="579">
        <v>1.07</v>
      </c>
      <c r="BI4" s="579">
        <v>1.07</v>
      </c>
      <c r="BJ4" s="579">
        <v>1.07</v>
      </c>
      <c r="BK4" s="579">
        <v>1.07</v>
      </c>
      <c r="BL4" s="579">
        <v>1.07</v>
      </c>
      <c r="BM4" s="579">
        <v>1.07</v>
      </c>
      <c r="BN4" s="579">
        <v>1.07</v>
      </c>
      <c r="BO4" s="579">
        <v>1.07</v>
      </c>
      <c r="BP4" s="579">
        <v>1.07</v>
      </c>
      <c r="BQ4" s="579">
        <v>1.07</v>
      </c>
      <c r="BR4" s="579">
        <v>1.07</v>
      </c>
      <c r="BS4" s="579">
        <v>1.07</v>
      </c>
      <c r="BT4" s="579">
        <v>1.07</v>
      </c>
      <c r="BU4" s="579">
        <v>1.07</v>
      </c>
      <c r="BV4" s="579">
        <v>1.07</v>
      </c>
      <c r="BW4" s="579">
        <v>1.07</v>
      </c>
      <c r="BX4" s="579">
        <v>1.07</v>
      </c>
      <c r="BY4" s="579">
        <v>1.07</v>
      </c>
      <c r="BZ4" s="579">
        <v>1.07</v>
      </c>
      <c r="CA4" s="579">
        <v>1.07</v>
      </c>
      <c r="CB4" s="579">
        <v>1.07</v>
      </c>
      <c r="CC4" s="579">
        <v>1.07</v>
      </c>
      <c r="CD4" s="579">
        <v>1.07</v>
      </c>
      <c r="CE4" s="579">
        <v>1.07</v>
      </c>
      <c r="CF4" s="579">
        <v>1.07</v>
      </c>
      <c r="CG4" s="579">
        <v>1.07</v>
      </c>
      <c r="CH4" s="579">
        <v>1.07</v>
      </c>
      <c r="CI4" s="579">
        <v>1.07</v>
      </c>
      <c r="CJ4" s="579">
        <v>1.07</v>
      </c>
      <c r="CK4" s="579">
        <v>1.07</v>
      </c>
      <c r="CL4" s="579">
        <v>1.07</v>
      </c>
      <c r="CM4" s="579">
        <v>1.07</v>
      </c>
      <c r="CN4" s="579">
        <v>1.07</v>
      </c>
      <c r="CO4" s="579">
        <v>1.07</v>
      </c>
      <c r="CP4" s="579">
        <v>1.07</v>
      </c>
      <c r="CQ4" s="579">
        <v>1.07</v>
      </c>
      <c r="CR4" s="579">
        <v>1.07</v>
      </c>
      <c r="CS4" s="579">
        <v>1.07</v>
      </c>
      <c r="CT4" s="579">
        <v>1.07</v>
      </c>
      <c r="CU4" s="579">
        <v>1.07</v>
      </c>
      <c r="CV4" s="579">
        <v>1.07</v>
      </c>
      <c r="CW4" s="579">
        <v>1.07</v>
      </c>
      <c r="CX4" s="579">
        <v>1.07</v>
      </c>
      <c r="CY4" s="579">
        <v>1.07</v>
      </c>
      <c r="CZ4" s="579">
        <v>1.07</v>
      </c>
      <c r="DA4" s="579">
        <v>1.07</v>
      </c>
      <c r="DB4" s="579">
        <v>1.07</v>
      </c>
      <c r="DC4" s="579">
        <v>1.1299999999999999</v>
      </c>
      <c r="DD4" s="579">
        <v>1.1299999999999999</v>
      </c>
      <c r="DE4" s="579">
        <v>1.1299999999999999</v>
      </c>
      <c r="DF4" s="579">
        <v>1.1299999999999999</v>
      </c>
      <c r="DG4" s="579">
        <v>1.1299999999999999</v>
      </c>
      <c r="DH4" s="579"/>
      <c r="DI4" s="731">
        <v>1.08</v>
      </c>
      <c r="DJ4" s="731">
        <v>1.08</v>
      </c>
      <c r="DK4" s="731">
        <v>1.08</v>
      </c>
      <c r="DL4" s="731">
        <v>1.08</v>
      </c>
      <c r="DM4" s="731">
        <v>1.0649999999999999</v>
      </c>
      <c r="DN4" s="731">
        <v>1.0649999999999999</v>
      </c>
      <c r="DO4" s="731">
        <v>1.0649999999999999</v>
      </c>
      <c r="DP4" s="731">
        <v>1.0649999999999999</v>
      </c>
      <c r="DQ4" s="731">
        <v>1.0649999999999999</v>
      </c>
      <c r="DR4" s="731">
        <v>1.0649999999999999</v>
      </c>
      <c r="DS4" s="731">
        <v>1.0649999999999999</v>
      </c>
      <c r="DT4" s="731">
        <v>1.0649999999999999</v>
      </c>
      <c r="DU4" s="731">
        <v>1.0649999999999999</v>
      </c>
      <c r="DV4" s="731">
        <v>1.0649999999999999</v>
      </c>
      <c r="DW4" s="731">
        <v>1.0649999999999999</v>
      </c>
      <c r="DX4" s="731">
        <v>1.0649999999999999</v>
      </c>
      <c r="DY4" s="731">
        <v>1.0649999999999999</v>
      </c>
      <c r="DZ4" s="731">
        <v>1.0649999999999999</v>
      </c>
      <c r="EA4" s="731">
        <v>1.0649999999999999</v>
      </c>
      <c r="EB4" s="731">
        <v>1.0649999999999999</v>
      </c>
      <c r="EC4" s="731">
        <v>1.0649999999999999</v>
      </c>
      <c r="ED4" s="731">
        <v>1.0649999999999999</v>
      </c>
      <c r="EE4" s="579">
        <v>1.05</v>
      </c>
      <c r="EF4" s="579">
        <v>1.05</v>
      </c>
      <c r="EG4" s="579">
        <v>1.05</v>
      </c>
      <c r="EH4" s="579">
        <v>1.05</v>
      </c>
      <c r="EI4" s="579">
        <v>1.05</v>
      </c>
      <c r="EJ4" s="579">
        <v>1.05</v>
      </c>
      <c r="EK4" s="579">
        <v>1.05</v>
      </c>
      <c r="EL4" s="579">
        <v>1.05</v>
      </c>
      <c r="EM4" s="579">
        <v>1.05</v>
      </c>
      <c r="EN4" s="579">
        <v>1.05</v>
      </c>
      <c r="EO4" s="579">
        <v>1.05</v>
      </c>
      <c r="EP4" s="579">
        <v>1.05</v>
      </c>
      <c r="EQ4" s="579">
        <v>1.05</v>
      </c>
      <c r="ER4" s="579">
        <v>1.05</v>
      </c>
      <c r="ES4" s="579">
        <v>1.05</v>
      </c>
      <c r="ET4" s="579">
        <v>1.05</v>
      </c>
      <c r="EU4" s="579">
        <v>1.05</v>
      </c>
      <c r="EV4" s="579">
        <v>1.05</v>
      </c>
      <c r="EW4" s="579">
        <v>1.05</v>
      </c>
      <c r="EX4" s="579">
        <v>1.05</v>
      </c>
      <c r="EY4" s="579">
        <v>1.05</v>
      </c>
      <c r="EZ4" s="579">
        <v>1.05</v>
      </c>
      <c r="FA4" s="579">
        <v>1.05</v>
      </c>
      <c r="FB4" s="579">
        <v>1.05</v>
      </c>
      <c r="FC4" s="579">
        <v>1.05</v>
      </c>
      <c r="FD4" s="579">
        <v>1.05</v>
      </c>
      <c r="FE4" s="579">
        <v>1.05</v>
      </c>
      <c r="FF4" s="579">
        <v>1.05</v>
      </c>
      <c r="FG4" s="579">
        <v>1.05</v>
      </c>
      <c r="FH4" s="579">
        <v>1.05</v>
      </c>
      <c r="FI4" s="579"/>
      <c r="FJ4" s="579">
        <v>1.07</v>
      </c>
      <c r="FK4" s="579">
        <v>1.07</v>
      </c>
      <c r="FL4" s="579">
        <v>1.07</v>
      </c>
      <c r="FM4" s="579">
        <v>1.07</v>
      </c>
      <c r="FN4" s="579">
        <v>1.07</v>
      </c>
      <c r="FO4" s="579">
        <v>1.07</v>
      </c>
      <c r="FP4" s="579">
        <v>1.07</v>
      </c>
      <c r="FQ4" s="579">
        <v>1.07</v>
      </c>
      <c r="FR4" s="579">
        <v>1.07</v>
      </c>
      <c r="FS4" s="579">
        <v>1.07</v>
      </c>
      <c r="FT4" s="579">
        <v>1.07</v>
      </c>
      <c r="FU4" s="579">
        <v>1.07</v>
      </c>
      <c r="FV4" s="579">
        <v>1.07</v>
      </c>
      <c r="FW4" s="579">
        <v>1.07</v>
      </c>
      <c r="FX4" s="579">
        <v>1.07</v>
      </c>
      <c r="FY4" s="579">
        <v>1.07</v>
      </c>
      <c r="FZ4" s="579">
        <v>1.07</v>
      </c>
      <c r="GA4" s="579">
        <v>1.07</v>
      </c>
      <c r="GB4" s="579">
        <v>1.07</v>
      </c>
      <c r="GC4" s="579">
        <v>1.07</v>
      </c>
      <c r="GD4" s="579">
        <v>1.07</v>
      </c>
      <c r="GE4" s="579">
        <v>1.07</v>
      </c>
      <c r="GF4" s="579">
        <v>1.07</v>
      </c>
      <c r="GG4" s="579">
        <v>1.07</v>
      </c>
      <c r="GH4" s="579">
        <v>1.07</v>
      </c>
      <c r="GI4" s="579">
        <v>1.07</v>
      </c>
      <c r="GJ4" s="579">
        <v>1.07</v>
      </c>
      <c r="GK4" s="579">
        <v>1.07</v>
      </c>
      <c r="GL4" s="579">
        <v>1.07</v>
      </c>
      <c r="GM4" s="579">
        <v>1.07</v>
      </c>
      <c r="GN4" s="579">
        <v>1.07</v>
      </c>
      <c r="GO4" s="579">
        <v>1.07</v>
      </c>
      <c r="GP4" s="579">
        <v>1.07</v>
      </c>
      <c r="GQ4" s="579">
        <v>1.07</v>
      </c>
      <c r="GR4" s="579">
        <v>1.07</v>
      </c>
      <c r="GS4" s="579">
        <v>1.07</v>
      </c>
      <c r="GT4" s="579">
        <v>1.07</v>
      </c>
      <c r="GU4" s="579">
        <v>1.07</v>
      </c>
      <c r="GV4" s="579">
        <v>1.07</v>
      </c>
      <c r="GW4" s="579">
        <v>1.07</v>
      </c>
      <c r="GX4" s="579">
        <v>1.07</v>
      </c>
      <c r="GY4" s="579">
        <v>1.05</v>
      </c>
      <c r="GZ4" s="579">
        <v>1.05</v>
      </c>
      <c r="HA4" s="579">
        <v>1.05</v>
      </c>
      <c r="HB4" s="579">
        <v>1.05</v>
      </c>
      <c r="HC4" s="579">
        <v>1.05</v>
      </c>
      <c r="HD4" s="579">
        <v>1.05</v>
      </c>
      <c r="HE4" s="579">
        <v>1.05</v>
      </c>
      <c r="HF4" s="579">
        <v>1.05</v>
      </c>
      <c r="HG4" s="579">
        <v>1.05</v>
      </c>
      <c r="HH4" s="579">
        <v>1.05</v>
      </c>
      <c r="HI4" s="579">
        <v>1.05</v>
      </c>
      <c r="HK4" s="715">
        <v>1.1869000000000001</v>
      </c>
    </row>
    <row r="5" spans="1:219">
      <c r="A5" s="580" t="s">
        <v>343</v>
      </c>
      <c r="B5" s="618">
        <v>1.1200000000000001</v>
      </c>
      <c r="C5" s="618">
        <v>1.17</v>
      </c>
      <c r="D5" s="618">
        <v>1.55</v>
      </c>
      <c r="E5" s="634">
        <v>1.6</v>
      </c>
      <c r="F5" s="618">
        <v>1.6</v>
      </c>
      <c r="G5" s="618">
        <v>1.3</v>
      </c>
      <c r="H5" s="618">
        <v>1.3</v>
      </c>
      <c r="I5" s="618">
        <v>1.3</v>
      </c>
      <c r="J5" s="618">
        <v>1.08</v>
      </c>
      <c r="K5" s="618">
        <v>1.08</v>
      </c>
      <c r="L5" s="618">
        <v>1.08</v>
      </c>
      <c r="M5" s="618">
        <v>1.08</v>
      </c>
      <c r="N5" s="618">
        <v>1.08</v>
      </c>
      <c r="O5" s="618">
        <v>1.08</v>
      </c>
      <c r="P5" s="618">
        <v>1.08</v>
      </c>
      <c r="Q5" s="618">
        <v>1.08</v>
      </c>
      <c r="R5" s="618">
        <v>1.08</v>
      </c>
      <c r="S5" s="618">
        <v>1.08</v>
      </c>
      <c r="T5" s="618">
        <v>1.08</v>
      </c>
      <c r="U5" s="618">
        <v>1.08</v>
      </c>
      <c r="V5" s="618">
        <v>1.08</v>
      </c>
      <c r="W5" s="618">
        <v>1.08</v>
      </c>
      <c r="X5" s="618">
        <v>1.08</v>
      </c>
      <c r="Y5" s="618">
        <v>1.08</v>
      </c>
      <c r="Z5" s="618">
        <v>1.08</v>
      </c>
      <c r="AA5" s="618">
        <v>1.08</v>
      </c>
      <c r="AB5" s="618">
        <v>1.08</v>
      </c>
      <c r="AC5" s="618">
        <v>1.08</v>
      </c>
      <c r="AD5" s="618">
        <v>1.08</v>
      </c>
      <c r="AE5" s="618">
        <v>1.08</v>
      </c>
      <c r="AF5" s="618">
        <v>1.08</v>
      </c>
      <c r="AG5" s="618">
        <v>1.08</v>
      </c>
      <c r="AH5" s="618">
        <v>1.08</v>
      </c>
      <c r="AI5" s="618">
        <v>1.08</v>
      </c>
      <c r="AJ5" s="618">
        <v>1.08</v>
      </c>
      <c r="AK5" s="618">
        <v>1.08</v>
      </c>
      <c r="AL5" s="618">
        <v>1.08</v>
      </c>
      <c r="AM5" s="618">
        <v>1.08</v>
      </c>
      <c r="AN5" s="618">
        <v>1.08</v>
      </c>
      <c r="AO5" s="618">
        <v>1.08</v>
      </c>
      <c r="AP5" s="618">
        <v>1.08</v>
      </c>
      <c r="AQ5" s="618">
        <v>1.08</v>
      </c>
      <c r="AR5" s="618">
        <v>1.08</v>
      </c>
      <c r="AS5" s="618">
        <v>1.08</v>
      </c>
      <c r="AT5" s="618">
        <v>1.08</v>
      </c>
      <c r="AU5" s="618">
        <v>1.08</v>
      </c>
      <c r="AV5" s="618">
        <v>1.08</v>
      </c>
      <c r="AW5" s="618">
        <v>1.04</v>
      </c>
      <c r="AX5" s="618">
        <v>1.04</v>
      </c>
      <c r="AY5" s="618">
        <v>1.04</v>
      </c>
      <c r="AZ5" s="618">
        <v>1.04</v>
      </c>
      <c r="BA5" s="618">
        <v>1.04</v>
      </c>
      <c r="BB5" s="618">
        <v>1.04</v>
      </c>
      <c r="BC5" s="618">
        <v>1.04</v>
      </c>
      <c r="BD5" s="618">
        <v>1.04</v>
      </c>
      <c r="BE5" s="618">
        <v>1.04</v>
      </c>
      <c r="BF5" s="618">
        <v>1.04</v>
      </c>
      <c r="BG5" s="708">
        <v>1.07</v>
      </c>
      <c r="BH5" s="579">
        <v>1.07</v>
      </c>
      <c r="BI5" s="579">
        <v>1.07</v>
      </c>
      <c r="BJ5" s="579">
        <v>1.07</v>
      </c>
      <c r="BK5" s="579">
        <v>1.07</v>
      </c>
      <c r="BL5" s="579">
        <v>1.07</v>
      </c>
      <c r="BM5" s="579">
        <v>1.07</v>
      </c>
      <c r="BN5" s="579">
        <v>1.07</v>
      </c>
      <c r="BO5" s="579">
        <v>1.07</v>
      </c>
      <c r="BP5" s="579">
        <v>1.07</v>
      </c>
      <c r="BQ5" s="579">
        <v>1.07</v>
      </c>
      <c r="BR5" s="579">
        <v>1.07</v>
      </c>
      <c r="BS5" s="579">
        <v>1.07</v>
      </c>
      <c r="BT5" s="579">
        <v>1.07</v>
      </c>
      <c r="BU5" s="579">
        <v>1.07</v>
      </c>
      <c r="BV5" s="579">
        <v>1.07</v>
      </c>
      <c r="BW5" s="579">
        <v>1.07</v>
      </c>
      <c r="BX5" s="579">
        <v>1.07</v>
      </c>
      <c r="BY5" s="579">
        <v>1.07</v>
      </c>
      <c r="BZ5" s="579">
        <v>1.07</v>
      </c>
      <c r="CA5" s="579">
        <v>1.07</v>
      </c>
      <c r="CB5" s="579">
        <v>1.07</v>
      </c>
      <c r="CC5" s="579">
        <v>1.07</v>
      </c>
      <c r="CD5" s="579">
        <v>1.07</v>
      </c>
      <c r="CE5" s="579">
        <v>1.07</v>
      </c>
      <c r="CF5" s="579">
        <v>1.07</v>
      </c>
      <c r="CG5" s="579">
        <v>1.07</v>
      </c>
      <c r="CH5" s="579">
        <v>1.07</v>
      </c>
      <c r="CI5" s="579">
        <v>1.07</v>
      </c>
      <c r="CJ5" s="579">
        <v>1.07</v>
      </c>
      <c r="CK5" s="579">
        <v>1.07</v>
      </c>
      <c r="CL5" s="579">
        <v>1.07</v>
      </c>
      <c r="CM5" s="579">
        <v>1.07</v>
      </c>
      <c r="CN5" s="579">
        <v>1.07</v>
      </c>
      <c r="CO5" s="579">
        <v>1.07</v>
      </c>
      <c r="CP5" s="579">
        <v>1.07</v>
      </c>
      <c r="CQ5" s="579">
        <v>1.07</v>
      </c>
      <c r="CR5" s="579">
        <v>1.07</v>
      </c>
      <c r="CS5" s="579">
        <v>1.07</v>
      </c>
      <c r="CT5" s="579">
        <v>1.07</v>
      </c>
      <c r="CU5" s="579">
        <v>1.07</v>
      </c>
      <c r="CV5" s="579">
        <v>1.07</v>
      </c>
      <c r="CW5" s="579">
        <v>1.07</v>
      </c>
      <c r="CX5" s="579">
        <v>1.07</v>
      </c>
      <c r="CY5" s="579">
        <v>1.07</v>
      </c>
      <c r="CZ5" s="579">
        <v>1.07</v>
      </c>
      <c r="DA5" s="579">
        <v>1.07</v>
      </c>
      <c r="DB5" s="579">
        <v>1.07</v>
      </c>
      <c r="DC5" s="579">
        <v>1.1299999999999999</v>
      </c>
      <c r="DD5" s="579">
        <v>1.1299999999999999</v>
      </c>
      <c r="DE5" s="579">
        <v>1.1299999999999999</v>
      </c>
      <c r="DF5" s="579">
        <v>1.1299999999999999</v>
      </c>
      <c r="DG5" s="579">
        <v>1.1299999999999999</v>
      </c>
      <c r="DH5" s="579"/>
      <c r="DI5" s="731">
        <v>1.08</v>
      </c>
      <c r="DJ5" s="731">
        <v>1.08</v>
      </c>
      <c r="DK5" s="731">
        <v>1.08</v>
      </c>
      <c r="DL5" s="731">
        <v>1.08</v>
      </c>
      <c r="DM5" s="731">
        <v>1.0649999999999999</v>
      </c>
      <c r="DN5" s="731">
        <v>1.0649999999999999</v>
      </c>
      <c r="DO5" s="731">
        <v>1.0649999999999999</v>
      </c>
      <c r="DP5" s="731">
        <v>1.0649999999999999</v>
      </c>
      <c r="DQ5" s="731">
        <v>1.0649999999999999</v>
      </c>
      <c r="DR5" s="731">
        <v>1.0649999999999999</v>
      </c>
      <c r="DS5" s="731">
        <v>1.0649999999999999</v>
      </c>
      <c r="DT5" s="731">
        <v>1.0649999999999999</v>
      </c>
      <c r="DU5" s="731">
        <v>1.0649999999999999</v>
      </c>
      <c r="DV5" s="731">
        <v>1.0649999999999999</v>
      </c>
      <c r="DW5" s="731">
        <v>1.0649999999999999</v>
      </c>
      <c r="DX5" s="731">
        <v>1.0649999999999999</v>
      </c>
      <c r="DY5" s="731">
        <v>1.0649999999999999</v>
      </c>
      <c r="DZ5" s="731">
        <v>1.0649999999999999</v>
      </c>
      <c r="EA5" s="731">
        <v>1.0649999999999999</v>
      </c>
      <c r="EB5" s="731">
        <v>1.0649999999999999</v>
      </c>
      <c r="EC5" s="731">
        <v>1.0649999999999999</v>
      </c>
      <c r="ED5" s="731">
        <v>1.0649999999999999</v>
      </c>
      <c r="EE5" s="579">
        <v>1.05</v>
      </c>
      <c r="EF5" s="579">
        <v>1.05</v>
      </c>
      <c r="EG5" s="579">
        <v>1.05</v>
      </c>
      <c r="EH5" s="579">
        <v>1.05</v>
      </c>
      <c r="EI5" s="579">
        <v>1.05</v>
      </c>
      <c r="EJ5" s="579">
        <v>1.05</v>
      </c>
      <c r="EK5" s="579">
        <v>1.05</v>
      </c>
      <c r="EL5" s="579">
        <v>1.05</v>
      </c>
      <c r="EM5" s="579">
        <v>1.05</v>
      </c>
      <c r="EN5" s="579">
        <v>1.05</v>
      </c>
      <c r="EO5" s="579">
        <v>1.05</v>
      </c>
      <c r="EP5" s="579">
        <v>1.05</v>
      </c>
      <c r="EQ5" s="579">
        <v>1.05</v>
      </c>
      <c r="ER5" s="579">
        <v>1.05</v>
      </c>
      <c r="ES5" s="579">
        <v>1.05</v>
      </c>
      <c r="ET5" s="579">
        <v>1.05</v>
      </c>
      <c r="EU5" s="579">
        <v>1.05</v>
      </c>
      <c r="EV5" s="579">
        <v>1.05</v>
      </c>
      <c r="EW5" s="579">
        <v>1.05</v>
      </c>
      <c r="EX5" s="579">
        <v>1.05</v>
      </c>
      <c r="EY5" s="579">
        <v>1.05</v>
      </c>
      <c r="EZ5" s="579">
        <v>1.05</v>
      </c>
      <c r="FA5" s="579">
        <v>1.05</v>
      </c>
      <c r="FB5" s="579">
        <v>1.05</v>
      </c>
      <c r="FC5" s="579">
        <v>1.05</v>
      </c>
      <c r="FD5" s="579">
        <v>1.05</v>
      </c>
      <c r="FE5" s="579">
        <v>1.05</v>
      </c>
      <c r="FF5" s="579">
        <v>1.05</v>
      </c>
      <c r="FG5" s="579">
        <v>1.05</v>
      </c>
      <c r="FH5" s="579">
        <v>1.05</v>
      </c>
      <c r="FI5" s="579"/>
      <c r="FJ5" s="579">
        <v>1.07</v>
      </c>
      <c r="FK5" s="579">
        <v>1.07</v>
      </c>
      <c r="FL5" s="579">
        <v>1.07</v>
      </c>
      <c r="FM5" s="579">
        <v>1.07</v>
      </c>
      <c r="FN5" s="579">
        <v>1.07</v>
      </c>
      <c r="FO5" s="579">
        <v>1.07</v>
      </c>
      <c r="FP5" s="579">
        <v>1.07</v>
      </c>
      <c r="FQ5" s="579">
        <v>1.07</v>
      </c>
      <c r="FR5" s="579">
        <v>1.07</v>
      </c>
      <c r="FS5" s="579">
        <v>1.07</v>
      </c>
      <c r="FT5" s="579">
        <v>1.07</v>
      </c>
      <c r="FU5" s="579">
        <v>1.07</v>
      </c>
      <c r="FV5" s="579">
        <v>1.07</v>
      </c>
      <c r="FW5" s="579">
        <v>1.07</v>
      </c>
      <c r="FX5" s="579">
        <v>1.07</v>
      </c>
      <c r="FY5" s="579">
        <v>1.07</v>
      </c>
      <c r="FZ5" s="579">
        <v>1.07</v>
      </c>
      <c r="GA5" s="579">
        <v>1.07</v>
      </c>
      <c r="GB5" s="579">
        <v>1.07</v>
      </c>
      <c r="GC5" s="579">
        <v>1.07</v>
      </c>
      <c r="GD5" s="579">
        <v>1.07</v>
      </c>
      <c r="GE5" s="579">
        <v>1.07</v>
      </c>
      <c r="GF5" s="579">
        <v>1.07</v>
      </c>
      <c r="GG5" s="579">
        <v>1.07</v>
      </c>
      <c r="GH5" s="579">
        <v>1.07</v>
      </c>
      <c r="GI5" s="579">
        <v>1.07</v>
      </c>
      <c r="GJ5" s="579">
        <v>1.07</v>
      </c>
      <c r="GK5" s="579">
        <v>1.07</v>
      </c>
      <c r="GL5" s="579">
        <v>1.07</v>
      </c>
      <c r="GM5" s="579">
        <v>1.07</v>
      </c>
      <c r="GN5" s="579">
        <v>1.07</v>
      </c>
      <c r="GO5" s="579">
        <v>1.07</v>
      </c>
      <c r="GP5" s="579">
        <v>1.07</v>
      </c>
      <c r="GQ5" s="579">
        <v>1.07</v>
      </c>
      <c r="GR5" s="579">
        <v>1.07</v>
      </c>
      <c r="GS5" s="579">
        <v>1.07</v>
      </c>
      <c r="GT5" s="579">
        <v>1.07</v>
      </c>
      <c r="GU5" s="579">
        <v>1.07</v>
      </c>
      <c r="GV5" s="579">
        <v>1.07</v>
      </c>
      <c r="GW5" s="579">
        <v>1.07</v>
      </c>
      <c r="GX5" s="579">
        <v>1.07</v>
      </c>
      <c r="GY5" s="579">
        <v>1.05</v>
      </c>
      <c r="GZ5" s="579">
        <v>1.05</v>
      </c>
      <c r="HA5" s="579">
        <v>1.05</v>
      </c>
      <c r="HB5" s="579">
        <v>1.05</v>
      </c>
      <c r="HC5" s="579">
        <v>1.05</v>
      </c>
      <c r="HD5" s="579">
        <v>1.05</v>
      </c>
      <c r="HE5" s="579">
        <v>1.05</v>
      </c>
      <c r="HF5" s="579">
        <v>1.05</v>
      </c>
      <c r="HG5" s="579">
        <v>1.05</v>
      </c>
      <c r="HH5" s="579">
        <v>1.05</v>
      </c>
      <c r="HI5" s="579">
        <v>1.05</v>
      </c>
      <c r="HK5" s="715">
        <v>1.2236</v>
      </c>
    </row>
    <row r="6" spans="1:219">
      <c r="A6" s="580" t="s">
        <v>344</v>
      </c>
      <c r="B6" s="618">
        <v>1.1200000000000001</v>
      </c>
      <c r="C6" s="618">
        <v>1.35</v>
      </c>
      <c r="D6" s="618">
        <v>1.6</v>
      </c>
      <c r="E6" s="635">
        <v>1</v>
      </c>
      <c r="F6" s="618">
        <v>1</v>
      </c>
      <c r="G6" s="618">
        <v>1</v>
      </c>
      <c r="H6" s="618">
        <v>1</v>
      </c>
      <c r="I6" s="618">
        <v>1</v>
      </c>
      <c r="J6" s="618">
        <v>1.08</v>
      </c>
      <c r="K6" s="618">
        <v>1.08</v>
      </c>
      <c r="L6" s="618">
        <v>1.08</v>
      </c>
      <c r="M6" s="618">
        <v>1.08</v>
      </c>
      <c r="N6" s="618">
        <v>1.08</v>
      </c>
      <c r="O6" s="618">
        <v>1.08</v>
      </c>
      <c r="P6" s="618">
        <v>1.08</v>
      </c>
      <c r="Q6" s="618">
        <v>1.08</v>
      </c>
      <c r="R6" s="618">
        <v>1.08</v>
      </c>
      <c r="S6" s="618">
        <v>1.08</v>
      </c>
      <c r="T6" s="618">
        <v>1.08</v>
      </c>
      <c r="U6" s="618">
        <v>1.08</v>
      </c>
      <c r="V6" s="618">
        <v>1.08</v>
      </c>
      <c r="W6" s="618">
        <v>1.08</v>
      </c>
      <c r="X6" s="618">
        <v>1.08</v>
      </c>
      <c r="Y6" s="618">
        <v>1.08</v>
      </c>
      <c r="Z6" s="618">
        <v>1.08</v>
      </c>
      <c r="AA6" s="618">
        <v>1.08</v>
      </c>
      <c r="AB6" s="618">
        <v>1.08</v>
      </c>
      <c r="AC6" s="618">
        <v>1.08</v>
      </c>
      <c r="AD6" s="618">
        <v>1.08</v>
      </c>
      <c r="AE6" s="618">
        <v>1.08</v>
      </c>
      <c r="AF6" s="618">
        <v>1.08</v>
      </c>
      <c r="AG6" s="618">
        <v>1.08</v>
      </c>
      <c r="AH6" s="618">
        <v>1.08</v>
      </c>
      <c r="AI6" s="618">
        <v>1.08</v>
      </c>
      <c r="AJ6" s="618">
        <v>1.08</v>
      </c>
      <c r="AK6" s="618">
        <v>1.08</v>
      </c>
      <c r="AL6" s="618">
        <v>1.08</v>
      </c>
      <c r="AM6" s="618">
        <v>1.08</v>
      </c>
      <c r="AN6" s="618">
        <v>1.08</v>
      </c>
      <c r="AO6" s="618">
        <v>1.08</v>
      </c>
      <c r="AP6" s="618">
        <v>1.08</v>
      </c>
      <c r="AQ6" s="618">
        <v>1.08</v>
      </c>
      <c r="AR6" s="618">
        <v>1.08</v>
      </c>
      <c r="AS6" s="618">
        <v>1.08</v>
      </c>
      <c r="AT6" s="618">
        <v>1.08</v>
      </c>
      <c r="AU6" s="618">
        <v>1.08</v>
      </c>
      <c r="AV6" s="618">
        <v>1.08</v>
      </c>
      <c r="AW6" s="618">
        <v>1.04</v>
      </c>
      <c r="AX6" s="618">
        <v>1.04</v>
      </c>
      <c r="AY6" s="618">
        <v>1.04</v>
      </c>
      <c r="AZ6" s="618">
        <v>1.04</v>
      </c>
      <c r="BA6" s="618">
        <v>1.04</v>
      </c>
      <c r="BB6" s="618">
        <v>1.04</v>
      </c>
      <c r="BC6" s="618">
        <v>1.04</v>
      </c>
      <c r="BD6" s="618">
        <v>1.04</v>
      </c>
      <c r="BE6" s="618">
        <v>1.04</v>
      </c>
      <c r="BF6" s="618">
        <v>1.04</v>
      </c>
      <c r="BG6" s="708">
        <v>1.07</v>
      </c>
      <c r="BH6" s="579">
        <v>1.07</v>
      </c>
      <c r="BI6" s="579">
        <v>1.07</v>
      </c>
      <c r="BJ6" s="579">
        <v>1.07</v>
      </c>
      <c r="BK6" s="579">
        <v>1.07</v>
      </c>
      <c r="BL6" s="579">
        <v>1.07</v>
      </c>
      <c r="BM6" s="579">
        <v>1.07</v>
      </c>
      <c r="BN6" s="579">
        <v>1.07</v>
      </c>
      <c r="BO6" s="579">
        <v>1.07</v>
      </c>
      <c r="BP6" s="579">
        <v>1.07</v>
      </c>
      <c r="BQ6" s="579">
        <v>1.07</v>
      </c>
      <c r="BR6" s="579">
        <v>1.07</v>
      </c>
      <c r="BS6" s="579">
        <v>1.07</v>
      </c>
      <c r="BT6" s="579">
        <v>1.07</v>
      </c>
      <c r="BU6" s="579">
        <v>1.07</v>
      </c>
      <c r="BV6" s="579">
        <v>1.07</v>
      </c>
      <c r="BW6" s="579">
        <v>1.07</v>
      </c>
      <c r="BX6" s="579">
        <v>1.07</v>
      </c>
      <c r="BY6" s="579">
        <v>1.07</v>
      </c>
      <c r="BZ6" s="579">
        <v>1.07</v>
      </c>
      <c r="CA6" s="579">
        <v>1.07</v>
      </c>
      <c r="CB6" s="579">
        <v>1.07</v>
      </c>
      <c r="CC6" s="579">
        <v>1.07</v>
      </c>
      <c r="CD6" s="579">
        <v>1.07</v>
      </c>
      <c r="CE6" s="579">
        <v>1.07</v>
      </c>
      <c r="CF6" s="579">
        <v>1.07</v>
      </c>
      <c r="CG6" s="579">
        <v>1.07</v>
      </c>
      <c r="CH6" s="579">
        <v>1.07</v>
      </c>
      <c r="CI6" s="579">
        <v>1.07</v>
      </c>
      <c r="CJ6" s="579">
        <v>1.07</v>
      </c>
      <c r="CK6" s="579">
        <v>1.07</v>
      </c>
      <c r="CL6" s="579">
        <v>1.07</v>
      </c>
      <c r="CM6" s="579">
        <v>1.07</v>
      </c>
      <c r="CN6" s="579">
        <v>1.07</v>
      </c>
      <c r="CO6" s="579">
        <v>1.07</v>
      </c>
      <c r="CP6" s="579">
        <v>1.07</v>
      </c>
      <c r="CQ6" s="579">
        <v>1.07</v>
      </c>
      <c r="CR6" s="579">
        <v>1.07</v>
      </c>
      <c r="CS6" s="579">
        <v>1.07</v>
      </c>
      <c r="CT6" s="579">
        <v>1.07</v>
      </c>
      <c r="CU6" s="579">
        <v>1.07</v>
      </c>
      <c r="CV6" s="579">
        <v>1.07</v>
      </c>
      <c r="CW6" s="579">
        <v>1.07</v>
      </c>
      <c r="CX6" s="579">
        <v>1.07</v>
      </c>
      <c r="CY6" s="579">
        <v>1.07</v>
      </c>
      <c r="CZ6" s="579">
        <v>1.07</v>
      </c>
      <c r="DA6" s="579">
        <v>1.07</v>
      </c>
      <c r="DB6" s="579">
        <v>1.07</v>
      </c>
      <c r="DC6" s="579">
        <v>1.1299999999999999</v>
      </c>
      <c r="DD6" s="579">
        <v>1.1299999999999999</v>
      </c>
      <c r="DE6" s="579">
        <v>1.1299999999999999</v>
      </c>
      <c r="DF6" s="579">
        <v>1.1299999999999999</v>
      </c>
      <c r="DG6" s="579">
        <v>1.1299999999999999</v>
      </c>
      <c r="DH6" s="579"/>
      <c r="DI6" s="731">
        <v>1.08</v>
      </c>
      <c r="DJ6" s="731">
        <v>1.08</v>
      </c>
      <c r="DK6" s="731">
        <v>1.08</v>
      </c>
      <c r="DL6" s="731">
        <v>1.08</v>
      </c>
      <c r="DM6" s="731">
        <v>1.0649999999999999</v>
      </c>
      <c r="DN6" s="731">
        <v>1.0649999999999999</v>
      </c>
      <c r="DO6" s="731">
        <v>1.0649999999999999</v>
      </c>
      <c r="DP6" s="731">
        <v>1.0649999999999999</v>
      </c>
      <c r="DQ6" s="731">
        <v>1.0649999999999999</v>
      </c>
      <c r="DR6" s="731">
        <v>1.0649999999999999</v>
      </c>
      <c r="DS6" s="731">
        <v>1.0649999999999999</v>
      </c>
      <c r="DT6" s="731">
        <v>1.0649999999999999</v>
      </c>
      <c r="DU6" s="731">
        <v>1.0649999999999999</v>
      </c>
      <c r="DV6" s="731">
        <v>1.0649999999999999</v>
      </c>
      <c r="DW6" s="731">
        <v>1.0649999999999999</v>
      </c>
      <c r="DX6" s="731">
        <v>1.0649999999999999</v>
      </c>
      <c r="DY6" s="731">
        <v>1.0649999999999999</v>
      </c>
      <c r="DZ6" s="731">
        <v>1.0649999999999999</v>
      </c>
      <c r="EA6" s="731">
        <v>1.0649999999999999</v>
      </c>
      <c r="EB6" s="731">
        <v>1.0649999999999999</v>
      </c>
      <c r="EC6" s="731">
        <v>1.0649999999999999</v>
      </c>
      <c r="ED6" s="731">
        <v>1.0649999999999999</v>
      </c>
      <c r="EE6" s="579">
        <v>1.05</v>
      </c>
      <c r="EF6" s="579">
        <v>1.05</v>
      </c>
      <c r="EG6" s="579">
        <v>1.05</v>
      </c>
      <c r="EH6" s="579">
        <v>1.05</v>
      </c>
      <c r="EI6" s="579">
        <v>1.05</v>
      </c>
      <c r="EJ6" s="579">
        <v>1.05</v>
      </c>
      <c r="EK6" s="579">
        <v>1.05</v>
      </c>
      <c r="EL6" s="579">
        <v>1.05</v>
      </c>
      <c r="EM6" s="579">
        <v>1.05</v>
      </c>
      <c r="EN6" s="579">
        <v>1.05</v>
      </c>
      <c r="EO6" s="579">
        <v>1.05</v>
      </c>
      <c r="EP6" s="579">
        <v>1.05</v>
      </c>
      <c r="EQ6" s="579">
        <v>1.05</v>
      </c>
      <c r="ER6" s="579">
        <v>1.05</v>
      </c>
      <c r="ES6" s="579">
        <v>1.05</v>
      </c>
      <c r="ET6" s="579">
        <v>1.05</v>
      </c>
      <c r="EU6" s="579">
        <v>1.05</v>
      </c>
      <c r="EV6" s="579">
        <v>1.05</v>
      </c>
      <c r="EW6" s="579">
        <v>1.05</v>
      </c>
      <c r="EX6" s="579">
        <v>1.05</v>
      </c>
      <c r="EY6" s="579">
        <v>1.05</v>
      </c>
      <c r="EZ6" s="579">
        <v>1.05</v>
      </c>
      <c r="FA6" s="579">
        <v>1.05</v>
      </c>
      <c r="FB6" s="579">
        <v>1.05</v>
      </c>
      <c r="FC6" s="579">
        <v>1.05</v>
      </c>
      <c r="FD6" s="579">
        <v>1.05</v>
      </c>
      <c r="FE6" s="579">
        <v>1.05</v>
      </c>
      <c r="FF6" s="579">
        <v>1.05</v>
      </c>
      <c r="FG6" s="579">
        <v>1.05</v>
      </c>
      <c r="FH6" s="579">
        <v>1.05</v>
      </c>
      <c r="FI6" s="579"/>
      <c r="FJ6" s="579">
        <v>1.07</v>
      </c>
      <c r="FK6" s="579">
        <v>1.07</v>
      </c>
      <c r="FL6" s="579">
        <v>1.07</v>
      </c>
      <c r="FM6" s="579">
        <v>1.07</v>
      </c>
      <c r="FN6" s="579">
        <v>1.07</v>
      </c>
      <c r="FO6" s="579">
        <v>1.07</v>
      </c>
      <c r="FP6" s="579">
        <v>1.07</v>
      </c>
      <c r="FQ6" s="579">
        <v>1.07</v>
      </c>
      <c r="FR6" s="579">
        <v>1.07</v>
      </c>
      <c r="FS6" s="579">
        <v>1.07</v>
      </c>
      <c r="FT6" s="579">
        <v>1.07</v>
      </c>
      <c r="FU6" s="579">
        <v>1.07</v>
      </c>
      <c r="FV6" s="579">
        <v>1.07</v>
      </c>
      <c r="FW6" s="579">
        <v>1.07</v>
      </c>
      <c r="FX6" s="579">
        <v>1.07</v>
      </c>
      <c r="FY6" s="579">
        <v>1.07</v>
      </c>
      <c r="FZ6" s="579">
        <v>1.07</v>
      </c>
      <c r="GA6" s="579">
        <v>1.07</v>
      </c>
      <c r="GB6" s="579">
        <v>1.07</v>
      </c>
      <c r="GC6" s="579">
        <v>1.07</v>
      </c>
      <c r="GD6" s="579">
        <v>1.07</v>
      </c>
      <c r="GE6" s="579">
        <v>1.07</v>
      </c>
      <c r="GF6" s="579">
        <v>1.07</v>
      </c>
      <c r="GG6" s="579">
        <v>1.07</v>
      </c>
      <c r="GH6" s="579">
        <v>1.07</v>
      </c>
      <c r="GI6" s="579">
        <v>1.07</v>
      </c>
      <c r="GJ6" s="579">
        <v>1.07</v>
      </c>
      <c r="GK6" s="579">
        <v>1.07</v>
      </c>
      <c r="GL6" s="579">
        <v>1.07</v>
      </c>
      <c r="GM6" s="579">
        <v>1.07</v>
      </c>
      <c r="GN6" s="579">
        <v>1.07</v>
      </c>
      <c r="GO6" s="579">
        <v>1.07</v>
      </c>
      <c r="GP6" s="579">
        <v>1.07</v>
      </c>
      <c r="GQ6" s="579">
        <v>1.07</v>
      </c>
      <c r="GR6" s="579">
        <v>1.07</v>
      </c>
      <c r="GS6" s="579">
        <v>1.07</v>
      </c>
      <c r="GT6" s="579">
        <v>1.07</v>
      </c>
      <c r="GU6" s="579">
        <v>1.07</v>
      </c>
      <c r="GV6" s="579">
        <v>1.07</v>
      </c>
      <c r="GW6" s="579">
        <v>1.07</v>
      </c>
      <c r="GX6" s="579">
        <v>1.07</v>
      </c>
      <c r="GY6" s="579">
        <v>1.05</v>
      </c>
      <c r="GZ6" s="579">
        <v>1.05</v>
      </c>
      <c r="HA6" s="579">
        <v>1.05</v>
      </c>
      <c r="HB6" s="579">
        <v>1.05</v>
      </c>
      <c r="HC6" s="579">
        <v>1.05</v>
      </c>
      <c r="HD6" s="579">
        <v>1.05</v>
      </c>
      <c r="HE6" s="579">
        <v>1.05</v>
      </c>
      <c r="HF6" s="579">
        <v>1.05</v>
      </c>
      <c r="HG6" s="579">
        <v>1.05</v>
      </c>
      <c r="HH6" s="579">
        <v>1.05</v>
      </c>
      <c r="HI6" s="579">
        <v>1.05</v>
      </c>
      <c r="HK6" s="715">
        <v>1.2797000000000001</v>
      </c>
    </row>
    <row r="7" spans="1:219">
      <c r="A7" s="580" t="s">
        <v>345</v>
      </c>
      <c r="B7" s="618">
        <v>1.1200000000000001</v>
      </c>
      <c r="C7" s="618">
        <v>1.22</v>
      </c>
      <c r="D7" s="618">
        <v>1.25</v>
      </c>
      <c r="E7" s="635">
        <v>1.1000000000000001</v>
      </c>
      <c r="F7" s="618">
        <v>1.1000000000000001</v>
      </c>
      <c r="G7" s="618">
        <v>1</v>
      </c>
      <c r="H7" s="618">
        <v>1</v>
      </c>
      <c r="I7" s="618">
        <v>1</v>
      </c>
      <c r="J7" s="618">
        <v>1.08</v>
      </c>
      <c r="K7" s="618">
        <v>1.08</v>
      </c>
      <c r="L7" s="618">
        <v>1.08</v>
      </c>
      <c r="M7" s="618">
        <v>1.08</v>
      </c>
      <c r="N7" s="618">
        <v>1.08</v>
      </c>
      <c r="O7" s="618">
        <v>1.08</v>
      </c>
      <c r="P7" s="618">
        <v>1.08</v>
      </c>
      <c r="Q7" s="618">
        <v>1.08</v>
      </c>
      <c r="R7" s="618">
        <v>1.08</v>
      </c>
      <c r="S7" s="618">
        <v>1.08</v>
      </c>
      <c r="T7" s="618">
        <v>1.08</v>
      </c>
      <c r="U7" s="618">
        <v>1.08</v>
      </c>
      <c r="V7" s="618">
        <v>1.08</v>
      </c>
      <c r="W7" s="618">
        <v>1.08</v>
      </c>
      <c r="X7" s="618">
        <v>1.08</v>
      </c>
      <c r="Y7" s="618">
        <v>1.08</v>
      </c>
      <c r="Z7" s="618">
        <v>1.08</v>
      </c>
      <c r="AA7" s="618">
        <v>1.08</v>
      </c>
      <c r="AB7" s="618">
        <v>1.08</v>
      </c>
      <c r="AC7" s="618">
        <v>1.08</v>
      </c>
      <c r="AD7" s="618">
        <v>1.08</v>
      </c>
      <c r="AE7" s="618">
        <v>1.08</v>
      </c>
      <c r="AF7" s="618">
        <v>1.08</v>
      </c>
      <c r="AG7" s="618">
        <v>1.08</v>
      </c>
      <c r="AH7" s="618">
        <v>1.08</v>
      </c>
      <c r="AI7" s="618">
        <v>1.08</v>
      </c>
      <c r="AJ7" s="618">
        <v>1.08</v>
      </c>
      <c r="AK7" s="618">
        <v>1.08</v>
      </c>
      <c r="AL7" s="618">
        <v>1.08</v>
      </c>
      <c r="AM7" s="618">
        <v>1.08</v>
      </c>
      <c r="AN7" s="618">
        <v>1.08</v>
      </c>
      <c r="AO7" s="618">
        <v>1.08</v>
      </c>
      <c r="AP7" s="618">
        <v>1.08</v>
      </c>
      <c r="AQ7" s="618">
        <v>1.08</v>
      </c>
      <c r="AR7" s="618">
        <v>1.08</v>
      </c>
      <c r="AS7" s="618">
        <v>1.08</v>
      </c>
      <c r="AT7" s="618">
        <v>1.08</v>
      </c>
      <c r="AU7" s="618">
        <v>1.08</v>
      </c>
      <c r="AV7" s="618">
        <v>1.08</v>
      </c>
      <c r="AW7" s="618">
        <v>1.04</v>
      </c>
      <c r="AX7" s="618">
        <v>1.04</v>
      </c>
      <c r="AY7" s="618">
        <v>1.04</v>
      </c>
      <c r="AZ7" s="618">
        <v>1.04</v>
      </c>
      <c r="BA7" s="618">
        <v>1.04</v>
      </c>
      <c r="BB7" s="618">
        <v>1.04</v>
      </c>
      <c r="BC7" s="618">
        <v>1.04</v>
      </c>
      <c r="BD7" s="618">
        <v>1.04</v>
      </c>
      <c r="BE7" s="618">
        <v>1.04</v>
      </c>
      <c r="BF7" s="618">
        <v>1.04</v>
      </c>
      <c r="BG7" s="708">
        <v>1.07</v>
      </c>
      <c r="BH7" s="579">
        <v>1.07</v>
      </c>
      <c r="BI7" s="579">
        <v>1.07</v>
      </c>
      <c r="BJ7" s="579">
        <v>1.07</v>
      </c>
      <c r="BK7" s="579">
        <v>1.07</v>
      </c>
      <c r="BL7" s="579">
        <v>1.07</v>
      </c>
      <c r="BM7" s="579">
        <v>1.07</v>
      </c>
      <c r="BN7" s="579">
        <v>1.07</v>
      </c>
      <c r="BO7" s="579">
        <v>1.07</v>
      </c>
      <c r="BP7" s="579">
        <v>1.07</v>
      </c>
      <c r="BQ7" s="579">
        <v>1.07</v>
      </c>
      <c r="BR7" s="579">
        <v>1.07</v>
      </c>
      <c r="BS7" s="579">
        <v>1.07</v>
      </c>
      <c r="BT7" s="579">
        <v>1.07</v>
      </c>
      <c r="BU7" s="579">
        <v>1.07</v>
      </c>
      <c r="BV7" s="579">
        <v>1.07</v>
      </c>
      <c r="BW7" s="579">
        <v>1.07</v>
      </c>
      <c r="BX7" s="579">
        <v>1.07</v>
      </c>
      <c r="BY7" s="579">
        <v>1.07</v>
      </c>
      <c r="BZ7" s="579">
        <v>1.07</v>
      </c>
      <c r="CA7" s="579">
        <v>1.07</v>
      </c>
      <c r="CB7" s="579">
        <v>1.07</v>
      </c>
      <c r="CC7" s="579">
        <v>1.07</v>
      </c>
      <c r="CD7" s="579">
        <v>1.07</v>
      </c>
      <c r="CE7" s="579">
        <v>1.07</v>
      </c>
      <c r="CF7" s="579">
        <v>1.07</v>
      </c>
      <c r="CG7" s="579">
        <v>1.07</v>
      </c>
      <c r="CH7" s="579">
        <v>1.07</v>
      </c>
      <c r="CI7" s="579">
        <v>1.07</v>
      </c>
      <c r="CJ7" s="579">
        <v>1.07</v>
      </c>
      <c r="CK7" s="579">
        <v>1.07</v>
      </c>
      <c r="CL7" s="579">
        <v>1.07</v>
      </c>
      <c r="CM7" s="579">
        <v>1.07</v>
      </c>
      <c r="CN7" s="579">
        <v>1.07</v>
      </c>
      <c r="CO7" s="579">
        <v>1.07</v>
      </c>
      <c r="CP7" s="579">
        <v>1.07</v>
      </c>
      <c r="CQ7" s="579">
        <v>1.07</v>
      </c>
      <c r="CR7" s="579">
        <v>1.07</v>
      </c>
      <c r="CS7" s="579">
        <v>1.07</v>
      </c>
      <c r="CT7" s="579">
        <v>1.07</v>
      </c>
      <c r="CU7" s="579">
        <v>1.07</v>
      </c>
      <c r="CV7" s="579">
        <v>1.07</v>
      </c>
      <c r="CW7" s="579">
        <v>1.07</v>
      </c>
      <c r="CX7" s="579">
        <v>1.07</v>
      </c>
      <c r="CY7" s="579">
        <v>1.07</v>
      </c>
      <c r="CZ7" s="579">
        <v>1.07</v>
      </c>
      <c r="DA7" s="579">
        <v>1.07</v>
      </c>
      <c r="DB7" s="579">
        <v>1.07</v>
      </c>
      <c r="DC7" s="579">
        <v>1.1299999999999999</v>
      </c>
      <c r="DD7" s="579">
        <v>1.1299999999999999</v>
      </c>
      <c r="DE7" s="579">
        <v>1.1299999999999999</v>
      </c>
      <c r="DF7" s="579">
        <v>1.1299999999999999</v>
      </c>
      <c r="DG7" s="579">
        <v>1.1299999999999999</v>
      </c>
      <c r="DH7" s="579"/>
      <c r="DI7" s="731">
        <v>1.08</v>
      </c>
      <c r="DJ7" s="731">
        <v>1.08</v>
      </c>
      <c r="DK7" s="731">
        <v>1.08</v>
      </c>
      <c r="DL7" s="731">
        <v>1.08</v>
      </c>
      <c r="DM7" s="731">
        <v>1.0649999999999999</v>
      </c>
      <c r="DN7" s="731">
        <v>1.0649999999999999</v>
      </c>
      <c r="DO7" s="731">
        <v>1.0649999999999999</v>
      </c>
      <c r="DP7" s="731">
        <v>1.0649999999999999</v>
      </c>
      <c r="DQ7" s="731">
        <v>1.0649999999999999</v>
      </c>
      <c r="DR7" s="731">
        <v>1.0649999999999999</v>
      </c>
      <c r="DS7" s="731">
        <v>1.0649999999999999</v>
      </c>
      <c r="DT7" s="731">
        <v>1.0649999999999999</v>
      </c>
      <c r="DU7" s="731">
        <v>1.0649999999999999</v>
      </c>
      <c r="DV7" s="731">
        <v>1.0649999999999999</v>
      </c>
      <c r="DW7" s="731">
        <v>1.0649999999999999</v>
      </c>
      <c r="DX7" s="731">
        <v>1.0649999999999999</v>
      </c>
      <c r="DY7" s="731">
        <v>1.0649999999999999</v>
      </c>
      <c r="DZ7" s="731">
        <v>1.0649999999999999</v>
      </c>
      <c r="EA7" s="731">
        <v>1.0649999999999999</v>
      </c>
      <c r="EB7" s="731">
        <v>1.0649999999999999</v>
      </c>
      <c r="EC7" s="731">
        <v>1.0649999999999999</v>
      </c>
      <c r="ED7" s="731">
        <v>1.0649999999999999</v>
      </c>
      <c r="EE7" s="579">
        <v>1.05</v>
      </c>
      <c r="EF7" s="579">
        <v>1.05</v>
      </c>
      <c r="EG7" s="579">
        <v>1.05</v>
      </c>
      <c r="EH7" s="579">
        <v>1.05</v>
      </c>
      <c r="EI7" s="579">
        <v>1.05</v>
      </c>
      <c r="EJ7" s="579">
        <v>1.05</v>
      </c>
      <c r="EK7" s="579">
        <v>1.05</v>
      </c>
      <c r="EL7" s="579">
        <v>1.05</v>
      </c>
      <c r="EM7" s="579">
        <v>1.05</v>
      </c>
      <c r="EN7" s="579">
        <v>1.05</v>
      </c>
      <c r="EO7" s="579">
        <v>1.05</v>
      </c>
      <c r="EP7" s="579">
        <v>1.05</v>
      </c>
      <c r="EQ7" s="579">
        <v>1.05</v>
      </c>
      <c r="ER7" s="579">
        <v>1.05</v>
      </c>
      <c r="ES7" s="579">
        <v>1.05</v>
      </c>
      <c r="ET7" s="579">
        <v>1.05</v>
      </c>
      <c r="EU7" s="579">
        <v>1.05</v>
      </c>
      <c r="EV7" s="579">
        <v>1.05</v>
      </c>
      <c r="EW7" s="579">
        <v>1.05</v>
      </c>
      <c r="EX7" s="579">
        <v>1.05</v>
      </c>
      <c r="EY7" s="579">
        <v>1.05</v>
      </c>
      <c r="EZ7" s="579">
        <v>1.05</v>
      </c>
      <c r="FA7" s="579">
        <v>1.05</v>
      </c>
      <c r="FB7" s="579">
        <v>1.05</v>
      </c>
      <c r="FC7" s="579">
        <v>1.05</v>
      </c>
      <c r="FD7" s="579">
        <v>1.05</v>
      </c>
      <c r="FE7" s="579">
        <v>1.05</v>
      </c>
      <c r="FF7" s="579">
        <v>1.05</v>
      </c>
      <c r="FG7" s="579">
        <v>1.05</v>
      </c>
      <c r="FH7" s="579">
        <v>1.05</v>
      </c>
      <c r="FI7" s="579"/>
      <c r="FJ7" s="579">
        <v>1.07</v>
      </c>
      <c r="FK7" s="579">
        <v>1.07</v>
      </c>
      <c r="FL7" s="579">
        <v>1.07</v>
      </c>
      <c r="FM7" s="579">
        <v>1.07</v>
      </c>
      <c r="FN7" s="579">
        <v>1.07</v>
      </c>
      <c r="FO7" s="579">
        <v>1.07</v>
      </c>
      <c r="FP7" s="579">
        <v>1.07</v>
      </c>
      <c r="FQ7" s="579">
        <v>1.07</v>
      </c>
      <c r="FR7" s="579">
        <v>1.07</v>
      </c>
      <c r="FS7" s="579">
        <v>1.07</v>
      </c>
      <c r="FT7" s="579">
        <v>1.07</v>
      </c>
      <c r="FU7" s="579">
        <v>1.07</v>
      </c>
      <c r="FV7" s="579">
        <v>1.07</v>
      </c>
      <c r="FW7" s="579">
        <v>1.07</v>
      </c>
      <c r="FX7" s="579">
        <v>1.07</v>
      </c>
      <c r="FY7" s="579">
        <v>1.07</v>
      </c>
      <c r="FZ7" s="579">
        <v>1.07</v>
      </c>
      <c r="GA7" s="579">
        <v>1.07</v>
      </c>
      <c r="GB7" s="579">
        <v>1.07</v>
      </c>
      <c r="GC7" s="579">
        <v>1.07</v>
      </c>
      <c r="GD7" s="579">
        <v>1.07</v>
      </c>
      <c r="GE7" s="579">
        <v>1.07</v>
      </c>
      <c r="GF7" s="579">
        <v>1.07</v>
      </c>
      <c r="GG7" s="579">
        <v>1.07</v>
      </c>
      <c r="GH7" s="579">
        <v>1.07</v>
      </c>
      <c r="GI7" s="579">
        <v>1.07</v>
      </c>
      <c r="GJ7" s="579">
        <v>1.07</v>
      </c>
      <c r="GK7" s="579">
        <v>1.07</v>
      </c>
      <c r="GL7" s="579">
        <v>1.07</v>
      </c>
      <c r="GM7" s="579">
        <v>1.07</v>
      </c>
      <c r="GN7" s="579">
        <v>1.07</v>
      </c>
      <c r="GO7" s="579">
        <v>1.07</v>
      </c>
      <c r="GP7" s="579">
        <v>1.07</v>
      </c>
      <c r="GQ7" s="579">
        <v>1.07</v>
      </c>
      <c r="GR7" s="579">
        <v>1.07</v>
      </c>
      <c r="GS7" s="579">
        <v>1.07</v>
      </c>
      <c r="GT7" s="579">
        <v>1.07</v>
      </c>
      <c r="GU7" s="579">
        <v>1.07</v>
      </c>
      <c r="GV7" s="579">
        <v>1.07</v>
      </c>
      <c r="GW7" s="579">
        <v>1.07</v>
      </c>
      <c r="GX7" s="579">
        <v>1.07</v>
      </c>
      <c r="GY7" s="579">
        <v>1.05</v>
      </c>
      <c r="GZ7" s="579">
        <v>1.05</v>
      </c>
      <c r="HA7" s="579">
        <v>1.05</v>
      </c>
      <c r="HB7" s="579">
        <v>1.05</v>
      </c>
      <c r="HC7" s="579">
        <v>1.05</v>
      </c>
      <c r="HD7" s="579">
        <v>1.05</v>
      </c>
      <c r="HE7" s="579">
        <v>1.05</v>
      </c>
      <c r="HF7" s="579">
        <v>1.05</v>
      </c>
      <c r="HG7" s="579">
        <v>1.05</v>
      </c>
      <c r="HH7" s="579">
        <v>1.05</v>
      </c>
      <c r="HI7" s="579">
        <v>1.05</v>
      </c>
      <c r="HK7" s="715">
        <v>1.4843</v>
      </c>
    </row>
    <row r="8" spans="1:219">
      <c r="A8" s="580" t="s">
        <v>346</v>
      </c>
      <c r="B8" s="618">
        <v>1.1200000000000001</v>
      </c>
      <c r="C8" s="618">
        <v>1.35</v>
      </c>
      <c r="D8" s="618">
        <v>1.5</v>
      </c>
      <c r="E8" s="635">
        <v>1.2</v>
      </c>
      <c r="F8" s="618">
        <v>1.2</v>
      </c>
      <c r="G8" s="618">
        <v>1.2</v>
      </c>
      <c r="H8" s="618">
        <v>1.2</v>
      </c>
      <c r="I8" s="618">
        <v>1.2</v>
      </c>
      <c r="J8" s="618">
        <v>1.08</v>
      </c>
      <c r="K8" s="618">
        <v>1.08</v>
      </c>
      <c r="L8" s="618">
        <v>1.08</v>
      </c>
      <c r="M8" s="618">
        <v>1.08</v>
      </c>
      <c r="N8" s="618">
        <v>1.08</v>
      </c>
      <c r="O8" s="618">
        <v>1.08</v>
      </c>
      <c r="P8" s="618">
        <v>1.08</v>
      </c>
      <c r="Q8" s="618">
        <v>1.08</v>
      </c>
      <c r="R8" s="618">
        <v>1.08</v>
      </c>
      <c r="S8" s="618">
        <v>1.08</v>
      </c>
      <c r="T8" s="618">
        <v>1.08</v>
      </c>
      <c r="U8" s="618">
        <v>1.08</v>
      </c>
      <c r="V8" s="618">
        <v>1.08</v>
      </c>
      <c r="W8" s="618">
        <v>1.08</v>
      </c>
      <c r="X8" s="618">
        <v>1.08</v>
      </c>
      <c r="Y8" s="618">
        <v>1.08</v>
      </c>
      <c r="Z8" s="618">
        <v>1.08</v>
      </c>
      <c r="AA8" s="618">
        <v>1.08</v>
      </c>
      <c r="AB8" s="618">
        <v>1.08</v>
      </c>
      <c r="AC8" s="618">
        <v>1.08</v>
      </c>
      <c r="AD8" s="618">
        <v>1.08</v>
      </c>
      <c r="AE8" s="618">
        <v>1.08</v>
      </c>
      <c r="AF8" s="618">
        <v>1.08</v>
      </c>
      <c r="AG8" s="618">
        <v>1.08</v>
      </c>
      <c r="AH8" s="618">
        <v>1.08</v>
      </c>
      <c r="AI8" s="618">
        <v>1.08</v>
      </c>
      <c r="AJ8" s="618">
        <v>1.08</v>
      </c>
      <c r="AK8" s="618">
        <v>1.08</v>
      </c>
      <c r="AL8" s="618">
        <v>1.08</v>
      </c>
      <c r="AM8" s="618">
        <v>1.08</v>
      </c>
      <c r="AN8" s="618">
        <v>1.08</v>
      </c>
      <c r="AO8" s="618">
        <v>1.08</v>
      </c>
      <c r="AP8" s="618">
        <v>1.08</v>
      </c>
      <c r="AQ8" s="618">
        <v>1.08</v>
      </c>
      <c r="AR8" s="618">
        <v>1.08</v>
      </c>
      <c r="AS8" s="618">
        <v>1.08</v>
      </c>
      <c r="AT8" s="618">
        <v>1.08</v>
      </c>
      <c r="AU8" s="618">
        <v>1.08</v>
      </c>
      <c r="AV8" s="618">
        <v>1.08</v>
      </c>
      <c r="AW8" s="618">
        <v>1.04</v>
      </c>
      <c r="AX8" s="618">
        <v>1.04</v>
      </c>
      <c r="AY8" s="618">
        <v>1.04</v>
      </c>
      <c r="AZ8" s="618">
        <v>1.04</v>
      </c>
      <c r="BA8" s="618">
        <v>1.04</v>
      </c>
      <c r="BB8" s="618">
        <v>1.04</v>
      </c>
      <c r="BC8" s="618">
        <v>1.04</v>
      </c>
      <c r="BD8" s="618">
        <v>1.04</v>
      </c>
      <c r="BE8" s="618">
        <v>1.04</v>
      </c>
      <c r="BF8" s="618">
        <v>1.04</v>
      </c>
      <c r="BG8" s="708">
        <v>1.07</v>
      </c>
      <c r="BH8" s="579">
        <v>1.07</v>
      </c>
      <c r="BI8" s="579">
        <v>1.07</v>
      </c>
      <c r="BJ8" s="579">
        <v>1.07</v>
      </c>
      <c r="BK8" s="579">
        <v>1.07</v>
      </c>
      <c r="BL8" s="579">
        <v>1.07</v>
      </c>
      <c r="BM8" s="579">
        <v>1.07</v>
      </c>
      <c r="BN8" s="579">
        <v>1.07</v>
      </c>
      <c r="BO8" s="579">
        <v>1.07</v>
      </c>
      <c r="BP8" s="579">
        <v>1.07</v>
      </c>
      <c r="BQ8" s="579">
        <v>1.07</v>
      </c>
      <c r="BR8" s="579">
        <v>1.07</v>
      </c>
      <c r="BS8" s="579">
        <v>1.07</v>
      </c>
      <c r="BT8" s="579">
        <v>1.07</v>
      </c>
      <c r="BU8" s="579">
        <v>1.07</v>
      </c>
      <c r="BV8" s="579">
        <v>1.07</v>
      </c>
      <c r="BW8" s="579">
        <v>1.07</v>
      </c>
      <c r="BX8" s="579">
        <v>1.07</v>
      </c>
      <c r="BY8" s="579">
        <v>1.07</v>
      </c>
      <c r="BZ8" s="579">
        <v>1.07</v>
      </c>
      <c r="CA8" s="579">
        <v>1.07</v>
      </c>
      <c r="CB8" s="579">
        <v>1.07</v>
      </c>
      <c r="CC8" s="579">
        <v>1.07</v>
      </c>
      <c r="CD8" s="579">
        <v>1.07</v>
      </c>
      <c r="CE8" s="579">
        <v>1.07</v>
      </c>
      <c r="CF8" s="579">
        <v>1.07</v>
      </c>
      <c r="CG8" s="579">
        <v>1.07</v>
      </c>
      <c r="CH8" s="579">
        <v>1.07</v>
      </c>
      <c r="CI8" s="579">
        <v>1.07</v>
      </c>
      <c r="CJ8" s="579">
        <v>1.07</v>
      </c>
      <c r="CK8" s="579">
        <v>1.07</v>
      </c>
      <c r="CL8" s="579">
        <v>1.07</v>
      </c>
      <c r="CM8" s="579">
        <v>1.07</v>
      </c>
      <c r="CN8" s="579">
        <v>1.07</v>
      </c>
      <c r="CO8" s="579">
        <v>1.07</v>
      </c>
      <c r="CP8" s="579">
        <v>1.07</v>
      </c>
      <c r="CQ8" s="579">
        <v>1.07</v>
      </c>
      <c r="CR8" s="579">
        <v>1.07</v>
      </c>
      <c r="CS8" s="579">
        <v>1.07</v>
      </c>
      <c r="CT8" s="579">
        <v>1.07</v>
      </c>
      <c r="CU8" s="579">
        <v>1.07</v>
      </c>
      <c r="CV8" s="579">
        <v>1.07</v>
      </c>
      <c r="CW8" s="579">
        <v>1.07</v>
      </c>
      <c r="CX8" s="579">
        <v>1.07</v>
      </c>
      <c r="CY8" s="579">
        <v>1.07</v>
      </c>
      <c r="CZ8" s="579">
        <v>1.07</v>
      </c>
      <c r="DA8" s="579">
        <v>1.07</v>
      </c>
      <c r="DB8" s="579">
        <v>1.07</v>
      </c>
      <c r="DC8" s="579">
        <v>1.1299999999999999</v>
      </c>
      <c r="DD8" s="579">
        <v>1.1299999999999999</v>
      </c>
      <c r="DE8" s="579">
        <v>1.1299999999999999</v>
      </c>
      <c r="DF8" s="579">
        <v>1.1299999999999999</v>
      </c>
      <c r="DG8" s="579">
        <v>1.1299999999999999</v>
      </c>
      <c r="DH8" s="579"/>
      <c r="DI8" s="731">
        <v>1.08</v>
      </c>
      <c r="DJ8" s="731">
        <v>1.08</v>
      </c>
      <c r="DK8" s="731">
        <v>1.08</v>
      </c>
      <c r="DL8" s="731">
        <v>1.08</v>
      </c>
      <c r="DM8" s="731">
        <v>1.0649999999999999</v>
      </c>
      <c r="DN8" s="731">
        <v>1.0649999999999999</v>
      </c>
      <c r="DO8" s="731">
        <v>1.0649999999999999</v>
      </c>
      <c r="DP8" s="731">
        <v>1.0649999999999999</v>
      </c>
      <c r="DQ8" s="731">
        <v>1.0649999999999999</v>
      </c>
      <c r="DR8" s="731">
        <v>1.0649999999999999</v>
      </c>
      <c r="DS8" s="731">
        <v>1.0649999999999999</v>
      </c>
      <c r="DT8" s="731">
        <v>1.0649999999999999</v>
      </c>
      <c r="DU8" s="731">
        <v>1.0649999999999999</v>
      </c>
      <c r="DV8" s="731">
        <v>1.0649999999999999</v>
      </c>
      <c r="DW8" s="731">
        <v>1.0649999999999999</v>
      </c>
      <c r="DX8" s="731">
        <v>1.0649999999999999</v>
      </c>
      <c r="DY8" s="731">
        <v>1.0649999999999999</v>
      </c>
      <c r="DZ8" s="731">
        <v>1.0649999999999999</v>
      </c>
      <c r="EA8" s="731">
        <v>1.0649999999999999</v>
      </c>
      <c r="EB8" s="731">
        <v>1.0649999999999999</v>
      </c>
      <c r="EC8" s="731">
        <v>1.0649999999999999</v>
      </c>
      <c r="ED8" s="731">
        <v>1.0649999999999999</v>
      </c>
      <c r="EE8" s="579">
        <v>1.05</v>
      </c>
      <c r="EF8" s="579">
        <v>1.05</v>
      </c>
      <c r="EG8" s="579">
        <v>1.05</v>
      </c>
      <c r="EH8" s="579">
        <v>1.05</v>
      </c>
      <c r="EI8" s="579">
        <v>1.05</v>
      </c>
      <c r="EJ8" s="579">
        <v>1.05</v>
      </c>
      <c r="EK8" s="579">
        <v>1.05</v>
      </c>
      <c r="EL8" s="579">
        <v>1.05</v>
      </c>
      <c r="EM8" s="579">
        <v>1.05</v>
      </c>
      <c r="EN8" s="579">
        <v>1.05</v>
      </c>
      <c r="EO8" s="579">
        <v>1.05</v>
      </c>
      <c r="EP8" s="579">
        <v>1.05</v>
      </c>
      <c r="EQ8" s="579">
        <v>1.05</v>
      </c>
      <c r="ER8" s="579">
        <v>1.05</v>
      </c>
      <c r="ES8" s="579">
        <v>1.05</v>
      </c>
      <c r="ET8" s="579">
        <v>1.05</v>
      </c>
      <c r="EU8" s="579">
        <v>1.05</v>
      </c>
      <c r="EV8" s="579">
        <v>1.05</v>
      </c>
      <c r="EW8" s="579">
        <v>1.05</v>
      </c>
      <c r="EX8" s="579">
        <v>1.05</v>
      </c>
      <c r="EY8" s="579">
        <v>1.05</v>
      </c>
      <c r="EZ8" s="579">
        <v>1.05</v>
      </c>
      <c r="FA8" s="579">
        <v>1.05</v>
      </c>
      <c r="FB8" s="579">
        <v>1.05</v>
      </c>
      <c r="FC8" s="579">
        <v>1.05</v>
      </c>
      <c r="FD8" s="579">
        <v>1.05</v>
      </c>
      <c r="FE8" s="579">
        <v>1.05</v>
      </c>
      <c r="FF8" s="579">
        <v>1.05</v>
      </c>
      <c r="FG8" s="579">
        <v>1.05</v>
      </c>
      <c r="FH8" s="579">
        <v>1.05</v>
      </c>
      <c r="FI8" s="579"/>
      <c r="FJ8" s="579">
        <v>1.07</v>
      </c>
      <c r="FK8" s="579">
        <v>1.07</v>
      </c>
      <c r="FL8" s="579">
        <v>1.07</v>
      </c>
      <c r="FM8" s="579">
        <v>1.07</v>
      </c>
      <c r="FN8" s="579">
        <v>1.07</v>
      </c>
      <c r="FO8" s="579">
        <v>1.07</v>
      </c>
      <c r="FP8" s="579">
        <v>1.07</v>
      </c>
      <c r="FQ8" s="579">
        <v>1.07</v>
      </c>
      <c r="FR8" s="579">
        <v>1.07</v>
      </c>
      <c r="FS8" s="579">
        <v>1.07</v>
      </c>
      <c r="FT8" s="579">
        <v>1.07</v>
      </c>
      <c r="FU8" s="579">
        <v>1.07</v>
      </c>
      <c r="FV8" s="579">
        <v>1.07</v>
      </c>
      <c r="FW8" s="579">
        <v>1.07</v>
      </c>
      <c r="FX8" s="579">
        <v>1.07</v>
      </c>
      <c r="FY8" s="579">
        <v>1.07</v>
      </c>
      <c r="FZ8" s="579">
        <v>1.07</v>
      </c>
      <c r="GA8" s="579">
        <v>1.07</v>
      </c>
      <c r="GB8" s="579">
        <v>1.07</v>
      </c>
      <c r="GC8" s="579">
        <v>1.07</v>
      </c>
      <c r="GD8" s="579">
        <v>1.07</v>
      </c>
      <c r="GE8" s="579">
        <v>1.07</v>
      </c>
      <c r="GF8" s="579">
        <v>1.07</v>
      </c>
      <c r="GG8" s="579">
        <v>1.07</v>
      </c>
      <c r="GH8" s="579">
        <v>1.07</v>
      </c>
      <c r="GI8" s="579">
        <v>1.07</v>
      </c>
      <c r="GJ8" s="579">
        <v>1.07</v>
      </c>
      <c r="GK8" s="579">
        <v>1.07</v>
      </c>
      <c r="GL8" s="579">
        <v>1.07</v>
      </c>
      <c r="GM8" s="579">
        <v>1.07</v>
      </c>
      <c r="GN8" s="579">
        <v>1.07</v>
      </c>
      <c r="GO8" s="579">
        <v>1.07</v>
      </c>
      <c r="GP8" s="579">
        <v>1.07</v>
      </c>
      <c r="GQ8" s="579">
        <v>1.07</v>
      </c>
      <c r="GR8" s="579">
        <v>1.07</v>
      </c>
      <c r="GS8" s="579">
        <v>1.07</v>
      </c>
      <c r="GT8" s="579">
        <v>1.07</v>
      </c>
      <c r="GU8" s="579">
        <v>1.07</v>
      </c>
      <c r="GV8" s="579">
        <v>1.07</v>
      </c>
      <c r="GW8" s="579">
        <v>1.07</v>
      </c>
      <c r="GX8" s="579">
        <v>1.07</v>
      </c>
      <c r="GY8" s="579">
        <v>1.05</v>
      </c>
      <c r="GZ8" s="579">
        <v>1.05</v>
      </c>
      <c r="HA8" s="579">
        <v>1.05</v>
      </c>
      <c r="HB8" s="579">
        <v>1.05</v>
      </c>
      <c r="HC8" s="579">
        <v>1.05</v>
      </c>
      <c r="HD8" s="579">
        <v>1.05</v>
      </c>
      <c r="HE8" s="579">
        <v>1.05</v>
      </c>
      <c r="HF8" s="579">
        <v>1.05</v>
      </c>
      <c r="HG8" s="579">
        <v>1.05</v>
      </c>
      <c r="HH8" s="579">
        <v>1.05</v>
      </c>
      <c r="HI8" s="579">
        <v>1.05</v>
      </c>
      <c r="HK8" s="715">
        <v>1.1282000000000001</v>
      </c>
    </row>
    <row r="9" spans="1:219">
      <c r="A9" s="580" t="s">
        <v>347</v>
      </c>
      <c r="B9" s="618">
        <v>1.1200000000000001</v>
      </c>
      <c r="C9" s="618">
        <v>1.1200000000000001</v>
      </c>
      <c r="D9" s="618">
        <v>1.5</v>
      </c>
      <c r="E9" s="634">
        <v>1.85</v>
      </c>
      <c r="F9" s="618">
        <v>1.85</v>
      </c>
      <c r="G9" s="618">
        <v>1.25</v>
      </c>
      <c r="H9" s="618">
        <v>1.25</v>
      </c>
      <c r="I9" s="618">
        <v>1.25</v>
      </c>
      <c r="J9" s="618">
        <v>1.08</v>
      </c>
      <c r="K9" s="618">
        <v>1.08</v>
      </c>
      <c r="L9" s="618">
        <v>1.08</v>
      </c>
      <c r="M9" s="618">
        <v>1.08</v>
      </c>
      <c r="N9" s="618">
        <v>1.08</v>
      </c>
      <c r="O9" s="618">
        <v>1.08</v>
      </c>
      <c r="P9" s="618">
        <v>1.08</v>
      </c>
      <c r="Q9" s="618">
        <v>1.08</v>
      </c>
      <c r="R9" s="618">
        <v>1.08</v>
      </c>
      <c r="S9" s="618">
        <v>1.08</v>
      </c>
      <c r="T9" s="618">
        <v>1.08</v>
      </c>
      <c r="U9" s="618">
        <v>1.08</v>
      </c>
      <c r="V9" s="618">
        <v>1.08</v>
      </c>
      <c r="W9" s="618">
        <v>1.08</v>
      </c>
      <c r="X9" s="618">
        <v>1.08</v>
      </c>
      <c r="Y9" s="618">
        <v>1.08</v>
      </c>
      <c r="Z9" s="618">
        <v>1.08</v>
      </c>
      <c r="AA9" s="618">
        <v>1.08</v>
      </c>
      <c r="AB9" s="618">
        <v>1.08</v>
      </c>
      <c r="AC9" s="618">
        <v>1.08</v>
      </c>
      <c r="AD9" s="618">
        <v>1.08</v>
      </c>
      <c r="AE9" s="618">
        <v>1.08</v>
      </c>
      <c r="AF9" s="618">
        <v>1.08</v>
      </c>
      <c r="AG9" s="618">
        <v>1.08</v>
      </c>
      <c r="AH9" s="618">
        <v>1.08</v>
      </c>
      <c r="AI9" s="618">
        <v>1.08</v>
      </c>
      <c r="AJ9" s="618">
        <v>1.08</v>
      </c>
      <c r="AK9" s="618">
        <v>1.08</v>
      </c>
      <c r="AL9" s="618">
        <v>1.08</v>
      </c>
      <c r="AM9" s="618">
        <v>1.08</v>
      </c>
      <c r="AN9" s="618">
        <v>1.08</v>
      </c>
      <c r="AO9" s="618">
        <v>1.08</v>
      </c>
      <c r="AP9" s="618">
        <v>1.08</v>
      </c>
      <c r="AQ9" s="618">
        <v>1.08</v>
      </c>
      <c r="AR9" s="618">
        <v>1.08</v>
      </c>
      <c r="AS9" s="618">
        <v>1.08</v>
      </c>
      <c r="AT9" s="618">
        <v>1.08</v>
      </c>
      <c r="AU9" s="618">
        <v>1.08</v>
      </c>
      <c r="AV9" s="618">
        <v>1.08</v>
      </c>
      <c r="AW9" s="618">
        <v>1.04</v>
      </c>
      <c r="AX9" s="618">
        <v>1.04</v>
      </c>
      <c r="AY9" s="618">
        <v>1.04</v>
      </c>
      <c r="AZ9" s="618">
        <v>1.04</v>
      </c>
      <c r="BA9" s="618">
        <v>1.04</v>
      </c>
      <c r="BB9" s="618">
        <v>1.04</v>
      </c>
      <c r="BC9" s="618">
        <v>1.04</v>
      </c>
      <c r="BD9" s="618">
        <v>1.04</v>
      </c>
      <c r="BE9" s="618">
        <v>1.04</v>
      </c>
      <c r="BF9" s="618">
        <v>1.04</v>
      </c>
      <c r="BG9" s="708">
        <v>1.07</v>
      </c>
      <c r="BH9" s="579">
        <v>1.07</v>
      </c>
      <c r="BI9" s="579">
        <v>1.07</v>
      </c>
      <c r="BJ9" s="579">
        <v>1.07</v>
      </c>
      <c r="BK9" s="579">
        <v>1.07</v>
      </c>
      <c r="BL9" s="579">
        <v>1.07</v>
      </c>
      <c r="BM9" s="579">
        <v>1.07</v>
      </c>
      <c r="BN9" s="579">
        <v>1.07</v>
      </c>
      <c r="BO9" s="579">
        <v>1.07</v>
      </c>
      <c r="BP9" s="579">
        <v>1.07</v>
      </c>
      <c r="BQ9" s="579">
        <v>1.07</v>
      </c>
      <c r="BR9" s="579">
        <v>1.07</v>
      </c>
      <c r="BS9" s="579">
        <v>1.07</v>
      </c>
      <c r="BT9" s="579">
        <v>1.07</v>
      </c>
      <c r="BU9" s="579">
        <v>1.07</v>
      </c>
      <c r="BV9" s="579">
        <v>1.07</v>
      </c>
      <c r="BW9" s="579">
        <v>1.07</v>
      </c>
      <c r="BX9" s="579">
        <v>1.07</v>
      </c>
      <c r="BY9" s="579">
        <v>1.07</v>
      </c>
      <c r="BZ9" s="579">
        <v>1.07</v>
      </c>
      <c r="CA9" s="579">
        <v>1.07</v>
      </c>
      <c r="CB9" s="579">
        <v>1.07</v>
      </c>
      <c r="CC9" s="579">
        <v>1.07</v>
      </c>
      <c r="CD9" s="579">
        <v>1.07</v>
      </c>
      <c r="CE9" s="579">
        <v>1.07</v>
      </c>
      <c r="CF9" s="579">
        <v>1.07</v>
      </c>
      <c r="CG9" s="579">
        <v>1.07</v>
      </c>
      <c r="CH9" s="579">
        <v>1.07</v>
      </c>
      <c r="CI9" s="579">
        <v>1.07</v>
      </c>
      <c r="CJ9" s="579">
        <v>1.07</v>
      </c>
      <c r="CK9" s="579">
        <v>1.07</v>
      </c>
      <c r="CL9" s="579">
        <v>1.07</v>
      </c>
      <c r="CM9" s="579">
        <v>1.07</v>
      </c>
      <c r="CN9" s="579">
        <v>1.07</v>
      </c>
      <c r="CO9" s="579">
        <v>1.07</v>
      </c>
      <c r="CP9" s="579">
        <v>1.07</v>
      </c>
      <c r="CQ9" s="579">
        <v>1.07</v>
      </c>
      <c r="CR9" s="579">
        <v>1.07</v>
      </c>
      <c r="CS9" s="579">
        <v>1.07</v>
      </c>
      <c r="CT9" s="579">
        <v>1.07</v>
      </c>
      <c r="CU9" s="579">
        <v>1.07</v>
      </c>
      <c r="CV9" s="579">
        <v>1.07</v>
      </c>
      <c r="CW9" s="579">
        <v>1.07</v>
      </c>
      <c r="CX9" s="579">
        <v>1.07</v>
      </c>
      <c r="CY9" s="579">
        <v>1.07</v>
      </c>
      <c r="CZ9" s="579">
        <v>1.07</v>
      </c>
      <c r="DA9" s="579">
        <v>1.07</v>
      </c>
      <c r="DB9" s="579">
        <v>1.07</v>
      </c>
      <c r="DC9" s="579">
        <v>1.1299999999999999</v>
      </c>
      <c r="DD9" s="579">
        <v>1.1299999999999999</v>
      </c>
      <c r="DE9" s="579">
        <v>1.1299999999999999</v>
      </c>
      <c r="DF9" s="579">
        <v>1.1299999999999999</v>
      </c>
      <c r="DG9" s="579">
        <v>1.1299999999999999</v>
      </c>
      <c r="DH9" s="579"/>
      <c r="DI9" s="731">
        <v>1.08</v>
      </c>
      <c r="DJ9" s="731">
        <v>1.08</v>
      </c>
      <c r="DK9" s="731">
        <v>1.08</v>
      </c>
      <c r="DL9" s="731">
        <v>1.08</v>
      </c>
      <c r="DM9" s="731">
        <v>1.0649999999999999</v>
      </c>
      <c r="DN9" s="731">
        <v>1.0649999999999999</v>
      </c>
      <c r="DO9" s="731">
        <v>1.0649999999999999</v>
      </c>
      <c r="DP9" s="731">
        <v>1.0649999999999999</v>
      </c>
      <c r="DQ9" s="731">
        <v>1.0649999999999999</v>
      </c>
      <c r="DR9" s="731">
        <v>1.0649999999999999</v>
      </c>
      <c r="DS9" s="731">
        <v>1.0649999999999999</v>
      </c>
      <c r="DT9" s="731">
        <v>1.0649999999999999</v>
      </c>
      <c r="DU9" s="731">
        <v>1.0649999999999999</v>
      </c>
      <c r="DV9" s="731">
        <v>1.0649999999999999</v>
      </c>
      <c r="DW9" s="731">
        <v>1.0649999999999999</v>
      </c>
      <c r="DX9" s="731">
        <v>1.0649999999999999</v>
      </c>
      <c r="DY9" s="731">
        <v>1.0649999999999999</v>
      </c>
      <c r="DZ9" s="731">
        <v>1.0649999999999999</v>
      </c>
      <c r="EA9" s="731">
        <v>1.0649999999999999</v>
      </c>
      <c r="EB9" s="731">
        <v>1.0649999999999999</v>
      </c>
      <c r="EC9" s="731">
        <v>1.0649999999999999</v>
      </c>
      <c r="ED9" s="731">
        <v>1.0649999999999999</v>
      </c>
      <c r="EE9" s="579">
        <v>1.05</v>
      </c>
      <c r="EF9" s="579">
        <v>1.05</v>
      </c>
      <c r="EG9" s="579">
        <v>1.05</v>
      </c>
      <c r="EH9" s="579">
        <v>1.05</v>
      </c>
      <c r="EI9" s="579">
        <v>1.05</v>
      </c>
      <c r="EJ9" s="579">
        <v>1.05</v>
      </c>
      <c r="EK9" s="579">
        <v>1.05</v>
      </c>
      <c r="EL9" s="579">
        <v>1.05</v>
      </c>
      <c r="EM9" s="579">
        <v>1.05</v>
      </c>
      <c r="EN9" s="579">
        <v>1.05</v>
      </c>
      <c r="EO9" s="579">
        <v>1.05</v>
      </c>
      <c r="EP9" s="579">
        <v>1.05</v>
      </c>
      <c r="EQ9" s="579">
        <v>1.05</v>
      </c>
      <c r="ER9" s="579">
        <v>1.05</v>
      </c>
      <c r="ES9" s="579">
        <v>1.05</v>
      </c>
      <c r="ET9" s="579">
        <v>1.05</v>
      </c>
      <c r="EU9" s="579">
        <v>1.05</v>
      </c>
      <c r="EV9" s="579">
        <v>1.05</v>
      </c>
      <c r="EW9" s="579">
        <v>1.05</v>
      </c>
      <c r="EX9" s="579">
        <v>1.05</v>
      </c>
      <c r="EY9" s="579">
        <v>1.05</v>
      </c>
      <c r="EZ9" s="579">
        <v>1.05</v>
      </c>
      <c r="FA9" s="579">
        <v>1.05</v>
      </c>
      <c r="FB9" s="579">
        <v>1.05</v>
      </c>
      <c r="FC9" s="579">
        <v>1.05</v>
      </c>
      <c r="FD9" s="579">
        <v>1.05</v>
      </c>
      <c r="FE9" s="579">
        <v>1.05</v>
      </c>
      <c r="FF9" s="579">
        <v>1.05</v>
      </c>
      <c r="FG9" s="579">
        <v>1.05</v>
      </c>
      <c r="FH9" s="579">
        <v>1.05</v>
      </c>
      <c r="FI9" s="579"/>
      <c r="FJ9" s="579">
        <v>1.07</v>
      </c>
      <c r="FK9" s="579">
        <v>1.07</v>
      </c>
      <c r="FL9" s="579">
        <v>1.07</v>
      </c>
      <c r="FM9" s="579">
        <v>1.07</v>
      </c>
      <c r="FN9" s="579">
        <v>1.07</v>
      </c>
      <c r="FO9" s="579">
        <v>1.07</v>
      </c>
      <c r="FP9" s="579">
        <v>1.07</v>
      </c>
      <c r="FQ9" s="579">
        <v>1.07</v>
      </c>
      <c r="FR9" s="579">
        <v>1.07</v>
      </c>
      <c r="FS9" s="579">
        <v>1.07</v>
      </c>
      <c r="FT9" s="579">
        <v>1.07</v>
      </c>
      <c r="FU9" s="579">
        <v>1.07</v>
      </c>
      <c r="FV9" s="579">
        <v>1.07</v>
      </c>
      <c r="FW9" s="579">
        <v>1.07</v>
      </c>
      <c r="FX9" s="579">
        <v>1.07</v>
      </c>
      <c r="FY9" s="579">
        <v>1.07</v>
      </c>
      <c r="FZ9" s="579">
        <v>1.07</v>
      </c>
      <c r="GA9" s="579">
        <v>1.07</v>
      </c>
      <c r="GB9" s="579">
        <v>1.07</v>
      </c>
      <c r="GC9" s="579">
        <v>1.07</v>
      </c>
      <c r="GD9" s="579">
        <v>1.07</v>
      </c>
      <c r="GE9" s="579">
        <v>1.07</v>
      </c>
      <c r="GF9" s="579">
        <v>1.07</v>
      </c>
      <c r="GG9" s="579">
        <v>1.07</v>
      </c>
      <c r="GH9" s="579">
        <v>1.07</v>
      </c>
      <c r="GI9" s="579">
        <v>1.07</v>
      </c>
      <c r="GJ9" s="579">
        <v>1.07</v>
      </c>
      <c r="GK9" s="579">
        <v>1.07</v>
      </c>
      <c r="GL9" s="579">
        <v>1.07</v>
      </c>
      <c r="GM9" s="579">
        <v>1.07</v>
      </c>
      <c r="GN9" s="579">
        <v>1.07</v>
      </c>
      <c r="GO9" s="579">
        <v>1.07</v>
      </c>
      <c r="GP9" s="579">
        <v>1.07</v>
      </c>
      <c r="GQ9" s="579">
        <v>1.07</v>
      </c>
      <c r="GR9" s="579">
        <v>1.07</v>
      </c>
      <c r="GS9" s="579">
        <v>1.07</v>
      </c>
      <c r="GT9" s="579">
        <v>1.07</v>
      </c>
      <c r="GU9" s="579">
        <v>1.07</v>
      </c>
      <c r="GV9" s="579">
        <v>1.07</v>
      </c>
      <c r="GW9" s="579">
        <v>1.07</v>
      </c>
      <c r="GX9" s="579">
        <v>1.07</v>
      </c>
      <c r="GY9" s="579">
        <v>1.05</v>
      </c>
      <c r="GZ9" s="579">
        <v>1.05</v>
      </c>
      <c r="HA9" s="579">
        <v>1.05</v>
      </c>
      <c r="HB9" s="579">
        <v>1.05</v>
      </c>
      <c r="HC9" s="579">
        <v>1.05</v>
      </c>
      <c r="HD9" s="579">
        <v>1.05</v>
      </c>
      <c r="HE9" s="579">
        <v>1.05</v>
      </c>
      <c r="HF9" s="579">
        <v>1.05</v>
      </c>
      <c r="HG9" s="579">
        <v>1.05</v>
      </c>
      <c r="HH9" s="579">
        <v>1.05</v>
      </c>
      <c r="HI9" s="579">
        <v>1.05</v>
      </c>
      <c r="HK9" s="715">
        <v>1.3668</v>
      </c>
    </row>
    <row r="10" spans="1:219">
      <c r="A10" s="580" t="s">
        <v>348</v>
      </c>
      <c r="B10" s="618">
        <v>1.1200000000000001</v>
      </c>
      <c r="C10" s="618">
        <v>1.6</v>
      </c>
      <c r="D10" s="618">
        <v>1.2</v>
      </c>
      <c r="E10" s="634">
        <v>1.45</v>
      </c>
      <c r="F10" s="618">
        <v>1.45</v>
      </c>
      <c r="G10" s="618">
        <v>1</v>
      </c>
      <c r="H10" s="618">
        <v>1</v>
      </c>
      <c r="I10" s="618">
        <v>1</v>
      </c>
      <c r="J10" s="618">
        <v>1.08</v>
      </c>
      <c r="K10" s="618">
        <v>1.08</v>
      </c>
      <c r="L10" s="618">
        <v>1.08</v>
      </c>
      <c r="M10" s="618">
        <v>1.08</v>
      </c>
      <c r="N10" s="618">
        <v>1.08</v>
      </c>
      <c r="O10" s="618">
        <v>1.08</v>
      </c>
      <c r="P10" s="618">
        <v>1.08</v>
      </c>
      <c r="Q10" s="618">
        <v>1.08</v>
      </c>
      <c r="R10" s="618">
        <v>1.08</v>
      </c>
      <c r="S10" s="618">
        <v>1.08</v>
      </c>
      <c r="T10" s="618">
        <v>1.08</v>
      </c>
      <c r="U10" s="618">
        <v>1.08</v>
      </c>
      <c r="V10" s="618">
        <v>1.08</v>
      </c>
      <c r="W10" s="618">
        <v>1.08</v>
      </c>
      <c r="X10" s="618">
        <v>1.08</v>
      </c>
      <c r="Y10" s="618">
        <v>1.08</v>
      </c>
      <c r="Z10" s="618">
        <v>1.08</v>
      </c>
      <c r="AA10" s="618">
        <v>1.08</v>
      </c>
      <c r="AB10" s="618">
        <v>1.08</v>
      </c>
      <c r="AC10" s="618">
        <v>1.08</v>
      </c>
      <c r="AD10" s="618">
        <v>1.08</v>
      </c>
      <c r="AE10" s="618">
        <v>1.08</v>
      </c>
      <c r="AF10" s="618">
        <v>1.08</v>
      </c>
      <c r="AG10" s="618">
        <v>1.08</v>
      </c>
      <c r="AH10" s="618">
        <v>1.08</v>
      </c>
      <c r="AI10" s="618">
        <v>1.08</v>
      </c>
      <c r="AJ10" s="618">
        <v>1.08</v>
      </c>
      <c r="AK10" s="618">
        <v>1.08</v>
      </c>
      <c r="AL10" s="618">
        <v>1.08</v>
      </c>
      <c r="AM10" s="618">
        <v>1.08</v>
      </c>
      <c r="AN10" s="618">
        <v>1.08</v>
      </c>
      <c r="AO10" s="618">
        <v>1.08</v>
      </c>
      <c r="AP10" s="618">
        <v>1.08</v>
      </c>
      <c r="AQ10" s="618">
        <v>1.08</v>
      </c>
      <c r="AR10" s="618">
        <v>1.08</v>
      </c>
      <c r="AS10" s="618">
        <v>1.08</v>
      </c>
      <c r="AT10" s="618">
        <v>1.08</v>
      </c>
      <c r="AU10" s="618">
        <v>1.08</v>
      </c>
      <c r="AV10" s="618">
        <v>1.08</v>
      </c>
      <c r="AW10" s="618">
        <v>1.04</v>
      </c>
      <c r="AX10" s="618">
        <v>1.04</v>
      </c>
      <c r="AY10" s="618">
        <v>1.04</v>
      </c>
      <c r="AZ10" s="618">
        <v>1.04</v>
      </c>
      <c r="BA10" s="618">
        <v>1.04</v>
      </c>
      <c r="BB10" s="618">
        <v>1.04</v>
      </c>
      <c r="BC10" s="618">
        <v>1.04</v>
      </c>
      <c r="BD10" s="618">
        <v>1.04</v>
      </c>
      <c r="BE10" s="618">
        <v>1.04</v>
      </c>
      <c r="BF10" s="618">
        <v>1.04</v>
      </c>
      <c r="BG10" s="708">
        <v>1.07</v>
      </c>
      <c r="BH10" s="579">
        <v>1.07</v>
      </c>
      <c r="BI10" s="579">
        <v>1.07</v>
      </c>
      <c r="BJ10" s="579">
        <v>1.07</v>
      </c>
      <c r="BK10" s="579">
        <v>1.07</v>
      </c>
      <c r="BL10" s="579">
        <v>1.07</v>
      </c>
      <c r="BM10" s="579">
        <v>1.07</v>
      </c>
      <c r="BN10" s="579">
        <v>1.07</v>
      </c>
      <c r="BO10" s="579">
        <v>1.07</v>
      </c>
      <c r="BP10" s="579">
        <v>1.07</v>
      </c>
      <c r="BQ10" s="579">
        <v>1.07</v>
      </c>
      <c r="BR10" s="579">
        <v>1.07</v>
      </c>
      <c r="BS10" s="579">
        <v>1.07</v>
      </c>
      <c r="BT10" s="579">
        <v>1.07</v>
      </c>
      <c r="BU10" s="579">
        <v>1.07</v>
      </c>
      <c r="BV10" s="579">
        <v>1.07</v>
      </c>
      <c r="BW10" s="579">
        <v>1.07</v>
      </c>
      <c r="BX10" s="579">
        <v>1.07</v>
      </c>
      <c r="BY10" s="579">
        <v>1.07</v>
      </c>
      <c r="BZ10" s="579">
        <v>1.07</v>
      </c>
      <c r="CA10" s="579">
        <v>1.07</v>
      </c>
      <c r="CB10" s="579">
        <v>1.07</v>
      </c>
      <c r="CC10" s="579">
        <v>1.07</v>
      </c>
      <c r="CD10" s="579">
        <v>1.07</v>
      </c>
      <c r="CE10" s="579">
        <v>1.07</v>
      </c>
      <c r="CF10" s="579">
        <v>1.07</v>
      </c>
      <c r="CG10" s="579">
        <v>1.07</v>
      </c>
      <c r="CH10" s="579">
        <v>1.07</v>
      </c>
      <c r="CI10" s="579">
        <v>1.07</v>
      </c>
      <c r="CJ10" s="579">
        <v>1.07</v>
      </c>
      <c r="CK10" s="579">
        <v>1.07</v>
      </c>
      <c r="CL10" s="579">
        <v>1.07</v>
      </c>
      <c r="CM10" s="579">
        <v>1.07</v>
      </c>
      <c r="CN10" s="579">
        <v>1.07</v>
      </c>
      <c r="CO10" s="579">
        <v>1.07</v>
      </c>
      <c r="CP10" s="579">
        <v>1.07</v>
      </c>
      <c r="CQ10" s="579">
        <v>1.07</v>
      </c>
      <c r="CR10" s="579">
        <v>1.07</v>
      </c>
      <c r="CS10" s="579">
        <v>1.07</v>
      </c>
      <c r="CT10" s="579">
        <v>1.07</v>
      </c>
      <c r="CU10" s="579">
        <v>1.07</v>
      </c>
      <c r="CV10" s="579">
        <v>1.07</v>
      </c>
      <c r="CW10" s="579">
        <v>1.07</v>
      </c>
      <c r="CX10" s="579">
        <v>1.07</v>
      </c>
      <c r="CY10" s="579">
        <v>1.07</v>
      </c>
      <c r="CZ10" s="579">
        <v>1.07</v>
      </c>
      <c r="DA10" s="579">
        <v>1.07</v>
      </c>
      <c r="DB10" s="579">
        <v>1.07</v>
      </c>
      <c r="DC10" s="579">
        <v>1.1299999999999999</v>
      </c>
      <c r="DD10" s="579">
        <v>1.1299999999999999</v>
      </c>
      <c r="DE10" s="579">
        <v>1.1299999999999999</v>
      </c>
      <c r="DF10" s="579">
        <v>1.1299999999999999</v>
      </c>
      <c r="DG10" s="579">
        <v>1.1299999999999999</v>
      </c>
      <c r="DH10" s="579"/>
      <c r="DI10" s="731">
        <v>1.08</v>
      </c>
      <c r="DJ10" s="731">
        <v>1.08</v>
      </c>
      <c r="DK10" s="731">
        <v>1.08</v>
      </c>
      <c r="DL10" s="731">
        <v>1.08</v>
      </c>
      <c r="DM10" s="731">
        <v>1.0649999999999999</v>
      </c>
      <c r="DN10" s="731">
        <v>1.0649999999999999</v>
      </c>
      <c r="DO10" s="731">
        <v>1.0649999999999999</v>
      </c>
      <c r="DP10" s="731">
        <v>1.0649999999999999</v>
      </c>
      <c r="DQ10" s="731">
        <v>1.0649999999999999</v>
      </c>
      <c r="DR10" s="731">
        <v>1.0649999999999999</v>
      </c>
      <c r="DS10" s="731">
        <v>1.0649999999999999</v>
      </c>
      <c r="DT10" s="731">
        <v>1.0649999999999999</v>
      </c>
      <c r="DU10" s="731">
        <v>1.0649999999999999</v>
      </c>
      <c r="DV10" s="731">
        <v>1.0649999999999999</v>
      </c>
      <c r="DW10" s="731">
        <v>1.0649999999999999</v>
      </c>
      <c r="DX10" s="731">
        <v>1.0649999999999999</v>
      </c>
      <c r="DY10" s="731">
        <v>1.0649999999999999</v>
      </c>
      <c r="DZ10" s="731">
        <v>1.0649999999999999</v>
      </c>
      <c r="EA10" s="731">
        <v>1.0649999999999999</v>
      </c>
      <c r="EB10" s="731">
        <v>1.0649999999999999</v>
      </c>
      <c r="EC10" s="731">
        <v>1.0649999999999999</v>
      </c>
      <c r="ED10" s="731">
        <v>1.0649999999999999</v>
      </c>
      <c r="EE10" s="579">
        <v>1.05</v>
      </c>
      <c r="EF10" s="579">
        <v>1.05</v>
      </c>
      <c r="EG10" s="579">
        <v>1.05</v>
      </c>
      <c r="EH10" s="579">
        <v>1.05</v>
      </c>
      <c r="EI10" s="579">
        <v>1.05</v>
      </c>
      <c r="EJ10" s="579">
        <v>1.05</v>
      </c>
      <c r="EK10" s="579">
        <v>1.05</v>
      </c>
      <c r="EL10" s="579">
        <v>1.05</v>
      </c>
      <c r="EM10" s="579">
        <v>1.05</v>
      </c>
      <c r="EN10" s="579">
        <v>1.05</v>
      </c>
      <c r="EO10" s="579">
        <v>1.05</v>
      </c>
      <c r="EP10" s="579">
        <v>1.05</v>
      </c>
      <c r="EQ10" s="579">
        <v>1.05</v>
      </c>
      <c r="ER10" s="579">
        <v>1.05</v>
      </c>
      <c r="ES10" s="579">
        <v>1.05</v>
      </c>
      <c r="ET10" s="579">
        <v>1.05</v>
      </c>
      <c r="EU10" s="579">
        <v>1.05</v>
      </c>
      <c r="EV10" s="579">
        <v>1.05</v>
      </c>
      <c r="EW10" s="579">
        <v>1.05</v>
      </c>
      <c r="EX10" s="579">
        <v>1.05</v>
      </c>
      <c r="EY10" s="579">
        <v>1.05</v>
      </c>
      <c r="EZ10" s="579">
        <v>1.05</v>
      </c>
      <c r="FA10" s="579">
        <v>1.05</v>
      </c>
      <c r="FB10" s="579">
        <v>1.05</v>
      </c>
      <c r="FC10" s="579">
        <v>1.05</v>
      </c>
      <c r="FD10" s="579">
        <v>1.05</v>
      </c>
      <c r="FE10" s="579">
        <v>1.05</v>
      </c>
      <c r="FF10" s="579">
        <v>1.05</v>
      </c>
      <c r="FG10" s="579">
        <v>1.05</v>
      </c>
      <c r="FH10" s="579">
        <v>1.05</v>
      </c>
      <c r="FI10" s="579"/>
      <c r="FJ10" s="579">
        <v>1.07</v>
      </c>
      <c r="FK10" s="579">
        <v>1.07</v>
      </c>
      <c r="FL10" s="579">
        <v>1.07</v>
      </c>
      <c r="FM10" s="579">
        <v>1.07</v>
      </c>
      <c r="FN10" s="579">
        <v>1.07</v>
      </c>
      <c r="FO10" s="579">
        <v>1.07</v>
      </c>
      <c r="FP10" s="579">
        <v>1.07</v>
      </c>
      <c r="FQ10" s="579">
        <v>1.07</v>
      </c>
      <c r="FR10" s="579">
        <v>1.07</v>
      </c>
      <c r="FS10" s="579">
        <v>1.07</v>
      </c>
      <c r="FT10" s="579">
        <v>1.07</v>
      </c>
      <c r="FU10" s="579">
        <v>1.07</v>
      </c>
      <c r="FV10" s="579">
        <v>1.07</v>
      </c>
      <c r="FW10" s="579">
        <v>1.07</v>
      </c>
      <c r="FX10" s="579">
        <v>1.07</v>
      </c>
      <c r="FY10" s="579">
        <v>1.07</v>
      </c>
      <c r="FZ10" s="579">
        <v>1.07</v>
      </c>
      <c r="GA10" s="579">
        <v>1.07</v>
      </c>
      <c r="GB10" s="579">
        <v>1.07</v>
      </c>
      <c r="GC10" s="579">
        <v>1.07</v>
      </c>
      <c r="GD10" s="579">
        <v>1.07</v>
      </c>
      <c r="GE10" s="579">
        <v>1.07</v>
      </c>
      <c r="GF10" s="579">
        <v>1.07</v>
      </c>
      <c r="GG10" s="579">
        <v>1.07</v>
      </c>
      <c r="GH10" s="579">
        <v>1.07</v>
      </c>
      <c r="GI10" s="579">
        <v>1.07</v>
      </c>
      <c r="GJ10" s="579">
        <v>1.07</v>
      </c>
      <c r="GK10" s="579">
        <v>1.07</v>
      </c>
      <c r="GL10" s="579">
        <v>1.07</v>
      </c>
      <c r="GM10" s="579">
        <v>1.07</v>
      </c>
      <c r="GN10" s="579">
        <v>1.07</v>
      </c>
      <c r="GO10" s="579">
        <v>1.07</v>
      </c>
      <c r="GP10" s="579">
        <v>1.07</v>
      </c>
      <c r="GQ10" s="579">
        <v>1.07</v>
      </c>
      <c r="GR10" s="579">
        <v>1.07</v>
      </c>
      <c r="GS10" s="579">
        <v>1.07</v>
      </c>
      <c r="GT10" s="579">
        <v>1.07</v>
      </c>
      <c r="GU10" s="579">
        <v>1.07</v>
      </c>
      <c r="GV10" s="579">
        <v>1.07</v>
      </c>
      <c r="GW10" s="579">
        <v>1.07</v>
      </c>
      <c r="GX10" s="579">
        <v>1.07</v>
      </c>
      <c r="GY10" s="579">
        <v>1.05</v>
      </c>
      <c r="GZ10" s="579">
        <v>1.05</v>
      </c>
      <c r="HA10" s="579">
        <v>1.05</v>
      </c>
      <c r="HB10" s="579">
        <v>1.05</v>
      </c>
      <c r="HC10" s="579">
        <v>1.05</v>
      </c>
      <c r="HD10" s="579">
        <v>1.05</v>
      </c>
      <c r="HE10" s="579">
        <v>1.05</v>
      </c>
      <c r="HF10" s="579">
        <v>1.05</v>
      </c>
      <c r="HG10" s="579">
        <v>1.05</v>
      </c>
      <c r="HH10" s="579">
        <v>1.05</v>
      </c>
      <c r="HI10" s="579">
        <v>1.05</v>
      </c>
      <c r="HK10" s="715">
        <v>1.1791</v>
      </c>
    </row>
    <row r="11" spans="1:219">
      <c r="A11" s="580" t="s">
        <v>17</v>
      </c>
      <c r="B11" s="618">
        <v>1.1200000000000001</v>
      </c>
      <c r="C11" s="618">
        <v>1.35</v>
      </c>
      <c r="D11" s="618">
        <v>1.5</v>
      </c>
      <c r="E11" s="635">
        <v>1.25</v>
      </c>
      <c r="F11" s="618">
        <v>1.25</v>
      </c>
      <c r="G11" s="618">
        <v>1.25</v>
      </c>
      <c r="H11" s="618">
        <v>1.25</v>
      </c>
      <c r="I11" s="618">
        <v>1.25</v>
      </c>
      <c r="J11" s="618">
        <v>1.1000000000000001</v>
      </c>
      <c r="K11" s="618">
        <v>1.1000000000000001</v>
      </c>
      <c r="L11" s="618">
        <v>1.1000000000000001</v>
      </c>
      <c r="M11" s="618">
        <v>1.1000000000000001</v>
      </c>
      <c r="N11" s="618">
        <v>1.1000000000000001</v>
      </c>
      <c r="O11" s="618">
        <v>1.1000000000000001</v>
      </c>
      <c r="P11" s="618">
        <v>1.1000000000000001</v>
      </c>
      <c r="Q11" s="618">
        <v>1.1000000000000001</v>
      </c>
      <c r="R11" s="618">
        <v>1.1000000000000001</v>
      </c>
      <c r="S11" s="618">
        <v>1.1000000000000001</v>
      </c>
      <c r="T11" s="618">
        <v>1.1000000000000001</v>
      </c>
      <c r="U11" s="618">
        <v>1.1000000000000001</v>
      </c>
      <c r="V11" s="618">
        <v>1.1000000000000001</v>
      </c>
      <c r="W11" s="618">
        <v>1.1000000000000001</v>
      </c>
      <c r="X11" s="618">
        <v>1.1000000000000001</v>
      </c>
      <c r="Y11" s="618">
        <v>1.1000000000000001</v>
      </c>
      <c r="Z11" s="618">
        <v>1.1000000000000001</v>
      </c>
      <c r="AA11" s="618">
        <v>1.1000000000000001</v>
      </c>
      <c r="AB11" s="618">
        <v>1.1000000000000001</v>
      </c>
      <c r="AC11" s="618">
        <v>1.1000000000000001</v>
      </c>
      <c r="AD11" s="618">
        <v>1.1000000000000001</v>
      </c>
      <c r="AE11" s="618">
        <v>1.1000000000000001</v>
      </c>
      <c r="AF11" s="618">
        <v>1.1000000000000001</v>
      </c>
      <c r="AG11" s="618">
        <v>1.1000000000000001</v>
      </c>
      <c r="AH11" s="618">
        <v>1.1000000000000001</v>
      </c>
      <c r="AI11" s="618">
        <v>1.1000000000000001</v>
      </c>
      <c r="AJ11" s="618">
        <v>1.1000000000000001</v>
      </c>
      <c r="AK11" s="618">
        <v>1.1000000000000001</v>
      </c>
      <c r="AL11" s="618">
        <v>1.1000000000000001</v>
      </c>
      <c r="AM11" s="618">
        <v>1.1000000000000001</v>
      </c>
      <c r="AN11" s="618">
        <v>1.1000000000000001</v>
      </c>
      <c r="AO11" s="618">
        <v>1.1000000000000001</v>
      </c>
      <c r="AP11" s="618">
        <v>1.1000000000000001</v>
      </c>
      <c r="AQ11" s="618">
        <v>1.1000000000000001</v>
      </c>
      <c r="AR11" s="618">
        <v>1.1000000000000001</v>
      </c>
      <c r="AS11" s="618">
        <v>1.1000000000000001</v>
      </c>
      <c r="AT11" s="618">
        <v>1.1000000000000001</v>
      </c>
      <c r="AU11" s="618">
        <v>1.1000000000000001</v>
      </c>
      <c r="AV11" s="618">
        <v>1.1000000000000001</v>
      </c>
      <c r="AW11" s="618">
        <v>1.04</v>
      </c>
      <c r="AX11" s="618">
        <v>1.04</v>
      </c>
      <c r="AY11" s="618">
        <v>1.04</v>
      </c>
      <c r="AZ11" s="618">
        <v>1.04</v>
      </c>
      <c r="BA11" s="618">
        <v>1.04</v>
      </c>
      <c r="BB11" s="618">
        <v>1.04</v>
      </c>
      <c r="BC11" s="618">
        <v>1.04</v>
      </c>
      <c r="BD11" s="618">
        <v>1.04</v>
      </c>
      <c r="BE11" s="618">
        <v>1.04</v>
      </c>
      <c r="BF11" s="618">
        <v>1.04</v>
      </c>
      <c r="BG11" s="708">
        <v>1.07</v>
      </c>
      <c r="BH11" s="579">
        <v>1.07</v>
      </c>
      <c r="BI11" s="579">
        <v>1.07</v>
      </c>
      <c r="BJ11" s="579">
        <v>1.07</v>
      </c>
      <c r="BK11" s="579">
        <v>1.07</v>
      </c>
      <c r="BL11" s="579">
        <v>1.07</v>
      </c>
      <c r="BM11" s="579">
        <v>1.07</v>
      </c>
      <c r="BN11" s="579">
        <v>1.07</v>
      </c>
      <c r="BO11" s="579">
        <v>1.07</v>
      </c>
      <c r="BP11" s="579">
        <v>1.07</v>
      </c>
      <c r="BQ11" s="579">
        <v>1.07</v>
      </c>
      <c r="BR11" s="579">
        <v>1.07</v>
      </c>
      <c r="BS11" s="579">
        <v>1.07</v>
      </c>
      <c r="BT11" s="579">
        <v>1.07</v>
      </c>
      <c r="BU11" s="579">
        <v>1.07</v>
      </c>
      <c r="BV11" s="579">
        <v>1.07</v>
      </c>
      <c r="BW11" s="579">
        <v>1.07</v>
      </c>
      <c r="BX11" s="579">
        <v>1.07</v>
      </c>
      <c r="BY11" s="579">
        <v>1.07</v>
      </c>
      <c r="BZ11" s="579">
        <v>1.07</v>
      </c>
      <c r="CA11" s="579">
        <v>1.07</v>
      </c>
      <c r="CB11" s="579">
        <v>1.07</v>
      </c>
      <c r="CC11" s="579">
        <v>1.07</v>
      </c>
      <c r="CD11" s="579">
        <v>1.07</v>
      </c>
      <c r="CE11" s="579">
        <v>1.07</v>
      </c>
      <c r="CF11" s="579">
        <v>1.07</v>
      </c>
      <c r="CG11" s="579">
        <v>1.07</v>
      </c>
      <c r="CH11" s="579">
        <v>1.07</v>
      </c>
      <c r="CI11" s="579">
        <v>1.07</v>
      </c>
      <c r="CJ11" s="579">
        <v>1.07</v>
      </c>
      <c r="CK11" s="579">
        <v>1.07</v>
      </c>
      <c r="CL11" s="579">
        <v>1.07</v>
      </c>
      <c r="CM11" s="579">
        <v>1.07</v>
      </c>
      <c r="CN11" s="579">
        <v>1.07</v>
      </c>
      <c r="CO11" s="579">
        <v>1.07</v>
      </c>
      <c r="CP11" s="579">
        <v>1.07</v>
      </c>
      <c r="CQ11" s="579">
        <v>1.07</v>
      </c>
      <c r="CR11" s="579">
        <v>1.07</v>
      </c>
      <c r="CS11" s="579">
        <v>1.07</v>
      </c>
      <c r="CT11" s="579">
        <v>1.07</v>
      </c>
      <c r="CU11" s="579">
        <v>1.07</v>
      </c>
      <c r="CV11" s="579">
        <v>1.07</v>
      </c>
      <c r="CW11" s="579">
        <v>1.07</v>
      </c>
      <c r="CX11" s="579">
        <v>1.07</v>
      </c>
      <c r="CY11" s="579">
        <v>1.07</v>
      </c>
      <c r="CZ11" s="579">
        <v>1.07</v>
      </c>
      <c r="DA11" s="579">
        <v>1.07</v>
      </c>
      <c r="DB11" s="579">
        <v>1.07</v>
      </c>
      <c r="DC11" s="579">
        <v>1.1299999999999999</v>
      </c>
      <c r="DD11" s="579">
        <v>1.1299999999999999</v>
      </c>
      <c r="DE11" s="579">
        <v>1.1299999999999999</v>
      </c>
      <c r="DF11" s="579">
        <v>1.1299999999999999</v>
      </c>
      <c r="DG11" s="579">
        <v>1.1299999999999999</v>
      </c>
      <c r="DH11" s="579"/>
      <c r="DI11" s="731">
        <v>1.08</v>
      </c>
      <c r="DJ11" s="731">
        <v>1.08</v>
      </c>
      <c r="DK11" s="731">
        <v>1.08</v>
      </c>
      <c r="DL11" s="731">
        <v>1.08</v>
      </c>
      <c r="DM11" s="731">
        <v>1.0649999999999999</v>
      </c>
      <c r="DN11" s="731">
        <v>1.0649999999999999</v>
      </c>
      <c r="DO11" s="731">
        <v>1.0649999999999999</v>
      </c>
      <c r="DP11" s="731">
        <v>1.0649999999999999</v>
      </c>
      <c r="DQ11" s="731">
        <v>1.0649999999999999</v>
      </c>
      <c r="DR11" s="731">
        <v>1.0649999999999999</v>
      </c>
      <c r="DS11" s="731">
        <v>1.0649999999999999</v>
      </c>
      <c r="DT11" s="731">
        <v>1.0649999999999999</v>
      </c>
      <c r="DU11" s="731">
        <v>1.0649999999999999</v>
      </c>
      <c r="DV11" s="731">
        <v>1.0649999999999999</v>
      </c>
      <c r="DW11" s="731">
        <v>1.0649999999999999</v>
      </c>
      <c r="DX11" s="731">
        <v>1.0649999999999999</v>
      </c>
      <c r="DY11" s="731">
        <v>1.0649999999999999</v>
      </c>
      <c r="DZ11" s="731">
        <v>1.0649999999999999</v>
      </c>
      <c r="EA11" s="731">
        <v>1.0649999999999999</v>
      </c>
      <c r="EB11" s="731">
        <v>1.0649999999999999</v>
      </c>
      <c r="EC11" s="731">
        <v>1.0649999999999999</v>
      </c>
      <c r="ED11" s="731">
        <v>1.0649999999999999</v>
      </c>
      <c r="EE11" s="579">
        <v>1.05</v>
      </c>
      <c r="EF11" s="579">
        <v>1.05</v>
      </c>
      <c r="EG11" s="579">
        <v>1.05</v>
      </c>
      <c r="EH11" s="579">
        <v>1.05</v>
      </c>
      <c r="EI11" s="579">
        <v>1.05</v>
      </c>
      <c r="EJ11" s="579">
        <v>1.05</v>
      </c>
      <c r="EK11" s="579">
        <v>1.05</v>
      </c>
      <c r="EL11" s="579">
        <v>1.05</v>
      </c>
      <c r="EM11" s="579">
        <v>1.05</v>
      </c>
      <c r="EN11" s="579">
        <v>1.05</v>
      </c>
      <c r="EO11" s="579">
        <v>1.05</v>
      </c>
      <c r="EP11" s="579">
        <v>1.05</v>
      </c>
      <c r="EQ11" s="579">
        <v>1.05</v>
      </c>
      <c r="ER11" s="579">
        <v>1.05</v>
      </c>
      <c r="ES11" s="579">
        <v>1.05</v>
      </c>
      <c r="ET11" s="579">
        <v>1.05</v>
      </c>
      <c r="EU11" s="579">
        <v>1.05</v>
      </c>
      <c r="EV11" s="579">
        <v>1.05</v>
      </c>
      <c r="EW11" s="579">
        <v>1.05</v>
      </c>
      <c r="EX11" s="579">
        <v>1.05</v>
      </c>
      <c r="EY11" s="579">
        <v>1.05</v>
      </c>
      <c r="EZ11" s="579">
        <v>1.05</v>
      </c>
      <c r="FA11" s="579">
        <v>1.05</v>
      </c>
      <c r="FB11" s="579">
        <v>1.05</v>
      </c>
      <c r="FC11" s="579">
        <v>1.05</v>
      </c>
      <c r="FD11" s="579">
        <v>1.05</v>
      </c>
      <c r="FE11" s="579">
        <v>1.05</v>
      </c>
      <c r="FF11" s="579">
        <v>1.05</v>
      </c>
      <c r="FG11" s="579">
        <v>1.05</v>
      </c>
      <c r="FH11" s="579">
        <v>1.05</v>
      </c>
      <c r="FI11" s="579"/>
      <c r="FJ11" s="579">
        <v>1.07</v>
      </c>
      <c r="FK11" s="579">
        <v>1.07</v>
      </c>
      <c r="FL11" s="579">
        <v>1.07</v>
      </c>
      <c r="FM11" s="579">
        <v>1.07</v>
      </c>
      <c r="FN11" s="579">
        <v>1.07</v>
      </c>
      <c r="FO11" s="579">
        <v>1.07</v>
      </c>
      <c r="FP11" s="579">
        <v>1.07</v>
      </c>
      <c r="FQ11" s="579">
        <v>1.07</v>
      </c>
      <c r="FR11" s="579">
        <v>1.07</v>
      </c>
      <c r="FS11" s="579">
        <v>1.07</v>
      </c>
      <c r="FT11" s="579">
        <v>1.07</v>
      </c>
      <c r="FU11" s="579">
        <v>1.07</v>
      </c>
      <c r="FV11" s="579">
        <v>1.07</v>
      </c>
      <c r="FW11" s="579">
        <v>1.07</v>
      </c>
      <c r="FX11" s="579">
        <v>1.07</v>
      </c>
      <c r="FY11" s="579">
        <v>1.07</v>
      </c>
      <c r="FZ11" s="579">
        <v>1.07</v>
      </c>
      <c r="GA11" s="579">
        <v>1.07</v>
      </c>
      <c r="GB11" s="579">
        <v>1.07</v>
      </c>
      <c r="GC11" s="579">
        <v>1.07</v>
      </c>
      <c r="GD11" s="579">
        <v>1.07</v>
      </c>
      <c r="GE11" s="579">
        <v>1.07</v>
      </c>
      <c r="GF11" s="579">
        <v>1.07</v>
      </c>
      <c r="GG11" s="579">
        <v>1.07</v>
      </c>
      <c r="GH11" s="579">
        <v>1.07</v>
      </c>
      <c r="GI11" s="579">
        <v>1.07</v>
      </c>
      <c r="GJ11" s="579">
        <v>1.07</v>
      </c>
      <c r="GK11" s="579">
        <v>1.07</v>
      </c>
      <c r="GL11" s="579">
        <v>1.07</v>
      </c>
      <c r="GM11" s="579">
        <v>1.07</v>
      </c>
      <c r="GN11" s="579">
        <v>1.07</v>
      </c>
      <c r="GO11" s="579">
        <v>1.07</v>
      </c>
      <c r="GP11" s="579">
        <v>1.07</v>
      </c>
      <c r="GQ11" s="579">
        <v>1.07</v>
      </c>
      <c r="GR11" s="579">
        <v>1.07</v>
      </c>
      <c r="GS11" s="579">
        <v>1.07</v>
      </c>
      <c r="GT11" s="579">
        <v>1.07</v>
      </c>
      <c r="GU11" s="579">
        <v>1.07</v>
      </c>
      <c r="GV11" s="579">
        <v>1.07</v>
      </c>
      <c r="GW11" s="579">
        <v>1.07</v>
      </c>
      <c r="GX11" s="579">
        <v>1.07</v>
      </c>
      <c r="GY11" s="579">
        <v>1.05</v>
      </c>
      <c r="GZ11" s="579">
        <v>1.05</v>
      </c>
      <c r="HA11" s="579">
        <v>1.05</v>
      </c>
      <c r="HB11" s="579">
        <v>1.05</v>
      </c>
      <c r="HC11" s="579">
        <v>1.05</v>
      </c>
      <c r="HD11" s="579">
        <v>1.05</v>
      </c>
      <c r="HE11" s="579">
        <v>1.05</v>
      </c>
      <c r="HF11" s="579">
        <v>1.05</v>
      </c>
      <c r="HG11" s="579">
        <v>1.05</v>
      </c>
      <c r="HH11" s="579">
        <v>1.05</v>
      </c>
      <c r="HI11" s="579">
        <v>1.05</v>
      </c>
      <c r="HK11" s="715">
        <v>1.1265000000000001</v>
      </c>
    </row>
    <row r="12" spans="1:219">
      <c r="A12" s="580" t="s">
        <v>18</v>
      </c>
      <c r="B12" s="618">
        <v>1.1200000000000001</v>
      </c>
      <c r="C12" s="618">
        <v>1.5</v>
      </c>
      <c r="D12" s="618">
        <v>1.53</v>
      </c>
      <c r="E12" s="635">
        <v>1.2</v>
      </c>
      <c r="F12" s="618">
        <v>1.2</v>
      </c>
      <c r="G12" s="618">
        <v>1.3</v>
      </c>
      <c r="H12" s="618">
        <v>1.3</v>
      </c>
      <c r="I12" s="618">
        <v>1.3</v>
      </c>
      <c r="J12" s="618">
        <v>1.08</v>
      </c>
      <c r="K12" s="618">
        <v>1.08</v>
      </c>
      <c r="L12" s="618">
        <v>1.08</v>
      </c>
      <c r="M12" s="618">
        <v>1.08</v>
      </c>
      <c r="N12" s="618">
        <v>1.08</v>
      </c>
      <c r="O12" s="618">
        <v>1.08</v>
      </c>
      <c r="P12" s="618">
        <v>1.08</v>
      </c>
      <c r="Q12" s="618">
        <v>1.08</v>
      </c>
      <c r="R12" s="618">
        <v>1.08</v>
      </c>
      <c r="S12" s="618">
        <v>1.08</v>
      </c>
      <c r="T12" s="618">
        <v>1.08</v>
      </c>
      <c r="U12" s="618">
        <v>1.08</v>
      </c>
      <c r="V12" s="618">
        <v>1.08</v>
      </c>
      <c r="W12" s="618">
        <v>1.08</v>
      </c>
      <c r="X12" s="618">
        <v>1.08</v>
      </c>
      <c r="Y12" s="618">
        <v>1.08</v>
      </c>
      <c r="Z12" s="618">
        <v>1.08</v>
      </c>
      <c r="AA12" s="618">
        <v>1.08</v>
      </c>
      <c r="AB12" s="618">
        <v>1.08</v>
      </c>
      <c r="AC12" s="618">
        <v>1.08</v>
      </c>
      <c r="AD12" s="618">
        <v>1.08</v>
      </c>
      <c r="AE12" s="618">
        <v>1.08</v>
      </c>
      <c r="AF12" s="618">
        <v>1.08</v>
      </c>
      <c r="AG12" s="618">
        <v>1.08</v>
      </c>
      <c r="AH12" s="618">
        <v>1.08</v>
      </c>
      <c r="AI12" s="618">
        <v>1.08</v>
      </c>
      <c r="AJ12" s="618">
        <v>1.08</v>
      </c>
      <c r="AK12" s="618">
        <v>1.08</v>
      </c>
      <c r="AL12" s="618">
        <v>1.08</v>
      </c>
      <c r="AM12" s="618">
        <v>1.08</v>
      </c>
      <c r="AN12" s="618">
        <v>1.08</v>
      </c>
      <c r="AO12" s="618">
        <v>1.08</v>
      </c>
      <c r="AP12" s="618">
        <v>1.08</v>
      </c>
      <c r="AQ12" s="618">
        <v>1.08</v>
      </c>
      <c r="AR12" s="618">
        <v>1.08</v>
      </c>
      <c r="AS12" s="618">
        <v>1.08</v>
      </c>
      <c r="AT12" s="618">
        <v>1.08</v>
      </c>
      <c r="AU12" s="618">
        <v>1.08</v>
      </c>
      <c r="AV12" s="618">
        <v>1.08</v>
      </c>
      <c r="AW12" s="618">
        <v>1.04</v>
      </c>
      <c r="AX12" s="618">
        <v>1.04</v>
      </c>
      <c r="AY12" s="618">
        <v>1.04</v>
      </c>
      <c r="AZ12" s="618">
        <v>1.04</v>
      </c>
      <c r="BA12" s="618">
        <v>1.04</v>
      </c>
      <c r="BB12" s="618">
        <v>1.04</v>
      </c>
      <c r="BC12" s="618">
        <v>1.04</v>
      </c>
      <c r="BD12" s="618">
        <v>1.04</v>
      </c>
      <c r="BE12" s="618">
        <v>1.04</v>
      </c>
      <c r="BF12" s="618">
        <v>1.04</v>
      </c>
      <c r="BG12" s="708">
        <v>1.07</v>
      </c>
      <c r="BH12" s="579">
        <v>1.07</v>
      </c>
      <c r="BI12" s="579">
        <v>1.07</v>
      </c>
      <c r="BJ12" s="579">
        <v>1.07</v>
      </c>
      <c r="BK12" s="579">
        <v>1.07</v>
      </c>
      <c r="BL12" s="579">
        <v>1.07</v>
      </c>
      <c r="BM12" s="579">
        <v>1.07</v>
      </c>
      <c r="BN12" s="579">
        <v>1.07</v>
      </c>
      <c r="BO12" s="579">
        <v>1.07</v>
      </c>
      <c r="BP12" s="579">
        <v>1.07</v>
      </c>
      <c r="BQ12" s="579">
        <v>1.07</v>
      </c>
      <c r="BR12" s="579">
        <v>1.07</v>
      </c>
      <c r="BS12" s="579">
        <v>1.07</v>
      </c>
      <c r="BT12" s="579">
        <v>1.07</v>
      </c>
      <c r="BU12" s="579">
        <v>1.07</v>
      </c>
      <c r="BV12" s="579">
        <v>1.07</v>
      </c>
      <c r="BW12" s="579">
        <v>1.07</v>
      </c>
      <c r="BX12" s="579">
        <v>1.07</v>
      </c>
      <c r="BY12" s="579">
        <v>1.07</v>
      </c>
      <c r="BZ12" s="579">
        <v>1.07</v>
      </c>
      <c r="CA12" s="579">
        <v>1.07</v>
      </c>
      <c r="CB12" s="579">
        <v>1.07</v>
      </c>
      <c r="CC12" s="579">
        <v>1.07</v>
      </c>
      <c r="CD12" s="579">
        <v>1.07</v>
      </c>
      <c r="CE12" s="579">
        <v>1.07</v>
      </c>
      <c r="CF12" s="579">
        <v>1.07</v>
      </c>
      <c r="CG12" s="579">
        <v>1.07</v>
      </c>
      <c r="CH12" s="579">
        <v>1.07</v>
      </c>
      <c r="CI12" s="579">
        <v>1.07</v>
      </c>
      <c r="CJ12" s="579">
        <v>1.07</v>
      </c>
      <c r="CK12" s="579">
        <v>1.07</v>
      </c>
      <c r="CL12" s="579">
        <v>1.07</v>
      </c>
      <c r="CM12" s="579">
        <v>1.07</v>
      </c>
      <c r="CN12" s="579">
        <v>1.07</v>
      </c>
      <c r="CO12" s="579">
        <v>1.07</v>
      </c>
      <c r="CP12" s="579">
        <v>1.07</v>
      </c>
      <c r="CQ12" s="579">
        <v>1.07</v>
      </c>
      <c r="CR12" s="579">
        <v>1.07</v>
      </c>
      <c r="CS12" s="579">
        <v>1.07</v>
      </c>
      <c r="CT12" s="579">
        <v>1.07</v>
      </c>
      <c r="CU12" s="579">
        <v>1.07</v>
      </c>
      <c r="CV12" s="579">
        <v>1.07</v>
      </c>
      <c r="CW12" s="579">
        <v>1.07</v>
      </c>
      <c r="CX12" s="579">
        <v>1.07</v>
      </c>
      <c r="CY12" s="579">
        <v>1.07</v>
      </c>
      <c r="CZ12" s="579">
        <v>1.07</v>
      </c>
      <c r="DA12" s="579">
        <v>1.07</v>
      </c>
      <c r="DB12" s="579">
        <v>1.07</v>
      </c>
      <c r="DC12" s="579">
        <v>1.1299999999999999</v>
      </c>
      <c r="DD12" s="579">
        <v>1.1299999999999999</v>
      </c>
      <c r="DE12" s="579">
        <v>1.1299999999999999</v>
      </c>
      <c r="DF12" s="579">
        <v>1.1299999999999999</v>
      </c>
      <c r="DG12" s="579">
        <v>1.1299999999999999</v>
      </c>
      <c r="DH12" s="579"/>
      <c r="DI12" s="731">
        <v>1.08</v>
      </c>
      <c r="DJ12" s="731">
        <v>1.08</v>
      </c>
      <c r="DK12" s="731">
        <v>1.08</v>
      </c>
      <c r="DL12" s="731">
        <v>1.08</v>
      </c>
      <c r="DM12" s="731">
        <v>1.0649999999999999</v>
      </c>
      <c r="DN12" s="731">
        <v>1.0649999999999999</v>
      </c>
      <c r="DO12" s="731">
        <v>1.0649999999999999</v>
      </c>
      <c r="DP12" s="731">
        <v>1.0649999999999999</v>
      </c>
      <c r="DQ12" s="731">
        <v>1.0649999999999999</v>
      </c>
      <c r="DR12" s="731">
        <v>1.0649999999999999</v>
      </c>
      <c r="DS12" s="731">
        <v>1.0649999999999999</v>
      </c>
      <c r="DT12" s="731">
        <v>1.0649999999999999</v>
      </c>
      <c r="DU12" s="731">
        <v>1.0649999999999999</v>
      </c>
      <c r="DV12" s="731">
        <v>1.0649999999999999</v>
      </c>
      <c r="DW12" s="731">
        <v>1.0649999999999999</v>
      </c>
      <c r="DX12" s="731">
        <v>1.0649999999999999</v>
      </c>
      <c r="DY12" s="731">
        <v>1.0649999999999999</v>
      </c>
      <c r="DZ12" s="731">
        <v>1.0649999999999999</v>
      </c>
      <c r="EA12" s="731">
        <v>1.0649999999999999</v>
      </c>
      <c r="EB12" s="731">
        <v>1.0649999999999999</v>
      </c>
      <c r="EC12" s="731">
        <v>1.0649999999999999</v>
      </c>
      <c r="ED12" s="731">
        <v>1.0649999999999999</v>
      </c>
      <c r="EE12" s="579">
        <v>1.05</v>
      </c>
      <c r="EF12" s="579">
        <v>1.05</v>
      </c>
      <c r="EG12" s="579">
        <v>1.05</v>
      </c>
      <c r="EH12" s="579">
        <v>1.05</v>
      </c>
      <c r="EI12" s="579">
        <v>1.05</v>
      </c>
      <c r="EJ12" s="579">
        <v>1.05</v>
      </c>
      <c r="EK12" s="579">
        <v>1.05</v>
      </c>
      <c r="EL12" s="579">
        <v>1.05</v>
      </c>
      <c r="EM12" s="579">
        <v>1.05</v>
      </c>
      <c r="EN12" s="579">
        <v>1.05</v>
      </c>
      <c r="EO12" s="579">
        <v>1.05</v>
      </c>
      <c r="EP12" s="579">
        <v>1.05</v>
      </c>
      <c r="EQ12" s="579">
        <v>1.05</v>
      </c>
      <c r="ER12" s="579">
        <v>1.05</v>
      </c>
      <c r="ES12" s="579">
        <v>1.05</v>
      </c>
      <c r="ET12" s="579">
        <v>1.05</v>
      </c>
      <c r="EU12" s="579">
        <v>1.05</v>
      </c>
      <c r="EV12" s="579">
        <v>1.05</v>
      </c>
      <c r="EW12" s="579">
        <v>1.05</v>
      </c>
      <c r="EX12" s="579">
        <v>1.05</v>
      </c>
      <c r="EY12" s="579">
        <v>1.05</v>
      </c>
      <c r="EZ12" s="579">
        <v>1.05</v>
      </c>
      <c r="FA12" s="579">
        <v>1.05</v>
      </c>
      <c r="FB12" s="579">
        <v>1.05</v>
      </c>
      <c r="FC12" s="579">
        <v>1.05</v>
      </c>
      <c r="FD12" s="579">
        <v>1.05</v>
      </c>
      <c r="FE12" s="579">
        <v>1.05</v>
      </c>
      <c r="FF12" s="579">
        <v>1.05</v>
      </c>
      <c r="FG12" s="579">
        <v>1.05</v>
      </c>
      <c r="FH12" s="579">
        <v>1.05</v>
      </c>
      <c r="FI12" s="579"/>
      <c r="FJ12" s="579">
        <v>1.07</v>
      </c>
      <c r="FK12" s="579">
        <v>1.07</v>
      </c>
      <c r="FL12" s="579">
        <v>1.07</v>
      </c>
      <c r="FM12" s="579">
        <v>1.07</v>
      </c>
      <c r="FN12" s="579">
        <v>1.07</v>
      </c>
      <c r="FO12" s="579">
        <v>1.07</v>
      </c>
      <c r="FP12" s="579">
        <v>1.07</v>
      </c>
      <c r="FQ12" s="579">
        <v>1.07</v>
      </c>
      <c r="FR12" s="579">
        <v>1.07</v>
      </c>
      <c r="FS12" s="579">
        <v>1.07</v>
      </c>
      <c r="FT12" s="579">
        <v>1.07</v>
      </c>
      <c r="FU12" s="579">
        <v>1.07</v>
      </c>
      <c r="FV12" s="579">
        <v>1.07</v>
      </c>
      <c r="FW12" s="579">
        <v>1.07</v>
      </c>
      <c r="FX12" s="579">
        <v>1.07</v>
      </c>
      <c r="FY12" s="579">
        <v>1.07</v>
      </c>
      <c r="FZ12" s="579">
        <v>1.07</v>
      </c>
      <c r="GA12" s="579">
        <v>1.07</v>
      </c>
      <c r="GB12" s="579">
        <v>1.07</v>
      </c>
      <c r="GC12" s="579">
        <v>1.07</v>
      </c>
      <c r="GD12" s="579">
        <v>1.07</v>
      </c>
      <c r="GE12" s="579">
        <v>1.07</v>
      </c>
      <c r="GF12" s="579">
        <v>1.07</v>
      </c>
      <c r="GG12" s="579">
        <v>1.07</v>
      </c>
      <c r="GH12" s="579">
        <v>1.07</v>
      </c>
      <c r="GI12" s="579">
        <v>1.07</v>
      </c>
      <c r="GJ12" s="579">
        <v>1.07</v>
      </c>
      <c r="GK12" s="579">
        <v>1.07</v>
      </c>
      <c r="GL12" s="579">
        <v>1.07</v>
      </c>
      <c r="GM12" s="579">
        <v>1.07</v>
      </c>
      <c r="GN12" s="579">
        <v>1.07</v>
      </c>
      <c r="GO12" s="579">
        <v>1.07</v>
      </c>
      <c r="GP12" s="579">
        <v>1.07</v>
      </c>
      <c r="GQ12" s="579">
        <v>1.07</v>
      </c>
      <c r="GR12" s="579">
        <v>1.07</v>
      </c>
      <c r="GS12" s="579">
        <v>1.07</v>
      </c>
      <c r="GT12" s="579">
        <v>1.07</v>
      </c>
      <c r="GU12" s="579">
        <v>1.07</v>
      </c>
      <c r="GV12" s="579">
        <v>1.07</v>
      </c>
      <c r="GW12" s="579">
        <v>1.07</v>
      </c>
      <c r="GX12" s="579">
        <v>1.07</v>
      </c>
      <c r="GY12" s="579">
        <v>1.05</v>
      </c>
      <c r="GZ12" s="579">
        <v>1.05</v>
      </c>
      <c r="HA12" s="579">
        <v>1.05</v>
      </c>
      <c r="HB12" s="579">
        <v>1.05</v>
      </c>
      <c r="HC12" s="579">
        <v>1.05</v>
      </c>
      <c r="HD12" s="579">
        <v>1.05</v>
      </c>
      <c r="HE12" s="579">
        <v>1.05</v>
      </c>
      <c r="HF12" s="579">
        <v>1.05</v>
      </c>
      <c r="HG12" s="579">
        <v>1.05</v>
      </c>
      <c r="HH12" s="579">
        <v>1.05</v>
      </c>
      <c r="HI12" s="579">
        <v>1.05</v>
      </c>
      <c r="HK12" s="715">
        <v>1.3221000000000001</v>
      </c>
    </row>
    <row r="13" spans="1:219">
      <c r="A13" s="580" t="s">
        <v>19</v>
      </c>
      <c r="B13" s="618">
        <v>1.1200000000000001</v>
      </c>
      <c r="C13" s="618">
        <v>1.5</v>
      </c>
      <c r="D13" s="618">
        <v>2.25</v>
      </c>
      <c r="E13" s="635">
        <v>1.6</v>
      </c>
      <c r="F13" s="618">
        <v>1.6</v>
      </c>
      <c r="G13" s="618">
        <v>1.6</v>
      </c>
      <c r="H13" s="618">
        <v>1.6</v>
      </c>
      <c r="I13" s="618">
        <v>1.6</v>
      </c>
      <c r="J13" s="618">
        <v>1.08</v>
      </c>
      <c r="K13" s="618">
        <v>1.08</v>
      </c>
      <c r="L13" s="618">
        <v>1.08</v>
      </c>
      <c r="M13" s="618">
        <v>1.08</v>
      </c>
      <c r="N13" s="618">
        <v>1.08</v>
      </c>
      <c r="O13" s="618">
        <v>1.08</v>
      </c>
      <c r="P13" s="618">
        <v>1.08</v>
      </c>
      <c r="Q13" s="618">
        <v>1.08</v>
      </c>
      <c r="R13" s="618">
        <v>1.08</v>
      </c>
      <c r="S13" s="618">
        <v>1.08</v>
      </c>
      <c r="T13" s="618">
        <v>1.08</v>
      </c>
      <c r="U13" s="618">
        <v>1.08</v>
      </c>
      <c r="V13" s="618">
        <v>1.08</v>
      </c>
      <c r="W13" s="618">
        <v>1.08</v>
      </c>
      <c r="X13" s="618">
        <v>1.08</v>
      </c>
      <c r="Y13" s="618">
        <v>1.08</v>
      </c>
      <c r="Z13" s="618">
        <v>1.08</v>
      </c>
      <c r="AA13" s="618">
        <v>1.08</v>
      </c>
      <c r="AB13" s="618">
        <v>1.08</v>
      </c>
      <c r="AC13" s="618">
        <v>1.08</v>
      </c>
      <c r="AD13" s="618">
        <v>1.08</v>
      </c>
      <c r="AE13" s="618">
        <v>1.08</v>
      </c>
      <c r="AF13" s="618">
        <v>1.08</v>
      </c>
      <c r="AG13" s="618">
        <v>1.08</v>
      </c>
      <c r="AH13" s="618">
        <v>1.08</v>
      </c>
      <c r="AI13" s="618">
        <v>1.08</v>
      </c>
      <c r="AJ13" s="618">
        <v>1.08</v>
      </c>
      <c r="AK13" s="618">
        <v>1.08</v>
      </c>
      <c r="AL13" s="618">
        <v>1.08</v>
      </c>
      <c r="AM13" s="618">
        <v>1.08</v>
      </c>
      <c r="AN13" s="618">
        <v>1.08</v>
      </c>
      <c r="AO13" s="618">
        <v>1.08</v>
      </c>
      <c r="AP13" s="618">
        <v>1.08</v>
      </c>
      <c r="AQ13" s="618">
        <v>1.08</v>
      </c>
      <c r="AR13" s="618">
        <v>1.08</v>
      </c>
      <c r="AS13" s="618">
        <v>1.08</v>
      </c>
      <c r="AT13" s="618">
        <v>1.08</v>
      </c>
      <c r="AU13" s="618">
        <v>1.08</v>
      </c>
      <c r="AV13" s="618">
        <v>1.08</v>
      </c>
      <c r="AW13" s="618">
        <v>1.04</v>
      </c>
      <c r="AX13" s="618">
        <v>1.04</v>
      </c>
      <c r="AY13" s="618">
        <v>1.04</v>
      </c>
      <c r="AZ13" s="618">
        <v>1.04</v>
      </c>
      <c r="BA13" s="618">
        <v>1.04</v>
      </c>
      <c r="BB13" s="618">
        <v>1.04</v>
      </c>
      <c r="BC13" s="618">
        <v>1.04</v>
      </c>
      <c r="BD13" s="618">
        <v>1.04</v>
      </c>
      <c r="BE13" s="618">
        <v>1.04</v>
      </c>
      <c r="BF13" s="618">
        <v>1.04</v>
      </c>
      <c r="BG13" s="708">
        <v>1.07</v>
      </c>
      <c r="BH13" s="579">
        <v>1.07</v>
      </c>
      <c r="BI13" s="579">
        <v>1.07</v>
      </c>
      <c r="BJ13" s="579">
        <v>1.07</v>
      </c>
      <c r="BK13" s="579">
        <v>1.07</v>
      </c>
      <c r="BL13" s="579">
        <v>1.07</v>
      </c>
      <c r="BM13" s="579">
        <v>1.07</v>
      </c>
      <c r="BN13" s="579">
        <v>1.07</v>
      </c>
      <c r="BO13" s="579">
        <v>1.07</v>
      </c>
      <c r="BP13" s="579">
        <v>1.07</v>
      </c>
      <c r="BQ13" s="579">
        <v>1.07</v>
      </c>
      <c r="BR13" s="579">
        <v>1.07</v>
      </c>
      <c r="BS13" s="579">
        <v>1.07</v>
      </c>
      <c r="BT13" s="579">
        <v>1.07</v>
      </c>
      <c r="BU13" s="579">
        <v>1.07</v>
      </c>
      <c r="BV13" s="579">
        <v>1.07</v>
      </c>
      <c r="BW13" s="579">
        <v>1.07</v>
      </c>
      <c r="BX13" s="579">
        <v>1.07</v>
      </c>
      <c r="BY13" s="579">
        <v>1.07</v>
      </c>
      <c r="BZ13" s="579">
        <v>1.07</v>
      </c>
      <c r="CA13" s="579">
        <v>1.07</v>
      </c>
      <c r="CB13" s="579">
        <v>1.07</v>
      </c>
      <c r="CC13" s="579">
        <v>1.07</v>
      </c>
      <c r="CD13" s="579">
        <v>1.07</v>
      </c>
      <c r="CE13" s="579">
        <v>1.07</v>
      </c>
      <c r="CF13" s="579">
        <v>1.07</v>
      </c>
      <c r="CG13" s="579">
        <v>1.07</v>
      </c>
      <c r="CH13" s="579">
        <v>1.07</v>
      </c>
      <c r="CI13" s="579">
        <v>1.07</v>
      </c>
      <c r="CJ13" s="579">
        <v>1.07</v>
      </c>
      <c r="CK13" s="579">
        <v>1.07</v>
      </c>
      <c r="CL13" s="579">
        <v>1.07</v>
      </c>
      <c r="CM13" s="579">
        <v>1.07</v>
      </c>
      <c r="CN13" s="579">
        <v>1.07</v>
      </c>
      <c r="CO13" s="579">
        <v>1.07</v>
      </c>
      <c r="CP13" s="579">
        <v>1.07</v>
      </c>
      <c r="CQ13" s="579">
        <v>1.07</v>
      </c>
      <c r="CR13" s="579">
        <v>1.07</v>
      </c>
      <c r="CS13" s="579">
        <v>1.07</v>
      </c>
      <c r="CT13" s="579">
        <v>1.07</v>
      </c>
      <c r="CU13" s="579">
        <v>1.07</v>
      </c>
      <c r="CV13" s="579">
        <v>1.07</v>
      </c>
      <c r="CW13" s="579">
        <v>1.07</v>
      </c>
      <c r="CX13" s="579">
        <v>1.07</v>
      </c>
      <c r="CY13" s="579">
        <v>1.07</v>
      </c>
      <c r="CZ13" s="579">
        <v>1.07</v>
      </c>
      <c r="DA13" s="579">
        <v>1.07</v>
      </c>
      <c r="DB13" s="579">
        <v>1.07</v>
      </c>
      <c r="DC13" s="579">
        <v>1.1299999999999999</v>
      </c>
      <c r="DD13" s="579">
        <v>1.1299999999999999</v>
      </c>
      <c r="DE13" s="579">
        <v>1.1299999999999999</v>
      </c>
      <c r="DF13" s="579">
        <v>1.1299999999999999</v>
      </c>
      <c r="DG13" s="579">
        <v>1.1299999999999999</v>
      </c>
      <c r="DH13" s="579"/>
      <c r="DI13" s="731">
        <v>1.08</v>
      </c>
      <c r="DJ13" s="731">
        <v>1.08</v>
      </c>
      <c r="DK13" s="731">
        <v>1.08</v>
      </c>
      <c r="DL13" s="731">
        <v>1.08</v>
      </c>
      <c r="DM13" s="731">
        <v>1.0649999999999999</v>
      </c>
      <c r="DN13" s="731">
        <v>1.0649999999999999</v>
      </c>
      <c r="DO13" s="731">
        <v>1.0649999999999999</v>
      </c>
      <c r="DP13" s="731">
        <v>1.0649999999999999</v>
      </c>
      <c r="DQ13" s="731">
        <v>1.0649999999999999</v>
      </c>
      <c r="DR13" s="731">
        <v>1.0649999999999999</v>
      </c>
      <c r="DS13" s="731">
        <v>1.0649999999999999</v>
      </c>
      <c r="DT13" s="731">
        <v>1.0649999999999999</v>
      </c>
      <c r="DU13" s="731">
        <v>1.0649999999999999</v>
      </c>
      <c r="DV13" s="731">
        <v>1.0649999999999999</v>
      </c>
      <c r="DW13" s="731">
        <v>1.0649999999999999</v>
      </c>
      <c r="DX13" s="731">
        <v>1.0649999999999999</v>
      </c>
      <c r="DY13" s="731">
        <v>1.0649999999999999</v>
      </c>
      <c r="DZ13" s="731">
        <v>1.0649999999999999</v>
      </c>
      <c r="EA13" s="731">
        <v>1.0649999999999999</v>
      </c>
      <c r="EB13" s="731">
        <v>1.0649999999999999</v>
      </c>
      <c r="EC13" s="731">
        <v>1.0649999999999999</v>
      </c>
      <c r="ED13" s="731">
        <v>1.0649999999999999</v>
      </c>
      <c r="EE13" s="579">
        <v>1.05</v>
      </c>
      <c r="EF13" s="579">
        <v>1.05</v>
      </c>
      <c r="EG13" s="579">
        <v>1.05</v>
      </c>
      <c r="EH13" s="579">
        <v>1.05</v>
      </c>
      <c r="EI13" s="579">
        <v>1.05</v>
      </c>
      <c r="EJ13" s="579">
        <v>1.05</v>
      </c>
      <c r="EK13" s="579">
        <v>1.05</v>
      </c>
      <c r="EL13" s="579">
        <v>1.05</v>
      </c>
      <c r="EM13" s="579">
        <v>1.05</v>
      </c>
      <c r="EN13" s="579">
        <v>1.05</v>
      </c>
      <c r="EO13" s="579">
        <v>1.05</v>
      </c>
      <c r="EP13" s="579">
        <v>1.05</v>
      </c>
      <c r="EQ13" s="579">
        <v>1.05</v>
      </c>
      <c r="ER13" s="579">
        <v>1.05</v>
      </c>
      <c r="ES13" s="579">
        <v>1.05</v>
      </c>
      <c r="ET13" s="579">
        <v>1.05</v>
      </c>
      <c r="EU13" s="579">
        <v>1.05</v>
      </c>
      <c r="EV13" s="579">
        <v>1.05</v>
      </c>
      <c r="EW13" s="579">
        <v>1.05</v>
      </c>
      <c r="EX13" s="579">
        <v>1.05</v>
      </c>
      <c r="EY13" s="579">
        <v>1.05</v>
      </c>
      <c r="EZ13" s="579">
        <v>1.05</v>
      </c>
      <c r="FA13" s="579">
        <v>1.05</v>
      </c>
      <c r="FB13" s="579">
        <v>1.05</v>
      </c>
      <c r="FC13" s="579">
        <v>1.05</v>
      </c>
      <c r="FD13" s="579">
        <v>1.05</v>
      </c>
      <c r="FE13" s="579">
        <v>1.05</v>
      </c>
      <c r="FF13" s="579">
        <v>1.05</v>
      </c>
      <c r="FG13" s="579">
        <v>1.05</v>
      </c>
      <c r="FH13" s="579">
        <v>1.05</v>
      </c>
      <c r="FI13" s="579"/>
      <c r="FJ13" s="579">
        <v>1.07</v>
      </c>
      <c r="FK13" s="579">
        <v>1.07</v>
      </c>
      <c r="FL13" s="579">
        <v>1.07</v>
      </c>
      <c r="FM13" s="579">
        <v>1.07</v>
      </c>
      <c r="FN13" s="579">
        <v>1.07</v>
      </c>
      <c r="FO13" s="579">
        <v>1.07</v>
      </c>
      <c r="FP13" s="579">
        <v>1.07</v>
      </c>
      <c r="FQ13" s="579">
        <v>1.07</v>
      </c>
      <c r="FR13" s="579">
        <v>1.07</v>
      </c>
      <c r="FS13" s="579">
        <v>1.07</v>
      </c>
      <c r="FT13" s="579">
        <v>1.07</v>
      </c>
      <c r="FU13" s="579">
        <v>1.07</v>
      </c>
      <c r="FV13" s="579">
        <v>1.07</v>
      </c>
      <c r="FW13" s="579">
        <v>1.07</v>
      </c>
      <c r="FX13" s="579">
        <v>1.07</v>
      </c>
      <c r="FY13" s="579">
        <v>1.07</v>
      </c>
      <c r="FZ13" s="579">
        <v>1.07</v>
      </c>
      <c r="GA13" s="579">
        <v>1.07</v>
      </c>
      <c r="GB13" s="579">
        <v>1.07</v>
      </c>
      <c r="GC13" s="579">
        <v>1.07</v>
      </c>
      <c r="GD13" s="579">
        <v>1.07</v>
      </c>
      <c r="GE13" s="579">
        <v>1.07</v>
      </c>
      <c r="GF13" s="579">
        <v>1.07</v>
      </c>
      <c r="GG13" s="579">
        <v>1.07</v>
      </c>
      <c r="GH13" s="579">
        <v>1.07</v>
      </c>
      <c r="GI13" s="579">
        <v>1.07</v>
      </c>
      <c r="GJ13" s="579">
        <v>1.07</v>
      </c>
      <c r="GK13" s="579">
        <v>1.07</v>
      </c>
      <c r="GL13" s="579">
        <v>1.07</v>
      </c>
      <c r="GM13" s="579">
        <v>1.07</v>
      </c>
      <c r="GN13" s="579">
        <v>1.07</v>
      </c>
      <c r="GO13" s="579">
        <v>1.07</v>
      </c>
      <c r="GP13" s="579">
        <v>1.07</v>
      </c>
      <c r="GQ13" s="579">
        <v>1.07</v>
      </c>
      <c r="GR13" s="579">
        <v>1.07</v>
      </c>
      <c r="GS13" s="579">
        <v>1.07</v>
      </c>
      <c r="GT13" s="579">
        <v>1.07</v>
      </c>
      <c r="GU13" s="579">
        <v>1.07</v>
      </c>
      <c r="GV13" s="579">
        <v>1.07</v>
      </c>
      <c r="GW13" s="579">
        <v>1.07</v>
      </c>
      <c r="GX13" s="579">
        <v>1.07</v>
      </c>
      <c r="GY13" s="579">
        <v>1.05</v>
      </c>
      <c r="GZ13" s="579">
        <v>1.05</v>
      </c>
      <c r="HA13" s="579">
        <v>1.05</v>
      </c>
      <c r="HB13" s="579">
        <v>1.05</v>
      </c>
      <c r="HC13" s="579">
        <v>1.05</v>
      </c>
      <c r="HD13" s="579">
        <v>1.05</v>
      </c>
      <c r="HE13" s="579">
        <v>1.05</v>
      </c>
      <c r="HF13" s="579">
        <v>1.05</v>
      </c>
      <c r="HG13" s="579">
        <v>1.05</v>
      </c>
      <c r="HH13" s="579">
        <v>1.05</v>
      </c>
      <c r="HI13" s="579">
        <v>1.05</v>
      </c>
      <c r="HK13" s="715">
        <v>1.2415</v>
      </c>
    </row>
    <row r="14" spans="1:219">
      <c r="A14" s="580" t="s">
        <v>20</v>
      </c>
      <c r="B14" s="618">
        <v>1.1200000000000001</v>
      </c>
      <c r="C14" s="618">
        <v>1.25</v>
      </c>
      <c r="D14" s="618">
        <v>1.5</v>
      </c>
      <c r="E14" s="634">
        <v>1.55</v>
      </c>
      <c r="F14" s="618">
        <v>1.55</v>
      </c>
      <c r="G14" s="618">
        <v>1.25</v>
      </c>
      <c r="H14" s="618">
        <v>1.25</v>
      </c>
      <c r="I14" s="618">
        <v>1.25</v>
      </c>
      <c r="J14" s="618">
        <v>1.08</v>
      </c>
      <c r="K14" s="618">
        <v>1.08</v>
      </c>
      <c r="L14" s="618">
        <v>1.08</v>
      </c>
      <c r="M14" s="618">
        <v>1.08</v>
      </c>
      <c r="N14" s="618">
        <v>1.08</v>
      </c>
      <c r="O14" s="618">
        <v>1.08</v>
      </c>
      <c r="P14" s="618">
        <v>1.08</v>
      </c>
      <c r="Q14" s="618">
        <v>1.08</v>
      </c>
      <c r="R14" s="618">
        <v>1.08</v>
      </c>
      <c r="S14" s="618">
        <v>1.08</v>
      </c>
      <c r="T14" s="618">
        <v>1.08</v>
      </c>
      <c r="U14" s="618">
        <v>1.08</v>
      </c>
      <c r="V14" s="618">
        <v>1.08</v>
      </c>
      <c r="W14" s="618">
        <v>1.08</v>
      </c>
      <c r="X14" s="618">
        <v>1.08</v>
      </c>
      <c r="Y14" s="618">
        <v>1.08</v>
      </c>
      <c r="Z14" s="618">
        <v>1.08</v>
      </c>
      <c r="AA14" s="618">
        <v>1.08</v>
      </c>
      <c r="AB14" s="618">
        <v>1.08</v>
      </c>
      <c r="AC14" s="618">
        <v>1.08</v>
      </c>
      <c r="AD14" s="618">
        <v>1.08</v>
      </c>
      <c r="AE14" s="618">
        <v>1.08</v>
      </c>
      <c r="AF14" s="618">
        <v>1.08</v>
      </c>
      <c r="AG14" s="618">
        <v>1.08</v>
      </c>
      <c r="AH14" s="618">
        <v>1.08</v>
      </c>
      <c r="AI14" s="618">
        <v>1.08</v>
      </c>
      <c r="AJ14" s="618">
        <v>1.08</v>
      </c>
      <c r="AK14" s="618">
        <v>1.08</v>
      </c>
      <c r="AL14" s="618">
        <v>1.08</v>
      </c>
      <c r="AM14" s="618">
        <v>1.08</v>
      </c>
      <c r="AN14" s="618">
        <v>1.08</v>
      </c>
      <c r="AO14" s="618">
        <v>1.08</v>
      </c>
      <c r="AP14" s="618">
        <v>1.08</v>
      </c>
      <c r="AQ14" s="618">
        <v>1.08</v>
      </c>
      <c r="AR14" s="618">
        <v>1.08</v>
      </c>
      <c r="AS14" s="618">
        <v>1.08</v>
      </c>
      <c r="AT14" s="618">
        <v>1.08</v>
      </c>
      <c r="AU14" s="618">
        <v>1.08</v>
      </c>
      <c r="AV14" s="618">
        <v>1.08</v>
      </c>
      <c r="AW14" s="618">
        <v>1.04</v>
      </c>
      <c r="AX14" s="618">
        <v>1.04</v>
      </c>
      <c r="AY14" s="618">
        <v>1.04</v>
      </c>
      <c r="AZ14" s="618">
        <v>1.04</v>
      </c>
      <c r="BA14" s="618">
        <v>1.04</v>
      </c>
      <c r="BB14" s="618">
        <v>1.04</v>
      </c>
      <c r="BC14" s="618">
        <v>1.04</v>
      </c>
      <c r="BD14" s="618">
        <v>1.04</v>
      </c>
      <c r="BE14" s="618">
        <v>1.04</v>
      </c>
      <c r="BF14" s="618">
        <v>1.04</v>
      </c>
      <c r="BG14" s="708">
        <v>1.07</v>
      </c>
      <c r="BH14" s="579">
        <v>1.07</v>
      </c>
      <c r="BI14" s="579">
        <v>1.07</v>
      </c>
      <c r="BJ14" s="579">
        <v>1.07</v>
      </c>
      <c r="BK14" s="579">
        <v>1.07</v>
      </c>
      <c r="BL14" s="579">
        <v>1.07</v>
      </c>
      <c r="BM14" s="579">
        <v>1.07</v>
      </c>
      <c r="BN14" s="579">
        <v>1.07</v>
      </c>
      <c r="BO14" s="579">
        <v>1.07</v>
      </c>
      <c r="BP14" s="579">
        <v>1.07</v>
      </c>
      <c r="BQ14" s="579">
        <v>1.07</v>
      </c>
      <c r="BR14" s="579">
        <v>1.07</v>
      </c>
      <c r="BS14" s="579">
        <v>1.07</v>
      </c>
      <c r="BT14" s="579">
        <v>1.07</v>
      </c>
      <c r="BU14" s="579">
        <v>1.07</v>
      </c>
      <c r="BV14" s="579">
        <v>1.07</v>
      </c>
      <c r="BW14" s="579">
        <v>1.07</v>
      </c>
      <c r="BX14" s="579">
        <v>1.07</v>
      </c>
      <c r="BY14" s="579">
        <v>1.07</v>
      </c>
      <c r="BZ14" s="579">
        <v>1.07</v>
      </c>
      <c r="CA14" s="579">
        <v>1.07</v>
      </c>
      <c r="CB14" s="579">
        <v>1.07</v>
      </c>
      <c r="CC14" s="579">
        <v>1.07</v>
      </c>
      <c r="CD14" s="579">
        <v>1.07</v>
      </c>
      <c r="CE14" s="579">
        <v>1.07</v>
      </c>
      <c r="CF14" s="579">
        <v>1.07</v>
      </c>
      <c r="CG14" s="579">
        <v>1.07</v>
      </c>
      <c r="CH14" s="579">
        <v>1.07</v>
      </c>
      <c r="CI14" s="579">
        <v>1.07</v>
      </c>
      <c r="CJ14" s="579">
        <v>1.07</v>
      </c>
      <c r="CK14" s="579">
        <v>1.07</v>
      </c>
      <c r="CL14" s="579">
        <v>1.07</v>
      </c>
      <c r="CM14" s="579">
        <v>1.07</v>
      </c>
      <c r="CN14" s="579">
        <v>1.07</v>
      </c>
      <c r="CO14" s="579">
        <v>1.07</v>
      </c>
      <c r="CP14" s="579">
        <v>1.07</v>
      </c>
      <c r="CQ14" s="579">
        <v>1.07</v>
      </c>
      <c r="CR14" s="579">
        <v>1.07</v>
      </c>
      <c r="CS14" s="579">
        <v>1.07</v>
      </c>
      <c r="CT14" s="579">
        <v>1.07</v>
      </c>
      <c r="CU14" s="579">
        <v>1.07</v>
      </c>
      <c r="CV14" s="579">
        <v>1.07</v>
      </c>
      <c r="CW14" s="579">
        <v>1.07</v>
      </c>
      <c r="CX14" s="579">
        <v>1.07</v>
      </c>
      <c r="CY14" s="579">
        <v>1.07</v>
      </c>
      <c r="CZ14" s="579">
        <v>1.07</v>
      </c>
      <c r="DA14" s="579">
        <v>1.07</v>
      </c>
      <c r="DB14" s="579">
        <v>1.07</v>
      </c>
      <c r="DC14" s="579">
        <v>1.1299999999999999</v>
      </c>
      <c r="DD14" s="579">
        <v>1.1299999999999999</v>
      </c>
      <c r="DE14" s="579">
        <v>1.1299999999999999</v>
      </c>
      <c r="DF14" s="579">
        <v>1.1299999999999999</v>
      </c>
      <c r="DG14" s="579">
        <v>1.1299999999999999</v>
      </c>
      <c r="DH14" s="579"/>
      <c r="DI14" s="731">
        <v>1.08</v>
      </c>
      <c r="DJ14" s="731">
        <v>1.08</v>
      </c>
      <c r="DK14" s="731">
        <v>1.08</v>
      </c>
      <c r="DL14" s="731">
        <v>1.08</v>
      </c>
      <c r="DM14" s="731">
        <v>1.0649999999999999</v>
      </c>
      <c r="DN14" s="731">
        <v>1.0649999999999999</v>
      </c>
      <c r="DO14" s="731">
        <v>1.0649999999999999</v>
      </c>
      <c r="DP14" s="731">
        <v>1.0649999999999999</v>
      </c>
      <c r="DQ14" s="731">
        <v>1.0649999999999999</v>
      </c>
      <c r="DR14" s="731">
        <v>1.0649999999999999</v>
      </c>
      <c r="DS14" s="731">
        <v>1.0649999999999999</v>
      </c>
      <c r="DT14" s="731">
        <v>1.0649999999999999</v>
      </c>
      <c r="DU14" s="731">
        <v>1.0649999999999999</v>
      </c>
      <c r="DV14" s="731">
        <v>1.0649999999999999</v>
      </c>
      <c r="DW14" s="731">
        <v>1.0649999999999999</v>
      </c>
      <c r="DX14" s="731">
        <v>1.0649999999999999</v>
      </c>
      <c r="DY14" s="731">
        <v>1.0649999999999999</v>
      </c>
      <c r="DZ14" s="731">
        <v>1.0649999999999999</v>
      </c>
      <c r="EA14" s="731">
        <v>1.0649999999999999</v>
      </c>
      <c r="EB14" s="731">
        <v>1.0649999999999999</v>
      </c>
      <c r="EC14" s="731">
        <v>1.0649999999999999</v>
      </c>
      <c r="ED14" s="731">
        <v>1.0649999999999999</v>
      </c>
      <c r="EE14" s="579">
        <v>1.05</v>
      </c>
      <c r="EF14" s="579">
        <v>1.05</v>
      </c>
      <c r="EG14" s="579">
        <v>1.05</v>
      </c>
      <c r="EH14" s="579">
        <v>1.05</v>
      </c>
      <c r="EI14" s="579">
        <v>1.05</v>
      </c>
      <c r="EJ14" s="579">
        <v>1.05</v>
      </c>
      <c r="EK14" s="579">
        <v>1.05</v>
      </c>
      <c r="EL14" s="579">
        <v>1.05</v>
      </c>
      <c r="EM14" s="579">
        <v>1.05</v>
      </c>
      <c r="EN14" s="579">
        <v>1.05</v>
      </c>
      <c r="EO14" s="579">
        <v>1.05</v>
      </c>
      <c r="EP14" s="579">
        <v>1.05</v>
      </c>
      <c r="EQ14" s="579">
        <v>1.05</v>
      </c>
      <c r="ER14" s="579">
        <v>1.05</v>
      </c>
      <c r="ES14" s="579">
        <v>1.05</v>
      </c>
      <c r="ET14" s="579">
        <v>1.05</v>
      </c>
      <c r="EU14" s="579">
        <v>1.05</v>
      </c>
      <c r="EV14" s="579">
        <v>1.05</v>
      </c>
      <c r="EW14" s="579">
        <v>1.05</v>
      </c>
      <c r="EX14" s="579">
        <v>1.05</v>
      </c>
      <c r="EY14" s="579">
        <v>1.05</v>
      </c>
      <c r="EZ14" s="579">
        <v>1.05</v>
      </c>
      <c r="FA14" s="579">
        <v>1.05</v>
      </c>
      <c r="FB14" s="579">
        <v>1.05</v>
      </c>
      <c r="FC14" s="579">
        <v>1.05</v>
      </c>
      <c r="FD14" s="579">
        <v>1.05</v>
      </c>
      <c r="FE14" s="579">
        <v>1.05</v>
      </c>
      <c r="FF14" s="579">
        <v>1.05</v>
      </c>
      <c r="FG14" s="579">
        <v>1.05</v>
      </c>
      <c r="FH14" s="579">
        <v>1.05</v>
      </c>
      <c r="FI14" s="579"/>
      <c r="FJ14" s="579">
        <v>1.07</v>
      </c>
      <c r="FK14" s="579">
        <v>1.07</v>
      </c>
      <c r="FL14" s="579">
        <v>1.07</v>
      </c>
      <c r="FM14" s="579">
        <v>1.07</v>
      </c>
      <c r="FN14" s="579">
        <v>1.07</v>
      </c>
      <c r="FO14" s="579">
        <v>1.07</v>
      </c>
      <c r="FP14" s="579">
        <v>1.07</v>
      </c>
      <c r="FQ14" s="579">
        <v>1.07</v>
      </c>
      <c r="FR14" s="579">
        <v>1.07</v>
      </c>
      <c r="FS14" s="579">
        <v>1.07</v>
      </c>
      <c r="FT14" s="579">
        <v>1.07</v>
      </c>
      <c r="FU14" s="579">
        <v>1.07</v>
      </c>
      <c r="FV14" s="579">
        <v>1.07</v>
      </c>
      <c r="FW14" s="579">
        <v>1.07</v>
      </c>
      <c r="FX14" s="579">
        <v>1.07</v>
      </c>
      <c r="FY14" s="579">
        <v>1.07</v>
      </c>
      <c r="FZ14" s="579">
        <v>1.07</v>
      </c>
      <c r="GA14" s="579">
        <v>1.07</v>
      </c>
      <c r="GB14" s="579">
        <v>1.07</v>
      </c>
      <c r="GC14" s="579">
        <v>1.07</v>
      </c>
      <c r="GD14" s="579">
        <v>1.07</v>
      </c>
      <c r="GE14" s="579">
        <v>1.07</v>
      </c>
      <c r="GF14" s="579">
        <v>1.07</v>
      </c>
      <c r="GG14" s="579">
        <v>1.07</v>
      </c>
      <c r="GH14" s="579">
        <v>1.07</v>
      </c>
      <c r="GI14" s="579">
        <v>1.07</v>
      </c>
      <c r="GJ14" s="579">
        <v>1.07</v>
      </c>
      <c r="GK14" s="579">
        <v>1.07</v>
      </c>
      <c r="GL14" s="579">
        <v>1.07</v>
      </c>
      <c r="GM14" s="579">
        <v>1.07</v>
      </c>
      <c r="GN14" s="579">
        <v>1.07</v>
      </c>
      <c r="GO14" s="579">
        <v>1.07</v>
      </c>
      <c r="GP14" s="579">
        <v>1.07</v>
      </c>
      <c r="GQ14" s="579">
        <v>1.07</v>
      </c>
      <c r="GR14" s="579">
        <v>1.07</v>
      </c>
      <c r="GS14" s="579">
        <v>1.07</v>
      </c>
      <c r="GT14" s="579">
        <v>1.07</v>
      </c>
      <c r="GU14" s="579">
        <v>1.07</v>
      </c>
      <c r="GV14" s="579">
        <v>1.07</v>
      </c>
      <c r="GW14" s="579">
        <v>1.07</v>
      </c>
      <c r="GX14" s="579">
        <v>1.07</v>
      </c>
      <c r="GY14" s="579">
        <v>1.05</v>
      </c>
      <c r="GZ14" s="579">
        <v>1.05</v>
      </c>
      <c r="HA14" s="579">
        <v>1.05</v>
      </c>
      <c r="HB14" s="579">
        <v>1.05</v>
      </c>
      <c r="HC14" s="579">
        <v>1.05</v>
      </c>
      <c r="HD14" s="579">
        <v>1.05</v>
      </c>
      <c r="HE14" s="579">
        <v>1.05</v>
      </c>
      <c r="HF14" s="579">
        <v>1.05</v>
      </c>
      <c r="HG14" s="579">
        <v>1.05</v>
      </c>
      <c r="HH14" s="579">
        <v>1.05</v>
      </c>
      <c r="HI14" s="579">
        <v>1.05</v>
      </c>
      <c r="HK14" s="715">
        <v>1.1249</v>
      </c>
    </row>
    <row r="15" spans="1:219">
      <c r="A15" s="580" t="s">
        <v>21</v>
      </c>
      <c r="B15" s="618">
        <v>1.1200000000000001</v>
      </c>
      <c r="C15" s="618">
        <v>1.2</v>
      </c>
      <c r="D15" s="618">
        <v>1.35</v>
      </c>
      <c r="E15" s="635">
        <v>1.1499999999999999</v>
      </c>
      <c r="F15" s="618">
        <v>1.1499999999999999</v>
      </c>
      <c r="G15" s="618">
        <v>1.1000000000000001</v>
      </c>
      <c r="H15" s="618">
        <v>1.1000000000000001</v>
      </c>
      <c r="I15" s="618">
        <v>1.1000000000000001</v>
      </c>
      <c r="J15" s="618">
        <v>1.08</v>
      </c>
      <c r="K15" s="618">
        <v>1.08</v>
      </c>
      <c r="L15" s="618">
        <v>1.08</v>
      </c>
      <c r="M15" s="618">
        <v>1.08</v>
      </c>
      <c r="N15" s="618">
        <v>1.08</v>
      </c>
      <c r="O15" s="618">
        <v>1.08</v>
      </c>
      <c r="P15" s="618">
        <v>1.08</v>
      </c>
      <c r="Q15" s="618">
        <v>1.08</v>
      </c>
      <c r="R15" s="618">
        <v>1.08</v>
      </c>
      <c r="S15" s="618">
        <v>1.08</v>
      </c>
      <c r="T15" s="618">
        <v>1.08</v>
      </c>
      <c r="U15" s="618">
        <v>1.08</v>
      </c>
      <c r="V15" s="618">
        <v>1.08</v>
      </c>
      <c r="W15" s="618">
        <v>1.08</v>
      </c>
      <c r="X15" s="618">
        <v>1.08</v>
      </c>
      <c r="Y15" s="618">
        <v>1.08</v>
      </c>
      <c r="Z15" s="618">
        <v>1.08</v>
      </c>
      <c r="AA15" s="618">
        <v>1.08</v>
      </c>
      <c r="AB15" s="618">
        <v>1.08</v>
      </c>
      <c r="AC15" s="618">
        <v>1.08</v>
      </c>
      <c r="AD15" s="618">
        <v>1.08</v>
      </c>
      <c r="AE15" s="618">
        <v>1.08</v>
      </c>
      <c r="AF15" s="618">
        <v>1.08</v>
      </c>
      <c r="AG15" s="618">
        <v>1.08</v>
      </c>
      <c r="AH15" s="618">
        <v>1.08</v>
      </c>
      <c r="AI15" s="618">
        <v>1.08</v>
      </c>
      <c r="AJ15" s="618">
        <v>1.08</v>
      </c>
      <c r="AK15" s="618">
        <v>1.08</v>
      </c>
      <c r="AL15" s="618">
        <v>1.08</v>
      </c>
      <c r="AM15" s="618">
        <v>1.08</v>
      </c>
      <c r="AN15" s="618">
        <v>1.08</v>
      </c>
      <c r="AO15" s="618">
        <v>1.08</v>
      </c>
      <c r="AP15" s="618">
        <v>1.08</v>
      </c>
      <c r="AQ15" s="618">
        <v>1.08</v>
      </c>
      <c r="AR15" s="618">
        <v>1.08</v>
      </c>
      <c r="AS15" s="618">
        <v>1.08</v>
      </c>
      <c r="AT15" s="618">
        <v>1.08</v>
      </c>
      <c r="AU15" s="618">
        <v>1.08</v>
      </c>
      <c r="AV15" s="618">
        <v>1.08</v>
      </c>
      <c r="AW15" s="618">
        <v>1.04</v>
      </c>
      <c r="AX15" s="618">
        <v>1.04</v>
      </c>
      <c r="AY15" s="618">
        <v>1.04</v>
      </c>
      <c r="AZ15" s="618">
        <v>1.04</v>
      </c>
      <c r="BA15" s="618">
        <v>1.04</v>
      </c>
      <c r="BB15" s="618">
        <v>1.04</v>
      </c>
      <c r="BC15" s="618">
        <v>1.04</v>
      </c>
      <c r="BD15" s="618">
        <v>1.04</v>
      </c>
      <c r="BE15" s="618">
        <v>1.04</v>
      </c>
      <c r="BF15" s="618">
        <v>1.04</v>
      </c>
      <c r="BG15" s="708">
        <v>1.07</v>
      </c>
      <c r="BH15" s="579">
        <v>1.07</v>
      </c>
      <c r="BI15" s="579">
        <v>1.07</v>
      </c>
      <c r="BJ15" s="579">
        <v>1.07</v>
      </c>
      <c r="BK15" s="579">
        <v>1.07</v>
      </c>
      <c r="BL15" s="579">
        <v>1.07</v>
      </c>
      <c r="BM15" s="579">
        <v>1.07</v>
      </c>
      <c r="BN15" s="579">
        <v>1.07</v>
      </c>
      <c r="BO15" s="579">
        <v>1.07</v>
      </c>
      <c r="BP15" s="579">
        <v>1.07</v>
      </c>
      <c r="BQ15" s="579">
        <v>1.07</v>
      </c>
      <c r="BR15" s="579">
        <v>1.07</v>
      </c>
      <c r="BS15" s="579">
        <v>1.07</v>
      </c>
      <c r="BT15" s="579">
        <v>1.07</v>
      </c>
      <c r="BU15" s="579">
        <v>1.07</v>
      </c>
      <c r="BV15" s="579">
        <v>1.07</v>
      </c>
      <c r="BW15" s="579">
        <v>1.07</v>
      </c>
      <c r="BX15" s="579">
        <v>1.07</v>
      </c>
      <c r="BY15" s="579">
        <v>1.07</v>
      </c>
      <c r="BZ15" s="579">
        <v>1.07</v>
      </c>
      <c r="CA15" s="579">
        <v>1.07</v>
      </c>
      <c r="CB15" s="579">
        <v>1.07</v>
      </c>
      <c r="CC15" s="579">
        <v>1.07</v>
      </c>
      <c r="CD15" s="579">
        <v>1.07</v>
      </c>
      <c r="CE15" s="579">
        <v>1.07</v>
      </c>
      <c r="CF15" s="579">
        <v>1.07</v>
      </c>
      <c r="CG15" s="579">
        <v>1.07</v>
      </c>
      <c r="CH15" s="579">
        <v>1.07</v>
      </c>
      <c r="CI15" s="579">
        <v>1.07</v>
      </c>
      <c r="CJ15" s="579">
        <v>1.07</v>
      </c>
      <c r="CK15" s="579">
        <v>1.07</v>
      </c>
      <c r="CL15" s="579">
        <v>1.07</v>
      </c>
      <c r="CM15" s="579">
        <v>1.07</v>
      </c>
      <c r="CN15" s="579">
        <v>1.07</v>
      </c>
      <c r="CO15" s="579">
        <v>1.07</v>
      </c>
      <c r="CP15" s="579">
        <v>1.07</v>
      </c>
      <c r="CQ15" s="579">
        <v>1.07</v>
      </c>
      <c r="CR15" s="579">
        <v>1.07</v>
      </c>
      <c r="CS15" s="579">
        <v>1.07</v>
      </c>
      <c r="CT15" s="579">
        <v>1.07</v>
      </c>
      <c r="CU15" s="579">
        <v>1.07</v>
      </c>
      <c r="CV15" s="579">
        <v>1.07</v>
      </c>
      <c r="CW15" s="579">
        <v>1.07</v>
      </c>
      <c r="CX15" s="579">
        <v>1.07</v>
      </c>
      <c r="CY15" s="579">
        <v>1.07</v>
      </c>
      <c r="CZ15" s="579">
        <v>1.07</v>
      </c>
      <c r="DA15" s="579">
        <v>1.07</v>
      </c>
      <c r="DB15" s="579">
        <v>1.07</v>
      </c>
      <c r="DC15" s="579">
        <v>1.1299999999999999</v>
      </c>
      <c r="DD15" s="579">
        <v>1.1299999999999999</v>
      </c>
      <c r="DE15" s="579">
        <v>1.1299999999999999</v>
      </c>
      <c r="DF15" s="579">
        <v>1.1299999999999999</v>
      </c>
      <c r="DG15" s="579">
        <v>1.1299999999999999</v>
      </c>
      <c r="DH15" s="579"/>
      <c r="DI15" s="731">
        <v>1.08</v>
      </c>
      <c r="DJ15" s="731">
        <v>1.08</v>
      </c>
      <c r="DK15" s="731">
        <v>1.08</v>
      </c>
      <c r="DL15" s="731">
        <v>1.08</v>
      </c>
      <c r="DM15" s="731">
        <v>1.0649999999999999</v>
      </c>
      <c r="DN15" s="731">
        <v>1.0649999999999999</v>
      </c>
      <c r="DO15" s="731">
        <v>1.0649999999999999</v>
      </c>
      <c r="DP15" s="731">
        <v>1.0649999999999999</v>
      </c>
      <c r="DQ15" s="731">
        <v>1.0649999999999999</v>
      </c>
      <c r="DR15" s="731">
        <v>1.0649999999999999</v>
      </c>
      <c r="DS15" s="731">
        <v>1.0649999999999999</v>
      </c>
      <c r="DT15" s="731">
        <v>1.0649999999999999</v>
      </c>
      <c r="DU15" s="731">
        <v>1.0649999999999999</v>
      </c>
      <c r="DV15" s="731">
        <v>1.0649999999999999</v>
      </c>
      <c r="DW15" s="731">
        <v>1.0649999999999999</v>
      </c>
      <c r="DX15" s="731">
        <v>1.0649999999999999</v>
      </c>
      <c r="DY15" s="731">
        <v>1.0649999999999999</v>
      </c>
      <c r="DZ15" s="731">
        <v>1.0649999999999999</v>
      </c>
      <c r="EA15" s="731">
        <v>1.0649999999999999</v>
      </c>
      <c r="EB15" s="731">
        <v>1.0649999999999999</v>
      </c>
      <c r="EC15" s="731">
        <v>1.0649999999999999</v>
      </c>
      <c r="ED15" s="731">
        <v>1.0649999999999999</v>
      </c>
      <c r="EE15" s="579">
        <v>1.05</v>
      </c>
      <c r="EF15" s="579">
        <v>1.05</v>
      </c>
      <c r="EG15" s="579">
        <v>1.05</v>
      </c>
      <c r="EH15" s="579">
        <v>1.05</v>
      </c>
      <c r="EI15" s="579">
        <v>1.05</v>
      </c>
      <c r="EJ15" s="579">
        <v>1.05</v>
      </c>
      <c r="EK15" s="579">
        <v>1.05</v>
      </c>
      <c r="EL15" s="579">
        <v>1.05</v>
      </c>
      <c r="EM15" s="579">
        <v>1.05</v>
      </c>
      <c r="EN15" s="579">
        <v>1.05</v>
      </c>
      <c r="EO15" s="579">
        <v>1.05</v>
      </c>
      <c r="EP15" s="579">
        <v>1.05</v>
      </c>
      <c r="EQ15" s="579">
        <v>1.05</v>
      </c>
      <c r="ER15" s="579">
        <v>1.05</v>
      </c>
      <c r="ES15" s="579">
        <v>1.05</v>
      </c>
      <c r="ET15" s="579">
        <v>1.05</v>
      </c>
      <c r="EU15" s="579">
        <v>1.05</v>
      </c>
      <c r="EV15" s="579">
        <v>1.05</v>
      </c>
      <c r="EW15" s="579">
        <v>1.05</v>
      </c>
      <c r="EX15" s="579">
        <v>1.05</v>
      </c>
      <c r="EY15" s="579">
        <v>1.05</v>
      </c>
      <c r="EZ15" s="579">
        <v>1.05</v>
      </c>
      <c r="FA15" s="579">
        <v>1.05</v>
      </c>
      <c r="FB15" s="579">
        <v>1.05</v>
      </c>
      <c r="FC15" s="579">
        <v>1.05</v>
      </c>
      <c r="FD15" s="579">
        <v>1.05</v>
      </c>
      <c r="FE15" s="579">
        <v>1.05</v>
      </c>
      <c r="FF15" s="579">
        <v>1.05</v>
      </c>
      <c r="FG15" s="579">
        <v>1.05</v>
      </c>
      <c r="FH15" s="579">
        <v>1.05</v>
      </c>
      <c r="FI15" s="579"/>
      <c r="FJ15" s="579">
        <v>1.07</v>
      </c>
      <c r="FK15" s="579">
        <v>1.07</v>
      </c>
      <c r="FL15" s="579">
        <v>1.07</v>
      </c>
      <c r="FM15" s="579">
        <v>1.07</v>
      </c>
      <c r="FN15" s="579">
        <v>1.07</v>
      </c>
      <c r="FO15" s="579">
        <v>1.07</v>
      </c>
      <c r="FP15" s="579">
        <v>1.07</v>
      </c>
      <c r="FQ15" s="579">
        <v>1.07</v>
      </c>
      <c r="FR15" s="579">
        <v>1.07</v>
      </c>
      <c r="FS15" s="579">
        <v>1.07</v>
      </c>
      <c r="FT15" s="579">
        <v>1.07</v>
      </c>
      <c r="FU15" s="579">
        <v>1.07</v>
      </c>
      <c r="FV15" s="579">
        <v>1.07</v>
      </c>
      <c r="FW15" s="579">
        <v>1.07</v>
      </c>
      <c r="FX15" s="579">
        <v>1.07</v>
      </c>
      <c r="FY15" s="579">
        <v>1.07</v>
      </c>
      <c r="FZ15" s="579">
        <v>1.07</v>
      </c>
      <c r="GA15" s="579">
        <v>1.07</v>
      </c>
      <c r="GB15" s="579">
        <v>1.07</v>
      </c>
      <c r="GC15" s="579">
        <v>1.07</v>
      </c>
      <c r="GD15" s="579">
        <v>1.07</v>
      </c>
      <c r="GE15" s="579">
        <v>1.07</v>
      </c>
      <c r="GF15" s="579">
        <v>1.07</v>
      </c>
      <c r="GG15" s="579">
        <v>1.07</v>
      </c>
      <c r="GH15" s="579">
        <v>1.07</v>
      </c>
      <c r="GI15" s="579">
        <v>1.07</v>
      </c>
      <c r="GJ15" s="579">
        <v>1.07</v>
      </c>
      <c r="GK15" s="579">
        <v>1.07</v>
      </c>
      <c r="GL15" s="579">
        <v>1.07</v>
      </c>
      <c r="GM15" s="579">
        <v>1.07</v>
      </c>
      <c r="GN15" s="579">
        <v>1.07</v>
      </c>
      <c r="GO15" s="579">
        <v>1.07</v>
      </c>
      <c r="GP15" s="579">
        <v>1.07</v>
      </c>
      <c r="GQ15" s="579">
        <v>1.07</v>
      </c>
      <c r="GR15" s="579">
        <v>1.07</v>
      </c>
      <c r="GS15" s="579">
        <v>1.07</v>
      </c>
      <c r="GT15" s="579">
        <v>1.07</v>
      </c>
      <c r="GU15" s="579">
        <v>1.07</v>
      </c>
      <c r="GV15" s="579">
        <v>1.07</v>
      </c>
      <c r="GW15" s="579">
        <v>1.07</v>
      </c>
      <c r="GX15" s="579">
        <v>1.07</v>
      </c>
      <c r="GY15" s="579">
        <v>1.05</v>
      </c>
      <c r="GZ15" s="579">
        <v>1.05</v>
      </c>
      <c r="HA15" s="579">
        <v>1.05</v>
      </c>
      <c r="HB15" s="579">
        <v>1.05</v>
      </c>
      <c r="HC15" s="579">
        <v>1.05</v>
      </c>
      <c r="HD15" s="579">
        <v>1.05</v>
      </c>
      <c r="HE15" s="579">
        <v>1.05</v>
      </c>
      <c r="HF15" s="579">
        <v>1.05</v>
      </c>
      <c r="HG15" s="579">
        <v>1.05</v>
      </c>
      <c r="HH15" s="579">
        <v>1.05</v>
      </c>
      <c r="HI15" s="579">
        <v>1.05</v>
      </c>
      <c r="HK15" s="715">
        <v>1.1716</v>
      </c>
    </row>
    <row r="16" spans="1:219" ht="16.5" customHeight="1">
      <c r="A16" s="580" t="s">
        <v>22</v>
      </c>
      <c r="B16" s="618">
        <v>1.1200000000000001</v>
      </c>
      <c r="C16" s="618">
        <v>1.2</v>
      </c>
      <c r="D16" s="618">
        <v>1.3</v>
      </c>
      <c r="E16" s="634">
        <v>1.6</v>
      </c>
      <c r="F16" s="618">
        <v>1.6</v>
      </c>
      <c r="G16" s="618">
        <v>1.05</v>
      </c>
      <c r="H16" s="618">
        <v>1.05</v>
      </c>
      <c r="I16" s="618">
        <v>1.05</v>
      </c>
      <c r="J16" s="618">
        <v>1.06</v>
      </c>
      <c r="K16" s="618">
        <v>1.06</v>
      </c>
      <c r="L16" s="618">
        <v>1.06</v>
      </c>
      <c r="M16" s="618">
        <v>1.06</v>
      </c>
      <c r="N16" s="618">
        <v>1.06</v>
      </c>
      <c r="O16" s="618">
        <v>1.06</v>
      </c>
      <c r="P16" s="618">
        <v>1.06</v>
      </c>
      <c r="Q16" s="618">
        <v>1.06</v>
      </c>
      <c r="R16" s="618">
        <v>1.06</v>
      </c>
      <c r="S16" s="618">
        <v>1.06</v>
      </c>
      <c r="T16" s="618">
        <v>1.06</v>
      </c>
      <c r="U16" s="618">
        <v>1.06</v>
      </c>
      <c r="V16" s="618">
        <v>1.06</v>
      </c>
      <c r="W16" s="618">
        <v>1.06</v>
      </c>
      <c r="X16" s="618">
        <v>1.06</v>
      </c>
      <c r="Y16" s="618">
        <v>1.06</v>
      </c>
      <c r="Z16" s="618">
        <v>1.06</v>
      </c>
      <c r="AA16" s="618">
        <v>1.06</v>
      </c>
      <c r="AB16" s="618">
        <v>1.06</v>
      </c>
      <c r="AC16" s="618">
        <v>1.06</v>
      </c>
      <c r="AD16" s="618">
        <v>1.06</v>
      </c>
      <c r="AE16" s="618">
        <v>1.06</v>
      </c>
      <c r="AF16" s="618">
        <v>1.06</v>
      </c>
      <c r="AG16" s="618">
        <v>1.06</v>
      </c>
      <c r="AH16" s="618">
        <v>1.06</v>
      </c>
      <c r="AI16" s="618">
        <v>1.06</v>
      </c>
      <c r="AJ16" s="618">
        <v>1.06</v>
      </c>
      <c r="AK16" s="618">
        <v>1.06</v>
      </c>
      <c r="AL16" s="618">
        <v>1.06</v>
      </c>
      <c r="AM16" s="618">
        <v>1.06</v>
      </c>
      <c r="AN16" s="618">
        <v>1.06</v>
      </c>
      <c r="AO16" s="618">
        <v>1.06</v>
      </c>
      <c r="AP16" s="634">
        <v>1</v>
      </c>
      <c r="AQ16" s="672">
        <v>1.02</v>
      </c>
      <c r="AR16" s="618">
        <v>1.06</v>
      </c>
      <c r="AS16" s="618">
        <v>1.06</v>
      </c>
      <c r="AT16" s="618">
        <v>1.06</v>
      </c>
      <c r="AU16" s="618">
        <v>1.06</v>
      </c>
      <c r="AV16" s="618">
        <v>1.06</v>
      </c>
      <c r="AW16" s="618">
        <v>1.04</v>
      </c>
      <c r="AX16" s="618">
        <v>1.04</v>
      </c>
      <c r="AY16" s="618">
        <v>1.04</v>
      </c>
      <c r="AZ16" s="618">
        <v>1.04</v>
      </c>
      <c r="BA16" s="618">
        <v>1.04</v>
      </c>
      <c r="BB16" s="618">
        <v>1.04</v>
      </c>
      <c r="BC16" s="618">
        <v>1.04</v>
      </c>
      <c r="BD16" s="618">
        <v>1.04</v>
      </c>
      <c r="BE16" s="618">
        <v>1.04</v>
      </c>
      <c r="BF16" s="618">
        <v>1.04</v>
      </c>
      <c r="BG16" s="708">
        <v>1.07</v>
      </c>
      <c r="BH16" s="579">
        <v>1.07</v>
      </c>
      <c r="BI16" s="579">
        <v>1.07</v>
      </c>
      <c r="BJ16" s="579">
        <v>1.07</v>
      </c>
      <c r="BK16" s="579">
        <v>1.07</v>
      </c>
      <c r="BL16" s="579">
        <v>1.07</v>
      </c>
      <c r="BM16" s="579">
        <v>1.07</v>
      </c>
      <c r="BN16" s="579">
        <v>1.07</v>
      </c>
      <c r="BO16" s="579">
        <v>1.07</v>
      </c>
      <c r="BP16" s="579">
        <v>1.07</v>
      </c>
      <c r="BQ16" s="579">
        <v>1.07</v>
      </c>
      <c r="BR16" s="579">
        <v>1.07</v>
      </c>
      <c r="BS16" s="579">
        <v>1.07</v>
      </c>
      <c r="BT16" s="579">
        <v>1.07</v>
      </c>
      <c r="BU16" s="579">
        <v>1.07</v>
      </c>
      <c r="BV16" s="579">
        <v>1.07</v>
      </c>
      <c r="BW16" s="579">
        <v>1.07</v>
      </c>
      <c r="BX16" s="579">
        <v>1.07</v>
      </c>
      <c r="BY16" s="579">
        <v>1.07</v>
      </c>
      <c r="BZ16" s="579">
        <v>1.07</v>
      </c>
      <c r="CA16" s="579">
        <v>1.07</v>
      </c>
      <c r="CB16" s="579">
        <v>1.07</v>
      </c>
      <c r="CC16" s="579">
        <v>1.07</v>
      </c>
      <c r="CD16" s="579">
        <v>1.07</v>
      </c>
      <c r="CE16" s="579">
        <v>1.07</v>
      </c>
      <c r="CF16" s="579">
        <v>1.07</v>
      </c>
      <c r="CG16" s="579">
        <v>1.07</v>
      </c>
      <c r="CH16" s="579">
        <v>1.07</v>
      </c>
      <c r="CI16" s="579">
        <v>1.07</v>
      </c>
      <c r="CJ16" s="579">
        <v>1.07</v>
      </c>
      <c r="CK16" s="579">
        <v>1.07</v>
      </c>
      <c r="CL16" s="579">
        <v>1.07</v>
      </c>
      <c r="CM16" s="579">
        <v>1.07</v>
      </c>
      <c r="CN16" s="579">
        <v>1.07</v>
      </c>
      <c r="CO16" s="579">
        <v>1.07</v>
      </c>
      <c r="CP16" s="579">
        <v>1.07</v>
      </c>
      <c r="CQ16" s="579">
        <v>1.07</v>
      </c>
      <c r="CR16" s="579">
        <v>1.07</v>
      </c>
      <c r="CS16" s="579">
        <v>1.07</v>
      </c>
      <c r="CT16" s="579">
        <v>1.07</v>
      </c>
      <c r="CU16" s="579">
        <v>1.07</v>
      </c>
      <c r="CV16" s="579">
        <v>1.07</v>
      </c>
      <c r="CW16" s="579">
        <v>1.07</v>
      </c>
      <c r="CX16" s="579">
        <v>1.07</v>
      </c>
      <c r="CY16" s="579">
        <v>1.07</v>
      </c>
      <c r="CZ16" s="579">
        <v>1.07</v>
      </c>
      <c r="DA16" s="579">
        <v>1.07</v>
      </c>
      <c r="DB16" s="579">
        <v>1.07</v>
      </c>
      <c r="DC16" s="579">
        <v>1.1299999999999999</v>
      </c>
      <c r="DD16" s="579">
        <v>1.1299999999999999</v>
      </c>
      <c r="DE16" s="579">
        <v>1.1299999999999999</v>
      </c>
      <c r="DF16" s="579">
        <v>1.1299999999999999</v>
      </c>
      <c r="DG16" s="579">
        <v>1.1299999999999999</v>
      </c>
      <c r="DH16" s="579"/>
      <c r="DI16" s="731">
        <v>1.08</v>
      </c>
      <c r="DJ16" s="731">
        <v>1.08</v>
      </c>
      <c r="DK16" s="731">
        <v>1.08</v>
      </c>
      <c r="DL16" s="731">
        <v>1.08</v>
      </c>
      <c r="DM16" s="731">
        <v>1.0649999999999999</v>
      </c>
      <c r="DN16" s="731">
        <v>1.0649999999999999</v>
      </c>
      <c r="DO16" s="731">
        <v>1.0649999999999999</v>
      </c>
      <c r="DP16" s="731">
        <v>1.0649999999999999</v>
      </c>
      <c r="DQ16" s="731">
        <v>1.0649999999999999</v>
      </c>
      <c r="DR16" s="731">
        <v>1.0649999999999999</v>
      </c>
      <c r="DS16" s="731">
        <v>1.0649999999999999</v>
      </c>
      <c r="DT16" s="731">
        <v>1.0649999999999999</v>
      </c>
      <c r="DU16" s="731">
        <v>1.0649999999999999</v>
      </c>
      <c r="DV16" s="731">
        <v>1.0649999999999999</v>
      </c>
      <c r="DW16" s="731">
        <v>1.0649999999999999</v>
      </c>
      <c r="DX16" s="731">
        <v>1.0649999999999999</v>
      </c>
      <c r="DY16" s="731">
        <v>1.0649999999999999</v>
      </c>
      <c r="DZ16" s="731">
        <v>1.0649999999999999</v>
      </c>
      <c r="EA16" s="731">
        <v>1.0649999999999999</v>
      </c>
      <c r="EB16" s="731">
        <v>1.0649999999999999</v>
      </c>
      <c r="EC16" s="731">
        <v>1.0649999999999999</v>
      </c>
      <c r="ED16" s="731">
        <v>1.0649999999999999</v>
      </c>
      <c r="EE16" s="579">
        <v>1.05</v>
      </c>
      <c r="EF16" s="579">
        <v>1.05</v>
      </c>
      <c r="EG16" s="579">
        <v>1.05</v>
      </c>
      <c r="EH16" s="579">
        <v>1.05</v>
      </c>
      <c r="EI16" s="579">
        <v>1.05</v>
      </c>
      <c r="EJ16" s="579">
        <v>1.05</v>
      </c>
      <c r="EK16" s="579">
        <v>1.05</v>
      </c>
      <c r="EL16" s="579">
        <v>1.05</v>
      </c>
      <c r="EM16" s="579">
        <v>1.05</v>
      </c>
      <c r="EN16" s="579">
        <v>1.05</v>
      </c>
      <c r="EO16" s="579">
        <v>1.05</v>
      </c>
      <c r="EP16" s="579">
        <v>1.05</v>
      </c>
      <c r="EQ16" s="579">
        <v>1.05</v>
      </c>
      <c r="ER16" s="579">
        <v>1.05</v>
      </c>
      <c r="ES16" s="579">
        <v>1.05</v>
      </c>
      <c r="ET16" s="579">
        <v>1.05</v>
      </c>
      <c r="EU16" s="579">
        <v>1.05</v>
      </c>
      <c r="EV16" s="579">
        <v>1.05</v>
      </c>
      <c r="EW16" s="579">
        <v>1.05</v>
      </c>
      <c r="EX16" s="579">
        <v>1.05</v>
      </c>
      <c r="EY16" s="579">
        <v>1.05</v>
      </c>
      <c r="EZ16" s="579">
        <v>1.05</v>
      </c>
      <c r="FA16" s="579">
        <v>1.05</v>
      </c>
      <c r="FB16" s="579">
        <v>1.05</v>
      </c>
      <c r="FC16" s="579">
        <v>1.05</v>
      </c>
      <c r="FD16" s="579">
        <v>1.05</v>
      </c>
      <c r="FE16" s="579">
        <v>1.05</v>
      </c>
      <c r="FF16" s="579">
        <v>1.05</v>
      </c>
      <c r="FG16" s="579">
        <v>1.05</v>
      </c>
      <c r="FH16" s="579">
        <v>1.05</v>
      </c>
      <c r="FI16" s="579"/>
      <c r="FJ16" s="579">
        <v>1.07</v>
      </c>
      <c r="FK16" s="579">
        <v>1.07</v>
      </c>
      <c r="FL16" s="579">
        <v>1.07</v>
      </c>
      <c r="FM16" s="579">
        <v>1.07</v>
      </c>
      <c r="FN16" s="579">
        <v>1.07</v>
      </c>
      <c r="FO16" s="579">
        <v>1.07</v>
      </c>
      <c r="FP16" s="579">
        <v>1.07</v>
      </c>
      <c r="FQ16" s="579">
        <v>1.07</v>
      </c>
      <c r="FR16" s="579">
        <v>1.07</v>
      </c>
      <c r="FS16" s="579">
        <v>1.07</v>
      </c>
      <c r="FT16" s="579">
        <v>1.07</v>
      </c>
      <c r="FU16" s="579">
        <v>1.07</v>
      </c>
      <c r="FV16" s="579">
        <v>1.07</v>
      </c>
      <c r="FW16" s="579">
        <v>1.07</v>
      </c>
      <c r="FX16" s="579">
        <v>1.07</v>
      </c>
      <c r="FY16" s="579">
        <v>1.07</v>
      </c>
      <c r="FZ16" s="579">
        <v>1.07</v>
      </c>
      <c r="GA16" s="579">
        <v>1.07</v>
      </c>
      <c r="GB16" s="579">
        <v>1.07</v>
      </c>
      <c r="GC16" s="579">
        <v>1.07</v>
      </c>
      <c r="GD16" s="579">
        <v>1.07</v>
      </c>
      <c r="GE16" s="579">
        <v>1.07</v>
      </c>
      <c r="GF16" s="579">
        <v>1.07</v>
      </c>
      <c r="GG16" s="579">
        <v>1.07</v>
      </c>
      <c r="GH16" s="579">
        <v>1.07</v>
      </c>
      <c r="GI16" s="579">
        <v>1.07</v>
      </c>
      <c r="GJ16" s="579">
        <v>1.07</v>
      </c>
      <c r="GK16" s="579">
        <v>1.07</v>
      </c>
      <c r="GL16" s="579">
        <v>1.07</v>
      </c>
      <c r="GM16" s="579">
        <v>1.07</v>
      </c>
      <c r="GN16" s="579">
        <v>1.07</v>
      </c>
      <c r="GO16" s="579">
        <v>1.07</v>
      </c>
      <c r="GP16" s="579">
        <v>1.07</v>
      </c>
      <c r="GQ16" s="579">
        <v>1.07</v>
      </c>
      <c r="GR16" s="579">
        <v>1.07</v>
      </c>
      <c r="GS16" s="579">
        <v>1.07</v>
      </c>
      <c r="GT16" s="579">
        <v>1.07</v>
      </c>
      <c r="GU16" s="579">
        <v>1.07</v>
      </c>
      <c r="GV16" s="579">
        <v>1.07</v>
      </c>
      <c r="GW16" s="579">
        <v>1.07</v>
      </c>
      <c r="GX16" s="579">
        <v>1.07</v>
      </c>
      <c r="GY16" s="579">
        <v>1.05</v>
      </c>
      <c r="GZ16" s="579">
        <v>1.05</v>
      </c>
      <c r="HA16" s="579">
        <v>1.05</v>
      </c>
      <c r="HB16" s="579">
        <v>1.05</v>
      </c>
      <c r="HC16" s="579">
        <v>1.05</v>
      </c>
      <c r="HD16" s="579">
        <v>1.05</v>
      </c>
      <c r="HE16" s="579">
        <v>1.05</v>
      </c>
      <c r="HF16" s="579">
        <v>1.05</v>
      </c>
      <c r="HG16" s="579">
        <v>1.05</v>
      </c>
      <c r="HH16" s="579">
        <v>1.05</v>
      </c>
      <c r="HI16" s="579">
        <v>1.05</v>
      </c>
      <c r="HK16" s="715">
        <v>1.1847000000000001</v>
      </c>
    </row>
    <row r="17" spans="1:219">
      <c r="A17" s="580" t="s">
        <v>23</v>
      </c>
      <c r="B17" s="618">
        <v>1.1200000000000001</v>
      </c>
      <c r="C17" s="618">
        <v>1.2</v>
      </c>
      <c r="D17" s="618">
        <v>1.35</v>
      </c>
      <c r="E17" s="635">
        <v>1.2</v>
      </c>
      <c r="F17" s="618">
        <v>1.2</v>
      </c>
      <c r="G17" s="618">
        <v>1.1000000000000001</v>
      </c>
      <c r="H17" s="618">
        <v>1.1000000000000001</v>
      </c>
      <c r="I17" s="618">
        <v>1.1000000000000001</v>
      </c>
      <c r="J17" s="618">
        <v>1.06</v>
      </c>
      <c r="K17" s="618">
        <v>1.06</v>
      </c>
      <c r="L17" s="618">
        <v>1.06</v>
      </c>
      <c r="M17" s="618">
        <v>1.06</v>
      </c>
      <c r="N17" s="618">
        <v>1.06</v>
      </c>
      <c r="O17" s="618">
        <v>1.06</v>
      </c>
      <c r="P17" s="618">
        <v>1.06</v>
      </c>
      <c r="Q17" s="618">
        <v>1.06</v>
      </c>
      <c r="R17" s="618">
        <v>1.06</v>
      </c>
      <c r="S17" s="618">
        <v>1.06</v>
      </c>
      <c r="T17" s="618">
        <v>1.06</v>
      </c>
      <c r="U17" s="618">
        <v>1.06</v>
      </c>
      <c r="V17" s="618">
        <v>1.06</v>
      </c>
      <c r="W17" s="618">
        <v>1.06</v>
      </c>
      <c r="X17" s="618">
        <v>1.06</v>
      </c>
      <c r="Y17" s="618">
        <v>1.06</v>
      </c>
      <c r="Z17" s="618">
        <v>1.06</v>
      </c>
      <c r="AA17" s="618">
        <v>1.06</v>
      </c>
      <c r="AB17" s="618">
        <v>1.06</v>
      </c>
      <c r="AC17" s="618">
        <v>1.06</v>
      </c>
      <c r="AD17" s="618">
        <v>1.06</v>
      </c>
      <c r="AE17" s="618">
        <v>1.06</v>
      </c>
      <c r="AF17" s="618">
        <v>1.06</v>
      </c>
      <c r="AG17" s="618">
        <v>1.06</v>
      </c>
      <c r="AH17" s="618">
        <v>1.06</v>
      </c>
      <c r="AI17" s="618">
        <v>1.06</v>
      </c>
      <c r="AJ17" s="618">
        <v>1.06</v>
      </c>
      <c r="AK17" s="618">
        <v>1.06</v>
      </c>
      <c r="AL17" s="618">
        <v>1.06</v>
      </c>
      <c r="AM17" s="618">
        <v>1.06</v>
      </c>
      <c r="AN17" s="618">
        <v>1.06</v>
      </c>
      <c r="AO17" s="618">
        <v>1.06</v>
      </c>
      <c r="AP17" s="618">
        <v>1.06</v>
      </c>
      <c r="AQ17" s="618">
        <v>1.06</v>
      </c>
      <c r="AR17" s="618">
        <v>1.06</v>
      </c>
      <c r="AS17" s="618">
        <v>1.06</v>
      </c>
      <c r="AT17" s="618">
        <v>1.06</v>
      </c>
      <c r="AU17" s="618">
        <v>1.06</v>
      </c>
      <c r="AV17" s="618">
        <v>1.06</v>
      </c>
      <c r="AW17" s="618">
        <v>1.04</v>
      </c>
      <c r="AX17" s="618">
        <v>1.04</v>
      </c>
      <c r="AY17" s="618">
        <v>1.04</v>
      </c>
      <c r="AZ17" s="618">
        <v>1.04</v>
      </c>
      <c r="BA17" s="618">
        <v>1.04</v>
      </c>
      <c r="BB17" s="618">
        <v>1.04</v>
      </c>
      <c r="BC17" s="618">
        <v>1.04</v>
      </c>
      <c r="BD17" s="618">
        <v>1.04</v>
      </c>
      <c r="BE17" s="618">
        <v>1.04</v>
      </c>
      <c r="BF17" s="618">
        <v>1.04</v>
      </c>
      <c r="BG17" s="708">
        <v>1.07</v>
      </c>
      <c r="BH17" s="579">
        <v>1.07</v>
      </c>
      <c r="BI17" s="579">
        <v>1.07</v>
      </c>
      <c r="BJ17" s="579">
        <v>1.07</v>
      </c>
      <c r="BK17" s="579">
        <v>1.07</v>
      </c>
      <c r="BL17" s="579">
        <v>1.07</v>
      </c>
      <c r="BM17" s="579">
        <v>1.07</v>
      </c>
      <c r="BN17" s="579">
        <v>1.07</v>
      </c>
      <c r="BO17" s="579">
        <v>1.07</v>
      </c>
      <c r="BP17" s="579">
        <v>1.07</v>
      </c>
      <c r="BQ17" s="579">
        <v>1.07</v>
      </c>
      <c r="BR17" s="579">
        <v>1.07</v>
      </c>
      <c r="BS17" s="579">
        <v>1.07</v>
      </c>
      <c r="BT17" s="579">
        <v>1.07</v>
      </c>
      <c r="BU17" s="579">
        <v>1.07</v>
      </c>
      <c r="BV17" s="579">
        <v>1.07</v>
      </c>
      <c r="BW17" s="579">
        <v>1.07</v>
      </c>
      <c r="BX17" s="579">
        <v>1.07</v>
      </c>
      <c r="BY17" s="579">
        <v>1.07</v>
      </c>
      <c r="BZ17" s="579">
        <v>1.07</v>
      </c>
      <c r="CA17" s="579">
        <v>1.07</v>
      </c>
      <c r="CB17" s="579">
        <v>1.07</v>
      </c>
      <c r="CC17" s="579">
        <v>1.07</v>
      </c>
      <c r="CD17" s="579">
        <v>1.07</v>
      </c>
      <c r="CE17" s="579">
        <v>1.07</v>
      </c>
      <c r="CF17" s="579">
        <v>1.07</v>
      </c>
      <c r="CG17" s="579">
        <v>1.07</v>
      </c>
      <c r="CH17" s="579">
        <v>1.07</v>
      </c>
      <c r="CI17" s="579">
        <v>1.07</v>
      </c>
      <c r="CJ17" s="579">
        <v>1.07</v>
      </c>
      <c r="CK17" s="579">
        <v>1.07</v>
      </c>
      <c r="CL17" s="579">
        <v>1.07</v>
      </c>
      <c r="CM17" s="579">
        <v>1.07</v>
      </c>
      <c r="CN17" s="579">
        <v>1.07</v>
      </c>
      <c r="CO17" s="579">
        <v>1.07</v>
      </c>
      <c r="CP17" s="579">
        <v>1.07</v>
      </c>
      <c r="CQ17" s="579">
        <v>1.07</v>
      </c>
      <c r="CR17" s="579">
        <v>1.07</v>
      </c>
      <c r="CS17" s="579">
        <v>1.07</v>
      </c>
      <c r="CT17" s="579">
        <v>1.07</v>
      </c>
      <c r="CU17" s="579">
        <v>1.07</v>
      </c>
      <c r="CV17" s="579">
        <v>1.07</v>
      </c>
      <c r="CW17" s="579">
        <v>1.07</v>
      </c>
      <c r="CX17" s="579">
        <v>1.07</v>
      </c>
      <c r="CY17" s="579">
        <v>1.07</v>
      </c>
      <c r="CZ17" s="579">
        <v>1.07</v>
      </c>
      <c r="DA17" s="579">
        <v>1.07</v>
      </c>
      <c r="DB17" s="579">
        <v>1.07</v>
      </c>
      <c r="DC17" s="579">
        <v>1.1299999999999999</v>
      </c>
      <c r="DD17" s="579">
        <v>1.1299999999999999</v>
      </c>
      <c r="DE17" s="579">
        <v>1.1299999999999999</v>
      </c>
      <c r="DF17" s="579">
        <v>1.1299999999999999</v>
      </c>
      <c r="DG17" s="579">
        <v>1.1299999999999999</v>
      </c>
      <c r="DH17" s="579"/>
      <c r="DI17" s="731">
        <v>1.08</v>
      </c>
      <c r="DJ17" s="731">
        <v>1.08</v>
      </c>
      <c r="DK17" s="731">
        <v>1.08</v>
      </c>
      <c r="DL17" s="731">
        <v>1.08</v>
      </c>
      <c r="DM17" s="731">
        <v>1.0649999999999999</v>
      </c>
      <c r="DN17" s="731">
        <v>1.0649999999999999</v>
      </c>
      <c r="DO17" s="731">
        <v>1.0649999999999999</v>
      </c>
      <c r="DP17" s="731">
        <v>1.0649999999999999</v>
      </c>
      <c r="DQ17" s="731">
        <v>1.0649999999999999</v>
      </c>
      <c r="DR17" s="731">
        <v>1.0649999999999999</v>
      </c>
      <c r="DS17" s="731">
        <v>1.0649999999999999</v>
      </c>
      <c r="DT17" s="731">
        <v>1.0649999999999999</v>
      </c>
      <c r="DU17" s="731">
        <v>1.0649999999999999</v>
      </c>
      <c r="DV17" s="731">
        <v>1.0649999999999999</v>
      </c>
      <c r="DW17" s="731">
        <v>1.0649999999999999</v>
      </c>
      <c r="DX17" s="731">
        <v>1.0649999999999999</v>
      </c>
      <c r="DY17" s="731">
        <v>1.0649999999999999</v>
      </c>
      <c r="DZ17" s="731">
        <v>1.0649999999999999</v>
      </c>
      <c r="EA17" s="731">
        <v>1.0649999999999999</v>
      </c>
      <c r="EB17" s="731">
        <v>1.0649999999999999</v>
      </c>
      <c r="EC17" s="731">
        <v>1.0649999999999999</v>
      </c>
      <c r="ED17" s="731">
        <v>1.0649999999999999</v>
      </c>
      <c r="EE17" s="579">
        <v>1.05</v>
      </c>
      <c r="EF17" s="579">
        <v>1.05</v>
      </c>
      <c r="EG17" s="579">
        <v>1.05</v>
      </c>
      <c r="EH17" s="579">
        <v>1.05</v>
      </c>
      <c r="EI17" s="579">
        <v>1.05</v>
      </c>
      <c r="EJ17" s="579">
        <v>1.05</v>
      </c>
      <c r="EK17" s="579">
        <v>1.05</v>
      </c>
      <c r="EL17" s="579">
        <v>1.05</v>
      </c>
      <c r="EM17" s="579">
        <v>1.05</v>
      </c>
      <c r="EN17" s="579">
        <v>1.05</v>
      </c>
      <c r="EO17" s="579">
        <v>1.05</v>
      </c>
      <c r="EP17" s="579">
        <v>1.05</v>
      </c>
      <c r="EQ17" s="579">
        <v>1.05</v>
      </c>
      <c r="ER17" s="579">
        <v>1.05</v>
      </c>
      <c r="ES17" s="579">
        <v>1.05</v>
      </c>
      <c r="ET17" s="579">
        <v>1.05</v>
      </c>
      <c r="EU17" s="579">
        <v>1.05</v>
      </c>
      <c r="EV17" s="579">
        <v>1.05</v>
      </c>
      <c r="EW17" s="579">
        <v>1.05</v>
      </c>
      <c r="EX17" s="579">
        <v>1.05</v>
      </c>
      <c r="EY17" s="579">
        <v>1.05</v>
      </c>
      <c r="EZ17" s="579">
        <v>1.05</v>
      </c>
      <c r="FA17" s="579">
        <v>1.05</v>
      </c>
      <c r="FB17" s="579">
        <v>1.05</v>
      </c>
      <c r="FC17" s="579">
        <v>1.05</v>
      </c>
      <c r="FD17" s="579">
        <v>1.05</v>
      </c>
      <c r="FE17" s="579">
        <v>1.05</v>
      </c>
      <c r="FF17" s="579">
        <v>1.05</v>
      </c>
      <c r="FG17" s="579">
        <v>1.05</v>
      </c>
      <c r="FH17" s="579">
        <v>1.05</v>
      </c>
      <c r="FI17" s="579"/>
      <c r="FJ17" s="579">
        <v>1.07</v>
      </c>
      <c r="FK17" s="579">
        <v>1.07</v>
      </c>
      <c r="FL17" s="579">
        <v>1.07</v>
      </c>
      <c r="FM17" s="579">
        <v>1.07</v>
      </c>
      <c r="FN17" s="579">
        <v>1.07</v>
      </c>
      <c r="FO17" s="579">
        <v>1.07</v>
      </c>
      <c r="FP17" s="579">
        <v>1.07</v>
      </c>
      <c r="FQ17" s="579">
        <v>1.07</v>
      </c>
      <c r="FR17" s="579">
        <v>1.07</v>
      </c>
      <c r="FS17" s="579">
        <v>1.07</v>
      </c>
      <c r="FT17" s="579">
        <v>1.07</v>
      </c>
      <c r="FU17" s="579">
        <v>1.07</v>
      </c>
      <c r="FV17" s="579">
        <v>1.07</v>
      </c>
      <c r="FW17" s="579">
        <v>1.07</v>
      </c>
      <c r="FX17" s="579">
        <v>1.07</v>
      </c>
      <c r="FY17" s="579">
        <v>1.07</v>
      </c>
      <c r="FZ17" s="579">
        <v>1.07</v>
      </c>
      <c r="GA17" s="579">
        <v>1.07</v>
      </c>
      <c r="GB17" s="579">
        <v>1.07</v>
      </c>
      <c r="GC17" s="579">
        <v>1.07</v>
      </c>
      <c r="GD17" s="579">
        <v>1.07</v>
      </c>
      <c r="GE17" s="579">
        <v>1.07</v>
      </c>
      <c r="GF17" s="579">
        <v>1.07</v>
      </c>
      <c r="GG17" s="579">
        <v>1.07</v>
      </c>
      <c r="GH17" s="579">
        <v>1.07</v>
      </c>
      <c r="GI17" s="579">
        <v>1.07</v>
      </c>
      <c r="GJ17" s="579">
        <v>1.07</v>
      </c>
      <c r="GK17" s="579">
        <v>1.07</v>
      </c>
      <c r="GL17" s="579">
        <v>1.07</v>
      </c>
      <c r="GM17" s="579">
        <v>1.07</v>
      </c>
      <c r="GN17" s="579">
        <v>1.07</v>
      </c>
      <c r="GO17" s="579">
        <v>1.07</v>
      </c>
      <c r="GP17" s="579">
        <v>1.07</v>
      </c>
      <c r="GQ17" s="579">
        <v>1.07</v>
      </c>
      <c r="GR17" s="579">
        <v>1.07</v>
      </c>
      <c r="GS17" s="579">
        <v>1.07</v>
      </c>
      <c r="GT17" s="579">
        <v>1.07</v>
      </c>
      <c r="GU17" s="579">
        <v>1.07</v>
      </c>
      <c r="GV17" s="579">
        <v>1.07</v>
      </c>
      <c r="GW17" s="579">
        <v>1.07</v>
      </c>
      <c r="GX17" s="579">
        <v>1.07</v>
      </c>
      <c r="GY17" s="579">
        <v>1.05</v>
      </c>
      <c r="GZ17" s="579">
        <v>1.05</v>
      </c>
      <c r="HA17" s="579">
        <v>1.05</v>
      </c>
      <c r="HB17" s="579">
        <v>1.05</v>
      </c>
      <c r="HC17" s="579">
        <v>1.05</v>
      </c>
      <c r="HD17" s="579">
        <v>1.05</v>
      </c>
      <c r="HE17" s="579">
        <v>1.05</v>
      </c>
      <c r="HF17" s="579">
        <v>1.05</v>
      </c>
      <c r="HG17" s="579">
        <v>1.05</v>
      </c>
      <c r="HH17" s="579">
        <v>1.05</v>
      </c>
      <c r="HI17" s="579">
        <v>1.05</v>
      </c>
      <c r="HK17" s="715">
        <v>1.1520999999999999</v>
      </c>
    </row>
    <row r="18" spans="1:219">
      <c r="A18" s="580" t="s">
        <v>24</v>
      </c>
      <c r="B18" s="618">
        <v>1.2</v>
      </c>
      <c r="C18" s="618">
        <v>1.2</v>
      </c>
      <c r="D18" s="618">
        <v>1.35</v>
      </c>
      <c r="E18" s="635">
        <v>1.25</v>
      </c>
      <c r="F18" s="618">
        <v>1.25</v>
      </c>
      <c r="G18" s="618">
        <v>1.1000000000000001</v>
      </c>
      <c r="H18" s="618">
        <v>1.1000000000000001</v>
      </c>
      <c r="I18" s="618">
        <v>1.1000000000000001</v>
      </c>
      <c r="J18" s="618">
        <v>1.0900000000000001</v>
      </c>
      <c r="K18" s="618">
        <v>1.0900000000000001</v>
      </c>
      <c r="L18" s="618">
        <v>1.0900000000000001</v>
      </c>
      <c r="M18" s="618">
        <v>1.0900000000000001</v>
      </c>
      <c r="N18" s="618">
        <v>1.0900000000000001</v>
      </c>
      <c r="O18" s="618">
        <v>1.0900000000000001</v>
      </c>
      <c r="P18" s="618">
        <v>1.0900000000000001</v>
      </c>
      <c r="Q18" s="618">
        <v>1.0900000000000001</v>
      </c>
      <c r="R18" s="618">
        <v>1.0900000000000001</v>
      </c>
      <c r="S18" s="618">
        <v>1.0900000000000001</v>
      </c>
      <c r="T18" s="618">
        <v>1.0900000000000001</v>
      </c>
      <c r="U18" s="618">
        <v>1.0900000000000001</v>
      </c>
      <c r="V18" s="618">
        <v>1.0900000000000001</v>
      </c>
      <c r="W18" s="618">
        <v>1.0900000000000001</v>
      </c>
      <c r="X18" s="618">
        <v>1.0900000000000001</v>
      </c>
      <c r="Y18" s="618">
        <v>1.0900000000000001</v>
      </c>
      <c r="Z18" s="618">
        <v>1.0900000000000001</v>
      </c>
      <c r="AA18" s="618">
        <v>1.0900000000000001</v>
      </c>
      <c r="AB18" s="618">
        <v>1.0900000000000001</v>
      </c>
      <c r="AC18" s="618">
        <v>1.0900000000000001</v>
      </c>
      <c r="AD18" s="618">
        <v>1.0900000000000001</v>
      </c>
      <c r="AE18" s="618">
        <v>1.0900000000000001</v>
      </c>
      <c r="AF18" s="618">
        <v>1.0900000000000001</v>
      </c>
      <c r="AG18" s="618">
        <v>1.0900000000000001</v>
      </c>
      <c r="AH18" s="618">
        <v>1.0900000000000001</v>
      </c>
      <c r="AI18" s="618">
        <v>1.0900000000000001</v>
      </c>
      <c r="AJ18" s="618">
        <v>1.0900000000000001</v>
      </c>
      <c r="AK18" s="618">
        <v>1.0900000000000001</v>
      </c>
      <c r="AL18" s="618">
        <v>1.0900000000000001</v>
      </c>
      <c r="AM18" s="618">
        <v>1.0900000000000001</v>
      </c>
      <c r="AN18" s="618">
        <v>1.0900000000000001</v>
      </c>
      <c r="AO18" s="618">
        <v>1.0900000000000001</v>
      </c>
      <c r="AP18" s="634">
        <v>1</v>
      </c>
      <c r="AQ18" s="672">
        <v>1</v>
      </c>
      <c r="AR18" s="618">
        <v>1.0900000000000001</v>
      </c>
      <c r="AS18" s="618">
        <v>1.0900000000000001</v>
      </c>
      <c r="AT18" s="618">
        <v>1.0900000000000001</v>
      </c>
      <c r="AU18" s="618">
        <v>1.0900000000000001</v>
      </c>
      <c r="AV18" s="618">
        <v>1.0900000000000001</v>
      </c>
      <c r="AW18" s="618">
        <v>1.04</v>
      </c>
      <c r="AX18" s="618">
        <v>1.04</v>
      </c>
      <c r="AY18" s="618">
        <v>1.04</v>
      </c>
      <c r="AZ18" s="618">
        <v>1.04</v>
      </c>
      <c r="BA18" s="618">
        <v>1.04</v>
      </c>
      <c r="BB18" s="618">
        <v>1.04</v>
      </c>
      <c r="BC18" s="618">
        <v>1.04</v>
      </c>
      <c r="BD18" s="618">
        <v>1.04</v>
      </c>
      <c r="BE18" s="618">
        <v>1.04</v>
      </c>
      <c r="BF18" s="618">
        <v>1.04</v>
      </c>
      <c r="BG18" s="708">
        <v>1.07</v>
      </c>
      <c r="BH18" s="579">
        <v>1.07</v>
      </c>
      <c r="BI18" s="579">
        <v>1.07</v>
      </c>
      <c r="BJ18" s="579">
        <v>1.07</v>
      </c>
      <c r="BK18" s="579">
        <v>1.07</v>
      </c>
      <c r="BL18" s="579">
        <v>1.07</v>
      </c>
      <c r="BM18" s="579">
        <v>1.07</v>
      </c>
      <c r="BN18" s="579">
        <v>1.07</v>
      </c>
      <c r="BO18" s="579">
        <v>1.07</v>
      </c>
      <c r="BP18" s="579">
        <v>1.07</v>
      </c>
      <c r="BQ18" s="579">
        <v>1.07</v>
      </c>
      <c r="BR18" s="579">
        <v>1.07</v>
      </c>
      <c r="BS18" s="579">
        <v>1.07</v>
      </c>
      <c r="BT18" s="579">
        <v>1.07</v>
      </c>
      <c r="BU18" s="579">
        <v>1.07</v>
      </c>
      <c r="BV18" s="579">
        <v>1.07</v>
      </c>
      <c r="BW18" s="579">
        <v>1.07</v>
      </c>
      <c r="BX18" s="579">
        <v>1.07</v>
      </c>
      <c r="BY18" s="579">
        <v>1.07</v>
      </c>
      <c r="BZ18" s="579">
        <v>1.07</v>
      </c>
      <c r="CA18" s="579">
        <v>1.07</v>
      </c>
      <c r="CB18" s="579">
        <v>1.07</v>
      </c>
      <c r="CC18" s="579">
        <v>1.07</v>
      </c>
      <c r="CD18" s="579">
        <v>1.07</v>
      </c>
      <c r="CE18" s="579">
        <v>1.07</v>
      </c>
      <c r="CF18" s="579">
        <v>1.07</v>
      </c>
      <c r="CG18" s="579">
        <v>1.07</v>
      </c>
      <c r="CH18" s="579">
        <v>1.07</v>
      </c>
      <c r="CI18" s="579">
        <v>1.07</v>
      </c>
      <c r="CJ18" s="579">
        <v>1.07</v>
      </c>
      <c r="CK18" s="579">
        <v>1.07</v>
      </c>
      <c r="CL18" s="579">
        <v>1.07</v>
      </c>
      <c r="CM18" s="579">
        <v>1.07</v>
      </c>
      <c r="CN18" s="579">
        <v>1.07</v>
      </c>
      <c r="CO18" s="579">
        <v>1.07</v>
      </c>
      <c r="CP18" s="579">
        <v>1.07</v>
      </c>
      <c r="CQ18" s="579">
        <v>1.07</v>
      </c>
      <c r="CR18" s="579">
        <v>1.07</v>
      </c>
      <c r="CS18" s="579">
        <v>1.07</v>
      </c>
      <c r="CT18" s="579">
        <v>1.07</v>
      </c>
      <c r="CU18" s="579">
        <v>1.07</v>
      </c>
      <c r="CV18" s="579">
        <v>1.07</v>
      </c>
      <c r="CW18" s="579">
        <v>1.07</v>
      </c>
      <c r="CX18" s="579">
        <v>1.07</v>
      </c>
      <c r="CY18" s="579">
        <v>1.07</v>
      </c>
      <c r="CZ18" s="579">
        <v>1.07</v>
      </c>
      <c r="DA18" s="579">
        <v>1.07</v>
      </c>
      <c r="DB18" s="579">
        <v>1.07</v>
      </c>
      <c r="DC18" s="579">
        <v>1.1299999999999999</v>
      </c>
      <c r="DD18" s="579">
        <v>1.1299999999999999</v>
      </c>
      <c r="DE18" s="579">
        <v>1.1299999999999999</v>
      </c>
      <c r="DF18" s="579">
        <v>1.1299999999999999</v>
      </c>
      <c r="DG18" s="579">
        <v>1.1299999999999999</v>
      </c>
      <c r="DH18" s="579"/>
      <c r="DI18" s="731">
        <v>1.08</v>
      </c>
      <c r="DJ18" s="731">
        <v>1.08</v>
      </c>
      <c r="DK18" s="731">
        <v>1.08</v>
      </c>
      <c r="DL18" s="731">
        <v>1.08</v>
      </c>
      <c r="DM18" s="731">
        <v>1.0649999999999999</v>
      </c>
      <c r="DN18" s="731">
        <v>1.0649999999999999</v>
      </c>
      <c r="DO18" s="731">
        <v>1.0649999999999999</v>
      </c>
      <c r="DP18" s="731">
        <v>1.0649999999999999</v>
      </c>
      <c r="DQ18" s="731">
        <v>1.0649999999999999</v>
      </c>
      <c r="DR18" s="731">
        <v>1.0649999999999999</v>
      </c>
      <c r="DS18" s="731">
        <v>1.0649999999999999</v>
      </c>
      <c r="DT18" s="731">
        <v>1.0649999999999999</v>
      </c>
      <c r="DU18" s="731">
        <v>1.0649999999999999</v>
      </c>
      <c r="DV18" s="731">
        <v>1.0649999999999999</v>
      </c>
      <c r="DW18" s="731">
        <v>1.0649999999999999</v>
      </c>
      <c r="DX18" s="731">
        <v>1.0649999999999999</v>
      </c>
      <c r="DY18" s="731">
        <v>1.0649999999999999</v>
      </c>
      <c r="DZ18" s="731">
        <v>1.0649999999999999</v>
      </c>
      <c r="EA18" s="731">
        <v>1.0649999999999999</v>
      </c>
      <c r="EB18" s="731">
        <v>1.0649999999999999</v>
      </c>
      <c r="EC18" s="731">
        <v>1.0649999999999999</v>
      </c>
      <c r="ED18" s="731">
        <v>1.0649999999999999</v>
      </c>
      <c r="EE18" s="579">
        <v>1.05</v>
      </c>
      <c r="EF18" s="579">
        <v>1.05</v>
      </c>
      <c r="EG18" s="579">
        <v>1.05</v>
      </c>
      <c r="EH18" s="579">
        <v>1.05</v>
      </c>
      <c r="EI18" s="579">
        <v>1.05</v>
      </c>
      <c r="EJ18" s="579">
        <v>1.05</v>
      </c>
      <c r="EK18" s="579">
        <v>1.05</v>
      </c>
      <c r="EL18" s="579">
        <v>1.05</v>
      </c>
      <c r="EM18" s="579">
        <v>1.05</v>
      </c>
      <c r="EN18" s="579">
        <v>1.05</v>
      </c>
      <c r="EO18" s="579">
        <v>1.05</v>
      </c>
      <c r="EP18" s="579">
        <v>1.05</v>
      </c>
      <c r="EQ18" s="579">
        <v>1.05</v>
      </c>
      <c r="ER18" s="579">
        <v>1.05</v>
      </c>
      <c r="ES18" s="579">
        <v>1.05</v>
      </c>
      <c r="ET18" s="579">
        <v>1.05</v>
      </c>
      <c r="EU18" s="579">
        <v>1.05</v>
      </c>
      <c r="EV18" s="579">
        <v>1.05</v>
      </c>
      <c r="EW18" s="579">
        <v>1.05</v>
      </c>
      <c r="EX18" s="579">
        <v>1.05</v>
      </c>
      <c r="EY18" s="579">
        <v>1.05</v>
      </c>
      <c r="EZ18" s="579">
        <v>1.05</v>
      </c>
      <c r="FA18" s="579">
        <v>1.05</v>
      </c>
      <c r="FB18" s="579">
        <v>1.05</v>
      </c>
      <c r="FC18" s="579">
        <v>1.05</v>
      </c>
      <c r="FD18" s="579">
        <v>1.05</v>
      </c>
      <c r="FE18" s="579">
        <v>1.05</v>
      </c>
      <c r="FF18" s="579">
        <v>1.05</v>
      </c>
      <c r="FG18" s="579">
        <v>1.05</v>
      </c>
      <c r="FH18" s="579">
        <v>1.05</v>
      </c>
      <c r="FI18" s="579"/>
      <c r="FJ18" s="579">
        <v>1.07</v>
      </c>
      <c r="FK18" s="579">
        <v>1.07</v>
      </c>
      <c r="FL18" s="579">
        <v>1.07</v>
      </c>
      <c r="FM18" s="579">
        <v>1.07</v>
      </c>
      <c r="FN18" s="579">
        <v>1.07</v>
      </c>
      <c r="FO18" s="579">
        <v>1.07</v>
      </c>
      <c r="FP18" s="579">
        <v>1.07</v>
      </c>
      <c r="FQ18" s="579">
        <v>1.07</v>
      </c>
      <c r="FR18" s="579">
        <v>1.07</v>
      </c>
      <c r="FS18" s="579">
        <v>1.07</v>
      </c>
      <c r="FT18" s="579">
        <v>1.07</v>
      </c>
      <c r="FU18" s="579">
        <v>1.07</v>
      </c>
      <c r="FV18" s="579">
        <v>1.07</v>
      </c>
      <c r="FW18" s="579">
        <v>1.07</v>
      </c>
      <c r="FX18" s="579">
        <v>1.07</v>
      </c>
      <c r="FY18" s="579">
        <v>1.07</v>
      </c>
      <c r="FZ18" s="579">
        <v>1.07</v>
      </c>
      <c r="GA18" s="579">
        <v>1.07</v>
      </c>
      <c r="GB18" s="579">
        <v>1.07</v>
      </c>
      <c r="GC18" s="579">
        <v>1.07</v>
      </c>
      <c r="GD18" s="579">
        <v>1.07</v>
      </c>
      <c r="GE18" s="579">
        <v>1.07</v>
      </c>
      <c r="GF18" s="579">
        <v>1.07</v>
      </c>
      <c r="GG18" s="579">
        <v>1.07</v>
      </c>
      <c r="GH18" s="579">
        <v>1.07</v>
      </c>
      <c r="GI18" s="579">
        <v>1.07</v>
      </c>
      <c r="GJ18" s="579">
        <v>1.07</v>
      </c>
      <c r="GK18" s="579">
        <v>1.07</v>
      </c>
      <c r="GL18" s="579">
        <v>1.07</v>
      </c>
      <c r="GM18" s="579">
        <v>1.07</v>
      </c>
      <c r="GN18" s="579">
        <v>1.07</v>
      </c>
      <c r="GO18" s="579">
        <v>1.07</v>
      </c>
      <c r="GP18" s="579">
        <v>1.07</v>
      </c>
      <c r="GQ18" s="579">
        <v>1.07</v>
      </c>
      <c r="GR18" s="579">
        <v>1.07</v>
      </c>
      <c r="GS18" s="579">
        <v>1.07</v>
      </c>
      <c r="GT18" s="579">
        <v>1.07</v>
      </c>
      <c r="GU18" s="579">
        <v>1.07</v>
      </c>
      <c r="GV18" s="579">
        <v>1.07</v>
      </c>
      <c r="GW18" s="579">
        <v>1.07</v>
      </c>
      <c r="GX18" s="579">
        <v>1.07</v>
      </c>
      <c r="GY18" s="579">
        <v>1.05</v>
      </c>
      <c r="GZ18" s="579">
        <v>1.05</v>
      </c>
      <c r="HA18" s="579">
        <v>1.05</v>
      </c>
      <c r="HB18" s="579">
        <v>1.05</v>
      </c>
      <c r="HC18" s="579">
        <v>1.05</v>
      </c>
      <c r="HD18" s="579">
        <v>1.05</v>
      </c>
      <c r="HE18" s="579">
        <v>1.05</v>
      </c>
      <c r="HF18" s="579">
        <v>1.05</v>
      </c>
      <c r="HG18" s="579">
        <v>1.05</v>
      </c>
      <c r="HH18" s="579">
        <v>1.05</v>
      </c>
      <c r="HI18" s="579">
        <v>1.05</v>
      </c>
      <c r="HK18" s="715">
        <v>1.2179</v>
      </c>
    </row>
    <row r="19" spans="1:219">
      <c r="A19" s="580" t="s">
        <v>25</v>
      </c>
      <c r="B19" s="618">
        <v>1.1200000000000001</v>
      </c>
      <c r="C19" s="618">
        <v>1.1200000000000001</v>
      </c>
      <c r="D19" s="618">
        <v>1</v>
      </c>
      <c r="E19" s="635">
        <v>1</v>
      </c>
      <c r="F19" s="618">
        <v>1</v>
      </c>
      <c r="G19" s="618">
        <v>1</v>
      </c>
      <c r="H19" s="618">
        <v>1</v>
      </c>
      <c r="I19" s="618">
        <v>1</v>
      </c>
      <c r="J19" s="618">
        <v>1.08</v>
      </c>
      <c r="K19" s="618">
        <v>1.08</v>
      </c>
      <c r="L19" s="618">
        <v>1.08</v>
      </c>
      <c r="M19" s="618">
        <v>1.08</v>
      </c>
      <c r="N19" s="618">
        <v>1.08</v>
      </c>
      <c r="O19" s="618">
        <v>1.08</v>
      </c>
      <c r="P19" s="618">
        <v>1.08</v>
      </c>
      <c r="Q19" s="618">
        <v>1.08</v>
      </c>
      <c r="R19" s="618">
        <v>1.08</v>
      </c>
      <c r="S19" s="618">
        <v>1.08</v>
      </c>
      <c r="T19" s="618">
        <v>1.08</v>
      </c>
      <c r="U19" s="618">
        <v>1.08</v>
      </c>
      <c r="V19" s="618">
        <v>1.08</v>
      </c>
      <c r="W19" s="618">
        <v>1.08</v>
      </c>
      <c r="X19" s="618">
        <v>1.08</v>
      </c>
      <c r="Y19" s="618">
        <v>1.08</v>
      </c>
      <c r="Z19" s="618">
        <v>1.08</v>
      </c>
      <c r="AA19" s="618">
        <v>1.08</v>
      </c>
      <c r="AB19" s="618">
        <v>1.08</v>
      </c>
      <c r="AC19" s="618">
        <v>1.08</v>
      </c>
      <c r="AD19" s="618">
        <v>1.08</v>
      </c>
      <c r="AE19" s="618">
        <v>1.08</v>
      </c>
      <c r="AF19" s="618">
        <v>1.08</v>
      </c>
      <c r="AG19" s="618">
        <v>1.08</v>
      </c>
      <c r="AH19" s="618">
        <v>1.08</v>
      </c>
      <c r="AI19" s="618">
        <v>1.08</v>
      </c>
      <c r="AJ19" s="618">
        <v>1.08</v>
      </c>
      <c r="AK19" s="618">
        <v>1.08</v>
      </c>
      <c r="AL19" s="618">
        <v>1.08</v>
      </c>
      <c r="AM19" s="618">
        <v>1.08</v>
      </c>
      <c r="AN19" s="618">
        <v>1.08</v>
      </c>
      <c r="AO19" s="618">
        <v>1.08</v>
      </c>
      <c r="AP19" s="618">
        <v>1.08</v>
      </c>
      <c r="AQ19" s="618">
        <v>1.08</v>
      </c>
      <c r="AR19" s="618">
        <v>1.08</v>
      </c>
      <c r="AS19" s="618">
        <v>1.08</v>
      </c>
      <c r="AT19" s="618">
        <v>1.08</v>
      </c>
      <c r="AU19" s="618">
        <v>1.08</v>
      </c>
      <c r="AV19" s="618">
        <v>1.08</v>
      </c>
      <c r="AW19" s="618">
        <v>1.04</v>
      </c>
      <c r="AX19" s="618">
        <v>1.04</v>
      </c>
      <c r="AY19" s="618">
        <v>1.04</v>
      </c>
      <c r="AZ19" s="618">
        <v>1.04</v>
      </c>
      <c r="BA19" s="618">
        <v>1.04</v>
      </c>
      <c r="BB19" s="618">
        <v>1.04</v>
      </c>
      <c r="BC19" s="618">
        <v>1.04</v>
      </c>
      <c r="BD19" s="618">
        <v>1.04</v>
      </c>
      <c r="BE19" s="618">
        <v>1.04</v>
      </c>
      <c r="BF19" s="618">
        <v>1.04</v>
      </c>
      <c r="BG19" s="708">
        <v>1.07</v>
      </c>
      <c r="BH19" s="579">
        <v>1.07</v>
      </c>
      <c r="BI19" s="579">
        <v>1.07</v>
      </c>
      <c r="BJ19" s="579">
        <v>1.07</v>
      </c>
      <c r="BK19" s="579">
        <v>1.07</v>
      </c>
      <c r="BL19" s="579">
        <v>1.07</v>
      </c>
      <c r="BM19" s="579">
        <v>1.07</v>
      </c>
      <c r="BN19" s="579">
        <v>1.07</v>
      </c>
      <c r="BO19" s="579">
        <v>1.07</v>
      </c>
      <c r="BP19" s="579">
        <v>1.07</v>
      </c>
      <c r="BQ19" s="579">
        <v>1.07</v>
      </c>
      <c r="BR19" s="579">
        <v>1.07</v>
      </c>
      <c r="BS19" s="579">
        <v>1.07</v>
      </c>
      <c r="BT19" s="579">
        <v>1.07</v>
      </c>
      <c r="BU19" s="579">
        <v>1.07</v>
      </c>
      <c r="BV19" s="579">
        <v>1.07</v>
      </c>
      <c r="BW19" s="579">
        <v>1.07</v>
      </c>
      <c r="BX19" s="579">
        <v>1.07</v>
      </c>
      <c r="BY19" s="579">
        <v>1.07</v>
      </c>
      <c r="BZ19" s="579">
        <v>1.07</v>
      </c>
      <c r="CA19" s="579">
        <v>1.07</v>
      </c>
      <c r="CB19" s="579">
        <v>1.07</v>
      </c>
      <c r="CC19" s="579">
        <v>1.07</v>
      </c>
      <c r="CD19" s="579">
        <v>1.07</v>
      </c>
      <c r="CE19" s="579">
        <v>1.07</v>
      </c>
      <c r="CF19" s="579">
        <v>1.07</v>
      </c>
      <c r="CG19" s="579">
        <v>1.07</v>
      </c>
      <c r="CH19" s="579">
        <v>1.07</v>
      </c>
      <c r="CI19" s="579">
        <v>1.07</v>
      </c>
      <c r="CJ19" s="579">
        <v>1.07</v>
      </c>
      <c r="CK19" s="579">
        <v>1.07</v>
      </c>
      <c r="CL19" s="579">
        <v>1.07</v>
      </c>
      <c r="CM19" s="579">
        <v>1.07</v>
      </c>
      <c r="CN19" s="579">
        <v>1.07</v>
      </c>
      <c r="CO19" s="579">
        <v>1.07</v>
      </c>
      <c r="CP19" s="579">
        <v>1.07</v>
      </c>
      <c r="CQ19" s="579">
        <v>1.07</v>
      </c>
      <c r="CR19" s="579">
        <v>1.07</v>
      </c>
      <c r="CS19" s="579">
        <v>1.07</v>
      </c>
      <c r="CT19" s="579">
        <v>1.07</v>
      </c>
      <c r="CU19" s="579">
        <v>1.07</v>
      </c>
      <c r="CV19" s="579">
        <v>1.07</v>
      </c>
      <c r="CW19" s="579">
        <v>1.07</v>
      </c>
      <c r="CX19" s="579">
        <v>1.07</v>
      </c>
      <c r="CY19" s="579">
        <v>1.07</v>
      </c>
      <c r="CZ19" s="579">
        <v>1.07</v>
      </c>
      <c r="DA19" s="579">
        <v>1.07</v>
      </c>
      <c r="DB19" s="579">
        <v>1.07</v>
      </c>
      <c r="DC19" s="579">
        <v>1.1299999999999999</v>
      </c>
      <c r="DD19" s="579">
        <v>1.1299999999999999</v>
      </c>
      <c r="DE19" s="579">
        <v>1.1299999999999999</v>
      </c>
      <c r="DF19" s="579">
        <v>1.1299999999999999</v>
      </c>
      <c r="DG19" s="579">
        <v>1.1299999999999999</v>
      </c>
      <c r="DH19" s="579"/>
      <c r="DI19" s="731">
        <v>1.08</v>
      </c>
      <c r="DJ19" s="731">
        <v>1.08</v>
      </c>
      <c r="DK19" s="731">
        <v>1.08</v>
      </c>
      <c r="DL19" s="731">
        <v>1.08</v>
      </c>
      <c r="DM19" s="731">
        <v>1.0649999999999999</v>
      </c>
      <c r="DN19" s="731">
        <v>1.0649999999999999</v>
      </c>
      <c r="DO19" s="731">
        <v>1.0649999999999999</v>
      </c>
      <c r="DP19" s="731">
        <v>1.0649999999999999</v>
      </c>
      <c r="DQ19" s="731">
        <v>1.0649999999999999</v>
      </c>
      <c r="DR19" s="731">
        <v>1.0649999999999999</v>
      </c>
      <c r="DS19" s="731">
        <v>1.0649999999999999</v>
      </c>
      <c r="DT19" s="731">
        <v>1.0649999999999999</v>
      </c>
      <c r="DU19" s="731">
        <v>1.0649999999999999</v>
      </c>
      <c r="DV19" s="731">
        <v>1.0649999999999999</v>
      </c>
      <c r="DW19" s="731">
        <v>1.0649999999999999</v>
      </c>
      <c r="DX19" s="731">
        <v>1.0649999999999999</v>
      </c>
      <c r="DY19" s="731">
        <v>1.0649999999999999</v>
      </c>
      <c r="DZ19" s="731">
        <v>1.0649999999999999</v>
      </c>
      <c r="EA19" s="731">
        <v>1.0649999999999999</v>
      </c>
      <c r="EB19" s="731">
        <v>1.0649999999999999</v>
      </c>
      <c r="EC19" s="731">
        <v>1.0649999999999999</v>
      </c>
      <c r="ED19" s="731">
        <v>1.0649999999999999</v>
      </c>
      <c r="EE19" s="579">
        <v>1.05</v>
      </c>
      <c r="EF19" s="579">
        <v>1.05</v>
      </c>
      <c r="EG19" s="579">
        <v>1.05</v>
      </c>
      <c r="EH19" s="579">
        <v>1.05</v>
      </c>
      <c r="EI19" s="579">
        <v>1.05</v>
      </c>
      <c r="EJ19" s="579">
        <v>1.05</v>
      </c>
      <c r="EK19" s="579">
        <v>1.05</v>
      </c>
      <c r="EL19" s="579">
        <v>1.05</v>
      </c>
      <c r="EM19" s="579">
        <v>1.05</v>
      </c>
      <c r="EN19" s="579">
        <v>1.05</v>
      </c>
      <c r="EO19" s="579">
        <v>1.05</v>
      </c>
      <c r="EP19" s="579">
        <v>1.05</v>
      </c>
      <c r="EQ19" s="579">
        <v>1.05</v>
      </c>
      <c r="ER19" s="579">
        <v>1.05</v>
      </c>
      <c r="ES19" s="579">
        <v>1.05</v>
      </c>
      <c r="ET19" s="579">
        <v>1.05</v>
      </c>
      <c r="EU19" s="579">
        <v>1.05</v>
      </c>
      <c r="EV19" s="579">
        <v>1.05</v>
      </c>
      <c r="EW19" s="579">
        <v>1.05</v>
      </c>
      <c r="EX19" s="579">
        <v>1.05</v>
      </c>
      <c r="EY19" s="579">
        <v>1.05</v>
      </c>
      <c r="EZ19" s="579">
        <v>1.05</v>
      </c>
      <c r="FA19" s="579">
        <v>1.05</v>
      </c>
      <c r="FB19" s="579">
        <v>1.05</v>
      </c>
      <c r="FC19" s="579">
        <v>1.05</v>
      </c>
      <c r="FD19" s="579">
        <v>1.05</v>
      </c>
      <c r="FE19" s="579">
        <v>1.05</v>
      </c>
      <c r="FF19" s="579">
        <v>1.05</v>
      </c>
      <c r="FG19" s="579">
        <v>1.05</v>
      </c>
      <c r="FH19" s="579">
        <v>1.05</v>
      </c>
      <c r="FI19" s="579"/>
      <c r="FJ19" s="579">
        <v>1.07</v>
      </c>
      <c r="FK19" s="579">
        <v>1.07</v>
      </c>
      <c r="FL19" s="579">
        <v>1.07</v>
      </c>
      <c r="FM19" s="579">
        <v>1.07</v>
      </c>
      <c r="FN19" s="579">
        <v>1.07</v>
      </c>
      <c r="FO19" s="579">
        <v>1.07</v>
      </c>
      <c r="FP19" s="579">
        <v>1.07</v>
      </c>
      <c r="FQ19" s="579">
        <v>1.07</v>
      </c>
      <c r="FR19" s="579">
        <v>1.07</v>
      </c>
      <c r="FS19" s="579">
        <v>1.07</v>
      </c>
      <c r="FT19" s="579">
        <v>1.07</v>
      </c>
      <c r="FU19" s="579">
        <v>1.07</v>
      </c>
      <c r="FV19" s="579">
        <v>1.07</v>
      </c>
      <c r="FW19" s="579">
        <v>1.07</v>
      </c>
      <c r="FX19" s="579">
        <v>1.07</v>
      </c>
      <c r="FY19" s="579">
        <v>1.07</v>
      </c>
      <c r="FZ19" s="579">
        <v>1.07</v>
      </c>
      <c r="GA19" s="579">
        <v>1.07</v>
      </c>
      <c r="GB19" s="579">
        <v>1.07</v>
      </c>
      <c r="GC19" s="579">
        <v>1.07</v>
      </c>
      <c r="GD19" s="579">
        <v>1.07</v>
      </c>
      <c r="GE19" s="579">
        <v>1.07</v>
      </c>
      <c r="GF19" s="579">
        <v>1.07</v>
      </c>
      <c r="GG19" s="579">
        <v>1.07</v>
      </c>
      <c r="GH19" s="579">
        <v>1.07</v>
      </c>
      <c r="GI19" s="579">
        <v>1.07</v>
      </c>
      <c r="GJ19" s="579">
        <v>1.07</v>
      </c>
      <c r="GK19" s="579">
        <v>1.07</v>
      </c>
      <c r="GL19" s="579">
        <v>1.07</v>
      </c>
      <c r="GM19" s="579">
        <v>1.07</v>
      </c>
      <c r="GN19" s="579">
        <v>1.07</v>
      </c>
      <c r="GO19" s="579">
        <v>1.07</v>
      </c>
      <c r="GP19" s="579">
        <v>1.07</v>
      </c>
      <c r="GQ19" s="579">
        <v>1.07</v>
      </c>
      <c r="GR19" s="579">
        <v>1.07</v>
      </c>
      <c r="GS19" s="579">
        <v>1.07</v>
      </c>
      <c r="GT19" s="579">
        <v>1.07</v>
      </c>
      <c r="GU19" s="579">
        <v>1.07</v>
      </c>
      <c r="GV19" s="579">
        <v>1.07</v>
      </c>
      <c r="GW19" s="579">
        <v>1.07</v>
      </c>
      <c r="GX19" s="579">
        <v>1.07</v>
      </c>
      <c r="GY19" s="579">
        <v>1.05</v>
      </c>
      <c r="GZ19" s="579">
        <v>1.05</v>
      </c>
      <c r="HA19" s="579">
        <v>1.05</v>
      </c>
      <c r="HB19" s="579">
        <v>1.05</v>
      </c>
      <c r="HC19" s="579">
        <v>1.05</v>
      </c>
      <c r="HD19" s="579">
        <v>1.05</v>
      </c>
      <c r="HE19" s="579">
        <v>1.05</v>
      </c>
      <c r="HF19" s="579">
        <v>1.05</v>
      </c>
      <c r="HG19" s="579">
        <v>1.05</v>
      </c>
      <c r="HH19" s="579">
        <v>1.05</v>
      </c>
      <c r="HI19" s="579">
        <v>1.05</v>
      </c>
      <c r="HK19" s="715">
        <v>1.3121</v>
      </c>
    </row>
    <row r="20" spans="1:219">
      <c r="A20" s="580" t="s">
        <v>26</v>
      </c>
      <c r="B20" s="618">
        <v>1.1200000000000001</v>
      </c>
      <c r="C20" s="618">
        <v>1.3</v>
      </c>
      <c r="D20" s="618">
        <v>1.8</v>
      </c>
      <c r="E20" s="635">
        <v>1.5</v>
      </c>
      <c r="F20" s="618">
        <v>1.5</v>
      </c>
      <c r="G20" s="618">
        <v>1.5</v>
      </c>
      <c r="H20" s="618">
        <v>1.5</v>
      </c>
      <c r="I20" s="618">
        <v>1.5</v>
      </c>
      <c r="J20" s="618">
        <v>1.08</v>
      </c>
      <c r="K20" s="618">
        <v>1.08</v>
      </c>
      <c r="L20" s="618">
        <v>1.08</v>
      </c>
      <c r="M20" s="618">
        <v>1.08</v>
      </c>
      <c r="N20" s="618">
        <v>1.08</v>
      </c>
      <c r="O20" s="618">
        <v>1.08</v>
      </c>
      <c r="P20" s="618">
        <v>1.08</v>
      </c>
      <c r="Q20" s="618">
        <v>1.08</v>
      </c>
      <c r="R20" s="618">
        <v>1.08</v>
      </c>
      <c r="S20" s="618">
        <v>1.08</v>
      </c>
      <c r="T20" s="618">
        <v>1.08</v>
      </c>
      <c r="U20" s="618">
        <v>1.08</v>
      </c>
      <c r="V20" s="618">
        <v>1.08</v>
      </c>
      <c r="W20" s="618">
        <v>1.08</v>
      </c>
      <c r="X20" s="618">
        <v>1.08</v>
      </c>
      <c r="Y20" s="618">
        <v>1.08</v>
      </c>
      <c r="Z20" s="618">
        <v>1.08</v>
      </c>
      <c r="AA20" s="618">
        <v>1.08</v>
      </c>
      <c r="AB20" s="618">
        <v>1.08</v>
      </c>
      <c r="AC20" s="618">
        <v>1.08</v>
      </c>
      <c r="AD20" s="618">
        <v>1.08</v>
      </c>
      <c r="AE20" s="618">
        <v>1.08</v>
      </c>
      <c r="AF20" s="618">
        <v>1.08</v>
      </c>
      <c r="AG20" s="618">
        <v>1.08</v>
      </c>
      <c r="AH20" s="618">
        <v>1.08</v>
      </c>
      <c r="AI20" s="618">
        <v>1.08</v>
      </c>
      <c r="AJ20" s="618">
        <v>1.08</v>
      </c>
      <c r="AK20" s="618">
        <v>1.08</v>
      </c>
      <c r="AL20" s="618">
        <v>1.08</v>
      </c>
      <c r="AM20" s="618">
        <v>1.08</v>
      </c>
      <c r="AN20" s="618">
        <v>1.08</v>
      </c>
      <c r="AO20" s="618">
        <v>1.08</v>
      </c>
      <c r="AP20" s="618">
        <v>1.08</v>
      </c>
      <c r="AQ20" s="618">
        <v>1.08</v>
      </c>
      <c r="AR20" s="618">
        <v>1.08</v>
      </c>
      <c r="AS20" s="618">
        <v>1.08</v>
      </c>
      <c r="AT20" s="618">
        <v>1.08</v>
      </c>
      <c r="AU20" s="618">
        <v>1.08</v>
      </c>
      <c r="AV20" s="618">
        <v>1.08</v>
      </c>
      <c r="AW20" s="618">
        <v>1.04</v>
      </c>
      <c r="AX20" s="618">
        <v>1.04</v>
      </c>
      <c r="AY20" s="618">
        <v>1.04</v>
      </c>
      <c r="AZ20" s="618">
        <v>1.04</v>
      </c>
      <c r="BA20" s="618">
        <v>1.04</v>
      </c>
      <c r="BB20" s="618">
        <v>1.04</v>
      </c>
      <c r="BC20" s="618">
        <v>1.04</v>
      </c>
      <c r="BD20" s="618">
        <v>1.04</v>
      </c>
      <c r="BE20" s="618">
        <v>1.04</v>
      </c>
      <c r="BF20" s="618">
        <v>1.04</v>
      </c>
      <c r="BG20" s="708">
        <v>1.07</v>
      </c>
      <c r="BH20" s="579">
        <v>1.07</v>
      </c>
      <c r="BI20" s="579">
        <v>1.07</v>
      </c>
      <c r="BJ20" s="579">
        <v>1.07</v>
      </c>
      <c r="BK20" s="579">
        <v>1.07</v>
      </c>
      <c r="BL20" s="579">
        <v>1.07</v>
      </c>
      <c r="BM20" s="579">
        <v>1.07</v>
      </c>
      <c r="BN20" s="579">
        <v>1.07</v>
      </c>
      <c r="BO20" s="579">
        <v>1.07</v>
      </c>
      <c r="BP20" s="579">
        <v>1.07</v>
      </c>
      <c r="BQ20" s="579">
        <v>1.07</v>
      </c>
      <c r="BR20" s="579">
        <v>1.07</v>
      </c>
      <c r="BS20" s="579">
        <v>1.07</v>
      </c>
      <c r="BT20" s="579">
        <v>1.07</v>
      </c>
      <c r="BU20" s="579">
        <v>1.07</v>
      </c>
      <c r="BV20" s="579">
        <v>1.07</v>
      </c>
      <c r="BW20" s="579">
        <v>1.07</v>
      </c>
      <c r="BX20" s="579">
        <v>1.07</v>
      </c>
      <c r="BY20" s="579">
        <v>1.07</v>
      </c>
      <c r="BZ20" s="579">
        <v>1.07</v>
      </c>
      <c r="CA20" s="579">
        <v>1.07</v>
      </c>
      <c r="CB20" s="579">
        <v>1.07</v>
      </c>
      <c r="CC20" s="579">
        <v>1.07</v>
      </c>
      <c r="CD20" s="579">
        <v>1.07</v>
      </c>
      <c r="CE20" s="579">
        <v>1.07</v>
      </c>
      <c r="CF20" s="579">
        <v>1.07</v>
      </c>
      <c r="CG20" s="579">
        <v>1.07</v>
      </c>
      <c r="CH20" s="579">
        <v>1.07</v>
      </c>
      <c r="CI20" s="579">
        <v>1.07</v>
      </c>
      <c r="CJ20" s="579">
        <v>1.07</v>
      </c>
      <c r="CK20" s="579">
        <v>1.07</v>
      </c>
      <c r="CL20" s="579">
        <v>1.07</v>
      </c>
      <c r="CM20" s="579">
        <v>1.07</v>
      </c>
      <c r="CN20" s="579">
        <v>1.07</v>
      </c>
      <c r="CO20" s="579">
        <v>1.07</v>
      </c>
      <c r="CP20" s="579">
        <v>1.07</v>
      </c>
      <c r="CQ20" s="579">
        <v>1.07</v>
      </c>
      <c r="CR20" s="579">
        <v>1.07</v>
      </c>
      <c r="CS20" s="579">
        <v>1.07</v>
      </c>
      <c r="CT20" s="579">
        <v>1.07</v>
      </c>
      <c r="CU20" s="579">
        <v>1.07</v>
      </c>
      <c r="CV20" s="579">
        <v>1.07</v>
      </c>
      <c r="CW20" s="579">
        <v>1.07</v>
      </c>
      <c r="CX20" s="579">
        <v>1.07</v>
      </c>
      <c r="CY20" s="579">
        <v>1.07</v>
      </c>
      <c r="CZ20" s="579">
        <v>1.07</v>
      </c>
      <c r="DA20" s="579">
        <v>1.07</v>
      </c>
      <c r="DB20" s="579">
        <v>1.07</v>
      </c>
      <c r="DC20" s="579">
        <v>1.1299999999999999</v>
      </c>
      <c r="DD20" s="579">
        <v>1.1299999999999999</v>
      </c>
      <c r="DE20" s="579">
        <v>1.1299999999999999</v>
      </c>
      <c r="DF20" s="579">
        <v>1.1299999999999999</v>
      </c>
      <c r="DG20" s="579">
        <v>1.1299999999999999</v>
      </c>
      <c r="DH20" s="579"/>
      <c r="DI20" s="731">
        <v>1.08</v>
      </c>
      <c r="DJ20" s="731">
        <v>1.08</v>
      </c>
      <c r="DK20" s="731">
        <v>1.08</v>
      </c>
      <c r="DL20" s="731">
        <v>1.08</v>
      </c>
      <c r="DM20" s="731">
        <v>1.0649999999999999</v>
      </c>
      <c r="DN20" s="731">
        <v>1.0649999999999999</v>
      </c>
      <c r="DO20" s="731">
        <v>1.0649999999999999</v>
      </c>
      <c r="DP20" s="731">
        <v>1.0649999999999999</v>
      </c>
      <c r="DQ20" s="731">
        <v>1.0649999999999999</v>
      </c>
      <c r="DR20" s="731">
        <v>1.0649999999999999</v>
      </c>
      <c r="DS20" s="731">
        <v>1.0649999999999999</v>
      </c>
      <c r="DT20" s="731">
        <v>1.0649999999999999</v>
      </c>
      <c r="DU20" s="731">
        <v>1.0649999999999999</v>
      </c>
      <c r="DV20" s="731">
        <v>1.0649999999999999</v>
      </c>
      <c r="DW20" s="731">
        <v>1.0649999999999999</v>
      </c>
      <c r="DX20" s="731">
        <v>1.0649999999999999</v>
      </c>
      <c r="DY20" s="731">
        <v>1.0649999999999999</v>
      </c>
      <c r="DZ20" s="731">
        <v>1.0649999999999999</v>
      </c>
      <c r="EA20" s="731">
        <v>1.0649999999999999</v>
      </c>
      <c r="EB20" s="731">
        <v>1.0649999999999999</v>
      </c>
      <c r="EC20" s="731">
        <v>1.0649999999999999</v>
      </c>
      <c r="ED20" s="731">
        <v>1.0649999999999999</v>
      </c>
      <c r="EE20" s="579">
        <v>1.05</v>
      </c>
      <c r="EF20" s="579">
        <v>1.05</v>
      </c>
      <c r="EG20" s="579">
        <v>1.05</v>
      </c>
      <c r="EH20" s="579">
        <v>1.05</v>
      </c>
      <c r="EI20" s="579">
        <v>1.05</v>
      </c>
      <c r="EJ20" s="579">
        <v>1.05</v>
      </c>
      <c r="EK20" s="579">
        <v>1.05</v>
      </c>
      <c r="EL20" s="579">
        <v>1.05</v>
      </c>
      <c r="EM20" s="579">
        <v>1.05</v>
      </c>
      <c r="EN20" s="579">
        <v>1.05</v>
      </c>
      <c r="EO20" s="579">
        <v>1.05</v>
      </c>
      <c r="EP20" s="579">
        <v>1.05</v>
      </c>
      <c r="EQ20" s="579">
        <v>1.05</v>
      </c>
      <c r="ER20" s="579">
        <v>1.05</v>
      </c>
      <c r="ES20" s="579">
        <v>1.05</v>
      </c>
      <c r="ET20" s="579">
        <v>1.05</v>
      </c>
      <c r="EU20" s="579">
        <v>1.05</v>
      </c>
      <c r="EV20" s="579">
        <v>1.05</v>
      </c>
      <c r="EW20" s="579">
        <v>1.05</v>
      </c>
      <c r="EX20" s="579">
        <v>1.05</v>
      </c>
      <c r="EY20" s="579">
        <v>1.05</v>
      </c>
      <c r="EZ20" s="579">
        <v>1.05</v>
      </c>
      <c r="FA20" s="579">
        <v>1.05</v>
      </c>
      <c r="FB20" s="579">
        <v>1.05</v>
      </c>
      <c r="FC20" s="579">
        <v>1.05</v>
      </c>
      <c r="FD20" s="579">
        <v>1.05</v>
      </c>
      <c r="FE20" s="579">
        <v>1.05</v>
      </c>
      <c r="FF20" s="579">
        <v>1.05</v>
      </c>
      <c r="FG20" s="579">
        <v>1.05</v>
      </c>
      <c r="FH20" s="579">
        <v>1.05</v>
      </c>
      <c r="FI20" s="579"/>
      <c r="FJ20" s="579">
        <v>1.07</v>
      </c>
      <c r="FK20" s="579">
        <v>1.07</v>
      </c>
      <c r="FL20" s="579">
        <v>1.07</v>
      </c>
      <c r="FM20" s="579">
        <v>1.07</v>
      </c>
      <c r="FN20" s="579">
        <v>1.07</v>
      </c>
      <c r="FO20" s="579">
        <v>1.07</v>
      </c>
      <c r="FP20" s="579">
        <v>1.07</v>
      </c>
      <c r="FQ20" s="579">
        <v>1.07</v>
      </c>
      <c r="FR20" s="579">
        <v>1.07</v>
      </c>
      <c r="FS20" s="579">
        <v>1.07</v>
      </c>
      <c r="FT20" s="579">
        <v>1.07</v>
      </c>
      <c r="FU20" s="579">
        <v>1.07</v>
      </c>
      <c r="FV20" s="579">
        <v>1.07</v>
      </c>
      <c r="FW20" s="579">
        <v>1.07</v>
      </c>
      <c r="FX20" s="579">
        <v>1.07</v>
      </c>
      <c r="FY20" s="579">
        <v>1.07</v>
      </c>
      <c r="FZ20" s="579">
        <v>1.07</v>
      </c>
      <c r="GA20" s="579">
        <v>1.07</v>
      </c>
      <c r="GB20" s="579">
        <v>1.07</v>
      </c>
      <c r="GC20" s="579">
        <v>1.07</v>
      </c>
      <c r="GD20" s="579">
        <v>1.07</v>
      </c>
      <c r="GE20" s="579">
        <v>1.07</v>
      </c>
      <c r="GF20" s="579">
        <v>1.07</v>
      </c>
      <c r="GG20" s="579">
        <v>1.07</v>
      </c>
      <c r="GH20" s="579">
        <v>1.07</v>
      </c>
      <c r="GI20" s="579">
        <v>1.07</v>
      </c>
      <c r="GJ20" s="579">
        <v>1.07</v>
      </c>
      <c r="GK20" s="579">
        <v>1.07</v>
      </c>
      <c r="GL20" s="579">
        <v>1.07</v>
      </c>
      <c r="GM20" s="579">
        <v>1.07</v>
      </c>
      <c r="GN20" s="579">
        <v>1.07</v>
      </c>
      <c r="GO20" s="579">
        <v>1.07</v>
      </c>
      <c r="GP20" s="579">
        <v>1.07</v>
      </c>
      <c r="GQ20" s="579">
        <v>1.07</v>
      </c>
      <c r="GR20" s="579">
        <v>1.07</v>
      </c>
      <c r="GS20" s="579">
        <v>1.07</v>
      </c>
      <c r="GT20" s="579">
        <v>1.07</v>
      </c>
      <c r="GU20" s="579">
        <v>1.07</v>
      </c>
      <c r="GV20" s="579">
        <v>1.07</v>
      </c>
      <c r="GW20" s="579">
        <v>1.07</v>
      </c>
      <c r="GX20" s="579">
        <v>1.07</v>
      </c>
      <c r="GY20" s="579">
        <v>1.05</v>
      </c>
      <c r="GZ20" s="579">
        <v>1.05</v>
      </c>
      <c r="HA20" s="579">
        <v>1.05</v>
      </c>
      <c r="HB20" s="579">
        <v>1.05</v>
      </c>
      <c r="HC20" s="579">
        <v>1.05</v>
      </c>
      <c r="HD20" s="579">
        <v>1.05</v>
      </c>
      <c r="HE20" s="579">
        <v>1.05</v>
      </c>
      <c r="HF20" s="579">
        <v>1.05</v>
      </c>
      <c r="HG20" s="579">
        <v>1.05</v>
      </c>
      <c r="HH20" s="579">
        <v>1.05</v>
      </c>
      <c r="HI20" s="579">
        <v>1.05</v>
      </c>
      <c r="HK20" s="715">
        <v>1.1595</v>
      </c>
    </row>
    <row r="21" spans="1:219">
      <c r="A21" s="580" t="s">
        <v>27</v>
      </c>
      <c r="B21" s="618">
        <v>1.1200000000000001</v>
      </c>
      <c r="C21" s="618">
        <v>1.3</v>
      </c>
      <c r="D21" s="618">
        <v>2</v>
      </c>
      <c r="E21" s="634">
        <v>2</v>
      </c>
      <c r="F21" s="618">
        <v>2</v>
      </c>
      <c r="G21" s="618">
        <v>1.75</v>
      </c>
      <c r="H21" s="618">
        <v>1.75</v>
      </c>
      <c r="I21" s="618">
        <v>1.75</v>
      </c>
      <c r="J21" s="618">
        <v>1.08</v>
      </c>
      <c r="K21" s="618">
        <v>1.08</v>
      </c>
      <c r="L21" s="618">
        <v>1.08</v>
      </c>
      <c r="M21" s="618">
        <v>1.08</v>
      </c>
      <c r="N21" s="618">
        <v>1.08</v>
      </c>
      <c r="O21" s="618">
        <v>1.08</v>
      </c>
      <c r="P21" s="618">
        <v>1.08</v>
      </c>
      <c r="Q21" s="618">
        <v>1.08</v>
      </c>
      <c r="R21" s="618">
        <v>1.08</v>
      </c>
      <c r="S21" s="618">
        <v>1.08</v>
      </c>
      <c r="T21" s="618">
        <v>1.08</v>
      </c>
      <c r="U21" s="618">
        <v>1.08</v>
      </c>
      <c r="V21" s="618">
        <v>1.08</v>
      </c>
      <c r="W21" s="618">
        <v>1.08</v>
      </c>
      <c r="X21" s="618">
        <v>1.08</v>
      </c>
      <c r="Y21" s="618">
        <v>1.08</v>
      </c>
      <c r="Z21" s="618">
        <v>1.08</v>
      </c>
      <c r="AA21" s="618">
        <v>1.08</v>
      </c>
      <c r="AB21" s="618">
        <v>1.08</v>
      </c>
      <c r="AC21" s="618">
        <v>1.08</v>
      </c>
      <c r="AD21" s="618">
        <v>1.08</v>
      </c>
      <c r="AE21" s="618">
        <v>1.08</v>
      </c>
      <c r="AF21" s="618">
        <v>1.08</v>
      </c>
      <c r="AG21" s="618">
        <v>1.08</v>
      </c>
      <c r="AH21" s="618">
        <v>1.08</v>
      </c>
      <c r="AI21" s="618">
        <v>1.08</v>
      </c>
      <c r="AJ21" s="618">
        <v>1.08</v>
      </c>
      <c r="AK21" s="618">
        <v>1.08</v>
      </c>
      <c r="AL21" s="618">
        <v>1.08</v>
      </c>
      <c r="AM21" s="618">
        <v>1.08</v>
      </c>
      <c r="AN21" s="618">
        <v>1.08</v>
      </c>
      <c r="AO21" s="618">
        <v>1.08</v>
      </c>
      <c r="AP21" s="634">
        <v>1.25</v>
      </c>
      <c r="AQ21" s="672">
        <v>1.25</v>
      </c>
      <c r="AR21" s="618">
        <v>1.08</v>
      </c>
      <c r="AS21" s="618">
        <v>1.08</v>
      </c>
      <c r="AT21" s="618">
        <v>1.08</v>
      </c>
      <c r="AU21" s="618">
        <v>1.08</v>
      </c>
      <c r="AV21" s="618">
        <v>1.08</v>
      </c>
      <c r="AW21" s="618">
        <v>1.04</v>
      </c>
      <c r="AX21" s="618">
        <v>1.04</v>
      </c>
      <c r="AY21" s="618">
        <v>1.04</v>
      </c>
      <c r="AZ21" s="618">
        <v>1.04</v>
      </c>
      <c r="BA21" s="618">
        <v>1.04</v>
      </c>
      <c r="BB21" s="618">
        <v>1.04</v>
      </c>
      <c r="BC21" s="618">
        <v>1.04</v>
      </c>
      <c r="BD21" s="618">
        <v>1.04</v>
      </c>
      <c r="BE21" s="618">
        <v>1.04</v>
      </c>
      <c r="BF21" s="618">
        <v>1.04</v>
      </c>
      <c r="BG21" s="708">
        <v>1.07</v>
      </c>
      <c r="BH21" s="579">
        <v>1.07</v>
      </c>
      <c r="BI21" s="579">
        <v>1.07</v>
      </c>
      <c r="BJ21" s="579">
        <v>1.07</v>
      </c>
      <c r="BK21" s="579">
        <v>1.07</v>
      </c>
      <c r="BL21" s="579">
        <v>1.07</v>
      </c>
      <c r="BM21" s="579">
        <v>1.07</v>
      </c>
      <c r="BN21" s="579">
        <v>1.07</v>
      </c>
      <c r="BO21" s="579">
        <v>1.07</v>
      </c>
      <c r="BP21" s="579">
        <v>1.07</v>
      </c>
      <c r="BQ21" s="579">
        <v>1.07</v>
      </c>
      <c r="BR21" s="579">
        <v>1.07</v>
      </c>
      <c r="BS21" s="579">
        <v>1.07</v>
      </c>
      <c r="BT21" s="579">
        <v>1.07</v>
      </c>
      <c r="BU21" s="579">
        <v>1.07</v>
      </c>
      <c r="BV21" s="579">
        <v>1.07</v>
      </c>
      <c r="BW21" s="579">
        <v>1.07</v>
      </c>
      <c r="BX21" s="579">
        <v>1.07</v>
      </c>
      <c r="BY21" s="579">
        <v>1.07</v>
      </c>
      <c r="BZ21" s="579">
        <v>1.07</v>
      </c>
      <c r="CA21" s="579">
        <v>1.07</v>
      </c>
      <c r="CB21" s="579">
        <v>1.07</v>
      </c>
      <c r="CC21" s="579">
        <v>1.07</v>
      </c>
      <c r="CD21" s="579">
        <v>1.07</v>
      </c>
      <c r="CE21" s="579">
        <v>1.07</v>
      </c>
      <c r="CF21" s="579">
        <v>1.07</v>
      </c>
      <c r="CG21" s="579">
        <v>1.07</v>
      </c>
      <c r="CH21" s="579">
        <v>1.07</v>
      </c>
      <c r="CI21" s="579">
        <v>1.07</v>
      </c>
      <c r="CJ21" s="579">
        <v>1.07</v>
      </c>
      <c r="CK21" s="579">
        <v>1.07</v>
      </c>
      <c r="CL21" s="579">
        <v>1.07</v>
      </c>
      <c r="CM21" s="579">
        <v>1.07</v>
      </c>
      <c r="CN21" s="579">
        <v>1.07</v>
      </c>
      <c r="CO21" s="579">
        <v>1.07</v>
      </c>
      <c r="CP21" s="579">
        <v>1.07</v>
      </c>
      <c r="CQ21" s="579">
        <v>1.07</v>
      </c>
      <c r="CR21" s="579">
        <v>1.07</v>
      </c>
      <c r="CS21" s="579">
        <v>1.07</v>
      </c>
      <c r="CT21" s="579">
        <v>1.07</v>
      </c>
      <c r="CU21" s="579">
        <v>1.07</v>
      </c>
      <c r="CV21" s="579">
        <v>1.07</v>
      </c>
      <c r="CW21" s="579">
        <v>1.07</v>
      </c>
      <c r="CX21" s="579">
        <v>1.07</v>
      </c>
      <c r="CY21" s="579">
        <v>1.07</v>
      </c>
      <c r="CZ21" s="579">
        <v>1.07</v>
      </c>
      <c r="DA21" s="579">
        <v>1.07</v>
      </c>
      <c r="DB21" s="579">
        <v>1.07</v>
      </c>
      <c r="DC21" s="579">
        <v>1.1299999999999999</v>
      </c>
      <c r="DD21" s="579">
        <v>1.1299999999999999</v>
      </c>
      <c r="DE21" s="579">
        <v>1.1299999999999999</v>
      </c>
      <c r="DF21" s="579">
        <v>1.1299999999999999</v>
      </c>
      <c r="DG21" s="579">
        <v>1.1299999999999999</v>
      </c>
      <c r="DH21" s="579"/>
      <c r="DI21" s="731">
        <v>1.08</v>
      </c>
      <c r="DJ21" s="731">
        <v>1.08</v>
      </c>
      <c r="DK21" s="731">
        <v>1.08</v>
      </c>
      <c r="DL21" s="731">
        <v>1.08</v>
      </c>
      <c r="DM21" s="731">
        <v>1.0649999999999999</v>
      </c>
      <c r="DN21" s="731">
        <v>1.0649999999999999</v>
      </c>
      <c r="DO21" s="731">
        <v>1.0649999999999999</v>
      </c>
      <c r="DP21" s="731">
        <v>1.0649999999999999</v>
      </c>
      <c r="DQ21" s="731">
        <v>1.0649999999999999</v>
      </c>
      <c r="DR21" s="731">
        <v>1.0649999999999999</v>
      </c>
      <c r="DS21" s="731">
        <v>1.0649999999999999</v>
      </c>
      <c r="DT21" s="731">
        <v>1.0649999999999999</v>
      </c>
      <c r="DU21" s="731">
        <v>1.0649999999999999</v>
      </c>
      <c r="DV21" s="731">
        <v>1.0649999999999999</v>
      </c>
      <c r="DW21" s="731">
        <v>1.0649999999999999</v>
      </c>
      <c r="DX21" s="731">
        <v>1.0649999999999999</v>
      </c>
      <c r="DY21" s="731">
        <v>1.0649999999999999</v>
      </c>
      <c r="DZ21" s="731">
        <v>1.0649999999999999</v>
      </c>
      <c r="EA21" s="731">
        <v>1.0649999999999999</v>
      </c>
      <c r="EB21" s="731">
        <v>1.0649999999999999</v>
      </c>
      <c r="EC21" s="731">
        <v>1.0649999999999999</v>
      </c>
      <c r="ED21" s="731">
        <v>1.0649999999999999</v>
      </c>
      <c r="EE21" s="579">
        <v>1.05</v>
      </c>
      <c r="EF21" s="579">
        <v>1.05</v>
      </c>
      <c r="EG21" s="579">
        <v>1.05</v>
      </c>
      <c r="EH21" s="579">
        <v>1.05</v>
      </c>
      <c r="EI21" s="579">
        <v>1.05</v>
      </c>
      <c r="EJ21" s="579">
        <v>1.05</v>
      </c>
      <c r="EK21" s="579">
        <v>1.05</v>
      </c>
      <c r="EL21" s="579">
        <v>1.05</v>
      </c>
      <c r="EM21" s="579">
        <v>1.05</v>
      </c>
      <c r="EN21" s="579">
        <v>1.05</v>
      </c>
      <c r="EO21" s="579">
        <v>1.05</v>
      </c>
      <c r="EP21" s="579">
        <v>1.05</v>
      </c>
      <c r="EQ21" s="579">
        <v>1.05</v>
      </c>
      <c r="ER21" s="579">
        <v>1.05</v>
      </c>
      <c r="ES21" s="579">
        <v>1.05</v>
      </c>
      <c r="ET21" s="579">
        <v>1.05</v>
      </c>
      <c r="EU21" s="579">
        <v>1.05</v>
      </c>
      <c r="EV21" s="579">
        <v>1.05</v>
      </c>
      <c r="EW21" s="579">
        <v>1.05</v>
      </c>
      <c r="EX21" s="579">
        <v>1.05</v>
      </c>
      <c r="EY21" s="579">
        <v>1.05</v>
      </c>
      <c r="EZ21" s="579">
        <v>1.05</v>
      </c>
      <c r="FA21" s="579">
        <v>1.05</v>
      </c>
      <c r="FB21" s="579">
        <v>1.05</v>
      </c>
      <c r="FC21" s="579">
        <v>1.05</v>
      </c>
      <c r="FD21" s="579">
        <v>1.05</v>
      </c>
      <c r="FE21" s="579">
        <v>1.05</v>
      </c>
      <c r="FF21" s="579">
        <v>1.05</v>
      </c>
      <c r="FG21" s="579">
        <v>1.05</v>
      </c>
      <c r="FH21" s="579">
        <v>1.05</v>
      </c>
      <c r="FI21" s="579"/>
      <c r="FJ21" s="579">
        <v>1.07</v>
      </c>
      <c r="FK21" s="579">
        <v>1.07</v>
      </c>
      <c r="FL21" s="579">
        <v>1.07</v>
      </c>
      <c r="FM21" s="579">
        <v>1.07</v>
      </c>
      <c r="FN21" s="579">
        <v>1.07</v>
      </c>
      <c r="FO21" s="579">
        <v>1.07</v>
      </c>
      <c r="FP21" s="579">
        <v>1.07</v>
      </c>
      <c r="FQ21" s="579">
        <v>1.07</v>
      </c>
      <c r="FR21" s="579">
        <v>1.07</v>
      </c>
      <c r="FS21" s="579">
        <v>1.07</v>
      </c>
      <c r="FT21" s="579">
        <v>1.07</v>
      </c>
      <c r="FU21" s="579">
        <v>1.07</v>
      </c>
      <c r="FV21" s="579">
        <v>1.07</v>
      </c>
      <c r="FW21" s="579">
        <v>1.07</v>
      </c>
      <c r="FX21" s="579">
        <v>1.07</v>
      </c>
      <c r="FY21" s="579">
        <v>1.07</v>
      </c>
      <c r="FZ21" s="579">
        <v>1.07</v>
      </c>
      <c r="GA21" s="579">
        <v>1.07</v>
      </c>
      <c r="GB21" s="579">
        <v>1.07</v>
      </c>
      <c r="GC21" s="579">
        <v>1.07</v>
      </c>
      <c r="GD21" s="579">
        <v>1.07</v>
      </c>
      <c r="GE21" s="579">
        <v>1.07</v>
      </c>
      <c r="GF21" s="579">
        <v>1.07</v>
      </c>
      <c r="GG21" s="579">
        <v>1.07</v>
      </c>
      <c r="GH21" s="579">
        <v>1.07</v>
      </c>
      <c r="GI21" s="579">
        <v>1.07</v>
      </c>
      <c r="GJ21" s="579">
        <v>1.07</v>
      </c>
      <c r="GK21" s="579">
        <v>1.07</v>
      </c>
      <c r="GL21" s="579">
        <v>1.07</v>
      </c>
      <c r="GM21" s="579">
        <v>1.07</v>
      </c>
      <c r="GN21" s="579">
        <v>1.07</v>
      </c>
      <c r="GO21" s="579">
        <v>1.07</v>
      </c>
      <c r="GP21" s="579">
        <v>1.07</v>
      </c>
      <c r="GQ21" s="579">
        <v>1.07</v>
      </c>
      <c r="GR21" s="579">
        <v>1.07</v>
      </c>
      <c r="GS21" s="579">
        <v>1.07</v>
      </c>
      <c r="GT21" s="579">
        <v>1.07</v>
      </c>
      <c r="GU21" s="579">
        <v>1.07</v>
      </c>
      <c r="GV21" s="579">
        <v>1.07</v>
      </c>
      <c r="GW21" s="579">
        <v>1.07</v>
      </c>
      <c r="GX21" s="579">
        <v>1.07</v>
      </c>
      <c r="GY21" s="579">
        <v>1.05</v>
      </c>
      <c r="GZ21" s="579">
        <v>1.05</v>
      </c>
      <c r="HA21" s="579">
        <v>1.05</v>
      </c>
      <c r="HB21" s="579">
        <v>1.05</v>
      </c>
      <c r="HC21" s="579">
        <v>1.05</v>
      </c>
      <c r="HD21" s="579">
        <v>1.05</v>
      </c>
      <c r="HE21" s="579">
        <v>1.05</v>
      </c>
      <c r="HF21" s="579">
        <v>1.05</v>
      </c>
      <c r="HG21" s="579">
        <v>1.05</v>
      </c>
      <c r="HH21" s="579">
        <v>1.05</v>
      </c>
      <c r="HI21" s="579">
        <v>1.05</v>
      </c>
      <c r="HK21" s="715">
        <v>1.264</v>
      </c>
    </row>
    <row r="22" spans="1:219">
      <c r="A22" s="581" t="s">
        <v>349</v>
      </c>
      <c r="B22" s="618">
        <v>1.1200000000000001</v>
      </c>
      <c r="C22" s="618">
        <v>1.5</v>
      </c>
      <c r="D22" s="618">
        <v>1.3</v>
      </c>
      <c r="E22" s="634">
        <v>1.4</v>
      </c>
      <c r="F22" s="618">
        <v>1.4</v>
      </c>
      <c r="G22" s="618">
        <v>1.05</v>
      </c>
      <c r="H22" s="618">
        <v>1.05</v>
      </c>
      <c r="I22" s="618">
        <v>1.05</v>
      </c>
      <c r="J22" s="618">
        <v>1.1000000000000001</v>
      </c>
      <c r="K22" s="618">
        <v>1.1000000000000001</v>
      </c>
      <c r="L22" s="618">
        <v>1.1000000000000001</v>
      </c>
      <c r="M22" s="618">
        <v>1.1000000000000001</v>
      </c>
      <c r="N22" s="618">
        <v>1.1000000000000001</v>
      </c>
      <c r="O22" s="618">
        <v>1.1000000000000001</v>
      </c>
      <c r="P22" s="618">
        <v>1.1000000000000001</v>
      </c>
      <c r="Q22" s="618">
        <v>1.1000000000000001</v>
      </c>
      <c r="R22" s="618">
        <v>1.1000000000000001</v>
      </c>
      <c r="S22" s="618">
        <v>1.1000000000000001</v>
      </c>
      <c r="T22" s="618">
        <v>1.1000000000000001</v>
      </c>
      <c r="U22" s="618">
        <v>1.1000000000000001</v>
      </c>
      <c r="V22" s="618">
        <v>1.1000000000000001</v>
      </c>
      <c r="W22" s="618">
        <v>1.1000000000000001</v>
      </c>
      <c r="X22" s="618">
        <v>1.1000000000000001</v>
      </c>
      <c r="Y22" s="618">
        <v>1.1000000000000001</v>
      </c>
      <c r="Z22" s="618">
        <v>1.1000000000000001</v>
      </c>
      <c r="AA22" s="618">
        <v>1.1000000000000001</v>
      </c>
      <c r="AB22" s="618">
        <v>1.1000000000000001</v>
      </c>
      <c r="AC22" s="618">
        <v>1.1000000000000001</v>
      </c>
      <c r="AD22" s="618">
        <v>1.1000000000000001</v>
      </c>
      <c r="AE22" s="618">
        <v>1.1000000000000001</v>
      </c>
      <c r="AF22" s="618">
        <v>1.1000000000000001</v>
      </c>
      <c r="AG22" s="618">
        <v>1.1000000000000001</v>
      </c>
      <c r="AH22" s="618">
        <v>1.1000000000000001</v>
      </c>
      <c r="AI22" s="618">
        <v>1.1000000000000001</v>
      </c>
      <c r="AJ22" s="618">
        <v>1.1000000000000001</v>
      </c>
      <c r="AK22" s="618">
        <v>1.1000000000000001</v>
      </c>
      <c r="AL22" s="618">
        <v>1.1000000000000001</v>
      </c>
      <c r="AM22" s="618">
        <v>1.1000000000000001</v>
      </c>
      <c r="AN22" s="618">
        <v>1.1000000000000001</v>
      </c>
      <c r="AO22" s="618">
        <v>1.1000000000000001</v>
      </c>
      <c r="AP22" s="618">
        <v>1.1000000000000001</v>
      </c>
      <c r="AQ22" s="618">
        <v>1.1000000000000001</v>
      </c>
      <c r="AR22" s="618">
        <v>1.1000000000000001</v>
      </c>
      <c r="AS22" s="618">
        <v>1.1000000000000001</v>
      </c>
      <c r="AT22" s="618">
        <v>1.1000000000000001</v>
      </c>
      <c r="AU22" s="618">
        <v>1.1000000000000001</v>
      </c>
      <c r="AV22" s="618">
        <v>1.1000000000000001</v>
      </c>
      <c r="AW22" s="618">
        <v>1.04</v>
      </c>
      <c r="AX22" s="618">
        <v>1.04</v>
      </c>
      <c r="AY22" s="618">
        <v>1.04</v>
      </c>
      <c r="AZ22" s="618">
        <v>1.04</v>
      </c>
      <c r="BA22" s="618">
        <v>1.04</v>
      </c>
      <c r="BB22" s="618">
        <v>1.04</v>
      </c>
      <c r="BC22" s="618">
        <v>1.04</v>
      </c>
      <c r="BD22" s="618">
        <v>1.04</v>
      </c>
      <c r="BE22" s="618">
        <v>1.04</v>
      </c>
      <c r="BF22" s="618">
        <v>1.04</v>
      </c>
      <c r="BG22" s="708">
        <v>1.07</v>
      </c>
      <c r="BH22" s="579">
        <v>1.07</v>
      </c>
      <c r="BI22" s="579">
        <v>1.07</v>
      </c>
      <c r="BJ22" s="579">
        <v>1.07</v>
      </c>
      <c r="BK22" s="579">
        <v>1.07</v>
      </c>
      <c r="BL22" s="579">
        <v>1.07</v>
      </c>
      <c r="BM22" s="579">
        <v>1.07</v>
      </c>
      <c r="BN22" s="579">
        <v>1.07</v>
      </c>
      <c r="BO22" s="579">
        <v>1.07</v>
      </c>
      <c r="BP22" s="579">
        <v>1.07</v>
      </c>
      <c r="BQ22" s="579">
        <v>1.07</v>
      </c>
      <c r="BR22" s="579">
        <v>1.07</v>
      </c>
      <c r="BS22" s="579">
        <v>1.07</v>
      </c>
      <c r="BT22" s="579">
        <v>1.07</v>
      </c>
      <c r="BU22" s="579">
        <v>1.07</v>
      </c>
      <c r="BV22" s="579">
        <v>1.07</v>
      </c>
      <c r="BW22" s="579">
        <v>1.07</v>
      </c>
      <c r="BX22" s="579">
        <v>1.07</v>
      </c>
      <c r="BY22" s="579">
        <v>1.07</v>
      </c>
      <c r="BZ22" s="579">
        <v>1.07</v>
      </c>
      <c r="CA22" s="579">
        <v>1.07</v>
      </c>
      <c r="CB22" s="579">
        <v>1.07</v>
      </c>
      <c r="CC22" s="579">
        <v>1.07</v>
      </c>
      <c r="CD22" s="579">
        <v>1.07</v>
      </c>
      <c r="CE22" s="579">
        <v>1.07</v>
      </c>
      <c r="CF22" s="579">
        <v>1.07</v>
      </c>
      <c r="CG22" s="579">
        <v>1.07</v>
      </c>
      <c r="CH22" s="579">
        <v>1.07</v>
      </c>
      <c r="CI22" s="579">
        <v>1.07</v>
      </c>
      <c r="CJ22" s="579">
        <v>1.07</v>
      </c>
      <c r="CK22" s="579">
        <v>1.07</v>
      </c>
      <c r="CL22" s="579">
        <v>1.07</v>
      </c>
      <c r="CM22" s="579">
        <v>1.07</v>
      </c>
      <c r="CN22" s="579">
        <v>1.07</v>
      </c>
      <c r="CO22" s="579">
        <v>1.07</v>
      </c>
      <c r="CP22" s="579">
        <v>1.07</v>
      </c>
      <c r="CQ22" s="579">
        <v>1.07</v>
      </c>
      <c r="CR22" s="579">
        <v>1.07</v>
      </c>
      <c r="CS22" s="579">
        <v>1.07</v>
      </c>
      <c r="CT22" s="579">
        <v>1.07</v>
      </c>
      <c r="CU22" s="579">
        <v>1.07</v>
      </c>
      <c r="CV22" s="579">
        <v>1.07</v>
      </c>
      <c r="CW22" s="579">
        <v>1.07</v>
      </c>
      <c r="CX22" s="579">
        <v>1.07</v>
      </c>
      <c r="CY22" s="579">
        <v>1.07</v>
      </c>
      <c r="CZ22" s="579">
        <v>1.07</v>
      </c>
      <c r="DA22" s="579">
        <v>1.07</v>
      </c>
      <c r="DB22" s="579">
        <v>1.07</v>
      </c>
      <c r="DC22" s="579">
        <v>1.1299999999999999</v>
      </c>
      <c r="DD22" s="579">
        <v>1.1299999999999999</v>
      </c>
      <c r="DE22" s="579">
        <v>1.1299999999999999</v>
      </c>
      <c r="DF22" s="579">
        <v>1.1299999999999999</v>
      </c>
      <c r="DG22" s="579">
        <v>1.1299999999999999</v>
      </c>
      <c r="DH22" s="579"/>
      <c r="DI22" s="731">
        <v>1.08</v>
      </c>
      <c r="DJ22" s="731">
        <v>1.08</v>
      </c>
      <c r="DK22" s="731">
        <v>1.08</v>
      </c>
      <c r="DL22" s="731">
        <v>1.08</v>
      </c>
      <c r="DM22" s="731">
        <v>1.0649999999999999</v>
      </c>
      <c r="DN22" s="731">
        <v>1.0649999999999999</v>
      </c>
      <c r="DO22" s="731">
        <v>1.0649999999999999</v>
      </c>
      <c r="DP22" s="731">
        <v>1.0649999999999999</v>
      </c>
      <c r="DQ22" s="731">
        <v>1.0649999999999999</v>
      </c>
      <c r="DR22" s="731">
        <v>1.0649999999999999</v>
      </c>
      <c r="DS22" s="731">
        <v>1.0649999999999999</v>
      </c>
      <c r="DT22" s="731">
        <v>1.0649999999999999</v>
      </c>
      <c r="DU22" s="731">
        <v>1.0649999999999999</v>
      </c>
      <c r="DV22" s="731">
        <v>1.0649999999999999</v>
      </c>
      <c r="DW22" s="731">
        <v>1.0649999999999999</v>
      </c>
      <c r="DX22" s="731">
        <v>1.0649999999999999</v>
      </c>
      <c r="DY22" s="731">
        <v>1.0649999999999999</v>
      </c>
      <c r="DZ22" s="731">
        <v>1.0649999999999999</v>
      </c>
      <c r="EA22" s="731">
        <v>1.0649999999999999</v>
      </c>
      <c r="EB22" s="731">
        <v>1.0649999999999999</v>
      </c>
      <c r="EC22" s="731">
        <v>1.0649999999999999</v>
      </c>
      <c r="ED22" s="731">
        <v>1.0649999999999999</v>
      </c>
      <c r="EE22" s="579">
        <v>1.05</v>
      </c>
      <c r="EF22" s="579">
        <v>1.05</v>
      </c>
      <c r="EG22" s="579">
        <v>1.05</v>
      </c>
      <c r="EH22" s="579">
        <v>1.05</v>
      </c>
      <c r="EI22" s="579">
        <v>1.05</v>
      </c>
      <c r="EJ22" s="579">
        <v>1.05</v>
      </c>
      <c r="EK22" s="579">
        <v>1.05</v>
      </c>
      <c r="EL22" s="579">
        <v>1.05</v>
      </c>
      <c r="EM22" s="579">
        <v>1.05</v>
      </c>
      <c r="EN22" s="579">
        <v>1.05</v>
      </c>
      <c r="EO22" s="579">
        <v>1.05</v>
      </c>
      <c r="EP22" s="579">
        <v>1.05</v>
      </c>
      <c r="EQ22" s="579">
        <v>1.05</v>
      </c>
      <c r="ER22" s="579">
        <v>1.05</v>
      </c>
      <c r="ES22" s="579">
        <v>1.05</v>
      </c>
      <c r="ET22" s="579">
        <v>1.05</v>
      </c>
      <c r="EU22" s="579">
        <v>1.05</v>
      </c>
      <c r="EV22" s="579">
        <v>1.05</v>
      </c>
      <c r="EW22" s="579">
        <v>1.05</v>
      </c>
      <c r="EX22" s="579">
        <v>1.05</v>
      </c>
      <c r="EY22" s="579">
        <v>1.05</v>
      </c>
      <c r="EZ22" s="579">
        <v>1.05</v>
      </c>
      <c r="FA22" s="579">
        <v>1.05</v>
      </c>
      <c r="FB22" s="579">
        <v>1.05</v>
      </c>
      <c r="FC22" s="579">
        <v>1.05</v>
      </c>
      <c r="FD22" s="579">
        <v>1.05</v>
      </c>
      <c r="FE22" s="579">
        <v>1.05</v>
      </c>
      <c r="FF22" s="579">
        <v>1.05</v>
      </c>
      <c r="FG22" s="579">
        <v>1.05</v>
      </c>
      <c r="FH22" s="579">
        <v>1.05</v>
      </c>
      <c r="FI22" s="579"/>
      <c r="FJ22" s="579">
        <v>1.07</v>
      </c>
      <c r="FK22" s="579">
        <v>1.07</v>
      </c>
      <c r="FL22" s="579">
        <v>1.07</v>
      </c>
      <c r="FM22" s="579">
        <v>1.07</v>
      </c>
      <c r="FN22" s="579">
        <v>1.07</v>
      </c>
      <c r="FO22" s="579">
        <v>1.07</v>
      </c>
      <c r="FP22" s="579">
        <v>1.07</v>
      </c>
      <c r="FQ22" s="579">
        <v>1.07</v>
      </c>
      <c r="FR22" s="579">
        <v>1.07</v>
      </c>
      <c r="FS22" s="579">
        <v>1.07</v>
      </c>
      <c r="FT22" s="579">
        <v>1.07</v>
      </c>
      <c r="FU22" s="579">
        <v>1.07</v>
      </c>
      <c r="FV22" s="579">
        <v>1.07</v>
      </c>
      <c r="FW22" s="579">
        <v>1.07</v>
      </c>
      <c r="FX22" s="579">
        <v>1.07</v>
      </c>
      <c r="FY22" s="579">
        <v>1.07</v>
      </c>
      <c r="FZ22" s="579">
        <v>1.07</v>
      </c>
      <c r="GA22" s="579">
        <v>1.07</v>
      </c>
      <c r="GB22" s="579">
        <v>1.07</v>
      </c>
      <c r="GC22" s="579">
        <v>1.07</v>
      </c>
      <c r="GD22" s="579">
        <v>1.07</v>
      </c>
      <c r="GE22" s="579">
        <v>1.07</v>
      </c>
      <c r="GF22" s="579">
        <v>1.07</v>
      </c>
      <c r="GG22" s="579">
        <v>1.07</v>
      </c>
      <c r="GH22" s="579">
        <v>1.07</v>
      </c>
      <c r="GI22" s="579">
        <v>1.07</v>
      </c>
      <c r="GJ22" s="579">
        <v>1.07</v>
      </c>
      <c r="GK22" s="579">
        <v>1.07</v>
      </c>
      <c r="GL22" s="579">
        <v>1.07</v>
      </c>
      <c r="GM22" s="579">
        <v>1.07</v>
      </c>
      <c r="GN22" s="579">
        <v>1.07</v>
      </c>
      <c r="GO22" s="579">
        <v>1.07</v>
      </c>
      <c r="GP22" s="579">
        <v>1.07</v>
      </c>
      <c r="GQ22" s="579">
        <v>1.07</v>
      </c>
      <c r="GR22" s="579">
        <v>1.07</v>
      </c>
      <c r="GS22" s="579">
        <v>1.07</v>
      </c>
      <c r="GT22" s="579">
        <v>1.07</v>
      </c>
      <c r="GU22" s="579">
        <v>1.07</v>
      </c>
      <c r="GV22" s="579">
        <v>1.07</v>
      </c>
      <c r="GW22" s="579">
        <v>1.07</v>
      </c>
      <c r="GX22" s="579">
        <v>1.07</v>
      </c>
      <c r="GY22" s="579">
        <v>1.05</v>
      </c>
      <c r="GZ22" s="579">
        <v>1.05</v>
      </c>
      <c r="HA22" s="579">
        <v>1.05</v>
      </c>
      <c r="HB22" s="579">
        <v>1.05</v>
      </c>
      <c r="HC22" s="579">
        <v>1.05</v>
      </c>
      <c r="HD22" s="579">
        <v>1.05</v>
      </c>
      <c r="HE22" s="579">
        <v>1.05</v>
      </c>
      <c r="HF22" s="579">
        <v>1.05</v>
      </c>
      <c r="HG22" s="579">
        <v>1.05</v>
      </c>
      <c r="HH22" s="579">
        <v>1.05</v>
      </c>
      <c r="HI22" s="579">
        <v>1.05</v>
      </c>
      <c r="HK22" s="715">
        <v>1.2287999999999999</v>
      </c>
    </row>
    <row r="23" spans="1:219">
      <c r="A23" s="581" t="s">
        <v>350</v>
      </c>
      <c r="B23" s="618">
        <v>1.2</v>
      </c>
      <c r="C23" s="618">
        <v>1.7</v>
      </c>
      <c r="D23" s="618">
        <v>2.2999999999999998</v>
      </c>
      <c r="E23" s="635">
        <v>1.55</v>
      </c>
      <c r="F23" s="618">
        <v>1.55</v>
      </c>
      <c r="G23" s="618">
        <v>1.55</v>
      </c>
      <c r="H23" s="618">
        <v>1.55</v>
      </c>
      <c r="I23" s="618">
        <v>1.55</v>
      </c>
      <c r="J23" s="618">
        <v>1.1000000000000001</v>
      </c>
      <c r="K23" s="618">
        <v>1.1000000000000001</v>
      </c>
      <c r="L23" s="618">
        <v>1.1000000000000001</v>
      </c>
      <c r="M23" s="618">
        <v>1.1000000000000001</v>
      </c>
      <c r="N23" s="618">
        <v>1.1000000000000001</v>
      </c>
      <c r="O23" s="618">
        <v>1.1000000000000001</v>
      </c>
      <c r="P23" s="618">
        <v>1.1000000000000001</v>
      </c>
      <c r="Q23" s="618">
        <v>1.1000000000000001</v>
      </c>
      <c r="R23" s="618">
        <v>1.1000000000000001</v>
      </c>
      <c r="S23" s="618">
        <v>1.1000000000000001</v>
      </c>
      <c r="T23" s="618">
        <v>1.1000000000000001</v>
      </c>
      <c r="U23" s="618">
        <v>1.1000000000000001</v>
      </c>
      <c r="V23" s="618">
        <v>1.1000000000000001</v>
      </c>
      <c r="W23" s="618">
        <v>1.1000000000000001</v>
      </c>
      <c r="X23" s="618">
        <v>1.1000000000000001</v>
      </c>
      <c r="Y23" s="618">
        <v>1.1000000000000001</v>
      </c>
      <c r="Z23" s="618">
        <v>1.1000000000000001</v>
      </c>
      <c r="AA23" s="618">
        <v>1.1000000000000001</v>
      </c>
      <c r="AB23" s="618">
        <v>1.1000000000000001</v>
      </c>
      <c r="AC23" s="618">
        <v>1.1000000000000001</v>
      </c>
      <c r="AD23" s="618">
        <v>1.1000000000000001</v>
      </c>
      <c r="AE23" s="618">
        <v>1.35</v>
      </c>
      <c r="AF23" s="618">
        <v>1.4</v>
      </c>
      <c r="AG23" s="618">
        <v>1.4</v>
      </c>
      <c r="AH23" s="618">
        <v>1.4</v>
      </c>
      <c r="AI23" s="618">
        <v>1.4</v>
      </c>
      <c r="AJ23" s="618">
        <v>1.1000000000000001</v>
      </c>
      <c r="AK23" s="618">
        <v>1.1000000000000001</v>
      </c>
      <c r="AL23" s="618">
        <v>1.1000000000000001</v>
      </c>
      <c r="AM23" s="618">
        <v>1.1000000000000001</v>
      </c>
      <c r="AN23" s="618">
        <v>1.1000000000000001</v>
      </c>
      <c r="AO23" s="618">
        <v>1.1000000000000001</v>
      </c>
      <c r="AP23" s="634">
        <v>1.3</v>
      </c>
      <c r="AQ23" s="672">
        <v>1.35</v>
      </c>
      <c r="AR23" s="618">
        <v>1.1000000000000001</v>
      </c>
      <c r="AS23" s="618">
        <v>1.1000000000000001</v>
      </c>
      <c r="AT23" s="618">
        <v>1.1000000000000001</v>
      </c>
      <c r="AU23" s="618">
        <v>1.1000000000000001</v>
      </c>
      <c r="AV23" s="618">
        <v>1.1000000000000001</v>
      </c>
      <c r="AW23" s="618">
        <v>1.04</v>
      </c>
      <c r="AX23" s="618">
        <v>1.04</v>
      </c>
      <c r="AY23" s="618">
        <v>1.04</v>
      </c>
      <c r="AZ23" s="618">
        <v>1.04</v>
      </c>
      <c r="BA23" s="618">
        <v>1.04</v>
      </c>
      <c r="BB23" s="618">
        <v>1.04</v>
      </c>
      <c r="BC23" s="618">
        <v>1.04</v>
      </c>
      <c r="BD23" s="618">
        <v>1.04</v>
      </c>
      <c r="BE23" s="618">
        <v>1.04</v>
      </c>
      <c r="BF23" s="618">
        <v>1.04</v>
      </c>
      <c r="BG23" s="708">
        <v>1.07</v>
      </c>
      <c r="BH23" s="579">
        <v>1.07</v>
      </c>
      <c r="BI23" s="579">
        <v>1.07</v>
      </c>
      <c r="BJ23" s="579">
        <v>1.07</v>
      </c>
      <c r="BK23" s="579">
        <v>1.07</v>
      </c>
      <c r="BL23" s="579">
        <v>1.07</v>
      </c>
      <c r="BM23" s="579">
        <v>1.07</v>
      </c>
      <c r="BN23" s="579">
        <v>1.07</v>
      </c>
      <c r="BO23" s="579">
        <v>1.07</v>
      </c>
      <c r="BP23" s="579">
        <v>1.07</v>
      </c>
      <c r="BQ23" s="579">
        <v>1.07</v>
      </c>
      <c r="BR23" s="579">
        <v>1.07</v>
      </c>
      <c r="BS23" s="579">
        <v>1.07</v>
      </c>
      <c r="BT23" s="579">
        <v>1.07</v>
      </c>
      <c r="BU23" s="579">
        <v>1.07</v>
      </c>
      <c r="BV23" s="579">
        <v>1.07</v>
      </c>
      <c r="BW23" s="579">
        <v>1.07</v>
      </c>
      <c r="BX23" s="579">
        <v>1.07</v>
      </c>
      <c r="BY23" s="579">
        <v>1.07</v>
      </c>
      <c r="BZ23" s="579">
        <v>1.07</v>
      </c>
      <c r="CA23" s="579">
        <v>1.07</v>
      </c>
      <c r="CB23" s="579">
        <v>1.07</v>
      </c>
      <c r="CC23" s="579">
        <v>1.07</v>
      </c>
      <c r="CD23" s="579">
        <v>1.07</v>
      </c>
      <c r="CE23" s="579">
        <v>1.07</v>
      </c>
      <c r="CF23" s="579">
        <v>1.07</v>
      </c>
      <c r="CG23" s="579">
        <v>1.07</v>
      </c>
      <c r="CH23" s="579">
        <v>1.07</v>
      </c>
      <c r="CI23" s="579">
        <v>1.07</v>
      </c>
      <c r="CJ23" s="579">
        <v>1.07</v>
      </c>
      <c r="CK23" s="579">
        <v>1.07</v>
      </c>
      <c r="CL23" s="579">
        <v>1.07</v>
      </c>
      <c r="CM23" s="579">
        <v>1.07</v>
      </c>
      <c r="CN23" s="579">
        <v>1.07</v>
      </c>
      <c r="CO23" s="579">
        <v>1.07</v>
      </c>
      <c r="CP23" s="579">
        <v>1.07</v>
      </c>
      <c r="CQ23" s="579">
        <v>1.07</v>
      </c>
      <c r="CR23" s="579">
        <v>1.07</v>
      </c>
      <c r="CS23" s="579">
        <v>1.07</v>
      </c>
      <c r="CT23" s="579">
        <v>1.07</v>
      </c>
      <c r="CU23" s="579">
        <v>1.07</v>
      </c>
      <c r="CV23" s="579">
        <v>1.07</v>
      </c>
      <c r="CW23" s="579">
        <v>1.07</v>
      </c>
      <c r="CX23" s="579">
        <v>1.07</v>
      </c>
      <c r="CY23" s="579">
        <v>1.07</v>
      </c>
      <c r="CZ23" s="579">
        <v>1.07</v>
      </c>
      <c r="DA23" s="579">
        <v>1.07</v>
      </c>
      <c r="DB23" s="579">
        <v>1.07</v>
      </c>
      <c r="DC23" s="579">
        <v>1.1299999999999999</v>
      </c>
      <c r="DD23" s="579">
        <v>1.1299999999999999</v>
      </c>
      <c r="DE23" s="579">
        <v>1.1299999999999999</v>
      </c>
      <c r="DF23" s="579">
        <v>1.1299999999999999</v>
      </c>
      <c r="DG23" s="579">
        <v>1.1299999999999999</v>
      </c>
      <c r="DH23" s="579"/>
      <c r="DI23" s="731">
        <v>1.08</v>
      </c>
      <c r="DJ23" s="731">
        <v>1.08</v>
      </c>
      <c r="DK23" s="731">
        <v>1.08</v>
      </c>
      <c r="DL23" s="731">
        <v>1.08</v>
      </c>
      <c r="DM23" s="731">
        <v>1.0649999999999999</v>
      </c>
      <c r="DN23" s="731">
        <v>1.0649999999999999</v>
      </c>
      <c r="DO23" s="731">
        <v>1.0649999999999999</v>
      </c>
      <c r="DP23" s="731">
        <v>1.0649999999999999</v>
      </c>
      <c r="DQ23" s="731">
        <v>1.0649999999999999</v>
      </c>
      <c r="DR23" s="731">
        <v>1.0649999999999999</v>
      </c>
      <c r="DS23" s="731">
        <v>1.0649999999999999</v>
      </c>
      <c r="DT23" s="731">
        <v>1.0649999999999999</v>
      </c>
      <c r="DU23" s="731">
        <v>1.0649999999999999</v>
      </c>
      <c r="DV23" s="731">
        <v>1.0649999999999999</v>
      </c>
      <c r="DW23" s="731">
        <v>1.0649999999999999</v>
      </c>
      <c r="DX23" s="731">
        <v>1.0649999999999999</v>
      </c>
      <c r="DY23" s="731">
        <v>1.0649999999999999</v>
      </c>
      <c r="DZ23" s="731">
        <v>1.0649999999999999</v>
      </c>
      <c r="EA23" s="731">
        <v>1.0649999999999999</v>
      </c>
      <c r="EB23" s="731">
        <v>1.0649999999999999</v>
      </c>
      <c r="EC23" s="731">
        <v>1.0649999999999999</v>
      </c>
      <c r="ED23" s="731">
        <v>1.0649999999999999</v>
      </c>
      <c r="EE23" s="579">
        <v>1.05</v>
      </c>
      <c r="EF23" s="579">
        <v>1.05</v>
      </c>
      <c r="EG23" s="579">
        <v>1.05</v>
      </c>
      <c r="EH23" s="579">
        <v>1.05</v>
      </c>
      <c r="EI23" s="579">
        <v>1.05</v>
      </c>
      <c r="EJ23" s="579">
        <v>1.05</v>
      </c>
      <c r="EK23" s="579">
        <v>1.05</v>
      </c>
      <c r="EL23" s="579">
        <v>1.05</v>
      </c>
      <c r="EM23" s="579">
        <v>1.05</v>
      </c>
      <c r="EN23" s="579">
        <v>1.05</v>
      </c>
      <c r="EO23" s="579">
        <v>1.05</v>
      </c>
      <c r="EP23" s="579">
        <v>1.05</v>
      </c>
      <c r="EQ23" s="579">
        <v>1.05</v>
      </c>
      <c r="ER23" s="579">
        <v>1.05</v>
      </c>
      <c r="ES23" s="579">
        <v>1.05</v>
      </c>
      <c r="ET23" s="579">
        <v>1.05</v>
      </c>
      <c r="EU23" s="579">
        <v>1.05</v>
      </c>
      <c r="EV23" s="579">
        <v>1.05</v>
      </c>
      <c r="EW23" s="579">
        <v>1.05</v>
      </c>
      <c r="EX23" s="579">
        <v>1.05</v>
      </c>
      <c r="EY23" s="579">
        <v>1.05</v>
      </c>
      <c r="EZ23" s="579">
        <v>1.05</v>
      </c>
      <c r="FA23" s="579">
        <v>1.05</v>
      </c>
      <c r="FB23" s="579">
        <v>1.05</v>
      </c>
      <c r="FC23" s="579">
        <v>1.05</v>
      </c>
      <c r="FD23" s="579">
        <v>1.05</v>
      </c>
      <c r="FE23" s="579">
        <v>1.05</v>
      </c>
      <c r="FF23" s="579">
        <v>1.05</v>
      </c>
      <c r="FG23" s="579">
        <v>1.05</v>
      </c>
      <c r="FH23" s="579">
        <v>1.05</v>
      </c>
      <c r="FI23" s="579"/>
      <c r="FJ23" s="579">
        <v>1.07</v>
      </c>
      <c r="FK23" s="579">
        <v>1.07</v>
      </c>
      <c r="FL23" s="579">
        <v>1.07</v>
      </c>
      <c r="FM23" s="579">
        <v>1.07</v>
      </c>
      <c r="FN23" s="579">
        <v>1.07</v>
      </c>
      <c r="FO23" s="579">
        <v>1.07</v>
      </c>
      <c r="FP23" s="579">
        <v>1.07</v>
      </c>
      <c r="FQ23" s="579">
        <v>1.07</v>
      </c>
      <c r="FR23" s="579">
        <v>1.07</v>
      </c>
      <c r="FS23" s="579">
        <v>1.07</v>
      </c>
      <c r="FT23" s="579">
        <v>1.07</v>
      </c>
      <c r="FU23" s="579">
        <v>1.07</v>
      </c>
      <c r="FV23" s="579">
        <v>1.07</v>
      </c>
      <c r="FW23" s="579">
        <v>1.07</v>
      </c>
      <c r="FX23" s="579">
        <v>1.07</v>
      </c>
      <c r="FY23" s="579">
        <v>1.07</v>
      </c>
      <c r="FZ23" s="579">
        <v>1.07</v>
      </c>
      <c r="GA23" s="579">
        <v>1.07</v>
      </c>
      <c r="GB23" s="579">
        <v>1.07</v>
      </c>
      <c r="GC23" s="579">
        <v>1.07</v>
      </c>
      <c r="GD23" s="579">
        <v>1.07</v>
      </c>
      <c r="GE23" s="579">
        <v>1.07</v>
      </c>
      <c r="GF23" s="579">
        <v>1.07</v>
      </c>
      <c r="GG23" s="579">
        <v>1.07</v>
      </c>
      <c r="GH23" s="579">
        <v>1.07</v>
      </c>
      <c r="GI23" s="579">
        <v>1.07</v>
      </c>
      <c r="GJ23" s="579">
        <v>1.07</v>
      </c>
      <c r="GK23" s="579">
        <v>1.07</v>
      </c>
      <c r="GL23" s="579">
        <v>1.07</v>
      </c>
      <c r="GM23" s="579">
        <v>1.07</v>
      </c>
      <c r="GN23" s="579">
        <v>1.07</v>
      </c>
      <c r="GO23" s="579">
        <v>1.07</v>
      </c>
      <c r="GP23" s="579">
        <v>1.07</v>
      </c>
      <c r="GQ23" s="579">
        <v>1.07</v>
      </c>
      <c r="GR23" s="579">
        <v>1.07</v>
      </c>
      <c r="GS23" s="579">
        <v>1.07</v>
      </c>
      <c r="GT23" s="579">
        <v>1.07</v>
      </c>
      <c r="GU23" s="579">
        <v>1.07</v>
      </c>
      <c r="GV23" s="579">
        <v>1.07</v>
      </c>
      <c r="GW23" s="579">
        <v>1.07</v>
      </c>
      <c r="GX23" s="579">
        <v>1.07</v>
      </c>
      <c r="GY23" s="579">
        <v>1.05</v>
      </c>
      <c r="GZ23" s="579">
        <v>1.05</v>
      </c>
      <c r="HA23" s="579">
        <v>1.05</v>
      </c>
      <c r="HB23" s="579">
        <v>1.05</v>
      </c>
      <c r="HC23" s="579">
        <v>1.05</v>
      </c>
      <c r="HD23" s="579">
        <v>1.05</v>
      </c>
      <c r="HE23" s="579">
        <v>1.05</v>
      </c>
      <c r="HF23" s="579">
        <v>1.05</v>
      </c>
      <c r="HG23" s="579">
        <v>1.05</v>
      </c>
      <c r="HH23" s="579">
        <v>1.05</v>
      </c>
      <c r="HI23" s="579">
        <v>1.05</v>
      </c>
      <c r="HK23" s="715">
        <v>1.3389</v>
      </c>
    </row>
    <row r="24" spans="1:219">
      <c r="A24" s="581" t="s">
        <v>351</v>
      </c>
      <c r="B24" s="618">
        <v>1.1200000000000001</v>
      </c>
      <c r="C24" s="618">
        <v>1.7</v>
      </c>
      <c r="D24" s="618">
        <v>1.6</v>
      </c>
      <c r="E24" s="635">
        <v>1.1499999999999999</v>
      </c>
      <c r="F24" s="618">
        <v>1.1499999999999999</v>
      </c>
      <c r="G24" s="618">
        <v>1.1499999999999999</v>
      </c>
      <c r="H24" s="618">
        <v>1.1499999999999999</v>
      </c>
      <c r="I24" s="618">
        <v>1.1499999999999999</v>
      </c>
      <c r="J24" s="618">
        <v>1.1000000000000001</v>
      </c>
      <c r="K24" s="618">
        <v>1.1000000000000001</v>
      </c>
      <c r="L24" s="618">
        <v>1.1000000000000001</v>
      </c>
      <c r="M24" s="618">
        <v>1.1000000000000001</v>
      </c>
      <c r="N24" s="618">
        <v>1.1000000000000001</v>
      </c>
      <c r="O24" s="618">
        <v>1.1000000000000001</v>
      </c>
      <c r="P24" s="618">
        <v>1.1000000000000001</v>
      </c>
      <c r="Q24" s="618">
        <v>1.1000000000000001</v>
      </c>
      <c r="R24" s="618">
        <v>1.1000000000000001</v>
      </c>
      <c r="S24" s="618">
        <v>1.1000000000000001</v>
      </c>
      <c r="T24" s="618">
        <v>1.1000000000000001</v>
      </c>
      <c r="U24" s="618">
        <v>1.1000000000000001</v>
      </c>
      <c r="V24" s="618">
        <v>1.1000000000000001</v>
      </c>
      <c r="W24" s="618">
        <v>1.1000000000000001</v>
      </c>
      <c r="X24" s="618">
        <v>1.1000000000000001</v>
      </c>
      <c r="Y24" s="618">
        <v>1.1000000000000001</v>
      </c>
      <c r="Z24" s="618">
        <v>1.1000000000000001</v>
      </c>
      <c r="AA24" s="618">
        <v>1.1000000000000001</v>
      </c>
      <c r="AB24" s="618">
        <v>1.1000000000000001</v>
      </c>
      <c r="AC24" s="618">
        <v>1.1000000000000001</v>
      </c>
      <c r="AD24" s="618">
        <v>1.1000000000000001</v>
      </c>
      <c r="AE24" s="618">
        <v>1.1000000000000001</v>
      </c>
      <c r="AF24" s="618">
        <v>1.1000000000000001</v>
      </c>
      <c r="AG24" s="618">
        <v>1.1000000000000001</v>
      </c>
      <c r="AH24" s="618">
        <v>1.1000000000000001</v>
      </c>
      <c r="AI24" s="618">
        <v>1.1000000000000001</v>
      </c>
      <c r="AJ24" s="618">
        <v>1.1000000000000001</v>
      </c>
      <c r="AK24" s="618">
        <v>1.1000000000000001</v>
      </c>
      <c r="AL24" s="618">
        <v>1.1000000000000001</v>
      </c>
      <c r="AM24" s="618">
        <v>1.1000000000000001</v>
      </c>
      <c r="AN24" s="618">
        <v>1.1000000000000001</v>
      </c>
      <c r="AO24" s="618">
        <v>1.1000000000000001</v>
      </c>
      <c r="AP24" s="618">
        <v>1.1000000000000001</v>
      </c>
      <c r="AQ24" s="618">
        <v>1.1000000000000001</v>
      </c>
      <c r="AR24" s="618">
        <v>1.1000000000000001</v>
      </c>
      <c r="AS24" s="618">
        <v>1.1000000000000001</v>
      </c>
      <c r="AT24" s="618">
        <v>1.1000000000000001</v>
      </c>
      <c r="AU24" s="618">
        <v>1.1000000000000001</v>
      </c>
      <c r="AV24" s="618">
        <v>1.1000000000000001</v>
      </c>
      <c r="AW24" s="618">
        <v>1.04</v>
      </c>
      <c r="AX24" s="618">
        <v>1.04</v>
      </c>
      <c r="AY24" s="618">
        <v>1.04</v>
      </c>
      <c r="AZ24" s="618">
        <v>1.04</v>
      </c>
      <c r="BA24" s="618">
        <v>1.04</v>
      </c>
      <c r="BB24" s="618">
        <v>1.04</v>
      </c>
      <c r="BC24" s="618">
        <v>1.04</v>
      </c>
      <c r="BD24" s="618">
        <v>1.04</v>
      </c>
      <c r="BE24" s="618">
        <v>1.04</v>
      </c>
      <c r="BF24" s="618">
        <v>1.04</v>
      </c>
      <c r="BG24" s="708">
        <v>1.07</v>
      </c>
      <c r="BH24" s="579">
        <v>1.07</v>
      </c>
      <c r="BI24" s="579">
        <v>1.07</v>
      </c>
      <c r="BJ24" s="579">
        <v>1.07</v>
      </c>
      <c r="BK24" s="579">
        <v>1.07</v>
      </c>
      <c r="BL24" s="579">
        <v>1.07</v>
      </c>
      <c r="BM24" s="579">
        <v>1.07</v>
      </c>
      <c r="BN24" s="579">
        <v>1.07</v>
      </c>
      <c r="BO24" s="579">
        <v>1.07</v>
      </c>
      <c r="BP24" s="579">
        <v>1.07</v>
      </c>
      <c r="BQ24" s="579">
        <v>1.07</v>
      </c>
      <c r="BR24" s="579">
        <v>1.07</v>
      </c>
      <c r="BS24" s="579">
        <v>1.07</v>
      </c>
      <c r="BT24" s="579">
        <v>1.07</v>
      </c>
      <c r="BU24" s="579">
        <v>1.07</v>
      </c>
      <c r="BV24" s="579">
        <v>1.07</v>
      </c>
      <c r="BW24" s="579">
        <v>1.07</v>
      </c>
      <c r="BX24" s="579">
        <v>1.07</v>
      </c>
      <c r="BY24" s="579">
        <v>1.07</v>
      </c>
      <c r="BZ24" s="579">
        <v>1.07</v>
      </c>
      <c r="CA24" s="579">
        <v>1.07</v>
      </c>
      <c r="CB24" s="579">
        <v>1.07</v>
      </c>
      <c r="CC24" s="579">
        <v>1.07</v>
      </c>
      <c r="CD24" s="579">
        <v>1.07</v>
      </c>
      <c r="CE24" s="579">
        <v>1.07</v>
      </c>
      <c r="CF24" s="579">
        <v>1.07</v>
      </c>
      <c r="CG24" s="579">
        <v>1.07</v>
      </c>
      <c r="CH24" s="579">
        <v>1.07</v>
      </c>
      <c r="CI24" s="579">
        <v>1.07</v>
      </c>
      <c r="CJ24" s="579">
        <v>1.07</v>
      </c>
      <c r="CK24" s="579">
        <v>1.07</v>
      </c>
      <c r="CL24" s="579">
        <v>1.07</v>
      </c>
      <c r="CM24" s="579">
        <v>1.07</v>
      </c>
      <c r="CN24" s="579">
        <v>1.07</v>
      </c>
      <c r="CO24" s="579">
        <v>1.07</v>
      </c>
      <c r="CP24" s="579">
        <v>1.07</v>
      </c>
      <c r="CQ24" s="579">
        <v>1.07</v>
      </c>
      <c r="CR24" s="579">
        <v>1.07</v>
      </c>
      <c r="CS24" s="579">
        <v>1.07</v>
      </c>
      <c r="CT24" s="579">
        <v>1.07</v>
      </c>
      <c r="CU24" s="579">
        <v>1.07</v>
      </c>
      <c r="CV24" s="579">
        <v>1.07</v>
      </c>
      <c r="CW24" s="579">
        <v>1.07</v>
      </c>
      <c r="CX24" s="579">
        <v>1.07</v>
      </c>
      <c r="CY24" s="579">
        <v>1.07</v>
      </c>
      <c r="CZ24" s="579">
        <v>1.07</v>
      </c>
      <c r="DA24" s="579">
        <v>1.07</v>
      </c>
      <c r="DB24" s="579">
        <v>1.07</v>
      </c>
      <c r="DC24" s="579">
        <v>1.1299999999999999</v>
      </c>
      <c r="DD24" s="579">
        <v>1.1299999999999999</v>
      </c>
      <c r="DE24" s="579">
        <v>1.1299999999999999</v>
      </c>
      <c r="DF24" s="579">
        <v>1.1299999999999999</v>
      </c>
      <c r="DG24" s="579">
        <v>1.1299999999999999</v>
      </c>
      <c r="DH24" s="579"/>
      <c r="DI24" s="731">
        <v>1.08</v>
      </c>
      <c r="DJ24" s="731">
        <v>1.08</v>
      </c>
      <c r="DK24" s="731">
        <v>1.08</v>
      </c>
      <c r="DL24" s="731">
        <v>1.08</v>
      </c>
      <c r="DM24" s="731">
        <v>1.0649999999999999</v>
      </c>
      <c r="DN24" s="731">
        <v>1.0649999999999999</v>
      </c>
      <c r="DO24" s="731">
        <v>1.0649999999999999</v>
      </c>
      <c r="DP24" s="731">
        <v>1.0649999999999999</v>
      </c>
      <c r="DQ24" s="731">
        <v>1.0649999999999999</v>
      </c>
      <c r="DR24" s="731">
        <v>1.0649999999999999</v>
      </c>
      <c r="DS24" s="731">
        <v>1.0649999999999999</v>
      </c>
      <c r="DT24" s="731">
        <v>1.0649999999999999</v>
      </c>
      <c r="DU24" s="731">
        <v>1.0649999999999999</v>
      </c>
      <c r="DV24" s="731">
        <v>1.0649999999999999</v>
      </c>
      <c r="DW24" s="731">
        <v>1.0649999999999999</v>
      </c>
      <c r="DX24" s="731">
        <v>1.0649999999999999</v>
      </c>
      <c r="DY24" s="731">
        <v>1.0649999999999999</v>
      </c>
      <c r="DZ24" s="731">
        <v>1.0649999999999999</v>
      </c>
      <c r="EA24" s="731">
        <v>1.0649999999999999</v>
      </c>
      <c r="EB24" s="731">
        <v>1.0649999999999999</v>
      </c>
      <c r="EC24" s="731">
        <v>1.0649999999999999</v>
      </c>
      <c r="ED24" s="731">
        <v>1.0649999999999999</v>
      </c>
      <c r="EE24" s="579">
        <v>1.05</v>
      </c>
      <c r="EF24" s="579">
        <v>1.05</v>
      </c>
      <c r="EG24" s="579">
        <v>1.05</v>
      </c>
      <c r="EH24" s="579">
        <v>1.05</v>
      </c>
      <c r="EI24" s="579">
        <v>1.05</v>
      </c>
      <c r="EJ24" s="579">
        <v>1.05</v>
      </c>
      <c r="EK24" s="579">
        <v>1.05</v>
      </c>
      <c r="EL24" s="579">
        <v>1.05</v>
      </c>
      <c r="EM24" s="579">
        <v>1.05</v>
      </c>
      <c r="EN24" s="579">
        <v>1.05</v>
      </c>
      <c r="EO24" s="579">
        <v>1.05</v>
      </c>
      <c r="EP24" s="579">
        <v>1.05</v>
      </c>
      <c r="EQ24" s="579">
        <v>1.05</v>
      </c>
      <c r="ER24" s="579">
        <v>1.05</v>
      </c>
      <c r="ES24" s="579">
        <v>1.05</v>
      </c>
      <c r="ET24" s="579">
        <v>1.05</v>
      </c>
      <c r="EU24" s="579">
        <v>1.05</v>
      </c>
      <c r="EV24" s="579">
        <v>1.05</v>
      </c>
      <c r="EW24" s="579">
        <v>1.05</v>
      </c>
      <c r="EX24" s="579">
        <v>1.05</v>
      </c>
      <c r="EY24" s="579">
        <v>1.05</v>
      </c>
      <c r="EZ24" s="579">
        <v>1.05</v>
      </c>
      <c r="FA24" s="579">
        <v>1.05</v>
      </c>
      <c r="FB24" s="579">
        <v>1.05</v>
      </c>
      <c r="FC24" s="579">
        <v>1.05</v>
      </c>
      <c r="FD24" s="579">
        <v>1.05</v>
      </c>
      <c r="FE24" s="579">
        <v>1.05</v>
      </c>
      <c r="FF24" s="579">
        <v>1.05</v>
      </c>
      <c r="FG24" s="579">
        <v>1.05</v>
      </c>
      <c r="FH24" s="579">
        <v>1.05</v>
      </c>
      <c r="FI24" s="579"/>
      <c r="FJ24" s="579">
        <v>1.07</v>
      </c>
      <c r="FK24" s="579">
        <v>1.07</v>
      </c>
      <c r="FL24" s="579">
        <v>1.07</v>
      </c>
      <c r="FM24" s="579">
        <v>1.07</v>
      </c>
      <c r="FN24" s="579">
        <v>1.07</v>
      </c>
      <c r="FO24" s="579">
        <v>1.07</v>
      </c>
      <c r="FP24" s="579">
        <v>1.07</v>
      </c>
      <c r="FQ24" s="579">
        <v>1.07</v>
      </c>
      <c r="FR24" s="579">
        <v>1.07</v>
      </c>
      <c r="FS24" s="579">
        <v>1.07</v>
      </c>
      <c r="FT24" s="579">
        <v>1.07</v>
      </c>
      <c r="FU24" s="579">
        <v>1.07</v>
      </c>
      <c r="FV24" s="579">
        <v>1.07</v>
      </c>
      <c r="FW24" s="579">
        <v>1.07</v>
      </c>
      <c r="FX24" s="579">
        <v>1.07</v>
      </c>
      <c r="FY24" s="579">
        <v>1.07</v>
      </c>
      <c r="FZ24" s="579">
        <v>1.07</v>
      </c>
      <c r="GA24" s="579">
        <v>1.07</v>
      </c>
      <c r="GB24" s="579">
        <v>1.07</v>
      </c>
      <c r="GC24" s="579">
        <v>1.07</v>
      </c>
      <c r="GD24" s="579">
        <v>1.07</v>
      </c>
      <c r="GE24" s="579">
        <v>1.07</v>
      </c>
      <c r="GF24" s="579">
        <v>1.07</v>
      </c>
      <c r="GG24" s="579">
        <v>1.07</v>
      </c>
      <c r="GH24" s="579">
        <v>1.07</v>
      </c>
      <c r="GI24" s="579">
        <v>1.07</v>
      </c>
      <c r="GJ24" s="579">
        <v>1.07</v>
      </c>
      <c r="GK24" s="579">
        <v>1.07</v>
      </c>
      <c r="GL24" s="579">
        <v>1.07</v>
      </c>
      <c r="GM24" s="579">
        <v>1.07</v>
      </c>
      <c r="GN24" s="579">
        <v>1.07</v>
      </c>
      <c r="GO24" s="579">
        <v>1.07</v>
      </c>
      <c r="GP24" s="579">
        <v>1.07</v>
      </c>
      <c r="GQ24" s="579">
        <v>1.07</v>
      </c>
      <c r="GR24" s="579">
        <v>1.07</v>
      </c>
      <c r="GS24" s="579">
        <v>1.07</v>
      </c>
      <c r="GT24" s="579">
        <v>1.07</v>
      </c>
      <c r="GU24" s="579">
        <v>1.07</v>
      </c>
      <c r="GV24" s="579">
        <v>1.07</v>
      </c>
      <c r="GW24" s="579">
        <v>1.07</v>
      </c>
      <c r="GX24" s="579">
        <v>1.07</v>
      </c>
      <c r="GY24" s="579">
        <v>1.05</v>
      </c>
      <c r="GZ24" s="579">
        <v>1.05</v>
      </c>
      <c r="HA24" s="579">
        <v>1.05</v>
      </c>
      <c r="HB24" s="579">
        <v>1.05</v>
      </c>
      <c r="HC24" s="579">
        <v>1.05</v>
      </c>
      <c r="HD24" s="579">
        <v>1.05</v>
      </c>
      <c r="HE24" s="579">
        <v>1.05</v>
      </c>
      <c r="HF24" s="579">
        <v>1.05</v>
      </c>
      <c r="HG24" s="579">
        <v>1.05</v>
      </c>
      <c r="HH24" s="579">
        <v>1.05</v>
      </c>
      <c r="HI24" s="579">
        <v>1.05</v>
      </c>
      <c r="HK24" s="715">
        <v>1.1577</v>
      </c>
    </row>
    <row r="25" spans="1:219">
      <c r="A25" s="581" t="s">
        <v>228</v>
      </c>
      <c r="B25" s="618">
        <v>1.2</v>
      </c>
      <c r="C25" s="618">
        <v>1.5</v>
      </c>
      <c r="D25" s="618">
        <v>2</v>
      </c>
      <c r="E25" s="634">
        <v>2</v>
      </c>
      <c r="F25" s="618">
        <v>2</v>
      </c>
      <c r="G25" s="618">
        <v>1.75</v>
      </c>
      <c r="H25" s="618">
        <v>1.75</v>
      </c>
      <c r="I25" s="618">
        <v>1.75</v>
      </c>
      <c r="J25" s="618">
        <v>1.1200000000000001</v>
      </c>
      <c r="K25" s="618">
        <v>1.1200000000000001</v>
      </c>
      <c r="L25" s="618">
        <v>1.1200000000000001</v>
      </c>
      <c r="M25" s="618">
        <v>1.1200000000000001</v>
      </c>
      <c r="N25" s="618">
        <v>1.1200000000000001</v>
      </c>
      <c r="O25" s="618">
        <v>1.1200000000000001</v>
      </c>
      <c r="P25" s="618">
        <v>1.1200000000000001</v>
      </c>
      <c r="Q25" s="618">
        <v>1.1200000000000001</v>
      </c>
      <c r="R25" s="618">
        <v>1.1200000000000001</v>
      </c>
      <c r="S25" s="618">
        <v>1.1200000000000001</v>
      </c>
      <c r="T25" s="618">
        <v>1.1200000000000001</v>
      </c>
      <c r="U25" s="618">
        <v>1.1200000000000001</v>
      </c>
      <c r="V25" s="618">
        <v>1.1200000000000001</v>
      </c>
      <c r="W25" s="618">
        <v>1.1200000000000001</v>
      </c>
      <c r="X25" s="618">
        <v>1.1200000000000001</v>
      </c>
      <c r="Y25" s="618">
        <v>1.1200000000000001</v>
      </c>
      <c r="Z25" s="618">
        <v>1.1200000000000001</v>
      </c>
      <c r="AA25" s="618">
        <v>1.1200000000000001</v>
      </c>
      <c r="AB25" s="618">
        <v>1.1200000000000001</v>
      </c>
      <c r="AC25" s="618">
        <v>1.1200000000000001</v>
      </c>
      <c r="AD25" s="618">
        <v>1.1200000000000001</v>
      </c>
      <c r="AE25" s="618">
        <v>1.1200000000000001</v>
      </c>
      <c r="AF25" s="618">
        <v>1.1200000000000001</v>
      </c>
      <c r="AG25" s="618">
        <v>1.1200000000000001</v>
      </c>
      <c r="AH25" s="618">
        <v>1.1200000000000001</v>
      </c>
      <c r="AI25" s="618">
        <v>1.1200000000000001</v>
      </c>
      <c r="AJ25" s="618">
        <v>1.1200000000000001</v>
      </c>
      <c r="AK25" s="618">
        <v>1.1200000000000001</v>
      </c>
      <c r="AL25" s="618">
        <v>1.1200000000000001</v>
      </c>
      <c r="AM25" s="618">
        <v>1.1200000000000001</v>
      </c>
      <c r="AN25" s="618">
        <v>1.1200000000000001</v>
      </c>
      <c r="AO25" s="618">
        <v>1.1200000000000001</v>
      </c>
      <c r="AP25" s="618">
        <v>1.1200000000000001</v>
      </c>
      <c r="AQ25" s="618">
        <v>1.1200000000000001</v>
      </c>
      <c r="AR25" s="618">
        <v>1.1200000000000001</v>
      </c>
      <c r="AS25" s="618">
        <v>1.1200000000000001</v>
      </c>
      <c r="AT25" s="618">
        <v>1.1200000000000001</v>
      </c>
      <c r="AU25" s="618">
        <v>1.1200000000000001</v>
      </c>
      <c r="AV25" s="618">
        <v>1.1200000000000001</v>
      </c>
      <c r="AW25" s="618">
        <v>1.04</v>
      </c>
      <c r="AX25" s="618">
        <v>1.04</v>
      </c>
      <c r="AY25" s="618">
        <v>1.04</v>
      </c>
      <c r="AZ25" s="618">
        <v>1.04</v>
      </c>
      <c r="BA25" s="618">
        <v>1.04</v>
      </c>
      <c r="BB25" s="618">
        <v>1.04</v>
      </c>
      <c r="BC25" s="618">
        <v>1.04</v>
      </c>
      <c r="BD25" s="618">
        <v>1.04</v>
      </c>
      <c r="BE25" s="618">
        <v>1.04</v>
      </c>
      <c r="BF25" s="618">
        <v>1.04</v>
      </c>
      <c r="BG25" s="708">
        <v>1.07</v>
      </c>
      <c r="BH25" s="579">
        <v>1.07</v>
      </c>
      <c r="BI25" s="579">
        <v>1.07</v>
      </c>
      <c r="BJ25" s="579">
        <v>1.07</v>
      </c>
      <c r="BK25" s="579">
        <v>1.07</v>
      </c>
      <c r="BL25" s="579">
        <v>1.07</v>
      </c>
      <c r="BM25" s="579">
        <v>1.07</v>
      </c>
      <c r="BN25" s="579">
        <v>1.07</v>
      </c>
      <c r="BO25" s="579">
        <v>1.07</v>
      </c>
      <c r="BP25" s="579">
        <v>1.07</v>
      </c>
      <c r="BQ25" s="579">
        <v>1.07</v>
      </c>
      <c r="BR25" s="579">
        <v>1.07</v>
      </c>
      <c r="BS25" s="579">
        <v>1.07</v>
      </c>
      <c r="BT25" s="579">
        <v>1.07</v>
      </c>
      <c r="BU25" s="579">
        <v>1.07</v>
      </c>
      <c r="BV25" s="579">
        <v>1.07</v>
      </c>
      <c r="BW25" s="579">
        <v>1.07</v>
      </c>
      <c r="BX25" s="579">
        <v>1.07</v>
      </c>
      <c r="BY25" s="579">
        <v>1.07</v>
      </c>
      <c r="BZ25" s="579">
        <v>1.07</v>
      </c>
      <c r="CA25" s="579">
        <v>1.07</v>
      </c>
      <c r="CB25" s="579">
        <v>1.07</v>
      </c>
      <c r="CC25" s="579">
        <v>1.07</v>
      </c>
      <c r="CD25" s="579">
        <v>1.07</v>
      </c>
      <c r="CE25" s="579">
        <v>1.07</v>
      </c>
      <c r="CF25" s="579">
        <v>1.07</v>
      </c>
      <c r="CG25" s="579">
        <v>1.07</v>
      </c>
      <c r="CH25" s="579">
        <v>1.07</v>
      </c>
      <c r="CI25" s="579">
        <v>1.07</v>
      </c>
      <c r="CJ25" s="579">
        <v>1.07</v>
      </c>
      <c r="CK25" s="579">
        <v>1.07</v>
      </c>
      <c r="CL25" s="579">
        <v>1.07</v>
      </c>
      <c r="CM25" s="579">
        <v>1.07</v>
      </c>
      <c r="CN25" s="579">
        <v>1.07</v>
      </c>
      <c r="CO25" s="579">
        <v>1.07</v>
      </c>
      <c r="CP25" s="579">
        <v>1.07</v>
      </c>
      <c r="CQ25" s="579">
        <v>1.07</v>
      </c>
      <c r="CR25" s="579">
        <v>1.07</v>
      </c>
      <c r="CS25" s="579">
        <v>1.07</v>
      </c>
      <c r="CT25" s="579">
        <v>1.07</v>
      </c>
      <c r="CU25" s="579">
        <v>1.07</v>
      </c>
      <c r="CV25" s="579">
        <v>1.07</v>
      </c>
      <c r="CW25" s="579">
        <v>1.07</v>
      </c>
      <c r="CX25" s="579">
        <v>1.07</v>
      </c>
      <c r="CY25" s="579">
        <v>1.07</v>
      </c>
      <c r="CZ25" s="579">
        <v>1.07</v>
      </c>
      <c r="DA25" s="579">
        <v>1.07</v>
      </c>
      <c r="DB25" s="579">
        <v>1.07</v>
      </c>
      <c r="DC25" s="579">
        <v>1.1299999999999999</v>
      </c>
      <c r="DD25" s="579">
        <v>1.1299999999999999</v>
      </c>
      <c r="DE25" s="579">
        <v>1.1299999999999999</v>
      </c>
      <c r="DF25" s="579">
        <v>1.1299999999999999</v>
      </c>
      <c r="DG25" s="579">
        <v>1.1299999999999999</v>
      </c>
      <c r="DH25" s="579"/>
      <c r="DI25" s="731">
        <v>1.08</v>
      </c>
      <c r="DJ25" s="731">
        <v>1.08</v>
      </c>
      <c r="DK25" s="731">
        <v>1.08</v>
      </c>
      <c r="DL25" s="731">
        <v>1.08</v>
      </c>
      <c r="DM25" s="731">
        <v>1.0649999999999999</v>
      </c>
      <c r="DN25" s="731">
        <v>1.0649999999999999</v>
      </c>
      <c r="DO25" s="731">
        <v>1.0649999999999999</v>
      </c>
      <c r="DP25" s="731">
        <v>1.0649999999999999</v>
      </c>
      <c r="DQ25" s="731">
        <v>1.0649999999999999</v>
      </c>
      <c r="DR25" s="731">
        <v>1.0649999999999999</v>
      </c>
      <c r="DS25" s="731">
        <v>1.0649999999999999</v>
      </c>
      <c r="DT25" s="731">
        <v>1.0649999999999999</v>
      </c>
      <c r="DU25" s="731">
        <v>1.0649999999999999</v>
      </c>
      <c r="DV25" s="731">
        <v>1.0649999999999999</v>
      </c>
      <c r="DW25" s="731">
        <v>1.0649999999999999</v>
      </c>
      <c r="DX25" s="731">
        <v>1.0649999999999999</v>
      </c>
      <c r="DY25" s="731">
        <v>1.0649999999999999</v>
      </c>
      <c r="DZ25" s="731">
        <v>1.0649999999999999</v>
      </c>
      <c r="EA25" s="731">
        <v>1.0649999999999999</v>
      </c>
      <c r="EB25" s="731">
        <v>1.0649999999999999</v>
      </c>
      <c r="EC25" s="731">
        <v>1.0649999999999999</v>
      </c>
      <c r="ED25" s="731">
        <v>1.0649999999999999</v>
      </c>
      <c r="EE25" s="579">
        <v>1.05</v>
      </c>
      <c r="EF25" s="579">
        <v>1.05</v>
      </c>
      <c r="EG25" s="579">
        <v>1.05</v>
      </c>
      <c r="EH25" s="579">
        <v>1.05</v>
      </c>
      <c r="EI25" s="579">
        <v>1.05</v>
      </c>
      <c r="EJ25" s="579">
        <v>1.05</v>
      </c>
      <c r="EK25" s="579">
        <v>1.05</v>
      </c>
      <c r="EL25" s="579">
        <v>1.05</v>
      </c>
      <c r="EM25" s="579">
        <v>1.05</v>
      </c>
      <c r="EN25" s="579">
        <v>1.05</v>
      </c>
      <c r="EO25" s="579">
        <v>1.05</v>
      </c>
      <c r="EP25" s="579">
        <v>1.05</v>
      </c>
      <c r="EQ25" s="579">
        <v>1.05</v>
      </c>
      <c r="ER25" s="579">
        <v>1.05</v>
      </c>
      <c r="ES25" s="579">
        <v>1.05</v>
      </c>
      <c r="ET25" s="579">
        <v>1.05</v>
      </c>
      <c r="EU25" s="579">
        <v>1.05</v>
      </c>
      <c r="EV25" s="579">
        <v>1.05</v>
      </c>
      <c r="EW25" s="579">
        <v>1.05</v>
      </c>
      <c r="EX25" s="579">
        <v>1.05</v>
      </c>
      <c r="EY25" s="579">
        <v>1.05</v>
      </c>
      <c r="EZ25" s="579">
        <v>1.05</v>
      </c>
      <c r="FA25" s="579">
        <v>1.05</v>
      </c>
      <c r="FB25" s="579">
        <v>1.05</v>
      </c>
      <c r="FC25" s="579">
        <v>1.05</v>
      </c>
      <c r="FD25" s="579">
        <v>1.05</v>
      </c>
      <c r="FE25" s="579">
        <v>1.05</v>
      </c>
      <c r="FF25" s="579">
        <v>1.05</v>
      </c>
      <c r="FG25" s="579">
        <v>1.05</v>
      </c>
      <c r="FH25" s="579">
        <v>1.05</v>
      </c>
      <c r="FI25" s="579"/>
      <c r="FJ25" s="579">
        <v>1.07</v>
      </c>
      <c r="FK25" s="579">
        <v>1.07</v>
      </c>
      <c r="FL25" s="579">
        <v>1.07</v>
      </c>
      <c r="FM25" s="579">
        <v>1.07</v>
      </c>
      <c r="FN25" s="579">
        <v>1.07</v>
      </c>
      <c r="FO25" s="579">
        <v>1.07</v>
      </c>
      <c r="FP25" s="579">
        <v>1.07</v>
      </c>
      <c r="FQ25" s="579">
        <v>1.07</v>
      </c>
      <c r="FR25" s="579">
        <v>1.07</v>
      </c>
      <c r="FS25" s="579">
        <v>1.07</v>
      </c>
      <c r="FT25" s="579">
        <v>1.07</v>
      </c>
      <c r="FU25" s="579">
        <v>1.07</v>
      </c>
      <c r="FV25" s="579">
        <v>1.07</v>
      </c>
      <c r="FW25" s="579">
        <v>1.07</v>
      </c>
      <c r="FX25" s="579">
        <v>1.07</v>
      </c>
      <c r="FY25" s="579">
        <v>1.07</v>
      </c>
      <c r="FZ25" s="579">
        <v>1.07</v>
      </c>
      <c r="GA25" s="579">
        <v>1.07</v>
      </c>
      <c r="GB25" s="579">
        <v>1.07</v>
      </c>
      <c r="GC25" s="579">
        <v>1.07</v>
      </c>
      <c r="GD25" s="579">
        <v>1.07</v>
      </c>
      <c r="GE25" s="579">
        <v>1.07</v>
      </c>
      <c r="GF25" s="579">
        <v>1.07</v>
      </c>
      <c r="GG25" s="579">
        <v>1.07</v>
      </c>
      <c r="GH25" s="579">
        <v>1.07</v>
      </c>
      <c r="GI25" s="579">
        <v>1.07</v>
      </c>
      <c r="GJ25" s="579">
        <v>1.07</v>
      </c>
      <c r="GK25" s="579">
        <v>1.07</v>
      </c>
      <c r="GL25" s="579">
        <v>1.07</v>
      </c>
      <c r="GM25" s="579">
        <v>1.07</v>
      </c>
      <c r="GN25" s="579">
        <v>1.07</v>
      </c>
      <c r="GO25" s="579">
        <v>1.07</v>
      </c>
      <c r="GP25" s="579">
        <v>1.07</v>
      </c>
      <c r="GQ25" s="579">
        <v>1.07</v>
      </c>
      <c r="GR25" s="579">
        <v>1.07</v>
      </c>
      <c r="GS25" s="579">
        <v>1.07</v>
      </c>
      <c r="GT25" s="579">
        <v>1.07</v>
      </c>
      <c r="GU25" s="579">
        <v>1.07</v>
      </c>
      <c r="GV25" s="579">
        <v>1.07</v>
      </c>
      <c r="GW25" s="579">
        <v>1.07</v>
      </c>
      <c r="GX25" s="579">
        <v>1.07</v>
      </c>
      <c r="GY25" s="579">
        <v>1.05</v>
      </c>
      <c r="GZ25" s="579">
        <v>1.05</v>
      </c>
      <c r="HA25" s="579">
        <v>1.05</v>
      </c>
      <c r="HB25" s="579">
        <v>1.05</v>
      </c>
      <c r="HC25" s="579">
        <v>1.05</v>
      </c>
      <c r="HD25" s="579">
        <v>1.05</v>
      </c>
      <c r="HE25" s="579">
        <v>1.05</v>
      </c>
      <c r="HF25" s="579">
        <v>1.05</v>
      </c>
      <c r="HG25" s="579">
        <v>1.05</v>
      </c>
      <c r="HH25" s="579">
        <v>1.05</v>
      </c>
      <c r="HI25" s="579">
        <v>1.05</v>
      </c>
      <c r="HK25" s="715">
        <v>1.2099</v>
      </c>
    </row>
    <row r="26" spans="1:219">
      <c r="A26" s="581" t="s">
        <v>229</v>
      </c>
      <c r="B26" s="618">
        <v>1.1200000000000001</v>
      </c>
      <c r="C26" s="618">
        <v>1.6</v>
      </c>
      <c r="D26" s="618">
        <v>1.9</v>
      </c>
      <c r="E26" s="635">
        <v>1.6</v>
      </c>
      <c r="F26" s="618">
        <v>1.6</v>
      </c>
      <c r="G26" s="618">
        <v>1.6</v>
      </c>
      <c r="H26" s="618">
        <v>1.6</v>
      </c>
      <c r="I26" s="618">
        <v>1.6</v>
      </c>
      <c r="J26" s="618">
        <v>1.1000000000000001</v>
      </c>
      <c r="K26" s="618">
        <v>1.1000000000000001</v>
      </c>
      <c r="L26" s="618">
        <v>1.1000000000000001</v>
      </c>
      <c r="M26" s="618">
        <v>1.1000000000000001</v>
      </c>
      <c r="N26" s="618">
        <v>1.1000000000000001</v>
      </c>
      <c r="O26" s="618">
        <v>1.1000000000000001</v>
      </c>
      <c r="P26" s="618">
        <v>1.1000000000000001</v>
      </c>
      <c r="Q26" s="618">
        <v>1.1000000000000001</v>
      </c>
      <c r="R26" s="618">
        <v>1.1000000000000001</v>
      </c>
      <c r="S26" s="618">
        <v>1.1000000000000001</v>
      </c>
      <c r="T26" s="618">
        <v>1.1000000000000001</v>
      </c>
      <c r="U26" s="618">
        <v>1.1000000000000001</v>
      </c>
      <c r="V26" s="618">
        <v>1.1000000000000001</v>
      </c>
      <c r="W26" s="618">
        <v>1.1000000000000001</v>
      </c>
      <c r="X26" s="618">
        <v>1.1000000000000001</v>
      </c>
      <c r="Y26" s="618">
        <v>1.1000000000000001</v>
      </c>
      <c r="Z26" s="618">
        <v>1.1000000000000001</v>
      </c>
      <c r="AA26" s="618">
        <v>1.1000000000000001</v>
      </c>
      <c r="AB26" s="618">
        <v>1.1000000000000001</v>
      </c>
      <c r="AC26" s="618">
        <v>1.1000000000000001</v>
      </c>
      <c r="AD26" s="618">
        <v>1.1000000000000001</v>
      </c>
      <c r="AE26" s="618">
        <v>1.1000000000000001</v>
      </c>
      <c r="AF26" s="618">
        <v>1.1000000000000001</v>
      </c>
      <c r="AG26" s="618">
        <v>1.1000000000000001</v>
      </c>
      <c r="AH26" s="618">
        <v>1.1000000000000001</v>
      </c>
      <c r="AI26" s="618">
        <v>1.1000000000000001</v>
      </c>
      <c r="AJ26" s="618">
        <v>1.1000000000000001</v>
      </c>
      <c r="AK26" s="618">
        <v>1.1000000000000001</v>
      </c>
      <c r="AL26" s="618">
        <v>1.1000000000000001</v>
      </c>
      <c r="AM26" s="618">
        <v>1.1000000000000001</v>
      </c>
      <c r="AN26" s="618">
        <v>1.1000000000000001</v>
      </c>
      <c r="AO26" s="618">
        <v>1.1000000000000001</v>
      </c>
      <c r="AP26" s="618">
        <v>1.1000000000000001</v>
      </c>
      <c r="AQ26" s="618">
        <v>1.1000000000000001</v>
      </c>
      <c r="AR26" s="618">
        <v>1.1000000000000001</v>
      </c>
      <c r="AS26" s="618">
        <v>1.1000000000000001</v>
      </c>
      <c r="AT26" s="618">
        <v>1.1000000000000001</v>
      </c>
      <c r="AU26" s="618">
        <v>1.1000000000000001</v>
      </c>
      <c r="AV26" s="618">
        <v>1.1000000000000001</v>
      </c>
      <c r="AW26" s="618">
        <v>1.04</v>
      </c>
      <c r="AX26" s="618">
        <v>1.04</v>
      </c>
      <c r="AY26" s="618">
        <v>1.04</v>
      </c>
      <c r="AZ26" s="618">
        <v>1.04</v>
      </c>
      <c r="BA26" s="618">
        <v>1.04</v>
      </c>
      <c r="BB26" s="618">
        <v>1.04</v>
      </c>
      <c r="BC26" s="618">
        <v>1.04</v>
      </c>
      <c r="BD26" s="618">
        <v>1.04</v>
      </c>
      <c r="BE26" s="618">
        <v>1.04</v>
      </c>
      <c r="BF26" s="618">
        <v>1.04</v>
      </c>
      <c r="BG26" s="708">
        <v>1.07</v>
      </c>
      <c r="BH26" s="579">
        <v>1.07</v>
      </c>
      <c r="BI26" s="579">
        <v>1.07</v>
      </c>
      <c r="BJ26" s="579">
        <v>1.07</v>
      </c>
      <c r="BK26" s="579">
        <v>1.07</v>
      </c>
      <c r="BL26" s="579">
        <v>1.07</v>
      </c>
      <c r="BM26" s="579">
        <v>1.07</v>
      </c>
      <c r="BN26" s="579">
        <v>1.07</v>
      </c>
      <c r="BO26" s="579">
        <v>1.07</v>
      </c>
      <c r="BP26" s="579">
        <v>1.07</v>
      </c>
      <c r="BQ26" s="579">
        <v>1.07</v>
      </c>
      <c r="BR26" s="579">
        <v>1.07</v>
      </c>
      <c r="BS26" s="579">
        <v>1.07</v>
      </c>
      <c r="BT26" s="579">
        <v>1.07</v>
      </c>
      <c r="BU26" s="579">
        <v>1.07</v>
      </c>
      <c r="BV26" s="579">
        <v>1.07</v>
      </c>
      <c r="BW26" s="579">
        <v>1.07</v>
      </c>
      <c r="BX26" s="579">
        <v>1.07</v>
      </c>
      <c r="BY26" s="579">
        <v>1.07</v>
      </c>
      <c r="BZ26" s="579">
        <v>1.07</v>
      </c>
      <c r="CA26" s="579">
        <v>1.07</v>
      </c>
      <c r="CB26" s="579">
        <v>1.07</v>
      </c>
      <c r="CC26" s="579">
        <v>1.07</v>
      </c>
      <c r="CD26" s="579">
        <v>1.07</v>
      </c>
      <c r="CE26" s="579">
        <v>1.07</v>
      </c>
      <c r="CF26" s="579">
        <v>1.07</v>
      </c>
      <c r="CG26" s="579">
        <v>1.07</v>
      </c>
      <c r="CH26" s="579">
        <v>1.07</v>
      </c>
      <c r="CI26" s="579">
        <v>1.07</v>
      </c>
      <c r="CJ26" s="579">
        <v>1.07</v>
      </c>
      <c r="CK26" s="579">
        <v>1.07</v>
      </c>
      <c r="CL26" s="579">
        <v>1.07</v>
      </c>
      <c r="CM26" s="579">
        <v>1.07</v>
      </c>
      <c r="CN26" s="579">
        <v>1.07</v>
      </c>
      <c r="CO26" s="579">
        <v>1.07</v>
      </c>
      <c r="CP26" s="579">
        <v>1.07</v>
      </c>
      <c r="CQ26" s="579">
        <v>1.07</v>
      </c>
      <c r="CR26" s="579">
        <v>1.07</v>
      </c>
      <c r="CS26" s="579">
        <v>1.07</v>
      </c>
      <c r="CT26" s="579">
        <v>1.07</v>
      </c>
      <c r="CU26" s="579">
        <v>1.07</v>
      </c>
      <c r="CV26" s="579">
        <v>1.07</v>
      </c>
      <c r="CW26" s="579">
        <v>1.07</v>
      </c>
      <c r="CX26" s="579">
        <v>1.07</v>
      </c>
      <c r="CY26" s="579">
        <v>1.07</v>
      </c>
      <c r="CZ26" s="579">
        <v>1.07</v>
      </c>
      <c r="DA26" s="579">
        <v>1.07</v>
      </c>
      <c r="DB26" s="579">
        <v>1.07</v>
      </c>
      <c r="DC26" s="579">
        <v>1.1299999999999999</v>
      </c>
      <c r="DD26" s="579">
        <v>1.1299999999999999</v>
      </c>
      <c r="DE26" s="579">
        <v>1.1299999999999999</v>
      </c>
      <c r="DF26" s="579">
        <v>1.1299999999999999</v>
      </c>
      <c r="DG26" s="579">
        <v>1.1299999999999999</v>
      </c>
      <c r="DH26" s="579"/>
      <c r="DI26" s="731">
        <v>1.08</v>
      </c>
      <c r="DJ26" s="731">
        <v>1.08</v>
      </c>
      <c r="DK26" s="731">
        <v>1.08</v>
      </c>
      <c r="DL26" s="731">
        <v>1.08</v>
      </c>
      <c r="DM26" s="731">
        <v>1.0649999999999999</v>
      </c>
      <c r="DN26" s="731">
        <v>1.0649999999999999</v>
      </c>
      <c r="DO26" s="731">
        <v>1.0649999999999999</v>
      </c>
      <c r="DP26" s="731">
        <v>1.0649999999999999</v>
      </c>
      <c r="DQ26" s="731">
        <v>1.0649999999999999</v>
      </c>
      <c r="DR26" s="731">
        <v>1.0649999999999999</v>
      </c>
      <c r="DS26" s="731">
        <v>1.0649999999999999</v>
      </c>
      <c r="DT26" s="731">
        <v>1.0649999999999999</v>
      </c>
      <c r="DU26" s="731">
        <v>1.0649999999999999</v>
      </c>
      <c r="DV26" s="731">
        <v>1.0649999999999999</v>
      </c>
      <c r="DW26" s="731">
        <v>1.0649999999999999</v>
      </c>
      <c r="DX26" s="731">
        <v>1.0649999999999999</v>
      </c>
      <c r="DY26" s="731">
        <v>1.0649999999999999</v>
      </c>
      <c r="DZ26" s="731">
        <v>1.0649999999999999</v>
      </c>
      <c r="EA26" s="731">
        <v>1.0649999999999999</v>
      </c>
      <c r="EB26" s="731">
        <v>1.0649999999999999</v>
      </c>
      <c r="EC26" s="731">
        <v>1.0649999999999999</v>
      </c>
      <c r="ED26" s="731">
        <v>1.0649999999999999</v>
      </c>
      <c r="EE26" s="579">
        <v>1.05</v>
      </c>
      <c r="EF26" s="579">
        <v>1.05</v>
      </c>
      <c r="EG26" s="579">
        <v>1.05</v>
      </c>
      <c r="EH26" s="579">
        <v>1.05</v>
      </c>
      <c r="EI26" s="579">
        <v>1.05</v>
      </c>
      <c r="EJ26" s="579">
        <v>1.05</v>
      </c>
      <c r="EK26" s="579">
        <v>1.05</v>
      </c>
      <c r="EL26" s="579">
        <v>1.05</v>
      </c>
      <c r="EM26" s="579">
        <v>1.05</v>
      </c>
      <c r="EN26" s="579">
        <v>1.05</v>
      </c>
      <c r="EO26" s="579">
        <v>1.05</v>
      </c>
      <c r="EP26" s="579">
        <v>1.05</v>
      </c>
      <c r="EQ26" s="579">
        <v>1.05</v>
      </c>
      <c r="ER26" s="579">
        <v>1.05</v>
      </c>
      <c r="ES26" s="579">
        <v>1.05</v>
      </c>
      <c r="ET26" s="579">
        <v>1.05</v>
      </c>
      <c r="EU26" s="579">
        <v>1.05</v>
      </c>
      <c r="EV26" s="579">
        <v>1.05</v>
      </c>
      <c r="EW26" s="579">
        <v>1.05</v>
      </c>
      <c r="EX26" s="579">
        <v>1.05</v>
      </c>
      <c r="EY26" s="579">
        <v>1.05</v>
      </c>
      <c r="EZ26" s="579">
        <v>1.05</v>
      </c>
      <c r="FA26" s="579">
        <v>1.05</v>
      </c>
      <c r="FB26" s="579">
        <v>1.05</v>
      </c>
      <c r="FC26" s="579">
        <v>1.05</v>
      </c>
      <c r="FD26" s="579">
        <v>1.05</v>
      </c>
      <c r="FE26" s="579">
        <v>1.05</v>
      </c>
      <c r="FF26" s="579">
        <v>1.05</v>
      </c>
      <c r="FG26" s="579">
        <v>1.05</v>
      </c>
      <c r="FH26" s="579">
        <v>1.05</v>
      </c>
      <c r="FI26" s="579"/>
      <c r="FJ26" s="579">
        <v>1.07</v>
      </c>
      <c r="FK26" s="579">
        <v>1.07</v>
      </c>
      <c r="FL26" s="579">
        <v>1.07</v>
      </c>
      <c r="FM26" s="579">
        <v>1.07</v>
      </c>
      <c r="FN26" s="579">
        <v>1.07</v>
      </c>
      <c r="FO26" s="579">
        <v>1.07</v>
      </c>
      <c r="FP26" s="579">
        <v>1.07</v>
      </c>
      <c r="FQ26" s="579">
        <v>1.07</v>
      </c>
      <c r="FR26" s="579">
        <v>1.07</v>
      </c>
      <c r="FS26" s="579">
        <v>1.07</v>
      </c>
      <c r="FT26" s="579">
        <v>1.07</v>
      </c>
      <c r="FU26" s="579">
        <v>1.07</v>
      </c>
      <c r="FV26" s="579">
        <v>1.07</v>
      </c>
      <c r="FW26" s="579">
        <v>1.07</v>
      </c>
      <c r="FX26" s="579">
        <v>1.07</v>
      </c>
      <c r="FY26" s="579">
        <v>1.07</v>
      </c>
      <c r="FZ26" s="579">
        <v>1.07</v>
      </c>
      <c r="GA26" s="579">
        <v>1.07</v>
      </c>
      <c r="GB26" s="579">
        <v>1.07</v>
      </c>
      <c r="GC26" s="579">
        <v>1.07</v>
      </c>
      <c r="GD26" s="579">
        <v>1.07</v>
      </c>
      <c r="GE26" s="579">
        <v>1.07</v>
      </c>
      <c r="GF26" s="579">
        <v>1.07</v>
      </c>
      <c r="GG26" s="579">
        <v>1.07</v>
      </c>
      <c r="GH26" s="579">
        <v>1.07</v>
      </c>
      <c r="GI26" s="579">
        <v>1.07</v>
      </c>
      <c r="GJ26" s="579">
        <v>1.07</v>
      </c>
      <c r="GK26" s="579">
        <v>1.07</v>
      </c>
      <c r="GL26" s="579">
        <v>1.07</v>
      </c>
      <c r="GM26" s="579">
        <v>1.07</v>
      </c>
      <c r="GN26" s="579">
        <v>1.07</v>
      </c>
      <c r="GO26" s="579">
        <v>1.07</v>
      </c>
      <c r="GP26" s="579">
        <v>1.07</v>
      </c>
      <c r="GQ26" s="579">
        <v>1.07</v>
      </c>
      <c r="GR26" s="579">
        <v>1.07</v>
      </c>
      <c r="GS26" s="579">
        <v>1.07</v>
      </c>
      <c r="GT26" s="579">
        <v>1.07</v>
      </c>
      <c r="GU26" s="579">
        <v>1.07</v>
      </c>
      <c r="GV26" s="579">
        <v>1.07</v>
      </c>
      <c r="GW26" s="579">
        <v>1.07</v>
      </c>
      <c r="GX26" s="579">
        <v>1.07</v>
      </c>
      <c r="GY26" s="579">
        <v>1.05</v>
      </c>
      <c r="GZ26" s="579">
        <v>1.05</v>
      </c>
      <c r="HA26" s="579">
        <v>1.05</v>
      </c>
      <c r="HB26" s="579">
        <v>1.05</v>
      </c>
      <c r="HC26" s="579">
        <v>1.05</v>
      </c>
      <c r="HD26" s="579">
        <v>1.05</v>
      </c>
      <c r="HE26" s="579">
        <v>1.05</v>
      </c>
      <c r="HF26" s="579">
        <v>1.05</v>
      </c>
      <c r="HG26" s="579">
        <v>1.05</v>
      </c>
      <c r="HH26" s="579">
        <v>1.05</v>
      </c>
      <c r="HI26" s="579">
        <v>1.05</v>
      </c>
      <c r="HK26" s="715">
        <v>1.1981999999999999</v>
      </c>
    </row>
    <row r="27" spans="1:219">
      <c r="A27" s="581" t="s">
        <v>230</v>
      </c>
      <c r="B27" s="618">
        <v>1.1200000000000001</v>
      </c>
      <c r="C27" s="618">
        <v>1.3</v>
      </c>
      <c r="D27" s="618">
        <v>1.4</v>
      </c>
      <c r="E27" s="634">
        <v>1.5</v>
      </c>
      <c r="F27" s="618">
        <v>1.5</v>
      </c>
      <c r="G27" s="618">
        <v>1.1499999999999999</v>
      </c>
      <c r="H27" s="618">
        <v>1.1499999999999999</v>
      </c>
      <c r="I27" s="618">
        <v>1.1499999999999999</v>
      </c>
      <c r="J27" s="618">
        <v>1.08</v>
      </c>
      <c r="K27" s="618">
        <v>1.08</v>
      </c>
      <c r="L27" s="618">
        <v>1.08</v>
      </c>
      <c r="M27" s="618">
        <v>1.08</v>
      </c>
      <c r="N27" s="618">
        <v>1.08</v>
      </c>
      <c r="O27" s="618">
        <v>1.08</v>
      </c>
      <c r="P27" s="618">
        <v>1.08</v>
      </c>
      <c r="Q27" s="618">
        <v>1.08</v>
      </c>
      <c r="R27" s="618">
        <v>1.08</v>
      </c>
      <c r="S27" s="618">
        <v>1.08</v>
      </c>
      <c r="T27" s="618">
        <v>1.08</v>
      </c>
      <c r="U27" s="618">
        <v>1.08</v>
      </c>
      <c r="V27" s="618">
        <v>1.08</v>
      </c>
      <c r="W27" s="618">
        <v>1.08</v>
      </c>
      <c r="X27" s="618">
        <v>1.08</v>
      </c>
      <c r="Y27" s="618">
        <v>1.08</v>
      </c>
      <c r="Z27" s="618">
        <v>1.08</v>
      </c>
      <c r="AA27" s="618">
        <v>1.08</v>
      </c>
      <c r="AB27" s="618">
        <v>1.08</v>
      </c>
      <c r="AC27" s="618">
        <v>1.08</v>
      </c>
      <c r="AD27" s="618">
        <v>1.08</v>
      </c>
      <c r="AE27" s="618">
        <v>1.08</v>
      </c>
      <c r="AF27" s="618">
        <v>1.08</v>
      </c>
      <c r="AG27" s="618">
        <v>1.08</v>
      </c>
      <c r="AH27" s="618">
        <v>1.08</v>
      </c>
      <c r="AI27" s="618">
        <v>1.08</v>
      </c>
      <c r="AJ27" s="618">
        <v>1.08</v>
      </c>
      <c r="AK27" s="618">
        <v>1.08</v>
      </c>
      <c r="AL27" s="618">
        <v>1.08</v>
      </c>
      <c r="AM27" s="618">
        <v>1.08</v>
      </c>
      <c r="AN27" s="618">
        <v>1.08</v>
      </c>
      <c r="AO27" s="618">
        <v>1.08</v>
      </c>
      <c r="AP27" s="618">
        <v>1.08</v>
      </c>
      <c r="AQ27" s="618">
        <v>1.08</v>
      </c>
      <c r="AR27" s="618">
        <v>1.08</v>
      </c>
      <c r="AS27" s="618">
        <v>1.08</v>
      </c>
      <c r="AT27" s="618">
        <v>1.08</v>
      </c>
      <c r="AU27" s="618">
        <v>1.08</v>
      </c>
      <c r="AV27" s="618">
        <v>1.08</v>
      </c>
      <c r="AW27" s="618">
        <v>1.04</v>
      </c>
      <c r="AX27" s="618">
        <v>1.04</v>
      </c>
      <c r="AY27" s="618">
        <v>1.04</v>
      </c>
      <c r="AZ27" s="618">
        <v>1.04</v>
      </c>
      <c r="BA27" s="618">
        <v>1.04</v>
      </c>
      <c r="BB27" s="618">
        <v>1.04</v>
      </c>
      <c r="BC27" s="618">
        <v>1.04</v>
      </c>
      <c r="BD27" s="618">
        <v>1.04</v>
      </c>
      <c r="BE27" s="618">
        <v>1.04</v>
      </c>
      <c r="BF27" s="618">
        <v>1.04</v>
      </c>
      <c r="BG27" s="708">
        <v>1.07</v>
      </c>
      <c r="BH27" s="579">
        <v>1.07</v>
      </c>
      <c r="BI27" s="579">
        <v>1.07</v>
      </c>
      <c r="BJ27" s="579">
        <v>1.07</v>
      </c>
      <c r="BK27" s="579">
        <v>1.07</v>
      </c>
      <c r="BL27" s="579">
        <v>1.07</v>
      </c>
      <c r="BM27" s="579">
        <v>1.07</v>
      </c>
      <c r="BN27" s="579">
        <v>1.07</v>
      </c>
      <c r="BO27" s="579">
        <v>1.07</v>
      </c>
      <c r="BP27" s="579">
        <v>1.07</v>
      </c>
      <c r="BQ27" s="579">
        <v>1.07</v>
      </c>
      <c r="BR27" s="579">
        <v>1.07</v>
      </c>
      <c r="BS27" s="579">
        <v>1.07</v>
      </c>
      <c r="BT27" s="579">
        <v>1.07</v>
      </c>
      <c r="BU27" s="579">
        <v>1.07</v>
      </c>
      <c r="BV27" s="579">
        <v>1.07</v>
      </c>
      <c r="BW27" s="579">
        <v>1.07</v>
      </c>
      <c r="BX27" s="579">
        <v>1.07</v>
      </c>
      <c r="BY27" s="579">
        <v>1.07</v>
      </c>
      <c r="BZ27" s="579">
        <v>1.07</v>
      </c>
      <c r="CA27" s="579">
        <v>1.07</v>
      </c>
      <c r="CB27" s="579">
        <v>1.07</v>
      </c>
      <c r="CC27" s="579">
        <v>1.07</v>
      </c>
      <c r="CD27" s="579">
        <v>1.07</v>
      </c>
      <c r="CE27" s="579">
        <v>1.07</v>
      </c>
      <c r="CF27" s="579">
        <v>1.07</v>
      </c>
      <c r="CG27" s="579">
        <v>1.07</v>
      </c>
      <c r="CH27" s="579">
        <v>1.07</v>
      </c>
      <c r="CI27" s="579">
        <v>1.07</v>
      </c>
      <c r="CJ27" s="579">
        <v>1.07</v>
      </c>
      <c r="CK27" s="579">
        <v>1.07</v>
      </c>
      <c r="CL27" s="579">
        <v>1.07</v>
      </c>
      <c r="CM27" s="579">
        <v>1.07</v>
      </c>
      <c r="CN27" s="579">
        <v>1.07</v>
      </c>
      <c r="CO27" s="579">
        <v>1.07</v>
      </c>
      <c r="CP27" s="579">
        <v>1.07</v>
      </c>
      <c r="CQ27" s="579">
        <v>1.07</v>
      </c>
      <c r="CR27" s="579">
        <v>1.07</v>
      </c>
      <c r="CS27" s="579">
        <v>1.07</v>
      </c>
      <c r="CT27" s="579">
        <v>1.07</v>
      </c>
      <c r="CU27" s="579">
        <v>1.07</v>
      </c>
      <c r="CV27" s="579">
        <v>1.07</v>
      </c>
      <c r="CW27" s="579">
        <v>1.07</v>
      </c>
      <c r="CX27" s="579">
        <v>1.07</v>
      </c>
      <c r="CY27" s="579">
        <v>1.07</v>
      </c>
      <c r="CZ27" s="579">
        <v>1.07</v>
      </c>
      <c r="DA27" s="579">
        <v>1.07</v>
      </c>
      <c r="DB27" s="579">
        <v>1.07</v>
      </c>
      <c r="DC27" s="579">
        <v>1.1299999999999999</v>
      </c>
      <c r="DD27" s="579">
        <v>1.1299999999999999</v>
      </c>
      <c r="DE27" s="579">
        <v>1.1299999999999999</v>
      </c>
      <c r="DF27" s="579">
        <v>1.1299999999999999</v>
      </c>
      <c r="DG27" s="579">
        <v>1.1299999999999999</v>
      </c>
      <c r="DH27" s="579"/>
      <c r="DI27" s="731">
        <v>1.08</v>
      </c>
      <c r="DJ27" s="731">
        <v>1.08</v>
      </c>
      <c r="DK27" s="731">
        <v>1.08</v>
      </c>
      <c r="DL27" s="731">
        <v>1.08</v>
      </c>
      <c r="DM27" s="731">
        <v>1.0649999999999999</v>
      </c>
      <c r="DN27" s="731">
        <v>1.0649999999999999</v>
      </c>
      <c r="DO27" s="731">
        <v>1.0649999999999999</v>
      </c>
      <c r="DP27" s="731">
        <v>1.0649999999999999</v>
      </c>
      <c r="DQ27" s="731">
        <v>1.0649999999999999</v>
      </c>
      <c r="DR27" s="731">
        <v>1.0649999999999999</v>
      </c>
      <c r="DS27" s="731">
        <v>1.0649999999999999</v>
      </c>
      <c r="DT27" s="731">
        <v>1.0649999999999999</v>
      </c>
      <c r="DU27" s="731">
        <v>1.0649999999999999</v>
      </c>
      <c r="DV27" s="731">
        <v>1.0649999999999999</v>
      </c>
      <c r="DW27" s="731">
        <v>1.0649999999999999</v>
      </c>
      <c r="DX27" s="731">
        <v>1.0649999999999999</v>
      </c>
      <c r="DY27" s="731">
        <v>1.0649999999999999</v>
      </c>
      <c r="DZ27" s="731">
        <v>1.0649999999999999</v>
      </c>
      <c r="EA27" s="731">
        <v>1.0649999999999999</v>
      </c>
      <c r="EB27" s="731">
        <v>1.0649999999999999</v>
      </c>
      <c r="EC27" s="731">
        <v>1.0649999999999999</v>
      </c>
      <c r="ED27" s="731">
        <v>1.0649999999999999</v>
      </c>
      <c r="EE27" s="579">
        <v>1.05</v>
      </c>
      <c r="EF27" s="579">
        <v>1.05</v>
      </c>
      <c r="EG27" s="579">
        <v>1.05</v>
      </c>
      <c r="EH27" s="579">
        <v>1.05</v>
      </c>
      <c r="EI27" s="579">
        <v>1.05</v>
      </c>
      <c r="EJ27" s="579">
        <v>1.05</v>
      </c>
      <c r="EK27" s="579">
        <v>1.05</v>
      </c>
      <c r="EL27" s="579">
        <v>1.05</v>
      </c>
      <c r="EM27" s="579">
        <v>1.05</v>
      </c>
      <c r="EN27" s="579">
        <v>1.05</v>
      </c>
      <c r="EO27" s="579">
        <v>1.05</v>
      </c>
      <c r="EP27" s="579">
        <v>1.05</v>
      </c>
      <c r="EQ27" s="579">
        <v>1.05</v>
      </c>
      <c r="ER27" s="579">
        <v>1.05</v>
      </c>
      <c r="ES27" s="579">
        <v>1.05</v>
      </c>
      <c r="ET27" s="579">
        <v>1.05</v>
      </c>
      <c r="EU27" s="579">
        <v>1.05</v>
      </c>
      <c r="EV27" s="579">
        <v>1.05</v>
      </c>
      <c r="EW27" s="579">
        <v>1.05</v>
      </c>
      <c r="EX27" s="579">
        <v>1.05</v>
      </c>
      <c r="EY27" s="579">
        <v>1.05</v>
      </c>
      <c r="EZ27" s="579">
        <v>1.05</v>
      </c>
      <c r="FA27" s="579">
        <v>1.05</v>
      </c>
      <c r="FB27" s="579">
        <v>1.05</v>
      </c>
      <c r="FC27" s="579">
        <v>1.05</v>
      </c>
      <c r="FD27" s="579">
        <v>1.05</v>
      </c>
      <c r="FE27" s="579">
        <v>1.05</v>
      </c>
      <c r="FF27" s="579">
        <v>1.05</v>
      </c>
      <c r="FG27" s="579">
        <v>1.05</v>
      </c>
      <c r="FH27" s="579">
        <v>1.05</v>
      </c>
      <c r="FI27" s="579"/>
      <c r="FJ27" s="579">
        <v>1.07</v>
      </c>
      <c r="FK27" s="579">
        <v>1.07</v>
      </c>
      <c r="FL27" s="579">
        <v>1.07</v>
      </c>
      <c r="FM27" s="579">
        <v>1.07</v>
      </c>
      <c r="FN27" s="579">
        <v>1.07</v>
      </c>
      <c r="FO27" s="579">
        <v>1.07</v>
      </c>
      <c r="FP27" s="579">
        <v>1.07</v>
      </c>
      <c r="FQ27" s="579">
        <v>1.07</v>
      </c>
      <c r="FR27" s="579">
        <v>1.07</v>
      </c>
      <c r="FS27" s="579">
        <v>1.07</v>
      </c>
      <c r="FT27" s="579">
        <v>1.07</v>
      </c>
      <c r="FU27" s="579">
        <v>1.07</v>
      </c>
      <c r="FV27" s="579">
        <v>1.07</v>
      </c>
      <c r="FW27" s="579">
        <v>1.07</v>
      </c>
      <c r="FX27" s="579">
        <v>1.07</v>
      </c>
      <c r="FY27" s="579">
        <v>1.07</v>
      </c>
      <c r="FZ27" s="579">
        <v>1.07</v>
      </c>
      <c r="GA27" s="579">
        <v>1.07</v>
      </c>
      <c r="GB27" s="579">
        <v>1.07</v>
      </c>
      <c r="GC27" s="579">
        <v>1.07</v>
      </c>
      <c r="GD27" s="579">
        <v>1.07</v>
      </c>
      <c r="GE27" s="579">
        <v>1.07</v>
      </c>
      <c r="GF27" s="579">
        <v>1.07</v>
      </c>
      <c r="GG27" s="579">
        <v>1.07</v>
      </c>
      <c r="GH27" s="579">
        <v>1.07</v>
      </c>
      <c r="GI27" s="579">
        <v>1.07</v>
      </c>
      <c r="GJ27" s="579">
        <v>1.07</v>
      </c>
      <c r="GK27" s="579">
        <v>1.07</v>
      </c>
      <c r="GL27" s="579">
        <v>1.07</v>
      </c>
      <c r="GM27" s="579">
        <v>1.07</v>
      </c>
      <c r="GN27" s="579">
        <v>1.07</v>
      </c>
      <c r="GO27" s="579">
        <v>1.07</v>
      </c>
      <c r="GP27" s="579">
        <v>1.07</v>
      </c>
      <c r="GQ27" s="579">
        <v>1.07</v>
      </c>
      <c r="GR27" s="579">
        <v>1.07</v>
      </c>
      <c r="GS27" s="579">
        <v>1.07</v>
      </c>
      <c r="GT27" s="579">
        <v>1.07</v>
      </c>
      <c r="GU27" s="579">
        <v>1.07</v>
      </c>
      <c r="GV27" s="579">
        <v>1.07</v>
      </c>
      <c r="GW27" s="579">
        <v>1.07</v>
      </c>
      <c r="GX27" s="579">
        <v>1.07</v>
      </c>
      <c r="GY27" s="579">
        <v>1.05</v>
      </c>
      <c r="GZ27" s="579">
        <v>1.05</v>
      </c>
      <c r="HA27" s="579">
        <v>1.05</v>
      </c>
      <c r="HB27" s="579">
        <v>1.05</v>
      </c>
      <c r="HC27" s="579">
        <v>1.05</v>
      </c>
      <c r="HD27" s="579">
        <v>1.05</v>
      </c>
      <c r="HE27" s="579">
        <v>1.05</v>
      </c>
      <c r="HF27" s="579">
        <v>1.05</v>
      </c>
      <c r="HG27" s="579">
        <v>1.05</v>
      </c>
      <c r="HH27" s="579">
        <v>1.05</v>
      </c>
      <c r="HI27" s="579">
        <v>1.05</v>
      </c>
      <c r="HK27" s="715">
        <v>1.1876</v>
      </c>
    </row>
    <row r="28" spans="1:219">
      <c r="A28" s="581" t="s">
        <v>231</v>
      </c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  <c r="W28" s="618"/>
      <c r="X28" s="618"/>
      <c r="Y28" s="618"/>
      <c r="Z28" s="618"/>
      <c r="AA28" s="618"/>
      <c r="AB28" s="618"/>
      <c r="AC28" s="618"/>
      <c r="AD28" s="618"/>
      <c r="AE28" s="618"/>
      <c r="AF28" s="618"/>
      <c r="AG28" s="618"/>
      <c r="AH28" s="618"/>
      <c r="AI28" s="618"/>
      <c r="AJ28" s="618"/>
      <c r="AK28" s="618"/>
      <c r="AL28" s="618"/>
      <c r="AM28" s="618"/>
      <c r="AN28" s="618"/>
      <c r="AO28" s="618"/>
      <c r="AP28" s="618"/>
      <c r="AQ28" s="618"/>
      <c r="AR28" s="618"/>
      <c r="AS28" s="618"/>
      <c r="AT28" s="618"/>
      <c r="AU28" s="618"/>
      <c r="AV28" s="618"/>
      <c r="AW28" s="618"/>
      <c r="AX28" s="618"/>
      <c r="AY28" s="618"/>
      <c r="AZ28" s="618"/>
      <c r="BA28" s="618"/>
      <c r="BB28" s="618">
        <v>1.04</v>
      </c>
      <c r="BC28" s="618">
        <v>1.04</v>
      </c>
      <c r="BD28" s="618">
        <v>1.04</v>
      </c>
      <c r="BE28" s="618">
        <v>1.04</v>
      </c>
      <c r="BF28" s="618">
        <v>1.04</v>
      </c>
      <c r="BG28" s="708">
        <v>1.07</v>
      </c>
      <c r="BH28" s="579">
        <v>1.07</v>
      </c>
      <c r="BI28" s="579">
        <v>1.07</v>
      </c>
      <c r="BJ28" s="579">
        <v>1.07</v>
      </c>
      <c r="BK28" s="579">
        <v>1.07</v>
      </c>
      <c r="BL28" s="579">
        <v>1.07</v>
      </c>
      <c r="BM28" s="579">
        <v>1.07</v>
      </c>
      <c r="BN28" s="579">
        <v>1.07</v>
      </c>
      <c r="BO28" s="579">
        <v>1.07</v>
      </c>
      <c r="BP28" s="579">
        <v>1.07</v>
      </c>
      <c r="BQ28" s="579">
        <v>1.07</v>
      </c>
      <c r="BR28" s="579">
        <v>1.07</v>
      </c>
      <c r="BS28" s="579">
        <v>1.07</v>
      </c>
      <c r="BT28" s="579">
        <v>1.07</v>
      </c>
      <c r="BU28" s="579">
        <v>1.07</v>
      </c>
      <c r="BV28" s="579">
        <v>1.07</v>
      </c>
      <c r="BW28" s="579">
        <v>1.07</v>
      </c>
      <c r="BX28" s="579">
        <v>1.07</v>
      </c>
      <c r="BY28" s="579">
        <v>1.07</v>
      </c>
      <c r="BZ28" s="579">
        <v>1.07</v>
      </c>
      <c r="CA28" s="579">
        <v>1.07</v>
      </c>
      <c r="CB28" s="579">
        <v>1.07</v>
      </c>
      <c r="CC28" s="579">
        <v>1.07</v>
      </c>
      <c r="CD28" s="579">
        <v>1.07</v>
      </c>
      <c r="CE28" s="579">
        <v>1.07</v>
      </c>
      <c r="CF28" s="579">
        <v>1.07</v>
      </c>
      <c r="CG28" s="579">
        <v>1.07</v>
      </c>
      <c r="CH28" s="579">
        <v>1.07</v>
      </c>
      <c r="CI28" s="579">
        <v>1.07</v>
      </c>
      <c r="CJ28" s="579">
        <v>1.07</v>
      </c>
      <c r="CK28" s="579">
        <v>1.07</v>
      </c>
      <c r="CL28" s="579">
        <v>1.07</v>
      </c>
      <c r="CM28" s="579">
        <v>1.07</v>
      </c>
      <c r="CN28" s="579">
        <v>1.07</v>
      </c>
      <c r="CO28" s="579">
        <v>1.07</v>
      </c>
      <c r="CP28" s="579">
        <v>1.07</v>
      </c>
      <c r="CQ28" s="579">
        <v>1.07</v>
      </c>
      <c r="CR28" s="579">
        <v>1.07</v>
      </c>
      <c r="CS28" s="579">
        <v>1.07</v>
      </c>
      <c r="CT28" s="579">
        <v>1.07</v>
      </c>
      <c r="CU28" s="579">
        <v>1.07</v>
      </c>
      <c r="CV28" s="579">
        <v>1.07</v>
      </c>
      <c r="CW28" s="579">
        <v>1.07</v>
      </c>
      <c r="CX28" s="579">
        <v>1.07</v>
      </c>
      <c r="CY28" s="579">
        <v>1.07</v>
      </c>
      <c r="CZ28" s="579">
        <v>1.07</v>
      </c>
      <c r="DA28" s="579">
        <v>1.07</v>
      </c>
      <c r="DB28" s="579">
        <v>1.07</v>
      </c>
      <c r="DC28" s="579">
        <v>1.1299999999999999</v>
      </c>
      <c r="DD28" s="579">
        <v>1.1299999999999999</v>
      </c>
      <c r="DE28" s="579">
        <v>1.1299999999999999</v>
      </c>
      <c r="DF28" s="579">
        <v>1.1299999999999999</v>
      </c>
      <c r="DG28" s="579">
        <v>1.1299999999999999</v>
      </c>
      <c r="DH28" s="579"/>
      <c r="DI28" s="731">
        <v>1.08</v>
      </c>
      <c r="DJ28" s="731">
        <v>1.08</v>
      </c>
      <c r="DK28" s="731">
        <v>1.08</v>
      </c>
      <c r="DL28" s="731">
        <v>1.08</v>
      </c>
      <c r="DM28" s="731">
        <v>1.0649999999999999</v>
      </c>
      <c r="DN28" s="731">
        <v>1.0649999999999999</v>
      </c>
      <c r="DO28" s="731">
        <v>1.0649999999999999</v>
      </c>
      <c r="DP28" s="731">
        <v>1.0649999999999999</v>
      </c>
      <c r="DQ28" s="731">
        <v>1.0649999999999999</v>
      </c>
      <c r="DR28" s="731">
        <v>1.0649999999999999</v>
      </c>
      <c r="DS28" s="731">
        <v>1.0649999999999999</v>
      </c>
      <c r="DT28" s="731">
        <v>1.0649999999999999</v>
      </c>
      <c r="DU28" s="731">
        <v>1.0649999999999999</v>
      </c>
      <c r="DV28" s="731">
        <v>1.0649999999999999</v>
      </c>
      <c r="DW28" s="731">
        <v>1.0649999999999999</v>
      </c>
      <c r="DX28" s="731">
        <v>1.0649999999999999</v>
      </c>
      <c r="DY28" s="731">
        <v>1.0649999999999999</v>
      </c>
      <c r="DZ28" s="731">
        <v>1.0649999999999999</v>
      </c>
      <c r="EA28" s="731">
        <v>1.0649999999999999</v>
      </c>
      <c r="EB28" s="731">
        <v>1.0649999999999999</v>
      </c>
      <c r="EC28" s="731">
        <v>1.0649999999999999</v>
      </c>
      <c r="ED28" s="731">
        <v>1.0649999999999999</v>
      </c>
      <c r="EE28" s="579">
        <v>1.05</v>
      </c>
      <c r="EF28" s="579">
        <v>1.05</v>
      </c>
      <c r="EG28" s="579">
        <v>1.05</v>
      </c>
      <c r="EH28" s="579">
        <v>1.05</v>
      </c>
      <c r="EI28" s="579">
        <v>1.05</v>
      </c>
      <c r="EJ28" s="579">
        <v>1.05</v>
      </c>
      <c r="EK28" s="579">
        <v>1.05</v>
      </c>
      <c r="EL28" s="579">
        <v>1.05</v>
      </c>
      <c r="EM28" s="579">
        <v>1.05</v>
      </c>
      <c r="EN28" s="579">
        <v>1.05</v>
      </c>
      <c r="EO28" s="579">
        <v>1.05</v>
      </c>
      <c r="EP28" s="579">
        <v>1.05</v>
      </c>
      <c r="EQ28" s="579">
        <v>1.05</v>
      </c>
      <c r="ER28" s="579">
        <v>1.05</v>
      </c>
      <c r="ES28" s="579">
        <v>1.05</v>
      </c>
      <c r="ET28" s="579">
        <v>1.05</v>
      </c>
      <c r="EU28" s="579">
        <v>1.05</v>
      </c>
      <c r="EV28" s="579">
        <v>1.05</v>
      </c>
      <c r="EW28" s="579">
        <v>1.05</v>
      </c>
      <c r="EX28" s="579">
        <v>1.05</v>
      </c>
      <c r="EY28" s="579">
        <v>1.05</v>
      </c>
      <c r="EZ28" s="579">
        <v>1.05</v>
      </c>
      <c r="FA28" s="579">
        <v>1.05</v>
      </c>
      <c r="FB28" s="579">
        <v>1.05</v>
      </c>
      <c r="FC28" s="579">
        <v>1.05</v>
      </c>
      <c r="FD28" s="579">
        <v>1.05</v>
      </c>
      <c r="FE28" s="579">
        <v>1.05</v>
      </c>
      <c r="FF28" s="579">
        <v>1.05</v>
      </c>
      <c r="FG28" s="579">
        <v>1.05</v>
      </c>
      <c r="FH28" s="579">
        <v>1.05</v>
      </c>
      <c r="FI28" s="579"/>
      <c r="FJ28" s="579">
        <v>1.07</v>
      </c>
      <c r="FK28" s="579">
        <v>1.07</v>
      </c>
      <c r="FL28" s="579">
        <v>1.07</v>
      </c>
      <c r="FM28" s="579">
        <v>1.07</v>
      </c>
      <c r="FN28" s="579">
        <v>1.07</v>
      </c>
      <c r="FO28" s="579">
        <v>1.07</v>
      </c>
      <c r="FP28" s="579">
        <v>1.07</v>
      </c>
      <c r="FQ28" s="579">
        <v>1.07</v>
      </c>
      <c r="FR28" s="579">
        <v>1.07</v>
      </c>
      <c r="FS28" s="579">
        <v>1.07</v>
      </c>
      <c r="FT28" s="579">
        <v>1.07</v>
      </c>
      <c r="FU28" s="579">
        <v>1.07</v>
      </c>
      <c r="FV28" s="579">
        <v>1.07</v>
      </c>
      <c r="FW28" s="579">
        <v>1.07</v>
      </c>
      <c r="FX28" s="579">
        <v>1.07</v>
      </c>
      <c r="FY28" s="579">
        <v>1.07</v>
      </c>
      <c r="FZ28" s="579">
        <v>1.07</v>
      </c>
      <c r="GA28" s="579">
        <v>1.07</v>
      </c>
      <c r="GB28" s="579">
        <v>1.07</v>
      </c>
      <c r="GC28" s="579">
        <v>1.07</v>
      </c>
      <c r="GD28" s="579">
        <v>1.07</v>
      </c>
      <c r="GE28" s="579">
        <v>1.07</v>
      </c>
      <c r="GF28" s="579">
        <v>1.07</v>
      </c>
      <c r="GG28" s="579">
        <v>1.07</v>
      </c>
      <c r="GH28" s="579">
        <v>1.07</v>
      </c>
      <c r="GI28" s="579">
        <v>1.07</v>
      </c>
      <c r="GJ28" s="579">
        <v>1.07</v>
      </c>
      <c r="GK28" s="579">
        <v>1.07</v>
      </c>
      <c r="GL28" s="579">
        <v>1.07</v>
      </c>
      <c r="GM28" s="579">
        <v>1.07</v>
      </c>
      <c r="GN28" s="579">
        <v>1.07</v>
      </c>
      <c r="GO28" s="579">
        <v>1.07</v>
      </c>
      <c r="GP28" s="579">
        <v>1.07</v>
      </c>
      <c r="GQ28" s="579">
        <v>1.07</v>
      </c>
      <c r="GR28" s="579">
        <v>1.07</v>
      </c>
      <c r="GS28" s="579">
        <v>1.07</v>
      </c>
      <c r="GT28" s="579">
        <v>1.07</v>
      </c>
      <c r="GU28" s="579">
        <v>1.07</v>
      </c>
      <c r="GV28" s="579">
        <v>1.07</v>
      </c>
      <c r="GW28" s="579">
        <v>1.07</v>
      </c>
      <c r="GX28" s="579">
        <v>1.07</v>
      </c>
      <c r="GY28" s="579">
        <v>1.05</v>
      </c>
      <c r="GZ28" s="579">
        <v>1.05</v>
      </c>
      <c r="HA28" s="579">
        <v>1.05</v>
      </c>
      <c r="HB28" s="579">
        <v>1.05</v>
      </c>
      <c r="HC28" s="579">
        <v>1.05</v>
      </c>
      <c r="HD28" s="579">
        <v>1.05</v>
      </c>
      <c r="HE28" s="579">
        <v>1.05</v>
      </c>
      <c r="HF28" s="579">
        <v>1.05</v>
      </c>
      <c r="HG28" s="579">
        <v>1.05</v>
      </c>
      <c r="HH28" s="579">
        <v>1.05</v>
      </c>
      <c r="HI28" s="579">
        <v>1.05</v>
      </c>
      <c r="HK28" s="715">
        <v>1.2952999999999999</v>
      </c>
    </row>
    <row r="29" spans="1:219">
      <c r="A29" s="581" t="s">
        <v>232</v>
      </c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9"/>
      <c r="Z29" s="619"/>
      <c r="AA29" s="619"/>
      <c r="AB29" s="618"/>
      <c r="AC29" s="618"/>
      <c r="AD29" s="618"/>
      <c r="AE29" s="618"/>
      <c r="AF29" s="618"/>
      <c r="AG29" s="618"/>
      <c r="AH29" s="618"/>
      <c r="AI29" s="618"/>
      <c r="AJ29" s="618"/>
      <c r="AK29" s="618"/>
      <c r="AL29" s="618"/>
      <c r="AM29" s="618"/>
      <c r="AN29" s="618"/>
      <c r="AO29" s="618"/>
      <c r="AP29" s="618"/>
      <c r="AQ29" s="618"/>
      <c r="AR29" s="618"/>
      <c r="AS29" s="618"/>
      <c r="AT29" s="618"/>
      <c r="AU29" s="618"/>
      <c r="AV29" s="618"/>
      <c r="AW29" s="618"/>
      <c r="AX29" s="618"/>
      <c r="AY29" s="618"/>
      <c r="AZ29" s="618"/>
      <c r="BA29" s="618"/>
      <c r="BB29" s="618">
        <v>1.04</v>
      </c>
      <c r="BC29" s="618">
        <v>1.04</v>
      </c>
      <c r="BD29" s="618">
        <v>1.04</v>
      </c>
      <c r="BE29" s="618">
        <v>1.04</v>
      </c>
      <c r="BF29" s="618">
        <v>1.04</v>
      </c>
      <c r="BG29" s="708">
        <v>1.07</v>
      </c>
      <c r="BH29" s="579">
        <v>1.07</v>
      </c>
      <c r="BI29" s="579">
        <v>1.07</v>
      </c>
      <c r="BJ29" s="579">
        <v>1.07</v>
      </c>
      <c r="BK29" s="579">
        <v>1.07</v>
      </c>
      <c r="BL29" s="579">
        <v>1.07</v>
      </c>
      <c r="BM29" s="579">
        <v>1.07</v>
      </c>
      <c r="BN29" s="579">
        <v>1.07</v>
      </c>
      <c r="BO29" s="579">
        <v>1.07</v>
      </c>
      <c r="BP29" s="579">
        <v>1.07</v>
      </c>
      <c r="BQ29" s="579">
        <v>1.07</v>
      </c>
      <c r="BR29" s="579">
        <v>1.07</v>
      </c>
      <c r="BS29" s="579">
        <v>1.07</v>
      </c>
      <c r="BT29" s="579">
        <v>1.07</v>
      </c>
      <c r="BU29" s="579">
        <v>1.07</v>
      </c>
      <c r="BV29" s="579">
        <v>1.07</v>
      </c>
      <c r="BW29" s="579">
        <v>1.07</v>
      </c>
      <c r="BX29" s="579">
        <v>1.07</v>
      </c>
      <c r="BY29" s="579">
        <v>1.07</v>
      </c>
      <c r="BZ29" s="579">
        <v>1.07</v>
      </c>
      <c r="CA29" s="579">
        <v>1.07</v>
      </c>
      <c r="CB29" s="579">
        <v>1.07</v>
      </c>
      <c r="CC29" s="579">
        <v>1.07</v>
      </c>
      <c r="CD29" s="579">
        <v>1.07</v>
      </c>
      <c r="CE29" s="579">
        <v>1.07</v>
      </c>
      <c r="CF29" s="579">
        <v>1.07</v>
      </c>
      <c r="CG29" s="579">
        <v>1.07</v>
      </c>
      <c r="CH29" s="579">
        <v>1.07</v>
      </c>
      <c r="CI29" s="579">
        <v>1.07</v>
      </c>
      <c r="CJ29" s="579">
        <v>1.07</v>
      </c>
      <c r="CK29" s="579">
        <v>1.07</v>
      </c>
      <c r="CL29" s="579">
        <v>1.07</v>
      </c>
      <c r="CM29" s="579">
        <v>1.07</v>
      </c>
      <c r="CN29" s="579">
        <v>1.07</v>
      </c>
      <c r="CO29" s="579">
        <v>1.07</v>
      </c>
      <c r="CP29" s="579">
        <v>1.07</v>
      </c>
      <c r="CQ29" s="579">
        <v>1.07</v>
      </c>
      <c r="CR29" s="579">
        <v>1.07</v>
      </c>
      <c r="CS29" s="579">
        <v>1.07</v>
      </c>
      <c r="CT29" s="579">
        <v>1.07</v>
      </c>
      <c r="CU29" s="579">
        <v>1.07</v>
      </c>
      <c r="CV29" s="579">
        <v>1.07</v>
      </c>
      <c r="CW29" s="579">
        <v>1.07</v>
      </c>
      <c r="CX29" s="579">
        <v>1.07</v>
      </c>
      <c r="CY29" s="579">
        <v>1.07</v>
      </c>
      <c r="CZ29" s="579">
        <v>1.07</v>
      </c>
      <c r="DA29" s="579">
        <v>1.07</v>
      </c>
      <c r="DB29" s="579">
        <v>1.07</v>
      </c>
      <c r="DC29" s="579">
        <v>1.1299999999999999</v>
      </c>
      <c r="DD29" s="579">
        <v>1.1299999999999999</v>
      </c>
      <c r="DE29" s="579">
        <v>1.1299999999999999</v>
      </c>
      <c r="DF29" s="579">
        <v>1.1299999999999999</v>
      </c>
      <c r="DG29" s="579">
        <v>1.1299999999999999</v>
      </c>
      <c r="DH29" s="579"/>
      <c r="DI29" s="731">
        <v>1.08</v>
      </c>
      <c r="DJ29" s="731">
        <v>1.08</v>
      </c>
      <c r="DK29" s="731">
        <v>1.08</v>
      </c>
      <c r="DL29" s="731">
        <v>1.08</v>
      </c>
      <c r="DM29" s="731">
        <v>1.0649999999999999</v>
      </c>
      <c r="DN29" s="731">
        <v>1.0649999999999999</v>
      </c>
      <c r="DO29" s="731">
        <v>1.0649999999999999</v>
      </c>
      <c r="DP29" s="731">
        <v>1.0649999999999999</v>
      </c>
      <c r="DQ29" s="731">
        <v>1.0649999999999999</v>
      </c>
      <c r="DR29" s="731">
        <v>1.0649999999999999</v>
      </c>
      <c r="DS29" s="731">
        <v>1.0649999999999999</v>
      </c>
      <c r="DT29" s="731">
        <v>1.0649999999999999</v>
      </c>
      <c r="DU29" s="731">
        <v>1.0649999999999999</v>
      </c>
      <c r="DV29" s="731">
        <v>1.0649999999999999</v>
      </c>
      <c r="DW29" s="731">
        <v>1.0649999999999999</v>
      </c>
      <c r="DX29" s="731">
        <v>1.0649999999999999</v>
      </c>
      <c r="DY29" s="731">
        <v>1.0649999999999999</v>
      </c>
      <c r="DZ29" s="731">
        <v>1.0649999999999999</v>
      </c>
      <c r="EA29" s="731">
        <v>1.0649999999999999</v>
      </c>
      <c r="EB29" s="731">
        <v>1.0649999999999999</v>
      </c>
      <c r="EC29" s="731">
        <v>1.0649999999999999</v>
      </c>
      <c r="ED29" s="731">
        <v>1.0649999999999999</v>
      </c>
      <c r="EE29" s="579">
        <v>1.05</v>
      </c>
      <c r="EF29" s="579">
        <v>1.05</v>
      </c>
      <c r="EG29" s="579">
        <v>1.05</v>
      </c>
      <c r="EH29" s="579">
        <v>1.05</v>
      </c>
      <c r="EI29" s="579">
        <v>1.05</v>
      </c>
      <c r="EJ29" s="579">
        <v>1.05</v>
      </c>
      <c r="EK29" s="579">
        <v>1.05</v>
      </c>
      <c r="EL29" s="579">
        <v>1.05</v>
      </c>
      <c r="EM29" s="579">
        <v>1.05</v>
      </c>
      <c r="EN29" s="579">
        <v>1.05</v>
      </c>
      <c r="EO29" s="579">
        <v>1.05</v>
      </c>
      <c r="EP29" s="579">
        <v>1.05</v>
      </c>
      <c r="EQ29" s="579">
        <v>1.05</v>
      </c>
      <c r="ER29" s="579">
        <v>1.05</v>
      </c>
      <c r="ES29" s="579">
        <v>1.05</v>
      </c>
      <c r="ET29" s="579">
        <v>1.05</v>
      </c>
      <c r="EU29" s="579">
        <v>1.05</v>
      </c>
      <c r="EV29" s="579">
        <v>1.05</v>
      </c>
      <c r="EW29" s="579">
        <v>1.05</v>
      </c>
      <c r="EX29" s="579">
        <v>1.05</v>
      </c>
      <c r="EY29" s="579">
        <v>1.05</v>
      </c>
      <c r="EZ29" s="579">
        <v>1.05</v>
      </c>
      <c r="FA29" s="579">
        <v>1.05</v>
      </c>
      <c r="FB29" s="579">
        <v>1.05</v>
      </c>
      <c r="FC29" s="579">
        <v>1.05</v>
      </c>
      <c r="FD29" s="579">
        <v>1.05</v>
      </c>
      <c r="FE29" s="579">
        <v>1.05</v>
      </c>
      <c r="FF29" s="579">
        <v>1.05</v>
      </c>
      <c r="FG29" s="579">
        <v>1.05</v>
      </c>
      <c r="FH29" s="579">
        <v>1.05</v>
      </c>
      <c r="FI29" s="579"/>
      <c r="FJ29" s="579">
        <v>1.07</v>
      </c>
      <c r="FK29" s="579">
        <v>1.07</v>
      </c>
      <c r="FL29" s="579">
        <v>1.07</v>
      </c>
      <c r="FM29" s="579">
        <v>1.07</v>
      </c>
      <c r="FN29" s="579">
        <v>1.07</v>
      </c>
      <c r="FO29" s="579">
        <v>1.07</v>
      </c>
      <c r="FP29" s="579">
        <v>1.07</v>
      </c>
      <c r="FQ29" s="579">
        <v>1.07</v>
      </c>
      <c r="FR29" s="579">
        <v>1.07</v>
      </c>
      <c r="FS29" s="579">
        <v>1.07</v>
      </c>
      <c r="FT29" s="579">
        <v>1.07</v>
      </c>
      <c r="FU29" s="579">
        <v>1.07</v>
      </c>
      <c r="FV29" s="579">
        <v>1.07</v>
      </c>
      <c r="FW29" s="579">
        <v>1.07</v>
      </c>
      <c r="FX29" s="579">
        <v>1.07</v>
      </c>
      <c r="FY29" s="579">
        <v>1.07</v>
      </c>
      <c r="FZ29" s="579">
        <v>1.07</v>
      </c>
      <c r="GA29" s="579">
        <v>1.07</v>
      </c>
      <c r="GB29" s="579">
        <v>1.07</v>
      </c>
      <c r="GC29" s="579">
        <v>1.07</v>
      </c>
      <c r="GD29" s="579">
        <v>1.07</v>
      </c>
      <c r="GE29" s="579">
        <v>1.07</v>
      </c>
      <c r="GF29" s="579">
        <v>1.07</v>
      </c>
      <c r="GG29" s="579">
        <v>1.07</v>
      </c>
      <c r="GH29" s="579">
        <v>1.07</v>
      </c>
      <c r="GI29" s="579">
        <v>1.07</v>
      </c>
      <c r="GJ29" s="579">
        <v>1.07</v>
      </c>
      <c r="GK29" s="579">
        <v>1.07</v>
      </c>
      <c r="GL29" s="579">
        <v>1.07</v>
      </c>
      <c r="GM29" s="579">
        <v>1.07</v>
      </c>
      <c r="GN29" s="579">
        <v>1.07</v>
      </c>
      <c r="GO29" s="579">
        <v>1.07</v>
      </c>
      <c r="GP29" s="579">
        <v>1.07</v>
      </c>
      <c r="GQ29" s="579">
        <v>1.07</v>
      </c>
      <c r="GR29" s="579">
        <v>1.07</v>
      </c>
      <c r="GS29" s="579">
        <v>1.07</v>
      </c>
      <c r="GT29" s="579">
        <v>1.07</v>
      </c>
      <c r="GU29" s="579">
        <v>1.07</v>
      </c>
      <c r="GV29" s="579">
        <v>1.07</v>
      </c>
      <c r="GW29" s="579">
        <v>1.07</v>
      </c>
      <c r="GX29" s="579">
        <v>1.07</v>
      </c>
      <c r="GY29" s="579">
        <v>1.05</v>
      </c>
      <c r="GZ29" s="579">
        <v>1.05</v>
      </c>
      <c r="HA29" s="579">
        <v>1.05</v>
      </c>
      <c r="HB29" s="579">
        <v>1.05</v>
      </c>
      <c r="HC29" s="579">
        <v>1.05</v>
      </c>
      <c r="HD29" s="579">
        <v>1.05</v>
      </c>
      <c r="HE29" s="579">
        <v>1.05</v>
      </c>
      <c r="HF29" s="579">
        <v>1.05</v>
      </c>
      <c r="HG29" s="579">
        <v>1.05</v>
      </c>
      <c r="HH29" s="579">
        <v>1.05</v>
      </c>
      <c r="HI29" s="579">
        <v>1.05</v>
      </c>
      <c r="HK29" s="715">
        <v>1</v>
      </c>
    </row>
    <row r="31" spans="1:219">
      <c r="E31" s="582">
        <v>52</v>
      </c>
      <c r="F31" s="583">
        <v>1</v>
      </c>
      <c r="G31" s="583">
        <v>2</v>
      </c>
      <c r="H31" s="583">
        <v>3</v>
      </c>
      <c r="I31" s="583">
        <v>4</v>
      </c>
    </row>
    <row r="32" spans="1:219">
      <c r="E32" s="635">
        <v>1</v>
      </c>
      <c r="F32" s="618">
        <v>1.25</v>
      </c>
      <c r="G32" s="618">
        <v>1</v>
      </c>
      <c r="H32" s="618">
        <v>1.25</v>
      </c>
      <c r="I32" s="618">
        <v>1</v>
      </c>
    </row>
    <row r="33" spans="5:9">
      <c r="E33" s="635">
        <v>1.4</v>
      </c>
      <c r="F33" s="618">
        <v>1.5</v>
      </c>
      <c r="G33" s="618">
        <v>1.25</v>
      </c>
      <c r="H33" s="618">
        <v>1.5</v>
      </c>
      <c r="I33" s="618">
        <v>1.25</v>
      </c>
    </row>
    <row r="34" spans="5:9">
      <c r="E34" s="634">
        <v>1.6</v>
      </c>
      <c r="F34" s="618">
        <v>1.55</v>
      </c>
      <c r="G34" s="618">
        <v>1.3</v>
      </c>
      <c r="H34" s="618">
        <v>1.55</v>
      </c>
      <c r="I34" s="618">
        <v>1.3</v>
      </c>
    </row>
    <row r="35" spans="5:9">
      <c r="E35" s="635">
        <v>1</v>
      </c>
      <c r="F35" s="618">
        <v>1.6</v>
      </c>
      <c r="G35" s="618">
        <v>1.35</v>
      </c>
      <c r="H35" s="618">
        <v>1.6</v>
      </c>
      <c r="I35" s="618">
        <v>1.35</v>
      </c>
    </row>
    <row r="36" spans="5:9">
      <c r="E36" s="635">
        <v>1.1000000000000001</v>
      </c>
      <c r="F36" s="618">
        <v>1.25</v>
      </c>
      <c r="G36" s="618">
        <v>1</v>
      </c>
      <c r="H36" s="618">
        <v>1.25</v>
      </c>
      <c r="I36" s="618">
        <v>1</v>
      </c>
    </row>
    <row r="37" spans="5:9">
      <c r="E37" s="635">
        <v>1.2</v>
      </c>
      <c r="F37" s="618">
        <v>1.5</v>
      </c>
      <c r="G37" s="618">
        <v>1.25</v>
      </c>
      <c r="H37" s="618">
        <v>1.5</v>
      </c>
      <c r="I37" s="618">
        <v>1.25</v>
      </c>
    </row>
    <row r="38" spans="5:9">
      <c r="E38" s="634">
        <v>1.85</v>
      </c>
      <c r="F38" s="618">
        <v>1.5</v>
      </c>
      <c r="G38" s="618">
        <v>1.25</v>
      </c>
      <c r="H38" s="618">
        <v>1.5</v>
      </c>
      <c r="I38" s="618">
        <v>1.25</v>
      </c>
    </row>
    <row r="39" spans="5:9">
      <c r="E39" s="634">
        <v>1.45</v>
      </c>
      <c r="F39" s="618">
        <v>1.2</v>
      </c>
      <c r="G39" s="618">
        <v>1</v>
      </c>
      <c r="H39" s="618">
        <v>1.2</v>
      </c>
      <c r="I39" s="618">
        <v>1</v>
      </c>
    </row>
    <row r="40" spans="5:9">
      <c r="E40" s="635">
        <v>1.25</v>
      </c>
      <c r="F40" s="618">
        <v>1.5</v>
      </c>
      <c r="G40" s="618">
        <v>1.25</v>
      </c>
      <c r="H40" s="618">
        <v>1.5</v>
      </c>
      <c r="I40" s="618">
        <v>1.25</v>
      </c>
    </row>
    <row r="41" spans="5:9">
      <c r="E41" s="635">
        <v>1.2</v>
      </c>
      <c r="F41" s="618">
        <v>1.53</v>
      </c>
      <c r="G41" s="618">
        <v>1.3</v>
      </c>
      <c r="H41" s="618">
        <v>1.53</v>
      </c>
      <c r="I41" s="618">
        <v>1.3</v>
      </c>
    </row>
    <row r="42" spans="5:9">
      <c r="E42" s="635">
        <v>1.6</v>
      </c>
      <c r="F42" s="618">
        <v>2.25</v>
      </c>
      <c r="G42" s="618">
        <v>2</v>
      </c>
      <c r="H42" s="618">
        <v>2.25</v>
      </c>
      <c r="I42" s="618">
        <v>2</v>
      </c>
    </row>
    <row r="43" spans="5:9">
      <c r="E43" s="634">
        <v>1.55</v>
      </c>
      <c r="F43" s="618">
        <v>1.5</v>
      </c>
      <c r="G43" s="618">
        <v>1.25</v>
      </c>
      <c r="H43" s="618">
        <v>1.5</v>
      </c>
      <c r="I43" s="618">
        <v>1.25</v>
      </c>
    </row>
    <row r="44" spans="5:9">
      <c r="E44" s="635">
        <v>1.1499999999999999</v>
      </c>
      <c r="F44" s="618">
        <v>1.35</v>
      </c>
      <c r="G44" s="618">
        <v>1.1000000000000001</v>
      </c>
      <c r="H44" s="618">
        <v>1.35</v>
      </c>
      <c r="I44" s="618">
        <v>1.1000000000000001</v>
      </c>
    </row>
    <row r="45" spans="5:9">
      <c r="E45" s="634">
        <v>1.6</v>
      </c>
      <c r="F45" s="618">
        <v>1.3</v>
      </c>
      <c r="G45" s="618">
        <v>1.05</v>
      </c>
      <c r="H45" s="618">
        <v>1.3</v>
      </c>
      <c r="I45" s="618">
        <v>1.05</v>
      </c>
    </row>
    <row r="46" spans="5:9">
      <c r="E46" s="635">
        <v>1.2</v>
      </c>
      <c r="F46" s="618">
        <v>1.35</v>
      </c>
      <c r="G46" s="618">
        <v>1.1000000000000001</v>
      </c>
      <c r="H46" s="618">
        <v>1.35</v>
      </c>
      <c r="I46" s="618">
        <v>1.1000000000000001</v>
      </c>
    </row>
    <row r="47" spans="5:9">
      <c r="E47" s="635">
        <v>1.25</v>
      </c>
      <c r="F47" s="618">
        <v>1.35</v>
      </c>
      <c r="G47" s="618">
        <v>1.1000000000000001</v>
      </c>
      <c r="H47" s="618">
        <v>1.35</v>
      </c>
      <c r="I47" s="618">
        <v>1.1000000000000001</v>
      </c>
    </row>
    <row r="48" spans="5:9">
      <c r="E48" s="635">
        <v>1</v>
      </c>
      <c r="F48" s="618">
        <v>1</v>
      </c>
      <c r="G48" s="618">
        <v>1</v>
      </c>
      <c r="H48" s="618">
        <v>1</v>
      </c>
      <c r="I48" s="618">
        <v>1</v>
      </c>
    </row>
    <row r="49" spans="5:9">
      <c r="E49" s="635">
        <v>1.5</v>
      </c>
      <c r="F49" s="618">
        <v>1.8</v>
      </c>
      <c r="G49" s="618">
        <v>1.55</v>
      </c>
      <c r="H49" s="618">
        <v>1.8</v>
      </c>
      <c r="I49" s="618">
        <v>1.55</v>
      </c>
    </row>
    <row r="50" spans="5:9">
      <c r="E50" s="634">
        <v>2</v>
      </c>
      <c r="F50" s="618">
        <v>2</v>
      </c>
      <c r="G50" s="618">
        <v>1.75</v>
      </c>
      <c r="H50" s="618">
        <v>2</v>
      </c>
      <c r="I50" s="618">
        <v>1.75</v>
      </c>
    </row>
    <row r="51" spans="5:9">
      <c r="E51" s="634">
        <v>1.4</v>
      </c>
      <c r="F51" s="618">
        <v>1.3</v>
      </c>
      <c r="G51" s="618">
        <v>1.05</v>
      </c>
      <c r="H51" s="618">
        <v>1.3</v>
      </c>
      <c r="I51" s="618">
        <v>1.05</v>
      </c>
    </row>
    <row r="52" spans="5:9">
      <c r="E52" s="635">
        <v>1.55</v>
      </c>
      <c r="F52" s="618">
        <v>2.2999999999999998</v>
      </c>
      <c r="G52" s="618">
        <v>2.0499999999999998</v>
      </c>
      <c r="H52" s="618">
        <v>2.2999999999999998</v>
      </c>
      <c r="I52" s="618">
        <v>2.0499999999999998</v>
      </c>
    </row>
    <row r="53" spans="5:9">
      <c r="E53" s="635">
        <v>1.1499999999999999</v>
      </c>
      <c r="F53" s="618">
        <v>1.6</v>
      </c>
      <c r="G53" s="618">
        <v>1.35</v>
      </c>
      <c r="H53" s="618">
        <v>1.6</v>
      </c>
      <c r="I53" s="618">
        <v>1.35</v>
      </c>
    </row>
    <row r="54" spans="5:9">
      <c r="E54" s="634">
        <v>2</v>
      </c>
      <c r="F54" s="618">
        <v>2</v>
      </c>
      <c r="G54" s="618">
        <v>1.75</v>
      </c>
      <c r="H54" s="618">
        <v>2</v>
      </c>
      <c r="I54" s="618">
        <v>1.75</v>
      </c>
    </row>
    <row r="55" spans="5:9">
      <c r="E55" s="635">
        <v>1.6</v>
      </c>
      <c r="F55" s="618">
        <v>1.9</v>
      </c>
      <c r="G55" s="618">
        <v>1.65</v>
      </c>
      <c r="H55" s="618">
        <v>1.9</v>
      </c>
      <c r="I55" s="618">
        <v>1.65</v>
      </c>
    </row>
    <row r="56" spans="5:9">
      <c r="E56" s="634">
        <v>1.5</v>
      </c>
      <c r="F56" s="618">
        <v>1.4</v>
      </c>
      <c r="G56" s="618">
        <v>1.1499999999999999</v>
      </c>
      <c r="H56" s="618">
        <v>1.4</v>
      </c>
      <c r="I56" s="618">
        <v>1.1499999999999999</v>
      </c>
    </row>
  </sheetData>
  <mergeCells count="3">
    <mergeCell ref="B1:DG1"/>
    <mergeCell ref="DI1:FH1"/>
    <mergeCell ref="FJ1:HI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2AA8-347A-4FDC-A4A1-AA508A124FFF}">
  <sheetPr>
    <tabColor rgb="FFFFFF00"/>
  </sheetPr>
  <dimension ref="A1:ADL65"/>
  <sheetViews>
    <sheetView workbookViewId="0">
      <pane xSplit="1" ySplit="1" topLeftCell="AAG2" activePane="bottomRight" state="frozen"/>
      <selection pane="bottomRight" activeCell="AAT31" sqref="AAT31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119" width="11.7109375" bestFit="1" customWidth="1"/>
    <col min="120" max="120" width="12.7109375" bestFit="1" customWidth="1"/>
    <col min="121" max="134" width="11.7109375" bestFit="1" customWidth="1"/>
    <col min="135" max="135" width="12.7109375" bestFit="1" customWidth="1"/>
    <col min="136" max="301" width="11.7109375" bestFit="1" customWidth="1"/>
    <col min="302" max="302" width="12.7109375" bestFit="1" customWidth="1"/>
    <col min="303" max="336" width="11.7109375" bestFit="1" customWidth="1"/>
    <col min="337" max="337" width="12.7109375" bestFit="1" customWidth="1"/>
    <col min="338" max="342" width="11.7109375" bestFit="1" customWidth="1"/>
    <col min="343" max="345" width="12.7109375" bestFit="1" customWidth="1"/>
    <col min="346" max="348" width="11.7109375" bestFit="1" customWidth="1"/>
    <col min="349" max="359" width="12.7109375" bestFit="1" customWidth="1"/>
    <col min="360" max="497" width="11.7109375" bestFit="1" customWidth="1"/>
    <col min="498" max="498" width="13.7109375" bestFit="1" customWidth="1"/>
    <col min="499" max="645" width="11.7109375" bestFit="1" customWidth="1"/>
    <col min="646" max="646" width="12.5703125" bestFit="1" customWidth="1"/>
    <col min="647" max="700" width="11.7109375" bestFit="1" customWidth="1"/>
    <col min="701" max="701" width="13.7109375" customWidth="1"/>
    <col min="702" max="702" width="12.28515625" bestFit="1" customWidth="1"/>
    <col min="703" max="708" width="11.7109375" bestFit="1" customWidth="1"/>
    <col min="709" max="709" width="12.28515625" bestFit="1" customWidth="1"/>
    <col min="710" max="723" width="11.7109375" bestFit="1" customWidth="1"/>
    <col min="724" max="724" width="14.7109375" customWidth="1"/>
    <col min="725" max="725" width="14.140625" customWidth="1"/>
    <col min="726" max="726" width="13.140625" customWidth="1"/>
    <col min="727" max="735" width="11.7109375" bestFit="1" customWidth="1"/>
    <col min="736" max="736" width="13.7109375" bestFit="1" customWidth="1"/>
    <col min="737" max="764" width="11.7109375" bestFit="1" customWidth="1"/>
  </cols>
  <sheetData>
    <row r="1" spans="1:779" s="425" customFormat="1">
      <c r="A1" s="425" t="s">
        <v>519</v>
      </c>
      <c r="B1" s="602">
        <v>44927</v>
      </c>
      <c r="C1" s="602">
        <v>44928</v>
      </c>
      <c r="D1" s="602">
        <v>44929</v>
      </c>
      <c r="E1" s="602">
        <v>44930</v>
      </c>
      <c r="F1" s="602">
        <v>44931</v>
      </c>
      <c r="G1" s="602">
        <v>44932</v>
      </c>
      <c r="H1" s="602">
        <v>44933</v>
      </c>
      <c r="I1" s="602">
        <v>44934</v>
      </c>
      <c r="J1" s="602">
        <v>44935</v>
      </c>
      <c r="K1" s="602">
        <v>44936</v>
      </c>
      <c r="L1" s="602">
        <v>44937</v>
      </c>
      <c r="M1" s="602">
        <v>44938</v>
      </c>
      <c r="N1" s="602">
        <v>44939</v>
      </c>
      <c r="O1" s="602">
        <v>44940</v>
      </c>
      <c r="P1" s="602">
        <v>44941</v>
      </c>
      <c r="Q1" s="602">
        <v>44942</v>
      </c>
      <c r="R1" s="602">
        <v>44943</v>
      </c>
      <c r="S1" s="602">
        <v>44944</v>
      </c>
      <c r="T1" s="602">
        <v>44945</v>
      </c>
      <c r="U1" s="602">
        <v>44946</v>
      </c>
      <c r="V1" s="602">
        <v>44947</v>
      </c>
      <c r="W1" s="602">
        <v>44948</v>
      </c>
      <c r="X1" s="602">
        <v>44949</v>
      </c>
      <c r="Y1" s="602">
        <v>44950</v>
      </c>
      <c r="Z1" s="602">
        <v>44951</v>
      </c>
      <c r="AA1" s="602">
        <v>44952</v>
      </c>
      <c r="AB1" s="602">
        <v>44953</v>
      </c>
      <c r="AC1" s="602">
        <v>44954</v>
      </c>
      <c r="AD1" s="602">
        <v>44955</v>
      </c>
      <c r="AE1" s="602">
        <v>44956</v>
      </c>
      <c r="AF1" s="602">
        <v>44957</v>
      </c>
      <c r="AG1" s="602">
        <v>44958</v>
      </c>
      <c r="AH1" s="602">
        <v>44959</v>
      </c>
      <c r="AI1" s="602">
        <v>44960</v>
      </c>
      <c r="AJ1" s="602">
        <v>44961</v>
      </c>
      <c r="AK1" s="602">
        <v>44962</v>
      </c>
      <c r="AL1" s="602">
        <v>44963</v>
      </c>
      <c r="AM1" s="602">
        <v>44964</v>
      </c>
      <c r="AN1" s="602">
        <v>44965</v>
      </c>
      <c r="AO1" s="602">
        <v>44966</v>
      </c>
      <c r="AP1" s="602">
        <v>44967</v>
      </c>
      <c r="AQ1" s="602">
        <v>44968</v>
      </c>
      <c r="AR1" s="602">
        <v>44969</v>
      </c>
      <c r="AS1" s="602">
        <v>44970</v>
      </c>
      <c r="AT1" s="602">
        <v>44971</v>
      </c>
      <c r="AU1" s="602">
        <v>44972</v>
      </c>
      <c r="AV1" s="602">
        <v>44973</v>
      </c>
      <c r="AW1" s="602">
        <v>44974</v>
      </c>
      <c r="AX1" s="602">
        <v>44975</v>
      </c>
      <c r="AY1" s="602">
        <v>44976</v>
      </c>
      <c r="AZ1" s="602">
        <v>44977</v>
      </c>
      <c r="BA1" s="602">
        <v>44978</v>
      </c>
      <c r="BB1" s="602">
        <v>44979</v>
      </c>
      <c r="BC1" s="602">
        <v>44980</v>
      </c>
      <c r="BD1" s="602">
        <v>44981</v>
      </c>
      <c r="BE1" s="602">
        <v>44982</v>
      </c>
      <c r="BF1" s="602">
        <v>44983</v>
      </c>
      <c r="BG1" s="602">
        <v>44984</v>
      </c>
      <c r="BH1" s="602">
        <v>44985</v>
      </c>
      <c r="BI1" s="602">
        <v>44986</v>
      </c>
      <c r="BJ1" s="602">
        <v>44987</v>
      </c>
      <c r="BK1" s="602">
        <v>44988</v>
      </c>
      <c r="BL1" s="602">
        <v>44989</v>
      </c>
      <c r="BM1" s="602">
        <v>44990</v>
      </c>
      <c r="BN1" s="602">
        <v>44991</v>
      </c>
      <c r="BO1" s="602">
        <v>44992</v>
      </c>
      <c r="BP1" s="602">
        <v>44993</v>
      </c>
      <c r="BQ1" s="602">
        <v>44994</v>
      </c>
      <c r="BR1" s="602">
        <v>44995</v>
      </c>
      <c r="BS1" s="602">
        <v>44996</v>
      </c>
      <c r="BT1" s="602">
        <v>44997</v>
      </c>
      <c r="BU1" s="602">
        <v>44998</v>
      </c>
      <c r="BV1" s="602">
        <v>44999</v>
      </c>
      <c r="BW1" s="602">
        <v>45000</v>
      </c>
      <c r="BX1" s="602">
        <v>45001</v>
      </c>
      <c r="BY1" s="602">
        <v>45002</v>
      </c>
      <c r="BZ1" s="602">
        <v>45003</v>
      </c>
      <c r="CA1" s="602">
        <v>45004</v>
      </c>
      <c r="CB1" s="602">
        <v>45005</v>
      </c>
      <c r="CC1" s="602">
        <v>45006</v>
      </c>
      <c r="CD1" s="602">
        <v>45007</v>
      </c>
      <c r="CE1" s="602">
        <v>45008</v>
      </c>
      <c r="CF1" s="602">
        <v>45009</v>
      </c>
      <c r="CG1" s="602">
        <v>45010</v>
      </c>
      <c r="CH1" s="602">
        <v>45011</v>
      </c>
      <c r="CI1" s="602">
        <v>45012</v>
      </c>
      <c r="CJ1" s="602">
        <v>45013</v>
      </c>
      <c r="CK1" s="602">
        <v>45014</v>
      </c>
      <c r="CL1" s="602">
        <v>45015</v>
      </c>
      <c r="CM1" s="602">
        <v>45016</v>
      </c>
      <c r="CN1" s="643">
        <v>45017</v>
      </c>
      <c r="CO1" s="602">
        <v>45018</v>
      </c>
      <c r="CP1" s="602">
        <v>45019</v>
      </c>
      <c r="CQ1" s="602">
        <v>45020</v>
      </c>
      <c r="CR1" s="602">
        <v>45021</v>
      </c>
      <c r="CS1" s="602">
        <v>45022</v>
      </c>
      <c r="CT1" s="602">
        <v>45023</v>
      </c>
      <c r="CU1" s="643">
        <v>45024</v>
      </c>
      <c r="CV1" s="602">
        <v>45025</v>
      </c>
      <c r="CW1" s="602">
        <v>45026</v>
      </c>
      <c r="CX1" s="602">
        <v>45027</v>
      </c>
      <c r="CY1" s="602">
        <v>45028</v>
      </c>
      <c r="CZ1" s="602">
        <v>45029</v>
      </c>
      <c r="DA1" s="602">
        <v>45030</v>
      </c>
      <c r="DB1" s="643">
        <v>45031</v>
      </c>
      <c r="DC1" s="602">
        <v>45032</v>
      </c>
      <c r="DD1" s="602">
        <v>45033</v>
      </c>
      <c r="DE1" s="602">
        <v>45034</v>
      </c>
      <c r="DF1" s="602">
        <v>45035</v>
      </c>
      <c r="DG1" s="602">
        <v>45036</v>
      </c>
      <c r="DH1" s="602">
        <v>45037</v>
      </c>
      <c r="DI1" s="643">
        <v>45038</v>
      </c>
      <c r="DJ1" s="602">
        <v>45039</v>
      </c>
      <c r="DK1" s="602">
        <v>45040</v>
      </c>
      <c r="DL1" s="602">
        <v>45041</v>
      </c>
      <c r="DM1" s="602">
        <v>45042</v>
      </c>
      <c r="DN1" s="602">
        <v>45043</v>
      </c>
      <c r="DO1" s="602">
        <v>45044</v>
      </c>
      <c r="DP1" s="643">
        <v>45045</v>
      </c>
      <c r="DQ1" s="602">
        <v>45046</v>
      </c>
      <c r="DR1" s="602">
        <v>45047</v>
      </c>
      <c r="DS1" s="602">
        <v>45048</v>
      </c>
      <c r="DT1" s="602">
        <v>45049</v>
      </c>
      <c r="DU1" s="602">
        <v>45050</v>
      </c>
      <c r="DV1" s="602">
        <v>45051</v>
      </c>
      <c r="DW1" s="602">
        <v>45052</v>
      </c>
      <c r="DX1" s="602">
        <v>45053</v>
      </c>
      <c r="DY1" s="602">
        <v>45054</v>
      </c>
      <c r="DZ1" s="602">
        <v>45055</v>
      </c>
      <c r="EA1" s="602">
        <v>45056</v>
      </c>
      <c r="EB1" s="602">
        <v>45057</v>
      </c>
      <c r="EC1" s="602">
        <v>45058</v>
      </c>
      <c r="ED1" s="602">
        <v>45059</v>
      </c>
      <c r="EE1" s="602">
        <v>45060</v>
      </c>
      <c r="EF1" s="602">
        <v>45061</v>
      </c>
      <c r="EG1" s="602">
        <v>45062</v>
      </c>
      <c r="EH1" s="602">
        <v>45063</v>
      </c>
      <c r="EI1" s="602">
        <v>45064</v>
      </c>
      <c r="EJ1" s="602">
        <v>45065</v>
      </c>
      <c r="EK1" s="602">
        <v>45066</v>
      </c>
      <c r="EL1" s="602">
        <v>45067</v>
      </c>
      <c r="EM1" s="602">
        <v>45068</v>
      </c>
      <c r="EN1" s="602">
        <v>45069</v>
      </c>
      <c r="EO1" s="602">
        <v>45070</v>
      </c>
      <c r="EP1" s="602">
        <v>45071</v>
      </c>
      <c r="EQ1" s="602">
        <v>45072</v>
      </c>
      <c r="ER1" s="602">
        <v>45073</v>
      </c>
      <c r="ES1" s="602">
        <v>45074</v>
      </c>
      <c r="ET1" s="602">
        <v>45075</v>
      </c>
      <c r="EU1" s="602">
        <v>45076</v>
      </c>
      <c r="EV1" s="602">
        <v>45077</v>
      </c>
      <c r="EW1" s="602">
        <v>45078</v>
      </c>
      <c r="EX1" s="602">
        <v>45079</v>
      </c>
      <c r="EY1" s="602">
        <v>45080</v>
      </c>
      <c r="EZ1" s="602">
        <v>45081</v>
      </c>
      <c r="FA1" s="602">
        <v>45082</v>
      </c>
      <c r="FB1" s="602">
        <v>45083</v>
      </c>
      <c r="FC1" s="602">
        <v>45084</v>
      </c>
      <c r="FD1" s="602">
        <v>45085</v>
      </c>
      <c r="FE1" s="602">
        <v>45086</v>
      </c>
      <c r="FF1" s="602">
        <v>45087</v>
      </c>
      <c r="FG1" s="602">
        <v>45088</v>
      </c>
      <c r="FH1" s="602">
        <v>45089</v>
      </c>
      <c r="FI1" s="602">
        <v>45090</v>
      </c>
      <c r="FJ1" s="602">
        <v>45091</v>
      </c>
      <c r="FK1" s="602">
        <v>45092</v>
      </c>
      <c r="FL1" s="602">
        <v>45093</v>
      </c>
      <c r="FM1" s="602">
        <v>45094</v>
      </c>
      <c r="FN1" s="602">
        <v>45095</v>
      </c>
      <c r="FO1" s="602">
        <v>45096</v>
      </c>
      <c r="FP1" s="602">
        <v>45097</v>
      </c>
      <c r="FQ1" s="602">
        <v>45098</v>
      </c>
      <c r="FR1" s="602">
        <v>45099</v>
      </c>
      <c r="FS1" s="602">
        <v>45100</v>
      </c>
      <c r="FT1" s="602">
        <v>45101</v>
      </c>
      <c r="FU1" s="602">
        <v>45102</v>
      </c>
      <c r="FV1" s="602">
        <v>45103</v>
      </c>
      <c r="FW1" s="602">
        <v>45104</v>
      </c>
      <c r="FX1" s="602">
        <v>45105</v>
      </c>
      <c r="FY1" s="602">
        <v>45106</v>
      </c>
      <c r="FZ1" s="602">
        <v>45107</v>
      </c>
      <c r="GA1" s="602">
        <v>45108</v>
      </c>
      <c r="GB1" s="602">
        <v>45109</v>
      </c>
      <c r="GC1" s="602">
        <v>45110</v>
      </c>
      <c r="GD1" s="602">
        <v>45111</v>
      </c>
      <c r="GE1" s="602">
        <v>45112</v>
      </c>
      <c r="GF1" s="602">
        <v>45113</v>
      </c>
      <c r="GG1" s="602">
        <v>45114</v>
      </c>
      <c r="GH1" s="602">
        <v>45115</v>
      </c>
      <c r="GI1" s="602">
        <v>45116</v>
      </c>
      <c r="GJ1" s="602">
        <v>45117</v>
      </c>
      <c r="GK1" s="602">
        <v>45118</v>
      </c>
      <c r="GL1" s="602">
        <v>45119</v>
      </c>
      <c r="GM1" s="602">
        <v>45120</v>
      </c>
      <c r="GN1" s="602">
        <v>45121</v>
      </c>
      <c r="GO1" s="602">
        <v>45122</v>
      </c>
      <c r="GP1" s="602">
        <v>45123</v>
      </c>
      <c r="GQ1" s="602">
        <v>45124</v>
      </c>
      <c r="GR1" s="602">
        <v>45125</v>
      </c>
      <c r="GS1" s="602">
        <v>45126</v>
      </c>
      <c r="GT1" s="602">
        <v>45127</v>
      </c>
      <c r="GU1" s="602">
        <v>45128</v>
      </c>
      <c r="GV1" s="602">
        <v>45129</v>
      </c>
      <c r="GW1" s="602">
        <v>45130</v>
      </c>
      <c r="GX1" s="602">
        <v>45131</v>
      </c>
      <c r="GY1" s="602">
        <v>45132</v>
      </c>
      <c r="GZ1" s="602">
        <v>45133</v>
      </c>
      <c r="HA1" s="602">
        <v>45134</v>
      </c>
      <c r="HB1" s="602">
        <v>45135</v>
      </c>
      <c r="HC1" s="602">
        <v>45136</v>
      </c>
      <c r="HD1" s="602">
        <v>45137</v>
      </c>
      <c r="HE1" s="602">
        <v>45138</v>
      </c>
      <c r="HF1" s="602">
        <v>45139</v>
      </c>
      <c r="HG1" s="602">
        <v>45140</v>
      </c>
      <c r="HH1" s="602">
        <v>45141</v>
      </c>
      <c r="HI1" s="602">
        <v>45142</v>
      </c>
      <c r="HJ1" s="602">
        <v>45143</v>
      </c>
      <c r="HK1" s="602">
        <v>45144</v>
      </c>
      <c r="HL1" s="602">
        <v>45145</v>
      </c>
      <c r="HM1" s="602">
        <v>45146</v>
      </c>
      <c r="HN1" s="602">
        <v>45147</v>
      </c>
      <c r="HO1" s="602">
        <v>45148</v>
      </c>
      <c r="HP1" s="602">
        <v>45149</v>
      </c>
      <c r="HQ1" s="602">
        <v>45150</v>
      </c>
      <c r="HR1" s="602">
        <v>45151</v>
      </c>
      <c r="HS1" s="602">
        <v>45152</v>
      </c>
      <c r="HT1" s="602">
        <v>45153</v>
      </c>
      <c r="HU1" s="602">
        <v>45154</v>
      </c>
      <c r="HV1" s="602">
        <v>45155</v>
      </c>
      <c r="HW1" s="602">
        <v>45156</v>
      </c>
      <c r="HX1" s="602">
        <v>45157</v>
      </c>
      <c r="HY1" s="602">
        <v>45158</v>
      </c>
      <c r="HZ1" s="602">
        <v>45159</v>
      </c>
      <c r="IA1" s="602">
        <v>45160</v>
      </c>
      <c r="IB1" s="602">
        <v>45161</v>
      </c>
      <c r="IC1" s="602">
        <v>45162</v>
      </c>
      <c r="ID1" s="602">
        <v>45163</v>
      </c>
      <c r="IE1" s="602">
        <v>45164</v>
      </c>
      <c r="IF1" s="602">
        <v>45165</v>
      </c>
      <c r="IG1" s="602">
        <v>45166</v>
      </c>
      <c r="IH1" s="602">
        <v>45167</v>
      </c>
      <c r="II1" s="602">
        <v>45168</v>
      </c>
      <c r="IJ1" s="602">
        <v>45169</v>
      </c>
      <c r="IK1" s="602">
        <v>45170</v>
      </c>
      <c r="IL1" s="602">
        <v>45171</v>
      </c>
      <c r="IM1" s="602">
        <v>45172</v>
      </c>
      <c r="IN1" s="602">
        <v>45173</v>
      </c>
      <c r="IO1" s="602">
        <v>45174</v>
      </c>
      <c r="IP1" s="602">
        <v>45175</v>
      </c>
      <c r="IQ1" s="602">
        <v>45176</v>
      </c>
      <c r="IR1" s="602">
        <v>45177</v>
      </c>
      <c r="IS1" s="602">
        <v>45178</v>
      </c>
      <c r="IT1" s="602">
        <v>45179</v>
      </c>
      <c r="IU1" s="602">
        <v>45180</v>
      </c>
      <c r="IV1" s="602">
        <v>45181</v>
      </c>
      <c r="IW1" s="602">
        <v>45182</v>
      </c>
      <c r="IX1" s="602">
        <v>45183</v>
      </c>
      <c r="IY1" s="602">
        <v>45184</v>
      </c>
      <c r="IZ1" s="602">
        <v>45185</v>
      </c>
      <c r="JA1" s="602">
        <v>45186</v>
      </c>
      <c r="JB1" s="602">
        <v>45187</v>
      </c>
      <c r="JC1" s="602">
        <v>45188</v>
      </c>
      <c r="JD1" s="602">
        <v>45189</v>
      </c>
      <c r="JE1" s="602">
        <v>45190</v>
      </c>
      <c r="JF1" s="602">
        <v>45191</v>
      </c>
      <c r="JG1" s="602">
        <v>45192</v>
      </c>
      <c r="JH1" s="602">
        <v>45193</v>
      </c>
      <c r="JI1" s="602">
        <v>45194</v>
      </c>
      <c r="JJ1" s="602">
        <v>45195</v>
      </c>
      <c r="JK1" s="602">
        <v>45196</v>
      </c>
      <c r="JL1" s="602">
        <v>45197</v>
      </c>
      <c r="JM1" s="602">
        <v>45198</v>
      </c>
      <c r="JN1" s="602">
        <v>45199</v>
      </c>
      <c r="JO1" s="602">
        <v>45200</v>
      </c>
      <c r="JP1" s="602">
        <v>45201</v>
      </c>
      <c r="JQ1" s="602">
        <v>45202</v>
      </c>
      <c r="JR1" s="602">
        <v>45203</v>
      </c>
      <c r="JS1" s="602">
        <v>45204</v>
      </c>
      <c r="JT1" s="602">
        <v>45205</v>
      </c>
      <c r="JU1" s="602">
        <v>45206</v>
      </c>
      <c r="JV1" s="602">
        <v>45207</v>
      </c>
      <c r="JW1" s="602">
        <v>45208</v>
      </c>
      <c r="JX1" s="602">
        <v>45209</v>
      </c>
      <c r="JY1" s="602">
        <v>45210</v>
      </c>
      <c r="JZ1" s="602">
        <v>45211</v>
      </c>
      <c r="KA1" s="602">
        <v>45212</v>
      </c>
      <c r="KB1" s="602">
        <v>45213</v>
      </c>
      <c r="KC1" s="602">
        <v>45214</v>
      </c>
      <c r="KD1" s="602">
        <v>45215</v>
      </c>
      <c r="KE1" s="602">
        <v>45216</v>
      </c>
      <c r="KF1" s="602">
        <v>45217</v>
      </c>
      <c r="KG1" s="602">
        <v>45218</v>
      </c>
      <c r="KH1" s="602">
        <v>45219</v>
      </c>
      <c r="KI1" s="602">
        <v>45220</v>
      </c>
      <c r="KJ1" s="602">
        <v>45221</v>
      </c>
      <c r="KK1" s="602">
        <v>45222</v>
      </c>
      <c r="KL1" s="602">
        <v>45223</v>
      </c>
      <c r="KM1" s="602">
        <v>45224</v>
      </c>
      <c r="KN1" s="602">
        <v>45225</v>
      </c>
      <c r="KO1" s="602">
        <v>45226</v>
      </c>
      <c r="KP1" s="602">
        <v>45227</v>
      </c>
      <c r="KQ1" s="602">
        <v>45228</v>
      </c>
      <c r="KR1" s="602">
        <v>45229</v>
      </c>
      <c r="KS1" s="602">
        <v>45230</v>
      </c>
      <c r="KT1" s="602">
        <v>45231</v>
      </c>
      <c r="KU1" s="602">
        <v>45232</v>
      </c>
      <c r="KV1" s="602">
        <v>45233</v>
      </c>
      <c r="KW1" s="602">
        <v>45234</v>
      </c>
      <c r="KX1" s="602">
        <v>45235</v>
      </c>
      <c r="KY1" s="602">
        <v>45236</v>
      </c>
      <c r="KZ1" s="602">
        <v>45237</v>
      </c>
      <c r="LA1" s="602">
        <v>45238</v>
      </c>
      <c r="LB1" s="602">
        <v>45239</v>
      </c>
      <c r="LC1" s="602">
        <v>45240</v>
      </c>
      <c r="LD1" s="602">
        <v>45241</v>
      </c>
      <c r="LE1" s="602">
        <v>45242</v>
      </c>
      <c r="LF1" s="602">
        <v>45243</v>
      </c>
      <c r="LG1" s="602">
        <v>45244</v>
      </c>
      <c r="LH1" s="602">
        <v>45245</v>
      </c>
      <c r="LI1" s="602">
        <v>45246</v>
      </c>
      <c r="LJ1" s="602">
        <v>45247</v>
      </c>
      <c r="LK1" s="602">
        <v>45248</v>
      </c>
      <c r="LL1" s="602">
        <v>45249</v>
      </c>
      <c r="LM1" s="602">
        <v>45250</v>
      </c>
      <c r="LN1" s="602">
        <v>45251</v>
      </c>
      <c r="LO1" s="602">
        <v>45252</v>
      </c>
      <c r="LP1" s="602">
        <v>45253</v>
      </c>
      <c r="LQ1" s="602">
        <v>45254</v>
      </c>
      <c r="LR1" s="602">
        <v>45255</v>
      </c>
      <c r="LS1" s="602">
        <v>45256</v>
      </c>
      <c r="LT1" s="602">
        <v>45257</v>
      </c>
      <c r="LU1" s="602">
        <v>45258</v>
      </c>
      <c r="LV1" s="602">
        <v>45259</v>
      </c>
      <c r="LW1" s="602">
        <v>45260</v>
      </c>
      <c r="LX1" s="602">
        <v>45261</v>
      </c>
      <c r="LY1" s="602">
        <v>45262</v>
      </c>
      <c r="LZ1" s="602">
        <v>45263</v>
      </c>
      <c r="MA1" s="602">
        <v>45264</v>
      </c>
      <c r="MB1" s="602">
        <v>45265</v>
      </c>
      <c r="MC1" s="602">
        <v>45266</v>
      </c>
      <c r="MD1" s="602">
        <v>45267</v>
      </c>
      <c r="ME1" s="602">
        <v>45268</v>
      </c>
      <c r="MF1" s="602">
        <v>45269</v>
      </c>
      <c r="MG1" s="602">
        <v>45270</v>
      </c>
      <c r="MH1" s="602">
        <v>45271</v>
      </c>
      <c r="MI1" s="602">
        <v>45272</v>
      </c>
      <c r="MJ1" s="602">
        <v>45273</v>
      </c>
      <c r="MK1" s="602">
        <v>45274</v>
      </c>
      <c r="ML1" s="602">
        <v>45275</v>
      </c>
      <c r="MM1" s="602">
        <v>45276</v>
      </c>
      <c r="MN1" s="602">
        <v>45277</v>
      </c>
      <c r="MO1" s="602">
        <v>45278</v>
      </c>
      <c r="MP1" s="602">
        <v>45279</v>
      </c>
      <c r="MQ1" s="602">
        <v>45280</v>
      </c>
      <c r="MR1" s="602">
        <v>45281</v>
      </c>
      <c r="MS1" s="602">
        <v>45282</v>
      </c>
      <c r="MT1" s="602">
        <v>45283</v>
      </c>
      <c r="MU1" s="602">
        <v>45284</v>
      </c>
      <c r="MV1" s="602">
        <v>45285</v>
      </c>
      <c r="MW1" s="602">
        <v>45286</v>
      </c>
      <c r="MX1" s="602">
        <v>45287</v>
      </c>
      <c r="MY1" s="602">
        <v>45288</v>
      </c>
      <c r="MZ1" s="602">
        <v>45289</v>
      </c>
      <c r="NA1" s="602">
        <v>45290</v>
      </c>
      <c r="NB1" s="602">
        <v>45291</v>
      </c>
      <c r="NC1" s="602">
        <v>45292</v>
      </c>
      <c r="ND1" s="602">
        <v>45293</v>
      </c>
      <c r="NE1" s="602">
        <v>45294</v>
      </c>
      <c r="NF1" s="602">
        <v>45295</v>
      </c>
      <c r="NG1" s="602">
        <v>45296</v>
      </c>
      <c r="NH1" s="602">
        <v>45297</v>
      </c>
      <c r="NI1" s="602">
        <v>45298</v>
      </c>
      <c r="NJ1" s="602">
        <v>45299</v>
      </c>
      <c r="NK1" s="602">
        <v>45300</v>
      </c>
      <c r="NL1" s="602">
        <v>45301</v>
      </c>
      <c r="NM1" s="602">
        <v>45302</v>
      </c>
      <c r="NN1" s="602">
        <v>45303</v>
      </c>
      <c r="NO1" s="602">
        <v>45304</v>
      </c>
      <c r="NP1" s="602">
        <v>45305</v>
      </c>
      <c r="NQ1" s="602">
        <v>45306</v>
      </c>
      <c r="NR1" s="602">
        <v>45307</v>
      </c>
      <c r="NS1" s="602">
        <v>45308</v>
      </c>
      <c r="NT1" s="602">
        <v>45309</v>
      </c>
      <c r="NU1" s="602">
        <v>45310</v>
      </c>
      <c r="NV1" s="602">
        <v>45311</v>
      </c>
      <c r="NW1" s="602">
        <v>45312</v>
      </c>
      <c r="NX1" s="602">
        <v>45313</v>
      </c>
      <c r="NY1" s="602">
        <v>45314</v>
      </c>
      <c r="NZ1" s="602">
        <v>45315</v>
      </c>
      <c r="OA1" s="602">
        <v>45316</v>
      </c>
      <c r="OB1" s="602">
        <v>45317</v>
      </c>
      <c r="OC1" s="602">
        <v>45318</v>
      </c>
      <c r="OD1" s="602">
        <v>45319</v>
      </c>
      <c r="OE1" s="602">
        <v>45320</v>
      </c>
      <c r="OF1" s="602">
        <v>45321</v>
      </c>
      <c r="OG1" s="602">
        <v>45322</v>
      </c>
      <c r="OH1" s="602">
        <v>45323</v>
      </c>
      <c r="OI1" s="602">
        <v>45324</v>
      </c>
      <c r="OJ1" s="729">
        <v>45325</v>
      </c>
      <c r="OK1" s="733">
        <v>45326</v>
      </c>
      <c r="OL1" s="733">
        <v>45327</v>
      </c>
      <c r="OM1" s="733">
        <v>45328</v>
      </c>
      <c r="ON1" s="733">
        <v>45329</v>
      </c>
      <c r="OO1" s="733">
        <v>45330</v>
      </c>
      <c r="OP1" s="733">
        <v>45331</v>
      </c>
      <c r="OQ1" s="733">
        <v>45332</v>
      </c>
      <c r="OR1" s="602">
        <v>45333</v>
      </c>
      <c r="OS1" s="602">
        <v>45334</v>
      </c>
      <c r="OT1" s="602">
        <v>45335</v>
      </c>
      <c r="OU1" s="602">
        <v>45336</v>
      </c>
      <c r="OV1" s="602">
        <v>45337</v>
      </c>
      <c r="OW1" s="602">
        <v>45338</v>
      </c>
      <c r="OX1" s="602">
        <v>45339</v>
      </c>
      <c r="OY1" s="734">
        <v>45340</v>
      </c>
      <c r="OZ1" s="734">
        <v>45341</v>
      </c>
      <c r="PA1" s="734">
        <v>45342</v>
      </c>
      <c r="PB1" s="734">
        <v>45343</v>
      </c>
      <c r="PC1" s="734">
        <v>45344</v>
      </c>
      <c r="PD1" s="734">
        <v>45345</v>
      </c>
      <c r="PE1" s="734">
        <v>45346</v>
      </c>
      <c r="PF1" s="602">
        <v>45347</v>
      </c>
      <c r="PG1" s="602">
        <v>45348</v>
      </c>
      <c r="PH1" s="602">
        <v>45349</v>
      </c>
      <c r="PI1" s="602">
        <v>45350</v>
      </c>
      <c r="PJ1" s="602">
        <v>45351</v>
      </c>
      <c r="PK1" s="602">
        <v>45352</v>
      </c>
      <c r="PL1" s="602">
        <v>45353</v>
      </c>
      <c r="PM1" s="734">
        <v>45354</v>
      </c>
      <c r="PN1" s="734">
        <v>45355</v>
      </c>
      <c r="PO1" s="734">
        <v>45356</v>
      </c>
      <c r="PP1" s="734">
        <v>45357</v>
      </c>
      <c r="PQ1" s="734">
        <v>45358</v>
      </c>
      <c r="PR1" s="734">
        <v>45359</v>
      </c>
      <c r="PS1" s="734">
        <v>45360</v>
      </c>
      <c r="PT1" s="602">
        <v>45361</v>
      </c>
      <c r="PU1" s="602">
        <v>45362</v>
      </c>
      <c r="PV1" s="602">
        <v>45363</v>
      </c>
      <c r="PW1" s="602">
        <v>45364</v>
      </c>
      <c r="PX1" s="602">
        <v>45365</v>
      </c>
      <c r="PY1" s="602">
        <v>45366</v>
      </c>
      <c r="PZ1" s="602">
        <v>45367</v>
      </c>
      <c r="QA1" s="734">
        <v>45368</v>
      </c>
      <c r="QB1" s="734">
        <v>45369</v>
      </c>
      <c r="QC1" s="734">
        <v>45370</v>
      </c>
      <c r="QD1" s="734">
        <v>45371</v>
      </c>
      <c r="QE1" s="734">
        <v>45372</v>
      </c>
      <c r="QF1" s="734">
        <v>45373</v>
      </c>
      <c r="QG1" s="734">
        <v>45374</v>
      </c>
      <c r="QH1" s="602">
        <v>45375</v>
      </c>
      <c r="QI1" s="602">
        <v>45376</v>
      </c>
      <c r="QJ1" s="602">
        <v>45377</v>
      </c>
      <c r="QK1" s="602">
        <v>45378</v>
      </c>
      <c r="QL1" s="602">
        <v>45379</v>
      </c>
      <c r="QM1" s="602">
        <v>45380</v>
      </c>
      <c r="QN1" s="602">
        <v>45381</v>
      </c>
      <c r="QO1" s="734">
        <v>45382</v>
      </c>
      <c r="QP1" s="734">
        <v>45383</v>
      </c>
      <c r="QQ1" s="734">
        <v>45384</v>
      </c>
      <c r="QR1" s="734">
        <v>45385</v>
      </c>
      <c r="QS1" s="734">
        <v>45386</v>
      </c>
      <c r="QT1" s="734">
        <v>45387</v>
      </c>
      <c r="QU1" s="734">
        <v>45388</v>
      </c>
      <c r="QV1" s="602">
        <v>45389</v>
      </c>
      <c r="QW1" s="602">
        <v>45390</v>
      </c>
      <c r="QX1" s="602">
        <v>45391</v>
      </c>
      <c r="QY1" s="602">
        <v>45392</v>
      </c>
      <c r="QZ1" s="602">
        <v>45393</v>
      </c>
      <c r="RA1" s="602">
        <v>45394</v>
      </c>
      <c r="RB1" s="602">
        <v>45395</v>
      </c>
      <c r="RC1" s="734">
        <v>45396</v>
      </c>
      <c r="RD1" s="734">
        <v>45397</v>
      </c>
      <c r="RE1" s="734">
        <v>45398</v>
      </c>
      <c r="RF1" s="734">
        <v>45399</v>
      </c>
      <c r="RG1" s="734">
        <v>45400</v>
      </c>
      <c r="RH1" s="734">
        <v>45401</v>
      </c>
      <c r="RI1" s="734">
        <v>45402</v>
      </c>
      <c r="RJ1" s="602">
        <v>45403</v>
      </c>
      <c r="RK1" s="602">
        <v>45404</v>
      </c>
      <c r="RL1" s="602">
        <v>45405</v>
      </c>
      <c r="RM1" s="602">
        <v>45406</v>
      </c>
      <c r="RN1" s="602">
        <v>45407</v>
      </c>
      <c r="RO1" s="602">
        <v>45408</v>
      </c>
      <c r="RP1" s="602">
        <v>45409</v>
      </c>
      <c r="RQ1" s="734">
        <v>45410</v>
      </c>
      <c r="RR1" s="734">
        <v>45411</v>
      </c>
      <c r="RS1" s="734">
        <v>45412</v>
      </c>
      <c r="RT1" s="734">
        <v>45413</v>
      </c>
      <c r="RU1" s="734">
        <v>45414</v>
      </c>
      <c r="RV1" s="734">
        <v>45415</v>
      </c>
      <c r="RW1" s="734">
        <v>45416</v>
      </c>
      <c r="RX1" s="602">
        <v>45417</v>
      </c>
      <c r="RY1" s="602">
        <v>45418</v>
      </c>
      <c r="RZ1" s="602">
        <v>45419</v>
      </c>
      <c r="SA1" s="602">
        <v>45420</v>
      </c>
      <c r="SB1" s="602">
        <v>45421</v>
      </c>
      <c r="SC1" s="602">
        <v>45422</v>
      </c>
      <c r="SD1" s="602">
        <v>45423</v>
      </c>
      <c r="SE1" s="734">
        <v>45424</v>
      </c>
      <c r="SF1" s="734">
        <v>45425</v>
      </c>
      <c r="SG1" s="734">
        <v>45426</v>
      </c>
      <c r="SH1" s="734">
        <v>45427</v>
      </c>
      <c r="SI1" s="734">
        <v>45428</v>
      </c>
      <c r="SJ1" s="734">
        <v>45429</v>
      </c>
      <c r="SK1" s="734">
        <v>45430</v>
      </c>
      <c r="SL1" s="602">
        <v>45431</v>
      </c>
      <c r="SM1" s="602">
        <v>45432</v>
      </c>
      <c r="SN1" s="602">
        <v>45433</v>
      </c>
      <c r="SO1" s="602">
        <v>45434</v>
      </c>
      <c r="SP1" s="602">
        <v>45435</v>
      </c>
      <c r="SQ1" s="602">
        <v>45436</v>
      </c>
      <c r="SR1" s="602">
        <v>45437</v>
      </c>
      <c r="SS1" s="734">
        <v>45438</v>
      </c>
      <c r="ST1" s="734">
        <v>45439</v>
      </c>
      <c r="SU1" s="734">
        <v>45440</v>
      </c>
      <c r="SV1" s="734">
        <v>45441</v>
      </c>
      <c r="SW1" s="734">
        <v>45442</v>
      </c>
      <c r="SX1" s="734">
        <v>45443</v>
      </c>
      <c r="SY1" s="734">
        <v>45444</v>
      </c>
      <c r="SZ1" s="602">
        <v>45445</v>
      </c>
      <c r="TA1" s="602">
        <v>45446</v>
      </c>
      <c r="TB1" s="602">
        <v>45447</v>
      </c>
      <c r="TC1" s="602">
        <v>45448</v>
      </c>
      <c r="TD1" s="602">
        <v>45449</v>
      </c>
      <c r="TE1" s="602">
        <v>45450</v>
      </c>
      <c r="TF1" s="602">
        <v>45451</v>
      </c>
      <c r="TG1" s="734">
        <v>45452</v>
      </c>
      <c r="TH1" s="734">
        <v>45453</v>
      </c>
      <c r="TI1" s="734">
        <v>45454</v>
      </c>
      <c r="TJ1" s="734">
        <v>45455</v>
      </c>
      <c r="TK1" s="734">
        <v>45456</v>
      </c>
      <c r="TL1" s="734">
        <v>45457</v>
      </c>
      <c r="TM1" s="734">
        <v>45458</v>
      </c>
      <c r="TN1" s="602">
        <v>45459</v>
      </c>
      <c r="TO1" s="602">
        <v>45460</v>
      </c>
      <c r="TP1" s="602">
        <v>45461</v>
      </c>
      <c r="TQ1" s="602">
        <v>45462</v>
      </c>
      <c r="TR1" s="602">
        <v>45463</v>
      </c>
      <c r="TS1" s="602">
        <v>45464</v>
      </c>
      <c r="TT1" s="602">
        <v>45465</v>
      </c>
      <c r="TU1" s="734">
        <v>45466</v>
      </c>
      <c r="TV1" s="734">
        <v>45467</v>
      </c>
      <c r="TW1" s="734">
        <v>45468</v>
      </c>
      <c r="TX1" s="734">
        <v>45469</v>
      </c>
      <c r="TY1" s="734">
        <v>45470</v>
      </c>
      <c r="TZ1" s="734">
        <v>45471</v>
      </c>
      <c r="UA1" s="734">
        <v>45472</v>
      </c>
      <c r="UB1" s="602">
        <v>45473</v>
      </c>
      <c r="UC1" s="602">
        <v>45474</v>
      </c>
      <c r="UD1" s="602">
        <v>45475</v>
      </c>
      <c r="UE1" s="602">
        <v>45476</v>
      </c>
      <c r="UF1" s="602">
        <v>45477</v>
      </c>
      <c r="UG1" s="602">
        <v>45478</v>
      </c>
      <c r="UH1" s="602">
        <v>45479</v>
      </c>
      <c r="UI1" s="734">
        <v>45480</v>
      </c>
      <c r="UJ1" s="734">
        <v>45481</v>
      </c>
      <c r="UK1" s="734">
        <v>45482</v>
      </c>
      <c r="UL1" s="734">
        <v>45483</v>
      </c>
      <c r="UM1" s="734">
        <v>45484</v>
      </c>
      <c r="UN1" s="734">
        <v>45485</v>
      </c>
      <c r="UO1" s="734">
        <v>45486</v>
      </c>
      <c r="UP1" s="602">
        <v>45487</v>
      </c>
      <c r="UQ1" s="602">
        <v>45488</v>
      </c>
      <c r="UR1" s="602">
        <v>45489</v>
      </c>
      <c r="US1" s="602">
        <v>45490</v>
      </c>
      <c r="UT1" s="602">
        <v>45491</v>
      </c>
      <c r="UU1" s="602">
        <v>45492</v>
      </c>
      <c r="UV1" s="602">
        <v>45493</v>
      </c>
      <c r="UW1" s="734">
        <v>45494</v>
      </c>
      <c r="UX1" s="734">
        <v>45495</v>
      </c>
      <c r="UY1" s="734">
        <v>45496</v>
      </c>
      <c r="UZ1" s="734">
        <v>45497</v>
      </c>
      <c r="VA1" s="734">
        <v>45498</v>
      </c>
      <c r="VB1" s="734">
        <v>45499</v>
      </c>
      <c r="VC1" s="734">
        <v>45500</v>
      </c>
      <c r="VD1" s="602">
        <v>45501</v>
      </c>
      <c r="VE1" s="602">
        <v>45502</v>
      </c>
      <c r="VF1" s="602">
        <v>45503</v>
      </c>
      <c r="VG1" s="602">
        <v>45504</v>
      </c>
      <c r="VH1" s="602">
        <v>45505</v>
      </c>
      <c r="VI1" s="602">
        <v>45506</v>
      </c>
      <c r="VJ1" s="602">
        <v>45507</v>
      </c>
      <c r="VK1" s="734">
        <v>45508</v>
      </c>
      <c r="VL1" s="734">
        <v>45509</v>
      </c>
      <c r="VM1" s="734">
        <v>45510</v>
      </c>
      <c r="VN1" s="734">
        <v>45511</v>
      </c>
      <c r="VO1" s="734">
        <v>45512</v>
      </c>
      <c r="VP1" s="734">
        <v>45513</v>
      </c>
      <c r="VQ1" s="734">
        <v>45514</v>
      </c>
      <c r="VR1" s="602">
        <v>45515</v>
      </c>
      <c r="VS1" s="602">
        <v>45516</v>
      </c>
      <c r="VT1" s="602">
        <v>45517</v>
      </c>
      <c r="VU1" s="602">
        <v>45518</v>
      </c>
      <c r="VV1" s="602">
        <v>45519</v>
      </c>
      <c r="VW1" s="602">
        <v>45520</v>
      </c>
      <c r="VX1" s="602">
        <v>45521</v>
      </c>
      <c r="VY1" s="734">
        <v>45522</v>
      </c>
      <c r="VZ1" s="734">
        <v>45523</v>
      </c>
      <c r="WA1" s="734">
        <v>45524</v>
      </c>
      <c r="WB1" s="734">
        <v>45525</v>
      </c>
      <c r="WC1" s="734">
        <v>45526</v>
      </c>
      <c r="WD1" s="734">
        <v>45527</v>
      </c>
      <c r="WE1" s="734">
        <v>45528</v>
      </c>
      <c r="WF1" s="602">
        <v>45529</v>
      </c>
      <c r="WG1" s="602">
        <v>45530</v>
      </c>
      <c r="WH1" s="602">
        <v>45531</v>
      </c>
      <c r="WI1" s="602">
        <v>45532</v>
      </c>
      <c r="WJ1" s="602">
        <v>45533</v>
      </c>
      <c r="WK1" s="602">
        <v>45534</v>
      </c>
      <c r="WL1" s="602">
        <v>45535</v>
      </c>
      <c r="WM1" s="734">
        <v>45536</v>
      </c>
      <c r="WN1" s="734">
        <v>45537</v>
      </c>
      <c r="WO1" s="734">
        <v>45538</v>
      </c>
      <c r="WP1" s="734">
        <v>45539</v>
      </c>
      <c r="WQ1" s="734">
        <v>45540</v>
      </c>
      <c r="WR1" s="734">
        <v>45541</v>
      </c>
      <c r="WS1" s="734">
        <v>45542</v>
      </c>
      <c r="WT1" s="602">
        <v>45543</v>
      </c>
      <c r="WU1" s="602">
        <v>45544</v>
      </c>
      <c r="WV1" s="602">
        <v>45545</v>
      </c>
      <c r="WW1" s="602">
        <v>45546</v>
      </c>
      <c r="WX1" s="602">
        <v>45547</v>
      </c>
      <c r="WY1" s="602">
        <v>45548</v>
      </c>
      <c r="WZ1" s="602">
        <v>45549</v>
      </c>
      <c r="XA1" s="734">
        <v>45550</v>
      </c>
      <c r="XB1" s="734">
        <v>45551</v>
      </c>
      <c r="XC1" s="734">
        <v>45552</v>
      </c>
      <c r="XD1" s="734">
        <v>45553</v>
      </c>
      <c r="XE1" s="734">
        <v>45554</v>
      </c>
      <c r="XF1" s="734">
        <v>45555</v>
      </c>
      <c r="XG1" s="734">
        <v>45556</v>
      </c>
      <c r="XH1" s="602">
        <v>45557</v>
      </c>
      <c r="XI1" s="602">
        <v>45558</v>
      </c>
      <c r="XJ1" s="602">
        <v>45559</v>
      </c>
      <c r="XK1" s="602">
        <v>45560</v>
      </c>
      <c r="XL1" s="602">
        <v>45561</v>
      </c>
      <c r="XM1" s="602">
        <v>45562</v>
      </c>
      <c r="XN1" s="602">
        <v>45563</v>
      </c>
      <c r="XO1" s="734">
        <v>45564</v>
      </c>
      <c r="XP1" s="734">
        <v>45565</v>
      </c>
      <c r="XQ1" s="734">
        <v>45566</v>
      </c>
      <c r="XR1" s="734">
        <v>45567</v>
      </c>
      <c r="XS1" s="734">
        <v>45568</v>
      </c>
      <c r="XT1" s="734">
        <v>45569</v>
      </c>
      <c r="XU1" s="734">
        <v>45570</v>
      </c>
      <c r="XV1" s="602">
        <v>45571</v>
      </c>
      <c r="XW1" s="602">
        <v>45572</v>
      </c>
      <c r="XX1" s="602">
        <v>45573</v>
      </c>
      <c r="XY1" s="602">
        <v>45574</v>
      </c>
      <c r="XZ1" s="602">
        <v>45575</v>
      </c>
      <c r="YA1" s="602">
        <v>45576</v>
      </c>
      <c r="YB1" s="602">
        <v>45577</v>
      </c>
      <c r="YC1" s="734">
        <v>45578</v>
      </c>
      <c r="YD1" s="734">
        <v>45579</v>
      </c>
      <c r="YE1" s="734">
        <v>45580</v>
      </c>
      <c r="YF1" s="734">
        <v>45581</v>
      </c>
      <c r="YG1" s="734">
        <v>45582</v>
      </c>
      <c r="YH1" s="734">
        <v>45583</v>
      </c>
      <c r="YI1" s="734">
        <v>45584</v>
      </c>
      <c r="YJ1" s="602">
        <v>45585</v>
      </c>
      <c r="YK1" s="602">
        <v>45586</v>
      </c>
      <c r="YL1" s="602">
        <v>45587</v>
      </c>
      <c r="YM1" s="602">
        <v>45588</v>
      </c>
      <c r="YN1" s="602">
        <v>45589</v>
      </c>
      <c r="YO1" s="602">
        <v>45590</v>
      </c>
      <c r="YP1" s="602">
        <v>45591</v>
      </c>
      <c r="YQ1" s="734">
        <v>45592</v>
      </c>
      <c r="YR1" s="734">
        <v>45593</v>
      </c>
      <c r="YS1" s="734">
        <v>45594</v>
      </c>
      <c r="YT1" s="734">
        <v>45595</v>
      </c>
      <c r="YU1" s="734">
        <v>45596</v>
      </c>
      <c r="YV1" s="734">
        <v>45597</v>
      </c>
      <c r="YW1" s="734">
        <v>45598</v>
      </c>
      <c r="YX1" s="602">
        <v>45599</v>
      </c>
      <c r="YY1" s="602">
        <v>45600</v>
      </c>
      <c r="YZ1" s="602">
        <v>45601</v>
      </c>
      <c r="ZA1" s="602">
        <v>45602</v>
      </c>
      <c r="ZB1" s="602">
        <v>45603</v>
      </c>
      <c r="ZC1" s="602">
        <v>45604</v>
      </c>
      <c r="ZD1" s="602">
        <v>45605</v>
      </c>
      <c r="ZE1" s="734">
        <v>45606</v>
      </c>
      <c r="ZF1" s="734">
        <v>45607</v>
      </c>
      <c r="ZG1" s="734">
        <v>45608</v>
      </c>
      <c r="ZH1" s="734">
        <v>45609</v>
      </c>
      <c r="ZI1" s="734">
        <v>45610</v>
      </c>
      <c r="ZJ1" s="734">
        <v>45611</v>
      </c>
      <c r="ZK1" s="734">
        <v>45612</v>
      </c>
      <c r="ZL1" s="602">
        <v>45613</v>
      </c>
      <c r="ZM1" s="602">
        <v>45614</v>
      </c>
      <c r="ZN1" s="602">
        <v>45615</v>
      </c>
      <c r="ZO1" s="602">
        <v>45616</v>
      </c>
      <c r="ZP1" s="602">
        <v>45617</v>
      </c>
      <c r="ZQ1" s="602">
        <v>45618</v>
      </c>
      <c r="ZR1" s="602">
        <v>45619</v>
      </c>
      <c r="ZS1" s="734">
        <v>45620</v>
      </c>
      <c r="ZT1" s="734">
        <v>45621</v>
      </c>
      <c r="ZU1" s="734">
        <v>45622</v>
      </c>
      <c r="ZV1" s="734">
        <v>45623</v>
      </c>
      <c r="ZW1" s="734">
        <v>45624</v>
      </c>
      <c r="ZX1" s="734">
        <v>45625</v>
      </c>
      <c r="ZY1" s="734">
        <v>45626</v>
      </c>
      <c r="ZZ1" s="602">
        <v>45627</v>
      </c>
      <c r="AAA1" s="602">
        <v>45628</v>
      </c>
      <c r="AAB1" s="602">
        <v>45629</v>
      </c>
      <c r="AAC1" s="602">
        <v>45630</v>
      </c>
      <c r="AAD1" s="602">
        <v>45631</v>
      </c>
      <c r="AAE1" s="602">
        <v>45632</v>
      </c>
      <c r="AAF1" s="602">
        <v>45633</v>
      </c>
      <c r="AAG1" s="734">
        <v>45634</v>
      </c>
      <c r="AAH1" s="734">
        <v>45635</v>
      </c>
      <c r="AAI1" s="734">
        <v>45636</v>
      </c>
      <c r="AAJ1" s="734">
        <v>45637</v>
      </c>
      <c r="AAK1" s="734">
        <v>45638</v>
      </c>
      <c r="AAL1" s="734">
        <v>45639</v>
      </c>
      <c r="AAM1" s="734">
        <v>45640</v>
      </c>
      <c r="AAN1" s="602">
        <v>45641</v>
      </c>
      <c r="AAO1" s="602">
        <v>45642</v>
      </c>
      <c r="AAP1" s="602">
        <v>45643</v>
      </c>
      <c r="AAQ1" s="602">
        <v>45644</v>
      </c>
      <c r="AAR1" s="602">
        <v>45645</v>
      </c>
      <c r="AAS1" s="602">
        <v>45646</v>
      </c>
      <c r="AAT1" s="602">
        <v>45647</v>
      </c>
      <c r="AAU1" s="734">
        <v>45648</v>
      </c>
      <c r="AAV1" s="734">
        <v>45649</v>
      </c>
      <c r="AAW1" s="734">
        <v>45650</v>
      </c>
      <c r="AAX1" s="734">
        <v>45651</v>
      </c>
      <c r="AAY1" s="734">
        <v>45652</v>
      </c>
      <c r="AAZ1" s="734">
        <v>45653</v>
      </c>
      <c r="ABA1" s="734">
        <v>45654</v>
      </c>
      <c r="ABB1" s="602">
        <v>45655</v>
      </c>
      <c r="ABC1" s="602">
        <v>45656</v>
      </c>
      <c r="ABD1" s="602">
        <v>45657</v>
      </c>
      <c r="ABE1" s="602">
        <v>45658</v>
      </c>
      <c r="ABF1" s="602">
        <v>45659</v>
      </c>
      <c r="ABG1" s="602">
        <v>45660</v>
      </c>
      <c r="ABH1" s="602">
        <v>45661</v>
      </c>
      <c r="ABI1" s="734">
        <v>45662</v>
      </c>
      <c r="ABJ1" s="734">
        <v>45663</v>
      </c>
      <c r="ABK1" s="734">
        <v>45664</v>
      </c>
      <c r="ABL1" s="734">
        <v>45665</v>
      </c>
      <c r="ABM1" s="734">
        <v>45666</v>
      </c>
      <c r="ABN1" s="734">
        <v>45667</v>
      </c>
      <c r="ABO1" s="734">
        <v>45668</v>
      </c>
      <c r="ABP1" s="602">
        <v>45669</v>
      </c>
      <c r="ABQ1" s="602">
        <v>45670</v>
      </c>
      <c r="ABR1" s="602">
        <v>45671</v>
      </c>
      <c r="ABS1" s="602">
        <v>45672</v>
      </c>
      <c r="ABT1" s="602">
        <v>45673</v>
      </c>
      <c r="ABU1" s="602">
        <v>45674</v>
      </c>
      <c r="ABV1" s="602">
        <v>45675</v>
      </c>
      <c r="ABW1" s="734">
        <v>45676</v>
      </c>
      <c r="ABX1" s="734">
        <v>45677</v>
      </c>
      <c r="ABY1" s="734">
        <v>45678</v>
      </c>
      <c r="ABZ1" s="734">
        <v>45679</v>
      </c>
      <c r="ACA1" s="734">
        <v>45680</v>
      </c>
      <c r="ACB1" s="734">
        <v>45681</v>
      </c>
      <c r="ACC1" s="734">
        <v>45682</v>
      </c>
      <c r="ACD1" s="602">
        <v>45683</v>
      </c>
      <c r="ACE1" s="602">
        <v>45684</v>
      </c>
      <c r="ACF1" s="602">
        <v>45685</v>
      </c>
      <c r="ACG1" s="602">
        <v>45686</v>
      </c>
      <c r="ACH1" s="602">
        <v>45687</v>
      </c>
      <c r="ACI1" s="602">
        <v>45688</v>
      </c>
      <c r="ACJ1" s="602">
        <v>45689</v>
      </c>
      <c r="ACK1" s="734"/>
      <c r="ACL1" s="734"/>
      <c r="ACM1" s="734"/>
      <c r="ACN1" s="734"/>
      <c r="ACO1" s="734"/>
      <c r="ACP1" s="734"/>
      <c r="ACQ1" s="734"/>
      <c r="ACR1" s="602"/>
      <c r="ACS1" s="602"/>
      <c r="ACT1" s="602"/>
      <c r="ACU1" s="602"/>
      <c r="ACV1" s="602"/>
      <c r="ACW1" s="602"/>
      <c r="ACX1" s="602"/>
      <c r="ACY1" s="734"/>
    </row>
    <row r="2" spans="1:779">
      <c r="A2" s="597" t="s">
        <v>9</v>
      </c>
      <c r="B2" s="596">
        <f>H35*B$33</f>
        <v>0</v>
      </c>
      <c r="C2" s="596">
        <f>H35*C$33</f>
        <v>10463.995046400001</v>
      </c>
      <c r="D2" s="596">
        <f>H35*D$33</f>
        <v>9870.7494256000009</v>
      </c>
      <c r="E2" s="596">
        <f>H35*E$33</f>
        <v>8905.8318496000011</v>
      </c>
      <c r="F2" s="596">
        <f>H35*F$33</f>
        <v>9849.3068128000014</v>
      </c>
      <c r="G2" s="596">
        <f>H35*G$33</f>
        <v>12672.584164800002</v>
      </c>
      <c r="H2" s="596">
        <f>H35*H$33</f>
        <v>19712.908700799999</v>
      </c>
      <c r="I2" s="596">
        <f t="shared" ref="I2" si="0">O35*I$33</f>
        <v>6201.5408112000005</v>
      </c>
      <c r="J2" s="596">
        <f t="shared" ref="J2" si="1">O35*J$33</f>
        <v>6060.9517248000011</v>
      </c>
      <c r="K2" s="596">
        <f t="shared" ref="K2" si="2">O35*K$33</f>
        <v>6149.4707792000008</v>
      </c>
      <c r="L2" s="596">
        <f t="shared" ref="L2" si="3">O35*L$33</f>
        <v>6014.0886960000007</v>
      </c>
      <c r="M2" s="596">
        <f t="shared" ref="M2" si="4">O35*M$33</f>
        <v>6654.5500896000003</v>
      </c>
      <c r="N2" s="596">
        <f t="shared" ref="N2" si="5">O35*N$33</f>
        <v>8190.6160336000012</v>
      </c>
      <c r="O2" s="596">
        <f t="shared" ref="O2" si="6">O35*O$33</f>
        <v>12798.813865600001</v>
      </c>
      <c r="P2" s="596">
        <f t="shared" ref="P2" si="7">V35*P$33</f>
        <v>8131.0928525000008</v>
      </c>
      <c r="Q2" s="596">
        <f t="shared" ref="Q2" si="8">V35*Q$33</f>
        <v>8691.1762337500004</v>
      </c>
      <c r="R2" s="596">
        <f t="shared" ref="R2" si="9">V35*R$33</f>
        <v>7544.6526062500006</v>
      </c>
      <c r="S2" s="596">
        <f t="shared" ref="S2" si="10">V35*S$33</f>
        <v>7742.3290937500005</v>
      </c>
      <c r="T2" s="596">
        <f t="shared" ref="T2" si="11">V35*T$33</f>
        <v>8249.6987450000015</v>
      </c>
      <c r="U2" s="596">
        <f t="shared" ref="U2" si="12">V35*U$33</f>
        <v>10443.907756250001</v>
      </c>
      <c r="V2" s="596">
        <f t="shared" ref="V2" si="13">V35*V$33</f>
        <v>15089.305212500001</v>
      </c>
      <c r="W2" s="596">
        <f t="shared" ref="W2" si="14">AC35*W$33</f>
        <v>5743.830696</v>
      </c>
      <c r="X2" s="596">
        <f t="shared" ref="X2" si="15">AC35*X$33</f>
        <v>6139.4754359999997</v>
      </c>
      <c r="Y2" s="596">
        <f t="shared" ref="Y2" si="16">AC35*Y$33</f>
        <v>5329.5673800000004</v>
      </c>
      <c r="Z2" s="596">
        <f t="shared" ref="Z2" si="17">AC35*Z$33</f>
        <v>5469.2066999999997</v>
      </c>
      <c r="AA2" s="596">
        <f t="shared" ref="AA2" si="18">AC35*AA$33</f>
        <v>5827.6142880000007</v>
      </c>
      <c r="AB2" s="596">
        <f t="shared" ref="AB2" si="19">AC35*AB$33</f>
        <v>7377.6107400000001</v>
      </c>
      <c r="AC2" s="596">
        <f t="shared" ref="AC2" si="20">AC35*AC$33</f>
        <v>10659.134760000001</v>
      </c>
      <c r="AD2" s="596">
        <f t="shared" ref="AD2" si="21">AJ35*AD$33</f>
        <v>5450.7687120000001</v>
      </c>
      <c r="AE2" s="596">
        <f t="shared" ref="AE2" si="22">AJ35*AE$33</f>
        <v>5327.1996479999998</v>
      </c>
      <c r="AF2" s="596">
        <f t="shared" ref="AF2" si="23">AJ35*AF$33</f>
        <v>5405.0023919999994</v>
      </c>
      <c r="AG2" s="596">
        <f t="shared" ref="AG2" si="24">AJ35*AG$33</f>
        <v>5286.0099600000003</v>
      </c>
      <c r="AH2" s="596">
        <f t="shared" ref="AH2" si="25">AJ35*AH$33</f>
        <v>5848.9356959999996</v>
      </c>
      <c r="AI2" s="596">
        <f t="shared" ref="AI2" si="26">AJ35*AI$33</f>
        <v>7199.042136</v>
      </c>
      <c r="AJ2" s="596">
        <f t="shared" ref="AJ2" si="27">AJ35*AJ$33</f>
        <v>11249.361455999999</v>
      </c>
      <c r="AK2" s="596">
        <f t="shared" ref="AK2" si="28">AQ35*AK$33</f>
        <v>7065.4109849999995</v>
      </c>
      <c r="AL2" s="596">
        <f t="shared" ref="AL2" si="29">AQ35*AL$33</f>
        <v>6905.23794</v>
      </c>
      <c r="AM2" s="596">
        <f t="shared" ref="AM2" si="30">AQ35*AM$33</f>
        <v>7006.0876349999999</v>
      </c>
      <c r="AN2" s="596">
        <f t="shared" ref="AN2" si="31">AQ35*AN$33</f>
        <v>6851.8469249999998</v>
      </c>
      <c r="AO2" s="596">
        <f t="shared" ref="AO2" si="32">AQ35*AO$33</f>
        <v>7581.5241299999998</v>
      </c>
      <c r="AP2" s="596">
        <f t="shared" ref="AP2" si="33">AQ35*AP$33</f>
        <v>9331.5629549999994</v>
      </c>
      <c r="AQ2" s="596">
        <f t="shared" ref="AQ2" si="34">AQ35*AQ$33</f>
        <v>14581.679429999998</v>
      </c>
      <c r="AR2" s="596">
        <f t="shared" ref="AR2" si="35">AX35*AR$33</f>
        <v>9051.4165860000012</v>
      </c>
      <c r="AS2" s="596">
        <f t="shared" ref="AS2" si="36">AX35*AS$33</f>
        <v>10366.189944</v>
      </c>
      <c r="AT2" s="596">
        <f t="shared" ref="AT2" si="37">AX35*AT$33</f>
        <v>14295.310326000001</v>
      </c>
      <c r="AU2" s="596">
        <f t="shared" ref="AU2" si="38">AX35*AU$33</f>
        <v>8777.8221300000005</v>
      </c>
      <c r="AV2" s="596">
        <f t="shared" ref="AV2" si="39">AX35*AV$33</f>
        <v>8952.6185880000012</v>
      </c>
      <c r="AW2" s="596">
        <f t="shared" ref="AW2" si="40">AX35*AW$33</f>
        <v>10434.588558000001</v>
      </c>
      <c r="AX2" s="596">
        <f t="shared" ref="AX2" si="41">AX35*AX$33</f>
        <v>14120.513868</v>
      </c>
      <c r="AY2" s="596">
        <f t="shared" ref="AY2" si="42">BE35*AY$33</f>
        <v>5993.2513469999994</v>
      </c>
      <c r="AZ2" s="596">
        <f t="shared" ref="AZ2" si="43">BE35*AZ$33</f>
        <v>5857.384188</v>
      </c>
      <c r="BA2" s="596">
        <f t="shared" ref="BA2" si="44">BE35*BA$33</f>
        <v>5942.9301769999993</v>
      </c>
      <c r="BB2" s="596">
        <f t="shared" ref="BB2" si="45">BE35*BB$33</f>
        <v>5812.0951350000005</v>
      </c>
      <c r="BC2" s="596">
        <f t="shared" ref="BC2" si="46">BE35*BC$33</f>
        <v>6431.0455259999999</v>
      </c>
      <c r="BD2" s="596">
        <f t="shared" ref="BD2" si="47">BE35*BD$33</f>
        <v>7915.5200409999998</v>
      </c>
      <c r="BE2" s="596">
        <f t="shared" ref="BE2" si="48">BE35*BE$33</f>
        <v>12368.943585999999</v>
      </c>
      <c r="BF2" s="596">
        <f t="shared" ref="BF2" si="49">BL35*BF$33</f>
        <v>7561.9436490000007</v>
      </c>
      <c r="BG2" s="596">
        <f t="shared" ref="BG2" si="50">BL35*BG$33</f>
        <v>7390.514196000001</v>
      </c>
      <c r="BH2" s="596">
        <f t="shared" ref="BH2" si="51">BL35*BH$33</f>
        <v>7498.4512590000004</v>
      </c>
      <c r="BI2" s="596">
        <f t="shared" ref="BI2" si="52">BL35*BI$33</f>
        <v>7333.3710450000008</v>
      </c>
      <c r="BJ2" s="596">
        <f t="shared" ref="BJ2" si="53">BL35*BJ$33</f>
        <v>8114.3274420000007</v>
      </c>
      <c r="BK2" s="596">
        <f t="shared" ref="BK2" si="54">BL35*BK$33</f>
        <v>9987.3529470000012</v>
      </c>
      <c r="BL2" s="596">
        <f t="shared" ref="BL2" si="55">BL35*BL$33</f>
        <v>15606.429462000002</v>
      </c>
      <c r="BM2" s="596">
        <f t="shared" ref="BM2" si="56">BS35*BM$33</f>
        <v>7300.9085583600008</v>
      </c>
      <c r="BN2" s="596">
        <f t="shared" ref="BN2" si="57">BS35*BN$33</f>
        <v>7135.3967774400007</v>
      </c>
      <c r="BO2" s="596">
        <f t="shared" ref="BO2" si="58">BS35*BO$33</f>
        <v>7239.6078987600004</v>
      </c>
      <c r="BP2" s="596">
        <f t="shared" ref="BP2" si="59">BS35*BP$33</f>
        <v>7080.2261838000013</v>
      </c>
      <c r="BQ2" s="596">
        <f t="shared" ref="BQ2" si="60">BS35*BQ$33</f>
        <v>7834.224296880001</v>
      </c>
      <c r="BR2" s="596">
        <f t="shared" ref="BR2" si="61">BS35*BR$33</f>
        <v>9642.5937550800008</v>
      </c>
      <c r="BS2" s="596">
        <f t="shared" ref="BS2" si="62">BS35*BS$33</f>
        <v>15067.702129680001</v>
      </c>
      <c r="BT2" s="596">
        <f t="shared" ref="BT2" si="63">BZ35*BT$33</f>
        <v>8646.2493908399993</v>
      </c>
      <c r="BU2" s="596">
        <f t="shared" ref="BU2" si="64">BZ35*BU$33</f>
        <v>8450.2386993600012</v>
      </c>
      <c r="BV2" s="596">
        <f t="shared" ref="BV2" si="65">BZ35*BV$33</f>
        <v>8573.652838439999</v>
      </c>
      <c r="BW2" s="596">
        <f t="shared" ref="BW2" si="66">BZ35*BW$33</f>
        <v>8384.9018022</v>
      </c>
      <c r="BX2" s="596">
        <f t="shared" ref="BX2" si="67">BZ35*BX$33</f>
        <v>9277.8393967199991</v>
      </c>
      <c r="BY2" s="596">
        <f t="shared" ref="BY2" si="68">BZ35*BY$33</f>
        <v>11419.437692519999</v>
      </c>
      <c r="BZ2" s="596">
        <f t="shared" ref="BZ2" si="69">BZ35*BZ$33</f>
        <v>17844.232579920001</v>
      </c>
      <c r="CA2" s="596">
        <f t="shared" ref="CA2" si="70">CG35*CA$33</f>
        <v>6510.9332649600001</v>
      </c>
      <c r="CB2" s="596">
        <f t="shared" ref="CB2" si="71">CG35*CB$33</f>
        <v>6363.3302438400005</v>
      </c>
      <c r="CC2" s="596">
        <f t="shared" ref="CC2" si="72">CG35*CC$33</f>
        <v>6456.2654793600004</v>
      </c>
      <c r="CD2" s="596">
        <f t="shared" ref="CD2" si="73">CG35*CD$33</f>
        <v>6314.1292368000004</v>
      </c>
      <c r="CE2" s="596">
        <f t="shared" ref="CE2" si="74">CG35*CE$33</f>
        <v>6986.5429996800003</v>
      </c>
      <c r="CF2" s="596">
        <f t="shared" ref="CF2" si="75">CG35*CF$33</f>
        <v>8599.2426748800008</v>
      </c>
      <c r="CG2" s="596">
        <f t="shared" ref="CG2" si="76">CG35*CG$33</f>
        <v>13437.341700479999</v>
      </c>
      <c r="CH2" s="596">
        <f t="shared" ref="CH2" si="77">CN35*CH$33</f>
        <v>7020.1753757999995</v>
      </c>
      <c r="CI2" s="596">
        <f t="shared" ref="CI2" si="78">CN35*CI$33</f>
        <v>6861.0278232000001</v>
      </c>
      <c r="CJ2" s="596">
        <f t="shared" ref="CJ2" si="79">CN35*CJ$33</f>
        <v>6961.2318378</v>
      </c>
      <c r="CK2" s="596">
        <f t="shared" ref="CK2" si="80">CN35*CK$33</f>
        <v>6807.9786389999999</v>
      </c>
      <c r="CL2" s="596">
        <f t="shared" ref="CL2" si="81">CN35*CL$33</f>
        <v>7532.9841563999998</v>
      </c>
      <c r="CM2" s="596">
        <f t="shared" ref="CM2" si="82">CN35*CM$33</f>
        <v>9271.8185274000007</v>
      </c>
      <c r="CN2" s="596">
        <f t="shared" ref="CN2" si="83">CN35*CN$33</f>
        <v>14488.3216404</v>
      </c>
      <c r="CO2" s="596">
        <f t="shared" ref="CO2" si="84">CU35*CO$33</f>
        <v>9790.9585228800006</v>
      </c>
      <c r="CP2" s="596">
        <f t="shared" ref="CP2" si="85">CU35*CP$33</f>
        <v>10015.934591880001</v>
      </c>
      <c r="CQ2" s="596">
        <f t="shared" ref="CQ2" si="86">CU35*CQ$33</f>
        <v>10744.857055440001</v>
      </c>
      <c r="CR2" s="596">
        <f t="shared" ref="CR2" si="87">CU35*CR$33</f>
        <v>13732.539251760003</v>
      </c>
      <c r="CS2" s="596">
        <f t="shared" ref="CS2" si="88">CU35*CS$33</f>
        <v>15523.348761000001</v>
      </c>
      <c r="CT2" s="596">
        <f t="shared" ref="CT2" si="89">CU35*CT$33</f>
        <v>11401.787176920001</v>
      </c>
      <c r="CU2" s="596">
        <f t="shared" ref="CU2" si="90">CU35*CU$33</f>
        <v>18781.00224012</v>
      </c>
      <c r="CV2" s="596">
        <f t="shared" ref="CV2" si="91">DB35*CV$33</f>
        <v>9562.1476374000013</v>
      </c>
      <c r="CW2" s="596">
        <f t="shared" ref="CW2" si="92">DB35*CW$33</f>
        <v>9345.3735096000019</v>
      </c>
      <c r="CX2" s="596">
        <f t="shared" ref="CX2" si="93">DB35*CX$33</f>
        <v>9481.8609234000014</v>
      </c>
      <c r="CY2" s="596">
        <f t="shared" ref="CY2" si="94">DB35*CY$33</f>
        <v>9273.1154670000014</v>
      </c>
      <c r="CZ2" s="596">
        <f t="shared" ref="CZ2" si="95">DB35*CZ$33</f>
        <v>10260.642049200002</v>
      </c>
      <c r="DA2" s="596">
        <f>DB35*DA$33</f>
        <v>12629.100112200002</v>
      </c>
      <c r="DB2" s="596">
        <f>DB35*DB$33</f>
        <v>19734.4743012</v>
      </c>
      <c r="DC2" s="596">
        <f>DI35*DC$33</f>
        <v>9470.3471200800013</v>
      </c>
      <c r="DD2" s="596">
        <f t="shared" ref="DD2" si="96">DI35*DD$33</f>
        <v>9255.6541123200004</v>
      </c>
      <c r="DE2" s="596">
        <f t="shared" ref="DE2" si="97">DI35*DE$33</f>
        <v>9390.83119128</v>
      </c>
      <c r="DF2" s="596">
        <f t="shared" ref="DF2" si="98">DI35*DF$33</f>
        <v>9184.0897764000019</v>
      </c>
      <c r="DG2" s="596">
        <f t="shared" ref="DG2" si="99">DI35*DG$33</f>
        <v>10162.135700640001</v>
      </c>
      <c r="DH2" s="596">
        <f t="shared" ref="DH2" si="100">DI35*DH$33</f>
        <v>12507.855600240002</v>
      </c>
      <c r="DI2" s="596">
        <f t="shared" ref="DI2" si="101">DI35*DI$33</f>
        <v>19545.015299040002</v>
      </c>
      <c r="DJ2" s="596">
        <f t="shared" ref="DJ2" si="102">DP35*DJ$33</f>
        <v>11560.96829916</v>
      </c>
      <c r="DK2" s="596">
        <f t="shared" ref="DK2" si="103">DP35*DK$33</f>
        <v>10571.27110704</v>
      </c>
      <c r="DL2" s="596">
        <f t="shared" ref="DL2" si="104">DP35*DL$33</f>
        <v>9581.5739149199999</v>
      </c>
      <c r="DM2" s="596">
        <f t="shared" ref="DM2" si="105">DP35*DM$33</f>
        <v>10832.290146719999</v>
      </c>
      <c r="DN2" s="596">
        <f t="shared" ref="DN2" si="106">DP35*DN$33</f>
        <v>12235.267485</v>
      </c>
      <c r="DO2" s="596">
        <f t="shared" ref="DO2" si="107">DP35*DO$33</f>
        <v>19021.762516679999</v>
      </c>
      <c r="DP2" s="596">
        <f t="shared" ref="DP2" si="108">DP35*DP$33</f>
        <v>34965.675523800004</v>
      </c>
      <c r="DQ2" s="596">
        <f t="shared" ref="DQ2" si="109">DW35*DQ$33</f>
        <v>12034.007348760002</v>
      </c>
      <c r="DR2" s="596">
        <f t="shared" ref="DR2" si="110">DW35*DR$33</f>
        <v>11761.196099040002</v>
      </c>
      <c r="DS2" s="596">
        <f t="shared" ref="DS2" si="111">DW35*DS$33</f>
        <v>11932.966145160002</v>
      </c>
      <c r="DT2" s="596">
        <f t="shared" ref="DT2" si="112">DW35*DT$33</f>
        <v>11670.259015800004</v>
      </c>
      <c r="DU2" s="596">
        <f t="shared" ref="DU2" si="113">DW35*DU$33</f>
        <v>12913.065820080003</v>
      </c>
      <c r="DV2" s="596">
        <f t="shared" ref="DV2" si="114">DW35*DV$33</f>
        <v>15893.781326280003</v>
      </c>
      <c r="DW2" s="596">
        <f t="shared" ref="DW2" si="115">DW35*DW$33</f>
        <v>24835.927844880003</v>
      </c>
      <c r="DX2" s="596">
        <f t="shared" ref="DX2" si="116">ED35*DX$33</f>
        <v>12169.6272828</v>
      </c>
      <c r="DY2" s="596">
        <f t="shared" ref="DY2" si="117">ED35*DY$33</f>
        <v>10896.917774400001</v>
      </c>
      <c r="DZ2" s="596">
        <f t="shared" ref="DZ2" si="118">ED35*DZ$33</f>
        <v>18207.108752400003</v>
      </c>
      <c r="EA2" s="596">
        <f t="shared" ref="EA2" si="119">ED35*EA$33</f>
        <v>19122.197407200001</v>
      </c>
      <c r="EB2" s="596">
        <f t="shared" ref="EB2" si="120">ED35*EB$33</f>
        <v>10139.603025600001</v>
      </c>
      <c r="EC2" s="596">
        <f t="shared" ref="EC2" si="121">ED35*EC$33</f>
        <v>13652.701999200001</v>
      </c>
      <c r="ED2" s="596">
        <f t="shared" ref="ED2" si="122">ED35*ED$33</f>
        <v>20994.447758400001</v>
      </c>
      <c r="EE2" s="596">
        <f t="shared" ref="EE2" si="123">EK35*EE$33</f>
        <v>10358.830631520001</v>
      </c>
      <c r="EF2" s="596">
        <f t="shared" ref="EF2" si="124">EK35*EF$33</f>
        <v>10213.5335022</v>
      </c>
      <c r="EG2" s="596">
        <f t="shared" ref="EG2" si="125">EK35*EG$33</f>
        <v>10299.0024018</v>
      </c>
      <c r="EH2" s="596">
        <f t="shared" ref="EH2" si="126">EK35*EH$33</f>
        <v>10640.8780002</v>
      </c>
      <c r="EI2" s="596">
        <f t="shared" ref="EI2" si="127">EK35*EI$33</f>
        <v>11751.973695000002</v>
      </c>
      <c r="EJ2" s="596">
        <f t="shared" ref="EJ2" si="128">EK35*EJ$33</f>
        <v>13273.320107879999</v>
      </c>
      <c r="EK2" s="596">
        <f t="shared" ref="EK2" si="129">EK35*EK$33</f>
        <v>18931.361261400001</v>
      </c>
      <c r="EL2" s="596">
        <f t="shared" ref="EL2" si="130">ER35*EL$33</f>
        <v>8927.4174235199989</v>
      </c>
      <c r="EM2" s="596">
        <f t="shared" ref="EM2" si="131">ER35*EM$33</f>
        <v>8802.1978721999985</v>
      </c>
      <c r="EN2" s="596">
        <f t="shared" ref="EN2" si="132">ER35*EN$33</f>
        <v>8875.856431799999</v>
      </c>
      <c r="EO2" s="596">
        <f t="shared" ref="EO2" si="133">ER35*EO$33</f>
        <v>9170.4906701999989</v>
      </c>
      <c r="EP2" s="596">
        <f t="shared" ref="EP2" si="134">ER35*EP$33</f>
        <v>10128.051944999999</v>
      </c>
      <c r="EQ2" s="596">
        <f t="shared" ref="EQ2" si="135">ER35*EQ$33</f>
        <v>11439.174305879998</v>
      </c>
      <c r="ER2" s="596">
        <f t="shared" ref="ER2" si="136">ER35*ER$33</f>
        <v>16315.370951399998</v>
      </c>
      <c r="ES2" s="596">
        <f t="shared" ref="ES2" si="137">EY35*ES$33</f>
        <v>9474.7968000000001</v>
      </c>
      <c r="ET2" s="596">
        <f t="shared" ref="ET2" si="138">EY35*ET$33</f>
        <v>9569.5447679999997</v>
      </c>
      <c r="EU2" s="596">
        <f t="shared" ref="EU2" si="139">EY35*EU$33</f>
        <v>9459.0054720000007</v>
      </c>
      <c r="EV2" s="596">
        <f t="shared" ref="EV2" si="140">EY35*EV$33</f>
        <v>8408.8821599999992</v>
      </c>
      <c r="EW2" s="596">
        <f t="shared" ref="EW2" si="141">EY35*EW$33</f>
        <v>9830.1016799999998</v>
      </c>
      <c r="EX2" s="596">
        <f t="shared" ref="EX2" si="142">EY35*EX$33</f>
        <v>13264.715520000002</v>
      </c>
      <c r="EY2" s="596">
        <f t="shared" ref="EY2" si="143">EY35*EY$33</f>
        <v>18949.5936</v>
      </c>
      <c r="EZ2" s="596">
        <f t="shared" ref="EZ2" si="144">FF35*EZ$33</f>
        <v>9688.1132159999997</v>
      </c>
      <c r="FA2" s="596">
        <f t="shared" ref="FA2" si="145">FF35*FA$33</f>
        <v>9784.9943481600003</v>
      </c>
      <c r="FB2" s="596">
        <f t="shared" ref="FB2" si="146">FF35*FB$33</f>
        <v>9671.9663606400009</v>
      </c>
      <c r="FC2" s="596">
        <f t="shared" ref="FC2" si="147">FF35*FC$33</f>
        <v>8598.2004792000007</v>
      </c>
      <c r="FD2" s="596">
        <f t="shared" ref="FD2" si="148">FF35*FD$33</f>
        <v>10051.4174616</v>
      </c>
      <c r="FE2" s="596">
        <f t="shared" ref="FE2" si="149">FF35*FE$33</f>
        <v>13563.358502400002</v>
      </c>
      <c r="FF2" s="596">
        <f t="shared" ref="FF2" si="150">FF35*FF$33</f>
        <v>19376.226431999999</v>
      </c>
      <c r="FG2" s="596">
        <f t="shared" ref="FG2" si="151">FM35*FG$33</f>
        <v>9707.6283840000015</v>
      </c>
      <c r="FH2" s="596">
        <f t="shared" ref="FH2" si="152">FM35*FH$33</f>
        <v>9804.704667840002</v>
      </c>
      <c r="FI2" s="596">
        <f t="shared" ref="FI2" si="153">FM35*FI$33</f>
        <v>9691.4490033600014</v>
      </c>
      <c r="FJ2" s="596">
        <f t="shared" ref="FJ2" si="154">FM35*FJ$33</f>
        <v>8615.5201908000017</v>
      </c>
      <c r="FK2" s="596">
        <f t="shared" ref="FK2" si="155">FM35*FK$33</f>
        <v>10071.664448400003</v>
      </c>
      <c r="FL2" s="596">
        <f t="shared" ref="FL2" si="156">FM35*FL$33</f>
        <v>13590.679737600003</v>
      </c>
      <c r="FM2" s="596">
        <f t="shared" ref="FM2" si="157">FM35*FM$33</f>
        <v>19415.256768000003</v>
      </c>
      <c r="FN2" s="596">
        <f t="shared" ref="FN2" si="158">FT35*FN$33</f>
        <v>8831.378160000002</v>
      </c>
      <c r="FO2" s="596">
        <f t="shared" ref="FO2" si="159">FT35*FO$33</f>
        <v>8919.6919416000019</v>
      </c>
      <c r="FP2" s="596">
        <f t="shared" ref="FP2" si="160">FT35*FP$33</f>
        <v>8816.6591964000017</v>
      </c>
      <c r="FQ2" s="596">
        <f t="shared" ref="FQ2" si="161">FT35*FQ$33</f>
        <v>7837.8481170000014</v>
      </c>
      <c r="FR2" s="596">
        <f t="shared" ref="FR2" si="162">FT35*FR$33</f>
        <v>9162.554841000001</v>
      </c>
      <c r="FS2" s="596">
        <f t="shared" ref="FS2" si="163">FT35*FS$33</f>
        <v>12363.929424000004</v>
      </c>
      <c r="FT2" s="596">
        <f t="shared" ref="FT2" si="164">FT35*FT$33</f>
        <v>17662.756320000004</v>
      </c>
      <c r="FU2" s="596">
        <f>GA35*FU$33</f>
        <v>12739.195296</v>
      </c>
      <c r="FV2" s="596">
        <f t="shared" ref="FV2" si="165">GA35*FV$33</f>
        <v>12866.587248960001</v>
      </c>
      <c r="FW2" s="596">
        <f t="shared" ref="FW2" si="166">GA35*FW$33</f>
        <v>12717.963303840001</v>
      </c>
      <c r="FX2" s="596">
        <f t="shared" ref="FX2" si="167">GA35*FX$33</f>
        <v>11306.035825200001</v>
      </c>
      <c r="FY2" s="596">
        <f t="shared" ref="FY2" si="168">GA35*FY$33</f>
        <v>13216.9151196</v>
      </c>
      <c r="FZ2" s="596">
        <f t="shared" ref="FZ2" si="169">GA35*FZ$33</f>
        <v>17834.873414400001</v>
      </c>
      <c r="GA2" s="596">
        <f t="shared" ref="GA2" si="170">GA35*GA$33</f>
        <v>25478.390592</v>
      </c>
      <c r="GB2" s="596">
        <f t="shared" ref="GB2" si="171">GH35*GB$33</f>
        <v>11595.244608000001</v>
      </c>
      <c r="GC2" s="596">
        <f t="shared" ref="GC2" si="172">GH35*GC$33</f>
        <v>11711.197054080001</v>
      </c>
      <c r="GD2" s="596">
        <f t="shared" ref="GD2" si="173">GH35*GD$33</f>
        <v>11575.919200320001</v>
      </c>
      <c r="GE2" s="596">
        <f t="shared" ref="GE2" si="174">GH35*GE$33</f>
        <v>10290.779589600001</v>
      </c>
      <c r="GF2" s="596">
        <f t="shared" ref="GF2" si="175">GH35*GF$33</f>
        <v>12030.0662808</v>
      </c>
      <c r="GG2" s="596">
        <f t="shared" ref="GG2" si="176">GH35*GG$33</f>
        <v>16233.342451200002</v>
      </c>
      <c r="GH2" s="596">
        <f t="shared" ref="GH2" si="177">GH35*GH$33</f>
        <v>23190.489216000002</v>
      </c>
      <c r="GI2" s="596">
        <f t="shared" ref="GI2" si="178">GO35*GI$33</f>
        <v>9326.071727999999</v>
      </c>
      <c r="GJ2" s="596">
        <f t="shared" ref="GJ2" si="179">GO35*GJ$33</f>
        <v>9419.3324452800007</v>
      </c>
      <c r="GK2" s="596">
        <f t="shared" ref="GK2" si="180">GO35*GK$33</f>
        <v>9310.5282751200011</v>
      </c>
      <c r="GL2" s="596">
        <f t="shared" ref="GL2" si="181">GO35*GL$33</f>
        <v>8276.888658599999</v>
      </c>
      <c r="GM2" s="596">
        <f t="shared" ref="GM2" si="182">GO35*GM$33</f>
        <v>9675.7994178000008</v>
      </c>
      <c r="GN2" s="596">
        <f t="shared" ref="GN2" si="183">GO35*GN$33</f>
        <v>13056.500419200001</v>
      </c>
      <c r="GO2" s="596">
        <f t="shared" ref="GO2" si="184">GO35*GO$33</f>
        <v>18652.143455999998</v>
      </c>
      <c r="GP2" s="596">
        <f t="shared" ref="GP2" si="185">GV35*GP$33</f>
        <v>9071.8794719999987</v>
      </c>
      <c r="GQ2" s="596">
        <f t="shared" ref="GQ2" si="186">GV35*GQ$33</f>
        <v>9162.5982667199987</v>
      </c>
      <c r="GR2" s="596">
        <f t="shared" ref="GR2" si="187">GV35*GR$33</f>
        <v>9056.7596728799999</v>
      </c>
      <c r="GS2" s="596">
        <f t="shared" ref="GS2" si="188">GV35*GS$33</f>
        <v>8051.2930313999996</v>
      </c>
      <c r="GT2" s="596">
        <f t="shared" ref="GT2" si="189">GV35*GT$33</f>
        <v>9412.0749521999987</v>
      </c>
      <c r="GU2" s="596">
        <f t="shared" ref="GU2" si="190">GV35*GU$33</f>
        <v>12700.631260800001</v>
      </c>
      <c r="GV2" s="596">
        <f t="shared" ref="GV2" si="191">GV35*GV$33</f>
        <v>18143.758943999997</v>
      </c>
      <c r="GW2" s="596">
        <f t="shared" ref="GW2" si="192">HC35*GW$33</f>
        <v>7936.5381120000011</v>
      </c>
      <c r="GX2" s="596">
        <f t="shared" ref="GX2" si="193">HC35*GX$33</f>
        <v>8015.9034931200013</v>
      </c>
      <c r="GY2" s="596">
        <f t="shared" ref="GY2" si="194">HC35*GY$33</f>
        <v>7923.3105484800017</v>
      </c>
      <c r="GZ2" s="596">
        <f t="shared" ref="GZ2" si="195">HC35*GZ$33</f>
        <v>7043.6775744000006</v>
      </c>
      <c r="HA2" s="596">
        <f t="shared" ref="HA2" si="196">HC35*HA$33</f>
        <v>8234.1582912000013</v>
      </c>
      <c r="HB2" s="596">
        <f t="shared" ref="HB2" si="197">HC35*HB$33</f>
        <v>11111.153356800003</v>
      </c>
      <c r="HC2" s="596">
        <f t="shared" ref="HC2" si="198">HC35*HC$33</f>
        <v>15873.076224000002</v>
      </c>
      <c r="HD2" s="596">
        <f t="shared" ref="HD2" si="199">HJ35*HD$33</f>
        <v>7804.3525919999993</v>
      </c>
      <c r="HE2" s="596">
        <f t="shared" ref="HE2" si="200">HJ35*HE$33</f>
        <v>7882.3961179200005</v>
      </c>
      <c r="HF2" s="596">
        <f t="shared" ref="HF2" si="201">HJ35*HF$33</f>
        <v>7791.3453376799998</v>
      </c>
      <c r="HG2" s="596">
        <f t="shared" ref="HG2" si="202">HJ35*HG$33</f>
        <v>6926.3629253999998</v>
      </c>
      <c r="HH2" s="596">
        <f t="shared" ref="HH2" si="203">HJ35*HH$33</f>
        <v>8097.0158142</v>
      </c>
      <c r="HI2" s="596">
        <f t="shared" ref="HI2" si="204">HJ35*HI$33</f>
        <v>10926.093628800001</v>
      </c>
      <c r="HJ2" s="596">
        <f t="shared" ref="HJ2" si="205">HJ35*HJ$33</f>
        <v>15608.705183999999</v>
      </c>
      <c r="HK2" s="596">
        <f t="shared" ref="HK2" si="206">HQ35*HK$33</f>
        <v>7050.5769600000012</v>
      </c>
      <c r="HL2" s="596">
        <f t="shared" ref="HL2" si="207">HQ35*HL$33</f>
        <v>7121.0827296000016</v>
      </c>
      <c r="HM2" s="596">
        <f t="shared" ref="HM2" si="208">HQ35*HM$33</f>
        <v>7038.8259984000015</v>
      </c>
      <c r="HN2" s="596">
        <f t="shared" ref="HN2" si="209">HQ35*HN$33</f>
        <v>6257.3870520000009</v>
      </c>
      <c r="HO2" s="596">
        <f t="shared" ref="HO2" si="210">HQ35*HO$33</f>
        <v>7314.9735960000016</v>
      </c>
      <c r="HP2" s="596">
        <f t="shared" ref="HP2" si="211">HQ35*HP$33</f>
        <v>9870.8077440000034</v>
      </c>
      <c r="HQ2" s="596">
        <f t="shared" ref="HQ2" si="212">HQ35*HQ$33</f>
        <v>14101.153920000002</v>
      </c>
      <c r="HR2" s="596">
        <f t="shared" ref="HR2" si="213">HX35*HR$33</f>
        <v>8073.4164479999999</v>
      </c>
      <c r="HS2" s="596">
        <f t="shared" ref="HS2" si="214">HX35*HS$33</f>
        <v>8154.1506124800007</v>
      </c>
      <c r="HT2" s="596">
        <f t="shared" ref="HT2" si="215">HX35*HT$33</f>
        <v>8059.9607539200006</v>
      </c>
      <c r="HU2" s="596">
        <f t="shared" ref="HU2" si="216">HX35*HU$33</f>
        <v>7165.1570976000003</v>
      </c>
      <c r="HV2" s="596">
        <f t="shared" ref="HV2" si="217">HX35*HV$33</f>
        <v>8376.1695648000004</v>
      </c>
      <c r="HW2" s="596">
        <f t="shared" ref="HW2" si="218">HX35*HW$33</f>
        <v>11302.783027200001</v>
      </c>
      <c r="HX2" s="596">
        <f t="shared" ref="HX2" si="219">HX35*HX$33</f>
        <v>16146.832896</v>
      </c>
      <c r="HY2" s="596">
        <f t="shared" ref="HY2" si="220">IE35*HY$33</f>
        <v>6796.5363360000001</v>
      </c>
      <c r="HZ2" s="596">
        <f t="shared" ref="HZ2" si="221">IE35*HZ$33</f>
        <v>6864.5016993600011</v>
      </c>
      <c r="IA2" s="596">
        <f t="shared" ref="IA2" si="222">IE35*IA$33</f>
        <v>6785.2087754400009</v>
      </c>
      <c r="IB2" s="596">
        <f t="shared" ref="IB2" si="223">IE35*IB$33</f>
        <v>6031.9259982000003</v>
      </c>
      <c r="IC2" s="596">
        <f t="shared" ref="IC2" si="224">IE35*IC$33</f>
        <v>7051.4064486000007</v>
      </c>
      <c r="ID2" s="596">
        <f t="shared" ref="ID2" si="225">IE35*ID$33</f>
        <v>9515.1508704000007</v>
      </c>
      <c r="IE2" s="596">
        <f t="shared" ref="IE2" si="226">IE35*IE$33</f>
        <v>13593.072672</v>
      </c>
      <c r="IF2" s="596">
        <f t="shared" ref="IF2" si="227">IL35*IF$33</f>
        <v>8565.8186879999994</v>
      </c>
      <c r="IG2" s="596">
        <f t="shared" ref="IG2" si="228">IL35*IG$33</f>
        <v>8651.4768748800016</v>
      </c>
      <c r="IH2" s="596">
        <f t="shared" ref="IH2" si="229">IL35*IH$33</f>
        <v>8551.5423235200014</v>
      </c>
      <c r="II2" s="596">
        <f t="shared" ref="II2" si="230">IL35*II$33</f>
        <v>7602.1640856000004</v>
      </c>
      <c r="IJ2" s="596">
        <f t="shared" ref="IJ2" si="231">IL35*IJ$33</f>
        <v>8887.0368888000012</v>
      </c>
      <c r="IK2" s="596">
        <f t="shared" ref="IK2" si="232">IL35*IK$33</f>
        <v>11992.146163200001</v>
      </c>
      <c r="IL2" s="596">
        <f t="shared" ref="IL2" si="233">IL35*IL$33</f>
        <v>17131.637375999999</v>
      </c>
      <c r="IM2" s="596">
        <f t="shared" ref="IM2" si="234">IS35*IM$33</f>
        <v>7336.4175359999999</v>
      </c>
      <c r="IN2" s="596">
        <f t="shared" ref="IN2" si="235">IS35*IN$33</f>
        <v>7409.7817113600004</v>
      </c>
      <c r="IO2" s="596">
        <f t="shared" ref="IO2" si="236">IS35*IO$33</f>
        <v>7324.1901734399999</v>
      </c>
      <c r="IP2" s="596">
        <f t="shared" ref="IP2" si="237">IS35*IP$33</f>
        <v>6511.0705631999999</v>
      </c>
      <c r="IQ2" s="596">
        <f t="shared" ref="IQ2" si="238">IS35*IQ$33</f>
        <v>7611.5331936000002</v>
      </c>
      <c r="IR2" s="596">
        <f t="shared" ref="IR2" si="239">IS35*IR$33</f>
        <v>10270.9845504</v>
      </c>
      <c r="IS2" s="596">
        <f t="shared" ref="IS2" si="240">IS35*IS$33</f>
        <v>14672.835072</v>
      </c>
      <c r="IT2" s="596">
        <f t="shared" ref="IT2" si="241">IZ35*IT$33</f>
        <v>10132.300368000002</v>
      </c>
      <c r="IU2" s="596">
        <f t="shared" ref="IU2" si="242">IZ35*IU$33</f>
        <v>10233.623371680002</v>
      </c>
      <c r="IV2" s="596">
        <f t="shared" ref="IV2" si="243">IZ35*IV$33</f>
        <v>10115.413200720002</v>
      </c>
      <c r="IW2" s="596">
        <f t="shared" ref="IW2" si="244">IZ35*IW$33</f>
        <v>8992.4165766000006</v>
      </c>
      <c r="IX2" s="596">
        <f t="shared" ref="IX2" si="245">IZ35*IX$33</f>
        <v>10512.261631800002</v>
      </c>
      <c r="IY2" s="596">
        <f t="shared" ref="IY2" si="246">IZ35*IY$33</f>
        <v>14185.220515200004</v>
      </c>
      <c r="IZ2" s="596">
        <f t="shared" ref="IZ2" si="247">IZ35*IZ$33</f>
        <v>20264.600736000004</v>
      </c>
      <c r="JA2" s="596">
        <f t="shared" ref="JA2" si="248">JG35*JA$33</f>
        <v>8182.12104</v>
      </c>
      <c r="JB2" s="596">
        <f t="shared" ref="JB2" si="249">JG35*JB$33</f>
        <v>8263.9422504000013</v>
      </c>
      <c r="JC2" s="596">
        <f t="shared" ref="JC2" si="250">JG35*JC$33</f>
        <v>8168.484171600001</v>
      </c>
      <c r="JD2" s="596">
        <f t="shared" ref="JD2" si="251">JG35*JD$33</f>
        <v>7261.632423</v>
      </c>
      <c r="JE2" s="596">
        <f t="shared" ref="JE2" si="252">JG35*JE$33</f>
        <v>8488.9505790000003</v>
      </c>
      <c r="JF2" s="596">
        <f t="shared" ref="JF2" si="253">JG35*JF$33</f>
        <v>11454.969456000001</v>
      </c>
      <c r="JG2" s="596">
        <f t="shared" ref="JG2" si="254">JG35*JG$33</f>
        <v>16364.24208</v>
      </c>
      <c r="JH2" s="596">
        <f t="shared" ref="JH2" si="255">JN35*JH$33</f>
        <v>7469.9690399999999</v>
      </c>
      <c r="JI2" s="596">
        <f t="shared" ref="JI2" si="256">JN35*JI$33</f>
        <v>7544.6687304000006</v>
      </c>
      <c r="JJ2" s="596">
        <f t="shared" ref="JJ2" si="257">JN35*JJ$33</f>
        <v>7457.519091600001</v>
      </c>
      <c r="JK2" s="596">
        <f t="shared" ref="JK2" si="258">JN35*JK$33</f>
        <v>6629.5975230000004</v>
      </c>
      <c r="JL2" s="596">
        <f t="shared" ref="JL2" si="259">JN35*JL$33</f>
        <v>7750.0928790000007</v>
      </c>
      <c r="JM2" s="596">
        <f t="shared" ref="JM2" si="260">JN35*JM$33</f>
        <v>10457.956656000002</v>
      </c>
      <c r="JN2" s="596">
        <f t="shared" ref="JN2" si="261">JN35*JN$33</f>
        <v>14939.93808</v>
      </c>
      <c r="JO2" s="596">
        <f t="shared" ref="JO2" si="262">JU35*JO$33</f>
        <v>6811.3081439999996</v>
      </c>
      <c r="JP2" s="596">
        <f t="shared" ref="JP2" si="263">JU35*JP$33</f>
        <v>6879.4212254399999</v>
      </c>
      <c r="JQ2" s="596">
        <f t="shared" ref="JQ2" si="264">JU35*JQ$33</f>
        <v>6799.9559637600005</v>
      </c>
      <c r="JR2" s="596">
        <f t="shared" ref="JR2" si="265">JU35*JR$33</f>
        <v>6045.0359778000002</v>
      </c>
      <c r="JS2" s="596">
        <f t="shared" ref="JS2" si="266">JU35*JS$33</f>
        <v>7066.7321994000004</v>
      </c>
      <c r="JT2" s="596">
        <f t="shared" ref="JT2" si="267">JU35*JT$33</f>
        <v>9535.8314016000004</v>
      </c>
      <c r="JU2" s="596">
        <f t="shared" ref="JU2" si="268">JU35*JU$33</f>
        <v>13622.616287999999</v>
      </c>
      <c r="JV2" s="596">
        <f t="shared" ref="JV2" si="269">KB35*JV$33</f>
        <v>8040.7455839999993</v>
      </c>
      <c r="JW2" s="596">
        <f t="shared" ref="JW2" si="270">KB35*JW$33</f>
        <v>8121.15303984</v>
      </c>
      <c r="JX2" s="596">
        <f t="shared" ref="JX2" si="271">KB35*JX$33</f>
        <v>8027.3443413599998</v>
      </c>
      <c r="JY2" s="596">
        <f t="shared" ref="JY2" si="272">KB35*JY$33</f>
        <v>7136.1617057999993</v>
      </c>
      <c r="JZ2" s="596">
        <f t="shared" ref="JZ2" si="273">KB35*JZ$33</f>
        <v>8342.2735434000006</v>
      </c>
      <c r="KA2" s="596">
        <f t="shared" ref="KA2" si="274">KB35*KA$33</f>
        <v>11257.043817600001</v>
      </c>
      <c r="KB2" s="596">
        <f t="shared" ref="KB2" si="275">KB35*KB$33</f>
        <v>16081.491167999999</v>
      </c>
      <c r="KC2" s="596">
        <f t="shared" ref="KC2" si="276">KI35*KC$33</f>
        <v>8414.1789120000012</v>
      </c>
      <c r="KD2" s="596">
        <f t="shared" ref="KD2" si="277">KI35*KD$33</f>
        <v>8498.3207011200011</v>
      </c>
      <c r="KE2" s="596">
        <f t="shared" ref="KE2" si="278">KI35*KE$33</f>
        <v>8400.1552804800012</v>
      </c>
      <c r="KF2" s="596">
        <f t="shared" ref="KF2" si="279">KI35*KF$33</f>
        <v>7467.5837844000007</v>
      </c>
      <c r="KG2" s="596">
        <f t="shared" ref="KG2" si="280">KI35*KG$33</f>
        <v>8729.7106211999999</v>
      </c>
      <c r="KH2" s="596">
        <f t="shared" ref="KH2" si="281">KI35*KH$33</f>
        <v>11779.850476800002</v>
      </c>
      <c r="KI2" s="596">
        <f t="shared" ref="KI2" si="282">KI35*KI$33</f>
        <v>16828.357824000002</v>
      </c>
      <c r="KJ2" s="596">
        <f>KP35*KJ$33</f>
        <v>10427.07944304</v>
      </c>
      <c r="KK2" s="596">
        <f t="shared" ref="KK2" si="283">KP35*KK$33</f>
        <v>8985.497773680001</v>
      </c>
      <c r="KL2" s="596">
        <f t="shared" ref="KL2" si="284">KP35*KL$33</f>
        <v>10253.656084320002</v>
      </c>
      <c r="KM2" s="596">
        <f t="shared" ref="KM2" si="285">KP35*KM$33</f>
        <v>12172.15199016</v>
      </c>
      <c r="KN2" s="596">
        <f t="shared" ref="KN2" si="286">KP35*KN$33</f>
        <v>15001.12052928</v>
      </c>
      <c r="KO2" s="596">
        <f t="shared" ref="KO2" si="287">KP35*KO$33</f>
        <v>21201.005603520003</v>
      </c>
      <c r="KP2" s="596">
        <f t="shared" ref="KP2" si="288">KP35*KP$33</f>
        <v>30359.926735920006</v>
      </c>
      <c r="KQ2" s="596">
        <f t="shared" ref="KQ2" si="289">KW35*KQ$33</f>
        <v>12130.777727999999</v>
      </c>
      <c r="KR2" s="596">
        <f t="shared" ref="KR2" si="290">KW35*KR$33</f>
        <v>12252.08550528</v>
      </c>
      <c r="KS2" s="596">
        <f t="shared" ref="KS2" si="291">KW35*KS$33</f>
        <v>12110.559765120001</v>
      </c>
      <c r="KT2" s="596">
        <f t="shared" ref="KT2" si="292">KW35*KT$33</f>
        <v>10766.0652336</v>
      </c>
      <c r="KU2" s="596">
        <f t="shared" ref="KU2" si="293">KW35*KU$33</f>
        <v>12585.681892800001</v>
      </c>
      <c r="KV2" s="596">
        <f t="shared" ref="KV2" si="294">KW35*KV$33</f>
        <v>16983.088819200002</v>
      </c>
      <c r="KW2" s="596">
        <f t="shared" ref="KW2" si="295">KW35*KW$33</f>
        <v>24261.555455999998</v>
      </c>
      <c r="KX2" s="596">
        <f t="shared" ref="KX2" si="296">LD35*KX$33</f>
        <v>8411.1734880000004</v>
      </c>
      <c r="KY2" s="596">
        <f t="shared" ref="KY2" si="297">LD35*KY$33</f>
        <v>8495.2852228800002</v>
      </c>
      <c r="KZ2" s="596">
        <f t="shared" ref="KZ2" si="298">LD35*KZ$33</f>
        <v>8397.1548655200004</v>
      </c>
      <c r="LA2" s="596">
        <f t="shared" ref="LA2" si="299">LD35*LA$33</f>
        <v>7464.9164705999992</v>
      </c>
      <c r="LB2" s="596">
        <f t="shared" ref="LB2" si="300">LD35*LB$33</f>
        <v>8726.5924937999989</v>
      </c>
      <c r="LC2" s="596">
        <f t="shared" ref="LC2" si="301">LD35*LC$33</f>
        <v>11775.6428832</v>
      </c>
      <c r="LD2" s="596">
        <f t="shared" ref="LD2" si="302">LD35*LD$33</f>
        <v>16822.346976000001</v>
      </c>
      <c r="LE2" s="596">
        <f t="shared" ref="LE2" si="303">LK35*LE$33</f>
        <v>10995.343056</v>
      </c>
      <c r="LF2" s="596">
        <f t="shared" ref="LF2" si="304">LK35*LF$33</f>
        <v>11105.296486560001</v>
      </c>
      <c r="LG2" s="596">
        <f t="shared" ref="LG2" si="305">LK35*LG$33</f>
        <v>10977.017484240001</v>
      </c>
      <c r="LH2" s="596">
        <f t="shared" ref="LH2" si="306">LK35*LH$33</f>
        <v>9758.3669621999998</v>
      </c>
      <c r="LI2" s="596">
        <f t="shared" ref="LI2" si="307">LK35*LI$33</f>
        <v>11407.668420600001</v>
      </c>
      <c r="LJ2" s="596">
        <f t="shared" ref="LJ2" si="308">LK35*LJ$33</f>
        <v>15393.480278400002</v>
      </c>
      <c r="LK2" s="596">
        <f t="shared" ref="LK2" si="309">LK35*LK$33</f>
        <v>21990.686111999999</v>
      </c>
      <c r="LL2" s="596">
        <f t="shared" ref="LL2" si="310">LR35*LL$33</f>
        <v>11299.405392000001</v>
      </c>
      <c r="LM2" s="596">
        <f t="shared" ref="LM2" si="311">LR35*LM$33</f>
        <v>11412.399445920002</v>
      </c>
      <c r="LN2" s="596">
        <f t="shared" ref="LN2" si="312">LR35*LN$33</f>
        <v>11280.573049680001</v>
      </c>
      <c r="LO2" s="596">
        <f t="shared" ref="LO2" si="313">LR35*LO$33</f>
        <v>10028.222285400001</v>
      </c>
      <c r="LP2" s="596">
        <f t="shared" ref="LP2" si="314">LR35*LP$33</f>
        <v>11723.1330942</v>
      </c>
      <c r="LQ2" s="596">
        <f t="shared" ref="LQ2" si="315">LR35*LQ$33</f>
        <v>15819.167548800002</v>
      </c>
      <c r="LR2" s="596">
        <f t="shared" ref="LR2" si="316">LR35*LR$33</f>
        <v>22598.810784000001</v>
      </c>
      <c r="LS2" s="596">
        <f t="shared" ref="LS2" si="317">LY35*LS$33</f>
        <v>24464.135903999999</v>
      </c>
      <c r="LT2" s="596">
        <f t="shared" ref="LT2" si="318">LY35*LT$33</f>
        <v>24708.777263040003</v>
      </c>
      <c r="LU2" s="596">
        <f t="shared" ref="LU2" si="319">LY35*LU$33</f>
        <v>24423.362344160003</v>
      </c>
      <c r="LV2" s="596">
        <f t="shared" ref="LV2" si="320">LY35*LV$33</f>
        <v>21711.920614800001</v>
      </c>
      <c r="LW2" s="596">
        <f t="shared" ref="LW2" si="321">LY35*LW$33</f>
        <v>25381.5410004</v>
      </c>
      <c r="LX2" s="596">
        <f t="shared" ref="LX2" si="322">LY35*LX$33</f>
        <v>34249.790265600001</v>
      </c>
      <c r="LY2" s="596">
        <f t="shared" ref="LY2" si="323">LY35*LY$33</f>
        <v>48928.271807999998</v>
      </c>
      <c r="LZ2" s="596">
        <f t="shared" ref="LZ2" si="324">MF35*LZ$33</f>
        <v>18796.800672000005</v>
      </c>
      <c r="MA2" s="596">
        <f t="shared" ref="MA2" si="325">MF35*MA$33</f>
        <v>18984.768678720004</v>
      </c>
      <c r="MB2" s="596">
        <f t="shared" ref="MB2" si="326">MF35*MB$33</f>
        <v>18765.472670880004</v>
      </c>
      <c r="MC2" s="596">
        <f t="shared" ref="MC2" si="327">MF35*MC$33</f>
        <v>16682.160596400005</v>
      </c>
      <c r="MD2" s="596">
        <f t="shared" ref="MD2" si="328">MF35*MD$33</f>
        <v>19501.680697200005</v>
      </c>
      <c r="ME2" s="596">
        <f t="shared" ref="ME2" si="329">MF35*ME$33</f>
        <v>26315.520940800008</v>
      </c>
      <c r="MF2" s="596">
        <f t="shared" ref="MF2" si="330">MF35*MF$33</f>
        <v>37593.60134400001</v>
      </c>
      <c r="MG2" s="596">
        <f t="shared" ref="MG2" si="331">MM35*MG$33</f>
        <v>23582.521248000001</v>
      </c>
      <c r="MH2" s="596">
        <f t="shared" ref="MH2" si="332">MM35*MH$33</f>
        <v>23818.346460480003</v>
      </c>
      <c r="MI2" s="596">
        <f t="shared" ref="MI2" si="333">MM35*MI$33</f>
        <v>23543.217045920002</v>
      </c>
      <c r="MJ2" s="596">
        <f t="shared" ref="MJ2" si="334">MM35*MJ$33</f>
        <v>20929.487607600004</v>
      </c>
      <c r="MK2" s="596">
        <f t="shared" ref="MK2" si="335">MM35*MK$33</f>
        <v>24466.865794800004</v>
      </c>
      <c r="ML2" s="596">
        <f t="shared" ref="ML2" si="336">MM35*ML$33</f>
        <v>33015.529747200009</v>
      </c>
      <c r="MM2" s="728">
        <v>43341.54</v>
      </c>
      <c r="MN2" s="596">
        <f t="shared" ref="MN2" si="337">MT35*MN$33</f>
        <v>33816.606703231802</v>
      </c>
      <c r="MO2" s="596">
        <f t="shared" ref="MO2" si="338">MT35*MO$33</f>
        <v>36117.453818287002</v>
      </c>
      <c r="MP2" s="596">
        <f t="shared" ref="MP2" si="339">MT35*MP$33</f>
        <v>37248.201711043803</v>
      </c>
      <c r="MQ2" s="596">
        <f t="shared" ref="MQ2" si="340">MT35*MQ$33</f>
        <v>41355.3720625934</v>
      </c>
      <c r="MR2" s="596">
        <f t="shared" ref="MR2" si="341">MT35*MR$33</f>
        <v>44519.057361004598</v>
      </c>
      <c r="MS2" s="596">
        <f t="shared" ref="MS2" si="342">MT35*MS$33</f>
        <v>52222.947754359186</v>
      </c>
      <c r="MT2" s="596">
        <f t="shared" ref="MT2" si="343">MT35*MT$33</f>
        <v>70338.979958242984</v>
      </c>
      <c r="MU2" s="596">
        <f t="shared" ref="MU2" si="344">NA35*MU$33</f>
        <v>29934.688512000001</v>
      </c>
      <c r="MV2" s="596">
        <f t="shared" ref="MV2" si="345">NA35*MV$33</f>
        <v>0</v>
      </c>
      <c r="MW2" s="596">
        <f t="shared" ref="MW2" si="346">NA35*MW$33</f>
        <v>11799.074304</v>
      </c>
      <c r="MX2" s="596">
        <f t="shared" ref="MX2" si="347">NA35*MX$33</f>
        <v>10934.173024</v>
      </c>
      <c r="MY2" s="596">
        <f t="shared" ref="MY2" si="348">NA35*MY$33</f>
        <v>10387.919583999999</v>
      </c>
      <c r="MZ2" s="596">
        <f t="shared" ref="MZ2" si="349">NA35*MZ$33</f>
        <v>12327.119296000001</v>
      </c>
      <c r="NA2" s="596">
        <f t="shared" ref="NA2" si="350">NA35*NA$33</f>
        <v>15650.161056000001</v>
      </c>
      <c r="NB2" s="596">
        <f t="shared" ref="NB2" si="351">NH35*NB$33</f>
        <v>11487.151503999999</v>
      </c>
      <c r="NC2" s="596">
        <f t="shared" ref="NC2" si="352">NH35*NC$33</f>
        <v>0</v>
      </c>
      <c r="ND2" s="596">
        <f t="shared" ref="ND2" si="353">NH35*ND$33</f>
        <v>9318.9516576199985</v>
      </c>
      <c r="NE2" s="596">
        <f t="shared" ref="NE2" si="354">NH35*NE$33</f>
        <v>9082.02915785</v>
      </c>
      <c r="NF2" s="596">
        <f t="shared" ref="NF2" si="355">NH35*NF$33</f>
        <v>9656.3867330499997</v>
      </c>
      <c r="NG2" s="596">
        <f t="shared" ref="NG2" si="356">NH35*NG$33</f>
        <v>13856.376501699999</v>
      </c>
      <c r="NH2" s="596">
        <f t="shared" ref="NH2" si="357">NH35*NH$33</f>
        <v>18393.801345779997</v>
      </c>
      <c r="NI2" s="596">
        <f t="shared" ref="NI2" si="358">NO35*NI$33</f>
        <v>8799.4257119999984</v>
      </c>
      <c r="NJ2" s="596">
        <f t="shared" ref="NJ2" si="359">NO35*NJ$33</f>
        <v>8887.4199691199992</v>
      </c>
      <c r="NK2" s="596">
        <f t="shared" ref="NK2" si="360">NO35*NK$33</f>
        <v>8784.7600024799995</v>
      </c>
      <c r="NL2" s="596">
        <f t="shared" ref="NL2" si="361">NO35*NL$33</f>
        <v>7809.490319399999</v>
      </c>
      <c r="NM2" s="596">
        <f t="shared" ref="NM2" si="362">NO35*NM$33</f>
        <v>9129.4041761999997</v>
      </c>
      <c r="NN2" s="596">
        <f t="shared" ref="NN2" si="363">NO35*NN$33</f>
        <v>12319.195996799999</v>
      </c>
      <c r="NO2" s="596">
        <f t="shared" ref="NO2" si="364">NO35*NO$33</f>
        <v>17598.851423999997</v>
      </c>
      <c r="NP2" s="596">
        <f t="shared" ref="NP2" si="365">NV35*NP$33</f>
        <v>7290.7590959999998</v>
      </c>
      <c r="NQ2" s="596">
        <f t="shared" ref="NQ2" si="366">NV35*NQ$33</f>
        <v>7363.6666869600003</v>
      </c>
      <c r="NR2" s="596">
        <f t="shared" ref="NR2" si="367">NV35*NR$33</f>
        <v>7278.6078308400001</v>
      </c>
      <c r="NS2" s="596">
        <f t="shared" ref="NS2" si="368">NV35*NS$33</f>
        <v>6470.5486977</v>
      </c>
      <c r="NT2" s="596">
        <f t="shared" ref="NT2" si="369">NV35*NT$33</f>
        <v>7564.1625620999994</v>
      </c>
      <c r="NU2" s="596">
        <f t="shared" ref="NU2" si="370">NV35*NU$33</f>
        <v>10207.0627344</v>
      </c>
      <c r="NV2" s="596">
        <f t="shared" ref="NV2" si="371">NV35*NV$33</f>
        <v>14581.518192</v>
      </c>
      <c r="NW2" s="596">
        <f t="shared" ref="NW2" si="372">OC35*NW$33</f>
        <v>6972.4082639999997</v>
      </c>
      <c r="NX2" s="596">
        <f t="shared" ref="NX2" si="373">OC35*NX$33</f>
        <v>7042.1323466399999</v>
      </c>
      <c r="NY2" s="596">
        <f t="shared" ref="NY2" si="374">OC35*NY$33</f>
        <v>6960.7875835599998</v>
      </c>
      <c r="NZ2" s="596">
        <f t="shared" ref="NZ2" si="375">OC35*NZ$33</f>
        <v>6188.0123342999996</v>
      </c>
      <c r="OA2" s="596">
        <f t="shared" ref="OA2" si="376">OC35*OA$33</f>
        <v>7233.8735738999994</v>
      </c>
      <c r="OB2" s="596">
        <f t="shared" ref="OB2" si="377">OC35*OB$33</f>
        <v>9761.3715695999999</v>
      </c>
      <c r="OC2" s="596">
        <f t="shared" ref="OC2:OC20" si="378">OC35*OC$33</f>
        <v>13944.816527999999</v>
      </c>
      <c r="OD2" s="596">
        <f>$OJ$35*OD$33</f>
        <v>8550.3217320000003</v>
      </c>
      <c r="OE2" s="596">
        <f t="shared" ref="OE2:OQ2" si="379">$OJ$35*OE$33</f>
        <v>8635.8249493200001</v>
      </c>
      <c r="OF2" s="596">
        <f t="shared" si="379"/>
        <v>8536.0711957800013</v>
      </c>
      <c r="OG2" s="596">
        <f t="shared" si="379"/>
        <v>7588.41053715</v>
      </c>
      <c r="OH2" s="596">
        <f t="shared" si="379"/>
        <v>8870.9587969500008</v>
      </c>
      <c r="OI2" s="596">
        <f t="shared" si="379"/>
        <v>11970.450424800001</v>
      </c>
      <c r="OJ2" s="730">
        <f t="shared" si="379"/>
        <v>17100.643464000001</v>
      </c>
      <c r="OK2" s="732">
        <f>$OQ35*OK$33</f>
        <v>7783.7202720000005</v>
      </c>
      <c r="OL2" s="108">
        <f t="shared" ref="OL2:OQ2" si="380">$OQ35*OL$33</f>
        <v>7861.5574747200008</v>
      </c>
      <c r="OM2" s="108">
        <f t="shared" si="380"/>
        <v>7770.7474048800013</v>
      </c>
      <c r="ON2" s="108">
        <f t="shared" si="380"/>
        <v>6908.0517414000005</v>
      </c>
      <c r="OO2" s="108">
        <f t="shared" si="380"/>
        <v>8075.6097822000011</v>
      </c>
      <c r="OP2" s="108">
        <f t="shared" si="380"/>
        <v>10897.208380800002</v>
      </c>
      <c r="OQ2" s="108">
        <f t="shared" si="380"/>
        <v>15567.440544000001</v>
      </c>
      <c r="OR2" s="108">
        <f>$OX35*OR$33</f>
        <v>10278.627839999999</v>
      </c>
      <c r="OS2" s="108">
        <f t="shared" ref="OS2:PE2" si="381">$OX35*OS$33</f>
        <v>10381.4141184</v>
      </c>
      <c r="OT2" s="108">
        <f t="shared" si="381"/>
        <v>10261.496793600001</v>
      </c>
      <c r="OU2" s="108">
        <f t="shared" si="381"/>
        <v>9122.2822080000005</v>
      </c>
      <c r="OV2" s="108">
        <f t="shared" si="381"/>
        <v>10664.076384</v>
      </c>
      <c r="OW2" s="108">
        <f t="shared" si="381"/>
        <v>14390.078976000001</v>
      </c>
      <c r="OX2" s="108">
        <f t="shared" si="381"/>
        <v>20557.255679999998</v>
      </c>
      <c r="OY2" s="108">
        <f>$PE35*OY$33</f>
        <v>7449.8823360000006</v>
      </c>
      <c r="OZ2" s="108">
        <f t="shared" ref="OZ2:PE2" si="382">$PE35*OZ$33</f>
        <v>7524.3811593600012</v>
      </c>
      <c r="PA2" s="108">
        <f t="shared" si="382"/>
        <v>7437.4658654400009</v>
      </c>
      <c r="PB2" s="108">
        <f t="shared" si="382"/>
        <v>6611.7705732000004</v>
      </c>
      <c r="PC2" s="108">
        <f t="shared" si="382"/>
        <v>7729.2529236000009</v>
      </c>
      <c r="PD2" s="108">
        <f t="shared" si="382"/>
        <v>10429.835270400003</v>
      </c>
      <c r="PE2" s="108">
        <f t="shared" si="382"/>
        <v>14899.764672000001</v>
      </c>
      <c r="PF2" s="108">
        <f>$PL35*PF$33</f>
        <v>8066.007216</v>
      </c>
      <c r="PG2" s="108">
        <f t="shared" ref="PG2:PL2" si="383">$PL35*PG$33</f>
        <v>8146.6672881600007</v>
      </c>
      <c r="PH2" s="108">
        <f t="shared" si="383"/>
        <v>8052.5638706400005</v>
      </c>
      <c r="PI2" s="108">
        <f t="shared" si="383"/>
        <v>7158.5814042000002</v>
      </c>
      <c r="PJ2" s="108">
        <f t="shared" si="383"/>
        <v>8368.4824865999999</v>
      </c>
      <c r="PK2" s="108">
        <f t="shared" si="383"/>
        <v>11292.410102400001</v>
      </c>
      <c r="PL2" s="108">
        <f t="shared" si="383"/>
        <v>16132.014432</v>
      </c>
      <c r="PM2" s="108">
        <f>$PS35*PM$33</f>
        <v>7263.6727499999997</v>
      </c>
      <c r="PN2" s="108">
        <f t="shared" ref="PN2:PT2" si="384">$PS35*PN$33</f>
        <v>7336.3094775</v>
      </c>
      <c r="PO2" s="108">
        <f t="shared" si="384"/>
        <v>7251.5666287499998</v>
      </c>
      <c r="PP2" s="108">
        <f t="shared" si="384"/>
        <v>6446.5095656249996</v>
      </c>
      <c r="PQ2" s="108">
        <f t="shared" si="384"/>
        <v>7536.0604781249995</v>
      </c>
      <c r="PR2" s="108">
        <f t="shared" si="384"/>
        <v>10169.14185</v>
      </c>
      <c r="PS2" s="108">
        <f t="shared" si="384"/>
        <v>14527.345499999999</v>
      </c>
      <c r="PT2" s="108">
        <f>$PZ35*PT$33</f>
        <v>6940.4333219999999</v>
      </c>
      <c r="PU2" s="108">
        <f t="shared" ref="PU2:PZ2" si="385">$PZ35*PU$33</f>
        <v>7009.8376552199998</v>
      </c>
      <c r="PV2" s="108">
        <f t="shared" si="385"/>
        <v>6928.8659331299996</v>
      </c>
      <c r="PW2" s="108">
        <f t="shared" si="385"/>
        <v>6159.6345732749996</v>
      </c>
      <c r="PX2" s="108">
        <f t="shared" si="385"/>
        <v>7200.6995715749999</v>
      </c>
      <c r="PY2" s="108">
        <f t="shared" si="385"/>
        <v>9716.6066508000004</v>
      </c>
      <c r="PZ2" s="108">
        <f t="shared" si="385"/>
        <v>13880.866644</v>
      </c>
      <c r="QA2" s="108">
        <f>$QG35*QA$33</f>
        <v>7633.1080439999996</v>
      </c>
      <c r="QB2" s="108">
        <f t="shared" ref="QB2:QG2" si="386">$QG35*QB$33</f>
        <v>7709.4391244399994</v>
      </c>
      <c r="QC2" s="108">
        <f t="shared" si="386"/>
        <v>7620.3861972599998</v>
      </c>
      <c r="QD2" s="108">
        <f t="shared" si="386"/>
        <v>6774.3833890499991</v>
      </c>
      <c r="QE2" s="108">
        <f t="shared" si="386"/>
        <v>7919.3495956499992</v>
      </c>
      <c r="QF2" s="108">
        <f t="shared" si="386"/>
        <v>10686.351261600001</v>
      </c>
      <c r="QG2" s="108">
        <f t="shared" si="386"/>
        <v>15266.216087999999</v>
      </c>
      <c r="QH2" s="108">
        <f>$QN35*QH$33</f>
        <v>7983.8551439999992</v>
      </c>
      <c r="QI2" s="108">
        <f t="shared" ref="QI2:QN2" si="387">$QN35*QI$33</f>
        <v>8063.6936954399998</v>
      </c>
      <c r="QJ2" s="108">
        <f t="shared" si="387"/>
        <v>7970.5487187600002</v>
      </c>
      <c r="QK2" s="108">
        <f t="shared" si="387"/>
        <v>7085.6714402999996</v>
      </c>
      <c r="QL2" s="108">
        <f t="shared" si="387"/>
        <v>8283.2497119</v>
      </c>
      <c r="QM2" s="108">
        <f t="shared" si="387"/>
        <v>11177.397201600001</v>
      </c>
      <c r="QN2" s="108">
        <f t="shared" si="387"/>
        <v>15967.710287999998</v>
      </c>
      <c r="QO2" s="108">
        <f>$QU35*QO$33</f>
        <v>7574.6548799999991</v>
      </c>
      <c r="QP2" s="108">
        <f t="shared" ref="QP2:QU2" si="388">$QU35*QP$33</f>
        <v>7650.4014287999998</v>
      </c>
      <c r="QQ2" s="108">
        <f t="shared" si="388"/>
        <v>7562.0304551999998</v>
      </c>
      <c r="QR2" s="108">
        <f t="shared" si="388"/>
        <v>6722.5062059999991</v>
      </c>
      <c r="QS2" s="108">
        <f t="shared" si="388"/>
        <v>7858.7044379999998</v>
      </c>
      <c r="QT2" s="108">
        <f t="shared" si="388"/>
        <v>10604.516831999999</v>
      </c>
      <c r="QU2" s="108">
        <f t="shared" si="388"/>
        <v>15149.309759999998</v>
      </c>
      <c r="QV2" s="108">
        <f>$RB35*QV$33</f>
        <v>8256.112595999999</v>
      </c>
      <c r="QW2" s="108">
        <f t="shared" ref="QW2:RB2" si="389">$RB35*QW$33</f>
        <v>8338.67372196</v>
      </c>
      <c r="QX2" s="108">
        <f t="shared" si="389"/>
        <v>8242.3524083399989</v>
      </c>
      <c r="QY2" s="108">
        <f t="shared" si="389"/>
        <v>7327.2999289499994</v>
      </c>
      <c r="QZ2" s="108">
        <f t="shared" si="389"/>
        <v>8565.7168183499998</v>
      </c>
      <c r="RA2" s="108">
        <f t="shared" si="389"/>
        <v>11558.5576344</v>
      </c>
      <c r="RB2" s="108">
        <f t="shared" si="389"/>
        <v>16512.225191999998</v>
      </c>
      <c r="RC2" s="108">
        <f>$RI35*RC$33</f>
        <v>9952.1029439999984</v>
      </c>
      <c r="RD2" s="108">
        <f t="shared" ref="RD2:RI2" si="390">$RI35*RD$33</f>
        <v>10051.623973439999</v>
      </c>
      <c r="RE2" s="108">
        <f t="shared" si="390"/>
        <v>9935.516105759998</v>
      </c>
      <c r="RF2" s="108">
        <f t="shared" si="390"/>
        <v>8832.4913627999977</v>
      </c>
      <c r="RG2" s="108">
        <f t="shared" si="390"/>
        <v>10325.306804399997</v>
      </c>
      <c r="RH2" s="108">
        <f t="shared" si="390"/>
        <v>13932.944121599998</v>
      </c>
      <c r="RI2" s="108">
        <f t="shared" si="390"/>
        <v>19904.205887999997</v>
      </c>
      <c r="RJ2" s="108">
        <f>$RP35*RJ$33</f>
        <v>13192.107714</v>
      </c>
      <c r="RK2" s="108">
        <f t="shared" ref="RK2:RP2" si="391">$RP35*RK$33</f>
        <v>13324.028791139999</v>
      </c>
      <c r="RL2" s="108">
        <f t="shared" si="391"/>
        <v>13170.120867809999</v>
      </c>
      <c r="RM2" s="108">
        <f t="shared" si="391"/>
        <v>11707.995596175</v>
      </c>
      <c r="RN2" s="108">
        <f t="shared" si="391"/>
        <v>13686.811753275</v>
      </c>
      <c r="RO2" s="108">
        <f t="shared" si="391"/>
        <v>18468.950799599999</v>
      </c>
      <c r="RP2" s="108">
        <f t="shared" si="391"/>
        <v>26384.215428</v>
      </c>
      <c r="RQ2" s="108">
        <f>$RW35*RQ$33</f>
        <v>12962.01915</v>
      </c>
      <c r="RR2" s="108">
        <f t="shared" ref="RR2:RW2" si="392">$RW35*RR$33</f>
        <v>13091.6393415</v>
      </c>
      <c r="RS2" s="108">
        <f t="shared" si="392"/>
        <v>12940.415784750001</v>
      </c>
      <c r="RT2" s="108">
        <f t="shared" si="392"/>
        <v>11503.791995624999</v>
      </c>
      <c r="RU2" s="108">
        <f t="shared" si="392"/>
        <v>13448.094868124999</v>
      </c>
      <c r="RV2" s="108">
        <f t="shared" si="392"/>
        <v>18146.826810000002</v>
      </c>
      <c r="RW2" s="108">
        <f t="shared" si="392"/>
        <v>25924.0383</v>
      </c>
      <c r="RX2" s="108">
        <f>$SD35*RX$33</f>
        <v>12823.569575999998</v>
      </c>
      <c r="RY2" s="108">
        <f t="shared" ref="RY2:SD2" si="393">$SD35*RY$33</f>
        <v>12951.805271759999</v>
      </c>
      <c r="RZ2" s="108">
        <f t="shared" si="393"/>
        <v>12802.196960039999</v>
      </c>
      <c r="SA2" s="108">
        <f t="shared" si="393"/>
        <v>11380.917998699999</v>
      </c>
      <c r="SB2" s="108">
        <f t="shared" si="393"/>
        <v>13304.453435099998</v>
      </c>
      <c r="SC2" s="108">
        <f t="shared" si="393"/>
        <v>17952.997406399998</v>
      </c>
      <c r="SD2" s="108">
        <f t="shared" si="393"/>
        <v>25647.139151999996</v>
      </c>
      <c r="SE2" s="108">
        <f>$SK35*SE$33</f>
        <v>9782.8663499999984</v>
      </c>
      <c r="SF2" s="108">
        <f t="shared" ref="SF2:SK2" si="394">$SK35*SF$33</f>
        <v>9880.6950134999988</v>
      </c>
      <c r="SG2" s="108">
        <f t="shared" si="394"/>
        <v>9766.561572749999</v>
      </c>
      <c r="SH2" s="108">
        <f t="shared" si="394"/>
        <v>8682.2938856250003</v>
      </c>
      <c r="SI2" s="108">
        <f t="shared" si="394"/>
        <v>10149.723838124999</v>
      </c>
      <c r="SJ2" s="108">
        <f t="shared" si="394"/>
        <v>13696.01289</v>
      </c>
      <c r="SK2" s="108">
        <f t="shared" si="394"/>
        <v>19565.732699999997</v>
      </c>
      <c r="SL2" s="108">
        <f>$SR35*SL$33</f>
        <v>8979.9947999999986</v>
      </c>
      <c r="SM2" s="108">
        <f t="shared" ref="SM2:SR2" si="395">$SR35*SM$33</f>
        <v>9069.7947480000003</v>
      </c>
      <c r="SN2" s="108">
        <f t="shared" si="395"/>
        <v>8965.0281419999992</v>
      </c>
      <c r="SO2" s="108">
        <f t="shared" si="395"/>
        <v>7969.7453849999993</v>
      </c>
      <c r="SP2" s="108">
        <f t="shared" si="395"/>
        <v>9316.7446049999999</v>
      </c>
      <c r="SQ2" s="108">
        <f t="shared" si="395"/>
        <v>12571.99272</v>
      </c>
      <c r="SR2" s="108">
        <f t="shared" si="395"/>
        <v>17959.989599999997</v>
      </c>
      <c r="SS2" s="108">
        <f>$SY35*SS$33</f>
        <v>8693.1234179999992</v>
      </c>
      <c r="ST2" s="108">
        <f t="shared" ref="ST2:SY2" si="396">$SY35*ST$33</f>
        <v>8780.0546521800006</v>
      </c>
      <c r="SU2" s="108">
        <f t="shared" si="396"/>
        <v>8678.6348789700005</v>
      </c>
      <c r="SV2" s="108">
        <f t="shared" si="396"/>
        <v>7715.1470334750002</v>
      </c>
      <c r="SW2" s="108">
        <f t="shared" si="396"/>
        <v>9019.1155461750004</v>
      </c>
      <c r="SX2" s="108">
        <f t="shared" si="396"/>
        <v>12170.372785200001</v>
      </c>
      <c r="SY2" s="108">
        <f t="shared" si="396"/>
        <v>17386.246835999998</v>
      </c>
      <c r="SZ2" s="108">
        <f>$TF35*SZ$33</f>
        <v>9479.5956719999995</v>
      </c>
      <c r="TA2" s="108">
        <f t="shared" ref="TA2:TF2" si="397">$TF35*TA$33</f>
        <v>9574.3916287200009</v>
      </c>
      <c r="TB2" s="108">
        <f t="shared" si="397"/>
        <v>9463.7963458800004</v>
      </c>
      <c r="TC2" s="108">
        <f t="shared" si="397"/>
        <v>8413.1411588999999</v>
      </c>
      <c r="TD2" s="108">
        <f t="shared" si="397"/>
        <v>9835.0805097000011</v>
      </c>
      <c r="TE2" s="108">
        <f t="shared" si="397"/>
        <v>13271.433940800001</v>
      </c>
      <c r="TF2" s="108">
        <f t="shared" si="397"/>
        <v>18959.191343999999</v>
      </c>
      <c r="TG2" s="108">
        <f>$TM35*TG$33</f>
        <v>11827.395414000001</v>
      </c>
      <c r="TH2" s="108">
        <f t="shared" ref="TH2:TM2" si="398">$TM35*TH$33</f>
        <v>11945.669368140001</v>
      </c>
      <c r="TI2" s="108">
        <f t="shared" si="398"/>
        <v>11807.683088310001</v>
      </c>
      <c r="TJ2" s="108">
        <f t="shared" si="398"/>
        <v>10496.813429925</v>
      </c>
      <c r="TK2" s="108">
        <f t="shared" si="398"/>
        <v>12270.922742025001</v>
      </c>
      <c r="TL2" s="108">
        <f t="shared" si="398"/>
        <v>16558.353579600003</v>
      </c>
      <c r="TM2" s="108">
        <f t="shared" si="398"/>
        <v>23654.790828000001</v>
      </c>
      <c r="TN2" s="108">
        <f>$TT35*TN$33</f>
        <v>10871.313389999999</v>
      </c>
      <c r="TO2" s="108">
        <f t="shared" ref="TO2:TT2" si="399">$TT35*TO$33</f>
        <v>10980.0265239</v>
      </c>
      <c r="TP2" s="108">
        <f t="shared" si="399"/>
        <v>10853.194534350001</v>
      </c>
      <c r="TQ2" s="108">
        <f t="shared" si="399"/>
        <v>9648.2906336249998</v>
      </c>
      <c r="TR2" s="108">
        <f t="shared" si="399"/>
        <v>11278.987642125001</v>
      </c>
      <c r="TS2" s="108">
        <f t="shared" si="399"/>
        <v>15219.838746000001</v>
      </c>
      <c r="TT2" s="108">
        <f t="shared" si="399"/>
        <v>21742.626779999999</v>
      </c>
      <c r="TU2" s="108">
        <f>$UA35*TU$33</f>
        <v>10818.802925999998</v>
      </c>
      <c r="TV2" s="108">
        <f t="shared" ref="TV2:UA2" si="400">$UA35*TV$33</f>
        <v>10926.99095526</v>
      </c>
      <c r="TW2" s="108">
        <f t="shared" si="400"/>
        <v>10800.771587789999</v>
      </c>
      <c r="TX2" s="108">
        <f t="shared" si="400"/>
        <v>9601.6875968249988</v>
      </c>
      <c r="TY2" s="108">
        <f t="shared" si="400"/>
        <v>11224.508035724999</v>
      </c>
      <c r="TZ2" s="108">
        <f t="shared" si="400"/>
        <v>15146.3240964</v>
      </c>
      <c r="UA2" s="108">
        <f t="shared" si="400"/>
        <v>21637.605851999997</v>
      </c>
      <c r="UB2" s="108">
        <f>$UH35*UB$33</f>
        <v>11232.895374</v>
      </c>
      <c r="UC2" s="108">
        <f t="shared" ref="UC2:UH2" si="401">$UH35*UC$33</f>
        <v>11345.224327740001</v>
      </c>
      <c r="UD2" s="108">
        <f t="shared" si="401"/>
        <v>11214.173881710001</v>
      </c>
      <c r="UE2" s="108">
        <f t="shared" si="401"/>
        <v>9969.1946444250007</v>
      </c>
      <c r="UF2" s="108">
        <f t="shared" si="401"/>
        <v>11654.128950525001</v>
      </c>
      <c r="UG2" s="108">
        <f t="shared" si="401"/>
        <v>15726.053523600001</v>
      </c>
      <c r="UH2" s="108">
        <f t="shared" si="401"/>
        <v>22465.790747999999</v>
      </c>
      <c r="UI2" s="108">
        <f>$UO35*UI$33*$UI$34</f>
        <v>11602.134263296193</v>
      </c>
      <c r="UJ2" s="108">
        <f t="shared" ref="UJ2:UO2" si="402">$UO35*UJ$33*$UI$34</f>
        <v>11718.155605929156</v>
      </c>
      <c r="UK2" s="108">
        <f t="shared" si="402"/>
        <v>11582.797372857367</v>
      </c>
      <c r="UL2" s="108">
        <f t="shared" si="402"/>
        <v>10296.894158675372</v>
      </c>
      <c r="UM2" s="108">
        <f t="shared" si="402"/>
        <v>12037.2142981698</v>
      </c>
      <c r="UN2" s="108">
        <f t="shared" si="402"/>
        <v>16242.987968614672</v>
      </c>
      <c r="UO2" s="108">
        <f t="shared" si="402"/>
        <v>23204.268526592386</v>
      </c>
      <c r="UP2" s="108">
        <f>$UV35*UP$33*$UP$34</f>
        <v>9478.1127792134575</v>
      </c>
      <c r="UQ2" s="108">
        <f t="shared" ref="UQ2:UV2" si="403">$UV35*UQ$33*$UP$34</f>
        <v>9572.8939070055931</v>
      </c>
      <c r="UR2" s="108">
        <f t="shared" si="403"/>
        <v>9462.3159245814368</v>
      </c>
      <c r="US2" s="108">
        <f t="shared" si="403"/>
        <v>8411.8250915519438</v>
      </c>
      <c r="UT2" s="108">
        <f t="shared" si="403"/>
        <v>9833.5420084339639</v>
      </c>
      <c r="UU2" s="108">
        <f t="shared" si="403"/>
        <v>13269.357890898842</v>
      </c>
      <c r="UV2" s="108">
        <f t="shared" si="403"/>
        <v>18956.225558426915</v>
      </c>
      <c r="UW2" s="108">
        <f>$VC35*UW$33*$UW$34</f>
        <v>8766.9223624201441</v>
      </c>
      <c r="UX2" s="108">
        <f t="shared" ref="UX2:VC2" si="404">$VC35*UX$33*$UW$34</f>
        <v>8854.5915860443474</v>
      </c>
      <c r="UY2" s="108">
        <f t="shared" si="404"/>
        <v>8752.3108251494468</v>
      </c>
      <c r="UZ2" s="108">
        <f t="shared" si="404"/>
        <v>7780.6435966478784</v>
      </c>
      <c r="VA2" s="108">
        <f t="shared" si="404"/>
        <v>9095.6819510109017</v>
      </c>
      <c r="VB2" s="108">
        <f t="shared" si="404"/>
        <v>12273.691307388204</v>
      </c>
      <c r="VC2" s="108">
        <f t="shared" si="404"/>
        <v>17533.844724840288</v>
      </c>
      <c r="VD2" s="108">
        <f>$VJ35*VD$33*$VD$34</f>
        <v>7150.9942463224816</v>
      </c>
      <c r="VE2" s="108">
        <f t="shared" ref="VE2:VJ2" si="405">$VJ35*VE$33*$VD$34</f>
        <v>7222.5041887857069</v>
      </c>
      <c r="VF2" s="108">
        <f t="shared" si="405"/>
        <v>7139.0759225786114</v>
      </c>
      <c r="VG2" s="108">
        <f t="shared" si="405"/>
        <v>6346.5073936112021</v>
      </c>
      <c r="VH2" s="108">
        <f t="shared" si="405"/>
        <v>7419.1565305595741</v>
      </c>
      <c r="VI2" s="108">
        <f t="shared" si="405"/>
        <v>10011.391944851475</v>
      </c>
      <c r="VJ2" s="108">
        <f t="shared" si="405"/>
        <v>14301.988492644963</v>
      </c>
      <c r="VK2" s="108">
        <f>$VQ35*VK$33*$VK$34</f>
        <v>9062.5452753719674</v>
      </c>
      <c r="VL2" s="108">
        <f t="shared" ref="VL2:VQ2" si="406">$VQ35*VL$33*$VK$34</f>
        <v>9153.1707281256877</v>
      </c>
      <c r="VM2" s="108">
        <f t="shared" si="406"/>
        <v>9047.4410332463467</v>
      </c>
      <c r="VN2" s="108">
        <f t="shared" si="406"/>
        <v>8043.0089318926211</v>
      </c>
      <c r="VO2" s="108">
        <f t="shared" si="406"/>
        <v>9402.3907231984158</v>
      </c>
      <c r="VP2" s="108">
        <f t="shared" si="406"/>
        <v>12687.563385520756</v>
      </c>
      <c r="VQ2" s="108">
        <f t="shared" si="406"/>
        <v>18125.090550743935</v>
      </c>
      <c r="VR2" s="108">
        <f>$VX35*VR$33*$VR$34</f>
        <v>8010.0454740895184</v>
      </c>
      <c r="VS2" s="108">
        <f t="shared" ref="VS2:VX2" si="407">$VX35*VS$33*$VR$34</f>
        <v>8090.145928830415</v>
      </c>
      <c r="VT2" s="108">
        <f t="shared" si="407"/>
        <v>7996.6953982993709</v>
      </c>
      <c r="VU2" s="108">
        <f t="shared" si="407"/>
        <v>7108.9153582544477</v>
      </c>
      <c r="VV2" s="108">
        <f t="shared" si="407"/>
        <v>8310.4221793678753</v>
      </c>
      <c r="VW2" s="108">
        <f t="shared" si="407"/>
        <v>11214.063663725326</v>
      </c>
      <c r="VX2" s="108">
        <f t="shared" si="407"/>
        <v>16020.090948179037</v>
      </c>
      <c r="VY2" s="108">
        <f>$WE35*VY$33*$VY$34</f>
        <v>8792.5327403662905</v>
      </c>
      <c r="VZ2" s="108">
        <f t="shared" ref="VZ2:WE2" si="408">$WE35*VZ$33</f>
        <v>8501.7913721999994</v>
      </c>
      <c r="WA2" s="108">
        <f t="shared" si="408"/>
        <v>8403.5858613</v>
      </c>
      <c r="WB2" s="108">
        <f t="shared" si="408"/>
        <v>7470.6335077499998</v>
      </c>
      <c r="WC2" s="108">
        <f t="shared" si="408"/>
        <v>8733.2757907499999</v>
      </c>
      <c r="WD2" s="108">
        <f t="shared" si="408"/>
        <v>11784.661308000001</v>
      </c>
      <c r="WE2" s="108">
        <f t="shared" si="408"/>
        <v>16835.230439999999</v>
      </c>
      <c r="WF2" s="108">
        <f>$WL35*WF$33*$WF$34</f>
        <v>8000.6352165061417</v>
      </c>
      <c r="WG2" s="108">
        <f t="shared" ref="WG2:WL2" si="409">$WL35*WG$33*$WF$34</f>
        <v>8080.6415686712044</v>
      </c>
      <c r="WH2" s="108">
        <f t="shared" si="409"/>
        <v>7987.3008244786315</v>
      </c>
      <c r="WI2" s="108">
        <f t="shared" si="409"/>
        <v>7100.5637546492007</v>
      </c>
      <c r="WJ2" s="108">
        <f t="shared" si="409"/>
        <v>8300.6590371251223</v>
      </c>
      <c r="WK2" s="108">
        <f t="shared" si="409"/>
        <v>11200.889303108601</v>
      </c>
      <c r="WL2" s="108">
        <f t="shared" si="409"/>
        <v>16001.270433012283</v>
      </c>
      <c r="WM2" s="108">
        <f>$WS35*WM$33*$WM$34</f>
        <v>8365.0214480535906</v>
      </c>
      <c r="WN2" s="108">
        <f t="shared" ref="WN2:WS2" si="410">$WS35*WN$33*$WM$34</f>
        <v>8448.6716625341269</v>
      </c>
      <c r="WO2" s="108">
        <f t="shared" si="410"/>
        <v>8351.0797456401688</v>
      </c>
      <c r="WP2" s="108">
        <f t="shared" si="410"/>
        <v>7423.9565351475621</v>
      </c>
      <c r="WQ2" s="108">
        <f t="shared" si="410"/>
        <v>8678.7097523556004</v>
      </c>
      <c r="WR2" s="108">
        <f t="shared" si="410"/>
        <v>11711.03002727503</v>
      </c>
      <c r="WS2" s="108">
        <f t="shared" si="410"/>
        <v>16730.042896107181</v>
      </c>
      <c r="WT2" s="108">
        <f>$WZ35*WT$33*$WT$34</f>
        <v>8172.2980566260758</v>
      </c>
      <c r="WU2" s="108">
        <f t="shared" ref="WU2:WZ2" si="411">$WZ35*WU$33*$WT$34</f>
        <v>8254.0210371923367</v>
      </c>
      <c r="WV2" s="108">
        <f t="shared" si="411"/>
        <v>8158.6775598650329</v>
      </c>
      <c r="WW2" s="108">
        <f t="shared" si="411"/>
        <v>7252.9145252556427</v>
      </c>
      <c r="WX2" s="108">
        <f t="shared" si="411"/>
        <v>8478.7592337495535</v>
      </c>
      <c r="WY2" s="108">
        <f t="shared" si="411"/>
        <v>11441.217279276507</v>
      </c>
      <c r="WZ2" s="108">
        <f t="shared" si="411"/>
        <v>16344.596113252152</v>
      </c>
      <c r="XA2" s="108">
        <f>$XG35*XA$33*$XA$34</f>
        <v>9372.8231838749671</v>
      </c>
      <c r="XB2" s="108">
        <f t="shared" ref="XB2:XG2" si="412">$XG35*XB$33*$XA$34</f>
        <v>9466.5514157137168</v>
      </c>
      <c r="XC2" s="108">
        <f t="shared" si="412"/>
        <v>9357.201811901843</v>
      </c>
      <c r="XD2" s="108">
        <f t="shared" si="412"/>
        <v>8318.3805756890324</v>
      </c>
      <c r="XE2" s="108">
        <f t="shared" si="412"/>
        <v>9724.3040532702798</v>
      </c>
      <c r="XF2" s="108">
        <f t="shared" si="412"/>
        <v>13121.952457424955</v>
      </c>
      <c r="XG2" s="108">
        <f t="shared" si="412"/>
        <v>18745.646367749934</v>
      </c>
      <c r="XH2" s="108">
        <f>$XN35*XH$33*$XH$34</f>
        <v>6951.8547701790258</v>
      </c>
      <c r="XI2" s="108">
        <f t="shared" ref="XI2:XN2" si="413">$XN35*XI$33*$XH$34</f>
        <v>7021.3733178808161</v>
      </c>
      <c r="XJ2" s="108">
        <f t="shared" si="413"/>
        <v>6940.2683455620618</v>
      </c>
      <c r="XK2" s="108">
        <f t="shared" si="413"/>
        <v>6169.7711085338851</v>
      </c>
      <c r="XL2" s="108">
        <f t="shared" si="413"/>
        <v>7212.5493240607402</v>
      </c>
      <c r="XM2" s="108">
        <f t="shared" si="413"/>
        <v>9732.5966782506366</v>
      </c>
      <c r="XN2" s="108">
        <f t="shared" si="413"/>
        <v>13903.709540358052</v>
      </c>
      <c r="XO2" s="108">
        <f>$XU35*XO$33*$XO$34</f>
        <v>7864.0245987943335</v>
      </c>
      <c r="XP2" s="108">
        <f t="shared" ref="XP2:XU2" si="414">$XU35*XP$33*$XO$34</f>
        <v>7942.6648447822772</v>
      </c>
      <c r="XQ2" s="108">
        <f t="shared" si="414"/>
        <v>7850.9178911296767</v>
      </c>
      <c r="XR2" s="108">
        <f t="shared" si="414"/>
        <v>6979.321831429972</v>
      </c>
      <c r="XS2" s="108">
        <f t="shared" si="414"/>
        <v>8158.9255212491216</v>
      </c>
      <c r="XT2" s="108">
        <f t="shared" si="414"/>
        <v>11009.63443831207</v>
      </c>
      <c r="XU2" s="108">
        <f t="shared" si="414"/>
        <v>15728.049197588667</v>
      </c>
      <c r="XV2" s="108">
        <f>$YB35*XV$33*$XV$34</f>
        <v>7954.0445705688398</v>
      </c>
      <c r="XW2" s="108">
        <f t="shared" ref="XW2:YB2" si="415">$YB35*XW$33*$XV$34</f>
        <v>8033.5850162745282</v>
      </c>
      <c r="XX2" s="108">
        <f t="shared" si="415"/>
        <v>7940.7878296178924</v>
      </c>
      <c r="XY2" s="108">
        <f t="shared" si="415"/>
        <v>7059.2145563798449</v>
      </c>
      <c r="XZ2" s="108">
        <f t="shared" si="415"/>
        <v>8252.3212419651718</v>
      </c>
      <c r="YA2" s="108">
        <f t="shared" si="415"/>
        <v>11135.662398796378</v>
      </c>
      <c r="YB2" s="108">
        <f t="shared" si="415"/>
        <v>15908.08914113768</v>
      </c>
      <c r="YC2" s="108">
        <f>$YI35*YC$33*$YC$34</f>
        <v>10436.717951612924</v>
      </c>
      <c r="YD2" s="108">
        <f t="shared" ref="YD2:YI2" si="416">$YI35*YD$33*$YC$34</f>
        <v>10541.085131129053</v>
      </c>
      <c r="YE2" s="108">
        <f t="shared" si="416"/>
        <v>10419.323421693569</v>
      </c>
      <c r="YF2" s="108">
        <f t="shared" si="416"/>
        <v>9262.5871820564698</v>
      </c>
      <c r="YG2" s="108">
        <f t="shared" si="416"/>
        <v>10828.094874798409</v>
      </c>
      <c r="YH2" s="108">
        <f t="shared" si="416"/>
        <v>14611.405132258094</v>
      </c>
      <c r="YI2" s="108">
        <f t="shared" si="416"/>
        <v>20873.435903225847</v>
      </c>
      <c r="YJ2" s="108">
        <f>$YP35*YJ$33*$YJ$34</f>
        <v>13599.99643812441</v>
      </c>
      <c r="YK2" s="108">
        <f t="shared" ref="YK2:YP2" si="417">$YP35*YK$33*$YJ$34</f>
        <v>13735.996402505654</v>
      </c>
      <c r="YL2" s="108">
        <f t="shared" si="417"/>
        <v>13577.329777394201</v>
      </c>
      <c r="YM2" s="108">
        <f t="shared" si="417"/>
        <v>12069.996838835412</v>
      </c>
      <c r="YN2" s="108">
        <f t="shared" si="417"/>
        <v>14109.996304554074</v>
      </c>
      <c r="YO2" s="108">
        <f t="shared" si="417"/>
        <v>19039.995013374173</v>
      </c>
      <c r="YP2" s="108">
        <f t="shared" si="417"/>
        <v>27199.99287624882</v>
      </c>
      <c r="YQ2" s="108">
        <f>$YW35*YQ$33*$YQ$34</f>
        <v>18142.085602067677</v>
      </c>
      <c r="YR2" s="108">
        <f t="shared" ref="YR2:YW2" si="418">$YW35*YR$33*$YQ$34</f>
        <v>12045.434891905748</v>
      </c>
      <c r="YS2" s="108">
        <f t="shared" si="418"/>
        <v>13194.244074231037</v>
      </c>
      <c r="YT2" s="108">
        <f t="shared" si="418"/>
        <v>12853.013624035408</v>
      </c>
      <c r="YU2" s="108">
        <f t="shared" si="418"/>
        <v>15412.242000502634</v>
      </c>
      <c r="YV2" s="108">
        <f t="shared" si="418"/>
        <v>15992.333765835205</v>
      </c>
      <c r="YW2" s="108">
        <f t="shared" si="418"/>
        <v>26104.12943996572</v>
      </c>
      <c r="YX2" s="108">
        <f>$ZD35*YX$33*$YX$34</f>
        <v>9688.9630905984377</v>
      </c>
      <c r="YY2" s="108">
        <f t="shared" ref="YY2:ZD2" si="419">$ZD35*YY$33*$YX$34</f>
        <v>9785.8527215044214</v>
      </c>
      <c r="YZ2" s="108">
        <f t="shared" si="419"/>
        <v>9672.8148187807728</v>
      </c>
      <c r="ZA2" s="108">
        <f t="shared" si="419"/>
        <v>8598.9547429061113</v>
      </c>
      <c r="ZB2" s="108">
        <f t="shared" si="419"/>
        <v>10052.299206495878</v>
      </c>
      <c r="ZC2" s="108">
        <f t="shared" si="419"/>
        <v>13564.548326837812</v>
      </c>
      <c r="ZD2" s="108">
        <f t="shared" si="419"/>
        <v>19377.926181196875</v>
      </c>
      <c r="ZE2" s="108">
        <f>$ZK35*ZE$33*$ZE$34</f>
        <v>10547.755042736955</v>
      </c>
      <c r="ZF2" s="108">
        <f t="shared" ref="ZF2:ZK2" si="420">$ZK35*ZF$33*$ZE$34</f>
        <v>10653.232593164324</v>
      </c>
      <c r="ZG2" s="108">
        <f t="shared" si="420"/>
        <v>10530.175450999061</v>
      </c>
      <c r="ZH2" s="108">
        <f t="shared" si="420"/>
        <v>9361.1326004290459</v>
      </c>
      <c r="ZI2" s="108">
        <f t="shared" si="420"/>
        <v>10943.29585683959</v>
      </c>
      <c r="ZJ2" s="108">
        <f t="shared" si="420"/>
        <v>14766.857059831736</v>
      </c>
      <c r="ZK2" s="108">
        <f t="shared" si="420"/>
        <v>21095.51008547391</v>
      </c>
      <c r="ZL2" s="108">
        <f>$ZR35*ZL$33*$ZL$34</f>
        <v>14177.713867147</v>
      </c>
      <c r="ZM2" s="108">
        <f t="shared" ref="ZM2:ZR2" si="421">$ZR35*ZM$33*$ZL$34</f>
        <v>14319.491005818472</v>
      </c>
      <c r="ZN2" s="108">
        <f t="shared" si="421"/>
        <v>14154.084344035091</v>
      </c>
      <c r="ZO2" s="108">
        <f t="shared" si="421"/>
        <v>12582.721057092964</v>
      </c>
      <c r="ZP2" s="108">
        <f t="shared" si="421"/>
        <v>14709.378137165015</v>
      </c>
      <c r="ZQ2" s="108">
        <f t="shared" si="421"/>
        <v>19848.799414005804</v>
      </c>
      <c r="ZR2" s="108">
        <f t="shared" si="421"/>
        <v>28355.427734294</v>
      </c>
      <c r="ZS2" s="108">
        <f>$ZY35*ZS$33*$ZS$34</f>
        <v>26831.447600395899</v>
      </c>
      <c r="ZT2" s="108">
        <f t="shared" ref="ZT2:ZY2" si="422">$ZY35*ZT$33*$ZS$34</f>
        <v>27099.76207639986</v>
      </c>
      <c r="ZU2" s="108">
        <f t="shared" si="422"/>
        <v>26786.728521061912</v>
      </c>
      <c r="ZV2" s="108">
        <f t="shared" si="422"/>
        <v>23812.909745351364</v>
      </c>
      <c r="ZW2" s="108">
        <f t="shared" si="422"/>
        <v>27837.626885410751</v>
      </c>
      <c r="ZX2" s="108">
        <f t="shared" si="422"/>
        <v>37564.026640554264</v>
      </c>
      <c r="ZY2" s="108">
        <f t="shared" si="422"/>
        <v>53662.895200791798</v>
      </c>
      <c r="ZZ2" s="108">
        <v>22183.793042458907</v>
      </c>
      <c r="AAA2" s="108">
        <v>20414.275136388624</v>
      </c>
      <c r="AAB2" s="108">
        <v>18988.924706836493</v>
      </c>
      <c r="AAC2" s="108">
        <v>21546.19291934224</v>
      </c>
      <c r="AAD2" s="108">
        <v>23786.942750369024</v>
      </c>
      <c r="AAE2" s="108">
        <v>27705.448473201905</v>
      </c>
      <c r="AAF2" s="108">
        <v>43436.192280401228</v>
      </c>
      <c r="AAG2" s="108">
        <v>28909.69430124461</v>
      </c>
      <c r="AAH2" s="108">
        <v>26875.439052472906</v>
      </c>
      <c r="AAI2" s="108">
        <v>26934.867664880694</v>
      </c>
      <c r="AAJ2" s="108">
        <v>28913.211765687873</v>
      </c>
      <c r="AAK2" s="108">
        <v>33020.627235278822</v>
      </c>
      <c r="AAL2" s="108">
        <v>34889.970471869427</v>
      </c>
      <c r="AAM2" s="108">
        <v>51094.971684871052</v>
      </c>
      <c r="AAN2" s="108">
        <v>42831.507889588924</v>
      </c>
      <c r="AAO2" s="108">
        <v>39025.228026703568</v>
      </c>
      <c r="AAP2" s="596">
        <f ca="1">AAP$2*$C2</f>
        <v>35778.790122387967</v>
      </c>
      <c r="AAQ2" s="596">
        <f ca="1">AAQ$2*$C2</f>
        <v>38856.146465442936</v>
      </c>
      <c r="AAR2" s="596">
        <f t="shared" ref="AAR2:AAW17" ca="1" si="423">AAR$2*$C2</f>
        <v>42737.54480113637</v>
      </c>
      <c r="AAS2" s="596">
        <f t="shared" ca="1" si="423"/>
        <v>46677.890780885587</v>
      </c>
      <c r="AAT2" s="596">
        <f t="shared" ca="1" si="423"/>
        <v>57616.411116274532</v>
      </c>
      <c r="AAU2" s="596">
        <f t="shared" ca="1" si="423"/>
        <v>53508.465966263604</v>
      </c>
      <c r="AAV2" s="596">
        <f t="shared" ca="1" si="423"/>
        <v>78154.87715880468</v>
      </c>
      <c r="AAW2" s="596">
        <f t="shared" ca="1" si="423"/>
        <v>47406.330188836648</v>
      </c>
      <c r="AAX2" s="348">
        <v>0</v>
      </c>
      <c r="AAY2" s="596">
        <f t="shared" ref="AAY2:ABH17" ca="1" si="424">AAY$2*$C2</f>
        <v>17679.325304187849</v>
      </c>
      <c r="AAZ2" s="596">
        <f t="shared" ca="1" si="424"/>
        <v>20275.683823009214</v>
      </c>
      <c r="ABA2" s="596">
        <f t="shared" ca="1" si="424"/>
        <v>23108.298864779175</v>
      </c>
      <c r="ABB2" s="596">
        <f t="shared" ca="1" si="424"/>
        <v>13121.335538120295</v>
      </c>
      <c r="ABC2" s="596">
        <f t="shared" ca="1" si="424"/>
        <v>11810.120688936822</v>
      </c>
      <c r="ABD2" s="596">
        <f t="shared" ca="1" si="424"/>
        <v>14442.036760911922</v>
      </c>
      <c r="ABE2" s="348">
        <v>0</v>
      </c>
      <c r="ABF2" s="596">
        <f t="shared" ca="1" si="424"/>
        <v>10589.641391552845</v>
      </c>
      <c r="ABG2" s="596">
        <f t="shared" ca="1" si="424"/>
        <v>13908.168981941497</v>
      </c>
      <c r="ABH2" s="596">
        <f t="shared" ca="1" si="424"/>
        <v>16632.995564092369</v>
      </c>
      <c r="ABI2" s="108">
        <f>$ABO35*ABI$33</f>
        <v>0</v>
      </c>
      <c r="ABJ2" s="108">
        <f t="shared" ref="ABJ2:ABO2" si="425">$ABO35*ABJ$33</f>
        <v>0</v>
      </c>
      <c r="ABK2" s="108">
        <f t="shared" si="425"/>
        <v>0</v>
      </c>
      <c r="ABL2" s="108">
        <f t="shared" si="425"/>
        <v>0</v>
      </c>
      <c r="ABM2" s="108">
        <f t="shared" si="425"/>
        <v>0</v>
      </c>
      <c r="ABN2" s="108">
        <f t="shared" si="425"/>
        <v>0</v>
      </c>
      <c r="ABO2" s="108">
        <f t="shared" si="425"/>
        <v>0</v>
      </c>
      <c r="ABP2" s="108">
        <f>$ABV35*ABP$33</f>
        <v>0</v>
      </c>
      <c r="ABQ2" s="108">
        <f t="shared" ref="ABQ2:ABV2" si="426">$ABV35*ABQ$33</f>
        <v>0</v>
      </c>
      <c r="ABR2" s="108">
        <f t="shared" si="426"/>
        <v>0</v>
      </c>
      <c r="ABS2" s="108">
        <f t="shared" si="426"/>
        <v>0</v>
      </c>
      <c r="ABT2" s="108">
        <f t="shared" si="426"/>
        <v>0</v>
      </c>
      <c r="ABU2" s="108">
        <f t="shared" si="426"/>
        <v>0</v>
      </c>
      <c r="ABV2" s="108">
        <f t="shared" si="426"/>
        <v>0</v>
      </c>
      <c r="ABW2" s="108">
        <f>$ACC35*ABW$33</f>
        <v>0</v>
      </c>
      <c r="ABX2" s="108">
        <f t="shared" ref="ABX2:ACC2" si="427">$ACC35*ABX$33</f>
        <v>0</v>
      </c>
      <c r="ABY2" s="108">
        <f t="shared" si="427"/>
        <v>0</v>
      </c>
      <c r="ABZ2" s="108">
        <f t="shared" si="427"/>
        <v>0</v>
      </c>
      <c r="ACA2" s="108">
        <f t="shared" si="427"/>
        <v>0</v>
      </c>
      <c r="ACB2" s="108">
        <f t="shared" si="427"/>
        <v>0</v>
      </c>
      <c r="ACC2" s="108">
        <f t="shared" si="427"/>
        <v>0</v>
      </c>
      <c r="ACD2" s="108">
        <f>$ACI35*ACD$33</f>
        <v>0</v>
      </c>
      <c r="ACE2" s="108">
        <f t="shared" ref="ACE2:ACJ2" si="428">$ACI35*ACE$33</f>
        <v>0</v>
      </c>
      <c r="ACF2" s="108">
        <f t="shared" si="428"/>
        <v>0</v>
      </c>
      <c r="ACG2" s="108">
        <f t="shared" si="428"/>
        <v>0</v>
      </c>
      <c r="ACH2" s="108">
        <f t="shared" si="428"/>
        <v>0</v>
      </c>
      <c r="ACI2" s="108">
        <f t="shared" si="428"/>
        <v>0</v>
      </c>
      <c r="ACJ2" s="108">
        <f t="shared" si="428"/>
        <v>0</v>
      </c>
    </row>
    <row r="3" spans="1:779">
      <c r="A3" s="598" t="s">
        <v>10</v>
      </c>
      <c r="B3" s="596">
        <f t="shared" ref="B3:B20" si="429">H36*B$33</f>
        <v>0</v>
      </c>
      <c r="C3" s="596">
        <f t="shared" ref="C3:C20" si="430">H36*C$33</f>
        <v>9944.0443200000009</v>
      </c>
      <c r="D3" s="596">
        <f t="shared" ref="D3:D20" si="431">H36*D$33</f>
        <v>9380.2767800000001</v>
      </c>
      <c r="E3" s="596">
        <f t="shared" ref="E3:E20" si="432">H36*E$33</f>
        <v>8463.3054800000009</v>
      </c>
      <c r="F3" s="596">
        <f t="shared" ref="F3:F20" si="433">H36*F$33</f>
        <v>9359.8996400000015</v>
      </c>
      <c r="G3" s="596">
        <f t="shared" ref="G3:G20" si="434">H36*G$33</f>
        <v>12042.889740000001</v>
      </c>
      <c r="H3" s="596">
        <f t="shared" ref="H3:H20" si="435">H36*H$33</f>
        <v>18733.384040000001</v>
      </c>
      <c r="I3" s="596">
        <f t="shared" ref="I3:I20" si="436">O36*I$33</f>
        <v>5815.5964274999997</v>
      </c>
      <c r="J3" s="596">
        <f t="shared" ref="J3:J20" si="437">O36*J$33</f>
        <v>5683.7567100000006</v>
      </c>
      <c r="K3" s="596">
        <f t="shared" ref="K3:K20" si="438">O36*K$33</f>
        <v>5766.7669024999996</v>
      </c>
      <c r="L3" s="596">
        <f t="shared" ref="L3:L20" si="439">O36*L$33</f>
        <v>5639.8101375000006</v>
      </c>
      <c r="M3" s="596">
        <f t="shared" ref="M3:M20" si="440">O36*M$33</f>
        <v>6240.4132950000003</v>
      </c>
      <c r="N3" s="596">
        <f t="shared" ref="N3" si="441">O36*N$33</f>
        <v>7680.8842825000002</v>
      </c>
      <c r="O3" s="596">
        <f t="shared" ref="O3" si="442">O36*O$33</f>
        <v>12002.297245</v>
      </c>
      <c r="P3" s="596">
        <f t="shared" ref="P3:P20" si="443">V36*P$33</f>
        <v>7305.7211550000002</v>
      </c>
      <c r="Q3" s="596">
        <f t="shared" ref="Q3:Q20" si="444">V36*Q$33</f>
        <v>7808.9515425</v>
      </c>
      <c r="R3" s="596">
        <f t="shared" ref="R3:R20" si="445">V36*R$33</f>
        <v>6778.8093375000008</v>
      </c>
      <c r="S3" s="596">
        <f t="shared" ref="S3:S20" si="446">V36*S$33</f>
        <v>6956.4200625000003</v>
      </c>
      <c r="T3" s="596">
        <f t="shared" ref="T3:T20" si="447">V36*T$33</f>
        <v>7412.2875900000008</v>
      </c>
      <c r="U3" s="596">
        <f t="shared" ref="U3" si="448">V36*U$33</f>
        <v>9383.7666375000008</v>
      </c>
      <c r="V3" s="596">
        <f t="shared" ref="V3" si="449">V36*V$33</f>
        <v>13557.618675000002</v>
      </c>
      <c r="W3" s="596">
        <f t="shared" ref="W3:W20" si="450">AC36*W$33</f>
        <v>6875.481748799999</v>
      </c>
      <c r="X3" s="596">
        <f t="shared" ref="X3:X20" si="451">AC36*X$33</f>
        <v>7349.0765207999984</v>
      </c>
      <c r="Y3" s="596">
        <f t="shared" ref="Y3:Y20" si="452">AC36*Y$33</f>
        <v>6379.6001639999995</v>
      </c>
      <c r="Z3" s="596">
        <f t="shared" ref="Z3:Z20" si="453">AC36*Z$33</f>
        <v>6546.7512599999991</v>
      </c>
      <c r="AA3" s="596">
        <f t="shared" ref="AA3:AA20" si="454">AC36*AA$33</f>
        <v>6975.7724063999995</v>
      </c>
      <c r="AB3" s="596">
        <f t="shared" ref="AB3" si="455">AC36*AB$33</f>
        <v>8831.1495719999984</v>
      </c>
      <c r="AC3" s="596">
        <f t="shared" ref="AC3" si="456">AC36*AC$33</f>
        <v>12759.200327999999</v>
      </c>
      <c r="AD3" s="596">
        <f t="shared" ref="AD3:AD20" si="457">AJ36*AD$33</f>
        <v>7713.1656335999996</v>
      </c>
      <c r="AE3" s="596">
        <f t="shared" ref="AE3:AE20" si="458">AJ36*AE$33</f>
        <v>7538.3079743999997</v>
      </c>
      <c r="AF3" s="596">
        <f t="shared" ref="AF3:AF20" si="459">AJ36*AF$33</f>
        <v>7648.4035375999993</v>
      </c>
      <c r="AG3" s="596">
        <f t="shared" ref="AG3:AG20" si="460">AJ36*AG$33</f>
        <v>7480.0220879999997</v>
      </c>
      <c r="AH3" s="596">
        <f t="shared" ref="AH3:AH20" si="461">AJ36*AH$33</f>
        <v>8276.5958687999992</v>
      </c>
      <c r="AI3" s="596">
        <f t="shared" ref="AI3" si="462">AJ36*AI$33</f>
        <v>10187.077700799999</v>
      </c>
      <c r="AJ3" s="596">
        <f t="shared" ref="AJ3" si="463">AJ36*AJ$33</f>
        <v>15918.523196799999</v>
      </c>
      <c r="AK3" s="596">
        <f t="shared" ref="AK3:AK20" si="464">AQ36*AK$33</f>
        <v>9218.5603350000001</v>
      </c>
      <c r="AL3" s="596">
        <f t="shared" ref="AL3:AL20" si="465">AQ36*AL$33</f>
        <v>9009.5753400000012</v>
      </c>
      <c r="AM3" s="596">
        <f t="shared" ref="AM3:AM20" si="466">AQ36*AM$33</f>
        <v>9141.1584849999999</v>
      </c>
      <c r="AN3" s="596">
        <f t="shared" ref="AN3:AN20" si="467">AQ36*AN$33</f>
        <v>8939.9136750000016</v>
      </c>
      <c r="AO3" s="596">
        <f t="shared" ref="AO3:AO20" si="468">AQ36*AO$33</f>
        <v>9891.9564300000002</v>
      </c>
      <c r="AP3" s="596">
        <f t="shared" ref="AP3" si="469">AQ36*AP$33</f>
        <v>12175.311005000001</v>
      </c>
      <c r="AQ3" s="596">
        <f t="shared" ref="AQ3" si="470">AQ36*AQ$33</f>
        <v>19025.37473</v>
      </c>
      <c r="AR3" s="596">
        <f t="shared" ref="AR3:AR20" si="471">AX36*AR$33</f>
        <v>8869.9069949999994</v>
      </c>
      <c r="AS3" s="596">
        <f t="shared" ref="AS3:AS20" si="472">AX36*AS$33</f>
        <v>10158.314979999999</v>
      </c>
      <c r="AT3" s="596">
        <f t="shared" ref="AT3:AT20" si="473">AX36*AT$33</f>
        <v>14008.644044999999</v>
      </c>
      <c r="AU3" s="596">
        <f t="shared" ref="AU3:AU20" si="474">AX36*AU$33</f>
        <v>8601.7989749999997</v>
      </c>
      <c r="AV3" s="596">
        <f t="shared" ref="AV3:AV20" si="475">AX36*AV$33</f>
        <v>8773.0902100000003</v>
      </c>
      <c r="AW3" s="596">
        <f t="shared" ref="AW3" si="476">AX36*AW$33</f>
        <v>10225.341984999999</v>
      </c>
      <c r="AX3" s="596">
        <f t="shared" ref="AX3" si="477">AX36*AX$33</f>
        <v>13837.352809999998</v>
      </c>
      <c r="AY3" s="596">
        <f t="shared" ref="AY3:AY20" si="478">BE36*AY$33</f>
        <v>7228.8950887499996</v>
      </c>
      <c r="AZ3" s="596">
        <f t="shared" ref="AZ3:AZ20" si="479">BE36*AZ$33</f>
        <v>7065.0158549999996</v>
      </c>
      <c r="BA3" s="596">
        <f t="shared" ref="BA3:BA20" si="480">BE36*BA$33</f>
        <v>7168.1990762499991</v>
      </c>
      <c r="BB3" s="596">
        <f t="shared" ref="BB3:BB20" si="481">BE36*BB$33</f>
        <v>7010.3894437500003</v>
      </c>
      <c r="BC3" s="596">
        <f t="shared" ref="BC3:BC20" si="482">BE36*BC$33</f>
        <v>7756.9503974999998</v>
      </c>
      <c r="BD3" s="596">
        <f t="shared" ref="BD3" si="483">BE36*BD$33</f>
        <v>9547.4827662499993</v>
      </c>
      <c r="BE3" s="596">
        <f t="shared" ref="BE3" si="484">BE36*BE$33</f>
        <v>14919.079872499999</v>
      </c>
      <c r="BF3" s="596">
        <f t="shared" ref="BF3:BF20" si="485">BL36*BF$33</f>
        <v>7328.1043764000005</v>
      </c>
      <c r="BG3" s="596">
        <f t="shared" ref="BG3:BG20" si="486">BL36*BG$33</f>
        <v>7161.9760656000008</v>
      </c>
      <c r="BH3" s="596">
        <f t="shared" ref="BH3:BH20" si="487">BL36*BH$33</f>
        <v>7266.5753724000006</v>
      </c>
      <c r="BI3" s="596">
        <f t="shared" ref="BI3:BI20" si="488">BL36*BI$33</f>
        <v>7106.5999620000011</v>
      </c>
      <c r="BJ3" s="596">
        <f t="shared" ref="BJ3:BJ20" si="489">BL36*BJ$33</f>
        <v>7863.4067112000012</v>
      </c>
      <c r="BK3" s="596">
        <f t="shared" ref="BK3" si="490">BL36*BK$33</f>
        <v>9678.5123292000007</v>
      </c>
      <c r="BL3" s="596">
        <f t="shared" ref="BL3" si="491">BL36*BL$33</f>
        <v>15123.829183200001</v>
      </c>
      <c r="BM3" s="596">
        <f t="shared" ref="BM3:BM20" si="492">BS36*BM$33</f>
        <v>8218.8738568799999</v>
      </c>
      <c r="BN3" s="596">
        <f t="shared" ref="BN3:BN20" si="493">BS36*BN$33</f>
        <v>8032.5517795200003</v>
      </c>
      <c r="BO3" s="596">
        <f t="shared" ref="BO3:BO20" si="494">BS36*BO$33</f>
        <v>8149.8656800799999</v>
      </c>
      <c r="BP3" s="596">
        <f t="shared" ref="BP3:BP20" si="495">BS36*BP$33</f>
        <v>7970.4444204000001</v>
      </c>
      <c r="BQ3" s="596">
        <f t="shared" ref="BQ3:BQ20" si="496">BS36*BQ$33</f>
        <v>8819.2449950400005</v>
      </c>
      <c r="BR3" s="596">
        <f t="shared" ref="BR3" si="497">BS36*BR$33</f>
        <v>10854.98621064</v>
      </c>
      <c r="BS3" s="596">
        <f t="shared" ref="BS3" si="498">BS36*BS$33</f>
        <v>16962.209857440001</v>
      </c>
      <c r="BT3" s="596">
        <f t="shared" ref="BT3:BT20" si="499">BZ36*BT$33</f>
        <v>7516.7141853600006</v>
      </c>
      <c r="BU3" s="596">
        <f t="shared" ref="BU3:BU20" si="500">BZ36*BU$33</f>
        <v>7346.3100854400009</v>
      </c>
      <c r="BV3" s="596">
        <f t="shared" ref="BV3:BV20" si="501">BZ36*BV$33</f>
        <v>7453.6015557600003</v>
      </c>
      <c r="BW3" s="596">
        <f t="shared" ref="BW3:BW20" si="502">BZ36*BW$33</f>
        <v>7289.5087188000016</v>
      </c>
      <c r="BX3" s="596">
        <f t="shared" ref="BX3:BX20" si="503">BZ36*BX$33</f>
        <v>8065.7940628800006</v>
      </c>
      <c r="BY3" s="596">
        <f t="shared" ref="BY3" si="504">BZ36*BY$33</f>
        <v>9927.6166360800016</v>
      </c>
      <c r="BZ3" s="596">
        <f t="shared" ref="BZ3" si="505">BZ36*BZ$33</f>
        <v>15513.084355680001</v>
      </c>
      <c r="CA3" s="596">
        <f t="shared" ref="CA3:CA20" si="506">CG36*CA$33</f>
        <v>7397.5120452000001</v>
      </c>
      <c r="CB3" s="596">
        <f t="shared" ref="CB3:CB20" si="507">CG36*CB$33</f>
        <v>7229.8102608000008</v>
      </c>
      <c r="CC3" s="596">
        <f t="shared" ref="CC3:CC20" si="508">CG36*CC$33</f>
        <v>7335.4002731999999</v>
      </c>
      <c r="CD3" s="596">
        <f t="shared" ref="CD3:CD20" si="509">CG36*CD$33</f>
        <v>7173.9096660000005</v>
      </c>
      <c r="CE3" s="596">
        <f t="shared" ref="CE3:CE20" si="510">CG36*CE$33</f>
        <v>7937.8844616000006</v>
      </c>
      <c r="CF3" s="596">
        <f t="shared" ref="CF3" si="511">CG36*CF$33</f>
        <v>9770.181735600001</v>
      </c>
      <c r="CG3" s="596">
        <f t="shared" ref="CG3" si="512">CG36*CG$33</f>
        <v>15267.073557600001</v>
      </c>
      <c r="CH3" s="596">
        <f t="shared" ref="CH3:CH20" si="513">CN36*CH$33</f>
        <v>7230.2300449200002</v>
      </c>
      <c r="CI3" s="596">
        <f t="shared" ref="CI3:CI20" si="514">CN36*CI$33</f>
        <v>7066.3205476800003</v>
      </c>
      <c r="CJ3" s="596">
        <f t="shared" ref="CJ3:CJ20" si="515">CN36*CJ$33</f>
        <v>7169.5228237199999</v>
      </c>
      <c r="CK3" s="596">
        <f t="shared" ref="CK3:CK20" si="516">CN36*CK$33</f>
        <v>7011.6840486000001</v>
      </c>
      <c r="CL3" s="596">
        <f t="shared" ref="CL3:CL20" si="517">CN36*CL$33</f>
        <v>7758.3828693599999</v>
      </c>
      <c r="CM3" s="596">
        <f t="shared" ref="CM3" si="518">CN36*CM$33</f>
        <v>9549.2458947599989</v>
      </c>
      <c r="CN3" s="596">
        <f t="shared" ref="CN3" si="519">CN36*CN$33</f>
        <v>14921.834970959999</v>
      </c>
      <c r="CO3" s="596">
        <f t="shared" ref="CO3:CO20" si="520">CU36*CO$33</f>
        <v>6487.4451916800008</v>
      </c>
      <c r="CP3" s="596">
        <f t="shared" ref="CP3:CP20" si="521">CU36*CP$33</f>
        <v>6636.5133256800009</v>
      </c>
      <c r="CQ3" s="596">
        <f t="shared" ref="CQ3:CQ20" si="522">CU36*CQ$33</f>
        <v>7119.4940798400021</v>
      </c>
      <c r="CR3" s="596">
        <f t="shared" ref="CR3:CR20" si="523">CU36*CR$33</f>
        <v>9099.1188993600026</v>
      </c>
      <c r="CS3" s="596">
        <f t="shared" ref="CS3:CS20" si="524">CU36*CS$33</f>
        <v>10285.701246000001</v>
      </c>
      <c r="CT3" s="596">
        <f t="shared" ref="CT3" si="525">CU36*CT$33</f>
        <v>7554.7730311200021</v>
      </c>
      <c r="CU3" s="596">
        <f t="shared" ref="CU3" si="526">CU36*CU$33</f>
        <v>12444.207826320002</v>
      </c>
      <c r="CV3" s="596">
        <f t="shared" ref="CV3:CV20" si="527">DB36*CV$33</f>
        <v>9954.8257683600004</v>
      </c>
      <c r="CW3" s="596">
        <f t="shared" ref="CW3:CW20" si="528">DB36*CW$33</f>
        <v>9729.1496174400017</v>
      </c>
      <c r="CX3" s="596">
        <f t="shared" ref="CX3:CX20" si="529">DB36*CX$33</f>
        <v>9871.2420087600003</v>
      </c>
      <c r="CY3" s="596">
        <f t="shared" ref="CY3:CY20" si="530">DB36*CY$33</f>
        <v>9653.9242338000004</v>
      </c>
      <c r="CZ3" s="596">
        <f t="shared" ref="CZ3:CZ20" si="531">DB36*CZ$33</f>
        <v>10682.00447688</v>
      </c>
      <c r="DA3" s="596">
        <f t="shared" ref="DA3:DA19" si="532">DB36*DA$33</f>
        <v>13147.725385080001</v>
      </c>
      <c r="DB3" s="596">
        <f t="shared" ref="DB3:DB19" si="533">DB36*DB$33</f>
        <v>20544.88810968</v>
      </c>
      <c r="DC3" s="596">
        <f t="shared" ref="DC3:DC20" si="534">DI36*DC$33</f>
        <v>10276.92314316</v>
      </c>
      <c r="DD3" s="596">
        <f t="shared" ref="DD3:DD20" si="535">DI36*DD$33</f>
        <v>10043.945036640001</v>
      </c>
      <c r="DE3" s="596">
        <f t="shared" ref="DE3:DE20" si="536">DI36*DE$33</f>
        <v>10190.634955560001</v>
      </c>
      <c r="DF3" s="596">
        <f t="shared" ref="DF3:DF20" si="537">DI36*DF$33</f>
        <v>9966.2856678000007</v>
      </c>
      <c r="DG3" s="596">
        <f t="shared" ref="DG3:DG20" si="538">DI36*DG$33</f>
        <v>11027.630375279999</v>
      </c>
      <c r="DH3" s="596">
        <f t="shared" ref="DH3" si="539">DI36*DH$33</f>
        <v>13573.13190948</v>
      </c>
      <c r="DI3" s="596">
        <f t="shared" ref="DI3" si="540">DI36*DI$33</f>
        <v>21209.63651208</v>
      </c>
      <c r="DJ3" s="596">
        <f t="shared" ref="DJ3:DJ20" si="541">DP36*DJ$33</f>
        <v>10705.883998320001</v>
      </c>
      <c r="DK3" s="596">
        <f t="shared" ref="DK3:DK20" si="542">DP36*DK$33</f>
        <v>9789.3878140800007</v>
      </c>
      <c r="DL3" s="596">
        <f t="shared" ref="DL3:DL20" si="543">DP36*DL$33</f>
        <v>8872.8916298400018</v>
      </c>
      <c r="DM3" s="596">
        <f t="shared" ref="DM3:DM20" si="544">DP36*DM$33</f>
        <v>10031.10109344</v>
      </c>
      <c r="DN3" s="596">
        <f t="shared" ref="DN3:DN20" si="545">DP36*DN$33</f>
        <v>11330.309970000002</v>
      </c>
      <c r="DO3" s="596">
        <f t="shared" ref="DO3" si="546">DP36*DO$33</f>
        <v>17614.855233360002</v>
      </c>
      <c r="DP3" s="596">
        <f t="shared" ref="DP3" si="547">DP36*DP$33</f>
        <v>32379.508047600004</v>
      </c>
      <c r="DQ3" s="596">
        <f t="shared" ref="DQ3:DQ20" si="548">DW36*DQ$33</f>
        <v>10481.840409960001</v>
      </c>
      <c r="DR3" s="596">
        <f t="shared" ref="DR3:DR20" si="549">DW36*DR$33</f>
        <v>10244.216823840003</v>
      </c>
      <c r="DS3" s="596">
        <f t="shared" ref="DS3:DS20" si="550">DW36*DS$33</f>
        <v>10393.831674360001</v>
      </c>
      <c r="DT3" s="596">
        <f t="shared" ref="DT3:DT20" si="551">DW36*DT$33</f>
        <v>10165.008961800002</v>
      </c>
      <c r="DU3" s="596">
        <f t="shared" ref="DU3:DU20" si="552">DW36*DU$33</f>
        <v>11247.516409680002</v>
      </c>
      <c r="DV3" s="596">
        <f t="shared" ref="DV3" si="553">DW36*DV$33</f>
        <v>13843.774109880002</v>
      </c>
      <c r="DW3" s="596">
        <f t="shared" ref="DW3" si="554">DW36*DW$33</f>
        <v>21632.547210480003</v>
      </c>
      <c r="DX3" s="596">
        <f t="shared" ref="DX3:DX20" si="555">ED36*DX$33</f>
        <v>12208.179957480001</v>
      </c>
      <c r="DY3" s="596">
        <f t="shared" ref="DY3:DY20" si="556">ED36*DY$33</f>
        <v>10931.438579040001</v>
      </c>
      <c r="DZ3" s="596">
        <f t="shared" ref="DZ3:DZ20" si="557">ED36*DZ$33</f>
        <v>18264.787818840003</v>
      </c>
      <c r="EA3" s="596">
        <f t="shared" ref="EA3:EA20" si="558">ED36*EA$33</f>
        <v>19182.77542152</v>
      </c>
      <c r="EB3" s="596">
        <f t="shared" ref="EB3:EB20" si="559">ED36*EB$33</f>
        <v>10171.724700960001</v>
      </c>
      <c r="EC3" s="596">
        <f t="shared" ref="EC3" si="560">ED36*EC$33</f>
        <v>13695.952968720001</v>
      </c>
      <c r="ED3" s="596">
        <f t="shared" ref="ED3" si="561">ED36*ED$33</f>
        <v>21060.956953440003</v>
      </c>
      <c r="EE3" s="596">
        <f t="shared" ref="EE3:EE20" si="562">EK36*EE$33</f>
        <v>9960.5010139200003</v>
      </c>
      <c r="EF3" s="596">
        <f t="shared" ref="EF3:EF20" si="563">EK36*EF$33</f>
        <v>9820.7910161999989</v>
      </c>
      <c r="EG3" s="596">
        <f t="shared" ref="EG3:EG20" si="564">EK36*EG$33</f>
        <v>9902.9733677999993</v>
      </c>
      <c r="EH3" s="596">
        <f t="shared" ref="EH3:EH20" si="565">EK36*EH$33</f>
        <v>10231.702774199999</v>
      </c>
      <c r="EI3" s="596">
        <f t="shared" ref="EI3:EI20" si="566">EK36*EI$33</f>
        <v>11300.073345000001</v>
      </c>
      <c r="EJ3" s="596">
        <f t="shared" ref="EJ3" si="567">EK36*EJ$33</f>
        <v>12762.919203479998</v>
      </c>
      <c r="EK3" s="596">
        <f t="shared" ref="EK3" si="568">EK36*EK$33</f>
        <v>18203.390879399998</v>
      </c>
      <c r="EL3" s="596">
        <f t="shared" ref="EL3:EL20" si="569">ER36*EL$33</f>
        <v>8995.6325649600003</v>
      </c>
      <c r="EM3" s="596">
        <f t="shared" ref="EM3:EM20" si="570">ER36*EM$33</f>
        <v>8869.4562005999996</v>
      </c>
      <c r="EN3" s="596">
        <f t="shared" ref="EN3:EN20" si="571">ER36*EN$33</f>
        <v>8943.6775913999991</v>
      </c>
      <c r="EO3" s="596">
        <f t="shared" ref="EO3:EO20" si="572">ER36*EO$33</f>
        <v>9240.5631545999986</v>
      </c>
      <c r="EP3" s="596">
        <f t="shared" ref="EP3:EP20" si="573">ER36*EP$33</f>
        <v>10205.441235</v>
      </c>
      <c r="EQ3" s="596">
        <f t="shared" ref="EQ3" si="574">ER36*EQ$33</f>
        <v>11526.581991239998</v>
      </c>
      <c r="ER3" s="596">
        <f t="shared" ref="ER3" si="575">ER36*ER$33</f>
        <v>16440.038062199998</v>
      </c>
      <c r="ES3" s="596">
        <f t="shared" ref="ES3:ES20" si="576">EY36*ES$33</f>
        <v>12213.075024000002</v>
      </c>
      <c r="ET3" s="596">
        <f t="shared" ref="ET3:ET20" si="577">EY36*ET$33</f>
        <v>12335.205774240001</v>
      </c>
      <c r="EU3" s="596">
        <f t="shared" ref="EU3:EU20" si="578">EY36*EU$33</f>
        <v>12192.719898960002</v>
      </c>
      <c r="EV3" s="596">
        <f t="shared" ref="EV3:EV20" si="579">EY36*EV$33</f>
        <v>10839.104083800001</v>
      </c>
      <c r="EW3" s="596">
        <f t="shared" ref="EW3:EW20" si="580">EY36*EW$33</f>
        <v>12671.065337400001</v>
      </c>
      <c r="EX3" s="596">
        <f t="shared" ref="EX3" si="581">EY36*EX$33</f>
        <v>17098.305033600001</v>
      </c>
      <c r="EY3" s="596">
        <f t="shared" ref="EY3" si="582">EY36*EY$33</f>
        <v>24426.150048000003</v>
      </c>
      <c r="EZ3" s="596">
        <f t="shared" ref="EZ3:EZ20" si="583">FF36*EZ$33</f>
        <v>10534.070736000001</v>
      </c>
      <c r="FA3" s="596">
        <f t="shared" ref="FA3:FA20" si="584">FF36*FA$33</f>
        <v>10639.411443360003</v>
      </c>
      <c r="FB3" s="596">
        <f t="shared" ref="FB3:FB20" si="585">FF36*FB$33</f>
        <v>10516.513951440002</v>
      </c>
      <c r="FC3" s="596">
        <f t="shared" ref="FC3:FC20" si="586">FF36*FC$33</f>
        <v>9348.9877782000021</v>
      </c>
      <c r="FD3" s="596">
        <f t="shared" ref="FD3:FD20" si="587">FF36*FD$33</f>
        <v>10929.098388600001</v>
      </c>
      <c r="FE3" s="596">
        <f t="shared" ref="FE3" si="588">FF36*FE$33</f>
        <v>14747.699030400003</v>
      </c>
      <c r="FF3" s="596">
        <f t="shared" ref="FF3" si="589">FF36*FF$33</f>
        <v>21068.141472000003</v>
      </c>
      <c r="FG3" s="596">
        <f t="shared" ref="FG3:FG20" si="590">FM36*FG$33</f>
        <v>10739.997360000001</v>
      </c>
      <c r="FH3" s="596">
        <f t="shared" ref="FH3:FH20" si="591">FM36*FH$33</f>
        <v>10847.397333600002</v>
      </c>
      <c r="FI3" s="596">
        <f t="shared" ref="FI3:FI20" si="592">FM36*FI$33</f>
        <v>10722.097364400002</v>
      </c>
      <c r="FJ3" s="596">
        <f t="shared" ref="FJ3:FJ20" si="593">FM36*FJ$33</f>
        <v>9531.7476570000017</v>
      </c>
      <c r="FK3" s="596">
        <f t="shared" ref="FK3:FK20" si="594">FM36*FK$33</f>
        <v>11142.747261000002</v>
      </c>
      <c r="FL3" s="596">
        <f t="shared" ref="FL3" si="595">FM36*FL$33</f>
        <v>15035.996304000004</v>
      </c>
      <c r="FM3" s="596">
        <f t="shared" ref="FM3" si="596">FM36*FM$33</f>
        <v>21479.994720000002</v>
      </c>
      <c r="FN3" s="596">
        <f t="shared" ref="FN3:FN20" si="597">FT36*FN$33</f>
        <v>10029.740111999999</v>
      </c>
      <c r="FO3" s="596">
        <f t="shared" ref="FO3:FO20" si="598">FT36*FO$33</f>
        <v>10130.03751312</v>
      </c>
      <c r="FP3" s="596">
        <f t="shared" ref="FP3:FP20" si="599">FT36*FP$33</f>
        <v>10013.02387848</v>
      </c>
      <c r="FQ3" s="596">
        <f t="shared" ref="FQ3:FQ20" si="600">FT36*FQ$33</f>
        <v>8901.3943493999996</v>
      </c>
      <c r="FR3" s="596">
        <f t="shared" ref="FR3:FR20" si="601">FT36*FR$33</f>
        <v>10405.855366199999</v>
      </c>
      <c r="FS3" s="596">
        <f t="shared" ref="FS3" si="602">FT36*FS$33</f>
        <v>14041.636156800001</v>
      </c>
      <c r="FT3" s="596">
        <f t="shared" ref="FT3" si="603">FT36*FT$33</f>
        <v>20059.480223999999</v>
      </c>
      <c r="FU3" s="596">
        <f t="shared" ref="FU3:FU20" si="604">GA36*FU$33</f>
        <v>11128.694976000001</v>
      </c>
      <c r="FV3" s="596">
        <f t="shared" ref="FV3:FV20" si="605">GA36*FV$33</f>
        <v>11239.981925760001</v>
      </c>
      <c r="FW3" s="596">
        <f t="shared" ref="FW3:FW20" si="606">GA36*FW$33</f>
        <v>11110.147151040001</v>
      </c>
      <c r="FX3" s="596">
        <f t="shared" ref="FX3:FX20" si="607">GA36*FX$33</f>
        <v>9876.7167912000004</v>
      </c>
      <c r="FY3" s="596">
        <f t="shared" ref="FY3:FY20" si="608">GA36*FY$33</f>
        <v>11546.021037600001</v>
      </c>
      <c r="FZ3" s="596">
        <f t="shared" ref="FZ3" si="609">GA36*FZ$33</f>
        <v>15580.172966400001</v>
      </c>
      <c r="GA3" s="596">
        <f t="shared" ref="GA3" si="610">GA36*GA$33</f>
        <v>22257.389952000001</v>
      </c>
      <c r="GB3" s="596">
        <f t="shared" ref="GB3:GB20" si="611">GH36*GB$33</f>
        <v>12792.629375999999</v>
      </c>
      <c r="GC3" s="596">
        <f t="shared" ref="GC3:GC20" si="612">GH36*GC$33</f>
        <v>12920.55566976</v>
      </c>
      <c r="GD3" s="596">
        <f t="shared" ref="GD3:GD20" si="613">GH36*GD$33</f>
        <v>12771.30832704</v>
      </c>
      <c r="GE3" s="596">
        <f t="shared" ref="GE3:GE20" si="614">GH36*GE$33</f>
        <v>11353.458571199999</v>
      </c>
      <c r="GF3" s="596">
        <f t="shared" ref="GF3:GF20" si="615">GH36*GF$33</f>
        <v>13272.3529776</v>
      </c>
      <c r="GG3" s="596">
        <f t="shared" ref="GG3" si="616">GH36*GG$33</f>
        <v>17909.681126400003</v>
      </c>
      <c r="GH3" s="596">
        <f t="shared" ref="GH3" si="617">GH36*GH$33</f>
        <v>25585.258751999998</v>
      </c>
      <c r="GI3" s="596">
        <f t="shared" ref="GI3:GI20" si="618">GO36*GI$33</f>
        <v>9854.1774720000012</v>
      </c>
      <c r="GJ3" s="596">
        <f t="shared" ref="GJ3:GJ20" si="619">GO36*GJ$33</f>
        <v>9952.719246720002</v>
      </c>
      <c r="GK3" s="596">
        <f t="shared" ref="GK3:GK20" si="620">GO36*GK$33</f>
        <v>9837.7538428800017</v>
      </c>
      <c r="GL3" s="596">
        <f t="shared" ref="GL3:GL20" si="621">GO36*GL$33</f>
        <v>8745.5825064000019</v>
      </c>
      <c r="GM3" s="596">
        <f t="shared" ref="GM3:GM20" si="622">GO36*GM$33</f>
        <v>10223.709127200002</v>
      </c>
      <c r="GN3" s="596">
        <f t="shared" ref="GN3" si="623">GO36*GN$33</f>
        <v>13795.848460800004</v>
      </c>
      <c r="GO3" s="596">
        <f t="shared" ref="GO3" si="624">GO36*GO$33</f>
        <v>19708.354944000002</v>
      </c>
      <c r="GP3" s="596">
        <f t="shared" ref="GP3:GP20" si="625">GV36*GP$33</f>
        <v>10910.263247999999</v>
      </c>
      <c r="GQ3" s="596">
        <f t="shared" ref="GQ3:GQ20" si="626">GV36*GQ$33</f>
        <v>11019.365880480002</v>
      </c>
      <c r="GR3" s="596">
        <f t="shared" ref="GR3:GR20" si="627">GV36*GR$33</f>
        <v>10892.079475920002</v>
      </c>
      <c r="GS3" s="596">
        <f t="shared" ref="GS3:GS20" si="628">GV36*GS$33</f>
        <v>9682.8586326000004</v>
      </c>
      <c r="GT3" s="596">
        <f t="shared" ref="GT3:GT20" si="629">GV36*GT$33</f>
        <v>11319.3981198</v>
      </c>
      <c r="GU3" s="596">
        <f t="shared" ref="GU3" si="630">GV36*GU$33</f>
        <v>15274.368547200002</v>
      </c>
      <c r="GV3" s="596">
        <f t="shared" ref="GV3" si="631">GV36*GV$33</f>
        <v>21820.526495999999</v>
      </c>
      <c r="GW3" s="596">
        <f t="shared" ref="GW3:GW20" si="632">HC36*GW$33</f>
        <v>10892.06352</v>
      </c>
      <c r="GX3" s="596">
        <f t="shared" ref="GX3:GX20" si="633">HC36*GX$33</f>
        <v>11000.9841552</v>
      </c>
      <c r="GY3" s="596">
        <f t="shared" ref="GY3:GY20" si="634">HC36*GY$33</f>
        <v>10873.9100808</v>
      </c>
      <c r="GZ3" s="596">
        <f t="shared" ref="GZ3:GZ20" si="635">HC36*GZ$33</f>
        <v>9666.7063739999994</v>
      </c>
      <c r="HA3" s="596">
        <f t="shared" ref="HA3:HA20" si="636">HC36*HA$33</f>
        <v>11300.515901999999</v>
      </c>
      <c r="HB3" s="596">
        <f t="shared" ref="HB3" si="637">HC36*HB$33</f>
        <v>15248.888928</v>
      </c>
      <c r="HC3" s="596">
        <f t="shared" ref="HC3" si="638">HC36*HC$33</f>
        <v>21784.127039999999</v>
      </c>
      <c r="HD3" s="596">
        <f t="shared" ref="HD3:HD20" si="639">HJ36*HD$33</f>
        <v>10639.907280000001</v>
      </c>
      <c r="HE3" s="596">
        <f t="shared" ref="HE3:HE20" si="640">HJ36*HE$33</f>
        <v>10746.306352800002</v>
      </c>
      <c r="HF3" s="596">
        <f t="shared" ref="HF3:HF20" si="641">HJ36*HF$33</f>
        <v>10622.174101200002</v>
      </c>
      <c r="HG3" s="596">
        <f t="shared" ref="HG3:HG20" si="642">HJ36*HG$33</f>
        <v>9442.9177110000019</v>
      </c>
      <c r="HH3" s="596">
        <f t="shared" ref="HH3:HH20" si="643">HJ36*HH$33</f>
        <v>11038.903803000001</v>
      </c>
      <c r="HI3" s="596">
        <f t="shared" ref="HI3" si="644">HJ36*HI$33</f>
        <v>14895.870192000004</v>
      </c>
      <c r="HJ3" s="596">
        <f t="shared" ref="HJ3" si="645">HJ36*HJ$33</f>
        <v>21279.814560000003</v>
      </c>
      <c r="HK3" s="596">
        <f t="shared" ref="HK3:HK20" si="646">HQ36*HK$33</f>
        <v>8791.6868639999993</v>
      </c>
      <c r="HL3" s="596">
        <f t="shared" ref="HL3:HL20" si="647">HQ36*HL$33</f>
        <v>8879.6037326400001</v>
      </c>
      <c r="HM3" s="596">
        <f t="shared" ref="HM3:HM20" si="648">HQ36*HM$33</f>
        <v>8777.0340525600004</v>
      </c>
      <c r="HN3" s="596">
        <f t="shared" ref="HN3:HN20" si="649">HQ36*HN$33</f>
        <v>7802.622091799999</v>
      </c>
      <c r="HO3" s="596">
        <f t="shared" ref="HO3:HO20" si="650">HQ36*HO$33</f>
        <v>9121.3751213999985</v>
      </c>
      <c r="HP3" s="596">
        <f t="shared" ref="HP3" si="651">HQ36*HP$33</f>
        <v>12308.361609600001</v>
      </c>
      <c r="HQ3" s="596">
        <f t="shared" ref="HQ3" si="652">HQ36*HQ$33</f>
        <v>17583.373727999999</v>
      </c>
      <c r="HR3" s="596">
        <f t="shared" ref="HR3:HR20" si="653">HX36*HR$33</f>
        <v>10008.420912000001</v>
      </c>
      <c r="HS3" s="596">
        <f t="shared" ref="HS3:HS20" si="654">HX36*HS$33</f>
        <v>10108.505121120001</v>
      </c>
      <c r="HT3" s="596">
        <f t="shared" ref="HT3:HT20" si="655">HX36*HT$33</f>
        <v>9991.7402104800021</v>
      </c>
      <c r="HU3" s="596">
        <f t="shared" ref="HU3:HU20" si="656">HX36*HU$33</f>
        <v>8882.4735594000012</v>
      </c>
      <c r="HV3" s="596">
        <f t="shared" ref="HV3:HV20" si="657">HX36*HV$33</f>
        <v>10383.736696200001</v>
      </c>
      <c r="HW3" s="596">
        <f t="shared" ref="HW3" si="658">HX36*HW$33</f>
        <v>14011.789276800002</v>
      </c>
      <c r="HX3" s="596">
        <f t="shared" ref="HX3" si="659">HX36*HX$33</f>
        <v>20016.841824000003</v>
      </c>
      <c r="HY3" s="596">
        <f t="shared" ref="HY3:HY20" si="660">IE36*HY$33</f>
        <v>8573.0153759999994</v>
      </c>
      <c r="HZ3" s="596">
        <f t="shared" ref="HZ3:HZ20" si="661">IE36*HZ$33</f>
        <v>8658.7455297600009</v>
      </c>
      <c r="IA3" s="596">
        <f t="shared" ref="IA3:IA20" si="662">IE36*IA$33</f>
        <v>8558.7270170400006</v>
      </c>
      <c r="IB3" s="596">
        <f t="shared" ref="IB3:IB20" si="663">IE36*IB$33</f>
        <v>7608.5511462000004</v>
      </c>
      <c r="IC3" s="596">
        <f t="shared" ref="IC3:IC20" si="664">IE36*IC$33</f>
        <v>8894.5034525999999</v>
      </c>
      <c r="ID3" s="596">
        <f t="shared" ref="ID3" si="665">IE36*ID$33</f>
        <v>12002.221526400001</v>
      </c>
      <c r="IE3" s="596">
        <f t="shared" ref="IE3" si="666">IE36*IE$33</f>
        <v>17146.030751999999</v>
      </c>
      <c r="IF3" s="596">
        <f t="shared" ref="IF3:IF20" si="667">IL36*IF$33</f>
        <v>9289.6178400000026</v>
      </c>
      <c r="IG3" s="596">
        <f t="shared" ref="IG3:IG20" si="668">IL36*IG$33</f>
        <v>9382.5140184000029</v>
      </c>
      <c r="IH3" s="596">
        <f t="shared" ref="IH3:IH20" si="669">IL36*IH$33</f>
        <v>9274.1351436000023</v>
      </c>
      <c r="II3" s="596">
        <f t="shared" ref="II3:II20" si="670">IL36*II$33</f>
        <v>8244.5358330000017</v>
      </c>
      <c r="IJ3" s="596">
        <f t="shared" ref="IJ3:IJ20" si="671">IL36*IJ$33</f>
        <v>9637.9785090000023</v>
      </c>
      <c r="IK3" s="596">
        <f t="shared" ref="IK3" si="672">IL36*IK$33</f>
        <v>13005.464976000005</v>
      </c>
      <c r="IL3" s="596">
        <f t="shared" ref="IL3" si="673">IL36*IL$33</f>
        <v>18579.235680000005</v>
      </c>
      <c r="IM3" s="596">
        <f t="shared" ref="IM3:IM20" si="674">IS36*IM$33</f>
        <v>7920.5364</v>
      </c>
      <c r="IN3" s="596">
        <f t="shared" ref="IN3:IN20" si="675">IS36*IN$33</f>
        <v>7999.7417640000003</v>
      </c>
      <c r="IO3" s="596">
        <f t="shared" ref="IO3:IO20" si="676">IS36*IO$33</f>
        <v>7907.3355060000004</v>
      </c>
      <c r="IP3" s="596">
        <f t="shared" ref="IP3:IP20" si="677">IS36*IP$33</f>
        <v>7029.4760550000001</v>
      </c>
      <c r="IQ3" s="596">
        <f t="shared" ref="IQ3:IQ20" si="678">IS36*IQ$33</f>
        <v>8217.5565150000002</v>
      </c>
      <c r="IR3" s="596">
        <f t="shared" ref="IR3" si="679">IS36*IR$33</f>
        <v>11088.750960000001</v>
      </c>
      <c r="IS3" s="596">
        <f t="shared" ref="IS3" si="680">IS36*IS$33</f>
        <v>15841.0728</v>
      </c>
      <c r="IT3" s="596">
        <f t="shared" ref="IT3:IT20" si="681">IZ36*IT$33</f>
        <v>8989.3488960000013</v>
      </c>
      <c r="IU3" s="596">
        <f t="shared" ref="IU3:IU20" si="682">IZ36*IU$33</f>
        <v>9079.2423849600018</v>
      </c>
      <c r="IV3" s="596">
        <f t="shared" ref="IV3:IV20" si="683">IZ36*IV$33</f>
        <v>8974.3666478400028</v>
      </c>
      <c r="IW3" s="596">
        <f t="shared" ref="IW3:IW20" si="684">IZ36*IW$33</f>
        <v>7978.0471452000011</v>
      </c>
      <c r="IX3" s="596">
        <f t="shared" ref="IX3:IX20" si="685">IZ36*IX$33</f>
        <v>9326.4494796000017</v>
      </c>
      <c r="IY3" s="596">
        <f t="shared" ref="IY3" si="686">IZ36*IY$33</f>
        <v>12585.088454400004</v>
      </c>
      <c r="IZ3" s="596">
        <f t="shared" ref="IZ3" si="687">IZ36*IZ$33</f>
        <v>17978.697792000003</v>
      </c>
      <c r="JA3" s="596">
        <f t="shared" ref="JA3:JA20" si="688">JG36*JA$33</f>
        <v>7503.9268320000001</v>
      </c>
      <c r="JB3" s="596">
        <f t="shared" ref="JB3:JB20" si="689">JG36*JB$33</f>
        <v>7578.9661003200008</v>
      </c>
      <c r="JC3" s="596">
        <f t="shared" ref="JC3:JC20" si="690">JG36*JC$33</f>
        <v>7491.4202872800006</v>
      </c>
      <c r="JD3" s="596">
        <f t="shared" ref="JD3:JD20" si="691">JG36*JD$33</f>
        <v>6659.7350634000004</v>
      </c>
      <c r="JE3" s="596">
        <f t="shared" ref="JE3:JE20" si="692">JG36*JE$33</f>
        <v>7785.3240882000009</v>
      </c>
      <c r="JF3" s="596">
        <f t="shared" ref="JF3" si="693">JG36*JF$33</f>
        <v>10505.497564800002</v>
      </c>
      <c r="JG3" s="596">
        <f t="shared" ref="JG3" si="694">JG36*JG$33</f>
        <v>15007.853664</v>
      </c>
      <c r="JH3" s="596">
        <f t="shared" ref="JH3:JH20" si="695">JN36*JH$33</f>
        <v>7473.6989280000007</v>
      </c>
      <c r="JI3" s="596">
        <f t="shared" ref="JI3:JI20" si="696">JN36*JI$33</f>
        <v>7548.4359172800005</v>
      </c>
      <c r="JJ3" s="596">
        <f t="shared" ref="JJ3:JJ20" si="697">JN36*JJ$33</f>
        <v>7461.2427631200007</v>
      </c>
      <c r="JK3" s="596">
        <f t="shared" ref="JK3:JK20" si="698">JN36*JK$33</f>
        <v>6632.9077986000002</v>
      </c>
      <c r="JL3" s="596">
        <f t="shared" ref="JL3:JL20" si="699">JN36*JL$33</f>
        <v>7753.9626378000003</v>
      </c>
      <c r="JM3" s="596">
        <f t="shared" ref="JM3" si="700">JN36*JM$33</f>
        <v>10463.178499200001</v>
      </c>
      <c r="JN3" s="596">
        <f t="shared" ref="JN3" si="701">JN36*JN$33</f>
        <v>14947.397856000001</v>
      </c>
      <c r="JO3" s="596">
        <f t="shared" ref="JO3:JO20" si="702">JU36*JO$33</f>
        <v>6855.1945919999998</v>
      </c>
      <c r="JP3" s="596">
        <f t="shared" ref="JP3:JP20" si="703">JU36*JP$33</f>
        <v>6923.7465379200003</v>
      </c>
      <c r="JQ3" s="596">
        <f t="shared" ref="JQ3:JQ20" si="704">JU36*JQ$33</f>
        <v>6843.7692676799998</v>
      </c>
      <c r="JR3" s="596">
        <f t="shared" ref="JR3:JR20" si="705">JU36*JR$33</f>
        <v>6083.9852003999995</v>
      </c>
      <c r="JS3" s="596">
        <f t="shared" ref="JS3:JS20" si="706">JU36*JS$33</f>
        <v>7112.2643891999996</v>
      </c>
      <c r="JT3" s="596">
        <f t="shared" ref="JT3" si="707">JU36*JT$33</f>
        <v>9597.2724288000009</v>
      </c>
      <c r="JU3" s="596">
        <f t="shared" ref="JU3" si="708">JU36*JU$33</f>
        <v>13710.389184</v>
      </c>
      <c r="JV3" s="596">
        <f t="shared" ref="JV3:JV20" si="709">KB36*JV$33</f>
        <v>6950.6488800000006</v>
      </c>
      <c r="JW3" s="596">
        <f t="shared" ref="JW3:JW20" si="710">KB36*JW$33</f>
        <v>7020.1553688000013</v>
      </c>
      <c r="JX3" s="596">
        <f t="shared" ref="JX3:JX20" si="711">KB36*JX$33</f>
        <v>6939.064465200001</v>
      </c>
      <c r="JY3" s="596">
        <f t="shared" ref="JY3:JY20" si="712">KB36*JY$33</f>
        <v>6168.7008810000007</v>
      </c>
      <c r="JZ3" s="596">
        <f t="shared" ref="JZ3:JZ20" si="713">KB36*JZ$33</f>
        <v>7211.2982130000009</v>
      </c>
      <c r="KA3" s="596">
        <f t="shared" ref="KA3" si="714">KB36*KA$33</f>
        <v>9730.908432000002</v>
      </c>
      <c r="KB3" s="596">
        <f t="shared" ref="KB3" si="715">KB36*KB$33</f>
        <v>13901.297760000001</v>
      </c>
      <c r="KC3" s="596">
        <f t="shared" ref="KC3:KC20" si="716">KI36*KC$33</f>
        <v>8164.0833119999998</v>
      </c>
      <c r="KD3" s="596">
        <f t="shared" ref="KD3:KD20" si="717">KI36*KD$33</f>
        <v>8245.7241451200007</v>
      </c>
      <c r="KE3" s="596">
        <f t="shared" ref="KE3:KE20" si="718">KI36*KE$33</f>
        <v>8150.4765064800004</v>
      </c>
      <c r="KF3" s="596">
        <f t="shared" ref="KF3:KF20" si="719">KI36*KF$33</f>
        <v>7245.6239394000004</v>
      </c>
      <c r="KG3" s="596">
        <f t="shared" ref="KG3:KG20" si="720">KI36*KG$33</f>
        <v>8470.2364362000008</v>
      </c>
      <c r="KH3" s="596">
        <f t="shared" ref="KH3" si="721">KI36*KH$33</f>
        <v>11429.716636800002</v>
      </c>
      <c r="KI3" s="596">
        <f t="shared" ref="KI3" si="722">KI36*KI$33</f>
        <v>16328.166624</v>
      </c>
      <c r="KJ3" s="596">
        <f t="shared" ref="KJ3:KJ20" si="723">KP36*KJ$33</f>
        <v>10191.860976959999</v>
      </c>
      <c r="KK3" s="596">
        <f t="shared" ref="KK3:KK20" si="724">KP36*KK$33</f>
        <v>8782.7991163200004</v>
      </c>
      <c r="KL3" s="596">
        <f t="shared" ref="KL3:KL20" si="725">KP36*KL$33</f>
        <v>10022.349775680001</v>
      </c>
      <c r="KM3" s="596">
        <f t="shared" ref="KM3:KM20" si="726">KP36*KM$33</f>
        <v>11897.567439839999</v>
      </c>
      <c r="KN3" s="596">
        <f t="shared" ref="KN3:KN20" si="727">KP36*KN$33</f>
        <v>14662.718910719999</v>
      </c>
      <c r="KO3" s="596">
        <f t="shared" ref="KO3" si="728">KP36*KO$33</f>
        <v>20722.744356479998</v>
      </c>
      <c r="KP3" s="596">
        <f t="shared" ref="KP3" si="729">KP36*KP$33</f>
        <v>29675.054674080002</v>
      </c>
      <c r="KQ3" s="596">
        <f t="shared" ref="KQ3:KQ20" si="730">KW36*KQ$33</f>
        <v>11886.603551999999</v>
      </c>
      <c r="KR3" s="596">
        <f t="shared" ref="KR3:KR20" si="731">KW36*KR$33</f>
        <v>12005.46958752</v>
      </c>
      <c r="KS3" s="596">
        <f t="shared" ref="KS3:KS20" si="732">KW36*KS$33</f>
        <v>11866.79254608</v>
      </c>
      <c r="KT3" s="596">
        <f t="shared" ref="KT3:KT20" si="733">KW36*KT$33</f>
        <v>10549.360652399999</v>
      </c>
      <c r="KU3" s="596">
        <f t="shared" ref="KU3:KU20" si="734">KW36*KU$33</f>
        <v>12332.351185199999</v>
      </c>
      <c r="KV3" s="596">
        <f t="shared" ref="KV3" si="735">KW36*KV$33</f>
        <v>16641.244972799999</v>
      </c>
      <c r="KW3" s="596">
        <f t="shared" ref="KW3" si="736">KW36*KW$33</f>
        <v>23773.207103999997</v>
      </c>
      <c r="KX3" s="596">
        <f t="shared" ref="KX3:KX20" si="737">LD36*KX$33</f>
        <v>8211.8253599999989</v>
      </c>
      <c r="KY3" s="596">
        <f t="shared" ref="KY3:KY20" si="738">LD36*KY$33</f>
        <v>8293.9436136000004</v>
      </c>
      <c r="KZ3" s="596">
        <f t="shared" ref="KZ3:KZ20" si="739">LD36*KZ$33</f>
        <v>8198.1389844000005</v>
      </c>
      <c r="LA3" s="596">
        <f t="shared" ref="LA3:LA20" si="740">LD36*LA$33</f>
        <v>7287.9950069999995</v>
      </c>
      <c r="LB3" s="596">
        <f t="shared" ref="LB3:LB20" si="741">LD36*LB$33</f>
        <v>8519.7688109999999</v>
      </c>
      <c r="LC3" s="596">
        <f t="shared" ref="LC3" si="742">LD36*LC$33</f>
        <v>11496.555504</v>
      </c>
      <c r="LD3" s="596">
        <f t="shared" ref="LD3" si="743">LD36*LD$33</f>
        <v>16423.650719999998</v>
      </c>
      <c r="LE3" s="596">
        <f t="shared" ref="LE3:LE20" si="744">LK36*LE$33</f>
        <v>11008.233072000001</v>
      </c>
      <c r="LF3" s="596">
        <f t="shared" ref="LF3:LF20" si="745">LK36*LF$33</f>
        <v>11118.315402720002</v>
      </c>
      <c r="LG3" s="596">
        <f t="shared" ref="LG3:LG20" si="746">LK36*LG$33</f>
        <v>10989.886016880002</v>
      </c>
      <c r="LH3" s="596">
        <f t="shared" ref="LH3:LH20" si="747">LK36*LH$33</f>
        <v>9769.8068514000006</v>
      </c>
      <c r="LI3" s="596">
        <f t="shared" ref="LI3:LI20" si="748">LK36*LI$33</f>
        <v>11421.041812200001</v>
      </c>
      <c r="LJ3" s="596">
        <f t="shared" ref="LJ3" si="749">LK36*LJ$33</f>
        <v>15411.526300800002</v>
      </c>
      <c r="LK3" s="596">
        <f t="shared" ref="LK3" si="750">LK36*LK$33</f>
        <v>22016.466144000002</v>
      </c>
      <c r="LL3" s="596">
        <f t="shared" ref="LL3:LL20" si="751">LR36*LL$33</f>
        <v>14080.935024</v>
      </c>
      <c r="LM3" s="596">
        <f t="shared" ref="LM3:LM20" si="752">LR36*LM$33</f>
        <v>14221.744374240001</v>
      </c>
      <c r="LN3" s="596">
        <f t="shared" ref="LN3:LN20" si="753">LR36*LN$33</f>
        <v>14057.466798960002</v>
      </c>
      <c r="LO3" s="596">
        <f t="shared" ref="LO3:LO20" si="754">LR36*LO$33</f>
        <v>12496.8298338</v>
      </c>
      <c r="LP3" s="596">
        <f t="shared" ref="LP3:LP20" si="755">LR36*LP$33</f>
        <v>14608.970087400001</v>
      </c>
      <c r="LQ3" s="596">
        <f t="shared" ref="LQ3" si="756">LR36*LQ$33</f>
        <v>19713.309033600002</v>
      </c>
      <c r="LR3" s="596">
        <f t="shared" ref="LR3" si="757">LR36*LR$33</f>
        <v>28161.870048000001</v>
      </c>
      <c r="LS3" s="596">
        <f t="shared" ref="LS3:LS20" si="758">LY36*LS$33</f>
        <v>16088.071584000001</v>
      </c>
      <c r="LT3" s="596">
        <f t="shared" ref="LT3:LT20" si="759">LY36*LT$33</f>
        <v>16248.952299840003</v>
      </c>
      <c r="LU3" s="596">
        <f t="shared" ref="LU3:LU20" si="760">LY36*LU$33</f>
        <v>16061.258131360002</v>
      </c>
      <c r="LV3" s="596">
        <f t="shared" ref="LV3:LV20" si="761">LY36*LV$33</f>
        <v>14278.1635308</v>
      </c>
      <c r="LW3" s="596">
        <f t="shared" ref="LW3:LW20" si="762">LY36*LW$33</f>
        <v>16691.374268400003</v>
      </c>
      <c r="LX3" s="596">
        <f t="shared" ref="LX3" si="763">LY36*LX$33</f>
        <v>22523.300217600005</v>
      </c>
      <c r="LY3" s="596">
        <f t="shared" ref="LY3" si="764">LY36*LY$33</f>
        <v>32176.143168000002</v>
      </c>
      <c r="LZ3" s="596">
        <f t="shared" ref="LZ3:LZ20" si="765">MF36*LZ$33</f>
        <v>18276.041472000004</v>
      </c>
      <c r="MA3" s="596">
        <f t="shared" ref="MA3:MA20" si="766">MF36*MA$33</f>
        <v>18458.801886720004</v>
      </c>
      <c r="MB3" s="596">
        <f t="shared" ref="MB3:MB20" si="767">MF36*MB$33</f>
        <v>18245.581402880005</v>
      </c>
      <c r="MC3" s="596">
        <f t="shared" ref="MC3:MC20" si="768">MF36*MC$33</f>
        <v>16219.986806400002</v>
      </c>
      <c r="MD3" s="596">
        <f t="shared" ref="MD3:MD20" si="769">MF36*MD$33</f>
        <v>18961.393027200003</v>
      </c>
      <c r="ME3" s="596">
        <f t="shared" ref="ME3" si="770">MF36*ME$33</f>
        <v>25586.458060800007</v>
      </c>
      <c r="MF3" s="596">
        <f t="shared" ref="MF3" si="771">MF36*MF$33</f>
        <v>36552.082944000009</v>
      </c>
      <c r="MG3" s="596">
        <f t="shared" ref="MG3:MG20" si="772">MM36*MG$33</f>
        <v>24480.683136</v>
      </c>
      <c r="MH3" s="596">
        <f t="shared" ref="MH3:MH20" si="773">MM36*MH$33</f>
        <v>24725.489967360001</v>
      </c>
      <c r="MI3" s="596">
        <f t="shared" ref="MI3:MI20" si="774">MM36*MI$33</f>
        <v>24439.881997440003</v>
      </c>
      <c r="MJ3" s="596">
        <f t="shared" ref="MJ3:MJ20" si="775">MM36*MJ$33</f>
        <v>21726.606283200003</v>
      </c>
      <c r="MK3" s="596">
        <f t="shared" ref="MK3:MK20" si="776">MM36*MK$33</f>
        <v>25398.708753600004</v>
      </c>
      <c r="ML3" s="596">
        <f t="shared" ref="ML3" si="777">MM36*ML$33</f>
        <v>34272.956390400002</v>
      </c>
      <c r="MM3" s="728">
        <v>44992.25</v>
      </c>
      <c r="MN3" s="596">
        <f t="shared" ref="MN3:MN20" si="778">MT36*MN$33</f>
        <v>36752.701792629901</v>
      </c>
      <c r="MO3" s="596">
        <f t="shared" ref="MO3:MO20" si="779">MT36*MO$33</f>
        <v>39253.3177956535</v>
      </c>
      <c r="MP3" s="596">
        <f t="shared" ref="MP3:MP20" si="780">MT36*MP$33</f>
        <v>40482.241811295899</v>
      </c>
      <c r="MQ3" s="596">
        <f t="shared" ref="MQ3:MQ20" si="781">MT36*MQ$33</f>
        <v>44946.013367878702</v>
      </c>
      <c r="MR3" s="596">
        <f t="shared" ref="MR3:MR20" si="782">MT36*MR$33</f>
        <v>48384.382668460297</v>
      </c>
      <c r="MS3" s="596">
        <f t="shared" ref="MS3" si="783">MT36*MS$33</f>
        <v>56757.156103560992</v>
      </c>
      <c r="MT3" s="596">
        <f t="shared" ref="MT3" si="784">MT36*MT$33</f>
        <v>76446.095774476882</v>
      </c>
      <c r="MU3" s="596">
        <f t="shared" ref="MU3:MU20" si="785">NA36*MU$33</f>
        <v>38914.055399999997</v>
      </c>
      <c r="MV3" s="596">
        <f t="shared" ref="MV3:MV20" si="786">NA36*MV$33</f>
        <v>0</v>
      </c>
      <c r="MW3" s="596">
        <f t="shared" ref="MW3:MW20" si="787">NA36*MW$33</f>
        <v>15338.386799999998</v>
      </c>
      <c r="MX3" s="596">
        <f t="shared" ref="MX3:MX20" si="788">NA36*MX$33</f>
        <v>14214.045174999999</v>
      </c>
      <c r="MY3" s="596">
        <f t="shared" ref="MY3:MY20" si="789">NA36*MY$33</f>
        <v>13503.934674999999</v>
      </c>
      <c r="MZ3" s="596">
        <f t="shared" ref="MZ3" si="790">NA36*MZ$33</f>
        <v>16024.826949999999</v>
      </c>
      <c r="NA3" s="596">
        <f t="shared" ref="NA3" si="791">NA36*NA$33</f>
        <v>20344.665825</v>
      </c>
      <c r="NB3" s="596">
        <f t="shared" ref="NB3:NB20" si="792">NH36*NB$33</f>
        <v>12139.329647999999</v>
      </c>
      <c r="NC3" s="596">
        <f t="shared" ref="NC3:NC20" si="793">NH36*NC$33</f>
        <v>0</v>
      </c>
      <c r="ND3" s="596">
        <f t="shared" ref="ND3:ND20" si="794">NH36*ND$33</f>
        <v>9848.0311769399996</v>
      </c>
      <c r="NE3" s="596">
        <f t="shared" ref="NE3:NE20" si="795">NH36*NE$33</f>
        <v>9597.65750295</v>
      </c>
      <c r="NF3" s="596">
        <f t="shared" ref="NF3:NF20" si="796">NH36*NF$33</f>
        <v>10204.623985350001</v>
      </c>
      <c r="NG3" s="596">
        <f t="shared" ref="NG3" si="797">NH36*NG$33</f>
        <v>14643.0663879</v>
      </c>
      <c r="NH3" s="596">
        <f t="shared" ref="NH3" si="798">NH36*NH$33</f>
        <v>19438.101598859997</v>
      </c>
      <c r="NI3" s="596">
        <f t="shared" ref="NI3:NI20" si="799">NO36*NI$33</f>
        <v>8728.4567399999978</v>
      </c>
      <c r="NJ3" s="596">
        <f t="shared" ref="NJ3:NJ20" si="800">NO36*NJ$33</f>
        <v>8815.7413073999996</v>
      </c>
      <c r="NK3" s="596">
        <f t="shared" ref="NK3:NK20" si="801">NO36*NK$33</f>
        <v>8713.9093120999987</v>
      </c>
      <c r="NL3" s="596">
        <f t="shared" ref="NL3:NL20" si="802">NO36*NL$33</f>
        <v>7746.505356749999</v>
      </c>
      <c r="NM3" s="596">
        <f t="shared" ref="NM3:NM20" si="803">NO36*NM$33</f>
        <v>9055.7738677499983</v>
      </c>
      <c r="NN3" s="596">
        <f t="shared" ref="NN3" si="804">NO36*NN$33</f>
        <v>12219.839435999998</v>
      </c>
      <c r="NO3" s="596">
        <f t="shared" ref="NO3" si="805">NO36*NO$33</f>
        <v>17456.913479999996</v>
      </c>
      <c r="NP3" s="596">
        <f t="shared" ref="NP3:NP20" si="806">NV36*NP$33</f>
        <v>7738.6377599999987</v>
      </c>
      <c r="NQ3" s="596">
        <f t="shared" ref="NQ3:NQ20" si="807">NV36*NQ$33</f>
        <v>7816.0241375999994</v>
      </c>
      <c r="NR3" s="596">
        <f t="shared" ref="NR3:NR20" si="808">NV36*NR$33</f>
        <v>7725.7400303999993</v>
      </c>
      <c r="NS3" s="596">
        <f t="shared" ref="NS3:NS20" si="809">NV36*NS$33</f>
        <v>6868.0410119999988</v>
      </c>
      <c r="NT3" s="596">
        <f t="shared" ref="NT3:NT20" si="810">NV36*NT$33</f>
        <v>8028.836675999999</v>
      </c>
      <c r="NU3" s="596">
        <f t="shared" ref="NU3" si="811">NV36*NU$33</f>
        <v>10834.092864</v>
      </c>
      <c r="NV3" s="596">
        <f t="shared" ref="NV3" si="812">NV36*NV$33</f>
        <v>15477.275519999997</v>
      </c>
      <c r="NW3" s="596">
        <f t="shared" ref="NW3:NW20" si="813">OC36*NW$33</f>
        <v>7951.2124559999993</v>
      </c>
      <c r="NX3" s="596">
        <f t="shared" ref="NX3:NX20" si="814">OC36*NX$33</f>
        <v>8030.7245805599996</v>
      </c>
      <c r="NY3" s="596">
        <f t="shared" ref="NY3:NY20" si="815">OC36*NY$33</f>
        <v>7937.9604352400002</v>
      </c>
      <c r="NZ3" s="596">
        <f t="shared" ref="NZ3:NZ20" si="816">OC36*NZ$33</f>
        <v>7056.7010546999991</v>
      </c>
      <c r="OA3" s="596">
        <f t="shared" ref="OA3:OA20" si="817">OC36*OA$33</f>
        <v>8249.3829231</v>
      </c>
      <c r="OB3" s="596">
        <f t="shared" ref="OB3" si="818">OC36*OB$33</f>
        <v>11131.6974384</v>
      </c>
      <c r="OC3" s="596">
        <f t="shared" si="378"/>
        <v>15902.424911999999</v>
      </c>
      <c r="OD3" s="596">
        <f>$OJ$36*OD$33</f>
        <v>7799.0353559999994</v>
      </c>
      <c r="OE3" s="596">
        <f t="shared" ref="OE3:OJ3" si="819">$OJ$36*OE$33</f>
        <v>7877.02570956</v>
      </c>
      <c r="OF3" s="596">
        <f t="shared" si="819"/>
        <v>7786.0369637399999</v>
      </c>
      <c r="OG3" s="596">
        <f t="shared" si="819"/>
        <v>6921.6438784499996</v>
      </c>
      <c r="OH3" s="596">
        <f t="shared" si="819"/>
        <v>8091.4991818499993</v>
      </c>
      <c r="OI3" s="596">
        <f t="shared" si="819"/>
        <v>10918.6494984</v>
      </c>
      <c r="OJ3" s="730">
        <f t="shared" si="819"/>
        <v>15598.070711999999</v>
      </c>
      <c r="OK3" s="732">
        <f>$OQ36*OK$33</f>
        <v>8624.7879840000005</v>
      </c>
      <c r="OL3" s="108">
        <f t="shared" ref="OL3:OQ3" si="820">$OQ36*OL$33</f>
        <v>8711.0358638400012</v>
      </c>
      <c r="OM3" s="108">
        <f t="shared" si="820"/>
        <v>8610.4133373599998</v>
      </c>
      <c r="ON3" s="108">
        <f t="shared" si="820"/>
        <v>7654.4993358000002</v>
      </c>
      <c r="OO3" s="108">
        <f t="shared" si="820"/>
        <v>8948.2175334000003</v>
      </c>
      <c r="OP3" s="108">
        <f t="shared" si="820"/>
        <v>12074.7031776</v>
      </c>
      <c r="OQ3" s="108">
        <f t="shared" si="820"/>
        <v>17249.575968000001</v>
      </c>
      <c r="OR3" s="108">
        <f t="shared" ref="OR3:OX28" si="821">$OX36*OR$33</f>
        <v>10171.99944</v>
      </c>
      <c r="OS3" s="108">
        <f t="shared" si="821"/>
        <v>10273.7194344</v>
      </c>
      <c r="OT3" s="108">
        <f t="shared" si="821"/>
        <v>10155.046107599999</v>
      </c>
      <c r="OU3" s="108">
        <f t="shared" si="821"/>
        <v>9027.6495029999987</v>
      </c>
      <c r="OV3" s="108">
        <f t="shared" si="821"/>
        <v>10553.449418999999</v>
      </c>
      <c r="OW3" s="108">
        <f t="shared" si="821"/>
        <v>14240.799215999999</v>
      </c>
      <c r="OX3" s="108">
        <f t="shared" si="821"/>
        <v>20343.998879999999</v>
      </c>
      <c r="OY3" s="108">
        <f t="shared" ref="OY3:PE3" si="822">$PE36*OY$33</f>
        <v>6769.8737280000005</v>
      </c>
      <c r="OZ3" s="108">
        <f t="shared" si="822"/>
        <v>6837.5724652800009</v>
      </c>
      <c r="PA3" s="108">
        <f t="shared" si="822"/>
        <v>6758.5906051200009</v>
      </c>
      <c r="PB3" s="108">
        <f t="shared" si="822"/>
        <v>6008.2629336000009</v>
      </c>
      <c r="PC3" s="108">
        <f t="shared" si="822"/>
        <v>7023.7439928000003</v>
      </c>
      <c r="PD3" s="108">
        <f t="shared" si="822"/>
        <v>9477.8232192000014</v>
      </c>
      <c r="PE3" s="108">
        <f t="shared" si="822"/>
        <v>13539.747456000001</v>
      </c>
      <c r="PF3" s="108">
        <f t="shared" ref="PF3:PL3" si="823">$PL36*PF$33</f>
        <v>8046.1965600000003</v>
      </c>
      <c r="PG3" s="108">
        <f t="shared" si="823"/>
        <v>8126.6585256000008</v>
      </c>
      <c r="PH3" s="108">
        <f t="shared" si="823"/>
        <v>8032.7862324000007</v>
      </c>
      <c r="PI3" s="108">
        <f t="shared" si="823"/>
        <v>7140.9994470000001</v>
      </c>
      <c r="PJ3" s="108">
        <f t="shared" si="823"/>
        <v>8347.9289310000004</v>
      </c>
      <c r="PK3" s="108">
        <f t="shared" si="823"/>
        <v>11264.675184000002</v>
      </c>
      <c r="PL3" s="108">
        <f t="shared" si="823"/>
        <v>16092.393120000001</v>
      </c>
      <c r="PM3" s="108">
        <f t="shared" ref="PM3:PS3" si="824">$PS36*PM$33</f>
        <v>7244.4644099999987</v>
      </c>
      <c r="PN3" s="108">
        <f t="shared" si="824"/>
        <v>7316.9090540999996</v>
      </c>
      <c r="PO3" s="108">
        <f t="shared" si="824"/>
        <v>7232.3903026499993</v>
      </c>
      <c r="PP3" s="108">
        <f t="shared" si="824"/>
        <v>6429.4621638749986</v>
      </c>
      <c r="PQ3" s="108">
        <f t="shared" si="824"/>
        <v>7516.1318253749987</v>
      </c>
      <c r="PR3" s="108">
        <f t="shared" si="824"/>
        <v>10142.250173999999</v>
      </c>
      <c r="PS3" s="108">
        <f t="shared" si="824"/>
        <v>14488.928819999997</v>
      </c>
      <c r="PT3" s="108">
        <f t="shared" ref="PT3:PZ3" si="825">$PZ36*PT$33</f>
        <v>7528.8948119999995</v>
      </c>
      <c r="PU3" s="108">
        <f t="shared" si="825"/>
        <v>7604.1837601199995</v>
      </c>
      <c r="PV3" s="108">
        <f t="shared" si="825"/>
        <v>7516.3466539800002</v>
      </c>
      <c r="PW3" s="108">
        <f t="shared" si="825"/>
        <v>6681.8941456499997</v>
      </c>
      <c r="PX3" s="108">
        <f t="shared" si="825"/>
        <v>7811.2283674499995</v>
      </c>
      <c r="PY3" s="108">
        <f t="shared" si="825"/>
        <v>10540.4527368</v>
      </c>
      <c r="PZ3" s="108">
        <f t="shared" si="825"/>
        <v>15057.789623999999</v>
      </c>
      <c r="QA3" s="108">
        <f t="shared" ref="QA3:QG3" si="826">$QG36*QA$33</f>
        <v>8811.3703679999999</v>
      </c>
      <c r="QB3" s="108">
        <f t="shared" si="826"/>
        <v>8899.4840716800009</v>
      </c>
      <c r="QC3" s="108">
        <f t="shared" si="826"/>
        <v>8796.68475072</v>
      </c>
      <c r="QD3" s="108">
        <f t="shared" si="826"/>
        <v>7820.0912016000002</v>
      </c>
      <c r="QE3" s="108">
        <f t="shared" si="826"/>
        <v>9141.7967568000004</v>
      </c>
      <c r="QF3" s="108">
        <f t="shared" si="826"/>
        <v>12335.918515200001</v>
      </c>
      <c r="QG3" s="108">
        <f t="shared" si="826"/>
        <v>17622.740736</v>
      </c>
      <c r="QH3" s="108">
        <f t="shared" ref="QH3:QN3" si="827">$QN36*QH$33</f>
        <v>9426.5573939999977</v>
      </c>
      <c r="QI3" s="108">
        <f t="shared" si="827"/>
        <v>9520.8229679399992</v>
      </c>
      <c r="QJ3" s="108">
        <f t="shared" si="827"/>
        <v>9410.8464650099995</v>
      </c>
      <c r="QK3" s="108">
        <f t="shared" si="827"/>
        <v>8366.0696871749988</v>
      </c>
      <c r="QL3" s="108">
        <f t="shared" si="827"/>
        <v>9780.0532962749985</v>
      </c>
      <c r="QM3" s="108">
        <f t="shared" si="827"/>
        <v>13197.180351599998</v>
      </c>
      <c r="QN3" s="108">
        <f t="shared" si="827"/>
        <v>18853.114787999995</v>
      </c>
      <c r="QO3" s="108">
        <f t="shared" ref="QO3:QU3" si="828">$QU36*QO$33</f>
        <v>9161.5359779999981</v>
      </c>
      <c r="QP3" s="108">
        <f t="shared" si="828"/>
        <v>9253.1513377800002</v>
      </c>
      <c r="QQ3" s="108">
        <f t="shared" si="828"/>
        <v>9146.2667513699998</v>
      </c>
      <c r="QR3" s="108">
        <f t="shared" si="828"/>
        <v>8130.8631804749994</v>
      </c>
      <c r="QS3" s="108">
        <f t="shared" si="828"/>
        <v>9505.0935771749992</v>
      </c>
      <c r="QT3" s="108">
        <f t="shared" si="828"/>
        <v>12826.150369200001</v>
      </c>
      <c r="QU3" s="108">
        <f t="shared" si="828"/>
        <v>18323.071955999996</v>
      </c>
      <c r="QV3" s="108">
        <f t="shared" ref="QV3:RB3" si="829">$RB36*QV$33</f>
        <v>10348.035011999998</v>
      </c>
      <c r="QW3" s="108">
        <f t="shared" si="829"/>
        <v>10451.515362119999</v>
      </c>
      <c r="QX3" s="108">
        <f t="shared" si="829"/>
        <v>10330.78828698</v>
      </c>
      <c r="QY3" s="108">
        <f t="shared" si="829"/>
        <v>9183.881073149998</v>
      </c>
      <c r="QZ3" s="108">
        <f t="shared" si="829"/>
        <v>10736.086324949998</v>
      </c>
      <c r="RA3" s="108">
        <f t="shared" si="829"/>
        <v>14487.249016799999</v>
      </c>
      <c r="RB3" s="108">
        <f t="shared" si="829"/>
        <v>20696.070023999997</v>
      </c>
      <c r="RC3" s="108">
        <f t="shared" ref="RC3:RI3" si="830">$RI36*RC$33</f>
        <v>9253.5877619999974</v>
      </c>
      <c r="RD3" s="108">
        <f t="shared" si="830"/>
        <v>9346.1236396199984</v>
      </c>
      <c r="RE3" s="108">
        <f t="shared" si="830"/>
        <v>9238.1651157299984</v>
      </c>
      <c r="RF3" s="108">
        <f t="shared" si="830"/>
        <v>8212.5591387749992</v>
      </c>
      <c r="RG3" s="108">
        <f t="shared" si="830"/>
        <v>9600.5973030749992</v>
      </c>
      <c r="RH3" s="108">
        <f t="shared" si="830"/>
        <v>12955.022866799998</v>
      </c>
      <c r="RI3" s="108">
        <f t="shared" si="830"/>
        <v>18507.175523999995</v>
      </c>
      <c r="RJ3" s="108">
        <f t="shared" ref="RJ3:RP3" si="831">$RP36*RJ$33</f>
        <v>11238.80229</v>
      </c>
      <c r="RK3" s="108">
        <f t="shared" si="831"/>
        <v>11351.1903129</v>
      </c>
      <c r="RL3" s="108">
        <f t="shared" si="831"/>
        <v>11220.070952850001</v>
      </c>
      <c r="RM3" s="108">
        <f t="shared" si="831"/>
        <v>9974.4370323750009</v>
      </c>
      <c r="RN3" s="108">
        <f t="shared" si="831"/>
        <v>11660.257375875</v>
      </c>
      <c r="RO3" s="108">
        <f t="shared" si="831"/>
        <v>15734.323206000001</v>
      </c>
      <c r="RP3" s="108">
        <f t="shared" si="831"/>
        <v>22477.604579999999</v>
      </c>
      <c r="RQ3" s="108">
        <f t="shared" ref="RQ3:RW3" si="832">$RW36*RQ$33</f>
        <v>11983.591296000001</v>
      </c>
      <c r="RR3" s="108">
        <f t="shared" si="832"/>
        <v>12103.42720896</v>
      </c>
      <c r="RS3" s="108">
        <f t="shared" si="832"/>
        <v>11963.61864384</v>
      </c>
      <c r="RT3" s="108">
        <f t="shared" si="832"/>
        <v>10635.4372752</v>
      </c>
      <c r="RU3" s="108">
        <f t="shared" si="832"/>
        <v>12432.9759696</v>
      </c>
      <c r="RV3" s="108">
        <f t="shared" si="832"/>
        <v>16777.0278144</v>
      </c>
      <c r="RW3" s="108">
        <f t="shared" si="832"/>
        <v>23967.182592000001</v>
      </c>
      <c r="RX3" s="108">
        <f t="shared" ref="RX3:SK3" si="833">$SD36*RX$33</f>
        <v>14739.843671999999</v>
      </c>
      <c r="RY3" s="108">
        <f t="shared" si="833"/>
        <v>14887.24210872</v>
      </c>
      <c r="RZ3" s="108">
        <f t="shared" si="833"/>
        <v>14715.27726588</v>
      </c>
      <c r="SA3" s="108">
        <f t="shared" si="833"/>
        <v>13081.6112589</v>
      </c>
      <c r="SB3" s="108">
        <f t="shared" si="833"/>
        <v>15292.5878097</v>
      </c>
      <c r="SC3" s="108">
        <f t="shared" si="833"/>
        <v>20635.781140800002</v>
      </c>
      <c r="SD3" s="108">
        <f t="shared" si="833"/>
        <v>29479.687343999998</v>
      </c>
      <c r="SE3" s="108">
        <f t="shared" ref="SE3:SK3" si="834">$SK36*SE$33</f>
        <v>11892.136338</v>
      </c>
      <c r="SF3" s="108">
        <f t="shared" si="834"/>
        <v>12011.057701380001</v>
      </c>
      <c r="SG3" s="108">
        <f t="shared" si="834"/>
        <v>11872.316110770002</v>
      </c>
      <c r="SH3" s="108">
        <f t="shared" si="834"/>
        <v>10554.270999975</v>
      </c>
      <c r="SI3" s="108">
        <f t="shared" si="834"/>
        <v>12338.091450675001</v>
      </c>
      <c r="SJ3" s="108">
        <f t="shared" si="834"/>
        <v>16648.9908732</v>
      </c>
      <c r="SK3" s="108">
        <f t="shared" si="834"/>
        <v>23784.272676000001</v>
      </c>
      <c r="SL3" s="108">
        <f t="shared" ref="SL3:SR3" si="835">$SR36*SL$33</f>
        <v>11720.006351999999</v>
      </c>
      <c r="SM3" s="108">
        <f t="shared" si="835"/>
        <v>11837.206415520001</v>
      </c>
      <c r="SN3" s="108">
        <f t="shared" si="835"/>
        <v>11700.47300808</v>
      </c>
      <c r="SO3" s="108">
        <f t="shared" si="835"/>
        <v>10401.5056374</v>
      </c>
      <c r="SP3" s="108">
        <f t="shared" si="835"/>
        <v>12159.506590199999</v>
      </c>
      <c r="SQ3" s="108">
        <f t="shared" si="835"/>
        <v>16408.0088928</v>
      </c>
      <c r="SR3" s="108">
        <f t="shared" si="835"/>
        <v>23440.012703999997</v>
      </c>
      <c r="SS3" s="108">
        <f t="shared" ref="SS3:SY3" si="836">$SY36*SS$33</f>
        <v>10379.834207999998</v>
      </c>
      <c r="ST3" s="108">
        <f t="shared" si="836"/>
        <v>10483.632550079999</v>
      </c>
      <c r="SU3" s="108">
        <f t="shared" si="836"/>
        <v>10362.53448432</v>
      </c>
      <c r="SV3" s="108">
        <f t="shared" si="836"/>
        <v>9212.1028595999996</v>
      </c>
      <c r="SW3" s="108">
        <f t="shared" si="836"/>
        <v>10769.077990799999</v>
      </c>
      <c r="SX3" s="108">
        <f t="shared" si="836"/>
        <v>14531.767891199999</v>
      </c>
      <c r="SY3" s="108">
        <f t="shared" si="836"/>
        <v>20759.668415999997</v>
      </c>
      <c r="SZ3" s="108">
        <f t="shared" ref="SZ3:TF3" si="837">$TF36*SZ$33</f>
        <v>11899.924469999998</v>
      </c>
      <c r="TA3" s="108">
        <f t="shared" si="837"/>
        <v>12018.9237147</v>
      </c>
      <c r="TB3" s="108">
        <f t="shared" si="837"/>
        <v>11880.09126255</v>
      </c>
      <c r="TC3" s="108">
        <f t="shared" si="837"/>
        <v>10561.182967125</v>
      </c>
      <c r="TD3" s="108">
        <f t="shared" si="837"/>
        <v>12346.171637624999</v>
      </c>
      <c r="TE3" s="108">
        <f t="shared" si="837"/>
        <v>16659.894258</v>
      </c>
      <c r="TF3" s="108">
        <f t="shared" si="837"/>
        <v>23799.848939999996</v>
      </c>
      <c r="TG3" s="108">
        <f t="shared" ref="TG3:TM3" si="838">$TM36*TG$33</f>
        <v>14338.987469999998</v>
      </c>
      <c r="TH3" s="108">
        <f t="shared" si="838"/>
        <v>14482.377344699999</v>
      </c>
      <c r="TI3" s="108">
        <f t="shared" si="838"/>
        <v>14315.089157549999</v>
      </c>
      <c r="TJ3" s="108">
        <f t="shared" si="838"/>
        <v>12725.851379624999</v>
      </c>
      <c r="TK3" s="108">
        <f t="shared" si="838"/>
        <v>14876.699500124998</v>
      </c>
      <c r="TL3" s="108">
        <f t="shared" si="838"/>
        <v>20074.582458000001</v>
      </c>
      <c r="TM3" s="108">
        <f t="shared" si="838"/>
        <v>28677.974939999996</v>
      </c>
      <c r="TN3" s="108">
        <f t="shared" ref="TN3:TT3" si="839">$TT36*TN$33</f>
        <v>13196.970503999997</v>
      </c>
      <c r="TO3" s="108">
        <f t="shared" si="839"/>
        <v>13328.940209039998</v>
      </c>
      <c r="TP3" s="108">
        <f t="shared" si="839"/>
        <v>13174.975553159999</v>
      </c>
      <c r="TQ3" s="108">
        <f t="shared" si="839"/>
        <v>11712.311322299998</v>
      </c>
      <c r="TR3" s="108">
        <f t="shared" si="839"/>
        <v>13691.856897899997</v>
      </c>
      <c r="TS3" s="108">
        <f t="shared" si="839"/>
        <v>18475.758705599997</v>
      </c>
      <c r="TT3" s="108">
        <f t="shared" si="839"/>
        <v>26393.941007999994</v>
      </c>
      <c r="TU3" s="108">
        <f t="shared" ref="TU3:UA3" si="840">$UA36*TU$33</f>
        <v>9998.8176779999976</v>
      </c>
      <c r="TV3" s="108">
        <f t="shared" si="840"/>
        <v>10098.805854779997</v>
      </c>
      <c r="TW3" s="108">
        <f t="shared" si="840"/>
        <v>9982.1529818699983</v>
      </c>
      <c r="TX3" s="108">
        <f t="shared" si="840"/>
        <v>8873.9506892249974</v>
      </c>
      <c r="TY3" s="108">
        <f t="shared" si="840"/>
        <v>10373.773340924998</v>
      </c>
      <c r="TZ3" s="108">
        <f t="shared" si="840"/>
        <v>13998.344749199998</v>
      </c>
      <c r="UA3" s="108">
        <f t="shared" si="840"/>
        <v>19997.635355999995</v>
      </c>
      <c r="UB3" s="108">
        <f t="shared" ref="UB3:UH3" si="841">$UH36*UB$33</f>
        <v>12378.429396000001</v>
      </c>
      <c r="UC3" s="108">
        <f t="shared" si="841"/>
        <v>12502.213689960001</v>
      </c>
      <c r="UD3" s="108">
        <f t="shared" si="841"/>
        <v>12357.798680340002</v>
      </c>
      <c r="UE3" s="108">
        <f t="shared" si="841"/>
        <v>10985.85608895</v>
      </c>
      <c r="UF3" s="108">
        <f t="shared" si="841"/>
        <v>12842.620498350001</v>
      </c>
      <c r="UG3" s="108">
        <f t="shared" si="841"/>
        <v>17329.801154400004</v>
      </c>
      <c r="UH3" s="108">
        <f t="shared" si="841"/>
        <v>24756.858792000003</v>
      </c>
      <c r="UI3" s="108">
        <f t="shared" ref="UI3:UO20" si="842">$UO36*UI$33*$UI$34</f>
        <v>14384.159125087006</v>
      </c>
      <c r="UJ3" s="108">
        <f t="shared" si="842"/>
        <v>14528.000716337876</v>
      </c>
      <c r="UK3" s="108">
        <f t="shared" si="842"/>
        <v>14360.185526545194</v>
      </c>
      <c r="UL3" s="108">
        <f t="shared" si="842"/>
        <v>12765.941223514716</v>
      </c>
      <c r="UM3" s="108">
        <f t="shared" si="842"/>
        <v>14923.565092277768</v>
      </c>
      <c r="UN3" s="108">
        <f t="shared" si="842"/>
        <v>20137.822775121807</v>
      </c>
      <c r="UO3" s="108">
        <f t="shared" si="842"/>
        <v>28768.318250174012</v>
      </c>
      <c r="UP3" s="108">
        <f t="shared" ref="UP3:UV20" si="843">$UV36*UP$33*$UP$34</f>
        <v>11594.754778782906</v>
      </c>
      <c r="UQ3" s="108">
        <f t="shared" si="843"/>
        <v>11710.702326570736</v>
      </c>
      <c r="UR3" s="108">
        <f t="shared" si="843"/>
        <v>11575.430187484935</v>
      </c>
      <c r="US3" s="108">
        <f t="shared" si="843"/>
        <v>10290.344866169829</v>
      </c>
      <c r="UT3" s="108">
        <f t="shared" si="843"/>
        <v>12029.558082987267</v>
      </c>
      <c r="UU3" s="108">
        <f t="shared" si="843"/>
        <v>16232.656690296071</v>
      </c>
      <c r="UV3" s="108">
        <f t="shared" si="843"/>
        <v>23189.509557565812</v>
      </c>
      <c r="UW3" s="108">
        <f t="shared" ref="UW3:VC20" si="844">$VC36*UW$33*$UW$34</f>
        <v>11269.999550920866</v>
      </c>
      <c r="UX3" s="108">
        <f t="shared" si="844"/>
        <v>11382.699546430076</v>
      </c>
      <c r="UY3" s="108">
        <f t="shared" si="844"/>
        <v>11251.216218336</v>
      </c>
      <c r="UZ3" s="108">
        <f t="shared" si="844"/>
        <v>10002.124601442269</v>
      </c>
      <c r="VA3" s="108">
        <f t="shared" si="844"/>
        <v>11692.624534080398</v>
      </c>
      <c r="VB3" s="108">
        <f t="shared" si="844"/>
        <v>15777.999371289214</v>
      </c>
      <c r="VC3" s="108">
        <f t="shared" si="844"/>
        <v>22539.999101841731</v>
      </c>
      <c r="VD3" s="108">
        <f t="shared" ref="VD3:VJ20" si="845">$VJ36*VD$33*$VD$34</f>
        <v>9180.3827582349222</v>
      </c>
      <c r="VE3" s="108">
        <f t="shared" si="845"/>
        <v>9272.1865858172732</v>
      </c>
      <c r="VF3" s="108">
        <f t="shared" si="845"/>
        <v>9165.0821203045325</v>
      </c>
      <c r="VG3" s="108">
        <f t="shared" si="845"/>
        <v>8147.5896979334948</v>
      </c>
      <c r="VH3" s="108">
        <f t="shared" si="845"/>
        <v>9524.6471116687335</v>
      </c>
      <c r="VI3" s="108">
        <f t="shared" si="845"/>
        <v>12852.535861528895</v>
      </c>
      <c r="VJ3" s="108">
        <f t="shared" si="845"/>
        <v>18360.765516469844</v>
      </c>
      <c r="VK3" s="108">
        <f t="shared" ref="VK3:VQ20" si="846">$VQ36*VK$33*$VK$34</f>
        <v>8063.5799688393754</v>
      </c>
      <c r="VL3" s="108">
        <f t="shared" si="846"/>
        <v>8144.2157685277698</v>
      </c>
      <c r="VM3" s="108">
        <f t="shared" si="846"/>
        <v>8050.1406688913103</v>
      </c>
      <c r="VN3" s="108">
        <f t="shared" si="846"/>
        <v>7156.4272223449452</v>
      </c>
      <c r="VO3" s="108">
        <f t="shared" si="846"/>
        <v>8365.9642176708512</v>
      </c>
      <c r="VP3" s="108">
        <f t="shared" si="846"/>
        <v>11289.011956375127</v>
      </c>
      <c r="VQ3" s="108">
        <f t="shared" si="846"/>
        <v>16127.159937678751</v>
      </c>
      <c r="VR3" s="108">
        <f t="shared" ref="VR3:VX20" si="847">$VX36*VR$33*$VR$34</f>
        <v>10418.151447594923</v>
      </c>
      <c r="VS3" s="108">
        <f t="shared" si="847"/>
        <v>10522.332962070874</v>
      </c>
      <c r="VT3" s="108">
        <f t="shared" si="847"/>
        <v>10400.78786184893</v>
      </c>
      <c r="VU3" s="108">
        <f t="shared" si="847"/>
        <v>9246.109409740493</v>
      </c>
      <c r="VV3" s="108">
        <f t="shared" si="847"/>
        <v>10808.832126879732</v>
      </c>
      <c r="VW3" s="108">
        <f t="shared" si="847"/>
        <v>14585.412026632892</v>
      </c>
      <c r="VX3" s="108">
        <f t="shared" si="847"/>
        <v>20836.302895189845</v>
      </c>
      <c r="VY3" s="108">
        <f t="shared" ref="VY3:WE3" si="848">$WE36*VY$33</f>
        <v>9469.1154600000009</v>
      </c>
      <c r="VZ3" s="108">
        <f t="shared" ref="VZ3:WE3" si="849">$WE36*VZ$33</f>
        <v>9563.8066146000019</v>
      </c>
      <c r="WA3" s="108">
        <f t="shared" si="849"/>
        <v>9453.3336009000013</v>
      </c>
      <c r="WB3" s="108">
        <f t="shared" si="849"/>
        <v>8403.8399707500012</v>
      </c>
      <c r="WC3" s="108">
        <f t="shared" si="849"/>
        <v>9824.2072897500002</v>
      </c>
      <c r="WD3" s="108">
        <f t="shared" si="849"/>
        <v>13256.761644000002</v>
      </c>
      <c r="WE3" s="108">
        <f t="shared" si="849"/>
        <v>18938.230920000002</v>
      </c>
      <c r="WF3" s="108">
        <f t="shared" ref="WF3:WL20" si="850">$WL36*WF$33*$WF$34</f>
        <v>10630.758779102111</v>
      </c>
      <c r="WG3" s="108">
        <f t="shared" si="850"/>
        <v>10737.066366893132</v>
      </c>
      <c r="WH3" s="108">
        <f t="shared" si="850"/>
        <v>10613.040847803606</v>
      </c>
      <c r="WI3" s="108">
        <f t="shared" si="850"/>
        <v>9434.7984164531244</v>
      </c>
      <c r="WJ3" s="108">
        <f t="shared" si="850"/>
        <v>11029.41223331844</v>
      </c>
      <c r="WK3" s="108">
        <f t="shared" si="850"/>
        <v>14883.062290742955</v>
      </c>
      <c r="WL3" s="108">
        <f t="shared" si="850"/>
        <v>21261.517558204221</v>
      </c>
      <c r="WM3" s="108">
        <f t="shared" ref="WM3:WS20" si="851">$WS36*WM$33*$WM$34</f>
        <v>9179.9300129749663</v>
      </c>
      <c r="WN3" s="108">
        <f t="shared" si="851"/>
        <v>9271.7293131047172</v>
      </c>
      <c r="WO3" s="108">
        <f t="shared" si="851"/>
        <v>9164.630129620009</v>
      </c>
      <c r="WP3" s="108">
        <f t="shared" si="851"/>
        <v>8147.1878865152839</v>
      </c>
      <c r="WQ3" s="108">
        <f t="shared" si="851"/>
        <v>9524.1773884615286</v>
      </c>
      <c r="WR3" s="108">
        <f t="shared" si="851"/>
        <v>12851.902018164956</v>
      </c>
      <c r="WS3" s="108">
        <f t="shared" si="851"/>
        <v>18359.860025949933</v>
      </c>
      <c r="WT3" s="108">
        <f t="shared" ref="WT3:WZ20" si="852">$WZ36*WT$33*$WT$34</f>
        <v>9493.4087251762558</v>
      </c>
      <c r="WU3" s="108">
        <f t="shared" si="852"/>
        <v>9588.3428124280181</v>
      </c>
      <c r="WV3" s="108">
        <f t="shared" si="852"/>
        <v>9477.5863773009623</v>
      </c>
      <c r="WW3" s="108">
        <f t="shared" si="852"/>
        <v>8425.4002435939274</v>
      </c>
      <c r="WX3" s="108">
        <f t="shared" si="852"/>
        <v>9849.4115523703658</v>
      </c>
      <c r="WY3" s="108">
        <f t="shared" si="852"/>
        <v>13290.77221524676</v>
      </c>
      <c r="WZ3" s="108">
        <f t="shared" si="852"/>
        <v>18986.817450352512</v>
      </c>
      <c r="XA3" s="108">
        <f t="shared" ref="XA3:XG20" si="853">$XG36*XA$33*$XA$34</f>
        <v>9421.4801381207672</v>
      </c>
      <c r="XB3" s="108">
        <f t="shared" si="853"/>
        <v>9515.6949395019765</v>
      </c>
      <c r="XC3" s="108">
        <f t="shared" si="853"/>
        <v>9405.7776712239011</v>
      </c>
      <c r="XD3" s="108">
        <f t="shared" si="853"/>
        <v>8361.56362258218</v>
      </c>
      <c r="XE3" s="108">
        <f t="shared" si="853"/>
        <v>9774.7856433002962</v>
      </c>
      <c r="XF3" s="108">
        <f t="shared" si="853"/>
        <v>13190.072193369075</v>
      </c>
      <c r="XG3" s="108">
        <f t="shared" si="853"/>
        <v>18842.960276241534</v>
      </c>
      <c r="XH3" s="108">
        <f t="shared" ref="XH3:XN20" si="854">$XN36*XH$33*$XH$34</f>
        <v>8170.7094998564071</v>
      </c>
      <c r="XI3" s="108">
        <f t="shared" si="854"/>
        <v>8252.4165948549708</v>
      </c>
      <c r="XJ3" s="108">
        <f t="shared" si="854"/>
        <v>8157.0916506899803</v>
      </c>
      <c r="XK3" s="108">
        <f t="shared" si="854"/>
        <v>7251.5046811225611</v>
      </c>
      <c r="XL3" s="108">
        <f t="shared" si="854"/>
        <v>8477.1111061010215</v>
      </c>
      <c r="XM3" s="108">
        <f t="shared" si="854"/>
        <v>11438.993299798973</v>
      </c>
      <c r="XN3" s="108">
        <f t="shared" si="854"/>
        <v>16341.418999712814</v>
      </c>
      <c r="XO3" s="108">
        <f t="shared" ref="XO3:XU20" si="855">$XU36*XO$33*$XO$34</f>
        <v>9355.2358730936139</v>
      </c>
      <c r="XP3" s="108">
        <f t="shared" si="855"/>
        <v>9448.788231824552</v>
      </c>
      <c r="XQ3" s="108">
        <f t="shared" si="855"/>
        <v>9339.643813305127</v>
      </c>
      <c r="XR3" s="108">
        <f t="shared" si="855"/>
        <v>8302.7718373705829</v>
      </c>
      <c r="XS3" s="108">
        <f t="shared" si="855"/>
        <v>9706.0572183346248</v>
      </c>
      <c r="XT3" s="108">
        <f t="shared" si="855"/>
        <v>13097.330222331062</v>
      </c>
      <c r="XU3" s="108">
        <f t="shared" si="855"/>
        <v>18710.471746187228</v>
      </c>
      <c r="XV3" s="108">
        <f t="shared" ref="XV3:YB20" si="856">$YB36*XV$33*$XV$34</f>
        <v>10241.616331450674</v>
      </c>
      <c r="XW3" s="108">
        <f t="shared" si="856"/>
        <v>10344.032494765181</v>
      </c>
      <c r="XX3" s="108">
        <f t="shared" si="856"/>
        <v>10224.546970898256</v>
      </c>
      <c r="XY3" s="108">
        <f t="shared" si="856"/>
        <v>9089.4344941624713</v>
      </c>
      <c r="XZ3" s="108">
        <f t="shared" si="856"/>
        <v>10625.676943880073</v>
      </c>
      <c r="YA3" s="108">
        <f t="shared" si="856"/>
        <v>14338.262864030943</v>
      </c>
      <c r="YB3" s="108">
        <f t="shared" si="856"/>
        <v>20483.232662901348</v>
      </c>
      <c r="YC3" s="108">
        <f t="shared" ref="YC3:YI20" si="857">$YI36*YC$33*$YC$34</f>
        <v>9143.5458771858102</v>
      </c>
      <c r="YD3" s="108">
        <f t="shared" si="857"/>
        <v>9234.9813359576692</v>
      </c>
      <c r="YE3" s="108">
        <f t="shared" si="857"/>
        <v>9128.3066340571677</v>
      </c>
      <c r="YF3" s="108">
        <f t="shared" si="857"/>
        <v>8114.8969660024068</v>
      </c>
      <c r="YG3" s="108">
        <f t="shared" si="857"/>
        <v>9486.4288475802787</v>
      </c>
      <c r="YH3" s="108">
        <f t="shared" si="857"/>
        <v>12800.964228060137</v>
      </c>
      <c r="YI3" s="108">
        <f t="shared" si="857"/>
        <v>18287.09175437162</v>
      </c>
      <c r="YJ3" s="108">
        <f t="shared" ref="YJ3:YP20" si="858">$YP36*YJ$33*$YJ$34</f>
        <v>12575.522094881184</v>
      </c>
      <c r="YK3" s="108">
        <f t="shared" si="858"/>
        <v>12701.277315829995</v>
      </c>
      <c r="YL3" s="108">
        <f t="shared" si="858"/>
        <v>12554.562891389714</v>
      </c>
      <c r="YM3" s="108">
        <f t="shared" si="858"/>
        <v>11160.77585920705</v>
      </c>
      <c r="YN3" s="108">
        <f t="shared" si="858"/>
        <v>13047.104173439227</v>
      </c>
      <c r="YO3" s="108">
        <f t="shared" si="858"/>
        <v>17605.73093283366</v>
      </c>
      <c r="YP3" s="108">
        <f t="shared" si="858"/>
        <v>25151.044189762368</v>
      </c>
      <c r="YQ3" s="108">
        <f t="shared" ref="YQ3:YW20" si="859">$YW36*YQ$33*$YQ$34</f>
        <v>19441.581369590822</v>
      </c>
      <c r="YR3" s="108">
        <f t="shared" si="859"/>
        <v>12908.234903070017</v>
      </c>
      <c r="YS3" s="108">
        <f t="shared" si="859"/>
        <v>14139.331905156962</v>
      </c>
      <c r="YT3" s="108">
        <f t="shared" si="859"/>
        <v>13773.659528299453</v>
      </c>
      <c r="YU3" s="108">
        <f t="shared" si="859"/>
        <v>16516.202354730762</v>
      </c>
      <c r="YV3" s="108">
        <f t="shared" si="859"/>
        <v>17137.845395388522</v>
      </c>
      <c r="YW3" s="108">
        <f t="shared" si="859"/>
        <v>27973.936829599334</v>
      </c>
      <c r="YX3" s="108">
        <f t="shared" ref="YX3:ZD20" si="860">$ZD36*YX$33*$YX$34</f>
        <v>11339.530167442523</v>
      </c>
      <c r="YY3" s="108">
        <f t="shared" si="860"/>
        <v>11452.925469116948</v>
      </c>
      <c r="YZ3" s="108">
        <f t="shared" si="860"/>
        <v>11320.630950496785</v>
      </c>
      <c r="ZA3" s="108">
        <f t="shared" si="860"/>
        <v>10063.833023605237</v>
      </c>
      <c r="ZB3" s="108">
        <f t="shared" si="860"/>
        <v>11764.762548721617</v>
      </c>
      <c r="ZC3" s="108">
        <f t="shared" si="860"/>
        <v>15875.342234419531</v>
      </c>
      <c r="ZD3" s="108">
        <f t="shared" si="860"/>
        <v>22679.060334885045</v>
      </c>
      <c r="ZE3" s="108">
        <f t="shared" ref="ZE3:ZK20" si="861">$ZK36*ZE$33*$ZE$34</f>
        <v>12769.32602078086</v>
      </c>
      <c r="ZF3" s="108">
        <f t="shared" si="861"/>
        <v>12897.01928098867</v>
      </c>
      <c r="ZG3" s="108">
        <f t="shared" si="861"/>
        <v>12748.043810746227</v>
      </c>
      <c r="ZH3" s="108">
        <f t="shared" si="861"/>
        <v>11332.776843443015</v>
      </c>
      <c r="ZI3" s="108">
        <f t="shared" si="861"/>
        <v>13248.175746560142</v>
      </c>
      <c r="ZJ3" s="108">
        <f t="shared" si="861"/>
        <v>17877.056429093205</v>
      </c>
      <c r="ZK3" s="108">
        <f t="shared" si="861"/>
        <v>25538.65204156172</v>
      </c>
      <c r="ZL3" s="108">
        <f t="shared" ref="ZL3:ZR20" si="862">$ZR36*ZL$33*$ZL$34</f>
        <v>16598.55330108865</v>
      </c>
      <c r="ZM3" s="108">
        <f t="shared" si="862"/>
        <v>16764.538834099541</v>
      </c>
      <c r="ZN3" s="108">
        <f t="shared" si="862"/>
        <v>16570.889045586839</v>
      </c>
      <c r="ZO3" s="108">
        <f t="shared" si="862"/>
        <v>14731.21605471618</v>
      </c>
      <c r="ZP3" s="108">
        <f t="shared" si="862"/>
        <v>17220.999049879476</v>
      </c>
      <c r="ZQ3" s="108">
        <f t="shared" si="862"/>
        <v>23237.974621524118</v>
      </c>
      <c r="ZR3" s="108">
        <f t="shared" si="862"/>
        <v>33197.1066021773</v>
      </c>
      <c r="ZS3" s="108">
        <f t="shared" ref="ZS3:ZY20" si="863">$ZY36*ZS$33*$ZS$34</f>
        <v>17644.859863083693</v>
      </c>
      <c r="ZT3" s="108">
        <f t="shared" si="863"/>
        <v>17821.308461714532</v>
      </c>
      <c r="ZU3" s="108">
        <f t="shared" si="863"/>
        <v>17615.451763311888</v>
      </c>
      <c r="ZV3" s="108">
        <f t="shared" si="863"/>
        <v>15659.81312848678</v>
      </c>
      <c r="ZW3" s="108">
        <f t="shared" si="863"/>
        <v>18306.542107949335</v>
      </c>
      <c r="ZX3" s="108">
        <f t="shared" si="863"/>
        <v>24702.803808317178</v>
      </c>
      <c r="ZY3" s="108">
        <f t="shared" si="863"/>
        <v>35289.719726167386</v>
      </c>
      <c r="ZZ3" s="108">
        <v>23889.773168184449</v>
      </c>
      <c r="AAA3" s="108">
        <v>21984.17563073221</v>
      </c>
      <c r="AAB3" s="108">
        <v>20449.212769241312</v>
      </c>
      <c r="AAC3" s="108">
        <v>23203.140260813288</v>
      </c>
      <c r="AAD3" s="108">
        <v>25616.208444753756</v>
      </c>
      <c r="AAE3" s="108">
        <v>29836.05546088576</v>
      </c>
      <c r="AAF3" s="108">
        <v>46776.52639845448</v>
      </c>
      <c r="AAG3" s="108">
        <v>31132.91031413875</v>
      </c>
      <c r="AAH3" s="108">
        <v>28942.216578115782</v>
      </c>
      <c r="AAI3" s="108">
        <v>29006.215375228821</v>
      </c>
      <c r="AAJ3" s="108">
        <v>31136.69827896135</v>
      </c>
      <c r="AAK3" s="108">
        <v>35559.98259685107</v>
      </c>
      <c r="AAL3" s="108">
        <v>37573.082241720425</v>
      </c>
      <c r="AAM3" s="108">
        <v>55024.281972433913</v>
      </c>
      <c r="AAN3" s="108">
        <v>46125.340512109469</v>
      </c>
      <c r="AAO3" s="108">
        <v>42026.349759494682</v>
      </c>
      <c r="AAP3" s="596">
        <f t="shared" ref="AAP3:ABD28" ca="1" si="864">AAP$2*$C3</f>
        <v>38530.253984067305</v>
      </c>
      <c r="AAQ3" s="596">
        <f t="shared" ca="1" si="864"/>
        <v>41844.265472208557</v>
      </c>
      <c r="AAR3" s="596">
        <f t="shared" ca="1" si="423"/>
        <v>46024.151465447467</v>
      </c>
      <c r="AAS3" s="596">
        <f t="shared" ca="1" si="423"/>
        <v>50267.518299974261</v>
      </c>
      <c r="AAT3" s="596">
        <f t="shared" ca="1" si="423"/>
        <v>62047.23374844878</v>
      </c>
      <c r="AAU3" s="596">
        <f t="shared" ca="1" si="423"/>
        <v>57623.379016605919</v>
      </c>
      <c r="AAV3" s="596">
        <f t="shared" ca="1" si="423"/>
        <v>84165.150825992794</v>
      </c>
      <c r="AAW3" s="596">
        <f t="shared" ca="1" si="423"/>
        <v>51051.976223351485</v>
      </c>
      <c r="AAX3" s="348">
        <v>0</v>
      </c>
      <c r="AAY3" s="596">
        <f t="shared" ca="1" si="424"/>
        <v>19038.902430942275</v>
      </c>
      <c r="AAZ3" s="596">
        <f t="shared" ca="1" si="424"/>
        <v>21834.926355219322</v>
      </c>
      <c r="ABA3" s="596">
        <f t="shared" ca="1" si="424"/>
        <v>24885.375423651978</v>
      </c>
      <c r="ABB3" s="596">
        <f t="shared" ca="1" si="424"/>
        <v>14130.39370992013</v>
      </c>
      <c r="ABC3" s="596">
        <f t="shared" ca="1" si="424"/>
        <v>12718.343693865876</v>
      </c>
      <c r="ABD3" s="596">
        <f t="shared" ca="1" si="424"/>
        <v>15552.659621572297</v>
      </c>
      <c r="ABE3" s="348">
        <v>0</v>
      </c>
      <c r="ABF3" s="596">
        <f t="shared" ca="1" si="424"/>
        <v>11404.006983495243</v>
      </c>
      <c r="ABG3" s="596">
        <f t="shared" ca="1" si="424"/>
        <v>14977.736292771164</v>
      </c>
      <c r="ABH3" s="596">
        <f t="shared" ca="1" si="424"/>
        <v>17912.107743389795</v>
      </c>
      <c r="ABI3" s="108">
        <f t="shared" ref="ABI3:ABO3" si="865">$ABO36*ABI$33</f>
        <v>0</v>
      </c>
      <c r="ABJ3" s="108">
        <f t="shared" si="865"/>
        <v>0</v>
      </c>
      <c r="ABK3" s="108">
        <f t="shared" si="865"/>
        <v>0</v>
      </c>
      <c r="ABL3" s="108">
        <f t="shared" si="865"/>
        <v>0</v>
      </c>
      <c r="ABM3" s="108">
        <f t="shared" si="865"/>
        <v>0</v>
      </c>
      <c r="ABN3" s="108">
        <f t="shared" si="865"/>
        <v>0</v>
      </c>
      <c r="ABO3" s="108">
        <f t="shared" si="865"/>
        <v>0</v>
      </c>
      <c r="ABP3" s="108">
        <f t="shared" ref="ABP3:ABV3" si="866">$ABV36*ABP$33</f>
        <v>0</v>
      </c>
      <c r="ABQ3" s="108">
        <f t="shared" si="866"/>
        <v>0</v>
      </c>
      <c r="ABR3" s="108">
        <f t="shared" si="866"/>
        <v>0</v>
      </c>
      <c r="ABS3" s="108">
        <f t="shared" si="866"/>
        <v>0</v>
      </c>
      <c r="ABT3" s="108">
        <f t="shared" si="866"/>
        <v>0</v>
      </c>
      <c r="ABU3" s="108">
        <f t="shared" si="866"/>
        <v>0</v>
      </c>
      <c r="ABV3" s="108">
        <f t="shared" si="866"/>
        <v>0</v>
      </c>
      <c r="ABW3" s="108">
        <f t="shared" ref="ABW3:ACC3" si="867">$ACC36*ABW$33</f>
        <v>0</v>
      </c>
      <c r="ABX3" s="108">
        <f t="shared" si="867"/>
        <v>0</v>
      </c>
      <c r="ABY3" s="108">
        <f t="shared" si="867"/>
        <v>0</v>
      </c>
      <c r="ABZ3" s="108">
        <f t="shared" si="867"/>
        <v>0</v>
      </c>
      <c r="ACA3" s="108">
        <f t="shared" si="867"/>
        <v>0</v>
      </c>
      <c r="ACB3" s="108">
        <f t="shared" si="867"/>
        <v>0</v>
      </c>
      <c r="ACC3" s="108">
        <f t="shared" si="867"/>
        <v>0</v>
      </c>
      <c r="ACD3" s="108">
        <f t="shared" ref="ACD3:ACJ3" si="868">$ACI36*ACD$33</f>
        <v>0</v>
      </c>
      <c r="ACE3" s="108">
        <f t="shared" si="868"/>
        <v>0</v>
      </c>
      <c r="ACF3" s="108">
        <f t="shared" si="868"/>
        <v>0</v>
      </c>
      <c r="ACG3" s="108">
        <f t="shared" si="868"/>
        <v>0</v>
      </c>
      <c r="ACH3" s="108">
        <f t="shared" si="868"/>
        <v>0</v>
      </c>
      <c r="ACI3" s="108">
        <f t="shared" si="868"/>
        <v>0</v>
      </c>
      <c r="ACJ3" s="108">
        <f t="shared" si="868"/>
        <v>0</v>
      </c>
    </row>
    <row r="4" spans="1:779">
      <c r="A4" s="598" t="s">
        <v>11</v>
      </c>
      <c r="B4" s="596">
        <f t="shared" si="429"/>
        <v>0</v>
      </c>
      <c r="C4" s="596">
        <f t="shared" si="430"/>
        <v>9231.642712320001</v>
      </c>
      <c r="D4" s="596">
        <f t="shared" si="431"/>
        <v>8708.2640612800005</v>
      </c>
      <c r="E4" s="596">
        <f t="shared" si="432"/>
        <v>7856.985532480001</v>
      </c>
      <c r="F4" s="596">
        <f t="shared" si="433"/>
        <v>8689.3467606400009</v>
      </c>
      <c r="G4" s="596">
        <f t="shared" si="434"/>
        <v>11180.124678240001</v>
      </c>
      <c r="H4" s="596">
        <f t="shared" si="435"/>
        <v>17391.30505504</v>
      </c>
      <c r="I4" s="596">
        <f t="shared" si="436"/>
        <v>6206.9027646599998</v>
      </c>
      <c r="J4" s="596">
        <f t="shared" si="437"/>
        <v>6066.19212264</v>
      </c>
      <c r="K4" s="596">
        <f t="shared" si="438"/>
        <v>6154.7877120599996</v>
      </c>
      <c r="L4" s="596">
        <f t="shared" si="439"/>
        <v>6019.2885753</v>
      </c>
      <c r="M4" s="596">
        <f t="shared" si="440"/>
        <v>6660.3037222799994</v>
      </c>
      <c r="N4" s="596">
        <f t="shared" ref="N4" si="869">O37*N$33</f>
        <v>8197.6977739799986</v>
      </c>
      <c r="O4" s="596">
        <f t="shared" ref="O4" si="870">O37*O$33</f>
        <v>12809.879929079998</v>
      </c>
      <c r="P4" s="596">
        <f t="shared" si="443"/>
        <v>8048.6033460000008</v>
      </c>
      <c r="Q4" s="596">
        <f t="shared" si="444"/>
        <v>8603.0047110000014</v>
      </c>
      <c r="R4" s="596">
        <f t="shared" si="445"/>
        <v>7468.112505000001</v>
      </c>
      <c r="S4" s="596">
        <f t="shared" si="446"/>
        <v>7663.7835750000004</v>
      </c>
      <c r="T4" s="596">
        <f t="shared" si="447"/>
        <v>8166.0059880000017</v>
      </c>
      <c r="U4" s="596">
        <f t="shared" ref="U4" si="871">V37*U$33</f>
        <v>10337.954865000002</v>
      </c>
      <c r="V4" s="596">
        <f t="shared" ref="V4" si="872">V37*V$33</f>
        <v>14936.225010000002</v>
      </c>
      <c r="W4" s="596">
        <f t="shared" si="450"/>
        <v>9562.854371200001</v>
      </c>
      <c r="X4" s="596">
        <f t="shared" si="451"/>
        <v>10221.559899200001</v>
      </c>
      <c r="Y4" s="596">
        <f t="shared" si="452"/>
        <v>8873.1509360000018</v>
      </c>
      <c r="Z4" s="596">
        <f t="shared" si="453"/>
        <v>9105.6352400000014</v>
      </c>
      <c r="AA4" s="596">
        <f t="shared" si="454"/>
        <v>9702.3449536000026</v>
      </c>
      <c r="AB4" s="596">
        <f t="shared" ref="AB4" si="873">AC37*AB$33</f>
        <v>12282.920728000003</v>
      </c>
      <c r="AC4" s="596">
        <f t="shared" ref="AC4" si="874">AC37*AC$33</f>
        <v>17746.301872000004</v>
      </c>
      <c r="AD4" s="596">
        <f t="shared" si="457"/>
        <v>9080.6527776000003</v>
      </c>
      <c r="AE4" s="596">
        <f t="shared" si="458"/>
        <v>8874.7941504000009</v>
      </c>
      <c r="AF4" s="596">
        <f t="shared" si="459"/>
        <v>9004.4088415999995</v>
      </c>
      <c r="AG4" s="596">
        <f t="shared" si="460"/>
        <v>8806.1746080000012</v>
      </c>
      <c r="AH4" s="596">
        <f t="shared" si="461"/>
        <v>9743.9750208000005</v>
      </c>
      <c r="AI4" s="596">
        <f t="shared" ref="AI4" si="875">AJ37*AI$33</f>
        <v>11993.1711328</v>
      </c>
      <c r="AJ4" s="596">
        <f t="shared" ref="AJ4" si="876">AJ37*AJ$33</f>
        <v>18740.759468799999</v>
      </c>
      <c r="AK4" s="596">
        <f t="shared" si="464"/>
        <v>8339.4070109999993</v>
      </c>
      <c r="AL4" s="596">
        <f t="shared" si="465"/>
        <v>8150.3524439999992</v>
      </c>
      <c r="AM4" s="596">
        <f t="shared" si="466"/>
        <v>8269.3868009999987</v>
      </c>
      <c r="AN4" s="596">
        <f t="shared" si="467"/>
        <v>8087.3342549999998</v>
      </c>
      <c r="AO4" s="596">
        <f t="shared" si="468"/>
        <v>8948.5828379999984</v>
      </c>
      <c r="AP4" s="596">
        <f t="shared" ref="AP4" si="877">AQ37*AP$33</f>
        <v>11014.179032999999</v>
      </c>
      <c r="AQ4" s="596">
        <f t="shared" ref="AQ4" si="878">AQ37*AQ$33</f>
        <v>17210.967617999999</v>
      </c>
      <c r="AR4" s="596">
        <f t="shared" si="471"/>
        <v>11642.616807900002</v>
      </c>
      <c r="AS4" s="596">
        <f t="shared" si="472"/>
        <v>13333.777771600002</v>
      </c>
      <c r="AT4" s="596">
        <f t="shared" si="473"/>
        <v>18387.709668900003</v>
      </c>
      <c r="AU4" s="596">
        <f t="shared" si="474"/>
        <v>11290.698919500002</v>
      </c>
      <c r="AV4" s="596">
        <f t="shared" si="475"/>
        <v>11515.535348200001</v>
      </c>
      <c r="AW4" s="596">
        <f t="shared" ref="AW4" si="879">AX37*AW$33</f>
        <v>13421.757243700002</v>
      </c>
      <c r="AX4" s="596">
        <f t="shared" ref="AX4" si="880">AX37*AX$33</f>
        <v>18162.873240200002</v>
      </c>
      <c r="AY4" s="596">
        <f t="shared" si="478"/>
        <v>9627.9642029999995</v>
      </c>
      <c r="AZ4" s="596">
        <f t="shared" si="479"/>
        <v>9409.6980120000007</v>
      </c>
      <c r="BA4" s="596">
        <f t="shared" si="480"/>
        <v>9547.1248730000007</v>
      </c>
      <c r="BB4" s="596">
        <f t="shared" si="481"/>
        <v>9336.9426149999999</v>
      </c>
      <c r="BC4" s="596">
        <f t="shared" si="482"/>
        <v>10331.266374000001</v>
      </c>
      <c r="BD4" s="596">
        <f t="shared" ref="BD4" si="881">BE37*BD$33</f>
        <v>12716.026609</v>
      </c>
      <c r="BE4" s="596">
        <f t="shared" ref="BE4" si="882">BE37*BE$33</f>
        <v>19870.307313999998</v>
      </c>
      <c r="BF4" s="596">
        <f t="shared" si="485"/>
        <v>8051.5905703199996</v>
      </c>
      <c r="BG4" s="596">
        <f t="shared" si="486"/>
        <v>7869.0608092800003</v>
      </c>
      <c r="BH4" s="596">
        <f t="shared" si="487"/>
        <v>7983.9869551199999</v>
      </c>
      <c r="BI4" s="596">
        <f t="shared" si="488"/>
        <v>7808.2175556000002</v>
      </c>
      <c r="BJ4" s="596">
        <f t="shared" si="489"/>
        <v>8639.7420225599999</v>
      </c>
      <c r="BK4" s="596">
        <f t="shared" ref="BK4" si="883">BL37*BK$33</f>
        <v>10634.048670959999</v>
      </c>
      <c r="BL4" s="596">
        <f t="shared" ref="BL4" si="884">BL37*BL$33</f>
        <v>16616.96861616</v>
      </c>
      <c r="BM4" s="596">
        <f t="shared" si="492"/>
        <v>7784.0263224000009</v>
      </c>
      <c r="BN4" s="596">
        <f t="shared" si="493"/>
        <v>7607.5622496000005</v>
      </c>
      <c r="BO4" s="596">
        <f t="shared" si="494"/>
        <v>7718.6692584000002</v>
      </c>
      <c r="BP4" s="596">
        <f t="shared" si="495"/>
        <v>7548.7408920000007</v>
      </c>
      <c r="BQ4" s="596">
        <f t="shared" si="496"/>
        <v>8352.6327792000011</v>
      </c>
      <c r="BR4" s="596">
        <f t="shared" ref="BR4" si="885">BS37*BR$33</f>
        <v>10280.666167200001</v>
      </c>
      <c r="BS4" s="596">
        <f t="shared" ref="BS4" si="886">BS37*BS$33</f>
        <v>16064.7663312</v>
      </c>
      <c r="BT4" s="596">
        <f t="shared" si="499"/>
        <v>8297.3600899199992</v>
      </c>
      <c r="BU4" s="596">
        <f t="shared" si="500"/>
        <v>8109.2587276799995</v>
      </c>
      <c r="BV4" s="596">
        <f t="shared" si="501"/>
        <v>8227.6929187200003</v>
      </c>
      <c r="BW4" s="596">
        <f t="shared" si="502"/>
        <v>8046.5582735999997</v>
      </c>
      <c r="BX4" s="596">
        <f t="shared" si="503"/>
        <v>8903.46447936</v>
      </c>
      <c r="BY4" s="596">
        <f t="shared" ref="BY4" si="887">BZ37*BY$33</f>
        <v>10958.646029759999</v>
      </c>
      <c r="BZ4" s="596">
        <f t="shared" ref="BZ4" si="888">BZ37*BZ$33</f>
        <v>17124.190680959997</v>
      </c>
      <c r="CA4" s="596">
        <f t="shared" si="506"/>
        <v>8047.3792896000004</v>
      </c>
      <c r="CB4" s="596">
        <f t="shared" si="507"/>
        <v>7864.9449984000012</v>
      </c>
      <c r="CC4" s="596">
        <f t="shared" si="508"/>
        <v>7979.8110336000009</v>
      </c>
      <c r="CD4" s="596">
        <f t="shared" si="509"/>
        <v>7804.1335680000011</v>
      </c>
      <c r="CE4" s="596">
        <f t="shared" si="510"/>
        <v>8635.2231168000017</v>
      </c>
      <c r="CF4" s="596">
        <f t="shared" ref="CF4" si="889">CG37*CF$33</f>
        <v>10628.4866688</v>
      </c>
      <c r="CG4" s="596">
        <f t="shared" ref="CG4" si="890">CG37*CG$33</f>
        <v>16608.277324800001</v>
      </c>
      <c r="CH4" s="596">
        <f t="shared" si="513"/>
        <v>8779.3510726799996</v>
      </c>
      <c r="CI4" s="596">
        <f t="shared" si="514"/>
        <v>8580.3229627199999</v>
      </c>
      <c r="CJ4" s="596">
        <f t="shared" si="515"/>
        <v>8705.6369578799986</v>
      </c>
      <c r="CK4" s="596">
        <f t="shared" si="516"/>
        <v>8513.9802593999993</v>
      </c>
      <c r="CL4" s="596">
        <f t="shared" si="517"/>
        <v>9420.6638714399996</v>
      </c>
      <c r="CM4" s="596">
        <f t="shared" ref="CM4" si="891">CN37*CM$33</f>
        <v>11595.230258039999</v>
      </c>
      <c r="CN4" s="596">
        <f t="shared" ref="CN4" si="892">CN37*CN$33</f>
        <v>18118.929417839998</v>
      </c>
      <c r="CO4" s="596">
        <f t="shared" si="520"/>
        <v>8572.0813056000006</v>
      </c>
      <c r="CP4" s="596">
        <f t="shared" si="521"/>
        <v>8769.0500855999999</v>
      </c>
      <c r="CQ4" s="596">
        <f t="shared" si="522"/>
        <v>9407.2289328000006</v>
      </c>
      <c r="CR4" s="596">
        <f t="shared" si="523"/>
        <v>12022.974331200001</v>
      </c>
      <c r="CS4" s="596">
        <f t="shared" si="524"/>
        <v>13590.845819999999</v>
      </c>
      <c r="CT4" s="596">
        <f t="shared" ref="CT4" si="893">CU37*CT$33</f>
        <v>9982.3777704000004</v>
      </c>
      <c r="CU4" s="596">
        <f t="shared" ref="CU4" si="894">CU37*CU$33</f>
        <v>16442.953754400001</v>
      </c>
      <c r="CV4" s="596">
        <f t="shared" si="527"/>
        <v>10694.11777092</v>
      </c>
      <c r="CW4" s="596">
        <f t="shared" si="528"/>
        <v>10451.681851680001</v>
      </c>
      <c r="CX4" s="596">
        <f t="shared" si="529"/>
        <v>10604.326689719999</v>
      </c>
      <c r="CY4" s="596">
        <f t="shared" si="530"/>
        <v>10370.8698786</v>
      </c>
      <c r="CZ4" s="596">
        <f t="shared" si="531"/>
        <v>11475.300177359999</v>
      </c>
      <c r="DA4" s="596">
        <f t="shared" si="532"/>
        <v>14124.137072759999</v>
      </c>
      <c r="DB4" s="596">
        <f t="shared" si="533"/>
        <v>22070.64775896</v>
      </c>
      <c r="DC4" s="596">
        <f t="shared" si="534"/>
        <v>10357.488004679999</v>
      </c>
      <c r="DD4" s="596">
        <f t="shared" si="535"/>
        <v>10122.683490720001</v>
      </c>
      <c r="DE4" s="596">
        <f t="shared" si="536"/>
        <v>10270.52336988</v>
      </c>
      <c r="DF4" s="596">
        <f t="shared" si="537"/>
        <v>10044.415319400001</v>
      </c>
      <c r="DG4" s="596">
        <f t="shared" si="538"/>
        <v>11114.08032744</v>
      </c>
      <c r="DH4" s="596">
        <f t="shared" ref="DH4" si="895">DI37*DH$33</f>
        <v>13679.53705404</v>
      </c>
      <c r="DI4" s="596">
        <f t="shared" ref="DI4" si="896">DI37*DI$33</f>
        <v>21375.90723384</v>
      </c>
      <c r="DJ4" s="596">
        <f t="shared" si="541"/>
        <v>13080.936521880001</v>
      </c>
      <c r="DK4" s="596">
        <f t="shared" si="542"/>
        <v>11961.119754720001</v>
      </c>
      <c r="DL4" s="596">
        <f t="shared" si="543"/>
        <v>10841.30298756</v>
      </c>
      <c r="DM4" s="596">
        <f t="shared" si="544"/>
        <v>12256.456044959999</v>
      </c>
      <c r="DN4" s="596">
        <f t="shared" si="545"/>
        <v>13843.888605000002</v>
      </c>
      <c r="DO4" s="596">
        <f t="shared" ref="DO4" si="897">DP37*DO$33</f>
        <v>21522.632151240003</v>
      </c>
      <c r="DP4" s="596">
        <f t="shared" ref="DP4" si="898">DP37*DP$33</f>
        <v>39562.757213400007</v>
      </c>
      <c r="DQ4" s="596">
        <f t="shared" si="548"/>
        <v>11355.547386240001</v>
      </c>
      <c r="DR4" s="596">
        <f t="shared" si="549"/>
        <v>11098.116840960001</v>
      </c>
      <c r="DS4" s="596">
        <f t="shared" si="550"/>
        <v>11260.202739840001</v>
      </c>
      <c r="DT4" s="596">
        <f t="shared" si="551"/>
        <v>11012.306659200001</v>
      </c>
      <c r="DU4" s="596">
        <f t="shared" si="552"/>
        <v>12185.04580992</v>
      </c>
      <c r="DV4" s="596">
        <f t="shared" ref="DV4" si="899">DW37*DV$33</f>
        <v>14997.712878720002</v>
      </c>
      <c r="DW4" s="596">
        <f t="shared" ref="DW4" si="900">DW37*DW$33</f>
        <v>23435.714085120002</v>
      </c>
      <c r="DX4" s="596">
        <f t="shared" si="555"/>
        <v>12768.720077880002</v>
      </c>
      <c r="DY4" s="596">
        <f t="shared" si="556"/>
        <v>11433.356958240001</v>
      </c>
      <c r="DZ4" s="596">
        <f t="shared" si="557"/>
        <v>19103.417852040006</v>
      </c>
      <c r="EA4" s="596">
        <f t="shared" si="558"/>
        <v>20063.554971120004</v>
      </c>
      <c r="EB4" s="596">
        <f t="shared" si="559"/>
        <v>10638.760721760002</v>
      </c>
      <c r="EC4" s="596">
        <f t="shared" ref="EC4" si="901">ED37*EC$33</f>
        <v>14324.804374320003</v>
      </c>
      <c r="ED4" s="596">
        <f t="shared" ref="ED4" si="902">ED37*ED$33</f>
        <v>22027.973444640003</v>
      </c>
      <c r="EE4" s="596">
        <f t="shared" si="562"/>
        <v>11114.717071680003</v>
      </c>
      <c r="EF4" s="596">
        <f t="shared" si="563"/>
        <v>10958.817574800001</v>
      </c>
      <c r="EG4" s="596">
        <f t="shared" si="564"/>
        <v>11050.523161200001</v>
      </c>
      <c r="EH4" s="596">
        <f t="shared" si="565"/>
        <v>11417.345506800002</v>
      </c>
      <c r="EI4" s="596">
        <f t="shared" si="566"/>
        <v>12609.518130000002</v>
      </c>
      <c r="EJ4" s="596">
        <f t="shared" ref="EJ4" si="903">EK37*EJ$33</f>
        <v>14241.877567920003</v>
      </c>
      <c r="EK4" s="596">
        <f t="shared" ref="EK4" si="904">EK37*EK$33</f>
        <v>20312.787387600005</v>
      </c>
      <c r="EL4" s="596">
        <f t="shared" si="569"/>
        <v>10643.275493280002</v>
      </c>
      <c r="EM4" s="596">
        <f t="shared" si="570"/>
        <v>10493.988625800001</v>
      </c>
      <c r="EN4" s="596">
        <f t="shared" si="571"/>
        <v>10581.8044302</v>
      </c>
      <c r="EO4" s="596">
        <f t="shared" si="572"/>
        <v>10933.0676478</v>
      </c>
      <c r="EP4" s="596">
        <f t="shared" si="573"/>
        <v>12074.673105000002</v>
      </c>
      <c r="EQ4" s="596">
        <f t="shared" ref="EQ4" si="905">ER37*EQ$33</f>
        <v>13637.794423320001</v>
      </c>
      <c r="ER4" s="596">
        <f t="shared" ref="ER4" si="906">ER37*ER$33</f>
        <v>19451.200674600001</v>
      </c>
      <c r="ES4" s="596">
        <f t="shared" si="576"/>
        <v>8936.7857279999989</v>
      </c>
      <c r="ET4" s="596">
        <f t="shared" si="577"/>
        <v>9026.1535852800007</v>
      </c>
      <c r="EU4" s="596">
        <f t="shared" si="578"/>
        <v>8921.8910851199998</v>
      </c>
      <c r="EV4" s="596">
        <f t="shared" si="579"/>
        <v>7931.3973335999999</v>
      </c>
      <c r="EW4" s="596">
        <f t="shared" si="580"/>
        <v>9271.9151927999992</v>
      </c>
      <c r="EX4" s="596">
        <f t="shared" ref="EX4" si="907">EY37*EX$33</f>
        <v>12511.500019200001</v>
      </c>
      <c r="EY4" s="596">
        <f t="shared" ref="EY4" si="908">EY37*EY$33</f>
        <v>17873.571455999998</v>
      </c>
      <c r="EZ4" s="596">
        <f t="shared" si="583"/>
        <v>10728.669024000001</v>
      </c>
      <c r="FA4" s="596">
        <f t="shared" si="584"/>
        <v>10835.955714240001</v>
      </c>
      <c r="FB4" s="596">
        <f t="shared" si="585"/>
        <v>10710.787908960001</v>
      </c>
      <c r="FC4" s="596">
        <f t="shared" si="586"/>
        <v>9521.6937588000001</v>
      </c>
      <c r="FD4" s="596">
        <f t="shared" si="587"/>
        <v>11130.994112400002</v>
      </c>
      <c r="FE4" s="596">
        <f t="shared" ref="FE4" si="909">FF37*FE$33</f>
        <v>15020.136633600003</v>
      </c>
      <c r="FF4" s="596">
        <f t="shared" ref="FF4" si="910">FF37*FF$33</f>
        <v>21457.338048000001</v>
      </c>
      <c r="FG4" s="596">
        <f t="shared" si="590"/>
        <v>9860.5343520000006</v>
      </c>
      <c r="FH4" s="596">
        <f t="shared" si="591"/>
        <v>9959.1396955200016</v>
      </c>
      <c r="FI4" s="596">
        <f t="shared" si="592"/>
        <v>9844.100128080001</v>
      </c>
      <c r="FJ4" s="596">
        <f t="shared" si="593"/>
        <v>8751.2242373999998</v>
      </c>
      <c r="FK4" s="596">
        <f t="shared" si="594"/>
        <v>10230.304390200001</v>
      </c>
      <c r="FL4" s="596">
        <f t="shared" ref="FL4" si="911">FM37*FL$33</f>
        <v>13804.748092800002</v>
      </c>
      <c r="FM4" s="596">
        <f t="shared" ref="FM4" si="912">FM37*FM$33</f>
        <v>19721.068704000001</v>
      </c>
      <c r="FN4" s="596">
        <f t="shared" si="597"/>
        <v>8892.1294560000006</v>
      </c>
      <c r="FO4" s="596">
        <f t="shared" si="598"/>
        <v>8981.0507505599999</v>
      </c>
      <c r="FP4" s="596">
        <f t="shared" si="599"/>
        <v>8877.3092402399998</v>
      </c>
      <c r="FQ4" s="596">
        <f t="shared" si="600"/>
        <v>7891.7648921999998</v>
      </c>
      <c r="FR4" s="596">
        <f t="shared" si="601"/>
        <v>9225.5843106000011</v>
      </c>
      <c r="FS4" s="596">
        <f t="shared" ref="FS4" si="913">FT37*FS$33</f>
        <v>12448.981238400002</v>
      </c>
      <c r="FT4" s="596">
        <f t="shared" ref="FT4" si="914">FT37*FT$33</f>
        <v>17784.258912000001</v>
      </c>
      <c r="FU4" s="596">
        <f t="shared" si="604"/>
        <v>9816.0050879999999</v>
      </c>
      <c r="FV4" s="596">
        <f t="shared" si="605"/>
        <v>9914.1651388800001</v>
      </c>
      <c r="FW4" s="596">
        <f t="shared" si="606"/>
        <v>9799.6450795200017</v>
      </c>
      <c r="FX4" s="596">
        <f t="shared" si="607"/>
        <v>8711.7045156000004</v>
      </c>
      <c r="FY4" s="596">
        <f t="shared" si="608"/>
        <v>10184.105278800002</v>
      </c>
      <c r="FZ4" s="596">
        <f t="shared" ref="FZ4" si="915">GA37*FZ$33</f>
        <v>13742.407123200002</v>
      </c>
      <c r="GA4" s="596">
        <f t="shared" ref="GA4" si="916">GA37*GA$33</f>
        <v>19632.010176</v>
      </c>
      <c r="GB4" s="596">
        <f t="shared" si="611"/>
        <v>10353.878783999999</v>
      </c>
      <c r="GC4" s="596">
        <f t="shared" si="612"/>
        <v>10457.41757184</v>
      </c>
      <c r="GD4" s="596">
        <f t="shared" si="613"/>
        <v>10336.62231936</v>
      </c>
      <c r="GE4" s="596">
        <f t="shared" si="614"/>
        <v>9189.0674208</v>
      </c>
      <c r="GF4" s="596">
        <f t="shared" si="615"/>
        <v>10742.149238399999</v>
      </c>
      <c r="GG4" s="596">
        <f t="shared" ref="GG4" si="917">GH37*GG$33</f>
        <v>14495.4302976</v>
      </c>
      <c r="GH4" s="596">
        <f t="shared" ref="GH4" si="918">GH37*GH$33</f>
        <v>20707.757567999997</v>
      </c>
      <c r="GI4" s="596">
        <f t="shared" si="618"/>
        <v>10154.858544000001</v>
      </c>
      <c r="GJ4" s="596">
        <f t="shared" si="619"/>
        <v>10256.40712944</v>
      </c>
      <c r="GK4" s="596">
        <f t="shared" si="620"/>
        <v>10137.93377976</v>
      </c>
      <c r="GL4" s="596">
        <f t="shared" si="621"/>
        <v>9012.4369578000005</v>
      </c>
      <c r="GM4" s="596">
        <f t="shared" si="622"/>
        <v>10535.665739400001</v>
      </c>
      <c r="GN4" s="596">
        <f t="shared" ref="GN4" si="919">GO37*GN$33</f>
        <v>14216.801961600002</v>
      </c>
      <c r="GO4" s="596">
        <f t="shared" ref="GO4" si="920">GO37*GO$33</f>
        <v>20309.717088000001</v>
      </c>
      <c r="GP4" s="596">
        <f t="shared" si="625"/>
        <v>8298.1298879999995</v>
      </c>
      <c r="GQ4" s="596">
        <f t="shared" si="626"/>
        <v>8381.1111868799999</v>
      </c>
      <c r="GR4" s="596">
        <f t="shared" si="627"/>
        <v>8284.2996715200006</v>
      </c>
      <c r="GS4" s="596">
        <f t="shared" si="628"/>
        <v>7364.5902755999996</v>
      </c>
      <c r="GT4" s="596">
        <f t="shared" si="629"/>
        <v>8609.3097588000001</v>
      </c>
      <c r="GU4" s="596">
        <f t="shared" ref="GU4" si="921">GV37*GU$33</f>
        <v>11617.381843200001</v>
      </c>
      <c r="GV4" s="596">
        <f t="shared" ref="GV4" si="922">GV37*GV$33</f>
        <v>16596.259775999999</v>
      </c>
      <c r="GW4" s="596">
        <f t="shared" si="632"/>
        <v>9219.3292799999981</v>
      </c>
      <c r="GX4" s="596">
        <f t="shared" si="633"/>
        <v>9311.5225727999987</v>
      </c>
      <c r="GY4" s="596">
        <f t="shared" si="634"/>
        <v>9203.9637311999995</v>
      </c>
      <c r="GZ4" s="596">
        <f t="shared" si="635"/>
        <v>8182.1547359999986</v>
      </c>
      <c r="HA4" s="596">
        <f t="shared" si="636"/>
        <v>9565.0541279999998</v>
      </c>
      <c r="HB4" s="596">
        <f t="shared" ref="HB4" si="923">HC37*HB$33</f>
        <v>12907.060991999999</v>
      </c>
      <c r="HC4" s="596">
        <f t="shared" ref="HC4" si="924">HC37*HC$33</f>
        <v>18438.658559999996</v>
      </c>
      <c r="HD4" s="596">
        <f t="shared" si="639"/>
        <v>7706.9763359999997</v>
      </c>
      <c r="HE4" s="596">
        <f t="shared" si="640"/>
        <v>7784.04609936</v>
      </c>
      <c r="HF4" s="596">
        <f t="shared" si="641"/>
        <v>7694.1313754399998</v>
      </c>
      <c r="HG4" s="596">
        <f t="shared" si="642"/>
        <v>6839.9414981999998</v>
      </c>
      <c r="HH4" s="596">
        <f t="shared" si="643"/>
        <v>7995.9879486</v>
      </c>
      <c r="HI4" s="596">
        <f t="shared" ref="HI4" si="925">HJ37*HI$33</f>
        <v>10789.766870400001</v>
      </c>
      <c r="HJ4" s="596">
        <f t="shared" ref="HJ4" si="926">HJ37*HJ$33</f>
        <v>15413.952671999999</v>
      </c>
      <c r="HK4" s="596">
        <f t="shared" si="646"/>
        <v>8145.7500960000007</v>
      </c>
      <c r="HL4" s="596">
        <f t="shared" si="647"/>
        <v>8227.207596960001</v>
      </c>
      <c r="HM4" s="596">
        <f t="shared" si="648"/>
        <v>8132.1738458400014</v>
      </c>
      <c r="HN4" s="596">
        <f t="shared" si="649"/>
        <v>7229.3532102000008</v>
      </c>
      <c r="HO4" s="596">
        <f t="shared" si="650"/>
        <v>8451.2157246000006</v>
      </c>
      <c r="HP4" s="596">
        <f t="shared" ref="HP4" si="927">HQ37*HP$33</f>
        <v>11404.050134400002</v>
      </c>
      <c r="HQ4" s="596">
        <f t="shared" ref="HQ4" si="928">HQ37*HQ$33</f>
        <v>16291.500192000001</v>
      </c>
      <c r="HR4" s="596">
        <f t="shared" si="653"/>
        <v>8203.4713440000014</v>
      </c>
      <c r="HS4" s="596">
        <f t="shared" si="654"/>
        <v>8285.5060574400013</v>
      </c>
      <c r="HT4" s="596">
        <f t="shared" si="655"/>
        <v>8189.7988917600014</v>
      </c>
      <c r="HU4" s="596">
        <f t="shared" si="656"/>
        <v>7280.5808178000007</v>
      </c>
      <c r="HV4" s="596">
        <f t="shared" si="657"/>
        <v>8511.1015194000011</v>
      </c>
      <c r="HW4" s="596">
        <f t="shared" ref="HW4" si="929">HX37*HW$33</f>
        <v>11484.859881600001</v>
      </c>
      <c r="HX4" s="596">
        <f t="shared" ref="HX4" si="930">HX37*HX$33</f>
        <v>16406.942688000003</v>
      </c>
      <c r="HY4" s="596">
        <f t="shared" si="660"/>
        <v>8930.5286400000023</v>
      </c>
      <c r="HZ4" s="596">
        <f t="shared" si="661"/>
        <v>9019.8339264000024</v>
      </c>
      <c r="IA4" s="596">
        <f t="shared" si="662"/>
        <v>8915.6444256000013</v>
      </c>
      <c r="IB4" s="596">
        <f t="shared" si="663"/>
        <v>7925.8441680000014</v>
      </c>
      <c r="IC4" s="596">
        <f t="shared" si="664"/>
        <v>9265.4234640000013</v>
      </c>
      <c r="ID4" s="596">
        <f t="shared" ref="ID4" si="931">IE37*ID$33</f>
        <v>12502.740096000003</v>
      </c>
      <c r="IE4" s="596">
        <f t="shared" ref="IE4" si="932">IE37*IE$33</f>
        <v>17861.057280000005</v>
      </c>
      <c r="IF4" s="596">
        <f t="shared" si="667"/>
        <v>9273.829968</v>
      </c>
      <c r="IG4" s="596">
        <f t="shared" si="668"/>
        <v>9366.5682676800006</v>
      </c>
      <c r="IH4" s="596">
        <f t="shared" si="669"/>
        <v>9258.3735847200005</v>
      </c>
      <c r="II4" s="596">
        <f t="shared" si="670"/>
        <v>8230.5240966000001</v>
      </c>
      <c r="IJ4" s="596">
        <f t="shared" si="671"/>
        <v>9621.5985918000006</v>
      </c>
      <c r="IK4" s="596">
        <f t="shared" ref="IK4" si="933">IL37*IK$33</f>
        <v>12983.361955200002</v>
      </c>
      <c r="IL4" s="596">
        <f t="shared" ref="IL4" si="934">IL37*IL$33</f>
        <v>18547.659936</v>
      </c>
      <c r="IM4" s="596">
        <f t="shared" si="674"/>
        <v>7295.5624320000006</v>
      </c>
      <c r="IN4" s="596">
        <f t="shared" si="675"/>
        <v>7368.5180563200011</v>
      </c>
      <c r="IO4" s="596">
        <f t="shared" si="676"/>
        <v>7283.4031612800018</v>
      </c>
      <c r="IP4" s="596">
        <f t="shared" si="677"/>
        <v>6474.8116584000009</v>
      </c>
      <c r="IQ4" s="596">
        <f t="shared" si="678"/>
        <v>7569.1460232000009</v>
      </c>
      <c r="IR4" s="596">
        <f t="shared" ref="IR4" si="935">IS37*IR$33</f>
        <v>10213.787404800003</v>
      </c>
      <c r="IS4" s="596">
        <f t="shared" ref="IS4" si="936">IS37*IS$33</f>
        <v>14591.124864000001</v>
      </c>
      <c r="IT4" s="596">
        <f t="shared" si="681"/>
        <v>9778.050432</v>
      </c>
      <c r="IU4" s="596">
        <f t="shared" si="682"/>
        <v>9875.8309363200005</v>
      </c>
      <c r="IV4" s="596">
        <f t="shared" si="683"/>
        <v>9761.753681279999</v>
      </c>
      <c r="IW4" s="596">
        <f t="shared" si="684"/>
        <v>8678.0197583999998</v>
      </c>
      <c r="IX4" s="596">
        <f t="shared" si="685"/>
        <v>10144.727323199999</v>
      </c>
      <c r="IY4" s="596">
        <f t="shared" ref="IY4" si="937">IZ37*IY$33</f>
        <v>13689.2706048</v>
      </c>
      <c r="IZ4" s="596">
        <f t="shared" ref="IZ4" si="938">IZ37*IZ$33</f>
        <v>19556.100864</v>
      </c>
      <c r="JA4" s="596">
        <f t="shared" si="688"/>
        <v>8371.780272</v>
      </c>
      <c r="JB4" s="596">
        <f t="shared" si="689"/>
        <v>8455.4980747200007</v>
      </c>
      <c r="JC4" s="596">
        <f t="shared" si="690"/>
        <v>8357.8273048800002</v>
      </c>
      <c r="JD4" s="596">
        <f t="shared" si="691"/>
        <v>7429.9549914000008</v>
      </c>
      <c r="JE4" s="596">
        <f t="shared" si="692"/>
        <v>8685.7220322000012</v>
      </c>
      <c r="JF4" s="596">
        <f t="shared" ref="JF4" si="939">JG37*JF$33</f>
        <v>11720.492380800002</v>
      </c>
      <c r="JG4" s="596">
        <f t="shared" ref="JG4" si="940">JG37*JG$33</f>
        <v>16743.560544</v>
      </c>
      <c r="JH4" s="596">
        <f t="shared" si="695"/>
        <v>7552.0823039999996</v>
      </c>
      <c r="JI4" s="596">
        <f t="shared" si="696"/>
        <v>7627.6031270400008</v>
      </c>
      <c r="JJ4" s="596">
        <f t="shared" si="697"/>
        <v>7539.4955001600001</v>
      </c>
      <c r="JK4" s="596">
        <f t="shared" si="698"/>
        <v>6702.4730448</v>
      </c>
      <c r="JL4" s="596">
        <f t="shared" si="699"/>
        <v>7835.2853904000003</v>
      </c>
      <c r="JM4" s="596">
        <f t="shared" ref="JM4" si="941">JN37*JM$33</f>
        <v>10572.915225600002</v>
      </c>
      <c r="JN4" s="596">
        <f t="shared" ref="JN4" si="942">JN37*JN$33</f>
        <v>15104.164607999999</v>
      </c>
      <c r="JO4" s="596">
        <f t="shared" si="702"/>
        <v>7111.2206880000003</v>
      </c>
      <c r="JP4" s="596">
        <f t="shared" si="703"/>
        <v>7182.3328948800008</v>
      </c>
      <c r="JQ4" s="596">
        <f t="shared" si="704"/>
        <v>7099.3686535200004</v>
      </c>
      <c r="JR4" s="596">
        <f t="shared" si="705"/>
        <v>6311.2083606000006</v>
      </c>
      <c r="JS4" s="596">
        <f t="shared" si="706"/>
        <v>7377.8914638000006</v>
      </c>
      <c r="JT4" s="596">
        <f t="shared" ref="JT4" si="943">JU37*JT$33</f>
        <v>9955.7089632000007</v>
      </c>
      <c r="JU4" s="596">
        <f t="shared" ref="JU4" si="944">JU37*JU$33</f>
        <v>14222.441376000001</v>
      </c>
      <c r="JV4" s="596">
        <f t="shared" si="709"/>
        <v>8157.7769759999992</v>
      </c>
      <c r="JW4" s="596">
        <f t="shared" si="710"/>
        <v>8239.3547457599998</v>
      </c>
      <c r="JX4" s="596">
        <f t="shared" si="711"/>
        <v>8144.1806810399994</v>
      </c>
      <c r="JY4" s="596">
        <f t="shared" si="712"/>
        <v>7240.0270661999994</v>
      </c>
      <c r="JZ4" s="596">
        <f t="shared" si="713"/>
        <v>8463.6936126000001</v>
      </c>
      <c r="KA4" s="596">
        <f t="shared" ref="KA4" si="945">KB37*KA$33</f>
        <v>11420.887766399999</v>
      </c>
      <c r="KB4" s="596">
        <f t="shared" ref="KB4" si="946">KB37*KB$33</f>
        <v>16315.553951999998</v>
      </c>
      <c r="KC4" s="596">
        <f t="shared" si="716"/>
        <v>9279.4260959999992</v>
      </c>
      <c r="KD4" s="596">
        <f t="shared" si="717"/>
        <v>9372.2203569600006</v>
      </c>
      <c r="KE4" s="596">
        <f t="shared" si="718"/>
        <v>9263.9603858400005</v>
      </c>
      <c r="KF4" s="596">
        <f t="shared" si="719"/>
        <v>8235.4906601999992</v>
      </c>
      <c r="KG4" s="596">
        <f t="shared" si="720"/>
        <v>9627.4045745999993</v>
      </c>
      <c r="KH4" s="596">
        <f t="shared" ref="KH4" si="947">KI37*KH$33</f>
        <v>12991.1965344</v>
      </c>
      <c r="KI4" s="596">
        <f t="shared" ref="KI4" si="948">KI37*KI$33</f>
        <v>18558.852191999998</v>
      </c>
      <c r="KJ4" s="596">
        <f t="shared" si="723"/>
        <v>11808.9024768</v>
      </c>
      <c r="KK4" s="596">
        <f t="shared" si="724"/>
        <v>10176.278745600001</v>
      </c>
      <c r="KL4" s="596">
        <f t="shared" si="725"/>
        <v>11612.496614400001</v>
      </c>
      <c r="KM4" s="596">
        <f t="shared" si="726"/>
        <v>13785.2364672</v>
      </c>
      <c r="KN4" s="596">
        <f t="shared" si="727"/>
        <v>16989.107097600001</v>
      </c>
      <c r="KO4" s="596">
        <f t="shared" ref="KO4" si="949">KP37*KO$33</f>
        <v>24010.616678400002</v>
      </c>
      <c r="KP4" s="596">
        <f t="shared" ref="KP4" si="950">KP37*KP$33</f>
        <v>34383.301286400005</v>
      </c>
      <c r="KQ4" s="596">
        <f t="shared" si="730"/>
        <v>12107.401776000001</v>
      </c>
      <c r="KR4" s="596">
        <f t="shared" si="731"/>
        <v>12228.475793760001</v>
      </c>
      <c r="KS4" s="596">
        <f t="shared" si="732"/>
        <v>12087.222773040001</v>
      </c>
      <c r="KT4" s="596">
        <f t="shared" si="733"/>
        <v>10745.319076199999</v>
      </c>
      <c r="KU4" s="596">
        <f t="shared" si="734"/>
        <v>12561.4293426</v>
      </c>
      <c r="KV4" s="596">
        <f t="shared" ref="KV4" si="951">KW37*KV$33</f>
        <v>16950.362486400001</v>
      </c>
      <c r="KW4" s="596">
        <f t="shared" ref="KW4" si="952">KW37*KW$33</f>
        <v>24214.803552000001</v>
      </c>
      <c r="KX4" s="596">
        <f t="shared" si="737"/>
        <v>8169.3191520000009</v>
      </c>
      <c r="KY4" s="596">
        <f t="shared" si="738"/>
        <v>8251.0123435200021</v>
      </c>
      <c r="KZ4" s="596">
        <f t="shared" si="739"/>
        <v>8155.7036200800021</v>
      </c>
      <c r="LA4" s="596">
        <f t="shared" si="740"/>
        <v>7250.2707474000017</v>
      </c>
      <c r="LB4" s="596">
        <f t="shared" si="741"/>
        <v>8475.6686202000019</v>
      </c>
      <c r="LC4" s="596">
        <f t="shared" ref="LC4" si="953">LD37*LC$33</f>
        <v>11437.046812800003</v>
      </c>
      <c r="LD4" s="596">
        <f t="shared" ref="LD4" si="954">LD37*LD$33</f>
        <v>16338.638304000002</v>
      </c>
      <c r="LE4" s="596">
        <f t="shared" si="744"/>
        <v>11573.807472000002</v>
      </c>
      <c r="LF4" s="596">
        <f t="shared" si="745"/>
        <v>11689.545546720003</v>
      </c>
      <c r="LG4" s="596">
        <f t="shared" si="746"/>
        <v>11554.517792880002</v>
      </c>
      <c r="LH4" s="596">
        <f t="shared" si="747"/>
        <v>10271.754131400001</v>
      </c>
      <c r="LI4" s="596">
        <f t="shared" si="748"/>
        <v>12007.825252200002</v>
      </c>
      <c r="LJ4" s="596">
        <f t="shared" ref="LJ4" si="955">LK37*LJ$33</f>
        <v>16203.330460800003</v>
      </c>
      <c r="LK4" s="596">
        <f t="shared" ref="LK4" si="956">LK37*LK$33</f>
        <v>23147.614944000004</v>
      </c>
      <c r="LL4" s="596">
        <f t="shared" si="751"/>
        <v>14652.874080000001</v>
      </c>
      <c r="LM4" s="596">
        <f t="shared" si="752"/>
        <v>14799.402820800002</v>
      </c>
      <c r="LN4" s="596">
        <f t="shared" si="753"/>
        <v>14628.452623200003</v>
      </c>
      <c r="LO4" s="596">
        <f t="shared" si="754"/>
        <v>13004.425746000001</v>
      </c>
      <c r="LP4" s="596">
        <f t="shared" si="755"/>
        <v>15202.356858000001</v>
      </c>
      <c r="LQ4" s="596">
        <f t="shared" ref="LQ4" si="957">LR37*LQ$33</f>
        <v>20514.023712000002</v>
      </c>
      <c r="LR4" s="596">
        <f t="shared" ref="LR4" si="958">LR37*LR$33</f>
        <v>29305.748160000003</v>
      </c>
      <c r="LS4" s="596">
        <f t="shared" si="758"/>
        <v>17889.492192000002</v>
      </c>
      <c r="LT4" s="596">
        <f t="shared" si="759"/>
        <v>18068.387113920002</v>
      </c>
      <c r="LU4" s="596">
        <f t="shared" si="760"/>
        <v>17859.676371680005</v>
      </c>
      <c r="LV4" s="596">
        <f t="shared" si="761"/>
        <v>15876.924320400001</v>
      </c>
      <c r="LW4" s="596">
        <f t="shared" si="762"/>
        <v>18560.348149200003</v>
      </c>
      <c r="LX4" s="596">
        <f t="shared" ref="LX4" si="959">LY37*LX$33</f>
        <v>25045.289068800004</v>
      </c>
      <c r="LY4" s="596">
        <f t="shared" ref="LY4" si="960">LY37*LY$33</f>
        <v>35778.984384000003</v>
      </c>
      <c r="LZ4" s="596">
        <f t="shared" si="765"/>
        <v>20409.025728000001</v>
      </c>
      <c r="MA4" s="596">
        <f t="shared" si="766"/>
        <v>20613.115985280001</v>
      </c>
      <c r="MB4" s="596">
        <f t="shared" si="767"/>
        <v>20375.01068512</v>
      </c>
      <c r="MC4" s="596">
        <f t="shared" si="768"/>
        <v>18113.010333599999</v>
      </c>
      <c r="MD4" s="596">
        <f t="shared" si="769"/>
        <v>21174.3641928</v>
      </c>
      <c r="ME4" s="596">
        <f t="shared" ref="ME4" si="961">MF37*ME$33</f>
        <v>28572.636019200003</v>
      </c>
      <c r="MF4" s="596">
        <f t="shared" ref="MF4" si="962">MF37*MF$33</f>
        <v>40818.051456000001</v>
      </c>
      <c r="MG4" s="596">
        <f t="shared" si="772"/>
        <v>23971.603967999999</v>
      </c>
      <c r="MH4" s="596">
        <f t="shared" si="773"/>
        <v>24211.320007679999</v>
      </c>
      <c r="MI4" s="596">
        <f t="shared" si="774"/>
        <v>23931.651294719999</v>
      </c>
      <c r="MJ4" s="596">
        <f t="shared" si="775"/>
        <v>21274.798521599998</v>
      </c>
      <c r="MK4" s="596">
        <f t="shared" si="776"/>
        <v>24870.539116799999</v>
      </c>
      <c r="ML4" s="596">
        <f t="shared" ref="ML4" si="963">MM37*ML$33</f>
        <v>33560.245555200003</v>
      </c>
      <c r="MM4" s="728">
        <v>44056.63</v>
      </c>
      <c r="MN4" s="596">
        <f t="shared" si="778"/>
        <v>34585.939476671098</v>
      </c>
      <c r="MO4" s="596">
        <f t="shared" si="779"/>
        <v>36939.131201811499</v>
      </c>
      <c r="MP4" s="596">
        <f t="shared" si="780"/>
        <v>38095.603775345102</v>
      </c>
      <c r="MQ4" s="596">
        <f t="shared" si="781"/>
        <v>42296.212856134305</v>
      </c>
      <c r="MR4" s="596">
        <f t="shared" si="782"/>
        <v>45531.872460136699</v>
      </c>
      <c r="MS4" s="596">
        <f t="shared" ref="MS4" si="964">MT37*MS$33</f>
        <v>53411.027492389112</v>
      </c>
      <c r="MT4" s="596">
        <f t="shared" ref="MT4" si="965">MT37*MT$33</f>
        <v>71939.202091914209</v>
      </c>
      <c r="MU4" s="596">
        <f t="shared" si="785"/>
        <v>32622.730439999999</v>
      </c>
      <c r="MV4" s="596">
        <f t="shared" si="786"/>
        <v>0</v>
      </c>
      <c r="MW4" s="596">
        <f t="shared" si="787"/>
        <v>12858.59448</v>
      </c>
      <c r="MX4" s="596">
        <f t="shared" si="788"/>
        <v>11916.027755000001</v>
      </c>
      <c r="MY4" s="596">
        <f t="shared" si="789"/>
        <v>11320.722454999999</v>
      </c>
      <c r="MZ4" s="596">
        <f t="shared" ref="MZ4" si="966">NA37*MZ$33</f>
        <v>13434.056269999999</v>
      </c>
      <c r="NA4" s="596">
        <f t="shared" ref="NA4" si="967">NA37*NA$33</f>
        <v>17055.496845000001</v>
      </c>
      <c r="NB4" s="596">
        <f t="shared" si="792"/>
        <v>12048.347471999999</v>
      </c>
      <c r="NC4" s="596">
        <f t="shared" si="793"/>
        <v>0</v>
      </c>
      <c r="ND4" s="596">
        <f t="shared" si="794"/>
        <v>9774.2218866599997</v>
      </c>
      <c r="NE4" s="596">
        <f t="shared" si="795"/>
        <v>9525.7247200499987</v>
      </c>
      <c r="NF4" s="596">
        <f t="shared" si="796"/>
        <v>10128.14209365</v>
      </c>
      <c r="NG4" s="596">
        <f t="shared" ref="NG4" si="968">NH37*NG$33</f>
        <v>14533.319138099998</v>
      </c>
      <c r="NH4" s="596">
        <f t="shared" ref="NH4" si="969">NH37*NH$33</f>
        <v>19292.416389539998</v>
      </c>
      <c r="NI4" s="596">
        <f t="shared" si="799"/>
        <v>10305.585083999998</v>
      </c>
      <c r="NJ4" s="596">
        <f t="shared" si="800"/>
        <v>10408.640934839999</v>
      </c>
      <c r="NK4" s="596">
        <f t="shared" si="801"/>
        <v>10288.40910886</v>
      </c>
      <c r="NL4" s="596">
        <f t="shared" si="802"/>
        <v>9146.2067620499984</v>
      </c>
      <c r="NM4" s="596">
        <f t="shared" si="803"/>
        <v>10692.044524649998</v>
      </c>
      <c r="NN4" s="596">
        <f t="shared" ref="NN4" si="970">NO37*NN$33</f>
        <v>14427.8191176</v>
      </c>
      <c r="NO4" s="596">
        <f t="shared" ref="NO4" si="971">NO37*NO$33</f>
        <v>20611.170167999997</v>
      </c>
      <c r="NP4" s="596">
        <f t="shared" si="806"/>
        <v>9438.5356319999973</v>
      </c>
      <c r="NQ4" s="596">
        <f t="shared" si="807"/>
        <v>9532.9209883199983</v>
      </c>
      <c r="NR4" s="596">
        <f t="shared" si="808"/>
        <v>9422.8047392799981</v>
      </c>
      <c r="NS4" s="596">
        <f t="shared" si="809"/>
        <v>8376.7003733999991</v>
      </c>
      <c r="NT4" s="596">
        <f t="shared" si="810"/>
        <v>9792.4807181999986</v>
      </c>
      <c r="NU4" s="596">
        <f t="shared" ref="NU4" si="972">NV37*NU$33</f>
        <v>13213.949884799998</v>
      </c>
      <c r="NV4" s="596">
        <f t="shared" ref="NV4" si="973">NV37*NV$33</f>
        <v>18877.071263999995</v>
      </c>
      <c r="NW4" s="596">
        <f t="shared" si="813"/>
        <v>7931.2792559999989</v>
      </c>
      <c r="NX4" s="596">
        <f t="shared" si="814"/>
        <v>8010.59204856</v>
      </c>
      <c r="NY4" s="596">
        <f t="shared" si="815"/>
        <v>7918.0604572399998</v>
      </c>
      <c r="NZ4" s="596">
        <f t="shared" si="816"/>
        <v>7039.0103396999993</v>
      </c>
      <c r="OA4" s="596">
        <f t="shared" si="817"/>
        <v>8228.702228099999</v>
      </c>
      <c r="OB4" s="596">
        <f t="shared" ref="OB4" si="974">OC37*OB$33</f>
        <v>11103.790958400001</v>
      </c>
      <c r="OC4" s="596">
        <f t="shared" si="378"/>
        <v>15862.558511999998</v>
      </c>
      <c r="OD4" s="596">
        <f>$OJ$37*OD$33</f>
        <v>7901.2519919999986</v>
      </c>
      <c r="OE4" s="596">
        <f t="shared" ref="OE4:OJ4" si="975">$OJ$37*OE$33</f>
        <v>7980.2645119199988</v>
      </c>
      <c r="OF4" s="596">
        <f t="shared" si="975"/>
        <v>7888.0832386799984</v>
      </c>
      <c r="OG4" s="596">
        <f t="shared" si="975"/>
        <v>7012.3611428999984</v>
      </c>
      <c r="OH4" s="596">
        <f t="shared" si="975"/>
        <v>8197.548941699999</v>
      </c>
      <c r="OI4" s="596">
        <f t="shared" si="975"/>
        <v>11061.752788799999</v>
      </c>
      <c r="OJ4" s="730">
        <f t="shared" si="975"/>
        <v>15802.503983999997</v>
      </c>
      <c r="OK4" s="732">
        <f>$OQ37*OK$33</f>
        <v>8124.3920159999998</v>
      </c>
      <c r="OL4" s="108">
        <f t="shared" ref="OL4:OQ4" si="976">$OQ37*OL$33</f>
        <v>8205.6359361600007</v>
      </c>
      <c r="OM4" s="108">
        <f t="shared" si="976"/>
        <v>8110.8513626399999</v>
      </c>
      <c r="ON4" s="108">
        <f t="shared" si="976"/>
        <v>7210.3979141999998</v>
      </c>
      <c r="OO4" s="108">
        <f t="shared" si="976"/>
        <v>8429.0567166000001</v>
      </c>
      <c r="OP4" s="108">
        <f t="shared" si="976"/>
        <v>11374.1488224</v>
      </c>
      <c r="OQ4" s="108">
        <f t="shared" si="976"/>
        <v>16248.784032</v>
      </c>
      <c r="OR4" s="108">
        <f t="shared" si="821"/>
        <v>10632.514896000001</v>
      </c>
      <c r="OS4" s="108">
        <f t="shared" si="821"/>
        <v>10738.840044960001</v>
      </c>
      <c r="OT4" s="108">
        <f t="shared" si="821"/>
        <v>10614.79403784</v>
      </c>
      <c r="OU4" s="108">
        <f t="shared" si="821"/>
        <v>9436.3569702000004</v>
      </c>
      <c r="OV4" s="108">
        <f t="shared" si="821"/>
        <v>11031.234204599999</v>
      </c>
      <c r="OW4" s="108">
        <f t="shared" si="821"/>
        <v>14885.520854400002</v>
      </c>
      <c r="OX4" s="108">
        <f t="shared" si="821"/>
        <v>21265.029792000001</v>
      </c>
      <c r="OY4" s="108">
        <f t="shared" ref="OY4:PE4" si="977">$PE37*OY$33</f>
        <v>7695.6078240000006</v>
      </c>
      <c r="OZ4" s="108">
        <f t="shared" si="977"/>
        <v>7772.563902240001</v>
      </c>
      <c r="PA4" s="108">
        <f t="shared" si="977"/>
        <v>7682.7818109600012</v>
      </c>
      <c r="PB4" s="108">
        <f t="shared" si="977"/>
        <v>6829.8519438000003</v>
      </c>
      <c r="PC4" s="108">
        <f t="shared" si="977"/>
        <v>7984.1931174000001</v>
      </c>
      <c r="PD4" s="108">
        <f t="shared" si="977"/>
        <v>10773.850953600002</v>
      </c>
      <c r="PE4" s="108">
        <f t="shared" si="977"/>
        <v>15391.215648000001</v>
      </c>
      <c r="PF4" s="108">
        <f t="shared" ref="PF4:PL4" si="978">$PL37*PF$33</f>
        <v>8499.4920000000002</v>
      </c>
      <c r="PG4" s="108">
        <f t="shared" si="978"/>
        <v>8584.4869200000012</v>
      </c>
      <c r="PH4" s="108">
        <f t="shared" si="978"/>
        <v>8485.3261800000018</v>
      </c>
      <c r="PI4" s="108">
        <f t="shared" si="978"/>
        <v>7543.2991500000007</v>
      </c>
      <c r="PJ4" s="108">
        <f t="shared" si="978"/>
        <v>8818.2229500000012</v>
      </c>
      <c r="PK4" s="108">
        <f t="shared" si="978"/>
        <v>11899.288800000002</v>
      </c>
      <c r="PL4" s="108">
        <f t="shared" si="978"/>
        <v>16998.984</v>
      </c>
      <c r="PM4" s="108">
        <f t="shared" ref="PM4:PS4" si="979">$PS37*PM$33</f>
        <v>8068.1469120000002</v>
      </c>
      <c r="PN4" s="108">
        <f t="shared" si="979"/>
        <v>8148.8283811199999</v>
      </c>
      <c r="PO4" s="108">
        <f t="shared" si="979"/>
        <v>8054.7000004800002</v>
      </c>
      <c r="PP4" s="108">
        <f t="shared" si="979"/>
        <v>7160.4803843999998</v>
      </c>
      <c r="PQ4" s="108">
        <f t="shared" si="979"/>
        <v>8370.7024211999997</v>
      </c>
      <c r="PR4" s="108">
        <f t="shared" si="979"/>
        <v>11295.405676800001</v>
      </c>
      <c r="PS4" s="108">
        <f t="shared" si="979"/>
        <v>16136.293824</v>
      </c>
      <c r="PT4" s="108">
        <f t="shared" ref="PT4:PZ4" si="980">$PZ37*PT$33</f>
        <v>8154.5179859999998</v>
      </c>
      <c r="PU4" s="108">
        <f t="shared" si="980"/>
        <v>8236.0631658600014</v>
      </c>
      <c r="PV4" s="108">
        <f t="shared" si="980"/>
        <v>8140.9271226900009</v>
      </c>
      <c r="PW4" s="108">
        <f t="shared" si="980"/>
        <v>7237.1347125749999</v>
      </c>
      <c r="PX4" s="108">
        <f t="shared" si="980"/>
        <v>8460.3124104750004</v>
      </c>
      <c r="PY4" s="108">
        <f t="shared" si="980"/>
        <v>11416.325180400001</v>
      </c>
      <c r="PZ4" s="108">
        <f t="shared" si="980"/>
        <v>16309.035972</v>
      </c>
      <c r="QA4" s="108">
        <f t="shared" ref="QA4:QG4" si="981">$QG37*QA$33</f>
        <v>9410.6335139999992</v>
      </c>
      <c r="QB4" s="108">
        <f t="shared" si="981"/>
        <v>9504.7398491399999</v>
      </c>
      <c r="QC4" s="108">
        <f t="shared" si="981"/>
        <v>9394.9491248100003</v>
      </c>
      <c r="QD4" s="108">
        <f t="shared" si="981"/>
        <v>8351.937243675</v>
      </c>
      <c r="QE4" s="108">
        <f t="shared" si="981"/>
        <v>9763.5322707749983</v>
      </c>
      <c r="QF4" s="108">
        <f t="shared" si="981"/>
        <v>13174.8869196</v>
      </c>
      <c r="QG4" s="108">
        <f t="shared" si="981"/>
        <v>18821.267027999998</v>
      </c>
      <c r="QH4" s="108">
        <f t="shared" ref="QH4:QN4" si="982">$QN37*QH$33</f>
        <v>9966.3564779999979</v>
      </c>
      <c r="QI4" s="108">
        <f t="shared" si="982"/>
        <v>10066.020042779999</v>
      </c>
      <c r="QJ4" s="108">
        <f t="shared" si="982"/>
        <v>9949.7458838699986</v>
      </c>
      <c r="QK4" s="108">
        <f t="shared" si="982"/>
        <v>8845.1413742249988</v>
      </c>
      <c r="QL4" s="108">
        <f t="shared" si="982"/>
        <v>10340.094845924999</v>
      </c>
      <c r="QM4" s="108">
        <f t="shared" si="982"/>
        <v>13952.899069199999</v>
      </c>
      <c r="QN4" s="108">
        <f t="shared" si="982"/>
        <v>19932.712955999996</v>
      </c>
      <c r="QO4" s="108">
        <f t="shared" ref="QO4:QU4" si="983">$QU37*QO$33</f>
        <v>10410.780977999999</v>
      </c>
      <c r="QP4" s="108">
        <f t="shared" si="983"/>
        <v>10514.888787779999</v>
      </c>
      <c r="QQ4" s="108">
        <f t="shared" si="983"/>
        <v>10393.42967637</v>
      </c>
      <c r="QR4" s="108">
        <f t="shared" si="983"/>
        <v>9239.568117974999</v>
      </c>
      <c r="QS4" s="108">
        <f t="shared" si="983"/>
        <v>10801.185264674999</v>
      </c>
      <c r="QT4" s="108">
        <f t="shared" si="983"/>
        <v>14575.0933692</v>
      </c>
      <c r="QU4" s="108">
        <f t="shared" si="983"/>
        <v>20821.561955999998</v>
      </c>
      <c r="QV4" s="108">
        <f t="shared" ref="QV4:RB4" si="984">$RB37*QV$33</f>
        <v>8922.4400699999969</v>
      </c>
      <c r="QW4" s="108">
        <f t="shared" si="984"/>
        <v>9011.6644706999978</v>
      </c>
      <c r="QX4" s="108">
        <f t="shared" si="984"/>
        <v>8907.5693365499992</v>
      </c>
      <c r="QY4" s="108">
        <f t="shared" si="984"/>
        <v>7918.6655621249984</v>
      </c>
      <c r="QZ4" s="108">
        <f t="shared" si="984"/>
        <v>9257.0315726249974</v>
      </c>
      <c r="RA4" s="108">
        <f t="shared" si="984"/>
        <v>12491.416097999998</v>
      </c>
      <c r="RB4" s="108">
        <f t="shared" si="984"/>
        <v>17844.880139999994</v>
      </c>
      <c r="RC4" s="108">
        <f t="shared" ref="RC4:RI4" si="985">$RI37*RC$33</f>
        <v>11459.590848</v>
      </c>
      <c r="RD4" s="108">
        <f t="shared" si="985"/>
        <v>11574.18675648</v>
      </c>
      <c r="RE4" s="108">
        <f t="shared" si="985"/>
        <v>11440.49152992</v>
      </c>
      <c r="RF4" s="108">
        <f t="shared" si="985"/>
        <v>10170.3868776</v>
      </c>
      <c r="RG4" s="108">
        <f t="shared" si="985"/>
        <v>11889.325504799999</v>
      </c>
      <c r="RH4" s="108">
        <f t="shared" si="985"/>
        <v>16043.427187200001</v>
      </c>
      <c r="RI4" s="108">
        <f t="shared" si="985"/>
        <v>22919.181696</v>
      </c>
      <c r="RJ4" s="108">
        <f t="shared" ref="RJ4:RP4" si="986">$RP37*RJ$33</f>
        <v>12735.422081999999</v>
      </c>
      <c r="RK4" s="108">
        <f t="shared" si="986"/>
        <v>12862.776302819999</v>
      </c>
      <c r="RL4" s="108">
        <f t="shared" si="986"/>
        <v>12714.196378529999</v>
      </c>
      <c r="RM4" s="108">
        <f t="shared" si="986"/>
        <v>11302.687097774999</v>
      </c>
      <c r="RN4" s="108">
        <f t="shared" si="986"/>
        <v>13213.000410074999</v>
      </c>
      <c r="RO4" s="108">
        <f t="shared" si="986"/>
        <v>17829.590914799999</v>
      </c>
      <c r="RP4" s="108">
        <f t="shared" si="986"/>
        <v>25470.844163999998</v>
      </c>
      <c r="RQ4" s="108">
        <f t="shared" ref="RQ4:RW4" si="987">$RW37*RQ$33</f>
        <v>14512.180751999998</v>
      </c>
      <c r="RR4" s="108">
        <f t="shared" si="987"/>
        <v>14657.30255952</v>
      </c>
      <c r="RS4" s="108">
        <f t="shared" si="987"/>
        <v>14487.993784079999</v>
      </c>
      <c r="RT4" s="108">
        <f t="shared" si="987"/>
        <v>12879.560417399998</v>
      </c>
      <c r="RU4" s="108">
        <f t="shared" si="987"/>
        <v>15056.3875302</v>
      </c>
      <c r="RV4" s="108">
        <f t="shared" si="987"/>
        <v>20317.053052799998</v>
      </c>
      <c r="RW4" s="108">
        <f t="shared" si="987"/>
        <v>29024.361503999997</v>
      </c>
      <c r="RX4" s="108">
        <f t="shared" ref="RX4:SK4" si="988">$SD37*RX$33</f>
        <v>13206.482657999999</v>
      </c>
      <c r="RY4" s="108">
        <f t="shared" si="988"/>
        <v>13338.547484579998</v>
      </c>
      <c r="RZ4" s="108">
        <f t="shared" si="988"/>
        <v>13184.471853569999</v>
      </c>
      <c r="SA4" s="108">
        <f t="shared" si="988"/>
        <v>11720.753358974998</v>
      </c>
      <c r="SB4" s="108">
        <f t="shared" si="988"/>
        <v>13701.725757674998</v>
      </c>
      <c r="SC4" s="108">
        <f t="shared" si="988"/>
        <v>18489.075721199999</v>
      </c>
      <c r="SD4" s="108">
        <f t="shared" si="988"/>
        <v>26412.965315999998</v>
      </c>
      <c r="SE4" s="108">
        <f t="shared" ref="SE4:SK4" si="989">$SK37*SE$33</f>
        <v>12173.640119999998</v>
      </c>
      <c r="SF4" s="108">
        <f t="shared" si="989"/>
        <v>12295.376521199998</v>
      </c>
      <c r="SG4" s="108">
        <f t="shared" si="989"/>
        <v>12153.350719799999</v>
      </c>
      <c r="SH4" s="108">
        <f t="shared" si="989"/>
        <v>10804.105606499999</v>
      </c>
      <c r="SI4" s="108">
        <f t="shared" si="989"/>
        <v>12630.151624499998</v>
      </c>
      <c r="SJ4" s="108">
        <f t="shared" si="989"/>
        <v>17043.096168</v>
      </c>
      <c r="SK4" s="108">
        <f t="shared" si="989"/>
        <v>24347.280239999996</v>
      </c>
      <c r="SL4" s="108">
        <f t="shared" ref="SL4:SR4" si="990">$SR37*SL$33</f>
        <v>11714.090490000001</v>
      </c>
      <c r="SM4" s="108">
        <f t="shared" si="990"/>
        <v>11831.2313949</v>
      </c>
      <c r="SN4" s="108">
        <f t="shared" si="990"/>
        <v>11694.567005850002</v>
      </c>
      <c r="SO4" s="108">
        <f t="shared" si="990"/>
        <v>10396.255309875</v>
      </c>
      <c r="SP4" s="108">
        <f t="shared" si="990"/>
        <v>12153.368883375</v>
      </c>
      <c r="SQ4" s="108">
        <f t="shared" si="990"/>
        <v>16399.726686000002</v>
      </c>
      <c r="SR4" s="108">
        <f t="shared" si="990"/>
        <v>23428.180980000001</v>
      </c>
      <c r="SS4" s="108">
        <f t="shared" ref="SS4:SY4" si="991">$SY37*SS$33</f>
        <v>11282.227451999999</v>
      </c>
      <c r="ST4" s="108">
        <f t="shared" si="991"/>
        <v>11395.049726519999</v>
      </c>
      <c r="SU4" s="108">
        <f t="shared" si="991"/>
        <v>11263.423739579999</v>
      </c>
      <c r="SV4" s="108">
        <f t="shared" si="991"/>
        <v>10012.976863649999</v>
      </c>
      <c r="SW4" s="108">
        <f t="shared" si="991"/>
        <v>11705.310981449999</v>
      </c>
      <c r="SX4" s="108">
        <f t="shared" si="991"/>
        <v>15795.1184328</v>
      </c>
      <c r="SY4" s="108">
        <f t="shared" si="991"/>
        <v>22564.454903999998</v>
      </c>
      <c r="SZ4" s="108">
        <f t="shared" ref="SZ4:TF4" si="992">$TF37*SZ$33</f>
        <v>10902.79053</v>
      </c>
      <c r="TA4" s="108">
        <f t="shared" si="992"/>
        <v>11011.818435300002</v>
      </c>
      <c r="TB4" s="108">
        <f t="shared" si="992"/>
        <v>10884.619212450001</v>
      </c>
      <c r="TC4" s="108">
        <f t="shared" si="992"/>
        <v>9676.2265953750011</v>
      </c>
      <c r="TD4" s="108">
        <f t="shared" si="992"/>
        <v>11311.645174875001</v>
      </c>
      <c r="TE4" s="108">
        <f t="shared" si="992"/>
        <v>15263.906742000003</v>
      </c>
      <c r="TF4" s="108">
        <f t="shared" si="992"/>
        <v>21805.58106</v>
      </c>
      <c r="TG4" s="108">
        <f t="shared" ref="TG4:TM4" si="993">$TM37*TG$33</f>
        <v>11768.456609999999</v>
      </c>
      <c r="TH4" s="108">
        <f t="shared" si="993"/>
        <v>11886.1411761</v>
      </c>
      <c r="TI4" s="108">
        <f t="shared" si="993"/>
        <v>11748.84251565</v>
      </c>
      <c r="TJ4" s="108">
        <f t="shared" si="993"/>
        <v>10444.505241375</v>
      </c>
      <c r="TK4" s="108">
        <f t="shared" si="993"/>
        <v>12209.773732874999</v>
      </c>
      <c r="TL4" s="108">
        <f t="shared" si="993"/>
        <v>16475.839254000002</v>
      </c>
      <c r="TM4" s="108">
        <f t="shared" si="993"/>
        <v>23536.913219999999</v>
      </c>
      <c r="TN4" s="108">
        <f t="shared" ref="TN4:TT4" si="994">$TT37*TN$33</f>
        <v>11689.517105999999</v>
      </c>
      <c r="TO4" s="108">
        <f t="shared" si="994"/>
        <v>11806.412277060001</v>
      </c>
      <c r="TP4" s="108">
        <f t="shared" si="994"/>
        <v>11670.034577490002</v>
      </c>
      <c r="TQ4" s="108">
        <f t="shared" si="994"/>
        <v>10374.446431575001</v>
      </c>
      <c r="TR4" s="108">
        <f t="shared" si="994"/>
        <v>12127.873997475001</v>
      </c>
      <c r="TS4" s="108">
        <f t="shared" si="994"/>
        <v>16365.323948400002</v>
      </c>
      <c r="TT4" s="108">
        <f t="shared" si="994"/>
        <v>23379.034211999999</v>
      </c>
      <c r="TU4" s="108">
        <f t="shared" ref="TU4:UA4" si="995">$UA37*TU$33</f>
        <v>11177.543915999999</v>
      </c>
      <c r="TV4" s="108">
        <f t="shared" si="995"/>
        <v>11289.31935516</v>
      </c>
      <c r="TW4" s="108">
        <f t="shared" si="995"/>
        <v>11158.914676139999</v>
      </c>
      <c r="TX4" s="108">
        <f t="shared" si="995"/>
        <v>9920.0702254499993</v>
      </c>
      <c r="TY4" s="108">
        <f t="shared" si="995"/>
        <v>11596.701812849999</v>
      </c>
      <c r="TZ4" s="108">
        <f t="shared" si="995"/>
        <v>15648.5614824</v>
      </c>
      <c r="UA4" s="108">
        <f t="shared" si="995"/>
        <v>22355.087831999997</v>
      </c>
      <c r="UB4" s="108">
        <f t="shared" ref="UB4:UH4" si="996">$UH37*UB$33</f>
        <v>12796.861931999998</v>
      </c>
      <c r="UC4" s="108">
        <f t="shared" si="996"/>
        <v>12924.830551319999</v>
      </c>
      <c r="UD4" s="108">
        <f t="shared" si="996"/>
        <v>12775.53382878</v>
      </c>
      <c r="UE4" s="108">
        <f t="shared" si="996"/>
        <v>11357.214964649998</v>
      </c>
      <c r="UF4" s="108">
        <f t="shared" si="996"/>
        <v>13276.744254449999</v>
      </c>
      <c r="UG4" s="108">
        <f t="shared" si="996"/>
        <v>17915.6067048</v>
      </c>
      <c r="UH4" s="108">
        <f t="shared" si="996"/>
        <v>25593.723863999996</v>
      </c>
      <c r="UI4" s="108">
        <f t="shared" si="842"/>
        <v>11510.349374679805</v>
      </c>
      <c r="UJ4" s="108">
        <f t="shared" si="842"/>
        <v>11625.452868426604</v>
      </c>
      <c r="UK4" s="108">
        <f t="shared" si="842"/>
        <v>11491.165459055339</v>
      </c>
      <c r="UL4" s="108">
        <f t="shared" si="842"/>
        <v>10215.435070028327</v>
      </c>
      <c r="UM4" s="108">
        <f t="shared" si="842"/>
        <v>11941.987476230299</v>
      </c>
      <c r="UN4" s="108">
        <f t="shared" si="842"/>
        <v>16114.48912455173</v>
      </c>
      <c r="UO4" s="108">
        <f t="shared" si="842"/>
        <v>23020.69874935961</v>
      </c>
      <c r="UP4" s="108">
        <f t="shared" si="843"/>
        <v>10483.757394450335</v>
      </c>
      <c r="UQ4" s="108">
        <f t="shared" si="843"/>
        <v>10588.594968394838</v>
      </c>
      <c r="UR4" s="108">
        <f t="shared" si="843"/>
        <v>10466.284465459586</v>
      </c>
      <c r="US4" s="108">
        <f t="shared" si="843"/>
        <v>9304.3346875746738</v>
      </c>
      <c r="UT4" s="108">
        <f t="shared" si="843"/>
        <v>10876.898296742223</v>
      </c>
      <c r="UU4" s="108">
        <f t="shared" si="843"/>
        <v>14677.260352230471</v>
      </c>
      <c r="UV4" s="108">
        <f t="shared" si="843"/>
        <v>20967.514788900669</v>
      </c>
      <c r="UW4" s="108">
        <f t="shared" si="844"/>
        <v>9788.8697553752463</v>
      </c>
      <c r="UX4" s="108">
        <f t="shared" si="844"/>
        <v>9886.7584529289998</v>
      </c>
      <c r="UY4" s="108">
        <f t="shared" si="844"/>
        <v>9772.5549724496213</v>
      </c>
      <c r="UZ4" s="108">
        <f t="shared" si="844"/>
        <v>8687.621907895531</v>
      </c>
      <c r="VA4" s="108">
        <f t="shared" si="844"/>
        <v>10155.952371201818</v>
      </c>
      <c r="VB4" s="108">
        <f t="shared" si="844"/>
        <v>13704.417657525346</v>
      </c>
      <c r="VC4" s="108">
        <f t="shared" si="844"/>
        <v>19577.739510750493</v>
      </c>
      <c r="VD4" s="108">
        <f t="shared" si="845"/>
        <v>9706.4082604260821</v>
      </c>
      <c r="VE4" s="108">
        <f t="shared" si="845"/>
        <v>9803.4723430303438</v>
      </c>
      <c r="VF4" s="108">
        <f t="shared" si="845"/>
        <v>9690.230913325373</v>
      </c>
      <c r="VG4" s="108">
        <f t="shared" si="845"/>
        <v>8614.4373311281488</v>
      </c>
      <c r="VH4" s="108">
        <f t="shared" si="845"/>
        <v>10070.398570192061</v>
      </c>
      <c r="VI4" s="108">
        <f t="shared" si="845"/>
        <v>13588.971564596515</v>
      </c>
      <c r="VJ4" s="108">
        <f t="shared" si="845"/>
        <v>19412.816520852164</v>
      </c>
      <c r="VK4" s="108">
        <f t="shared" si="846"/>
        <v>8445.2376423821624</v>
      </c>
      <c r="VL4" s="108">
        <f t="shared" si="846"/>
        <v>8529.6900188059844</v>
      </c>
      <c r="VM4" s="108">
        <f t="shared" si="846"/>
        <v>8431.1622463115273</v>
      </c>
      <c r="VN4" s="108">
        <f t="shared" si="846"/>
        <v>7495.1484076141696</v>
      </c>
      <c r="VO4" s="108">
        <f t="shared" si="846"/>
        <v>8761.934053971494</v>
      </c>
      <c r="VP4" s="108">
        <f t="shared" si="846"/>
        <v>11823.332699335027</v>
      </c>
      <c r="VQ4" s="108">
        <f t="shared" si="846"/>
        <v>16890.475284764325</v>
      </c>
      <c r="VR4" s="108">
        <f t="shared" si="847"/>
        <v>9165.8330522790857</v>
      </c>
      <c r="VS4" s="108">
        <f t="shared" si="847"/>
        <v>9257.491382801878</v>
      </c>
      <c r="VT4" s="108">
        <f t="shared" si="847"/>
        <v>9150.5566638586206</v>
      </c>
      <c r="VU4" s="108">
        <f t="shared" si="847"/>
        <v>8134.676833897689</v>
      </c>
      <c r="VV4" s="108">
        <f t="shared" si="847"/>
        <v>9509.5517917395518</v>
      </c>
      <c r="VW4" s="108">
        <f t="shared" si="847"/>
        <v>12832.166273190722</v>
      </c>
      <c r="VX4" s="108">
        <f t="shared" si="847"/>
        <v>18331.666104558171</v>
      </c>
      <c r="VY4" s="108">
        <f t="shared" ref="VY4:WE4" si="997">$WE37*VY$33</f>
        <v>9183.0425400000004</v>
      </c>
      <c r="VZ4" s="108">
        <f t="shared" si="997"/>
        <v>9274.8729653999999</v>
      </c>
      <c r="WA4" s="108">
        <f t="shared" si="997"/>
        <v>9167.7374691000005</v>
      </c>
      <c r="WB4" s="108">
        <f t="shared" si="997"/>
        <v>8149.9502542499995</v>
      </c>
      <c r="WC4" s="108">
        <f t="shared" si="997"/>
        <v>9527.4066352499995</v>
      </c>
      <c r="WD4" s="108">
        <f t="shared" si="997"/>
        <v>12856.259556000001</v>
      </c>
      <c r="WE4" s="108">
        <f t="shared" si="997"/>
        <v>18366.085080000001</v>
      </c>
      <c r="WF4" s="108">
        <f t="shared" si="850"/>
        <v>8731.6621930612255</v>
      </c>
      <c r="WG4" s="108">
        <f t="shared" si="850"/>
        <v>8818.9788149918386</v>
      </c>
      <c r="WH4" s="108">
        <f t="shared" si="850"/>
        <v>8717.1094227394588</v>
      </c>
      <c r="WI4" s="108">
        <f t="shared" si="850"/>
        <v>7749.3501963418375</v>
      </c>
      <c r="WJ4" s="108">
        <f t="shared" si="850"/>
        <v>9059.0995253010224</v>
      </c>
      <c r="WK4" s="108">
        <f t="shared" si="850"/>
        <v>12224.327070285719</v>
      </c>
      <c r="WL4" s="108">
        <f t="shared" si="850"/>
        <v>17463.324386122451</v>
      </c>
      <c r="WM4" s="108">
        <f t="shared" si="851"/>
        <v>9497.9295971761021</v>
      </c>
      <c r="WN4" s="108">
        <f t="shared" si="851"/>
        <v>9592.9088931478636</v>
      </c>
      <c r="WO4" s="108">
        <f t="shared" si="851"/>
        <v>9482.0997145141428</v>
      </c>
      <c r="WP4" s="108">
        <f t="shared" si="851"/>
        <v>8429.4125174937908</v>
      </c>
      <c r="WQ4" s="108">
        <f t="shared" si="851"/>
        <v>9854.1019570702065</v>
      </c>
      <c r="WR4" s="108">
        <f t="shared" si="851"/>
        <v>13297.101436046547</v>
      </c>
      <c r="WS4" s="108">
        <f t="shared" si="851"/>
        <v>18995.859194352204</v>
      </c>
      <c r="WT4" s="108">
        <f t="shared" si="852"/>
        <v>11715.544318675165</v>
      </c>
      <c r="WU4" s="108">
        <f t="shared" si="852"/>
        <v>11832.699761861917</v>
      </c>
      <c r="WV4" s="108">
        <f t="shared" si="852"/>
        <v>11696.018411477375</v>
      </c>
      <c r="WW4" s="108">
        <f t="shared" si="852"/>
        <v>10397.545582824208</v>
      </c>
      <c r="WX4" s="108">
        <f t="shared" si="852"/>
        <v>12154.877230625485</v>
      </c>
      <c r="WY4" s="108">
        <f t="shared" si="852"/>
        <v>16401.762046145235</v>
      </c>
      <c r="WZ4" s="108">
        <f t="shared" si="852"/>
        <v>23431.088637350331</v>
      </c>
      <c r="XA4" s="108">
        <f t="shared" si="853"/>
        <v>9327.5710319184236</v>
      </c>
      <c r="XB4" s="108">
        <f t="shared" si="853"/>
        <v>9420.8467422376107</v>
      </c>
      <c r="XC4" s="108">
        <f t="shared" si="853"/>
        <v>9312.0250801985603</v>
      </c>
      <c r="XD4" s="108">
        <f t="shared" si="853"/>
        <v>8278.2192908276029</v>
      </c>
      <c r="XE4" s="108">
        <f t="shared" si="853"/>
        <v>9677.3549456153669</v>
      </c>
      <c r="XF4" s="108">
        <f t="shared" si="853"/>
        <v>13058.599444685797</v>
      </c>
      <c r="XG4" s="108">
        <f t="shared" si="853"/>
        <v>18655.142063836847</v>
      </c>
      <c r="XH4" s="108">
        <f t="shared" si="854"/>
        <v>9167.5124213247345</v>
      </c>
      <c r="XI4" s="108">
        <f t="shared" si="854"/>
        <v>9259.1875455379832</v>
      </c>
      <c r="XJ4" s="108">
        <f t="shared" si="854"/>
        <v>9152.2332339558616</v>
      </c>
      <c r="XK4" s="108">
        <f t="shared" si="854"/>
        <v>8136.1672739257019</v>
      </c>
      <c r="XL4" s="108">
        <f t="shared" si="854"/>
        <v>9511.2941371244124</v>
      </c>
      <c r="XM4" s="108">
        <f t="shared" si="854"/>
        <v>12834.517389854631</v>
      </c>
      <c r="XN4" s="108">
        <f t="shared" si="854"/>
        <v>18335.024842649469</v>
      </c>
      <c r="XO4" s="108">
        <f t="shared" si="855"/>
        <v>10130.44236385273</v>
      </c>
      <c r="XP4" s="108">
        <f t="shared" si="855"/>
        <v>10231.746787491255</v>
      </c>
      <c r="XQ4" s="108">
        <f t="shared" si="855"/>
        <v>10113.558293246308</v>
      </c>
      <c r="XR4" s="108">
        <f t="shared" si="855"/>
        <v>8990.7675979192954</v>
      </c>
      <c r="XS4" s="108">
        <f t="shared" si="855"/>
        <v>10510.333952497207</v>
      </c>
      <c r="XT4" s="108">
        <f t="shared" si="855"/>
        <v>14182.619309393822</v>
      </c>
      <c r="XU4" s="108">
        <f t="shared" si="855"/>
        <v>20260.884727705459</v>
      </c>
      <c r="XV4" s="108">
        <f t="shared" si="856"/>
        <v>11507.764515114217</v>
      </c>
      <c r="XW4" s="108">
        <f t="shared" si="856"/>
        <v>11622.84216026536</v>
      </c>
      <c r="XX4" s="108">
        <f t="shared" si="856"/>
        <v>11488.584907589027</v>
      </c>
      <c r="XY4" s="108">
        <f t="shared" si="856"/>
        <v>10213.141007163867</v>
      </c>
      <c r="XZ4" s="108">
        <f t="shared" si="856"/>
        <v>11939.305684431001</v>
      </c>
      <c r="YA4" s="108">
        <f t="shared" si="856"/>
        <v>16110.870321159906</v>
      </c>
      <c r="YB4" s="108">
        <f t="shared" si="856"/>
        <v>23015.529030228434</v>
      </c>
      <c r="YC4" s="108">
        <f t="shared" si="857"/>
        <v>12365.25219239051</v>
      </c>
      <c r="YD4" s="108">
        <f t="shared" si="857"/>
        <v>12488.904714314414</v>
      </c>
      <c r="YE4" s="108">
        <f t="shared" si="857"/>
        <v>12344.643438736526</v>
      </c>
      <c r="YF4" s="108">
        <f t="shared" si="857"/>
        <v>10974.161320746578</v>
      </c>
      <c r="YG4" s="108">
        <f t="shared" si="857"/>
        <v>12828.949149605154</v>
      </c>
      <c r="YH4" s="108">
        <f t="shared" si="857"/>
        <v>17311.353069346715</v>
      </c>
      <c r="YI4" s="108">
        <f t="shared" si="857"/>
        <v>24730.504384781019</v>
      </c>
      <c r="YJ4" s="108">
        <f t="shared" si="858"/>
        <v>17322.916762378747</v>
      </c>
      <c r="YK4" s="108">
        <f t="shared" si="858"/>
        <v>17496.145930002538</v>
      </c>
      <c r="YL4" s="108">
        <f t="shared" si="858"/>
        <v>17294.045234441452</v>
      </c>
      <c r="YM4" s="108">
        <f t="shared" si="858"/>
        <v>15374.088626611139</v>
      </c>
      <c r="YN4" s="108">
        <f t="shared" si="858"/>
        <v>17972.526140967955</v>
      </c>
      <c r="YO4" s="108">
        <f t="shared" si="858"/>
        <v>24252.083467330252</v>
      </c>
      <c r="YP4" s="108">
        <f t="shared" si="858"/>
        <v>34645.833524757494</v>
      </c>
      <c r="YQ4" s="108">
        <f t="shared" si="859"/>
        <v>22283.315204129121</v>
      </c>
      <c r="YR4" s="108">
        <f t="shared" si="859"/>
        <v>14795.003637098896</v>
      </c>
      <c r="YS4" s="108">
        <f t="shared" si="859"/>
        <v>16206.047421184818</v>
      </c>
      <c r="YT4" s="108">
        <f t="shared" si="859"/>
        <v>15786.925505119692</v>
      </c>
      <c r="YU4" s="108">
        <f t="shared" si="859"/>
        <v>18930.339875608126</v>
      </c>
      <c r="YV4" s="108">
        <f t="shared" si="859"/>
        <v>19642.84713291884</v>
      </c>
      <c r="YW4" s="108">
        <f t="shared" si="859"/>
        <v>32062.826578982029</v>
      </c>
      <c r="YX4" s="108">
        <f t="shared" si="860"/>
        <v>11212.304801035198</v>
      </c>
      <c r="YY4" s="108">
        <f t="shared" si="860"/>
        <v>11324.427849045549</v>
      </c>
      <c r="YZ4" s="108">
        <f t="shared" si="860"/>
        <v>11193.617626366806</v>
      </c>
      <c r="ZA4" s="108">
        <f t="shared" si="860"/>
        <v>9950.9205109187369</v>
      </c>
      <c r="ZB4" s="108">
        <f t="shared" si="860"/>
        <v>11632.766231074018</v>
      </c>
      <c r="ZC4" s="108">
        <f t="shared" si="860"/>
        <v>15697.226721449277</v>
      </c>
      <c r="ZD4" s="108">
        <f t="shared" si="860"/>
        <v>22424.609602070395</v>
      </c>
      <c r="ZE4" s="108">
        <f t="shared" si="861"/>
        <v>15255.044903370088</v>
      </c>
      <c r="ZF4" s="108">
        <f t="shared" si="861"/>
        <v>15407.595352403789</v>
      </c>
      <c r="ZG4" s="108">
        <f t="shared" si="861"/>
        <v>15229.61982853114</v>
      </c>
      <c r="ZH4" s="108">
        <f t="shared" si="861"/>
        <v>13538.852351740952</v>
      </c>
      <c r="ZI4" s="108">
        <f t="shared" si="861"/>
        <v>15827.109087246468</v>
      </c>
      <c r="ZJ4" s="108">
        <f t="shared" si="861"/>
        <v>21357.062864718126</v>
      </c>
      <c r="ZK4" s="108">
        <f t="shared" si="861"/>
        <v>30510.089806740176</v>
      </c>
      <c r="ZL4" s="108">
        <f t="shared" si="862"/>
        <v>18792.821370941339</v>
      </c>
      <c r="ZM4" s="108">
        <f t="shared" si="862"/>
        <v>18980.749584650755</v>
      </c>
      <c r="ZN4" s="108">
        <f t="shared" si="862"/>
        <v>18761.500001989774</v>
      </c>
      <c r="ZO4" s="108">
        <f t="shared" si="862"/>
        <v>16678.628966710439</v>
      </c>
      <c r="ZP4" s="108">
        <f t="shared" si="862"/>
        <v>19497.552172351639</v>
      </c>
      <c r="ZQ4" s="108">
        <f t="shared" si="862"/>
        <v>26309.949919317878</v>
      </c>
      <c r="ZR4" s="108">
        <f t="shared" si="862"/>
        <v>37585.642741882679</v>
      </c>
      <c r="ZS4" s="108">
        <f t="shared" si="863"/>
        <v>19620.597851112219</v>
      </c>
      <c r="ZT4" s="108">
        <f t="shared" si="863"/>
        <v>19816.803829623343</v>
      </c>
      <c r="ZU4" s="108">
        <f t="shared" si="863"/>
        <v>19587.896854693703</v>
      </c>
      <c r="ZV4" s="108">
        <f t="shared" si="863"/>
        <v>17413.280592862098</v>
      </c>
      <c r="ZW4" s="108">
        <f t="shared" si="863"/>
        <v>20356.370270528932</v>
      </c>
      <c r="ZX4" s="108">
        <f t="shared" si="863"/>
        <v>27468.836991557109</v>
      </c>
      <c r="ZY4" s="108">
        <f t="shared" si="863"/>
        <v>39241.195702224439</v>
      </c>
      <c r="ZZ4" s="108">
        <v>25038.943699741201</v>
      </c>
      <c r="AAA4" s="108">
        <v>23041.681142297752</v>
      </c>
      <c r="AAB4" s="108">
        <v>21432.881912623645</v>
      </c>
      <c r="AAC4" s="108">
        <v>24319.281667413812</v>
      </c>
      <c r="AAD4" s="108">
        <v>26848.425748270478</v>
      </c>
      <c r="AAE4" s="108">
        <v>31271.260201933899</v>
      </c>
      <c r="AAF4" s="108">
        <v>49026.619161046234</v>
      </c>
      <c r="AAG4" s="108">
        <v>32630.4977061469</v>
      </c>
      <c r="AAH4" s="108">
        <v>30334.424958469848</v>
      </c>
      <c r="AAI4" s="108">
        <v>30401.502291790814</v>
      </c>
      <c r="AAJ4" s="108">
        <v>32634.467883563906</v>
      </c>
      <c r="AAK4" s="108">
        <v>37270.52559009281</v>
      </c>
      <c r="AAL4" s="108">
        <v>39380.461432304219</v>
      </c>
      <c r="AAM4" s="108">
        <v>57671.11678822033</v>
      </c>
      <c r="AAN4" s="108">
        <v>48344.10925894414</v>
      </c>
      <c r="AAO4" s="108">
        <v>44047.944621551665</v>
      </c>
      <c r="AAP4" s="596">
        <f t="shared" ca="1" si="864"/>
        <v>40383.676037938247</v>
      </c>
      <c r="AAQ4" s="596">
        <f t="shared" ca="1" si="864"/>
        <v>43857.101527903695</v>
      </c>
      <c r="AAR4" s="596">
        <f t="shared" ca="1" si="423"/>
        <v>48238.052712297038</v>
      </c>
      <c r="AAS4" s="596">
        <f t="shared" ca="1" si="423"/>
        <v>52685.538358940372</v>
      </c>
      <c r="AAT4" s="596">
        <f t="shared" ca="1" si="423"/>
        <v>65031.893840713274</v>
      </c>
      <c r="AAU4" s="596">
        <f t="shared" ca="1" si="423"/>
        <v>60395.238281590391</v>
      </c>
      <c r="AAV4" s="596">
        <f t="shared" ca="1" si="423"/>
        <v>88213.749798965437</v>
      </c>
      <c r="AAW4" s="596">
        <f t="shared" ca="1" si="423"/>
        <v>53507.731087183463</v>
      </c>
      <c r="AAX4" s="348">
        <v>0</v>
      </c>
      <c r="AAY4" s="596">
        <f t="shared" ca="1" si="424"/>
        <v>19954.731370497077</v>
      </c>
      <c r="AAZ4" s="596">
        <f t="shared" ca="1" si="424"/>
        <v>22885.25252405657</v>
      </c>
      <c r="ABA4" s="596">
        <f t="shared" ca="1" si="424"/>
        <v>26082.43744271178</v>
      </c>
      <c r="ABB4" s="596">
        <f t="shared" ca="1" si="424"/>
        <v>14810.108495674591</v>
      </c>
      <c r="ABC4" s="596">
        <f t="shared" ca="1" si="424"/>
        <v>13330.134592017468</v>
      </c>
      <c r="ABD4" s="596">
        <f t="shared" ca="1" si="424"/>
        <v>16300.789710486062</v>
      </c>
      <c r="ABE4" s="348">
        <v>0</v>
      </c>
      <c r="ABF4" s="596">
        <f t="shared" ca="1" si="424"/>
        <v>11952.574300348346</v>
      </c>
      <c r="ABG4" s="596">
        <f t="shared" ca="1" si="424"/>
        <v>15698.210826200517</v>
      </c>
      <c r="ABH4" s="596">
        <f t="shared" ca="1" si="424"/>
        <v>18773.734441636821</v>
      </c>
      <c r="ABI4" s="108">
        <f t="shared" ref="ABI4:ABO4" si="998">$ABO37*ABI$33</f>
        <v>0</v>
      </c>
      <c r="ABJ4" s="108">
        <f t="shared" si="998"/>
        <v>0</v>
      </c>
      <c r="ABK4" s="108">
        <f t="shared" si="998"/>
        <v>0</v>
      </c>
      <c r="ABL4" s="108">
        <f t="shared" si="998"/>
        <v>0</v>
      </c>
      <c r="ABM4" s="108">
        <f t="shared" si="998"/>
        <v>0</v>
      </c>
      <c r="ABN4" s="108">
        <f t="shared" si="998"/>
        <v>0</v>
      </c>
      <c r="ABO4" s="108">
        <f t="shared" si="998"/>
        <v>0</v>
      </c>
      <c r="ABP4" s="108">
        <f t="shared" ref="ABP4:ABV4" si="999">$ABV37*ABP$33</f>
        <v>0</v>
      </c>
      <c r="ABQ4" s="108">
        <f t="shared" si="999"/>
        <v>0</v>
      </c>
      <c r="ABR4" s="108">
        <f t="shared" si="999"/>
        <v>0</v>
      </c>
      <c r="ABS4" s="108">
        <f t="shared" si="999"/>
        <v>0</v>
      </c>
      <c r="ABT4" s="108">
        <f t="shared" si="999"/>
        <v>0</v>
      </c>
      <c r="ABU4" s="108">
        <f t="shared" si="999"/>
        <v>0</v>
      </c>
      <c r="ABV4" s="108">
        <f t="shared" si="999"/>
        <v>0</v>
      </c>
      <c r="ABW4" s="108">
        <f t="shared" ref="ABW4:ACC4" si="1000">$ACC37*ABW$33</f>
        <v>0</v>
      </c>
      <c r="ABX4" s="108">
        <f t="shared" si="1000"/>
        <v>0</v>
      </c>
      <c r="ABY4" s="108">
        <f t="shared" si="1000"/>
        <v>0</v>
      </c>
      <c r="ABZ4" s="108">
        <f t="shared" si="1000"/>
        <v>0</v>
      </c>
      <c r="ACA4" s="108">
        <f t="shared" si="1000"/>
        <v>0</v>
      </c>
      <c r="ACB4" s="108">
        <f t="shared" si="1000"/>
        <v>0</v>
      </c>
      <c r="ACC4" s="108">
        <f t="shared" si="1000"/>
        <v>0</v>
      </c>
      <c r="ACD4" s="108">
        <f t="shared" ref="ACD4:ACJ4" si="1001">$ACI37*ACD$33</f>
        <v>0</v>
      </c>
      <c r="ACE4" s="108">
        <f t="shared" si="1001"/>
        <v>0</v>
      </c>
      <c r="ACF4" s="108">
        <f t="shared" si="1001"/>
        <v>0</v>
      </c>
      <c r="ACG4" s="108">
        <f t="shared" si="1001"/>
        <v>0</v>
      </c>
      <c r="ACH4" s="108">
        <f t="shared" si="1001"/>
        <v>0</v>
      </c>
      <c r="ACI4" s="108">
        <f t="shared" si="1001"/>
        <v>0</v>
      </c>
      <c r="ACJ4" s="108">
        <f t="shared" si="1001"/>
        <v>0</v>
      </c>
    </row>
    <row r="5" spans="1:779">
      <c r="A5" s="598" t="s">
        <v>12</v>
      </c>
      <c r="B5" s="596">
        <f t="shared" si="429"/>
        <v>0</v>
      </c>
      <c r="C5" s="596">
        <f t="shared" si="430"/>
        <v>7013.2343769600011</v>
      </c>
      <c r="D5" s="596">
        <f t="shared" si="431"/>
        <v>6615.6261438400006</v>
      </c>
      <c r="E5" s="596">
        <f t="shared" si="432"/>
        <v>5968.9139574400006</v>
      </c>
      <c r="F5" s="596">
        <f t="shared" si="433"/>
        <v>6601.2547619200004</v>
      </c>
      <c r="G5" s="596">
        <f t="shared" si="434"/>
        <v>8493.4867147200021</v>
      </c>
      <c r="H5" s="596">
        <f t="shared" si="435"/>
        <v>13212.09044512</v>
      </c>
      <c r="I5" s="596">
        <f t="shared" si="436"/>
        <v>4346.2275705000002</v>
      </c>
      <c r="J5" s="596">
        <f t="shared" si="437"/>
        <v>4247.6984820000007</v>
      </c>
      <c r="K5" s="596">
        <f t="shared" si="438"/>
        <v>4309.7353155000001</v>
      </c>
      <c r="L5" s="596">
        <f t="shared" si="439"/>
        <v>4214.8554525000009</v>
      </c>
      <c r="M5" s="596">
        <f t="shared" si="440"/>
        <v>4663.7101890000004</v>
      </c>
      <c r="N5" s="596">
        <f t="shared" ref="N5" si="1002">O38*N$33</f>
        <v>5740.2317115000005</v>
      </c>
      <c r="O5" s="596">
        <f t="shared" ref="O5" si="1003">O38*O$33</f>
        <v>8969.7962790000001</v>
      </c>
      <c r="P5" s="596">
        <f t="shared" si="443"/>
        <v>7480.0144</v>
      </c>
      <c r="Q5" s="596">
        <f t="shared" si="444"/>
        <v>7995.250399999999</v>
      </c>
      <c r="R5" s="596">
        <f t="shared" si="445"/>
        <v>6940.5320000000002</v>
      </c>
      <c r="S5" s="596">
        <f t="shared" si="446"/>
        <v>7122.3799999999992</v>
      </c>
      <c r="T5" s="596">
        <f t="shared" si="447"/>
        <v>7589.1232</v>
      </c>
      <c r="U5" s="596">
        <f t="shared" ref="U5" si="1004">V38*U$33</f>
        <v>9607.6360000000004</v>
      </c>
      <c r="V5" s="596">
        <f t="shared" ref="V5" si="1005">V38*V$33</f>
        <v>13881.064</v>
      </c>
      <c r="W5" s="596">
        <f t="shared" si="450"/>
        <v>3837.9004199999999</v>
      </c>
      <c r="X5" s="596">
        <f t="shared" si="451"/>
        <v>4102.2614699999995</v>
      </c>
      <c r="Y5" s="596">
        <f t="shared" si="452"/>
        <v>3561.0988499999999</v>
      </c>
      <c r="Z5" s="596">
        <f t="shared" si="453"/>
        <v>3654.4027499999997</v>
      </c>
      <c r="AA5" s="596">
        <f t="shared" si="454"/>
        <v>3893.88276</v>
      </c>
      <c r="AB5" s="596">
        <f t="shared" ref="AB5" si="1006">AC38*AB$33</f>
        <v>4929.5560500000001</v>
      </c>
      <c r="AC5" s="596">
        <f t="shared" ref="AC5" si="1007">AC38*AC$33</f>
        <v>7122.1976999999997</v>
      </c>
      <c r="AD5" s="596">
        <f t="shared" si="457"/>
        <v>3635.1356609999998</v>
      </c>
      <c r="AE5" s="596">
        <f t="shared" si="458"/>
        <v>3552.7270440000002</v>
      </c>
      <c r="AF5" s="596">
        <f t="shared" si="459"/>
        <v>3604.6139509999998</v>
      </c>
      <c r="AG5" s="596">
        <f t="shared" si="460"/>
        <v>3525.257505</v>
      </c>
      <c r="AH5" s="596">
        <f t="shared" si="461"/>
        <v>3900.6745379999998</v>
      </c>
      <c r="AI5" s="596">
        <f t="shared" ref="AI5" si="1008">AJ38*AI$33</f>
        <v>4801.0649829999993</v>
      </c>
      <c r="AJ5" s="596">
        <f t="shared" ref="AJ5" si="1009">AJ38*AJ$33</f>
        <v>7502.2363179999993</v>
      </c>
      <c r="AK5" s="596">
        <f t="shared" si="464"/>
        <v>4789.1324819999991</v>
      </c>
      <c r="AL5" s="596">
        <f t="shared" si="465"/>
        <v>4680.5627279999999</v>
      </c>
      <c r="AM5" s="596">
        <f t="shared" si="466"/>
        <v>4748.9214619999993</v>
      </c>
      <c r="AN5" s="596">
        <f t="shared" si="467"/>
        <v>4644.3728099999998</v>
      </c>
      <c r="AO5" s="596">
        <f t="shared" si="468"/>
        <v>5138.9683559999994</v>
      </c>
      <c r="AP5" s="596">
        <f t="shared" ref="AP5" si="1010">AQ38*AP$33</f>
        <v>6325.1934459999993</v>
      </c>
      <c r="AQ5" s="596">
        <f t="shared" ref="AQ5" si="1011">AQ38*AQ$33</f>
        <v>9883.868715999999</v>
      </c>
      <c r="AR5" s="596">
        <f t="shared" si="471"/>
        <v>5236.2326910000002</v>
      </c>
      <c r="AS5" s="596">
        <f t="shared" si="472"/>
        <v>5996.8273639999998</v>
      </c>
      <c r="AT5" s="596">
        <f t="shared" si="473"/>
        <v>8269.8183809999991</v>
      </c>
      <c r="AU5" s="596">
        <f t="shared" si="474"/>
        <v>5077.9586550000004</v>
      </c>
      <c r="AV5" s="596">
        <f t="shared" si="475"/>
        <v>5179.0781780000007</v>
      </c>
      <c r="AW5" s="596">
        <f t="shared" ref="AW5" si="1012">AX38*AW$33</f>
        <v>6036.3958730000004</v>
      </c>
      <c r="AX5" s="596">
        <f t="shared" ref="AX5" si="1013">AX38*AX$33</f>
        <v>8168.6988579999997</v>
      </c>
      <c r="AY5" s="596">
        <f t="shared" si="478"/>
        <v>4547.8334999999997</v>
      </c>
      <c r="AZ5" s="596">
        <f t="shared" si="479"/>
        <v>4444.7340000000004</v>
      </c>
      <c r="BA5" s="596">
        <f t="shared" si="480"/>
        <v>4509.6485000000002</v>
      </c>
      <c r="BB5" s="596">
        <f t="shared" si="481"/>
        <v>4410.3675000000003</v>
      </c>
      <c r="BC5" s="596">
        <f t="shared" si="482"/>
        <v>4880.0429999999997</v>
      </c>
      <c r="BD5" s="596">
        <f t="shared" ref="BD5" si="1014">BE38*BD$33</f>
        <v>6006.5005000000001</v>
      </c>
      <c r="BE5" s="596">
        <f t="shared" ref="BE5" si="1015">BE38*BE$33</f>
        <v>9385.8729999999996</v>
      </c>
      <c r="BF5" s="596">
        <f t="shared" si="485"/>
        <v>5328.0007178400001</v>
      </c>
      <c r="BG5" s="596">
        <f t="shared" si="486"/>
        <v>5207.2148073600001</v>
      </c>
      <c r="BH5" s="596">
        <f t="shared" si="487"/>
        <v>5283.2651954399998</v>
      </c>
      <c r="BI5" s="596">
        <f t="shared" si="488"/>
        <v>5166.9528372000004</v>
      </c>
      <c r="BJ5" s="596">
        <f t="shared" si="489"/>
        <v>5717.1997627199999</v>
      </c>
      <c r="BK5" s="596">
        <f t="shared" ref="BK5" si="1016">BL38*BK$33</f>
        <v>7036.8976735200004</v>
      </c>
      <c r="BL5" s="596">
        <f t="shared" ref="BL5" si="1017">BL38*BL$33</f>
        <v>10995.99140592</v>
      </c>
      <c r="BM5" s="596">
        <f t="shared" si="492"/>
        <v>5494.7283314400011</v>
      </c>
      <c r="BN5" s="596">
        <f t="shared" si="493"/>
        <v>5370.1627017600013</v>
      </c>
      <c r="BO5" s="596">
        <f t="shared" si="494"/>
        <v>5448.5929130400009</v>
      </c>
      <c r="BP5" s="596">
        <f t="shared" si="495"/>
        <v>5328.640825200001</v>
      </c>
      <c r="BQ5" s="596">
        <f t="shared" si="496"/>
        <v>5896.1064715200009</v>
      </c>
      <c r="BR5" s="596">
        <f t="shared" ref="BR5" si="1018">BS38*BR$33</f>
        <v>7257.1013143200016</v>
      </c>
      <c r="BS5" s="596">
        <f t="shared" ref="BS5" si="1019">BS38*BS$33</f>
        <v>11340.085842720002</v>
      </c>
      <c r="BT5" s="596">
        <f t="shared" si="499"/>
        <v>5295.3562177200001</v>
      </c>
      <c r="BU5" s="596">
        <f t="shared" si="500"/>
        <v>5175.3103588800004</v>
      </c>
      <c r="BV5" s="596">
        <f t="shared" si="501"/>
        <v>5250.8947885199996</v>
      </c>
      <c r="BW5" s="596">
        <f t="shared" si="502"/>
        <v>5135.2950725999999</v>
      </c>
      <c r="BX5" s="596">
        <f t="shared" si="503"/>
        <v>5682.1706517599996</v>
      </c>
      <c r="BY5" s="596">
        <f t="shared" ref="BY5" si="1020">BZ38*BY$33</f>
        <v>6993.7828131599999</v>
      </c>
      <c r="BZ5" s="596">
        <f t="shared" ref="BZ5" si="1021">BZ38*BZ$33</f>
        <v>10928.619297359999</v>
      </c>
      <c r="CA5" s="596">
        <f t="shared" si="506"/>
        <v>5551.7774220000001</v>
      </c>
      <c r="CB5" s="596">
        <f t="shared" si="507"/>
        <v>5425.9184880000012</v>
      </c>
      <c r="CC5" s="596">
        <f t="shared" si="508"/>
        <v>5505.1630020000002</v>
      </c>
      <c r="CD5" s="596">
        <f t="shared" si="509"/>
        <v>5383.9655100000009</v>
      </c>
      <c r="CE5" s="596">
        <f t="shared" si="510"/>
        <v>5957.3228760000002</v>
      </c>
      <c r="CF5" s="596">
        <f t="shared" ref="CF5" si="1022">CG38*CF$33</f>
        <v>7332.4482660000003</v>
      </c>
      <c r="CG5" s="596">
        <f t="shared" ref="CG5" si="1023">CG38*CG$33</f>
        <v>11457.824436000001</v>
      </c>
      <c r="CH5" s="596">
        <f t="shared" si="513"/>
        <v>5580.1128841199998</v>
      </c>
      <c r="CI5" s="596">
        <f t="shared" si="514"/>
        <v>5453.6115844800006</v>
      </c>
      <c r="CJ5" s="596">
        <f t="shared" si="515"/>
        <v>5533.2605509200002</v>
      </c>
      <c r="CK5" s="596">
        <f t="shared" si="516"/>
        <v>5411.4444846000006</v>
      </c>
      <c r="CL5" s="596">
        <f t="shared" si="517"/>
        <v>5987.7281829599997</v>
      </c>
      <c r="CM5" s="596">
        <f t="shared" ref="CM5" si="1024">CN38*CM$33</f>
        <v>7369.8720123599996</v>
      </c>
      <c r="CN5" s="596">
        <f t="shared" ref="CN5" si="1025">CN38*CN$33</f>
        <v>11516.30350056</v>
      </c>
      <c r="CO5" s="596">
        <f t="shared" si="520"/>
        <v>5426.8329369599996</v>
      </c>
      <c r="CP5" s="596">
        <f t="shared" si="521"/>
        <v>5551.5303849599995</v>
      </c>
      <c r="CQ5" s="596">
        <f t="shared" si="522"/>
        <v>5955.5501164800007</v>
      </c>
      <c r="CR5" s="596">
        <f t="shared" si="523"/>
        <v>7611.5322259200011</v>
      </c>
      <c r="CS5" s="596">
        <f t="shared" si="524"/>
        <v>8604.1239119999991</v>
      </c>
      <c r="CT5" s="596">
        <f t="shared" ref="CT5" si="1026">CU38*CT$33</f>
        <v>6319.6666646400008</v>
      </c>
      <c r="CU5" s="596">
        <f t="shared" ref="CU5" si="1027">CU38*CU$33</f>
        <v>10409.742959040001</v>
      </c>
      <c r="CV5" s="596">
        <f t="shared" si="527"/>
        <v>6673.5885160800008</v>
      </c>
      <c r="CW5" s="596">
        <f t="shared" si="528"/>
        <v>6522.2980963200007</v>
      </c>
      <c r="CX5" s="596">
        <f t="shared" si="529"/>
        <v>6617.555027280001</v>
      </c>
      <c r="CY5" s="596">
        <f t="shared" si="530"/>
        <v>6471.8679564000013</v>
      </c>
      <c r="CZ5" s="596">
        <f t="shared" si="531"/>
        <v>7161.0798686400003</v>
      </c>
      <c r="DA5" s="596">
        <f t="shared" si="532"/>
        <v>8814.0677882400014</v>
      </c>
      <c r="DB5" s="596">
        <f t="shared" si="533"/>
        <v>13773.031547040002</v>
      </c>
      <c r="DC5" s="596">
        <f t="shared" si="534"/>
        <v>7001.3661033599992</v>
      </c>
      <c r="DD5" s="596">
        <f t="shared" si="535"/>
        <v>6842.6449574399994</v>
      </c>
      <c r="DE5" s="596">
        <f t="shared" si="536"/>
        <v>6942.5804937599996</v>
      </c>
      <c r="DF5" s="596">
        <f t="shared" si="537"/>
        <v>6789.7379087999998</v>
      </c>
      <c r="DG5" s="596">
        <f t="shared" si="538"/>
        <v>7512.8009068799993</v>
      </c>
      <c r="DH5" s="596">
        <f t="shared" ref="DH5" si="1028">DI38*DH$33</f>
        <v>9246.976390079999</v>
      </c>
      <c r="DI5" s="596">
        <f t="shared" ref="DI5" si="1029">DI38*DI$33</f>
        <v>14449.502839679999</v>
      </c>
      <c r="DJ5" s="596">
        <f t="shared" si="541"/>
        <v>7442.3219893200012</v>
      </c>
      <c r="DK5" s="596">
        <f t="shared" si="542"/>
        <v>6805.2088180800001</v>
      </c>
      <c r="DL5" s="596">
        <f t="shared" si="543"/>
        <v>6168.09564684</v>
      </c>
      <c r="DM5" s="596">
        <f t="shared" si="544"/>
        <v>6973.2386654399997</v>
      </c>
      <c r="DN5" s="596">
        <f t="shared" si="545"/>
        <v>7876.3990950000007</v>
      </c>
      <c r="DO5" s="596">
        <f t="shared" ref="DO5" si="1030">DP38*DO$33</f>
        <v>12245.175126360002</v>
      </c>
      <c r="DP5" s="596">
        <f t="shared" ref="DP5" si="1031">DP38*DP$33</f>
        <v>22508.998302600001</v>
      </c>
      <c r="DQ5" s="596">
        <f t="shared" si="548"/>
        <v>7359.2632231199996</v>
      </c>
      <c r="DR5" s="596">
        <f t="shared" si="549"/>
        <v>7192.4285404799994</v>
      </c>
      <c r="DS5" s="596">
        <f t="shared" si="550"/>
        <v>7297.4725999199991</v>
      </c>
      <c r="DT5" s="596">
        <f t="shared" si="551"/>
        <v>7136.8169795999993</v>
      </c>
      <c r="DU5" s="596">
        <f t="shared" si="552"/>
        <v>7896.841644959999</v>
      </c>
      <c r="DV5" s="596">
        <f t="shared" ref="DV5" si="1032">DW38*DV$33</f>
        <v>9719.6650293599996</v>
      </c>
      <c r="DW5" s="596">
        <f t="shared" ref="DW5" si="1033">DW38*DW$33</f>
        <v>15188.135182559998</v>
      </c>
      <c r="DX5" s="596">
        <f t="shared" si="555"/>
        <v>7818.1807813200012</v>
      </c>
      <c r="DY5" s="596">
        <f t="shared" si="556"/>
        <v>7000.5490833600015</v>
      </c>
      <c r="DZ5" s="596">
        <f t="shared" si="557"/>
        <v>11696.863381560002</v>
      </c>
      <c r="EA5" s="596">
        <f t="shared" si="558"/>
        <v>12284.747329680002</v>
      </c>
      <c r="EB5" s="596">
        <f t="shared" si="559"/>
        <v>6514.0244366400011</v>
      </c>
      <c r="EC5" s="596">
        <f t="shared" ref="EC5" si="1034">ED38*EC$33</f>
        <v>8770.9582144800006</v>
      </c>
      <c r="ED5" s="596">
        <f t="shared" ref="ED5" si="1035">ED38*ED$33</f>
        <v>13487.544372960003</v>
      </c>
      <c r="EE5" s="596">
        <f t="shared" si="562"/>
        <v>5486.9692118399998</v>
      </c>
      <c r="EF5" s="596">
        <f t="shared" si="563"/>
        <v>5410.0067723999991</v>
      </c>
      <c r="EG5" s="596">
        <f t="shared" si="564"/>
        <v>5455.2787955999993</v>
      </c>
      <c r="EH5" s="596">
        <f t="shared" si="565"/>
        <v>5636.3668883999999</v>
      </c>
      <c r="EI5" s="596">
        <f t="shared" si="566"/>
        <v>6224.90319</v>
      </c>
      <c r="EJ5" s="596">
        <f t="shared" ref="EJ5" si="1036">EK38*EJ$33</f>
        <v>7030.745202959999</v>
      </c>
      <c r="EK5" s="596">
        <f t="shared" ref="EK5" si="1037">EK38*EK$33</f>
        <v>10027.753138799999</v>
      </c>
      <c r="EL5" s="596">
        <f t="shared" si="569"/>
        <v>5316.3384220800008</v>
      </c>
      <c r="EM5" s="596">
        <f t="shared" si="570"/>
        <v>5241.7693188000003</v>
      </c>
      <c r="EN5" s="596">
        <f t="shared" si="571"/>
        <v>5285.6334972000004</v>
      </c>
      <c r="EO5" s="596">
        <f t="shared" si="572"/>
        <v>5461.0902108000009</v>
      </c>
      <c r="EP5" s="596">
        <f t="shared" si="573"/>
        <v>6031.3245300000008</v>
      </c>
      <c r="EQ5" s="596">
        <f t="shared" ref="EQ5" si="1038">ER38*EQ$33</f>
        <v>6812.1069055200005</v>
      </c>
      <c r="ER5" s="596">
        <f t="shared" ref="ER5" si="1039">ER38*ER$33</f>
        <v>9715.9155156000015</v>
      </c>
      <c r="ES5" s="596">
        <f t="shared" si="576"/>
        <v>6921.9126720000004</v>
      </c>
      <c r="ET5" s="596">
        <f t="shared" si="577"/>
        <v>6991.13179872</v>
      </c>
      <c r="EU5" s="596">
        <f t="shared" si="578"/>
        <v>6910.3761508800008</v>
      </c>
      <c r="EV5" s="596">
        <f t="shared" si="579"/>
        <v>6143.1974964000001</v>
      </c>
      <c r="EW5" s="596">
        <f t="shared" si="580"/>
        <v>7181.4843971999999</v>
      </c>
      <c r="EX5" s="596">
        <f t="shared" ref="EX5" si="1040">EY38*EX$33</f>
        <v>9690.6777408000016</v>
      </c>
      <c r="EY5" s="596">
        <f t="shared" ref="EY5" si="1041">EY38*EY$33</f>
        <v>13843.825344000001</v>
      </c>
      <c r="EZ5" s="596">
        <f t="shared" si="583"/>
        <v>5940.1330559999997</v>
      </c>
      <c r="FA5" s="596">
        <f t="shared" si="584"/>
        <v>5999.5343865600007</v>
      </c>
      <c r="FB5" s="596">
        <f t="shared" si="585"/>
        <v>5930.2328342400006</v>
      </c>
      <c r="FC5" s="596">
        <f t="shared" si="586"/>
        <v>5271.8680872000004</v>
      </c>
      <c r="FD5" s="596">
        <f t="shared" si="587"/>
        <v>6162.8880456000006</v>
      </c>
      <c r="FE5" s="596">
        <f t="shared" ref="FE5" si="1042">FF38*FE$33</f>
        <v>8316.1862784000004</v>
      </c>
      <c r="FF5" s="596">
        <f t="shared" ref="FF5" si="1043">FF38*FF$33</f>
        <v>11880.266111999999</v>
      </c>
      <c r="FG5" s="596">
        <f t="shared" si="590"/>
        <v>6497.021663999999</v>
      </c>
      <c r="FH5" s="596">
        <f t="shared" si="591"/>
        <v>6561.9918806400001</v>
      </c>
      <c r="FI5" s="596">
        <f t="shared" si="592"/>
        <v>6486.1932945600001</v>
      </c>
      <c r="FJ5" s="596">
        <f t="shared" si="593"/>
        <v>5766.1067267999997</v>
      </c>
      <c r="FK5" s="596">
        <f t="shared" si="594"/>
        <v>6740.6599763999993</v>
      </c>
      <c r="FL5" s="596">
        <f t="shared" ref="FL5" si="1044">FM38*FL$33</f>
        <v>9095.8303295999995</v>
      </c>
      <c r="FM5" s="596">
        <f t="shared" ref="FM5" si="1045">FM38*FM$33</f>
        <v>12994.043327999998</v>
      </c>
      <c r="FN5" s="596">
        <f t="shared" si="597"/>
        <v>7415.3167200000007</v>
      </c>
      <c r="FO5" s="596">
        <f t="shared" si="598"/>
        <v>7489.4698872000017</v>
      </c>
      <c r="FP5" s="596">
        <f t="shared" si="599"/>
        <v>7402.9578588000013</v>
      </c>
      <c r="FQ5" s="596">
        <f t="shared" si="600"/>
        <v>6581.093589000001</v>
      </c>
      <c r="FR5" s="596">
        <f t="shared" si="601"/>
        <v>7693.3910970000015</v>
      </c>
      <c r="FS5" s="596">
        <f t="shared" ref="FS5" si="1046">FT38*FS$33</f>
        <v>10381.443408000003</v>
      </c>
      <c r="FT5" s="596">
        <f t="shared" ref="FT5" si="1047">FT38*FT$33</f>
        <v>14830.633440000001</v>
      </c>
      <c r="FU5" s="596">
        <f t="shared" si="604"/>
        <v>6025.6690560000006</v>
      </c>
      <c r="FV5" s="596">
        <f t="shared" si="605"/>
        <v>6085.9257465600003</v>
      </c>
      <c r="FW5" s="596">
        <f t="shared" si="606"/>
        <v>6015.6262742400004</v>
      </c>
      <c r="FX5" s="596">
        <f t="shared" si="607"/>
        <v>5347.7812872000004</v>
      </c>
      <c r="FY5" s="596">
        <f t="shared" si="608"/>
        <v>6251.6316456000004</v>
      </c>
      <c r="FZ5" s="596">
        <f t="shared" ref="FZ5" si="1048">GA38*FZ$33</f>
        <v>8435.9366784000013</v>
      </c>
      <c r="GA5" s="596">
        <f t="shared" ref="GA5" si="1049">GA38*GA$33</f>
        <v>12051.338112000001</v>
      </c>
      <c r="GB5" s="596">
        <f t="shared" si="611"/>
        <v>10649.747808000002</v>
      </c>
      <c r="GC5" s="596">
        <f t="shared" si="612"/>
        <v>10756.245286080002</v>
      </c>
      <c r="GD5" s="596">
        <f t="shared" si="613"/>
        <v>10631.998228320002</v>
      </c>
      <c r="GE5" s="596">
        <f t="shared" si="614"/>
        <v>9451.6511796000013</v>
      </c>
      <c r="GF5" s="596">
        <f t="shared" si="615"/>
        <v>11049.113350800002</v>
      </c>
      <c r="GG5" s="596">
        <f t="shared" ref="GG5" si="1050">GH38*GG$33</f>
        <v>14909.646931200004</v>
      </c>
      <c r="GH5" s="596">
        <f t="shared" ref="GH5" si="1051">GH38*GH$33</f>
        <v>21299.495616000004</v>
      </c>
      <c r="GI5" s="596">
        <f t="shared" si="618"/>
        <v>7753.2707520000004</v>
      </c>
      <c r="GJ5" s="596">
        <f t="shared" si="619"/>
        <v>7830.8034595200006</v>
      </c>
      <c r="GK5" s="596">
        <f t="shared" si="620"/>
        <v>7740.3486340800009</v>
      </c>
      <c r="GL5" s="596">
        <f t="shared" si="621"/>
        <v>6881.0277924000002</v>
      </c>
      <c r="GM5" s="596">
        <f t="shared" si="622"/>
        <v>8044.0184052000004</v>
      </c>
      <c r="GN5" s="596">
        <f t="shared" ref="GN5" si="1052">GO38*GN$33</f>
        <v>10854.579052800002</v>
      </c>
      <c r="GO5" s="596">
        <f t="shared" ref="GO5" si="1053">GO38*GO$33</f>
        <v>15506.541504000001</v>
      </c>
      <c r="GP5" s="596">
        <f t="shared" si="625"/>
        <v>6987.3658560000003</v>
      </c>
      <c r="GQ5" s="596">
        <f t="shared" si="626"/>
        <v>7057.2395145600003</v>
      </c>
      <c r="GR5" s="596">
        <f t="shared" si="627"/>
        <v>6975.720246240001</v>
      </c>
      <c r="GS5" s="596">
        <f t="shared" si="628"/>
        <v>6201.2871972000003</v>
      </c>
      <c r="GT5" s="596">
        <f t="shared" si="629"/>
        <v>7249.3920756000007</v>
      </c>
      <c r="GU5" s="596">
        <f t="shared" ref="GU5" si="1054">GV38*GU$33</f>
        <v>9782.3121984000009</v>
      </c>
      <c r="GV5" s="596">
        <f t="shared" ref="GV5" si="1055">GV38*GV$33</f>
        <v>13974.731712000001</v>
      </c>
      <c r="GW5" s="596">
        <f t="shared" si="632"/>
        <v>7542.6435359999996</v>
      </c>
      <c r="GX5" s="596">
        <f t="shared" si="633"/>
        <v>7618.0699713600006</v>
      </c>
      <c r="GY5" s="596">
        <f t="shared" si="634"/>
        <v>7530.0724634400003</v>
      </c>
      <c r="GZ5" s="596">
        <f t="shared" si="635"/>
        <v>6694.0961382000005</v>
      </c>
      <c r="HA5" s="596">
        <f t="shared" si="636"/>
        <v>7825.4926685999999</v>
      </c>
      <c r="HB5" s="596">
        <f t="shared" ref="HB5" si="1056">HC38*HB$33</f>
        <v>10559.700950400002</v>
      </c>
      <c r="HC5" s="596">
        <f t="shared" ref="HC5" si="1057">HC38*HC$33</f>
        <v>15085.287071999999</v>
      </c>
      <c r="HD5" s="596">
        <f t="shared" si="639"/>
        <v>5817.1063679999997</v>
      </c>
      <c r="HE5" s="596">
        <f t="shared" si="640"/>
        <v>5875.2774316800005</v>
      </c>
      <c r="HF5" s="596">
        <f t="shared" si="641"/>
        <v>5807.4111907200004</v>
      </c>
      <c r="HG5" s="596">
        <f t="shared" si="642"/>
        <v>5162.6819015999999</v>
      </c>
      <c r="HH5" s="596">
        <f t="shared" si="643"/>
        <v>6035.2478568000006</v>
      </c>
      <c r="HI5" s="596">
        <f t="shared" ref="HI5" si="1058">HJ38*HI$33</f>
        <v>8143.9489152000015</v>
      </c>
      <c r="HJ5" s="596">
        <f t="shared" ref="HJ5" si="1059">HJ38*HJ$33</f>
        <v>11634.212735999999</v>
      </c>
      <c r="HK5" s="596">
        <f t="shared" si="646"/>
        <v>5514.4048319999993</v>
      </c>
      <c r="HL5" s="596">
        <f t="shared" si="647"/>
        <v>5569.5488803199996</v>
      </c>
      <c r="HM5" s="596">
        <f t="shared" si="648"/>
        <v>5505.2141572800001</v>
      </c>
      <c r="HN5" s="596">
        <f t="shared" si="649"/>
        <v>4894.0342884000002</v>
      </c>
      <c r="HO5" s="596">
        <f t="shared" si="650"/>
        <v>5721.1950132000002</v>
      </c>
      <c r="HP5" s="596">
        <f t="shared" ref="HP5" si="1060">HQ38*HP$33</f>
        <v>7720.1667648000002</v>
      </c>
      <c r="HQ5" s="596">
        <f t="shared" ref="HQ5" si="1061">HQ38*HQ$33</f>
        <v>11028.809663999999</v>
      </c>
      <c r="HR5" s="596">
        <f t="shared" si="653"/>
        <v>5171.9199839999992</v>
      </c>
      <c r="HS5" s="596">
        <f t="shared" si="654"/>
        <v>5223.6391838399995</v>
      </c>
      <c r="HT5" s="596">
        <f t="shared" si="655"/>
        <v>5163.3001173599996</v>
      </c>
      <c r="HU5" s="596">
        <f t="shared" si="656"/>
        <v>4590.0789857999989</v>
      </c>
      <c r="HV5" s="596">
        <f t="shared" si="657"/>
        <v>5365.8669833999993</v>
      </c>
      <c r="HW5" s="596">
        <f t="shared" ref="HW5" si="1062">HX38*HW$33</f>
        <v>7240.6879775999996</v>
      </c>
      <c r="HX5" s="596">
        <f t="shared" ref="HX5" si="1063">HX38*HX$33</f>
        <v>10343.839967999998</v>
      </c>
      <c r="HY5" s="596">
        <f t="shared" si="660"/>
        <v>7377.1313759999994</v>
      </c>
      <c r="HZ5" s="596">
        <f t="shared" si="661"/>
        <v>7450.9026897599997</v>
      </c>
      <c r="IA5" s="596">
        <f t="shared" si="662"/>
        <v>7364.8361570400002</v>
      </c>
      <c r="IB5" s="596">
        <f t="shared" si="663"/>
        <v>6547.2040962000001</v>
      </c>
      <c r="IC5" s="596">
        <f t="shared" si="664"/>
        <v>7653.7738025999997</v>
      </c>
      <c r="ID5" s="596">
        <f t="shared" ref="ID5" si="1064">IE38*ID$33</f>
        <v>10327.9839264</v>
      </c>
      <c r="IE5" s="596">
        <f t="shared" ref="IE5" si="1065">IE38*IE$33</f>
        <v>14754.262751999999</v>
      </c>
      <c r="IF5" s="596">
        <f t="shared" si="667"/>
        <v>6436.037088</v>
      </c>
      <c r="IG5" s="596">
        <f t="shared" si="668"/>
        <v>6500.3974588800011</v>
      </c>
      <c r="IH5" s="596">
        <f t="shared" si="669"/>
        <v>6425.3103595200009</v>
      </c>
      <c r="II5" s="596">
        <f t="shared" si="670"/>
        <v>5711.9829156000005</v>
      </c>
      <c r="IJ5" s="596">
        <f t="shared" si="671"/>
        <v>6677.3884788000005</v>
      </c>
      <c r="IK5" s="596">
        <f t="shared" ref="IK5" si="1066">IL38*IK$33</f>
        <v>9010.4519232000021</v>
      </c>
      <c r="IL5" s="596">
        <f t="shared" ref="IL5" si="1067">IL38*IL$33</f>
        <v>12872.074176</v>
      </c>
      <c r="IM5" s="596">
        <f t="shared" si="674"/>
        <v>5558.2342560000006</v>
      </c>
      <c r="IN5" s="596">
        <f t="shared" si="675"/>
        <v>5613.8165985600008</v>
      </c>
      <c r="IO5" s="596">
        <f t="shared" si="676"/>
        <v>5548.9705322400005</v>
      </c>
      <c r="IP5" s="596">
        <f t="shared" si="677"/>
        <v>4932.9329022000002</v>
      </c>
      <c r="IQ5" s="596">
        <f t="shared" si="678"/>
        <v>5766.6680406000005</v>
      </c>
      <c r="IR5" s="596">
        <f t="shared" ref="IR5" si="1068">IS38*IR$33</f>
        <v>7781.5279584000009</v>
      </c>
      <c r="IS5" s="596">
        <f t="shared" ref="IS5" si="1069">IS38*IS$33</f>
        <v>11116.468512000001</v>
      </c>
      <c r="IT5" s="596">
        <f t="shared" si="681"/>
        <v>5684.7355200000011</v>
      </c>
      <c r="IU5" s="596">
        <f t="shared" si="682"/>
        <v>5741.5828752000016</v>
      </c>
      <c r="IV5" s="596">
        <f t="shared" si="683"/>
        <v>5675.2609608000012</v>
      </c>
      <c r="IW5" s="596">
        <f t="shared" si="684"/>
        <v>5045.2027740000012</v>
      </c>
      <c r="IX5" s="596">
        <f t="shared" si="685"/>
        <v>5897.9131020000013</v>
      </c>
      <c r="IY5" s="596">
        <f t="shared" ref="IY5" si="1070">IZ38*IY$33</f>
        <v>7958.6297280000017</v>
      </c>
      <c r="IZ5" s="596">
        <f t="shared" ref="IZ5" si="1071">IZ38*IZ$33</f>
        <v>11369.471040000002</v>
      </c>
      <c r="JA5" s="596">
        <f t="shared" si="688"/>
        <v>4893.8398559999996</v>
      </c>
      <c r="JB5" s="596">
        <f t="shared" si="689"/>
        <v>4942.7782545600003</v>
      </c>
      <c r="JC5" s="596">
        <f t="shared" si="690"/>
        <v>4885.6834562399999</v>
      </c>
      <c r="JD5" s="596">
        <f t="shared" si="691"/>
        <v>4343.2828722000004</v>
      </c>
      <c r="JE5" s="596">
        <f t="shared" si="692"/>
        <v>5077.3588506000006</v>
      </c>
      <c r="JF5" s="596">
        <f t="shared" ref="JF5" si="1072">JG38*JF$33</f>
        <v>6851.3757984000003</v>
      </c>
      <c r="JG5" s="596">
        <f t="shared" ref="JG5" si="1073">JG38*JG$33</f>
        <v>9787.6797119999992</v>
      </c>
      <c r="JH5" s="596">
        <f t="shared" si="695"/>
        <v>5186.6231039999993</v>
      </c>
      <c r="JI5" s="596">
        <f t="shared" si="696"/>
        <v>5238.4893350399998</v>
      </c>
      <c r="JJ5" s="596">
        <f t="shared" si="697"/>
        <v>5177.9787321599997</v>
      </c>
      <c r="JK5" s="596">
        <f t="shared" si="698"/>
        <v>4603.1280047999999</v>
      </c>
      <c r="JL5" s="596">
        <f t="shared" si="699"/>
        <v>5381.1214703999995</v>
      </c>
      <c r="JM5" s="596">
        <f t="shared" ref="JM5" si="1074">JN38*JM$33</f>
        <v>7261.2723456000003</v>
      </c>
      <c r="JN5" s="596">
        <f t="shared" ref="JN5" si="1075">JN38*JN$33</f>
        <v>10373.246207999999</v>
      </c>
      <c r="JO5" s="596">
        <f t="shared" si="702"/>
        <v>5469.3895680000005</v>
      </c>
      <c r="JP5" s="596">
        <f t="shared" si="703"/>
        <v>5524.0834636800009</v>
      </c>
      <c r="JQ5" s="596">
        <f t="shared" si="704"/>
        <v>5460.2739187200004</v>
      </c>
      <c r="JR5" s="596">
        <f t="shared" si="705"/>
        <v>4854.0832416000003</v>
      </c>
      <c r="JS5" s="596">
        <f t="shared" si="706"/>
        <v>5674.4916768000003</v>
      </c>
      <c r="JT5" s="596">
        <f t="shared" ref="JT5" si="1076">JU38*JT$33</f>
        <v>7657.1453952000011</v>
      </c>
      <c r="JU5" s="596">
        <f t="shared" ref="JU5" si="1077">JU38*JU$33</f>
        <v>10938.779136000001</v>
      </c>
      <c r="JV5" s="596">
        <f t="shared" si="709"/>
        <v>5448.4384319999999</v>
      </c>
      <c r="JW5" s="596">
        <f t="shared" si="710"/>
        <v>5502.9228163199996</v>
      </c>
      <c r="JX5" s="596">
        <f t="shared" si="711"/>
        <v>5439.3577012799997</v>
      </c>
      <c r="JY5" s="596">
        <f t="shared" si="712"/>
        <v>4835.4891084000001</v>
      </c>
      <c r="JZ5" s="596">
        <f t="shared" si="713"/>
        <v>5652.7548731999996</v>
      </c>
      <c r="KA5" s="596">
        <f t="shared" ref="KA5" si="1078">KB38*KA$33</f>
        <v>7627.8138048000001</v>
      </c>
      <c r="KB5" s="596">
        <f t="shared" ref="KB5" si="1079">KB38*KB$33</f>
        <v>10896.876864</v>
      </c>
      <c r="KC5" s="596">
        <f t="shared" si="716"/>
        <v>6227.2955520000005</v>
      </c>
      <c r="KD5" s="596">
        <f t="shared" si="717"/>
        <v>6289.5685075200008</v>
      </c>
      <c r="KE5" s="596">
        <f t="shared" si="718"/>
        <v>6216.9167260800014</v>
      </c>
      <c r="KF5" s="596">
        <f t="shared" si="719"/>
        <v>5526.724802400001</v>
      </c>
      <c r="KG5" s="596">
        <f t="shared" si="720"/>
        <v>6460.8191352000013</v>
      </c>
      <c r="KH5" s="596">
        <f t="shared" ref="KH5" si="1080">KI38*KH$33</f>
        <v>8718.2137728000016</v>
      </c>
      <c r="KI5" s="596">
        <f t="shared" ref="KI5" si="1081">KI38*KI$33</f>
        <v>12454.591104000001</v>
      </c>
      <c r="KJ5" s="596">
        <f t="shared" si="723"/>
        <v>9032.672525760001</v>
      </c>
      <c r="KK5" s="596">
        <f t="shared" si="724"/>
        <v>7783.8726859200015</v>
      </c>
      <c r="KL5" s="596">
        <f t="shared" si="725"/>
        <v>8882.4409660800011</v>
      </c>
      <c r="KM5" s="596">
        <f t="shared" si="726"/>
        <v>10544.377595040001</v>
      </c>
      <c r="KN5" s="596">
        <f t="shared" si="727"/>
        <v>12995.02991232</v>
      </c>
      <c r="KO5" s="596">
        <f t="shared" ref="KO5" si="1082">KP38*KO$33</f>
        <v>18365.808170880002</v>
      </c>
      <c r="KP5" s="596">
        <f t="shared" ref="KP5" si="1083">KP38*KP$33</f>
        <v>26299.912416480005</v>
      </c>
      <c r="KQ5" s="596">
        <f t="shared" si="730"/>
        <v>8337.4971839999998</v>
      </c>
      <c r="KR5" s="596">
        <f t="shared" si="731"/>
        <v>8420.8721558400011</v>
      </c>
      <c r="KS5" s="596">
        <f t="shared" si="732"/>
        <v>8323.6013553600005</v>
      </c>
      <c r="KT5" s="596">
        <f t="shared" si="733"/>
        <v>7399.5287508000001</v>
      </c>
      <c r="KU5" s="596">
        <f t="shared" si="734"/>
        <v>8650.1533284000016</v>
      </c>
      <c r="KV5" s="596">
        <f t="shared" ref="KV5" si="1084">KW38*KV$33</f>
        <v>11672.496057600001</v>
      </c>
      <c r="KW5" s="596">
        <f t="shared" ref="KW5" si="1085">KW38*KW$33</f>
        <v>16674.994368</v>
      </c>
      <c r="KX5" s="596">
        <f t="shared" si="737"/>
        <v>6551.4186720000007</v>
      </c>
      <c r="KY5" s="596">
        <f t="shared" si="738"/>
        <v>6616.9328587200007</v>
      </c>
      <c r="KZ5" s="596">
        <f t="shared" si="739"/>
        <v>6540.4996408800007</v>
      </c>
      <c r="LA5" s="596">
        <f t="shared" si="740"/>
        <v>5814.3840714000007</v>
      </c>
      <c r="LB5" s="596">
        <f t="shared" si="741"/>
        <v>6797.0968722000007</v>
      </c>
      <c r="LC5" s="596">
        <f t="shared" ref="LC5" si="1086">LD38*LC$33</f>
        <v>9171.9861408000015</v>
      </c>
      <c r="LD5" s="596">
        <f t="shared" ref="LD5" si="1087">LD38*LD$33</f>
        <v>13102.837344000001</v>
      </c>
      <c r="LE5" s="596">
        <f t="shared" si="744"/>
        <v>8566.0312320000012</v>
      </c>
      <c r="LF5" s="596">
        <f t="shared" si="745"/>
        <v>8651.6915443200014</v>
      </c>
      <c r="LG5" s="596">
        <f t="shared" si="746"/>
        <v>8551.7545132800005</v>
      </c>
      <c r="LH5" s="596">
        <f t="shared" si="747"/>
        <v>7602.3527184000004</v>
      </c>
      <c r="LI5" s="596">
        <f t="shared" si="748"/>
        <v>8887.2574032000011</v>
      </c>
      <c r="LJ5" s="596">
        <f t="shared" ref="LJ5" si="1088">LK38*LJ$33</f>
        <v>11992.443724800001</v>
      </c>
      <c r="LK5" s="596">
        <f t="shared" ref="LK5" si="1089">LK38*LK$33</f>
        <v>17132.062464000002</v>
      </c>
      <c r="LL5" s="596">
        <f t="shared" si="751"/>
        <v>10284.188975999999</v>
      </c>
      <c r="LM5" s="596">
        <f t="shared" si="752"/>
        <v>10387.03086576</v>
      </c>
      <c r="LN5" s="596">
        <f t="shared" si="753"/>
        <v>10267.04866104</v>
      </c>
      <c r="LO5" s="596">
        <f t="shared" si="754"/>
        <v>9127.2177162000007</v>
      </c>
      <c r="LP5" s="596">
        <f t="shared" si="755"/>
        <v>10669.8460626</v>
      </c>
      <c r="LQ5" s="596">
        <f t="shared" ref="LQ5" si="1090">LR38*LQ$33</f>
        <v>14397.864566400001</v>
      </c>
      <c r="LR5" s="596">
        <f t="shared" ref="LR5" si="1091">LR38*LR$33</f>
        <v>20568.377951999999</v>
      </c>
      <c r="LS5" s="596">
        <f t="shared" si="758"/>
        <v>11490.741600000001</v>
      </c>
      <c r="LT5" s="596">
        <f t="shared" si="759"/>
        <v>11605.649016000001</v>
      </c>
      <c r="LU5" s="596">
        <f t="shared" si="760"/>
        <v>11471.590364000002</v>
      </c>
      <c r="LV5" s="596">
        <f t="shared" si="761"/>
        <v>10198.033170000001</v>
      </c>
      <c r="LW5" s="596">
        <f t="shared" si="762"/>
        <v>11921.644410000001</v>
      </c>
      <c r="LX5" s="596">
        <f t="shared" ref="LX5" si="1092">LY38*LX$33</f>
        <v>16087.038240000002</v>
      </c>
      <c r="LY5" s="596">
        <f t="shared" ref="LY5" si="1093">LY38*LY$33</f>
        <v>22981.483200000002</v>
      </c>
      <c r="LZ5" s="596">
        <f t="shared" si="765"/>
        <v>15037.758527999998</v>
      </c>
      <c r="MA5" s="596">
        <f t="shared" si="766"/>
        <v>15188.136113279999</v>
      </c>
      <c r="MB5" s="596">
        <f t="shared" si="767"/>
        <v>15012.69559712</v>
      </c>
      <c r="MC5" s="596">
        <f t="shared" si="768"/>
        <v>13346.010693599999</v>
      </c>
      <c r="MD5" s="596">
        <f t="shared" si="769"/>
        <v>15601.674472799999</v>
      </c>
      <c r="ME5" s="596">
        <f t="shared" ref="ME5" si="1094">MF38*ME$33</f>
        <v>21052.8619392</v>
      </c>
      <c r="MF5" s="596">
        <f t="shared" ref="MF5" si="1095">MF38*MF$33</f>
        <v>30075.517055999997</v>
      </c>
      <c r="MG5" s="596">
        <f t="shared" si="772"/>
        <v>21339.941375999999</v>
      </c>
      <c r="MH5" s="596">
        <f t="shared" si="773"/>
        <v>21553.340789760001</v>
      </c>
      <c r="MI5" s="596">
        <f t="shared" si="774"/>
        <v>21304.37480704</v>
      </c>
      <c r="MJ5" s="596">
        <f t="shared" si="775"/>
        <v>18939.197971199999</v>
      </c>
      <c r="MK5" s="596">
        <f t="shared" si="776"/>
        <v>22140.189177599997</v>
      </c>
      <c r="ML5" s="596">
        <f t="shared" ref="ML5" si="1096">MM38*ML$33</f>
        <v>29875.917926400001</v>
      </c>
      <c r="MM5" s="728">
        <v>39219.980000000003</v>
      </c>
      <c r="MN5" s="596">
        <f t="shared" si="778"/>
        <v>31222.796699144405</v>
      </c>
      <c r="MO5" s="596">
        <f t="shared" si="779"/>
        <v>33347.163651146002</v>
      </c>
      <c r="MP5" s="596">
        <f t="shared" si="780"/>
        <v>34391.1806302404</v>
      </c>
      <c r="MQ5" s="596">
        <f t="shared" si="781"/>
        <v>38183.321752517208</v>
      </c>
      <c r="MR5" s="596">
        <f t="shared" si="782"/>
        <v>41104.345253166801</v>
      </c>
      <c r="MS5" s="596">
        <f t="shared" ref="MS5" si="1097">MT38*MS$33</f>
        <v>48217.329878002449</v>
      </c>
      <c r="MT5" s="596">
        <f t="shared" ref="MT5" si="1098">MT38*MT$33</f>
        <v>64943.821552962843</v>
      </c>
      <c r="MU5" s="596">
        <f t="shared" si="785"/>
        <v>31574.608103999999</v>
      </c>
      <c r="MV5" s="596">
        <f t="shared" si="786"/>
        <v>0</v>
      </c>
      <c r="MW5" s="596">
        <f t="shared" si="787"/>
        <v>12445.465968</v>
      </c>
      <c r="MX5" s="596">
        <f t="shared" si="788"/>
        <v>11533.182583</v>
      </c>
      <c r="MY5" s="596">
        <f t="shared" si="789"/>
        <v>10957.003602999999</v>
      </c>
      <c r="MZ5" s="596">
        <f t="shared" ref="MZ5" si="1099">NA38*MZ$33</f>
        <v>13002.438982</v>
      </c>
      <c r="NA5" s="596">
        <f t="shared" ref="NA5" si="1100">NA38*NA$33</f>
        <v>16507.527776999999</v>
      </c>
      <c r="NB5" s="596">
        <f t="shared" si="792"/>
        <v>9528.2124319999984</v>
      </c>
      <c r="NC5" s="596">
        <f t="shared" si="793"/>
        <v>0</v>
      </c>
      <c r="ND5" s="596">
        <f t="shared" si="794"/>
        <v>7729.7623354599991</v>
      </c>
      <c r="NE5" s="596">
        <f t="shared" si="795"/>
        <v>7533.2429540499998</v>
      </c>
      <c r="NF5" s="596">
        <f t="shared" si="796"/>
        <v>8009.6535756499998</v>
      </c>
      <c r="NG5" s="596">
        <f t="shared" ref="NG5" si="1101">NH38*NG$33</f>
        <v>11493.406246099999</v>
      </c>
      <c r="NH5" s="596">
        <f t="shared" ref="NH5" si="1102">NH38*NH$33</f>
        <v>15257.050156739997</v>
      </c>
      <c r="NI5" s="596">
        <f t="shared" si="799"/>
        <v>6351.9799559999992</v>
      </c>
      <c r="NJ5" s="596">
        <f t="shared" si="800"/>
        <v>6415.4997555599994</v>
      </c>
      <c r="NK5" s="596">
        <f t="shared" si="801"/>
        <v>6341.3933227400003</v>
      </c>
      <c r="NL5" s="596">
        <f t="shared" si="802"/>
        <v>5637.3822109499997</v>
      </c>
      <c r="NM5" s="596">
        <f t="shared" si="803"/>
        <v>6590.17920435</v>
      </c>
      <c r="NN5" s="596">
        <f t="shared" ref="NN5" si="1103">NO38*NN$33</f>
        <v>8892.7719383999993</v>
      </c>
      <c r="NO5" s="596">
        <f t="shared" ref="NO5" si="1104">NO38*NO$33</f>
        <v>12703.959911999998</v>
      </c>
      <c r="NP5" s="596">
        <f t="shared" si="806"/>
        <v>4748.6265719999992</v>
      </c>
      <c r="NQ5" s="596">
        <f t="shared" si="807"/>
        <v>4796.1128377199993</v>
      </c>
      <c r="NR5" s="596">
        <f t="shared" si="808"/>
        <v>4740.7121943799993</v>
      </c>
      <c r="NS5" s="596">
        <f t="shared" si="809"/>
        <v>4214.4060826499999</v>
      </c>
      <c r="NT5" s="596">
        <f t="shared" si="810"/>
        <v>4926.7000684499999</v>
      </c>
      <c r="NU5" s="596">
        <f t="shared" ref="NU5" si="1105">NV38*NU$33</f>
        <v>6648.0772007999994</v>
      </c>
      <c r="NV5" s="596">
        <f t="shared" ref="NV5" si="1106">NV38*NV$33</f>
        <v>9497.2531439999984</v>
      </c>
      <c r="NW5" s="596">
        <f t="shared" si="813"/>
        <v>4296.7761839999994</v>
      </c>
      <c r="NX5" s="596">
        <f t="shared" si="814"/>
        <v>4339.7439458399995</v>
      </c>
      <c r="NY5" s="596">
        <f t="shared" si="815"/>
        <v>4289.6148903599997</v>
      </c>
      <c r="NZ5" s="596">
        <f t="shared" si="816"/>
        <v>3813.3888632999992</v>
      </c>
      <c r="OA5" s="596">
        <f t="shared" si="817"/>
        <v>4457.9052908999993</v>
      </c>
      <c r="OB5" s="596">
        <f t="shared" ref="OB5" si="1107">OC38*OB$33</f>
        <v>6015.4866575999995</v>
      </c>
      <c r="OC5" s="596">
        <f t="shared" si="378"/>
        <v>8593.5523679999988</v>
      </c>
      <c r="OD5" s="596">
        <f>$OJ$38*OD$33</f>
        <v>5177.1062999999995</v>
      </c>
      <c r="OE5" s="596">
        <f t="shared" ref="OE5:OJ5" si="1108">$OJ$38*OE$33</f>
        <v>5228.8773629999996</v>
      </c>
      <c r="OF5" s="596">
        <f t="shared" si="1108"/>
        <v>5168.4777894999997</v>
      </c>
      <c r="OG5" s="596">
        <f t="shared" si="1108"/>
        <v>4594.6818412499997</v>
      </c>
      <c r="OH5" s="596">
        <f t="shared" si="1108"/>
        <v>5371.24778625</v>
      </c>
      <c r="OI5" s="596">
        <f t="shared" si="1108"/>
        <v>7247.9488200000005</v>
      </c>
      <c r="OJ5" s="730">
        <f t="shared" si="1108"/>
        <v>10354.212599999999</v>
      </c>
      <c r="OK5" s="732">
        <f>$OQ38*OK$33</f>
        <v>5171.1009120000008</v>
      </c>
      <c r="OL5" s="108">
        <f t="shared" ref="OL5:OQ5" si="1109">$OQ38*OL$33</f>
        <v>5222.811921120001</v>
      </c>
      <c r="OM5" s="108">
        <f t="shared" si="1109"/>
        <v>5162.4824104800009</v>
      </c>
      <c r="ON5" s="108">
        <f t="shared" si="1109"/>
        <v>4589.3520594000001</v>
      </c>
      <c r="OO5" s="108">
        <f t="shared" si="1109"/>
        <v>5365.0171962000004</v>
      </c>
      <c r="OP5" s="108">
        <f t="shared" si="1109"/>
        <v>7239.5412768000015</v>
      </c>
      <c r="OQ5" s="108">
        <f t="shared" si="1109"/>
        <v>10342.201824000002</v>
      </c>
      <c r="OR5" s="108">
        <f t="shared" si="821"/>
        <v>6328.7166239999997</v>
      </c>
      <c r="OS5" s="108">
        <f t="shared" si="821"/>
        <v>6392.0037902400009</v>
      </c>
      <c r="OT5" s="108">
        <f t="shared" si="821"/>
        <v>6318.1687629600001</v>
      </c>
      <c r="OU5" s="108">
        <f t="shared" si="821"/>
        <v>5616.7360037999997</v>
      </c>
      <c r="OV5" s="108">
        <f t="shared" si="821"/>
        <v>6566.0434974</v>
      </c>
      <c r="OW5" s="108">
        <f t="shared" si="821"/>
        <v>8860.2032736000001</v>
      </c>
      <c r="OX5" s="108">
        <f t="shared" si="821"/>
        <v>12657.433247999999</v>
      </c>
      <c r="OY5" s="108">
        <f t="shared" ref="OY5:PE5" si="1110">$PE38*OY$33</f>
        <v>4616.6500800000003</v>
      </c>
      <c r="OZ5" s="108">
        <f t="shared" si="1110"/>
        <v>4662.8165808000003</v>
      </c>
      <c r="PA5" s="108">
        <f t="shared" si="1110"/>
        <v>4608.9556632000003</v>
      </c>
      <c r="PB5" s="108">
        <f t="shared" si="1110"/>
        <v>4097.276946</v>
      </c>
      <c r="PC5" s="108">
        <f t="shared" si="1110"/>
        <v>4789.7744579999999</v>
      </c>
      <c r="PD5" s="108">
        <f t="shared" si="1110"/>
        <v>6463.310112000001</v>
      </c>
      <c r="PE5" s="108">
        <f t="shared" si="1110"/>
        <v>9233.3001600000007</v>
      </c>
      <c r="PF5" s="108">
        <f t="shared" ref="PF5:PL5" si="1111">$PL38*PF$33</f>
        <v>5000.0898240000006</v>
      </c>
      <c r="PG5" s="108">
        <f t="shared" si="1111"/>
        <v>5050.0907222400001</v>
      </c>
      <c r="PH5" s="108">
        <f t="shared" si="1111"/>
        <v>4991.7563409600007</v>
      </c>
      <c r="PI5" s="108">
        <f t="shared" si="1111"/>
        <v>4437.5797188000006</v>
      </c>
      <c r="PJ5" s="108">
        <f t="shared" si="1111"/>
        <v>5187.5931924000006</v>
      </c>
      <c r="PK5" s="108">
        <f t="shared" si="1111"/>
        <v>7000.1257536000012</v>
      </c>
      <c r="PL5" s="108">
        <f t="shared" si="1111"/>
        <v>10000.179648000001</v>
      </c>
      <c r="PM5" s="108">
        <f t="shared" ref="PM5:PS5" si="1112">$PS38*PM$33</f>
        <v>6403.4956799999991</v>
      </c>
      <c r="PN5" s="108">
        <f t="shared" si="1112"/>
        <v>6467.5306367999992</v>
      </c>
      <c r="PO5" s="108">
        <f t="shared" si="1112"/>
        <v>6392.8231871999997</v>
      </c>
      <c r="PP5" s="108">
        <f t="shared" si="1112"/>
        <v>5683.1024159999988</v>
      </c>
      <c r="PQ5" s="108">
        <f t="shared" si="1112"/>
        <v>6643.6267679999992</v>
      </c>
      <c r="PR5" s="108">
        <f t="shared" si="1112"/>
        <v>8964.8939519999985</v>
      </c>
      <c r="PS5" s="108">
        <f t="shared" si="1112"/>
        <v>12806.991359999998</v>
      </c>
      <c r="PT5" s="108">
        <f t="shared" ref="PT5:PZ5" si="1113">$PZ38*PT$33</f>
        <v>6400.4732099999992</v>
      </c>
      <c r="PU5" s="108">
        <f t="shared" si="1113"/>
        <v>6464.4779420999994</v>
      </c>
      <c r="PV5" s="108">
        <f t="shared" si="1113"/>
        <v>6389.8057546499995</v>
      </c>
      <c r="PW5" s="108">
        <f t="shared" si="1113"/>
        <v>5680.4199738749994</v>
      </c>
      <c r="PX5" s="108">
        <f t="shared" si="1113"/>
        <v>6640.4909553749994</v>
      </c>
      <c r="PY5" s="108">
        <f t="shared" si="1113"/>
        <v>8960.6624940000002</v>
      </c>
      <c r="PZ5" s="108">
        <f t="shared" si="1113"/>
        <v>12800.946419999998</v>
      </c>
      <c r="QA5" s="108">
        <f t="shared" ref="QA5:QG5" si="1114">$QG38*QA$33</f>
        <v>6056.7321059999995</v>
      </c>
      <c r="QB5" s="108">
        <f t="shared" si="1114"/>
        <v>6117.2994270599993</v>
      </c>
      <c r="QC5" s="108">
        <f t="shared" si="1114"/>
        <v>6046.6375524899995</v>
      </c>
      <c r="QD5" s="108">
        <f t="shared" si="1114"/>
        <v>5375.3497440749998</v>
      </c>
      <c r="QE5" s="108">
        <f t="shared" si="1114"/>
        <v>6283.8595599749997</v>
      </c>
      <c r="QF5" s="108">
        <f t="shared" si="1114"/>
        <v>8479.4249483999993</v>
      </c>
      <c r="QG5" s="108">
        <f t="shared" si="1114"/>
        <v>12113.464211999999</v>
      </c>
      <c r="QH5" s="108">
        <f t="shared" ref="QH5:QN5" si="1115">$QN38*QH$33</f>
        <v>6426.7246079999995</v>
      </c>
      <c r="QI5" s="108">
        <f t="shared" si="1115"/>
        <v>6490.9918540799999</v>
      </c>
      <c r="QJ5" s="108">
        <f t="shared" si="1115"/>
        <v>6416.0134003200001</v>
      </c>
      <c r="QK5" s="108">
        <f t="shared" si="1115"/>
        <v>5703.7180896</v>
      </c>
      <c r="QL5" s="108">
        <f t="shared" si="1115"/>
        <v>6667.7267807999997</v>
      </c>
      <c r="QM5" s="108">
        <f t="shared" si="1115"/>
        <v>8997.4144512000003</v>
      </c>
      <c r="QN5" s="108">
        <f t="shared" si="1115"/>
        <v>12853.449215999999</v>
      </c>
      <c r="QO5" s="108">
        <f t="shared" ref="QO5:QU5" si="1116">$QU38*QO$33</f>
        <v>8029.0452239999995</v>
      </c>
      <c r="QP5" s="108">
        <f t="shared" si="1116"/>
        <v>8109.3356762399999</v>
      </c>
      <c r="QQ5" s="108">
        <f t="shared" si="1116"/>
        <v>8015.6634819600004</v>
      </c>
      <c r="QR5" s="108">
        <f t="shared" si="1116"/>
        <v>7125.7776363000003</v>
      </c>
      <c r="QS5" s="108">
        <f t="shared" si="1116"/>
        <v>8330.1344198999996</v>
      </c>
      <c r="QT5" s="108">
        <f t="shared" si="1116"/>
        <v>11240.6633136</v>
      </c>
      <c r="QU5" s="108">
        <f t="shared" si="1116"/>
        <v>16058.090447999999</v>
      </c>
      <c r="QV5" s="108">
        <f t="shared" ref="QV5:RB5" si="1117">$RB38*QV$33</f>
        <v>6896.8407419999994</v>
      </c>
      <c r="QW5" s="108">
        <f t="shared" si="1117"/>
        <v>6965.8091494199998</v>
      </c>
      <c r="QX5" s="108">
        <f t="shared" si="1117"/>
        <v>6885.3460074300001</v>
      </c>
      <c r="QY5" s="108">
        <f t="shared" si="1117"/>
        <v>6120.9461585249992</v>
      </c>
      <c r="QZ5" s="108">
        <f t="shared" si="1117"/>
        <v>7155.4722698249998</v>
      </c>
      <c r="RA5" s="108">
        <f t="shared" si="1117"/>
        <v>9655.5770388000001</v>
      </c>
      <c r="RB5" s="108">
        <f t="shared" si="1117"/>
        <v>13793.681483999999</v>
      </c>
      <c r="RC5" s="108">
        <f t="shared" ref="RC5:RI5" si="1118">$RI38*RC$33</f>
        <v>6455.7939959999994</v>
      </c>
      <c r="RD5" s="108">
        <f t="shared" si="1118"/>
        <v>6520.3519359599995</v>
      </c>
      <c r="RE5" s="108">
        <f t="shared" si="1118"/>
        <v>6445.0343393399999</v>
      </c>
      <c r="RF5" s="108">
        <f t="shared" si="1118"/>
        <v>5729.5171714499993</v>
      </c>
      <c r="RG5" s="108">
        <f t="shared" si="1118"/>
        <v>6697.8862708499992</v>
      </c>
      <c r="RH5" s="108">
        <f t="shared" si="1118"/>
        <v>9038.1115943999994</v>
      </c>
      <c r="RI5" s="108">
        <f t="shared" si="1118"/>
        <v>12911.587991999999</v>
      </c>
      <c r="RJ5" s="108">
        <f t="shared" ref="RJ5:RP5" si="1119">$RP38*RJ$33</f>
        <v>7851.2792579999996</v>
      </c>
      <c r="RK5" s="108">
        <f t="shared" si="1119"/>
        <v>7929.7920505800003</v>
      </c>
      <c r="RL5" s="108">
        <f t="shared" si="1119"/>
        <v>7838.1937925700004</v>
      </c>
      <c r="RM5" s="108">
        <f t="shared" si="1119"/>
        <v>6968.0103414749992</v>
      </c>
      <c r="RN5" s="108">
        <f t="shared" si="1119"/>
        <v>8145.7022301749994</v>
      </c>
      <c r="RO5" s="108">
        <f t="shared" si="1119"/>
        <v>10991.7909612</v>
      </c>
      <c r="RP5" s="108">
        <f t="shared" si="1119"/>
        <v>15702.558515999999</v>
      </c>
      <c r="RQ5" s="108">
        <f t="shared" ref="RQ5:RW5" si="1120">$RW38*RQ$33</f>
        <v>7781.7202739999993</v>
      </c>
      <c r="RR5" s="108">
        <f t="shared" si="1120"/>
        <v>7859.5374767399999</v>
      </c>
      <c r="RS5" s="108">
        <f t="shared" si="1120"/>
        <v>7768.75074021</v>
      </c>
      <c r="RT5" s="108">
        <f t="shared" si="1120"/>
        <v>6906.2767431749999</v>
      </c>
      <c r="RU5" s="108">
        <f t="shared" si="1120"/>
        <v>8073.5347842749998</v>
      </c>
      <c r="RV5" s="108">
        <f t="shared" si="1120"/>
        <v>10894.408383600001</v>
      </c>
      <c r="RW5" s="108">
        <f t="shared" si="1120"/>
        <v>15563.440547999999</v>
      </c>
      <c r="RX5" s="108">
        <f t="shared" ref="RX5:SK5" si="1121">$SD38*RX$33</f>
        <v>9146.7955259999981</v>
      </c>
      <c r="RY5" s="108">
        <f t="shared" si="1121"/>
        <v>9238.263481259999</v>
      </c>
      <c r="RZ5" s="108">
        <f t="shared" si="1121"/>
        <v>9131.5508667899994</v>
      </c>
      <c r="SA5" s="108">
        <f t="shared" si="1121"/>
        <v>8117.7810293249986</v>
      </c>
      <c r="SB5" s="108">
        <f t="shared" si="1121"/>
        <v>9489.8003582249985</v>
      </c>
      <c r="SC5" s="108">
        <f t="shared" si="1121"/>
        <v>12805.513736399998</v>
      </c>
      <c r="SD5" s="108">
        <f t="shared" si="1121"/>
        <v>18293.591051999996</v>
      </c>
      <c r="SE5" s="108">
        <f t="shared" ref="SE5:SK5" si="1122">$SK38*SE$33</f>
        <v>7863.1135379999996</v>
      </c>
      <c r="SF5" s="108">
        <f t="shared" si="1122"/>
        <v>7941.7446733799998</v>
      </c>
      <c r="SG5" s="108">
        <f t="shared" si="1122"/>
        <v>7850.0083487699994</v>
      </c>
      <c r="SH5" s="108">
        <f t="shared" si="1122"/>
        <v>6978.5132649749994</v>
      </c>
      <c r="SI5" s="108">
        <f t="shared" si="1122"/>
        <v>8157.9802956749991</v>
      </c>
      <c r="SJ5" s="108">
        <f t="shared" si="1122"/>
        <v>11008.358953200001</v>
      </c>
      <c r="SK5" s="108">
        <f t="shared" si="1122"/>
        <v>15726.227075999999</v>
      </c>
      <c r="SL5" s="108">
        <f t="shared" ref="SL5:SR5" si="1123">$SR38*SL$33</f>
        <v>7856.699255999999</v>
      </c>
      <c r="SM5" s="108">
        <f t="shared" si="1123"/>
        <v>7935.2662485599994</v>
      </c>
      <c r="SN5" s="108">
        <f t="shared" si="1123"/>
        <v>7843.6047572400003</v>
      </c>
      <c r="SO5" s="108">
        <f t="shared" si="1123"/>
        <v>6972.8205896999998</v>
      </c>
      <c r="SP5" s="108">
        <f t="shared" si="1123"/>
        <v>8151.3254780999996</v>
      </c>
      <c r="SQ5" s="108">
        <f t="shared" si="1123"/>
        <v>10999.378958400001</v>
      </c>
      <c r="SR5" s="108">
        <f t="shared" si="1123"/>
        <v>15713.398511999998</v>
      </c>
      <c r="SS5" s="108">
        <f t="shared" ref="SS5:SY5" si="1124">$SY38*SS$33</f>
        <v>7544.8966499999997</v>
      </c>
      <c r="ST5" s="108">
        <f t="shared" si="1124"/>
        <v>7620.3456164999998</v>
      </c>
      <c r="SU5" s="108">
        <f t="shared" si="1124"/>
        <v>7532.32182225</v>
      </c>
      <c r="SV5" s="108">
        <f t="shared" si="1124"/>
        <v>6696.0957768749995</v>
      </c>
      <c r="SW5" s="108">
        <f t="shared" si="1124"/>
        <v>7827.830274375</v>
      </c>
      <c r="SX5" s="108">
        <f t="shared" si="1124"/>
        <v>10562.855310000001</v>
      </c>
      <c r="SY5" s="108">
        <f t="shared" si="1124"/>
        <v>15089.793299999999</v>
      </c>
      <c r="SZ5" s="108">
        <f t="shared" ref="SZ5:TF5" si="1125">$TF38*SZ$33</f>
        <v>8207.581823999999</v>
      </c>
      <c r="TA5" s="108">
        <f t="shared" si="1125"/>
        <v>8289.6576422399994</v>
      </c>
      <c r="TB5" s="108">
        <f t="shared" si="1125"/>
        <v>8193.9025209600004</v>
      </c>
      <c r="TC5" s="108">
        <f t="shared" si="1125"/>
        <v>7284.228868799999</v>
      </c>
      <c r="TD5" s="108">
        <f t="shared" si="1125"/>
        <v>8515.3661424000002</v>
      </c>
      <c r="TE5" s="108">
        <f t="shared" si="1125"/>
        <v>11490.6145536</v>
      </c>
      <c r="TF5" s="108">
        <f t="shared" si="1125"/>
        <v>16415.163647999998</v>
      </c>
      <c r="TG5" s="108">
        <f t="shared" ref="TG5:TM5" si="1126">$TM38*TG$33</f>
        <v>9952.0633259999995</v>
      </c>
      <c r="TH5" s="108">
        <f t="shared" si="1126"/>
        <v>10051.583959259999</v>
      </c>
      <c r="TI5" s="108">
        <f t="shared" si="1126"/>
        <v>9935.4765537900003</v>
      </c>
      <c r="TJ5" s="108">
        <f t="shared" si="1126"/>
        <v>8832.4562018249981</v>
      </c>
      <c r="TK5" s="108">
        <f t="shared" si="1126"/>
        <v>10325.265700724998</v>
      </c>
      <c r="TL5" s="108">
        <f t="shared" si="1126"/>
        <v>13932.8886564</v>
      </c>
      <c r="TM5" s="108">
        <f t="shared" si="1126"/>
        <v>19904.126651999999</v>
      </c>
      <c r="TN5" s="108">
        <f t="shared" ref="TN5:TT5" si="1127">$TT38*TN$33</f>
        <v>7149.358205999999</v>
      </c>
      <c r="TO5" s="108">
        <f t="shared" si="1127"/>
        <v>7220.8517880599993</v>
      </c>
      <c r="TP5" s="108">
        <f t="shared" si="1127"/>
        <v>7137.4426089899998</v>
      </c>
      <c r="TQ5" s="108">
        <f t="shared" si="1127"/>
        <v>6345.0554078249997</v>
      </c>
      <c r="TR5" s="108">
        <f t="shared" si="1127"/>
        <v>7417.4591387249993</v>
      </c>
      <c r="TS5" s="108">
        <f t="shared" si="1127"/>
        <v>10009.1014884</v>
      </c>
      <c r="TT5" s="108">
        <f t="shared" si="1127"/>
        <v>14298.716411999998</v>
      </c>
      <c r="TU5" s="108">
        <f t="shared" ref="TU5:UA5" si="1128">$UA38*TU$33</f>
        <v>7215.19182</v>
      </c>
      <c r="TV5" s="108">
        <f t="shared" si="1128"/>
        <v>7287.3437382000002</v>
      </c>
      <c r="TW5" s="108">
        <f t="shared" si="1128"/>
        <v>7203.1665002999998</v>
      </c>
      <c r="TX5" s="108">
        <f t="shared" si="1128"/>
        <v>6403.4827402499996</v>
      </c>
      <c r="TY5" s="108">
        <f t="shared" si="1128"/>
        <v>7485.7615132499996</v>
      </c>
      <c r="TZ5" s="108">
        <f t="shared" si="1128"/>
        <v>10101.268548</v>
      </c>
      <c r="UA5" s="108">
        <f t="shared" si="1128"/>
        <v>14430.38364</v>
      </c>
      <c r="UB5" s="108">
        <f t="shared" ref="UB5:UH5" si="1129">$UH38*UB$33</f>
        <v>8357.5806839999987</v>
      </c>
      <c r="UC5" s="108">
        <f t="shared" si="1129"/>
        <v>8441.1564908399996</v>
      </c>
      <c r="UD5" s="108">
        <f t="shared" si="1129"/>
        <v>8343.65138286</v>
      </c>
      <c r="UE5" s="108">
        <f t="shared" si="1129"/>
        <v>7417.3528570499993</v>
      </c>
      <c r="UF5" s="108">
        <f t="shared" si="1129"/>
        <v>8670.9899596499999</v>
      </c>
      <c r="UG5" s="108">
        <f t="shared" si="1129"/>
        <v>11700.6129576</v>
      </c>
      <c r="UH5" s="108">
        <f t="shared" si="1129"/>
        <v>16715.161367999997</v>
      </c>
      <c r="UI5" s="108">
        <f t="shared" si="842"/>
        <v>9634.3743837752536</v>
      </c>
      <c r="UJ5" s="108">
        <f t="shared" si="842"/>
        <v>9730.718127613005</v>
      </c>
      <c r="UK5" s="108">
        <f t="shared" si="842"/>
        <v>9618.3170931356271</v>
      </c>
      <c r="UL5" s="108">
        <f t="shared" si="842"/>
        <v>8550.5072656005377</v>
      </c>
      <c r="UM5" s="108">
        <f t="shared" si="842"/>
        <v>9995.6634231668268</v>
      </c>
      <c r="UN5" s="108">
        <f t="shared" si="842"/>
        <v>13488.124137285355</v>
      </c>
      <c r="UO5" s="108">
        <f t="shared" si="842"/>
        <v>19268.748767550507</v>
      </c>
      <c r="UP5" s="108">
        <f t="shared" si="843"/>
        <v>7112.5780213432899</v>
      </c>
      <c r="UQ5" s="108">
        <f t="shared" si="843"/>
        <v>7183.7038015567241</v>
      </c>
      <c r="UR5" s="108">
        <f t="shared" si="843"/>
        <v>7100.7237246410523</v>
      </c>
      <c r="US5" s="108">
        <f t="shared" si="843"/>
        <v>6312.41299394217</v>
      </c>
      <c r="UT5" s="108">
        <f t="shared" si="843"/>
        <v>7379.2996971436642</v>
      </c>
      <c r="UU5" s="108">
        <f t="shared" si="843"/>
        <v>9957.6092298806088</v>
      </c>
      <c r="UV5" s="108">
        <f t="shared" si="843"/>
        <v>14225.15604268658</v>
      </c>
      <c r="UW5" s="108">
        <f t="shared" si="844"/>
        <v>8279.5789414364062</v>
      </c>
      <c r="UX5" s="108">
        <f t="shared" si="844"/>
        <v>8362.37473085077</v>
      </c>
      <c r="UY5" s="108">
        <f t="shared" si="844"/>
        <v>8265.7796432006799</v>
      </c>
      <c r="UZ5" s="108">
        <f t="shared" si="844"/>
        <v>7348.1263105248099</v>
      </c>
      <c r="VA5" s="108">
        <f t="shared" si="844"/>
        <v>8590.0631517402708</v>
      </c>
      <c r="VB5" s="108">
        <f t="shared" si="844"/>
        <v>11591.410518010969</v>
      </c>
      <c r="VC5" s="108">
        <f t="shared" si="844"/>
        <v>16559.157882872812</v>
      </c>
      <c r="VD5" s="108">
        <f t="shared" si="845"/>
        <v>7128.7215485485649</v>
      </c>
      <c r="VE5" s="108">
        <f t="shared" si="845"/>
        <v>7200.0087640340507</v>
      </c>
      <c r="VF5" s="108">
        <f t="shared" si="845"/>
        <v>7116.840345967651</v>
      </c>
      <c r="VG5" s="108">
        <f t="shared" si="845"/>
        <v>6326.7403743368513</v>
      </c>
      <c r="VH5" s="108">
        <f t="shared" si="845"/>
        <v>7396.048606619137</v>
      </c>
      <c r="VI5" s="108">
        <f t="shared" si="845"/>
        <v>9980.2101679679927</v>
      </c>
      <c r="VJ5" s="108">
        <f t="shared" si="845"/>
        <v>14257.44309709713</v>
      </c>
      <c r="VK5" s="108">
        <f t="shared" si="846"/>
        <v>5399.4031188710551</v>
      </c>
      <c r="VL5" s="108">
        <f t="shared" si="846"/>
        <v>5453.3971500597654</v>
      </c>
      <c r="VM5" s="108">
        <f t="shared" si="846"/>
        <v>5390.4041136729365</v>
      </c>
      <c r="VN5" s="108">
        <f t="shared" si="846"/>
        <v>4791.9702679980619</v>
      </c>
      <c r="VO5" s="108">
        <f t="shared" si="846"/>
        <v>5601.8807358287195</v>
      </c>
      <c r="VP5" s="108">
        <f t="shared" si="846"/>
        <v>7559.164366419478</v>
      </c>
      <c r="VQ5" s="108">
        <f t="shared" si="846"/>
        <v>10798.80623774211</v>
      </c>
      <c r="VR5" s="108">
        <f t="shared" si="847"/>
        <v>7030.8627664010874</v>
      </c>
      <c r="VS5" s="108">
        <f t="shared" si="847"/>
        <v>7101.1713940650989</v>
      </c>
      <c r="VT5" s="108">
        <f t="shared" si="847"/>
        <v>7019.1446617904194</v>
      </c>
      <c r="VU5" s="108">
        <f t="shared" si="847"/>
        <v>6239.8907051809656</v>
      </c>
      <c r="VV5" s="108">
        <f t="shared" si="847"/>
        <v>7294.5201201411292</v>
      </c>
      <c r="VW5" s="108">
        <f t="shared" si="847"/>
        <v>9843.2078729615241</v>
      </c>
      <c r="VX5" s="108">
        <f t="shared" si="847"/>
        <v>14061.725532802175</v>
      </c>
      <c r="VY5" s="108">
        <f t="shared" ref="VY5:WE5" si="1130">$WE38*VY$33</f>
        <v>7895.4498000000003</v>
      </c>
      <c r="VZ5" s="108">
        <f t="shared" si="1130"/>
        <v>7974.4042980000013</v>
      </c>
      <c r="WA5" s="108">
        <f t="shared" si="1130"/>
        <v>7882.2907170000008</v>
      </c>
      <c r="WB5" s="108">
        <f t="shared" si="1130"/>
        <v>7007.2116975000008</v>
      </c>
      <c r="WC5" s="108">
        <f t="shared" si="1130"/>
        <v>8191.5291675000008</v>
      </c>
      <c r="WD5" s="108">
        <f t="shared" si="1130"/>
        <v>11053.629720000003</v>
      </c>
      <c r="WE5" s="108">
        <f t="shared" si="1130"/>
        <v>15790.899600000001</v>
      </c>
      <c r="WF5" s="108">
        <f t="shared" si="850"/>
        <v>7172.6286259246572</v>
      </c>
      <c r="WG5" s="108">
        <f t="shared" si="850"/>
        <v>7244.3549121839042</v>
      </c>
      <c r="WH5" s="108">
        <f t="shared" si="850"/>
        <v>7160.6742448814502</v>
      </c>
      <c r="WI5" s="108">
        <f t="shared" si="850"/>
        <v>6365.7079055081331</v>
      </c>
      <c r="WJ5" s="108">
        <f t="shared" si="850"/>
        <v>7441.6021993968325</v>
      </c>
      <c r="WK5" s="108">
        <f t="shared" si="850"/>
        <v>10041.68007629452</v>
      </c>
      <c r="WL5" s="108">
        <f t="shared" si="850"/>
        <v>14345.257251849314</v>
      </c>
      <c r="WM5" s="108">
        <f t="shared" si="851"/>
        <v>6762.0005202244847</v>
      </c>
      <c r="WN5" s="108">
        <f t="shared" si="851"/>
        <v>6829.6205254267297</v>
      </c>
      <c r="WO5" s="108">
        <f t="shared" si="851"/>
        <v>6750.7305193574448</v>
      </c>
      <c r="WP5" s="108">
        <f t="shared" si="851"/>
        <v>6001.2754616992306</v>
      </c>
      <c r="WQ5" s="108">
        <f t="shared" si="851"/>
        <v>7015.5755397329031</v>
      </c>
      <c r="WR5" s="108">
        <f t="shared" si="851"/>
        <v>9466.8007283142797</v>
      </c>
      <c r="WS5" s="108">
        <f t="shared" si="851"/>
        <v>13524.001040448969</v>
      </c>
      <c r="WT5" s="108">
        <f t="shared" si="852"/>
        <v>6904.816643461555</v>
      </c>
      <c r="WU5" s="108">
        <f t="shared" si="852"/>
        <v>6973.8648098961712</v>
      </c>
      <c r="WV5" s="108">
        <f t="shared" si="852"/>
        <v>6893.3086157224534</v>
      </c>
      <c r="WW5" s="108">
        <f t="shared" si="852"/>
        <v>6128.0247710721305</v>
      </c>
      <c r="WX5" s="108">
        <f t="shared" si="852"/>
        <v>7163.747267591365</v>
      </c>
      <c r="WY5" s="108">
        <f t="shared" si="852"/>
        <v>9666.7433008461794</v>
      </c>
      <c r="WZ5" s="108">
        <f t="shared" si="852"/>
        <v>13809.63328692311</v>
      </c>
      <c r="XA5" s="108">
        <f t="shared" si="853"/>
        <v>5469.4509705298105</v>
      </c>
      <c r="XB5" s="108">
        <f t="shared" si="853"/>
        <v>5524.1454802351091</v>
      </c>
      <c r="XC5" s="108">
        <f t="shared" si="853"/>
        <v>5460.3352189122616</v>
      </c>
      <c r="XD5" s="108">
        <f t="shared" si="853"/>
        <v>4854.1377363452066</v>
      </c>
      <c r="XE5" s="108">
        <f t="shared" si="853"/>
        <v>5674.5553819246788</v>
      </c>
      <c r="XF5" s="108">
        <f t="shared" si="853"/>
        <v>7657.2313587417366</v>
      </c>
      <c r="XG5" s="108">
        <f t="shared" si="853"/>
        <v>10938.901941059621</v>
      </c>
      <c r="XH5" s="108">
        <f t="shared" si="854"/>
        <v>5325.5016680229101</v>
      </c>
      <c r="XI5" s="108">
        <f t="shared" si="854"/>
        <v>5378.7566847031394</v>
      </c>
      <c r="XJ5" s="108">
        <f t="shared" si="854"/>
        <v>5316.6258319095396</v>
      </c>
      <c r="XK5" s="108">
        <f t="shared" si="854"/>
        <v>4726.382730370332</v>
      </c>
      <c r="XL5" s="108">
        <f t="shared" si="854"/>
        <v>5525.2079805737694</v>
      </c>
      <c r="XM5" s="108">
        <f t="shared" si="854"/>
        <v>7455.7023352320748</v>
      </c>
      <c r="XN5" s="108">
        <f t="shared" si="854"/>
        <v>10651.00333604582</v>
      </c>
      <c r="XO5" s="108">
        <f t="shared" si="855"/>
        <v>6417.6574792696583</v>
      </c>
      <c r="XP5" s="108">
        <f t="shared" si="855"/>
        <v>6481.8340540623558</v>
      </c>
      <c r="XQ5" s="108">
        <f t="shared" si="855"/>
        <v>6406.9613834708762</v>
      </c>
      <c r="XR5" s="108">
        <f t="shared" si="855"/>
        <v>5695.6710128518225</v>
      </c>
      <c r="XS5" s="108">
        <f t="shared" si="855"/>
        <v>6658.3196347422709</v>
      </c>
      <c r="XT5" s="108">
        <f t="shared" si="855"/>
        <v>8984.7204709775233</v>
      </c>
      <c r="XU5" s="108">
        <f t="shared" si="855"/>
        <v>12835.314958539317</v>
      </c>
      <c r="XV5" s="108">
        <f t="shared" si="856"/>
        <v>7656.0881769603293</v>
      </c>
      <c r="XW5" s="108">
        <f t="shared" si="856"/>
        <v>7732.6490587299331</v>
      </c>
      <c r="XX5" s="108">
        <f t="shared" si="856"/>
        <v>7643.3280299987291</v>
      </c>
      <c r="XY5" s="108">
        <f t="shared" si="856"/>
        <v>6794.7782570522922</v>
      </c>
      <c r="XZ5" s="108">
        <f t="shared" si="856"/>
        <v>7943.1914835963416</v>
      </c>
      <c r="YA5" s="108">
        <f t="shared" si="856"/>
        <v>10718.523447744461</v>
      </c>
      <c r="YB5" s="108">
        <f t="shared" si="856"/>
        <v>15312.176353920659</v>
      </c>
      <c r="YC5" s="108">
        <f t="shared" si="857"/>
        <v>8202.2332047007512</v>
      </c>
      <c r="YD5" s="108">
        <f t="shared" si="857"/>
        <v>8284.2555367477598</v>
      </c>
      <c r="YE5" s="108">
        <f t="shared" si="857"/>
        <v>8188.5628160262504</v>
      </c>
      <c r="YF5" s="108">
        <f t="shared" si="857"/>
        <v>7279.4819691719167</v>
      </c>
      <c r="YG5" s="108">
        <f t="shared" si="857"/>
        <v>8509.8169498770294</v>
      </c>
      <c r="YH5" s="108">
        <f t="shared" si="857"/>
        <v>11483.126486581052</v>
      </c>
      <c r="YI5" s="108">
        <f t="shared" si="857"/>
        <v>16404.466409401502</v>
      </c>
      <c r="YJ5" s="108">
        <f t="shared" si="858"/>
        <v>10151.312077768758</v>
      </c>
      <c r="YK5" s="108">
        <f t="shared" si="858"/>
        <v>10252.825198546449</v>
      </c>
      <c r="YL5" s="108">
        <f t="shared" si="858"/>
        <v>10134.393224305812</v>
      </c>
      <c r="YM5" s="108">
        <f t="shared" si="858"/>
        <v>9009.2894690197754</v>
      </c>
      <c r="YN5" s="108">
        <f t="shared" si="858"/>
        <v>10531.986280685087</v>
      </c>
      <c r="YO5" s="108">
        <f t="shared" si="858"/>
        <v>14211.836908876265</v>
      </c>
      <c r="YP5" s="108">
        <f t="shared" si="858"/>
        <v>20302.624155537516</v>
      </c>
      <c r="YQ5" s="108">
        <f t="shared" si="859"/>
        <v>12820.668907119914</v>
      </c>
      <c r="YR5" s="108">
        <f t="shared" si="859"/>
        <v>8512.2811113730331</v>
      </c>
      <c r="YS5" s="108">
        <f t="shared" si="859"/>
        <v>9324.1228415417572</v>
      </c>
      <c r="YT5" s="108">
        <f t="shared" si="859"/>
        <v>9082.9817335708485</v>
      </c>
      <c r="YU5" s="108">
        <f t="shared" si="859"/>
        <v>10891.540043352656</v>
      </c>
      <c r="YV5" s="108">
        <f t="shared" si="859"/>
        <v>11301.479926903197</v>
      </c>
      <c r="YW5" s="108">
        <f t="shared" si="859"/>
        <v>18447.294759774424</v>
      </c>
      <c r="YX5" s="108">
        <f t="shared" si="860"/>
        <v>6851.9073056840216</v>
      </c>
      <c r="YY5" s="108">
        <f t="shared" si="860"/>
        <v>6920.4263787408618</v>
      </c>
      <c r="YZ5" s="108">
        <f t="shared" si="860"/>
        <v>6840.4874601745487</v>
      </c>
      <c r="ZA5" s="108">
        <f t="shared" si="860"/>
        <v>6081.0677337945699</v>
      </c>
      <c r="ZB5" s="108">
        <f t="shared" si="860"/>
        <v>7108.8538296471734</v>
      </c>
      <c r="ZC5" s="108">
        <f t="shared" si="860"/>
        <v>9592.670227957633</v>
      </c>
      <c r="ZD5" s="108">
        <f t="shared" si="860"/>
        <v>13703.814611368043</v>
      </c>
      <c r="ZE5" s="108">
        <f t="shared" si="861"/>
        <v>8310.0918661654996</v>
      </c>
      <c r="ZF5" s="108">
        <f t="shared" si="861"/>
        <v>8393.1927848271553</v>
      </c>
      <c r="ZG5" s="108">
        <f t="shared" si="861"/>
        <v>8296.241713055224</v>
      </c>
      <c r="ZH5" s="108">
        <f t="shared" si="861"/>
        <v>7375.2065312218811</v>
      </c>
      <c r="ZI5" s="108">
        <f t="shared" si="861"/>
        <v>8621.7203111467079</v>
      </c>
      <c r="ZJ5" s="108">
        <f t="shared" si="861"/>
        <v>11634.128612631701</v>
      </c>
      <c r="ZK5" s="108">
        <f t="shared" si="861"/>
        <v>16620.183732330999</v>
      </c>
      <c r="ZL5" s="108">
        <f t="shared" si="862"/>
        <v>9321.8037943337586</v>
      </c>
      <c r="ZM5" s="108">
        <f t="shared" si="862"/>
        <v>9415.0218322770961</v>
      </c>
      <c r="ZN5" s="108">
        <f t="shared" si="862"/>
        <v>9306.2674546765375</v>
      </c>
      <c r="ZO5" s="108">
        <f t="shared" si="862"/>
        <v>8273.100867471212</v>
      </c>
      <c r="ZP5" s="108">
        <f t="shared" si="862"/>
        <v>9671.3714366212753</v>
      </c>
      <c r="ZQ5" s="108">
        <f t="shared" si="862"/>
        <v>13050.525312067266</v>
      </c>
      <c r="ZR5" s="108">
        <f t="shared" si="862"/>
        <v>18643.607588667517</v>
      </c>
      <c r="ZS5" s="108">
        <f t="shared" si="863"/>
        <v>12602.661804199623</v>
      </c>
      <c r="ZT5" s="108">
        <f t="shared" si="863"/>
        <v>12728.688422241619</v>
      </c>
      <c r="ZU5" s="108">
        <f t="shared" si="863"/>
        <v>12581.65736785929</v>
      </c>
      <c r="ZV5" s="108">
        <f t="shared" si="863"/>
        <v>11184.862351227164</v>
      </c>
      <c r="ZW5" s="108">
        <f t="shared" si="863"/>
        <v>13075.261621857107</v>
      </c>
      <c r="ZX5" s="108">
        <f t="shared" si="863"/>
        <v>17643.726525879472</v>
      </c>
      <c r="ZY5" s="108">
        <f t="shared" si="863"/>
        <v>25205.323608399245</v>
      </c>
      <c r="ZZ5" s="108">
        <v>20222.889826241895</v>
      </c>
      <c r="AAA5" s="108">
        <v>18609.785809650552</v>
      </c>
      <c r="AAB5" s="108">
        <v>17310.427100098495</v>
      </c>
      <c r="AAC5" s="108">
        <v>19641.649412652219</v>
      </c>
      <c r="AAD5" s="108">
        <v>21684.331512791487</v>
      </c>
      <c r="AAE5" s="108">
        <v>25256.466781303898</v>
      </c>
      <c r="AAF5" s="108">
        <v>39596.715010673768</v>
      </c>
      <c r="AAG5" s="108">
        <v>26354.265099995737</v>
      </c>
      <c r="AAH5" s="108">
        <v>24499.82480226906</v>
      </c>
      <c r="AAI5" s="108">
        <v>24554.000311342232</v>
      </c>
      <c r="AAJ5" s="108">
        <v>26357.471643428937</v>
      </c>
      <c r="AAK5" s="108">
        <v>30101.81826409739</v>
      </c>
      <c r="AAL5" s="108">
        <v>31805.923700379088</v>
      </c>
      <c r="AAM5" s="108">
        <v>46578.508061287088</v>
      </c>
      <c r="AAN5" s="108">
        <v>39045.480792447845</v>
      </c>
      <c r="AAO5" s="108">
        <v>35575.65134679585</v>
      </c>
      <c r="AAP5" s="596">
        <f t="shared" ca="1" si="864"/>
        <v>32616.177466875772</v>
      </c>
      <c r="AAQ5" s="596">
        <f t="shared" ca="1" si="864"/>
        <v>35421.515497327804</v>
      </c>
      <c r="AAR5" s="596">
        <f t="shared" ca="1" si="423"/>
        <v>38959.823430703058</v>
      </c>
      <c r="AAS5" s="596">
        <f t="shared" ca="1" si="423"/>
        <v>42551.868419277795</v>
      </c>
      <c r="AAT5" s="596">
        <f t="shared" ca="1" si="423"/>
        <v>52523.494605173633</v>
      </c>
      <c r="AAU5" s="596">
        <f t="shared" ca="1" si="423"/>
        <v>48778.665124393934</v>
      </c>
      <c r="AAV5" s="596">
        <f t="shared" ca="1" si="423"/>
        <v>71246.493651510726</v>
      </c>
      <c r="AAW5" s="596">
        <f t="shared" ca="1" si="423"/>
        <v>43215.918514944133</v>
      </c>
      <c r="AAX5" s="348">
        <v>0</v>
      </c>
      <c r="AAY5" s="596">
        <f t="shared" ca="1" si="424"/>
        <v>16116.587778500667</v>
      </c>
      <c r="AAZ5" s="596">
        <f t="shared" ca="1" si="424"/>
        <v>18483.445068192064</v>
      </c>
      <c r="ABA5" s="596">
        <f t="shared" ca="1" si="424"/>
        <v>21065.675338742763</v>
      </c>
      <c r="ABB5" s="596">
        <f t="shared" ca="1" si="424"/>
        <v>11961.494702582519</v>
      </c>
      <c r="ABC5" s="596">
        <f t="shared" ca="1" si="424"/>
        <v>10766.182729430853</v>
      </c>
      <c r="ABD5" s="596">
        <f t="shared" ca="1" si="424"/>
        <v>13165.454515531514</v>
      </c>
      <c r="ABE5" s="348">
        <v>0</v>
      </c>
      <c r="ABF5" s="596">
        <f t="shared" ca="1" si="424"/>
        <v>9653.5858746474696</v>
      </c>
      <c r="ABG5" s="596">
        <f t="shared" ca="1" si="424"/>
        <v>12678.777180630508</v>
      </c>
      <c r="ABH5" s="596">
        <f t="shared" ca="1" si="424"/>
        <v>15162.74679128211</v>
      </c>
      <c r="ABI5" s="108">
        <f t="shared" ref="ABI5:ABO5" si="1131">$ABO38*ABI$33</f>
        <v>0</v>
      </c>
      <c r="ABJ5" s="108">
        <f t="shared" si="1131"/>
        <v>0</v>
      </c>
      <c r="ABK5" s="108">
        <f t="shared" si="1131"/>
        <v>0</v>
      </c>
      <c r="ABL5" s="108">
        <f t="shared" si="1131"/>
        <v>0</v>
      </c>
      <c r="ABM5" s="108">
        <f t="shared" si="1131"/>
        <v>0</v>
      </c>
      <c r="ABN5" s="108">
        <f t="shared" si="1131"/>
        <v>0</v>
      </c>
      <c r="ABO5" s="108">
        <f t="shared" si="1131"/>
        <v>0</v>
      </c>
      <c r="ABP5" s="108">
        <f t="shared" ref="ABP5:ABV5" si="1132">$ABV38*ABP$33</f>
        <v>0</v>
      </c>
      <c r="ABQ5" s="108">
        <f t="shared" si="1132"/>
        <v>0</v>
      </c>
      <c r="ABR5" s="108">
        <f t="shared" si="1132"/>
        <v>0</v>
      </c>
      <c r="ABS5" s="108">
        <f t="shared" si="1132"/>
        <v>0</v>
      </c>
      <c r="ABT5" s="108">
        <f t="shared" si="1132"/>
        <v>0</v>
      </c>
      <c r="ABU5" s="108">
        <f t="shared" si="1132"/>
        <v>0</v>
      </c>
      <c r="ABV5" s="108">
        <f t="shared" si="1132"/>
        <v>0</v>
      </c>
      <c r="ABW5" s="108">
        <f t="shared" ref="ABW5:ACC5" si="1133">$ACC38*ABW$33</f>
        <v>0</v>
      </c>
      <c r="ABX5" s="108">
        <f t="shared" si="1133"/>
        <v>0</v>
      </c>
      <c r="ABY5" s="108">
        <f t="shared" si="1133"/>
        <v>0</v>
      </c>
      <c r="ABZ5" s="108">
        <f t="shared" si="1133"/>
        <v>0</v>
      </c>
      <c r="ACA5" s="108">
        <f t="shared" si="1133"/>
        <v>0</v>
      </c>
      <c r="ACB5" s="108">
        <f t="shared" si="1133"/>
        <v>0</v>
      </c>
      <c r="ACC5" s="108">
        <f t="shared" si="1133"/>
        <v>0</v>
      </c>
      <c r="ACD5" s="108">
        <f t="shared" ref="ACD5:ACJ5" si="1134">$ACI38*ACD$33</f>
        <v>0</v>
      </c>
      <c r="ACE5" s="108">
        <f t="shared" si="1134"/>
        <v>0</v>
      </c>
      <c r="ACF5" s="108">
        <f t="shared" si="1134"/>
        <v>0</v>
      </c>
      <c r="ACG5" s="108">
        <f t="shared" si="1134"/>
        <v>0</v>
      </c>
      <c r="ACH5" s="108">
        <f t="shared" si="1134"/>
        <v>0</v>
      </c>
      <c r="ACI5" s="108">
        <f t="shared" si="1134"/>
        <v>0</v>
      </c>
      <c r="ACJ5" s="108">
        <f t="shared" si="1134"/>
        <v>0</v>
      </c>
    </row>
    <row r="6" spans="1:779">
      <c r="A6" s="598" t="s">
        <v>13</v>
      </c>
      <c r="B6" s="596">
        <f t="shared" si="429"/>
        <v>0</v>
      </c>
      <c r="C6" s="596">
        <f t="shared" si="430"/>
        <v>8058.6500735999998</v>
      </c>
      <c r="D6" s="596">
        <f t="shared" si="431"/>
        <v>7601.7730543999996</v>
      </c>
      <c r="E6" s="596">
        <f t="shared" si="432"/>
        <v>6858.6598303999999</v>
      </c>
      <c r="F6" s="596">
        <f t="shared" si="433"/>
        <v>7585.2594272000006</v>
      </c>
      <c r="G6" s="596">
        <f t="shared" si="434"/>
        <v>9759.5536752000007</v>
      </c>
      <c r="H6" s="596">
        <f t="shared" si="435"/>
        <v>15181.527939199999</v>
      </c>
      <c r="I6" s="596">
        <f t="shared" si="436"/>
        <v>6055.7906855399997</v>
      </c>
      <c r="J6" s="596">
        <f t="shared" si="437"/>
        <v>5918.5057581599995</v>
      </c>
      <c r="K6" s="596">
        <f t="shared" si="438"/>
        <v>6004.9444161399997</v>
      </c>
      <c r="L6" s="596">
        <f t="shared" si="439"/>
        <v>5872.7441157000003</v>
      </c>
      <c r="M6" s="596">
        <f t="shared" si="440"/>
        <v>6498.1532293199998</v>
      </c>
      <c r="N6" s="596">
        <f t="shared" ref="N6" si="1135">O39*N$33</f>
        <v>7998.1181766199998</v>
      </c>
      <c r="O6" s="596">
        <f t="shared" ref="O6" si="1136">O39*O$33</f>
        <v>12498.01301852</v>
      </c>
      <c r="P6" s="596">
        <f t="shared" si="443"/>
        <v>6846.2350849999993</v>
      </c>
      <c r="Q6" s="596">
        <f t="shared" si="444"/>
        <v>7317.8152974999985</v>
      </c>
      <c r="R6" s="596">
        <f t="shared" si="445"/>
        <v>6352.4628624999996</v>
      </c>
      <c r="S6" s="596">
        <f t="shared" si="446"/>
        <v>6518.9029374999991</v>
      </c>
      <c r="T6" s="596">
        <f t="shared" si="447"/>
        <v>6946.0991299999996</v>
      </c>
      <c r="U6" s="596">
        <f t="shared" ref="U6" si="1137">V39*U$33</f>
        <v>8793.583962499999</v>
      </c>
      <c r="V6" s="596">
        <f t="shared" ref="V6" si="1138">V39*V$33</f>
        <v>12704.925724999999</v>
      </c>
      <c r="W6" s="596">
        <f t="shared" si="450"/>
        <v>6051.6611276000003</v>
      </c>
      <c r="X6" s="596">
        <f t="shared" si="451"/>
        <v>6468.5097465999997</v>
      </c>
      <c r="Y6" s="596">
        <f t="shared" si="452"/>
        <v>5615.1961030000002</v>
      </c>
      <c r="Z6" s="596">
        <f t="shared" si="453"/>
        <v>5762.3191450000004</v>
      </c>
      <c r="AA6" s="596">
        <f t="shared" si="454"/>
        <v>6139.9349528000002</v>
      </c>
      <c r="AB6" s="596">
        <f t="shared" ref="AB6" si="1139">AC39*AB$33</f>
        <v>7773.0007190000006</v>
      </c>
      <c r="AC6" s="596">
        <f t="shared" ref="AC6" si="1140">AC39*AC$33</f>
        <v>11230.392206</v>
      </c>
      <c r="AD6" s="596">
        <f t="shared" si="457"/>
        <v>6110.5906917000002</v>
      </c>
      <c r="AE6" s="596">
        <f t="shared" si="458"/>
        <v>5972.0634468000007</v>
      </c>
      <c r="AF6" s="596">
        <f t="shared" si="459"/>
        <v>6059.2843046999997</v>
      </c>
      <c r="AG6" s="596">
        <f t="shared" si="460"/>
        <v>5925.8876985000006</v>
      </c>
      <c r="AH6" s="596">
        <f t="shared" si="461"/>
        <v>6556.9562586000002</v>
      </c>
      <c r="AI6" s="596">
        <f t="shared" ref="AI6" si="1141">AJ39*AI$33</f>
        <v>8070.4946750999998</v>
      </c>
      <c r="AJ6" s="596">
        <f t="shared" ref="AJ6" si="1142">AJ39*AJ$33</f>
        <v>12611.109924599999</v>
      </c>
      <c r="AK6" s="596">
        <f t="shared" si="464"/>
        <v>6817.0934399999996</v>
      </c>
      <c r="AL6" s="596">
        <f t="shared" si="465"/>
        <v>6662.5497600000008</v>
      </c>
      <c r="AM6" s="596">
        <f t="shared" si="466"/>
        <v>6759.8550400000004</v>
      </c>
      <c r="AN6" s="596">
        <f t="shared" si="467"/>
        <v>6611.0352000000003</v>
      </c>
      <c r="AO6" s="596">
        <f t="shared" si="468"/>
        <v>7315.0675199999996</v>
      </c>
      <c r="AP6" s="596">
        <f t="shared" ref="AP6" si="1143">AQ39*AP$33</f>
        <v>9003.6003199999996</v>
      </c>
      <c r="AQ6" s="596">
        <f t="shared" ref="AQ6" si="1144">AQ39*AQ$33</f>
        <v>14069.19872</v>
      </c>
      <c r="AR6" s="596">
        <f t="shared" si="471"/>
        <v>8347.8190439999998</v>
      </c>
      <c r="AS6" s="596">
        <f t="shared" si="472"/>
        <v>9560.3905759999998</v>
      </c>
      <c r="AT6" s="596">
        <f t="shared" si="473"/>
        <v>13184.087003999999</v>
      </c>
      <c r="AU6" s="596">
        <f t="shared" si="474"/>
        <v>8095.4920199999997</v>
      </c>
      <c r="AV6" s="596">
        <f t="shared" si="475"/>
        <v>8256.7009519999992</v>
      </c>
      <c r="AW6" s="596">
        <f t="shared" ref="AW6" si="1145">AX39*AW$33</f>
        <v>9623.4723319999994</v>
      </c>
      <c r="AX6" s="596">
        <f t="shared" ref="AX6" si="1146">AX39*AX$33</f>
        <v>13022.878072</v>
      </c>
      <c r="AY6" s="596">
        <f t="shared" si="478"/>
        <v>5809.6717979999994</v>
      </c>
      <c r="AZ6" s="596">
        <f t="shared" si="479"/>
        <v>5677.9663920000003</v>
      </c>
      <c r="BA6" s="596">
        <f t="shared" si="480"/>
        <v>5760.8920179999996</v>
      </c>
      <c r="BB6" s="596">
        <f t="shared" si="481"/>
        <v>5634.06459</v>
      </c>
      <c r="BC6" s="596">
        <f t="shared" si="482"/>
        <v>6234.0558839999994</v>
      </c>
      <c r="BD6" s="596">
        <f t="shared" ref="BD6" si="1147">BE39*BD$33</f>
        <v>7673.0593939999999</v>
      </c>
      <c r="BE6" s="596">
        <f t="shared" ref="BE6" si="1148">BE39*BE$33</f>
        <v>11990.069923999999</v>
      </c>
      <c r="BF6" s="596">
        <f t="shared" si="485"/>
        <v>6236.8475774400004</v>
      </c>
      <c r="BG6" s="596">
        <f t="shared" si="486"/>
        <v>6095.4580857600013</v>
      </c>
      <c r="BH6" s="596">
        <f t="shared" si="487"/>
        <v>6184.481099040001</v>
      </c>
      <c r="BI6" s="596">
        <f t="shared" si="488"/>
        <v>6048.328255200001</v>
      </c>
      <c r="BJ6" s="596">
        <f t="shared" si="489"/>
        <v>6692.4359395200008</v>
      </c>
      <c r="BK6" s="596">
        <f t="shared" ref="BK6" si="1149">BL39*BK$33</f>
        <v>8237.2470523200009</v>
      </c>
      <c r="BL6" s="596">
        <f t="shared" ref="BL6" si="1150">BL39*BL$33</f>
        <v>12871.680390720001</v>
      </c>
      <c r="BM6" s="596">
        <f t="shared" si="492"/>
        <v>6439.1022446400002</v>
      </c>
      <c r="BN6" s="596">
        <f t="shared" si="493"/>
        <v>6293.1276345600008</v>
      </c>
      <c r="BO6" s="596">
        <f t="shared" si="494"/>
        <v>6385.0375742400001</v>
      </c>
      <c r="BP6" s="596">
        <f t="shared" si="495"/>
        <v>6244.4694312000011</v>
      </c>
      <c r="BQ6" s="596">
        <f t="shared" si="496"/>
        <v>6909.46487712</v>
      </c>
      <c r="BR6" s="596">
        <f t="shared" ref="BR6" si="1151">BS39*BR$33</f>
        <v>8504.3726539199997</v>
      </c>
      <c r="BS6" s="596">
        <f t="shared" ref="BS6" si="1152">BS39*BS$33</f>
        <v>13289.09598432</v>
      </c>
      <c r="BT6" s="596">
        <f t="shared" si="499"/>
        <v>7663.6459497599999</v>
      </c>
      <c r="BU6" s="596">
        <f t="shared" si="500"/>
        <v>7489.9109030400004</v>
      </c>
      <c r="BV6" s="596">
        <f t="shared" si="501"/>
        <v>7599.2996361599999</v>
      </c>
      <c r="BW6" s="596">
        <f t="shared" si="502"/>
        <v>7431.9992208000003</v>
      </c>
      <c r="BX6" s="596">
        <f t="shared" si="503"/>
        <v>8223.4588780800004</v>
      </c>
      <c r="BY6" s="596">
        <f t="shared" ref="BY6" si="1153">BZ39*BY$33</f>
        <v>10121.67512928</v>
      </c>
      <c r="BZ6" s="596">
        <f t="shared" ref="BZ6" si="1154">BZ39*BZ$33</f>
        <v>15816.32388288</v>
      </c>
      <c r="CA6" s="596">
        <f t="shared" si="506"/>
        <v>6360.10021332</v>
      </c>
      <c r="CB6" s="596">
        <f t="shared" si="507"/>
        <v>6215.9165812800002</v>
      </c>
      <c r="CC6" s="596">
        <f t="shared" si="508"/>
        <v>6306.69886812</v>
      </c>
      <c r="CD6" s="596">
        <f t="shared" si="509"/>
        <v>6167.8553706000002</v>
      </c>
      <c r="CE6" s="596">
        <f t="shared" si="510"/>
        <v>6824.6919165600002</v>
      </c>
      <c r="CF6" s="596">
        <f t="shared" ref="CF6" si="1155">CG39*CF$33</f>
        <v>8400.0315999600007</v>
      </c>
      <c r="CG6" s="596">
        <f t="shared" ref="CG6" si="1156">CG39*CG$33</f>
        <v>13126.050650160001</v>
      </c>
      <c r="CH6" s="596">
        <f t="shared" si="513"/>
        <v>7315.5657189600006</v>
      </c>
      <c r="CI6" s="596">
        <f t="shared" si="514"/>
        <v>7149.7216598400009</v>
      </c>
      <c r="CJ6" s="596">
        <f t="shared" si="515"/>
        <v>7254.14199336</v>
      </c>
      <c r="CK6" s="596">
        <f t="shared" si="516"/>
        <v>7094.4403068000011</v>
      </c>
      <c r="CL6" s="596">
        <f t="shared" si="517"/>
        <v>7849.9521316800001</v>
      </c>
      <c r="CM6" s="596">
        <f t="shared" ref="CM6" si="1157">CN39*CM$33</f>
        <v>9661.9520368800004</v>
      </c>
      <c r="CN6" s="596">
        <f t="shared" ref="CN6" si="1158">CN39*CN$33</f>
        <v>15097.951752480001</v>
      </c>
      <c r="CO6" s="596">
        <f t="shared" si="520"/>
        <v>7160.68318464</v>
      </c>
      <c r="CP6" s="596">
        <f t="shared" si="521"/>
        <v>7325.220941640001</v>
      </c>
      <c r="CQ6" s="596">
        <f t="shared" si="522"/>
        <v>7858.3232743200015</v>
      </c>
      <c r="CR6" s="596">
        <f t="shared" si="523"/>
        <v>10043.384687280002</v>
      </c>
      <c r="CS6" s="596">
        <f t="shared" si="524"/>
        <v>11353.105233</v>
      </c>
      <c r="CT6" s="596">
        <f t="shared" ref="CT6" si="1159">CU39*CT$33</f>
        <v>8338.7735247600012</v>
      </c>
      <c r="CU6" s="596">
        <f t="shared" ref="CU6" si="1160">CU39*CU$33</f>
        <v>13735.611954360002</v>
      </c>
      <c r="CV6" s="596">
        <f t="shared" si="527"/>
        <v>8116.0486336800004</v>
      </c>
      <c r="CW6" s="596">
        <f t="shared" si="528"/>
        <v>7932.0576067200009</v>
      </c>
      <c r="CX6" s="596">
        <f t="shared" si="529"/>
        <v>8047.9038088799998</v>
      </c>
      <c r="CY6" s="596">
        <f t="shared" si="530"/>
        <v>7870.7272644000004</v>
      </c>
      <c r="CZ6" s="596">
        <f t="shared" si="531"/>
        <v>8708.9086094400009</v>
      </c>
      <c r="DA6" s="596">
        <f t="shared" si="532"/>
        <v>10719.18094104</v>
      </c>
      <c r="DB6" s="596">
        <f t="shared" si="533"/>
        <v>16749.997935840001</v>
      </c>
      <c r="DC6" s="596">
        <f t="shared" si="534"/>
        <v>8902.1149221600008</v>
      </c>
      <c r="DD6" s="596">
        <f t="shared" si="535"/>
        <v>8700.3037526400003</v>
      </c>
      <c r="DE6" s="596">
        <f t="shared" si="536"/>
        <v>8827.3700445600007</v>
      </c>
      <c r="DF6" s="596">
        <f t="shared" si="537"/>
        <v>8633.0333628000008</v>
      </c>
      <c r="DG6" s="596">
        <f t="shared" si="538"/>
        <v>9552.3953572800001</v>
      </c>
      <c r="DH6" s="596">
        <f t="shared" ref="DH6" si="1161">DI39*DH$33</f>
        <v>11757.369246480001</v>
      </c>
      <c r="DI6" s="596">
        <f t="shared" ref="DI6" si="1162">DI39*DI$33</f>
        <v>18372.29091408</v>
      </c>
      <c r="DJ6" s="596">
        <f t="shared" si="541"/>
        <v>10443.685438800001</v>
      </c>
      <c r="DK6" s="596">
        <f t="shared" si="542"/>
        <v>9549.6352271999986</v>
      </c>
      <c r="DL6" s="596">
        <f t="shared" si="543"/>
        <v>8655.5850155999997</v>
      </c>
      <c r="DM6" s="596">
        <f t="shared" si="544"/>
        <v>9785.4286895999994</v>
      </c>
      <c r="DN6" s="596">
        <f t="shared" si="545"/>
        <v>11052.81855</v>
      </c>
      <c r="DO6" s="596">
        <f t="shared" ref="DO6" si="1163">DP39*DO$33</f>
        <v>17183.448572400001</v>
      </c>
      <c r="DP6" s="596">
        <f t="shared" ref="DP6" si="1164">DP39*DP$33</f>
        <v>31586.499233999999</v>
      </c>
      <c r="DQ6" s="596">
        <f t="shared" si="548"/>
        <v>10305.645775559999</v>
      </c>
      <c r="DR6" s="596">
        <f t="shared" si="549"/>
        <v>10072.016526240001</v>
      </c>
      <c r="DS6" s="596">
        <f t="shared" si="550"/>
        <v>10219.116423959998</v>
      </c>
      <c r="DT6" s="596">
        <f t="shared" si="551"/>
        <v>9994.1401098000006</v>
      </c>
      <c r="DU6" s="596">
        <f t="shared" si="552"/>
        <v>11058.451134479999</v>
      </c>
      <c r="DV6" s="596">
        <f t="shared" ref="DV6" si="1165">DW39*DV$33</f>
        <v>13611.067006679999</v>
      </c>
      <c r="DW6" s="596">
        <f t="shared" ref="DW6" si="1166">DW39*DW$33</f>
        <v>21268.914623279998</v>
      </c>
      <c r="DX6" s="596">
        <f t="shared" si="555"/>
        <v>12018.095640719999</v>
      </c>
      <c r="DY6" s="596">
        <f t="shared" si="556"/>
        <v>10761.233434559999</v>
      </c>
      <c r="DZ6" s="596">
        <f t="shared" si="557"/>
        <v>17980.400651759999</v>
      </c>
      <c r="EA6" s="596">
        <f t="shared" si="558"/>
        <v>18884.094965279997</v>
      </c>
      <c r="EB6" s="596">
        <f t="shared" si="559"/>
        <v>10013.348485439999</v>
      </c>
      <c r="EC6" s="596">
        <f t="shared" ref="EC6" si="1167">ED39*EC$33</f>
        <v>13482.70366608</v>
      </c>
      <c r="ED6" s="596">
        <f t="shared" ref="ED6" si="1168">ED39*ED$33</f>
        <v>20733.032756159999</v>
      </c>
      <c r="EE6" s="596">
        <f t="shared" si="562"/>
        <v>9289.7742023999999</v>
      </c>
      <c r="EF6" s="596">
        <f t="shared" si="563"/>
        <v>9159.472088999999</v>
      </c>
      <c r="EG6" s="596">
        <f t="shared" si="564"/>
        <v>9236.1203909999986</v>
      </c>
      <c r="EH6" s="596">
        <f t="shared" si="565"/>
        <v>9542.7135989999988</v>
      </c>
      <c r="EI6" s="596">
        <f t="shared" si="566"/>
        <v>10539.141525000001</v>
      </c>
      <c r="EJ6" s="596">
        <f t="shared" ref="EJ6" si="1169">EK39*EJ$33</f>
        <v>11903.481300599999</v>
      </c>
      <c r="EK6" s="596">
        <f t="shared" ref="EK6" si="1170">EK39*EK$33</f>
        <v>16977.598892999998</v>
      </c>
      <c r="EL6" s="596">
        <f t="shared" si="569"/>
        <v>9078.3941788800003</v>
      </c>
      <c r="EM6" s="596">
        <f t="shared" si="570"/>
        <v>8951.0569668000007</v>
      </c>
      <c r="EN6" s="596">
        <f t="shared" si="571"/>
        <v>9025.9612092000007</v>
      </c>
      <c r="EO6" s="596">
        <f t="shared" si="572"/>
        <v>9325.5781788000004</v>
      </c>
      <c r="EP6" s="596">
        <f t="shared" si="573"/>
        <v>10299.333330000001</v>
      </c>
      <c r="EQ6" s="596">
        <f t="shared" ref="EQ6" si="1171">ER39*EQ$33</f>
        <v>11632.62884472</v>
      </c>
      <c r="ER6" s="596">
        <f t="shared" ref="ER6" si="1172">ER39*ER$33</f>
        <v>16591.289691599999</v>
      </c>
      <c r="ES6" s="596">
        <f t="shared" si="576"/>
        <v>9254.4288479999996</v>
      </c>
      <c r="ET6" s="596">
        <f t="shared" si="577"/>
        <v>9346.9731364799991</v>
      </c>
      <c r="EU6" s="596">
        <f t="shared" si="578"/>
        <v>9239.0047999199996</v>
      </c>
      <c r="EV6" s="596">
        <f t="shared" si="579"/>
        <v>8213.3056025999995</v>
      </c>
      <c r="EW6" s="596">
        <f t="shared" si="580"/>
        <v>9601.4699297999996</v>
      </c>
      <c r="EX6" s="596">
        <f t="shared" ref="EX6" si="1173">EY39*EX$33</f>
        <v>12956.2003872</v>
      </c>
      <c r="EY6" s="596">
        <f t="shared" ref="EY6" si="1174">EY39*EY$33</f>
        <v>18508.857695999999</v>
      </c>
      <c r="EZ6" s="596">
        <f t="shared" si="583"/>
        <v>7296.1184160000003</v>
      </c>
      <c r="FA6" s="596">
        <f t="shared" si="584"/>
        <v>7369.0796001600011</v>
      </c>
      <c r="FB6" s="596">
        <f t="shared" si="585"/>
        <v>7283.9582186400012</v>
      </c>
      <c r="FC6" s="596">
        <f t="shared" si="586"/>
        <v>6475.3050942000009</v>
      </c>
      <c r="FD6" s="596">
        <f t="shared" si="587"/>
        <v>7569.7228566000003</v>
      </c>
      <c r="FE6" s="596">
        <f t="shared" ref="FE6" si="1175">FF39*FE$33</f>
        <v>10214.565782400001</v>
      </c>
      <c r="FF6" s="596">
        <f t="shared" ref="FF6" si="1176">FF39*FF$33</f>
        <v>14592.236832000001</v>
      </c>
      <c r="FG6" s="596">
        <f t="shared" si="590"/>
        <v>9663.6252960000002</v>
      </c>
      <c r="FH6" s="596">
        <f t="shared" si="591"/>
        <v>9760.2615489600012</v>
      </c>
      <c r="FI6" s="596">
        <f t="shared" si="592"/>
        <v>9647.5192538400006</v>
      </c>
      <c r="FJ6" s="596">
        <f t="shared" si="593"/>
        <v>8576.4674501999998</v>
      </c>
      <c r="FK6" s="596">
        <f t="shared" si="594"/>
        <v>10026.0112446</v>
      </c>
      <c r="FL6" s="596">
        <f t="shared" ref="FL6" si="1177">FM39*FL$33</f>
        <v>13529.0754144</v>
      </c>
      <c r="FM6" s="596">
        <f t="shared" ref="FM6" si="1178">FM39*FM$33</f>
        <v>19327.250592</v>
      </c>
      <c r="FN6" s="596">
        <f t="shared" si="597"/>
        <v>8710.5948480000006</v>
      </c>
      <c r="FO6" s="596">
        <f t="shared" si="598"/>
        <v>8797.7007964800014</v>
      </c>
      <c r="FP6" s="596">
        <f t="shared" si="599"/>
        <v>8696.0771899200026</v>
      </c>
      <c r="FQ6" s="596">
        <f t="shared" si="600"/>
        <v>7730.652927600001</v>
      </c>
      <c r="FR6" s="596">
        <f t="shared" si="601"/>
        <v>9037.242154800002</v>
      </c>
      <c r="FS6" s="596">
        <f t="shared" ref="FS6" si="1179">FT39*FS$33</f>
        <v>12194.832787200003</v>
      </c>
      <c r="FT6" s="596">
        <f t="shared" ref="FT6" si="1180">FT39*FT$33</f>
        <v>17421.189696000001</v>
      </c>
      <c r="FU6" s="596">
        <f t="shared" si="604"/>
        <v>9795.8717280000001</v>
      </c>
      <c r="FV6" s="596">
        <f t="shared" si="605"/>
        <v>9893.8304452800003</v>
      </c>
      <c r="FW6" s="596">
        <f t="shared" si="606"/>
        <v>9779.545275120001</v>
      </c>
      <c r="FX6" s="596">
        <f t="shared" si="607"/>
        <v>8693.8361585999992</v>
      </c>
      <c r="FY6" s="596">
        <f t="shared" si="608"/>
        <v>10163.2169178</v>
      </c>
      <c r="FZ6" s="596">
        <f t="shared" ref="FZ6" si="1181">GA39*FZ$33</f>
        <v>13714.220419200001</v>
      </c>
      <c r="GA6" s="596">
        <f t="shared" ref="GA6" si="1182">GA39*GA$33</f>
        <v>19591.743456</v>
      </c>
      <c r="GB6" s="596">
        <f t="shared" si="611"/>
        <v>9619.8852960000004</v>
      </c>
      <c r="GC6" s="596">
        <f t="shared" si="612"/>
        <v>9716.0841489600007</v>
      </c>
      <c r="GD6" s="596">
        <f t="shared" si="613"/>
        <v>9603.85215384</v>
      </c>
      <c r="GE6" s="596">
        <f t="shared" si="614"/>
        <v>8537.6482001999993</v>
      </c>
      <c r="GF6" s="596">
        <f t="shared" si="615"/>
        <v>9980.6309946000001</v>
      </c>
      <c r="GG6" s="596">
        <f t="shared" ref="GG6" si="1183">GH39*GG$33</f>
        <v>13467.839414400001</v>
      </c>
      <c r="GH6" s="596">
        <f t="shared" ref="GH6" si="1184">GH39*GH$33</f>
        <v>19239.770592000001</v>
      </c>
      <c r="GI6" s="596">
        <f t="shared" si="618"/>
        <v>7281.788544</v>
      </c>
      <c r="GJ6" s="596">
        <f t="shared" si="619"/>
        <v>7354.6064294400012</v>
      </c>
      <c r="GK6" s="596">
        <f t="shared" si="620"/>
        <v>7269.6522297600013</v>
      </c>
      <c r="GL6" s="596">
        <f t="shared" si="621"/>
        <v>6462.5873328000007</v>
      </c>
      <c r="GM6" s="596">
        <f t="shared" si="622"/>
        <v>7554.8556144000004</v>
      </c>
      <c r="GN6" s="596">
        <f t="shared" ref="GN6" si="1185">GO39*GN$33</f>
        <v>10194.503961600001</v>
      </c>
      <c r="GO6" s="596">
        <f t="shared" ref="GO6" si="1186">GO39*GO$33</f>
        <v>14563.577088</v>
      </c>
      <c r="GP6" s="596">
        <f t="shared" si="625"/>
        <v>8310.9525119999998</v>
      </c>
      <c r="GQ6" s="596">
        <f t="shared" si="626"/>
        <v>8394.0620371200002</v>
      </c>
      <c r="GR6" s="596">
        <f t="shared" si="627"/>
        <v>8297.1009244800007</v>
      </c>
      <c r="GS6" s="596">
        <f t="shared" si="628"/>
        <v>7375.9703544000004</v>
      </c>
      <c r="GT6" s="596">
        <f t="shared" si="629"/>
        <v>8622.6132312000009</v>
      </c>
      <c r="GU6" s="596">
        <f t="shared" ref="GU6" si="1187">GV39*GU$33</f>
        <v>11635.333516800001</v>
      </c>
      <c r="GV6" s="596">
        <f t="shared" ref="GV6" si="1188">GV39*GV$33</f>
        <v>16621.905024</v>
      </c>
      <c r="GW6" s="596">
        <f t="shared" si="632"/>
        <v>6777.6691680000004</v>
      </c>
      <c r="GX6" s="596">
        <f t="shared" si="633"/>
        <v>6845.4458596800005</v>
      </c>
      <c r="GY6" s="596">
        <f t="shared" si="634"/>
        <v>6766.3730527200005</v>
      </c>
      <c r="GZ6" s="596">
        <f t="shared" si="635"/>
        <v>6015.1813866000002</v>
      </c>
      <c r="HA6" s="596">
        <f t="shared" si="636"/>
        <v>7031.831761800001</v>
      </c>
      <c r="HB6" s="596">
        <f t="shared" ref="HB6" si="1189">HC39*HB$33</f>
        <v>9488.7368352000012</v>
      </c>
      <c r="HC6" s="596">
        <f t="shared" ref="HC6" si="1190">HC39*HC$33</f>
        <v>13555.338336000001</v>
      </c>
      <c r="HD6" s="596">
        <f t="shared" si="639"/>
        <v>7858.0432800000008</v>
      </c>
      <c r="HE6" s="596">
        <f t="shared" si="640"/>
        <v>7936.6237128000012</v>
      </c>
      <c r="HF6" s="596">
        <f t="shared" si="641"/>
        <v>7844.9465412000018</v>
      </c>
      <c r="HG6" s="596">
        <f t="shared" si="642"/>
        <v>6974.0134110000008</v>
      </c>
      <c r="HH6" s="596">
        <f t="shared" si="643"/>
        <v>8152.7199030000011</v>
      </c>
      <c r="HI6" s="596">
        <f t="shared" ref="HI6" si="1191">HJ39*HI$33</f>
        <v>11001.260592000002</v>
      </c>
      <c r="HJ6" s="596">
        <f t="shared" ref="HJ6" si="1192">HJ39*HJ$33</f>
        <v>15716.086560000002</v>
      </c>
      <c r="HK6" s="596">
        <f t="shared" si="646"/>
        <v>7075.2009600000001</v>
      </c>
      <c r="HL6" s="596">
        <f t="shared" si="647"/>
        <v>7145.9529696</v>
      </c>
      <c r="HM6" s="596">
        <f t="shared" si="648"/>
        <v>7063.4089584000003</v>
      </c>
      <c r="HN6" s="596">
        <f t="shared" si="649"/>
        <v>6279.2408519999999</v>
      </c>
      <c r="HO6" s="596">
        <f t="shared" si="650"/>
        <v>7340.5209960000002</v>
      </c>
      <c r="HP6" s="596">
        <f t="shared" ref="HP6" si="1193">HQ39*HP$33</f>
        <v>9905.2813440000009</v>
      </c>
      <c r="HQ6" s="596">
        <f t="shared" ref="HQ6" si="1194">HQ39*HQ$33</f>
        <v>14150.40192</v>
      </c>
      <c r="HR6" s="596">
        <f t="shared" si="653"/>
        <v>8522.921088000001</v>
      </c>
      <c r="HS6" s="596">
        <f t="shared" si="654"/>
        <v>8608.1502988800021</v>
      </c>
      <c r="HT6" s="596">
        <f t="shared" si="655"/>
        <v>8508.7162195200017</v>
      </c>
      <c r="HU6" s="596">
        <f t="shared" si="656"/>
        <v>7564.0924656000007</v>
      </c>
      <c r="HV6" s="596">
        <f t="shared" si="657"/>
        <v>8842.5306288000011</v>
      </c>
      <c r="HW6" s="596">
        <f t="shared" ref="HW6" si="1195">HX39*HW$33</f>
        <v>11932.089523200002</v>
      </c>
      <c r="HX6" s="596">
        <f t="shared" ref="HX6" si="1196">HX39*HX$33</f>
        <v>17045.842176000002</v>
      </c>
      <c r="HY6" s="596">
        <f t="shared" si="660"/>
        <v>9235.0095839999994</v>
      </c>
      <c r="HZ6" s="596">
        <f t="shared" si="661"/>
        <v>9327.3596798399994</v>
      </c>
      <c r="IA6" s="596">
        <f t="shared" si="662"/>
        <v>9219.6179013599995</v>
      </c>
      <c r="IB6" s="596">
        <f t="shared" si="663"/>
        <v>8196.0710057999986</v>
      </c>
      <c r="IC6" s="596">
        <f t="shared" si="664"/>
        <v>9581.3224433999985</v>
      </c>
      <c r="ID6" s="596">
        <f t="shared" ref="ID6" si="1197">IE39*ID$33</f>
        <v>12929.013417599999</v>
      </c>
      <c r="IE6" s="596">
        <f t="shared" ref="IE6" si="1198">IE39*IE$33</f>
        <v>18470.019167999999</v>
      </c>
      <c r="IF6" s="596">
        <f t="shared" si="667"/>
        <v>9336.9192480000002</v>
      </c>
      <c r="IG6" s="596">
        <f t="shared" si="668"/>
        <v>9430.2884404800006</v>
      </c>
      <c r="IH6" s="596">
        <f t="shared" si="669"/>
        <v>9321.3577159200013</v>
      </c>
      <c r="II6" s="596">
        <f t="shared" si="670"/>
        <v>8286.5158326000001</v>
      </c>
      <c r="IJ6" s="596">
        <f t="shared" si="671"/>
        <v>9687.0537198000002</v>
      </c>
      <c r="IK6" s="596">
        <f t="shared" ref="IK6" si="1199">IL39*IK$33</f>
        <v>13071.686947200002</v>
      </c>
      <c r="IL6" s="596">
        <f t="shared" ref="IL6" si="1200">IL39*IL$33</f>
        <v>18673.838496</v>
      </c>
      <c r="IM6" s="596">
        <f t="shared" si="674"/>
        <v>8879.0567040000005</v>
      </c>
      <c r="IN6" s="596">
        <f t="shared" si="675"/>
        <v>8967.8472710400001</v>
      </c>
      <c r="IO6" s="596">
        <f t="shared" si="676"/>
        <v>8864.2582761600006</v>
      </c>
      <c r="IP6" s="596">
        <f t="shared" si="677"/>
        <v>7880.1628248000006</v>
      </c>
      <c r="IQ6" s="596">
        <f t="shared" si="678"/>
        <v>9212.0213304000008</v>
      </c>
      <c r="IR6" s="596">
        <f t="shared" ref="IR6" si="1201">IS39*IR$33</f>
        <v>12430.679385600002</v>
      </c>
      <c r="IS6" s="596">
        <f t="shared" ref="IS6" si="1202">IS39*IS$33</f>
        <v>17758.113408000001</v>
      </c>
      <c r="IT6" s="596">
        <f t="shared" si="681"/>
        <v>9390.3468479999992</v>
      </c>
      <c r="IU6" s="596">
        <f t="shared" si="682"/>
        <v>9484.25031648</v>
      </c>
      <c r="IV6" s="596">
        <f t="shared" si="683"/>
        <v>9374.6962699200012</v>
      </c>
      <c r="IW6" s="596">
        <f t="shared" si="684"/>
        <v>8333.9328275999997</v>
      </c>
      <c r="IX6" s="596">
        <f t="shared" si="685"/>
        <v>9742.4848548000009</v>
      </c>
      <c r="IY6" s="596">
        <f t="shared" ref="IY6" si="1203">IZ39*IY$33</f>
        <v>13146.485587200001</v>
      </c>
      <c r="IZ6" s="596">
        <f t="shared" ref="IZ6" si="1204">IZ39*IZ$33</f>
        <v>18780.693695999998</v>
      </c>
      <c r="JA6" s="596">
        <f t="shared" si="688"/>
        <v>7830.0756000000001</v>
      </c>
      <c r="JB6" s="596">
        <f t="shared" si="689"/>
        <v>7908.3763560000007</v>
      </c>
      <c r="JC6" s="596">
        <f t="shared" si="690"/>
        <v>7817.0254740000009</v>
      </c>
      <c r="JD6" s="596">
        <f t="shared" si="691"/>
        <v>6949.1920950000003</v>
      </c>
      <c r="JE6" s="596">
        <f t="shared" si="692"/>
        <v>8123.7034350000004</v>
      </c>
      <c r="JF6" s="596">
        <f t="shared" ref="JF6" si="1205">JG39*JF$33</f>
        <v>10962.105840000002</v>
      </c>
      <c r="JG6" s="596">
        <f t="shared" ref="JG6" si="1206">JG39*JG$33</f>
        <v>15660.1512</v>
      </c>
      <c r="JH6" s="596">
        <f t="shared" si="695"/>
        <v>7048.6083360000011</v>
      </c>
      <c r="JI6" s="596">
        <f t="shared" si="696"/>
        <v>7119.0944193600017</v>
      </c>
      <c r="JJ6" s="596">
        <f t="shared" si="697"/>
        <v>7036.8606554400012</v>
      </c>
      <c r="JK6" s="596">
        <f t="shared" si="698"/>
        <v>6255.639898200001</v>
      </c>
      <c r="JL6" s="596">
        <f t="shared" si="699"/>
        <v>7312.9311486000015</v>
      </c>
      <c r="JM6" s="596">
        <f t="shared" ref="JM6" si="1207">JN39*JM$33</f>
        <v>9868.051670400002</v>
      </c>
      <c r="JN6" s="596">
        <f t="shared" ref="JN6" si="1208">JN39*JN$33</f>
        <v>14097.216672000002</v>
      </c>
      <c r="JO6" s="596">
        <f t="shared" si="702"/>
        <v>6860.9812320000001</v>
      </c>
      <c r="JP6" s="596">
        <f t="shared" si="703"/>
        <v>6929.59104432</v>
      </c>
      <c r="JQ6" s="596">
        <f t="shared" si="704"/>
        <v>6849.5462632799999</v>
      </c>
      <c r="JR6" s="596">
        <f t="shared" si="705"/>
        <v>6089.1208434</v>
      </c>
      <c r="JS6" s="596">
        <f t="shared" si="706"/>
        <v>7118.2680282000001</v>
      </c>
      <c r="JT6" s="596">
        <f t="shared" ref="JT6" si="1209">JU39*JT$33</f>
        <v>9605.3737247999998</v>
      </c>
      <c r="JU6" s="596">
        <f t="shared" ref="JU6" si="1210">JU39*JU$33</f>
        <v>13721.962464</v>
      </c>
      <c r="JV6" s="596">
        <f t="shared" si="709"/>
        <v>7430.8518720000002</v>
      </c>
      <c r="JW6" s="596">
        <f t="shared" si="710"/>
        <v>7505.1603907200006</v>
      </c>
      <c r="JX6" s="596">
        <f t="shared" si="711"/>
        <v>7418.4671188800012</v>
      </c>
      <c r="JY6" s="596">
        <f t="shared" si="712"/>
        <v>6594.8810364000001</v>
      </c>
      <c r="JZ6" s="596">
        <f t="shared" si="713"/>
        <v>7709.5088172000005</v>
      </c>
      <c r="KA6" s="596">
        <f t="shared" ref="KA6" si="1211">KB39*KA$33</f>
        <v>10403.192620800002</v>
      </c>
      <c r="KB6" s="596">
        <f t="shared" ref="KB6" si="1212">KB39*KB$33</f>
        <v>14861.703744</v>
      </c>
      <c r="KC6" s="596">
        <f t="shared" si="716"/>
        <v>7925.5571040000004</v>
      </c>
      <c r="KD6" s="596">
        <f t="shared" si="717"/>
        <v>8004.8126750400006</v>
      </c>
      <c r="KE6" s="596">
        <f t="shared" si="718"/>
        <v>7912.3478421600003</v>
      </c>
      <c r="KF6" s="596">
        <f t="shared" si="719"/>
        <v>7033.9319298</v>
      </c>
      <c r="KG6" s="596">
        <f t="shared" si="720"/>
        <v>8222.7654954000009</v>
      </c>
      <c r="KH6" s="596">
        <f t="shared" ref="KH6" si="1213">KI39*KH$33</f>
        <v>11095.779945600001</v>
      </c>
      <c r="KI6" s="596">
        <f t="shared" ref="KI6" si="1214">KI39*KI$33</f>
        <v>15851.114208000001</v>
      </c>
      <c r="KJ6" s="596">
        <f t="shared" si="723"/>
        <v>11230.18513344</v>
      </c>
      <c r="KK6" s="596">
        <f t="shared" si="724"/>
        <v>9677.5711804800012</v>
      </c>
      <c r="KL6" s="596">
        <f t="shared" si="725"/>
        <v>11043.404507520001</v>
      </c>
      <c r="KM6" s="596">
        <f t="shared" si="726"/>
        <v>13109.665181760001</v>
      </c>
      <c r="KN6" s="596">
        <f t="shared" si="727"/>
        <v>16156.524142080001</v>
      </c>
      <c r="KO6" s="596">
        <f t="shared" ref="KO6" si="1215">KP39*KO$33</f>
        <v>22833.931518720001</v>
      </c>
      <c r="KP6" s="596">
        <f t="shared" ref="KP6" si="1216">KP39*KP$33</f>
        <v>32698.283325120006</v>
      </c>
      <c r="KQ6" s="596">
        <f t="shared" si="730"/>
        <v>9653.1704639999989</v>
      </c>
      <c r="KR6" s="596">
        <f t="shared" si="731"/>
        <v>9749.7021686400003</v>
      </c>
      <c r="KS6" s="596">
        <f t="shared" si="732"/>
        <v>9637.0818465600005</v>
      </c>
      <c r="KT6" s="596">
        <f t="shared" si="733"/>
        <v>8567.1887867999994</v>
      </c>
      <c r="KU6" s="596">
        <f t="shared" si="734"/>
        <v>10015.164356399999</v>
      </c>
      <c r="KV6" s="596">
        <f t="shared" ref="KV6" si="1217">KW39*KV$33</f>
        <v>13514.438649600001</v>
      </c>
      <c r="KW6" s="596">
        <f t="shared" ref="KW6" si="1218">KW39*KW$33</f>
        <v>19306.340927999998</v>
      </c>
      <c r="KX6" s="596">
        <f t="shared" si="737"/>
        <v>7193.3456160000005</v>
      </c>
      <c r="KY6" s="596">
        <f t="shared" si="738"/>
        <v>7265.2790721600004</v>
      </c>
      <c r="KZ6" s="596">
        <f t="shared" si="739"/>
        <v>7181.356706640001</v>
      </c>
      <c r="LA6" s="596">
        <f t="shared" si="740"/>
        <v>6384.0942341999998</v>
      </c>
      <c r="LB6" s="596">
        <f t="shared" si="741"/>
        <v>7463.0960766000007</v>
      </c>
      <c r="LC6" s="596">
        <f t="shared" ref="LC6" si="1219">LD39*LC$33</f>
        <v>10070.683862400001</v>
      </c>
      <c r="LD6" s="596">
        <f t="shared" ref="LD6" si="1220">LD39*LD$33</f>
        <v>14386.691232000001</v>
      </c>
      <c r="LE6" s="596">
        <f t="shared" si="744"/>
        <v>9684.7824959999998</v>
      </c>
      <c r="LF6" s="596">
        <f t="shared" si="745"/>
        <v>9781.6303209599992</v>
      </c>
      <c r="LG6" s="596">
        <f t="shared" si="746"/>
        <v>9668.6411918400008</v>
      </c>
      <c r="LH6" s="596">
        <f t="shared" si="747"/>
        <v>8595.2444651999995</v>
      </c>
      <c r="LI6" s="596">
        <f t="shared" si="748"/>
        <v>10047.961839600001</v>
      </c>
      <c r="LJ6" s="596">
        <f t="shared" ref="LJ6" si="1221">LK39*LJ$33</f>
        <v>13558.695494400001</v>
      </c>
      <c r="LK6" s="596">
        <f t="shared" ref="LK6" si="1222">LK39*LK$33</f>
        <v>19369.564992</v>
      </c>
      <c r="LL6" s="596">
        <f t="shared" si="751"/>
        <v>10880.219375999999</v>
      </c>
      <c r="LM6" s="596">
        <f t="shared" si="752"/>
        <v>10989.02156976</v>
      </c>
      <c r="LN6" s="596">
        <f t="shared" si="753"/>
        <v>10862.085677040001</v>
      </c>
      <c r="LO6" s="596">
        <f t="shared" si="754"/>
        <v>9656.1946962000002</v>
      </c>
      <c r="LP6" s="596">
        <f t="shared" si="755"/>
        <v>11288.2276026</v>
      </c>
      <c r="LQ6" s="596">
        <f t="shared" ref="LQ6" si="1223">LR39*LQ$33</f>
        <v>15232.307126400001</v>
      </c>
      <c r="LR6" s="596">
        <f t="shared" ref="LR6" si="1224">LR39*LR$33</f>
        <v>21760.438751999998</v>
      </c>
      <c r="LS6" s="596">
        <f t="shared" si="758"/>
        <v>13741.089024000001</v>
      </c>
      <c r="LT6" s="596">
        <f t="shared" si="759"/>
        <v>13878.499914240001</v>
      </c>
      <c r="LU6" s="596">
        <f t="shared" si="760"/>
        <v>13718.187208960002</v>
      </c>
      <c r="LV6" s="596">
        <f t="shared" si="761"/>
        <v>12195.2165088</v>
      </c>
      <c r="LW6" s="596">
        <f t="shared" si="762"/>
        <v>14256.379862400001</v>
      </c>
      <c r="LX6" s="596">
        <f t="shared" ref="LX6" si="1225">LY39*LX$33</f>
        <v>19237.524633600002</v>
      </c>
      <c r="LY6" s="596">
        <f t="shared" ref="LY6" si="1226">LY39*LY$33</f>
        <v>27482.178048000002</v>
      </c>
      <c r="LZ6" s="596">
        <f t="shared" si="765"/>
        <v>18661.114368000002</v>
      </c>
      <c r="MA6" s="596">
        <f t="shared" si="766"/>
        <v>18847.725511680001</v>
      </c>
      <c r="MB6" s="596">
        <f t="shared" si="767"/>
        <v>18630.012510720004</v>
      </c>
      <c r="MC6" s="596">
        <f t="shared" si="768"/>
        <v>16561.739001600003</v>
      </c>
      <c r="MD6" s="596">
        <f t="shared" si="769"/>
        <v>19360.9061568</v>
      </c>
      <c r="ME6" s="596">
        <f t="shared" ref="ME6" si="1227">MF39*ME$33</f>
        <v>26125.560115200005</v>
      </c>
      <c r="MF6" s="596">
        <f t="shared" ref="MF6" si="1228">MF39*MF$33</f>
        <v>37322.228736000005</v>
      </c>
      <c r="MG6" s="596">
        <f t="shared" si="772"/>
        <v>18811.364831999999</v>
      </c>
      <c r="MH6" s="596">
        <f t="shared" si="773"/>
        <v>18999.478480319998</v>
      </c>
      <c r="MI6" s="596">
        <f t="shared" si="774"/>
        <v>18780.012557279999</v>
      </c>
      <c r="MJ6" s="596">
        <f t="shared" si="775"/>
        <v>16695.086288399998</v>
      </c>
      <c r="MK6" s="596">
        <f t="shared" si="776"/>
        <v>19516.7910132</v>
      </c>
      <c r="ML6" s="596">
        <f t="shared" ref="ML6" si="1229">MM39*ML$33</f>
        <v>26335.910764799999</v>
      </c>
      <c r="MM6" s="728">
        <v>34572.79</v>
      </c>
      <c r="MN6" s="596">
        <f t="shared" si="778"/>
        <v>24810.091309831801</v>
      </c>
      <c r="MO6" s="596">
        <f t="shared" si="779"/>
        <v>26498.144387287</v>
      </c>
      <c r="MP6" s="596">
        <f t="shared" si="780"/>
        <v>27327.7355616438</v>
      </c>
      <c r="MQ6" s="596">
        <f t="shared" si="781"/>
        <v>30341.026408393402</v>
      </c>
      <c r="MR6" s="596">
        <f t="shared" si="782"/>
        <v>32662.114441204601</v>
      </c>
      <c r="MS6" s="596">
        <f t="shared" ref="MS6" si="1230">MT39*MS$33</f>
        <v>38314.196147019182</v>
      </c>
      <c r="MT6" s="596">
        <f t="shared" ref="MT6" si="1231">MT39*MT$33</f>
        <v>51605.311281502982</v>
      </c>
      <c r="MU6" s="596">
        <f t="shared" si="785"/>
        <v>26279.297255999998</v>
      </c>
      <c r="MV6" s="596">
        <f t="shared" si="786"/>
        <v>0</v>
      </c>
      <c r="MW6" s="596">
        <f t="shared" si="787"/>
        <v>10358.263152</v>
      </c>
      <c r="MX6" s="596">
        <f t="shared" si="788"/>
        <v>9598.9768869999989</v>
      </c>
      <c r="MY6" s="596">
        <f t="shared" si="789"/>
        <v>9119.4276669999981</v>
      </c>
      <c r="MZ6" s="596">
        <f t="shared" ref="MZ6" si="1232">NA39*MZ$33</f>
        <v>10821.827397999999</v>
      </c>
      <c r="NA6" s="596">
        <f t="shared" ref="NA6" si="1233">NA39*NA$33</f>
        <v>13739.085152999998</v>
      </c>
      <c r="NB6" s="596">
        <f t="shared" si="792"/>
        <v>10852.104159999997</v>
      </c>
      <c r="NC6" s="596">
        <f t="shared" si="793"/>
        <v>0</v>
      </c>
      <c r="ND6" s="596">
        <f t="shared" si="794"/>
        <v>8803.769499799997</v>
      </c>
      <c r="NE6" s="596">
        <f t="shared" si="795"/>
        <v>8579.9448514999985</v>
      </c>
      <c r="NF6" s="596">
        <f t="shared" si="796"/>
        <v>9122.5500594999976</v>
      </c>
      <c r="NG6" s="596">
        <f t="shared" ref="NG6" si="1234">NH39*NG$33</f>
        <v>13090.350642999998</v>
      </c>
      <c r="NH6" s="596">
        <f t="shared" ref="NH6" si="1235">NH39*NH$33</f>
        <v>17376.931786199995</v>
      </c>
      <c r="NI6" s="596">
        <f t="shared" si="799"/>
        <v>7944.2304119999981</v>
      </c>
      <c r="NJ6" s="596">
        <f t="shared" si="800"/>
        <v>8023.6727161199988</v>
      </c>
      <c r="NK6" s="596">
        <f t="shared" si="801"/>
        <v>7930.9900279799986</v>
      </c>
      <c r="NL6" s="596">
        <f t="shared" si="802"/>
        <v>7050.5044906499988</v>
      </c>
      <c r="NM6" s="596">
        <f t="shared" si="803"/>
        <v>8242.1390524499984</v>
      </c>
      <c r="NN6" s="596">
        <f t="shared" ref="NN6" si="1236">NO39*NN$33</f>
        <v>11121.9225768</v>
      </c>
      <c r="NO6" s="596">
        <f t="shared" ref="NO6" si="1237">NO39*NO$33</f>
        <v>15888.460823999996</v>
      </c>
      <c r="NP6" s="596">
        <f t="shared" si="806"/>
        <v>6031.7429279999988</v>
      </c>
      <c r="NQ6" s="596">
        <f t="shared" si="807"/>
        <v>6092.0603572799992</v>
      </c>
      <c r="NR6" s="596">
        <f t="shared" si="808"/>
        <v>6021.6900231199998</v>
      </c>
      <c r="NS6" s="596">
        <f t="shared" si="809"/>
        <v>5353.1718485999991</v>
      </c>
      <c r="NT6" s="596">
        <f t="shared" si="810"/>
        <v>6257.9332877999996</v>
      </c>
      <c r="NU6" s="596">
        <f t="shared" ref="NU6" si="1238">NV39*NU$33</f>
        <v>8444.4400991999992</v>
      </c>
      <c r="NV6" s="596">
        <f t="shared" ref="NV6" si="1239">NV39*NV$33</f>
        <v>12063.485855999998</v>
      </c>
      <c r="NW6" s="596">
        <f t="shared" si="813"/>
        <v>7330.6268519999985</v>
      </c>
      <c r="NX6" s="596">
        <f t="shared" si="814"/>
        <v>7403.9331205199987</v>
      </c>
      <c r="NY6" s="596">
        <f t="shared" si="815"/>
        <v>7318.4091405799991</v>
      </c>
      <c r="NZ6" s="596">
        <f t="shared" si="816"/>
        <v>6505.9313311499991</v>
      </c>
      <c r="OA6" s="596">
        <f t="shared" si="817"/>
        <v>7605.5253589499989</v>
      </c>
      <c r="OB6" s="596">
        <f t="shared" ref="OB6" si="1240">OC39*OB$33</f>
        <v>10262.8775928</v>
      </c>
      <c r="OC6" s="596">
        <f t="shared" si="378"/>
        <v>14661.253703999997</v>
      </c>
      <c r="OD6" s="596">
        <f>$OJ$39*OD$33</f>
        <v>7114.0492439999989</v>
      </c>
      <c r="OE6" s="596">
        <f t="shared" ref="OE6:OJ6" si="1241">$OJ$39*OE$33</f>
        <v>7185.1897364399993</v>
      </c>
      <c r="OF6" s="596">
        <f t="shared" si="1241"/>
        <v>7102.1924952599993</v>
      </c>
      <c r="OG6" s="596">
        <f t="shared" si="1241"/>
        <v>6313.7187040499994</v>
      </c>
      <c r="OH6" s="596">
        <f t="shared" si="1241"/>
        <v>7380.8260906499991</v>
      </c>
      <c r="OI6" s="596">
        <f t="shared" si="1241"/>
        <v>9959.668941599999</v>
      </c>
      <c r="OJ6" s="730">
        <f t="shared" si="1241"/>
        <v>14228.098487999998</v>
      </c>
      <c r="OK6" s="732">
        <f>$OQ39*OK$33</f>
        <v>6852.5002080000013</v>
      </c>
      <c r="OL6" s="108">
        <f t="shared" ref="OL6:OQ6" si="1242">$OQ39*OL$33</f>
        <v>6921.0252100800017</v>
      </c>
      <c r="OM6" s="108">
        <f t="shared" si="1242"/>
        <v>6841.0793743200011</v>
      </c>
      <c r="ON6" s="108">
        <f t="shared" si="1242"/>
        <v>6081.5939346000005</v>
      </c>
      <c r="OO6" s="108">
        <f t="shared" si="1242"/>
        <v>7109.4689658000016</v>
      </c>
      <c r="OP6" s="108">
        <f t="shared" si="1242"/>
        <v>9593.5002912000018</v>
      </c>
      <c r="OQ6" s="108">
        <f t="shared" si="1242"/>
        <v>13705.000416000003</v>
      </c>
      <c r="OR6" s="108">
        <f t="shared" si="821"/>
        <v>8264.8084319999998</v>
      </c>
      <c r="OS6" s="108">
        <f t="shared" si="821"/>
        <v>8347.4565163200004</v>
      </c>
      <c r="OT6" s="108">
        <f t="shared" si="821"/>
        <v>8251.0337512800015</v>
      </c>
      <c r="OU6" s="108">
        <f t="shared" si="821"/>
        <v>7335.0174833999999</v>
      </c>
      <c r="OV6" s="108">
        <f t="shared" si="821"/>
        <v>8574.7387482000013</v>
      </c>
      <c r="OW6" s="108">
        <f t="shared" si="821"/>
        <v>11570.731804800002</v>
      </c>
      <c r="OX6" s="108">
        <f t="shared" si="821"/>
        <v>16529.616864</v>
      </c>
      <c r="OY6" s="108">
        <f t="shared" ref="OY6:PE6" si="1243">$PE39*OY$33</f>
        <v>7263.2583360000008</v>
      </c>
      <c r="OZ6" s="108">
        <f t="shared" si="1243"/>
        <v>7335.8909193600011</v>
      </c>
      <c r="PA6" s="108">
        <f t="shared" si="1243"/>
        <v>7251.1529054400016</v>
      </c>
      <c r="PB6" s="108">
        <f t="shared" si="1243"/>
        <v>6446.1417732000009</v>
      </c>
      <c r="PC6" s="108">
        <f t="shared" si="1243"/>
        <v>7535.6305236000017</v>
      </c>
      <c r="PD6" s="108">
        <f t="shared" si="1243"/>
        <v>10168.561670400002</v>
      </c>
      <c r="PE6" s="108">
        <f t="shared" si="1243"/>
        <v>14526.516672000002</v>
      </c>
      <c r="PF6" s="108">
        <f t="shared" ref="PF6:PL6" si="1244">$PL39*PF$33</f>
        <v>6595.9220160000004</v>
      </c>
      <c r="PG6" s="108">
        <f t="shared" si="1244"/>
        <v>6661.8812361600003</v>
      </c>
      <c r="PH6" s="108">
        <f t="shared" si="1244"/>
        <v>6584.9288126400006</v>
      </c>
      <c r="PI6" s="108">
        <f t="shared" si="1244"/>
        <v>5853.8807892000004</v>
      </c>
      <c r="PJ6" s="108">
        <f t="shared" si="1244"/>
        <v>6843.2690916000001</v>
      </c>
      <c r="PK6" s="108">
        <f t="shared" si="1244"/>
        <v>9234.2908224000021</v>
      </c>
      <c r="PL6" s="108">
        <f t="shared" si="1244"/>
        <v>13191.844032000001</v>
      </c>
      <c r="PM6" s="108">
        <f t="shared" ref="PM6:PS6" si="1245">$PS39*PM$33</f>
        <v>6435.6373799999992</v>
      </c>
      <c r="PN6" s="108">
        <f t="shared" si="1245"/>
        <v>6499.9937537999995</v>
      </c>
      <c r="PO6" s="108">
        <f t="shared" si="1245"/>
        <v>6424.9113176999999</v>
      </c>
      <c r="PP6" s="108">
        <f t="shared" si="1245"/>
        <v>5711.6281747499997</v>
      </c>
      <c r="PQ6" s="108">
        <f t="shared" si="1245"/>
        <v>6676.9737817499999</v>
      </c>
      <c r="PR6" s="108">
        <f t="shared" si="1245"/>
        <v>9009.8923319999994</v>
      </c>
      <c r="PS6" s="108">
        <f t="shared" si="1245"/>
        <v>12871.274759999998</v>
      </c>
      <c r="PT6" s="108">
        <f t="shared" ref="PT6:PZ6" si="1246">$PZ39*PT$33</f>
        <v>6921.1534139999985</v>
      </c>
      <c r="PU6" s="108">
        <f t="shared" si="1246"/>
        <v>6990.3649481399989</v>
      </c>
      <c r="PV6" s="108">
        <f t="shared" si="1246"/>
        <v>6909.6181583099988</v>
      </c>
      <c r="PW6" s="108">
        <f t="shared" si="1246"/>
        <v>6142.5236549249985</v>
      </c>
      <c r="PX6" s="108">
        <f t="shared" si="1246"/>
        <v>7180.6966670249985</v>
      </c>
      <c r="PY6" s="108">
        <f t="shared" si="1246"/>
        <v>9689.6147795999987</v>
      </c>
      <c r="PZ6" s="108">
        <f t="shared" si="1246"/>
        <v>13842.306827999997</v>
      </c>
      <c r="QA6" s="108">
        <f t="shared" ref="QA6:QG6" si="1247">$QG39*QA$33</f>
        <v>7626.5186759999988</v>
      </c>
      <c r="QB6" s="108">
        <f t="shared" si="1247"/>
        <v>7702.7838627599995</v>
      </c>
      <c r="QC6" s="108">
        <f t="shared" si="1247"/>
        <v>7613.8078115399994</v>
      </c>
      <c r="QD6" s="108">
        <f t="shared" si="1247"/>
        <v>6768.5353249499994</v>
      </c>
      <c r="QE6" s="108">
        <f t="shared" si="1247"/>
        <v>7912.5131263499989</v>
      </c>
      <c r="QF6" s="108">
        <f t="shared" si="1247"/>
        <v>10677.1261464</v>
      </c>
      <c r="QG6" s="108">
        <f t="shared" si="1247"/>
        <v>15253.037351999998</v>
      </c>
      <c r="QH6" s="108">
        <f t="shared" ref="QH6:QN6" si="1248">$QN39*QH$33</f>
        <v>8150.9229719999994</v>
      </c>
      <c r="QI6" s="108">
        <f t="shared" si="1248"/>
        <v>8232.4322017199993</v>
      </c>
      <c r="QJ6" s="108">
        <f t="shared" si="1248"/>
        <v>8137.3381003799996</v>
      </c>
      <c r="QK6" s="108">
        <f t="shared" si="1248"/>
        <v>7233.9441376499999</v>
      </c>
      <c r="QL6" s="108">
        <f t="shared" si="1248"/>
        <v>8456.5825834499992</v>
      </c>
      <c r="QM6" s="108">
        <f t="shared" si="1248"/>
        <v>11411.2921608</v>
      </c>
      <c r="QN6" s="108">
        <f t="shared" si="1248"/>
        <v>16301.845943999999</v>
      </c>
      <c r="QO6" s="108">
        <f t="shared" ref="QO6:QU6" si="1249">$QU39*QO$33</f>
        <v>8201.9752379999991</v>
      </c>
      <c r="QP6" s="108">
        <f t="shared" si="1249"/>
        <v>8283.9949903799989</v>
      </c>
      <c r="QQ6" s="108">
        <f t="shared" si="1249"/>
        <v>8188.3052792699991</v>
      </c>
      <c r="QR6" s="108">
        <f t="shared" si="1249"/>
        <v>7279.2530237249994</v>
      </c>
      <c r="QS6" s="108">
        <f t="shared" si="1249"/>
        <v>8509.5493094249996</v>
      </c>
      <c r="QT6" s="108">
        <f t="shared" si="1249"/>
        <v>11482.765333199999</v>
      </c>
      <c r="QU6" s="108">
        <f t="shared" si="1249"/>
        <v>16403.950475999998</v>
      </c>
      <c r="QV6" s="108">
        <f t="shared" ref="QV6:RB6" si="1250">$RB39*QV$33</f>
        <v>7020.7249499999989</v>
      </c>
      <c r="QW6" s="108">
        <f t="shared" si="1250"/>
        <v>7090.9321994999991</v>
      </c>
      <c r="QX6" s="108">
        <f t="shared" si="1250"/>
        <v>7009.0237417499993</v>
      </c>
      <c r="QY6" s="108">
        <f t="shared" si="1250"/>
        <v>6230.8933931249994</v>
      </c>
      <c r="QZ6" s="108">
        <f t="shared" si="1250"/>
        <v>7284.002135624999</v>
      </c>
      <c r="RA6" s="108">
        <f t="shared" si="1250"/>
        <v>9829.0149299999994</v>
      </c>
      <c r="RB6" s="108">
        <f t="shared" si="1250"/>
        <v>14041.449899999998</v>
      </c>
      <c r="RC6" s="108">
        <f t="shared" ref="RC6:RI6" si="1251">$RI39*RC$33</f>
        <v>8141.2433999999985</v>
      </c>
      <c r="RD6" s="108">
        <f t="shared" si="1251"/>
        <v>8222.6558339999992</v>
      </c>
      <c r="RE6" s="108">
        <f t="shared" si="1251"/>
        <v>8127.6746609999991</v>
      </c>
      <c r="RF6" s="108">
        <f t="shared" si="1251"/>
        <v>7225.3535174999988</v>
      </c>
      <c r="RG6" s="108">
        <f t="shared" si="1251"/>
        <v>8446.5400274999993</v>
      </c>
      <c r="RH6" s="108">
        <f t="shared" si="1251"/>
        <v>11397.740759999999</v>
      </c>
      <c r="RI6" s="108">
        <f t="shared" si="1251"/>
        <v>16282.486799999997</v>
      </c>
      <c r="RJ6" s="108">
        <f t="shared" ref="RJ6:RP6" si="1252">$RP39*RJ$33</f>
        <v>11738.666429999999</v>
      </c>
      <c r="RK6" s="108">
        <f t="shared" si="1252"/>
        <v>11856.053094299999</v>
      </c>
      <c r="RL6" s="108">
        <f t="shared" si="1252"/>
        <v>11719.101985949999</v>
      </c>
      <c r="RM6" s="108">
        <f t="shared" si="1252"/>
        <v>10418.066456625</v>
      </c>
      <c r="RN6" s="108">
        <f t="shared" si="1252"/>
        <v>12178.866421125</v>
      </c>
      <c r="RO6" s="108">
        <f t="shared" si="1252"/>
        <v>16434.133002000002</v>
      </c>
      <c r="RP6" s="108">
        <f t="shared" si="1252"/>
        <v>23477.332859999999</v>
      </c>
      <c r="RQ6" s="108">
        <f t="shared" ref="RQ6:RW6" si="1253">$RW39*RQ$33</f>
        <v>11013.419322</v>
      </c>
      <c r="RR6" s="108">
        <f t="shared" si="1253"/>
        <v>11123.553515220001</v>
      </c>
      <c r="RS6" s="108">
        <f t="shared" si="1253"/>
        <v>10995.063623130001</v>
      </c>
      <c r="RT6" s="108">
        <f t="shared" si="1253"/>
        <v>9774.409648275001</v>
      </c>
      <c r="RU6" s="108">
        <f t="shared" si="1253"/>
        <v>11426.422546575001</v>
      </c>
      <c r="RV6" s="108">
        <f t="shared" si="1253"/>
        <v>15418.787050800001</v>
      </c>
      <c r="RW6" s="108">
        <f t="shared" si="1253"/>
        <v>22026.838643999999</v>
      </c>
      <c r="RX6" s="108">
        <f t="shared" ref="RX6:SK6" si="1254">$SD39*RX$33</f>
        <v>12098.624076</v>
      </c>
      <c r="RY6" s="108">
        <f t="shared" si="1254"/>
        <v>12219.610316759999</v>
      </c>
      <c r="RZ6" s="108">
        <f t="shared" si="1254"/>
        <v>12078.45970254</v>
      </c>
      <c r="SA6" s="108">
        <f t="shared" si="1254"/>
        <v>10737.528867449999</v>
      </c>
      <c r="SB6" s="108">
        <f t="shared" si="1254"/>
        <v>12552.322478849999</v>
      </c>
      <c r="SC6" s="108">
        <f t="shared" si="1254"/>
        <v>16938.073706400002</v>
      </c>
      <c r="SD6" s="108">
        <f t="shared" si="1254"/>
        <v>24197.248152</v>
      </c>
      <c r="SE6" s="108">
        <f t="shared" ref="SE6:SK6" si="1255">$SK39*SE$33</f>
        <v>9015.6509999999998</v>
      </c>
      <c r="SF6" s="108">
        <f t="shared" si="1255"/>
        <v>9105.8075100000005</v>
      </c>
      <c r="SG6" s="108">
        <f t="shared" si="1255"/>
        <v>9000.6249150000003</v>
      </c>
      <c r="SH6" s="108">
        <f t="shared" si="1255"/>
        <v>8001.3902625000001</v>
      </c>
      <c r="SI6" s="108">
        <f t="shared" si="1255"/>
        <v>9353.7379125000007</v>
      </c>
      <c r="SJ6" s="108">
        <f t="shared" si="1255"/>
        <v>12621.911400000001</v>
      </c>
      <c r="SK6" s="108">
        <f t="shared" si="1255"/>
        <v>18031.302</v>
      </c>
      <c r="SL6" s="108">
        <f t="shared" ref="SL6:SR6" si="1256">$SR39*SL$33</f>
        <v>8636.1974639999989</v>
      </c>
      <c r="SM6" s="108">
        <f t="shared" si="1256"/>
        <v>8722.5594386400007</v>
      </c>
      <c r="SN6" s="108">
        <f t="shared" si="1256"/>
        <v>8621.8038015599996</v>
      </c>
      <c r="SO6" s="108">
        <f t="shared" si="1256"/>
        <v>7664.6252493000002</v>
      </c>
      <c r="SP6" s="108">
        <f t="shared" si="1256"/>
        <v>8960.0548689000007</v>
      </c>
      <c r="SQ6" s="108">
        <f t="shared" si="1256"/>
        <v>12090.676449600001</v>
      </c>
      <c r="SR6" s="108">
        <f t="shared" si="1256"/>
        <v>17272.394927999998</v>
      </c>
      <c r="SS6" s="108">
        <f t="shared" ref="SS6:SY6" si="1257">$SY39*SS$33</f>
        <v>9196.9352999999992</v>
      </c>
      <c r="ST6" s="108">
        <f t="shared" si="1257"/>
        <v>9288.9046529999996</v>
      </c>
      <c r="SU6" s="108">
        <f t="shared" si="1257"/>
        <v>9181.6070744999997</v>
      </c>
      <c r="SV6" s="108">
        <f t="shared" si="1257"/>
        <v>8162.28007875</v>
      </c>
      <c r="SW6" s="108">
        <f t="shared" si="1257"/>
        <v>9541.8203737500007</v>
      </c>
      <c r="SX6" s="108">
        <f t="shared" si="1257"/>
        <v>12875.709420000001</v>
      </c>
      <c r="SY6" s="108">
        <f t="shared" si="1257"/>
        <v>18393.870599999998</v>
      </c>
      <c r="SZ6" s="108">
        <f t="shared" ref="SZ6:TF6" si="1258">$TF39*SZ$33</f>
        <v>8733.5465579999982</v>
      </c>
      <c r="TA6" s="108">
        <f t="shared" si="1258"/>
        <v>8820.8820235799994</v>
      </c>
      <c r="TB6" s="108">
        <f t="shared" si="1258"/>
        <v>8718.9906470699989</v>
      </c>
      <c r="TC6" s="108">
        <f t="shared" si="1258"/>
        <v>7751.0225702249991</v>
      </c>
      <c r="TD6" s="108">
        <f t="shared" si="1258"/>
        <v>9061.0545539249997</v>
      </c>
      <c r="TE6" s="108">
        <f t="shared" si="1258"/>
        <v>12226.965181199999</v>
      </c>
      <c r="TF6" s="108">
        <f t="shared" si="1258"/>
        <v>17467.093115999996</v>
      </c>
      <c r="TG6" s="108">
        <f t="shared" ref="TG6:TM6" si="1259">$TM39*TG$33</f>
        <v>10185.19353</v>
      </c>
      <c r="TH6" s="108">
        <f t="shared" si="1259"/>
        <v>10287.0454653</v>
      </c>
      <c r="TI6" s="108">
        <f t="shared" si="1259"/>
        <v>10168.21820745</v>
      </c>
      <c r="TJ6" s="108">
        <f t="shared" si="1259"/>
        <v>9039.3592578749995</v>
      </c>
      <c r="TK6" s="108">
        <f t="shared" si="1259"/>
        <v>10567.138287375001</v>
      </c>
      <c r="TL6" s="108">
        <f t="shared" si="1259"/>
        <v>14259.270942000001</v>
      </c>
      <c r="TM6" s="108">
        <f t="shared" si="1259"/>
        <v>20370.387060000001</v>
      </c>
      <c r="TN6" s="108">
        <f t="shared" ref="TN6:TT6" si="1260">$TT39*TN$33</f>
        <v>7883.1985859999986</v>
      </c>
      <c r="TO6" s="108">
        <f t="shared" si="1260"/>
        <v>7962.0305718599993</v>
      </c>
      <c r="TP6" s="108">
        <f t="shared" si="1260"/>
        <v>7870.0599216899991</v>
      </c>
      <c r="TQ6" s="108">
        <f t="shared" si="1260"/>
        <v>6996.3387450749988</v>
      </c>
      <c r="TR6" s="108">
        <f t="shared" si="1260"/>
        <v>8178.8185329749995</v>
      </c>
      <c r="TS6" s="108">
        <f t="shared" si="1260"/>
        <v>11036.4780204</v>
      </c>
      <c r="TT6" s="108">
        <f t="shared" si="1260"/>
        <v>15766.397171999997</v>
      </c>
      <c r="TU6" s="108">
        <f t="shared" ref="TU6:UA6" si="1261">$UA39*TU$33</f>
        <v>7954.4010779999999</v>
      </c>
      <c r="TV6" s="108">
        <f t="shared" si="1261"/>
        <v>8033.9450887800003</v>
      </c>
      <c r="TW6" s="108">
        <f t="shared" si="1261"/>
        <v>7941.143742870001</v>
      </c>
      <c r="TX6" s="108">
        <f t="shared" si="1261"/>
        <v>7059.5309567250006</v>
      </c>
      <c r="TY6" s="108">
        <f t="shared" si="1261"/>
        <v>8252.6911184250002</v>
      </c>
      <c r="TZ6" s="108">
        <f t="shared" si="1261"/>
        <v>11136.161509200001</v>
      </c>
      <c r="UA6" s="108">
        <f t="shared" si="1261"/>
        <v>15908.802156</v>
      </c>
      <c r="UB6" s="108">
        <f t="shared" ref="UB6:UH6" si="1262">$UH39*UB$33</f>
        <v>8292.830813999999</v>
      </c>
      <c r="UC6" s="108">
        <f t="shared" si="1262"/>
        <v>8375.759122139998</v>
      </c>
      <c r="UD6" s="108">
        <f t="shared" si="1262"/>
        <v>8279.0094293099992</v>
      </c>
      <c r="UE6" s="108">
        <f t="shared" si="1262"/>
        <v>7359.8873474249986</v>
      </c>
      <c r="UF6" s="108">
        <f t="shared" si="1262"/>
        <v>8603.8119695249989</v>
      </c>
      <c r="UG6" s="108">
        <f t="shared" si="1262"/>
        <v>11609.963139599999</v>
      </c>
      <c r="UH6" s="108">
        <f t="shared" si="1262"/>
        <v>16585.661627999998</v>
      </c>
      <c r="UI6" s="108">
        <f t="shared" si="842"/>
        <v>7927.2009882373113</v>
      </c>
      <c r="UJ6" s="108">
        <f t="shared" si="842"/>
        <v>8006.4729981196851</v>
      </c>
      <c r="UK6" s="108">
        <f t="shared" si="842"/>
        <v>7913.9889865902496</v>
      </c>
      <c r="UL6" s="108">
        <f t="shared" si="842"/>
        <v>7035.390877060614</v>
      </c>
      <c r="UM6" s="108">
        <f t="shared" si="842"/>
        <v>8224.4710252962104</v>
      </c>
      <c r="UN6" s="108">
        <f t="shared" si="842"/>
        <v>11098.081383532237</v>
      </c>
      <c r="UO6" s="108">
        <f t="shared" si="842"/>
        <v>15854.401976474623</v>
      </c>
      <c r="UP6" s="108">
        <f t="shared" si="843"/>
        <v>7254.471544501208</v>
      </c>
      <c r="UQ6" s="108">
        <f t="shared" si="843"/>
        <v>7327.0162599462201</v>
      </c>
      <c r="UR6" s="108">
        <f t="shared" si="843"/>
        <v>7242.3807585937066</v>
      </c>
      <c r="US6" s="108">
        <f t="shared" si="843"/>
        <v>6438.3434957448226</v>
      </c>
      <c r="UT6" s="108">
        <f t="shared" si="843"/>
        <v>7526.5142274200034</v>
      </c>
      <c r="UU6" s="108">
        <f t="shared" si="843"/>
        <v>10156.260162301693</v>
      </c>
      <c r="UV6" s="108">
        <f t="shared" si="843"/>
        <v>14508.943089002416</v>
      </c>
      <c r="UW6" s="108">
        <f t="shared" si="844"/>
        <v>7185.4081505588674</v>
      </c>
      <c r="UX6" s="108">
        <f t="shared" si="844"/>
        <v>7257.2622320644559</v>
      </c>
      <c r="UY6" s="108">
        <f t="shared" si="844"/>
        <v>7173.4324703079355</v>
      </c>
      <c r="UZ6" s="108">
        <f t="shared" si="844"/>
        <v>6377.0497336209946</v>
      </c>
      <c r="VA6" s="108">
        <f t="shared" si="844"/>
        <v>7454.8609562048241</v>
      </c>
      <c r="VB6" s="108">
        <f t="shared" si="844"/>
        <v>10059.571410782413</v>
      </c>
      <c r="VC6" s="108">
        <f t="shared" si="844"/>
        <v>14370.816301117735</v>
      </c>
      <c r="VD6" s="108">
        <f t="shared" si="845"/>
        <v>6960.6556642293817</v>
      </c>
      <c r="VE6" s="108">
        <f t="shared" si="845"/>
        <v>7030.2622208716757</v>
      </c>
      <c r="VF6" s="108">
        <f t="shared" si="845"/>
        <v>6949.0545714556665</v>
      </c>
      <c r="VG6" s="108">
        <f t="shared" si="845"/>
        <v>6177.5819020035769</v>
      </c>
      <c r="VH6" s="108">
        <f t="shared" si="845"/>
        <v>7221.6802516379839</v>
      </c>
      <c r="VI6" s="108">
        <f t="shared" si="845"/>
        <v>9744.9179299211355</v>
      </c>
      <c r="VJ6" s="108">
        <f t="shared" si="845"/>
        <v>13921.311328458763</v>
      </c>
      <c r="VK6" s="108">
        <f t="shared" si="846"/>
        <v>7765.2905968856057</v>
      </c>
      <c r="VL6" s="108">
        <f t="shared" si="846"/>
        <v>7842.9435028544622</v>
      </c>
      <c r="VM6" s="108">
        <f t="shared" si="846"/>
        <v>7752.3484458907969</v>
      </c>
      <c r="VN6" s="108">
        <f t="shared" si="846"/>
        <v>6891.695404735975</v>
      </c>
      <c r="VO6" s="108">
        <f t="shared" si="846"/>
        <v>8056.488994268816</v>
      </c>
      <c r="VP6" s="108">
        <f t="shared" si="846"/>
        <v>10871.406835639849</v>
      </c>
      <c r="VQ6" s="108">
        <f t="shared" si="846"/>
        <v>15530.581193771211</v>
      </c>
      <c r="VR6" s="108">
        <f t="shared" si="847"/>
        <v>8345.2006817311194</v>
      </c>
      <c r="VS6" s="108">
        <f t="shared" si="847"/>
        <v>8428.6526885484309</v>
      </c>
      <c r="VT6" s="108">
        <f t="shared" si="847"/>
        <v>8331.292013928236</v>
      </c>
      <c r="VU6" s="108">
        <f t="shared" si="847"/>
        <v>7406.3656050363688</v>
      </c>
      <c r="VV6" s="108">
        <f t="shared" si="847"/>
        <v>8658.1457072960366</v>
      </c>
      <c r="VW6" s="108">
        <f t="shared" si="847"/>
        <v>11683.28095442357</v>
      </c>
      <c r="VX6" s="108">
        <f t="shared" si="847"/>
        <v>16690.401363462239</v>
      </c>
      <c r="VY6" s="108">
        <f t="shared" ref="VY6:WE6" si="1263">$WE39*VY$33</f>
        <v>7194.94524</v>
      </c>
      <c r="VZ6" s="108">
        <f t="shared" si="1263"/>
        <v>7266.8946924000002</v>
      </c>
      <c r="WA6" s="108">
        <f t="shared" si="1263"/>
        <v>7182.9536646000006</v>
      </c>
      <c r="WB6" s="108">
        <f t="shared" si="1263"/>
        <v>6385.5139005000001</v>
      </c>
      <c r="WC6" s="108">
        <f t="shared" si="1263"/>
        <v>7464.7556864999997</v>
      </c>
      <c r="WD6" s="108">
        <f t="shared" si="1263"/>
        <v>10072.923336</v>
      </c>
      <c r="WE6" s="108">
        <f t="shared" si="1263"/>
        <v>14389.89048</v>
      </c>
      <c r="WF6" s="108">
        <f t="shared" si="850"/>
        <v>10041.655596463603</v>
      </c>
      <c r="WG6" s="108">
        <f t="shared" si="850"/>
        <v>10142.07215242824</v>
      </c>
      <c r="WH6" s="108">
        <f t="shared" si="850"/>
        <v>10024.919503802832</v>
      </c>
      <c r="WI6" s="108">
        <f t="shared" si="850"/>
        <v>8911.9693418614479</v>
      </c>
      <c r="WJ6" s="108">
        <f t="shared" si="850"/>
        <v>10418.217681330989</v>
      </c>
      <c r="WK6" s="108">
        <f t="shared" si="850"/>
        <v>14058.317835049045</v>
      </c>
      <c r="WL6" s="108">
        <f t="shared" si="850"/>
        <v>20083.311192927205</v>
      </c>
      <c r="WM6" s="108">
        <f t="shared" si="851"/>
        <v>7709.3133835238968</v>
      </c>
      <c r="WN6" s="108">
        <f t="shared" si="851"/>
        <v>7786.4065173591362</v>
      </c>
      <c r="WO6" s="108">
        <f t="shared" si="851"/>
        <v>7696.4645278846911</v>
      </c>
      <c r="WP6" s="108">
        <f t="shared" si="851"/>
        <v>6842.0156278774584</v>
      </c>
      <c r="WQ6" s="108">
        <f t="shared" si="851"/>
        <v>7998.4126354060427</v>
      </c>
      <c r="WR6" s="108">
        <f t="shared" si="851"/>
        <v>10793.038736933457</v>
      </c>
      <c r="WS6" s="108">
        <f t="shared" si="851"/>
        <v>15418.626767047794</v>
      </c>
      <c r="WT6" s="108">
        <f t="shared" si="852"/>
        <v>8517.7821735703819</v>
      </c>
      <c r="WU6" s="108">
        <f t="shared" si="852"/>
        <v>8602.9599953060861</v>
      </c>
      <c r="WV6" s="108">
        <f t="shared" si="852"/>
        <v>8503.5858699477649</v>
      </c>
      <c r="WW6" s="108">
        <f t="shared" si="852"/>
        <v>7559.5316790437146</v>
      </c>
      <c r="WX6" s="108">
        <f t="shared" si="852"/>
        <v>8837.199005079272</v>
      </c>
      <c r="WY6" s="108">
        <f t="shared" si="852"/>
        <v>11924.895042998536</v>
      </c>
      <c r="WZ6" s="108">
        <f t="shared" si="852"/>
        <v>17035.564347140764</v>
      </c>
      <c r="XA6" s="108">
        <f t="shared" si="853"/>
        <v>7830.1595165736499</v>
      </c>
      <c r="XB6" s="108">
        <f t="shared" si="853"/>
        <v>7908.4611117393861</v>
      </c>
      <c r="XC6" s="108">
        <f t="shared" si="853"/>
        <v>7817.1092507126941</v>
      </c>
      <c r="XD6" s="108">
        <f t="shared" si="853"/>
        <v>6949.2665709591147</v>
      </c>
      <c r="XE6" s="108">
        <f t="shared" si="853"/>
        <v>8123.7904984451616</v>
      </c>
      <c r="XF6" s="108">
        <f t="shared" si="853"/>
        <v>10962.22332320311</v>
      </c>
      <c r="XG6" s="108">
        <f t="shared" si="853"/>
        <v>15660.3190331473</v>
      </c>
      <c r="XH6" s="108">
        <f t="shared" si="854"/>
        <v>7587.9184284584426</v>
      </c>
      <c r="XI6" s="108">
        <f t="shared" si="854"/>
        <v>7663.7976127430275</v>
      </c>
      <c r="XJ6" s="108">
        <f t="shared" si="854"/>
        <v>7575.2718977443446</v>
      </c>
      <c r="XK6" s="108">
        <f t="shared" si="854"/>
        <v>6734.277605256867</v>
      </c>
      <c r="XL6" s="108">
        <f t="shared" si="854"/>
        <v>7872.4653695256338</v>
      </c>
      <c r="XM6" s="108">
        <f t="shared" si="854"/>
        <v>10623.08579984182</v>
      </c>
      <c r="XN6" s="108">
        <f t="shared" si="854"/>
        <v>15175.836856916885</v>
      </c>
      <c r="XO6" s="108">
        <f t="shared" si="855"/>
        <v>8880.8193821775567</v>
      </c>
      <c r="XP6" s="108">
        <f t="shared" si="855"/>
        <v>8969.6275759993332</v>
      </c>
      <c r="XQ6" s="108">
        <f t="shared" si="855"/>
        <v>8866.0180165405964</v>
      </c>
      <c r="XR6" s="108">
        <f t="shared" si="855"/>
        <v>7881.7272016825827</v>
      </c>
      <c r="XS6" s="108">
        <f t="shared" si="855"/>
        <v>9213.8501090092159</v>
      </c>
      <c r="XT6" s="108">
        <f t="shared" si="855"/>
        <v>12433.147135048583</v>
      </c>
      <c r="XU6" s="108">
        <f t="shared" si="855"/>
        <v>17761.638764355113</v>
      </c>
      <c r="XV6" s="108">
        <f t="shared" si="856"/>
        <v>10507.059298018659</v>
      </c>
      <c r="XW6" s="108">
        <f t="shared" si="856"/>
        <v>10612.129890998847</v>
      </c>
      <c r="XX6" s="108">
        <f t="shared" si="856"/>
        <v>10489.547532521963</v>
      </c>
      <c r="XY6" s="108">
        <f t="shared" si="856"/>
        <v>9325.0151269915605</v>
      </c>
      <c r="XZ6" s="108">
        <f t="shared" si="856"/>
        <v>10901.07402169436</v>
      </c>
      <c r="YA6" s="108">
        <f t="shared" si="856"/>
        <v>14709.883017226126</v>
      </c>
      <c r="YB6" s="108">
        <f t="shared" si="856"/>
        <v>21014.118596037319</v>
      </c>
      <c r="YC6" s="108">
        <f t="shared" si="857"/>
        <v>9758.7503505087298</v>
      </c>
      <c r="YD6" s="108">
        <f t="shared" si="857"/>
        <v>9856.3378540138183</v>
      </c>
      <c r="YE6" s="108">
        <f t="shared" si="857"/>
        <v>9742.485766591215</v>
      </c>
      <c r="YF6" s="108">
        <f t="shared" si="857"/>
        <v>8660.8909360764974</v>
      </c>
      <c r="YG6" s="108">
        <f t="shared" si="857"/>
        <v>10124.703488652807</v>
      </c>
      <c r="YH6" s="108">
        <f t="shared" si="857"/>
        <v>13662.250490712222</v>
      </c>
      <c r="YI6" s="108">
        <f t="shared" si="857"/>
        <v>19517.50070101746</v>
      </c>
      <c r="YJ6" s="108">
        <f t="shared" si="858"/>
        <v>15295.374766744557</v>
      </c>
      <c r="YK6" s="108">
        <f t="shared" si="858"/>
        <v>15448.328514412004</v>
      </c>
      <c r="YL6" s="108">
        <f t="shared" si="858"/>
        <v>15269.882475466649</v>
      </c>
      <c r="YM6" s="108">
        <f t="shared" si="858"/>
        <v>13574.645105485795</v>
      </c>
      <c r="YN6" s="108">
        <f t="shared" si="858"/>
        <v>15868.951320497479</v>
      </c>
      <c r="YO6" s="108">
        <f t="shared" si="858"/>
        <v>21413.524673442382</v>
      </c>
      <c r="YP6" s="108">
        <f t="shared" si="858"/>
        <v>30590.749533489114</v>
      </c>
      <c r="YQ6" s="108">
        <f t="shared" si="859"/>
        <v>18715.38021002608</v>
      </c>
      <c r="YR6" s="108">
        <f t="shared" si="859"/>
        <v>12426.073757001643</v>
      </c>
      <c r="YS6" s="108">
        <f t="shared" si="859"/>
        <v>13611.185607291696</v>
      </c>
      <c r="YT6" s="108">
        <f t="shared" si="859"/>
        <v>13259.172186413463</v>
      </c>
      <c r="YU6" s="108">
        <f t="shared" si="859"/>
        <v>15899.272843000213</v>
      </c>
      <c r="YV6" s="108">
        <f t="shared" si="859"/>
        <v>16497.695658493212</v>
      </c>
      <c r="YW6" s="108">
        <f t="shared" si="859"/>
        <v>26929.026697184865</v>
      </c>
      <c r="YX6" s="108">
        <f t="shared" si="860"/>
        <v>9802.3415590988061</v>
      </c>
      <c r="YY6" s="108">
        <f t="shared" si="860"/>
        <v>9900.3649746897954</v>
      </c>
      <c r="YZ6" s="108">
        <f t="shared" si="860"/>
        <v>9786.004323166977</v>
      </c>
      <c r="ZA6" s="108">
        <f t="shared" si="860"/>
        <v>8699.5781337001918</v>
      </c>
      <c r="ZB6" s="108">
        <f t="shared" si="860"/>
        <v>10169.929367565011</v>
      </c>
      <c r="ZC6" s="108">
        <f t="shared" si="860"/>
        <v>13723.278182738331</v>
      </c>
      <c r="ZD6" s="108">
        <f t="shared" si="860"/>
        <v>19604.683118197612</v>
      </c>
      <c r="ZE6" s="108">
        <f t="shared" si="861"/>
        <v>14801.165148024806</v>
      </c>
      <c r="ZF6" s="108">
        <f t="shared" si="861"/>
        <v>14949.176799505054</v>
      </c>
      <c r="ZG6" s="108">
        <f t="shared" si="861"/>
        <v>14776.496539444766</v>
      </c>
      <c r="ZH6" s="108">
        <f t="shared" si="861"/>
        <v>13136.034068872015</v>
      </c>
      <c r="ZI6" s="108">
        <f t="shared" si="861"/>
        <v>15356.208841075737</v>
      </c>
      <c r="ZJ6" s="108">
        <f t="shared" si="861"/>
        <v>20721.631207234732</v>
      </c>
      <c r="ZK6" s="108">
        <f t="shared" si="861"/>
        <v>29602.330296049611</v>
      </c>
      <c r="ZL6" s="108">
        <f t="shared" si="862"/>
        <v>15316.510336888816</v>
      </c>
      <c r="ZM6" s="108">
        <f t="shared" si="862"/>
        <v>15469.675440257706</v>
      </c>
      <c r="ZN6" s="108">
        <f t="shared" si="862"/>
        <v>15290.982819660669</v>
      </c>
      <c r="ZO6" s="108">
        <f t="shared" si="862"/>
        <v>13593.402923988824</v>
      </c>
      <c r="ZP6" s="108">
        <f t="shared" si="862"/>
        <v>15890.879474522148</v>
      </c>
      <c r="ZQ6" s="108">
        <f t="shared" si="862"/>
        <v>21443.114471644345</v>
      </c>
      <c r="ZR6" s="108">
        <f t="shared" si="862"/>
        <v>30633.020673777632</v>
      </c>
      <c r="ZS6" s="108">
        <f t="shared" si="863"/>
        <v>15070.767737991033</v>
      </c>
      <c r="ZT6" s="108">
        <f t="shared" si="863"/>
        <v>15221.475415370944</v>
      </c>
      <c r="ZU6" s="108">
        <f t="shared" si="863"/>
        <v>15045.649791761049</v>
      </c>
      <c r="ZV6" s="108">
        <f t="shared" si="863"/>
        <v>13375.306367467041</v>
      </c>
      <c r="ZW6" s="108">
        <f t="shared" si="863"/>
        <v>15635.921528165696</v>
      </c>
      <c r="ZX6" s="108">
        <f t="shared" si="863"/>
        <v>21099.074833187449</v>
      </c>
      <c r="ZY6" s="108">
        <f t="shared" si="863"/>
        <v>30141.535475982066</v>
      </c>
      <c r="ZZ6" s="108">
        <v>22739.934797334041</v>
      </c>
      <c r="AAA6" s="108">
        <v>20926.0555509068</v>
      </c>
      <c r="AAB6" s="108">
        <v>19464.971967529895</v>
      </c>
      <c r="AAC6" s="108">
        <v>22086.350209761724</v>
      </c>
      <c r="AAD6" s="108">
        <v>24383.275039395747</v>
      </c>
      <c r="AAE6" s="108">
        <v>28400.016652052043</v>
      </c>
      <c r="AAF6" s="108">
        <v>44525.125996726529</v>
      </c>
      <c r="AAG6" s="108">
        <v>29634.45260073043</v>
      </c>
      <c r="AAH6" s="108">
        <v>27549.199117267726</v>
      </c>
      <c r="AAI6" s="108">
        <v>27610.117589084635</v>
      </c>
      <c r="AAJ6" s="108">
        <v>29638.058247065961</v>
      </c>
      <c r="AAK6" s="108">
        <v>33848.445523276612</v>
      </c>
      <c r="AAL6" s="108">
        <v>35764.652694545643</v>
      </c>
      <c r="AAM6" s="108">
        <v>52375.90895126784</v>
      </c>
      <c r="AAN6" s="108">
        <v>43905.282330058726</v>
      </c>
      <c r="AAO6" s="108">
        <v>40003.580049625598</v>
      </c>
      <c r="AAP6" s="596">
        <f t="shared" ca="1" si="864"/>
        <v>36675.754815841872</v>
      </c>
      <c r="AAQ6" s="596">
        <f t="shared" ca="1" si="864"/>
        <v>39830.25965887279</v>
      </c>
      <c r="AAR6" s="596">
        <f t="shared" ca="1" si="423"/>
        <v>43808.963612124528</v>
      </c>
      <c r="AAS6" s="596">
        <f t="shared" ca="1" si="423"/>
        <v>47848.093011093297</v>
      </c>
      <c r="AAT6" s="596">
        <f t="shared" ca="1" si="423"/>
        <v>59060.839123986436</v>
      </c>
      <c r="AAU6" s="596">
        <f t="shared" ca="1" si="423"/>
        <v>54849.908888409424</v>
      </c>
      <c r="AAV6" s="596">
        <f t="shared" ca="1" si="423"/>
        <v>80114.199013816469</v>
      </c>
      <c r="AAW6" s="596">
        <f t="shared" ca="1" si="423"/>
        <v>48594.794200060918</v>
      </c>
      <c r="AAX6" s="348">
        <v>0</v>
      </c>
      <c r="AAY6" s="596">
        <f t="shared" ca="1" si="424"/>
        <v>18122.541258324316</v>
      </c>
      <c r="AAZ6" s="596">
        <f t="shared" ca="1" si="424"/>
        <v>20783.98979038998</v>
      </c>
      <c r="ABA6" s="596">
        <f t="shared" ca="1" si="424"/>
        <v>23687.617733208939</v>
      </c>
      <c r="ABB6" s="596">
        <f t="shared" ca="1" si="424"/>
        <v>13450.283908604499</v>
      </c>
      <c r="ABC6" s="596">
        <f t="shared" ca="1" si="424"/>
        <v>12106.197254051785</v>
      </c>
      <c r="ABD6" s="596">
        <f t="shared" ca="1" si="424"/>
        <v>14804.094757613035</v>
      </c>
      <c r="ABE6" s="348">
        <v>0</v>
      </c>
      <c r="ABF6" s="596">
        <f t="shared" ca="1" si="424"/>
        <v>10855.120867300053</v>
      </c>
      <c r="ABG6" s="596">
        <f t="shared" ca="1" si="424"/>
        <v>14256.84305629445</v>
      </c>
      <c r="ABH6" s="596">
        <f t="shared" ca="1" si="424"/>
        <v>17049.980311657404</v>
      </c>
      <c r="ABI6" s="108">
        <f t="shared" ref="ABI6:ABO6" si="1264">$ABO39*ABI$33</f>
        <v>0</v>
      </c>
      <c r="ABJ6" s="108">
        <f t="shared" si="1264"/>
        <v>0</v>
      </c>
      <c r="ABK6" s="108">
        <f t="shared" si="1264"/>
        <v>0</v>
      </c>
      <c r="ABL6" s="108">
        <f t="shared" si="1264"/>
        <v>0</v>
      </c>
      <c r="ABM6" s="108">
        <f t="shared" si="1264"/>
        <v>0</v>
      </c>
      <c r="ABN6" s="108">
        <f t="shared" si="1264"/>
        <v>0</v>
      </c>
      <c r="ABO6" s="108">
        <f t="shared" si="1264"/>
        <v>0</v>
      </c>
      <c r="ABP6" s="108">
        <f t="shared" ref="ABP6:ABV6" si="1265">$ABV39*ABP$33</f>
        <v>0</v>
      </c>
      <c r="ABQ6" s="108">
        <f t="shared" si="1265"/>
        <v>0</v>
      </c>
      <c r="ABR6" s="108">
        <f t="shared" si="1265"/>
        <v>0</v>
      </c>
      <c r="ABS6" s="108">
        <f t="shared" si="1265"/>
        <v>0</v>
      </c>
      <c r="ABT6" s="108">
        <f t="shared" si="1265"/>
        <v>0</v>
      </c>
      <c r="ABU6" s="108">
        <f t="shared" si="1265"/>
        <v>0</v>
      </c>
      <c r="ABV6" s="108">
        <f t="shared" si="1265"/>
        <v>0</v>
      </c>
      <c r="ABW6" s="108">
        <f t="shared" ref="ABW6:ACC6" si="1266">$ACC39*ABW$33</f>
        <v>0</v>
      </c>
      <c r="ABX6" s="108">
        <f t="shared" si="1266"/>
        <v>0</v>
      </c>
      <c r="ABY6" s="108">
        <f t="shared" si="1266"/>
        <v>0</v>
      </c>
      <c r="ABZ6" s="108">
        <f t="shared" si="1266"/>
        <v>0</v>
      </c>
      <c r="ACA6" s="108">
        <f t="shared" si="1266"/>
        <v>0</v>
      </c>
      <c r="ACB6" s="108">
        <f t="shared" si="1266"/>
        <v>0</v>
      </c>
      <c r="ACC6" s="108">
        <f t="shared" si="1266"/>
        <v>0</v>
      </c>
      <c r="ACD6" s="108">
        <f t="shared" ref="ACD6:ACJ6" si="1267">$ACI39*ACD$33</f>
        <v>0</v>
      </c>
      <c r="ACE6" s="108">
        <f t="shared" si="1267"/>
        <v>0</v>
      </c>
      <c r="ACF6" s="108">
        <f t="shared" si="1267"/>
        <v>0</v>
      </c>
      <c r="ACG6" s="108">
        <f t="shared" si="1267"/>
        <v>0</v>
      </c>
      <c r="ACH6" s="108">
        <f t="shared" si="1267"/>
        <v>0</v>
      </c>
      <c r="ACI6" s="108">
        <f t="shared" si="1267"/>
        <v>0</v>
      </c>
      <c r="ACJ6" s="108">
        <f t="shared" si="1267"/>
        <v>0</v>
      </c>
    </row>
    <row r="7" spans="1:779">
      <c r="A7" s="598" t="s">
        <v>14</v>
      </c>
      <c r="B7" s="596">
        <f t="shared" si="429"/>
        <v>0</v>
      </c>
      <c r="C7" s="596">
        <f t="shared" si="430"/>
        <v>10283.1465408</v>
      </c>
      <c r="D7" s="596">
        <f t="shared" si="431"/>
        <v>9700.1539432000009</v>
      </c>
      <c r="E7" s="596">
        <f t="shared" si="432"/>
        <v>8751.9129711999994</v>
      </c>
      <c r="F7" s="596">
        <f t="shared" si="433"/>
        <v>9679.0819216</v>
      </c>
      <c r="G7" s="596">
        <f t="shared" si="434"/>
        <v>12453.5647656</v>
      </c>
      <c r="H7" s="596">
        <f t="shared" si="435"/>
        <v>19372.211857599999</v>
      </c>
      <c r="I7" s="596">
        <f t="shared" si="436"/>
        <v>7621.7604925500009</v>
      </c>
      <c r="J7" s="596">
        <f t="shared" si="437"/>
        <v>7448.9749902000012</v>
      </c>
      <c r="K7" s="596">
        <f t="shared" si="438"/>
        <v>7557.7658620500006</v>
      </c>
      <c r="L7" s="596">
        <f t="shared" si="439"/>
        <v>7391.379822750001</v>
      </c>
      <c r="M7" s="596">
        <f t="shared" si="440"/>
        <v>8178.5137779000006</v>
      </c>
      <c r="N7" s="596">
        <f t="shared" ref="N7" si="1268">O40*N$33</f>
        <v>10066.355377650001</v>
      </c>
      <c r="O7" s="596">
        <f t="shared" ref="O7" si="1269">O40*O$33</f>
        <v>15729.8801769</v>
      </c>
      <c r="P7" s="596">
        <f t="shared" si="443"/>
        <v>9321.4860690000005</v>
      </c>
      <c r="Q7" s="596">
        <f t="shared" si="444"/>
        <v>9963.5657415000005</v>
      </c>
      <c r="R7" s="596">
        <f t="shared" si="445"/>
        <v>8649.190882500001</v>
      </c>
      <c r="S7" s="596">
        <f t="shared" si="446"/>
        <v>8875.8072374999992</v>
      </c>
      <c r="T7" s="596">
        <f t="shared" si="447"/>
        <v>9457.4558820000002</v>
      </c>
      <c r="U7" s="596">
        <f t="shared" ref="U7" si="1270">V40*U$33</f>
        <v>11972.8974225</v>
      </c>
      <c r="V7" s="596">
        <f t="shared" ref="V7" si="1271">V40*V$33</f>
        <v>17298.381765000002</v>
      </c>
      <c r="W7" s="596">
        <f t="shared" si="450"/>
        <v>7332.4818023999987</v>
      </c>
      <c r="X7" s="596">
        <f t="shared" si="451"/>
        <v>7837.5555083999989</v>
      </c>
      <c r="Y7" s="596">
        <f t="shared" si="452"/>
        <v>6803.6399219999994</v>
      </c>
      <c r="Z7" s="596">
        <f t="shared" si="453"/>
        <v>6981.9012299999986</v>
      </c>
      <c r="AA7" s="596">
        <f t="shared" si="454"/>
        <v>7439.4385871999993</v>
      </c>
      <c r="AB7" s="596">
        <f t="shared" ref="AB7" si="1272">AC40*AB$33</f>
        <v>9418.1391059999987</v>
      </c>
      <c r="AC7" s="596">
        <f t="shared" ref="AC7" si="1273">AC40*AC$33</f>
        <v>13607.279843999999</v>
      </c>
      <c r="AD7" s="596">
        <f t="shared" si="457"/>
        <v>7221.6990072000008</v>
      </c>
      <c r="AE7" s="596">
        <f t="shared" si="458"/>
        <v>7057.9829088000006</v>
      </c>
      <c r="AF7" s="596">
        <f t="shared" si="459"/>
        <v>7161.0634152000002</v>
      </c>
      <c r="AG7" s="596">
        <f t="shared" si="460"/>
        <v>7003.4108760000008</v>
      </c>
      <c r="AH7" s="596">
        <f t="shared" si="461"/>
        <v>7749.2286576000006</v>
      </c>
      <c r="AI7" s="596">
        <f t="shared" ref="AI7" si="1274">AJ40*AI$33</f>
        <v>9537.9786216000011</v>
      </c>
      <c r="AJ7" s="596">
        <f t="shared" ref="AJ7" si="1275">AJ40*AJ$33</f>
        <v>14904.228513600001</v>
      </c>
      <c r="AK7" s="596">
        <f t="shared" si="464"/>
        <v>9688.2666767999981</v>
      </c>
      <c r="AL7" s="596">
        <f t="shared" si="465"/>
        <v>9468.6334271999986</v>
      </c>
      <c r="AM7" s="596">
        <f t="shared" si="466"/>
        <v>9606.9210287999977</v>
      </c>
      <c r="AN7" s="596">
        <f t="shared" si="467"/>
        <v>9395.4223439999987</v>
      </c>
      <c r="AO7" s="596">
        <f t="shared" si="468"/>
        <v>10395.973814399998</v>
      </c>
      <c r="AP7" s="596">
        <f t="shared" ref="AP7" si="1276">AQ40*AP$33</f>
        <v>12795.670430399998</v>
      </c>
      <c r="AQ7" s="596">
        <f t="shared" ref="AQ7" si="1277">AQ40*AQ$33</f>
        <v>19994.760278399997</v>
      </c>
      <c r="AR7" s="596">
        <f t="shared" si="471"/>
        <v>9150.5844863999992</v>
      </c>
      <c r="AS7" s="596">
        <f t="shared" si="472"/>
        <v>10479.762585599998</v>
      </c>
      <c r="AT7" s="596">
        <f t="shared" si="473"/>
        <v>14451.930662399998</v>
      </c>
      <c r="AU7" s="596">
        <f t="shared" si="474"/>
        <v>8873.9925119999989</v>
      </c>
      <c r="AV7" s="596">
        <f t="shared" si="475"/>
        <v>9050.7040511999985</v>
      </c>
      <c r="AW7" s="596">
        <f t="shared" ref="AW7" si="1278">AX40*AW$33</f>
        <v>10548.910579199999</v>
      </c>
      <c r="AX7" s="596">
        <f t="shared" ref="AX7" si="1279">AX40*AX$33</f>
        <v>14275.219123199999</v>
      </c>
      <c r="AY7" s="596">
        <f t="shared" si="478"/>
        <v>10158.963692399999</v>
      </c>
      <c r="AZ7" s="596">
        <f t="shared" si="479"/>
        <v>9928.6597296</v>
      </c>
      <c r="BA7" s="596">
        <f t="shared" si="480"/>
        <v>10073.6659284</v>
      </c>
      <c r="BB7" s="596">
        <f t="shared" si="481"/>
        <v>9851.8917419999998</v>
      </c>
      <c r="BC7" s="596">
        <f t="shared" si="482"/>
        <v>10901.054239199999</v>
      </c>
      <c r="BD7" s="596">
        <f t="shared" ref="BD7" si="1280">BE40*BD$33</f>
        <v>13417.338277199999</v>
      </c>
      <c r="BE7" s="596">
        <f t="shared" ref="BE7" si="1281">BE40*BE$33</f>
        <v>20966.190391199998</v>
      </c>
      <c r="BF7" s="596">
        <f t="shared" si="485"/>
        <v>8980.5715707600011</v>
      </c>
      <c r="BG7" s="596">
        <f t="shared" si="486"/>
        <v>8776.9817870400002</v>
      </c>
      <c r="BH7" s="596">
        <f t="shared" si="487"/>
        <v>8905.16794716</v>
      </c>
      <c r="BI7" s="596">
        <f t="shared" si="488"/>
        <v>8709.1185258000005</v>
      </c>
      <c r="BJ7" s="596">
        <f t="shared" si="489"/>
        <v>9636.5830960800013</v>
      </c>
      <c r="BK7" s="596">
        <f t="shared" ref="BK7" si="1282">BL40*BK$33</f>
        <v>11860.989992280001</v>
      </c>
      <c r="BL7" s="596">
        <f t="shared" ref="BL7" si="1283">BL40*BL$33</f>
        <v>18534.210680880002</v>
      </c>
      <c r="BM7" s="596">
        <f t="shared" si="492"/>
        <v>9835.1464183200005</v>
      </c>
      <c r="BN7" s="596">
        <f t="shared" si="493"/>
        <v>9612.1834012800027</v>
      </c>
      <c r="BO7" s="596">
        <f t="shared" si="494"/>
        <v>9752.5675231200021</v>
      </c>
      <c r="BP7" s="596">
        <f t="shared" si="495"/>
        <v>9537.8623956000029</v>
      </c>
      <c r="BQ7" s="596">
        <f t="shared" si="496"/>
        <v>10553.582806560002</v>
      </c>
      <c r="BR7" s="596">
        <f t="shared" ref="BR7" si="1284">BS40*BR$33</f>
        <v>12989.660214960002</v>
      </c>
      <c r="BS7" s="596">
        <f t="shared" ref="BS7" si="1285">BS40*BS$33</f>
        <v>20297.892440160002</v>
      </c>
      <c r="BT7" s="596">
        <f t="shared" si="499"/>
        <v>9615.475519919999</v>
      </c>
      <c r="BU7" s="596">
        <f t="shared" si="500"/>
        <v>9397.4924476800006</v>
      </c>
      <c r="BV7" s="596">
        <f t="shared" si="501"/>
        <v>9534.7410487199995</v>
      </c>
      <c r="BW7" s="596">
        <f t="shared" si="502"/>
        <v>9324.8314236000006</v>
      </c>
      <c r="BX7" s="596">
        <f t="shared" si="503"/>
        <v>10317.86541936</v>
      </c>
      <c r="BY7" s="596">
        <f t="shared" ref="BY7" si="1286">BZ40*BY$33</f>
        <v>12699.532319759999</v>
      </c>
      <c r="BZ7" s="596">
        <f t="shared" ref="BZ7" si="1287">BZ40*BZ$33</f>
        <v>19844.53302096</v>
      </c>
      <c r="CA7" s="596">
        <f t="shared" si="506"/>
        <v>10695.229116840001</v>
      </c>
      <c r="CB7" s="596">
        <f t="shared" si="507"/>
        <v>10452.768003360001</v>
      </c>
      <c r="CC7" s="596">
        <f t="shared" si="508"/>
        <v>10605.428704440001</v>
      </c>
      <c r="CD7" s="596">
        <f t="shared" si="509"/>
        <v>10371.947632200001</v>
      </c>
      <c r="CE7" s="596">
        <f t="shared" si="510"/>
        <v>11476.49270472</v>
      </c>
      <c r="CF7" s="596">
        <f t="shared" ref="CF7" si="1288">CG40*CF$33</f>
        <v>14125.604870519999</v>
      </c>
      <c r="CG7" s="596">
        <f t="shared" ref="CG7" si="1289">CG40*CG$33</f>
        <v>22072.941367920001</v>
      </c>
      <c r="CH7" s="596">
        <f t="shared" si="513"/>
        <v>11193.948171000002</v>
      </c>
      <c r="CI7" s="596">
        <f t="shared" si="514"/>
        <v>10940.181084000002</v>
      </c>
      <c r="CJ7" s="596">
        <f t="shared" si="515"/>
        <v>11099.960361000001</v>
      </c>
      <c r="CK7" s="596">
        <f t="shared" si="516"/>
        <v>10855.592055000003</v>
      </c>
      <c r="CL7" s="596">
        <f t="shared" si="517"/>
        <v>12011.642118000002</v>
      </c>
      <c r="CM7" s="596">
        <f t="shared" ref="CM7" si="1290">CN40*CM$33</f>
        <v>14784.282513000002</v>
      </c>
      <c r="CN7" s="596">
        <f t="shared" ref="CN7" si="1291">CN40*CN$33</f>
        <v>23102.203698000001</v>
      </c>
      <c r="CO7" s="596">
        <f t="shared" si="520"/>
        <v>9553.1163264000006</v>
      </c>
      <c r="CP7" s="596">
        <f t="shared" si="521"/>
        <v>9772.6272714000006</v>
      </c>
      <c r="CQ7" s="596">
        <f t="shared" si="522"/>
        <v>10483.842733200001</v>
      </c>
      <c r="CR7" s="596">
        <f t="shared" si="523"/>
        <v>13398.948082800003</v>
      </c>
      <c r="CS7" s="596">
        <f t="shared" si="524"/>
        <v>15146.255205000001</v>
      </c>
      <c r="CT7" s="596">
        <f t="shared" ref="CT7" si="1292">CU40*CT$33</f>
        <v>11124.814692600003</v>
      </c>
      <c r="CU7" s="596">
        <f t="shared" ref="CU7" si="1293">CU40*CU$33</f>
        <v>18324.773688600002</v>
      </c>
      <c r="CV7" s="596">
        <f t="shared" si="527"/>
        <v>8701.9234480800005</v>
      </c>
      <c r="CW7" s="596">
        <f t="shared" si="528"/>
        <v>8504.650624320002</v>
      </c>
      <c r="CX7" s="596">
        <f t="shared" si="529"/>
        <v>8628.8594392800005</v>
      </c>
      <c r="CY7" s="596">
        <f t="shared" si="530"/>
        <v>8438.8930164000012</v>
      </c>
      <c r="CZ7" s="596">
        <f t="shared" si="531"/>
        <v>9337.580324640001</v>
      </c>
      <c r="DA7" s="596">
        <f t="shared" si="532"/>
        <v>11492.968584240001</v>
      </c>
      <c r="DB7" s="596">
        <f t="shared" si="533"/>
        <v>17959.13336304</v>
      </c>
      <c r="DC7" s="596">
        <f t="shared" si="534"/>
        <v>12164.193033840002</v>
      </c>
      <c r="DD7" s="596">
        <f t="shared" si="535"/>
        <v>11888.430471360001</v>
      </c>
      <c r="DE7" s="596">
        <f t="shared" si="536"/>
        <v>12062.058751440001</v>
      </c>
      <c r="DF7" s="596">
        <f t="shared" si="537"/>
        <v>11796.509617200001</v>
      </c>
      <c r="DG7" s="596">
        <f t="shared" si="538"/>
        <v>13052.761290720002</v>
      </c>
      <c r="DH7" s="596">
        <f t="shared" ref="DH7" si="1294">DI40*DH$33</f>
        <v>16065.722621520001</v>
      </c>
      <c r="DI7" s="596">
        <f t="shared" ref="DI7" si="1295">DI40*DI$33</f>
        <v>25104.606613920001</v>
      </c>
      <c r="DJ7" s="596">
        <f t="shared" si="541"/>
        <v>12686.597410320001</v>
      </c>
      <c r="DK7" s="596">
        <f t="shared" si="542"/>
        <v>11600.53874208</v>
      </c>
      <c r="DL7" s="596">
        <f t="shared" si="543"/>
        <v>10514.480073840001</v>
      </c>
      <c r="DM7" s="596">
        <f t="shared" si="544"/>
        <v>11886.971797439999</v>
      </c>
      <c r="DN7" s="596">
        <f t="shared" si="545"/>
        <v>13426.54947</v>
      </c>
      <c r="DO7" s="596">
        <f t="shared" ref="DO7" si="1296">DP40*DO$33</f>
        <v>20873.808909359999</v>
      </c>
      <c r="DP7" s="596">
        <f t="shared" ref="DP7" si="1297">DP40*DP$33</f>
        <v>38370.094707600001</v>
      </c>
      <c r="DQ7" s="596">
        <f t="shared" si="548"/>
        <v>12630.60202068</v>
      </c>
      <c r="DR7" s="596">
        <f t="shared" si="549"/>
        <v>12344.265954720002</v>
      </c>
      <c r="DS7" s="596">
        <f t="shared" si="550"/>
        <v>12524.55162588</v>
      </c>
      <c r="DT7" s="596">
        <f t="shared" si="551"/>
        <v>12248.820599400002</v>
      </c>
      <c r="DU7" s="596">
        <f t="shared" si="552"/>
        <v>13553.24045544</v>
      </c>
      <c r="DV7" s="596">
        <f t="shared" ref="DV7" si="1298">DW40*DV$33</f>
        <v>16681.72710204</v>
      </c>
      <c r="DW7" s="596">
        <f t="shared" ref="DW7" si="1299">DW40*DW$33</f>
        <v>26067.187041840003</v>
      </c>
      <c r="DX7" s="596">
        <f t="shared" si="555"/>
        <v>12091.852169280002</v>
      </c>
      <c r="DY7" s="596">
        <f t="shared" si="556"/>
        <v>10827.276445440002</v>
      </c>
      <c r="DZ7" s="596">
        <f t="shared" si="557"/>
        <v>18090.748578240004</v>
      </c>
      <c r="EA7" s="596">
        <f t="shared" si="558"/>
        <v>18999.988974720003</v>
      </c>
      <c r="EB7" s="596">
        <f t="shared" si="559"/>
        <v>10074.801634560003</v>
      </c>
      <c r="EC7" s="596">
        <f t="shared" ref="EC7" si="1300">ED40*EC$33</f>
        <v>13565.448673920002</v>
      </c>
      <c r="ED7" s="596">
        <f t="shared" ref="ED7" si="1301">ED40*ED$33</f>
        <v>20860.273923840003</v>
      </c>
      <c r="EE7" s="596">
        <f t="shared" si="562"/>
        <v>11788.991164800002</v>
      </c>
      <c r="EF7" s="596">
        <f t="shared" si="563"/>
        <v>11623.634028</v>
      </c>
      <c r="EG7" s="596">
        <f t="shared" si="564"/>
        <v>11720.902932000001</v>
      </c>
      <c r="EH7" s="596">
        <f t="shared" si="565"/>
        <v>12109.978548000001</v>
      </c>
      <c r="EI7" s="596">
        <f t="shared" si="566"/>
        <v>13374.474300000002</v>
      </c>
      <c r="EJ7" s="596">
        <f t="shared" ref="EJ7" si="1302">EK40*EJ$33</f>
        <v>15105.860791200001</v>
      </c>
      <c r="EK7" s="596">
        <f t="shared" ref="EK7" si="1303">EK40*EK$33</f>
        <v>21545.062236000002</v>
      </c>
      <c r="EL7" s="596">
        <f t="shared" si="569"/>
        <v>12283.729613280002</v>
      </c>
      <c r="EM7" s="596">
        <f t="shared" si="570"/>
        <v>12111.433075800001</v>
      </c>
      <c r="EN7" s="596">
        <f t="shared" si="571"/>
        <v>12212.783980200002</v>
      </c>
      <c r="EO7" s="596">
        <f t="shared" si="572"/>
        <v>12618.187597800003</v>
      </c>
      <c r="EP7" s="596">
        <f t="shared" si="573"/>
        <v>13935.749355000004</v>
      </c>
      <c r="EQ7" s="596">
        <f t="shared" ref="EQ7" si="1304">ER40*EQ$33</f>
        <v>15739.795453320001</v>
      </c>
      <c r="ER7" s="596">
        <f t="shared" ref="ER7" si="1305">ER40*ER$33</f>
        <v>22449.225324600004</v>
      </c>
      <c r="ES7" s="596">
        <f t="shared" si="576"/>
        <v>10367.581392000002</v>
      </c>
      <c r="ET7" s="596">
        <f t="shared" si="577"/>
        <v>10471.257205920001</v>
      </c>
      <c r="EU7" s="596">
        <f t="shared" si="578"/>
        <v>10350.302089680003</v>
      </c>
      <c r="EV7" s="596">
        <f t="shared" si="579"/>
        <v>9201.2284854000009</v>
      </c>
      <c r="EW7" s="596">
        <f t="shared" si="580"/>
        <v>10756.365694200002</v>
      </c>
      <c r="EX7" s="596">
        <f t="shared" ref="EX7" si="1306">EY40*EX$33</f>
        <v>14514.613948800003</v>
      </c>
      <c r="EY7" s="596">
        <f t="shared" ref="EY7" si="1307">EY40*EY$33</f>
        <v>20735.162784000004</v>
      </c>
      <c r="EZ7" s="596">
        <f t="shared" si="583"/>
        <v>12159.2016</v>
      </c>
      <c r="FA7" s="596">
        <f t="shared" si="584"/>
        <v>12280.793616000001</v>
      </c>
      <c r="FB7" s="596">
        <f t="shared" si="585"/>
        <v>12138.936264000002</v>
      </c>
      <c r="FC7" s="596">
        <f t="shared" si="586"/>
        <v>10791.291420000001</v>
      </c>
      <c r="FD7" s="596">
        <f t="shared" si="587"/>
        <v>12615.171660000002</v>
      </c>
      <c r="FE7" s="596">
        <f t="shared" ref="FE7" si="1308">FF40*FE$33</f>
        <v>17022.882240000003</v>
      </c>
      <c r="FF7" s="596">
        <f t="shared" ref="FF7" si="1309">FF40*FF$33</f>
        <v>24318.403200000001</v>
      </c>
      <c r="FG7" s="596">
        <f t="shared" si="590"/>
        <v>12026.675232</v>
      </c>
      <c r="FH7" s="596">
        <f t="shared" si="591"/>
        <v>12146.941984320001</v>
      </c>
      <c r="FI7" s="596">
        <f t="shared" si="592"/>
        <v>12006.630773280001</v>
      </c>
      <c r="FJ7" s="596">
        <f t="shared" si="593"/>
        <v>10673.6742684</v>
      </c>
      <c r="FK7" s="596">
        <f t="shared" si="594"/>
        <v>12477.675553200001</v>
      </c>
      <c r="FL7" s="596">
        <f t="shared" ref="FL7" si="1310">FM40*FL$33</f>
        <v>16837.345324800001</v>
      </c>
      <c r="FM7" s="596">
        <f t="shared" ref="FM7" si="1311">FM40*FM$33</f>
        <v>24053.350463999999</v>
      </c>
      <c r="FN7" s="596">
        <f t="shared" si="597"/>
        <v>10519.279488</v>
      </c>
      <c r="FO7" s="596">
        <f t="shared" si="598"/>
        <v>10624.47228288</v>
      </c>
      <c r="FP7" s="596">
        <f t="shared" si="599"/>
        <v>10501.747355520001</v>
      </c>
      <c r="FQ7" s="596">
        <f t="shared" si="600"/>
        <v>9335.8605456000005</v>
      </c>
      <c r="FR7" s="596">
        <f t="shared" si="601"/>
        <v>10913.752468799999</v>
      </c>
      <c r="FS7" s="596">
        <f t="shared" ref="FS7" si="1312">FT40*FS$33</f>
        <v>14726.991283200001</v>
      </c>
      <c r="FT7" s="596">
        <f t="shared" ref="FT7" si="1313">FT40*FT$33</f>
        <v>21038.558976</v>
      </c>
      <c r="FU7" s="596">
        <f t="shared" si="604"/>
        <v>12576.802608</v>
      </c>
      <c r="FV7" s="596">
        <f t="shared" si="605"/>
        <v>12702.570634080001</v>
      </c>
      <c r="FW7" s="596">
        <f t="shared" si="606"/>
        <v>12555.841270320001</v>
      </c>
      <c r="FX7" s="596">
        <f t="shared" si="607"/>
        <v>11161.9123146</v>
      </c>
      <c r="FY7" s="596">
        <f t="shared" si="608"/>
        <v>13048.4327058</v>
      </c>
      <c r="FZ7" s="596">
        <f t="shared" ref="FZ7" si="1314">GA40*FZ$33</f>
        <v>17607.523651200001</v>
      </c>
      <c r="GA7" s="596">
        <f t="shared" ref="GA7" si="1315">GA40*GA$33</f>
        <v>25153.605216</v>
      </c>
      <c r="GB7" s="596">
        <f t="shared" si="611"/>
        <v>11895.036624</v>
      </c>
      <c r="GC7" s="596">
        <f t="shared" si="612"/>
        <v>12013.986990240001</v>
      </c>
      <c r="GD7" s="596">
        <f t="shared" si="613"/>
        <v>11875.211562960001</v>
      </c>
      <c r="GE7" s="596">
        <f t="shared" si="614"/>
        <v>10556.845003799999</v>
      </c>
      <c r="GF7" s="596">
        <f t="shared" si="615"/>
        <v>12341.100497400001</v>
      </c>
      <c r="GG7" s="596">
        <f t="shared" ref="GG7" si="1316">GH40*GG$33</f>
        <v>16653.051273600002</v>
      </c>
      <c r="GH7" s="596">
        <f t="shared" ref="GH7" si="1317">GH40*GH$33</f>
        <v>23790.073248000001</v>
      </c>
      <c r="GI7" s="596">
        <f t="shared" si="618"/>
        <v>11109.595824</v>
      </c>
      <c r="GJ7" s="596">
        <f t="shared" si="619"/>
        <v>11220.691782240001</v>
      </c>
      <c r="GK7" s="596">
        <f t="shared" si="620"/>
        <v>11091.079830960001</v>
      </c>
      <c r="GL7" s="596">
        <f t="shared" si="621"/>
        <v>9859.7662938000012</v>
      </c>
      <c r="GM7" s="596">
        <f t="shared" si="622"/>
        <v>11526.205667400001</v>
      </c>
      <c r="GN7" s="596">
        <f t="shared" ref="GN7" si="1318">GO40*GN$33</f>
        <v>15553.434153600001</v>
      </c>
      <c r="GO7" s="596">
        <f t="shared" ref="GO7" si="1319">GO40*GO$33</f>
        <v>22219.191648</v>
      </c>
      <c r="GP7" s="596">
        <f t="shared" si="625"/>
        <v>10117.007568000001</v>
      </c>
      <c r="GQ7" s="596">
        <f t="shared" si="626"/>
        <v>10218.177643680001</v>
      </c>
      <c r="GR7" s="596">
        <f t="shared" si="627"/>
        <v>10100.145888720002</v>
      </c>
      <c r="GS7" s="596">
        <f t="shared" si="628"/>
        <v>8978.8442166000004</v>
      </c>
      <c r="GT7" s="596">
        <f t="shared" si="629"/>
        <v>10496.395351800002</v>
      </c>
      <c r="GU7" s="596">
        <f t="shared" ref="GU7" si="1320">GV40*GU$33</f>
        <v>14163.810595200002</v>
      </c>
      <c r="GV7" s="596">
        <f t="shared" ref="GV7" si="1321">GV40*GV$33</f>
        <v>20234.015136000002</v>
      </c>
      <c r="GW7" s="596">
        <f t="shared" si="632"/>
        <v>11596.864608</v>
      </c>
      <c r="GX7" s="596">
        <f t="shared" si="633"/>
        <v>11712.83325408</v>
      </c>
      <c r="GY7" s="596">
        <f t="shared" si="634"/>
        <v>11577.53650032</v>
      </c>
      <c r="GZ7" s="596">
        <f t="shared" si="635"/>
        <v>10292.2173396</v>
      </c>
      <c r="HA7" s="596">
        <f t="shared" si="636"/>
        <v>12031.747030800001</v>
      </c>
      <c r="HB7" s="596">
        <f t="shared" ref="HB7" si="1322">HC40*HB$33</f>
        <v>16235.610451200002</v>
      </c>
      <c r="HC7" s="596">
        <f t="shared" ref="HC7" si="1323">HC40*HC$33</f>
        <v>23193.729216</v>
      </c>
      <c r="HD7" s="596">
        <f t="shared" si="639"/>
        <v>9672.522336</v>
      </c>
      <c r="HE7" s="596">
        <f t="shared" si="640"/>
        <v>9769.2475593600011</v>
      </c>
      <c r="HF7" s="596">
        <f t="shared" si="641"/>
        <v>9656.4014654400016</v>
      </c>
      <c r="HG7" s="596">
        <f t="shared" si="642"/>
        <v>8584.3635732000002</v>
      </c>
      <c r="HH7" s="596">
        <f t="shared" si="643"/>
        <v>10035.241923600001</v>
      </c>
      <c r="HI7" s="596">
        <f t="shared" ref="HI7" si="1324">HJ40*HI$33</f>
        <v>13541.531270400003</v>
      </c>
      <c r="HJ7" s="596">
        <f t="shared" ref="HJ7" si="1325">HJ40*HJ$33</f>
        <v>19345.044672</v>
      </c>
      <c r="HK7" s="596">
        <f t="shared" si="646"/>
        <v>11513.133936000002</v>
      </c>
      <c r="HL7" s="596">
        <f t="shared" si="647"/>
        <v>11628.265275360001</v>
      </c>
      <c r="HM7" s="596">
        <f t="shared" si="648"/>
        <v>11493.945379440001</v>
      </c>
      <c r="HN7" s="596">
        <f t="shared" si="649"/>
        <v>10217.906368200001</v>
      </c>
      <c r="HO7" s="596">
        <f t="shared" si="650"/>
        <v>11944.876458600002</v>
      </c>
      <c r="HP7" s="596">
        <f t="shared" ref="HP7" si="1326">HQ40*HP$33</f>
        <v>16118.387510400004</v>
      </c>
      <c r="HQ7" s="596">
        <f t="shared" ref="HQ7" si="1327">HQ40*HQ$33</f>
        <v>23026.267872000004</v>
      </c>
      <c r="HR7" s="596">
        <f t="shared" si="653"/>
        <v>9329.1134399999992</v>
      </c>
      <c r="HS7" s="596">
        <f t="shared" si="654"/>
        <v>9422.4045743999995</v>
      </c>
      <c r="HT7" s="596">
        <f t="shared" si="655"/>
        <v>9313.5649175999988</v>
      </c>
      <c r="HU7" s="596">
        <f t="shared" si="656"/>
        <v>8279.588178</v>
      </c>
      <c r="HV7" s="596">
        <f t="shared" si="657"/>
        <v>9678.9551939999983</v>
      </c>
      <c r="HW7" s="596">
        <f t="shared" ref="HW7" si="1328">HX40*HW$33</f>
        <v>13060.758816</v>
      </c>
      <c r="HX7" s="596">
        <f t="shared" ref="HX7" si="1329">HX40*HX$33</f>
        <v>18658.226879999998</v>
      </c>
      <c r="HY7" s="596">
        <f t="shared" si="660"/>
        <v>10903.036751999998</v>
      </c>
      <c r="HZ7" s="596">
        <f t="shared" si="661"/>
        <v>11012.067119519999</v>
      </c>
      <c r="IA7" s="596">
        <f t="shared" si="662"/>
        <v>10884.86502408</v>
      </c>
      <c r="IB7" s="596">
        <f t="shared" si="663"/>
        <v>9676.4451173999987</v>
      </c>
      <c r="IC7" s="596">
        <f t="shared" si="664"/>
        <v>11311.9006302</v>
      </c>
      <c r="ID7" s="596">
        <f t="shared" ref="ID7" si="1330">IE40*ID$33</f>
        <v>15264.251452799999</v>
      </c>
      <c r="IE7" s="596">
        <f t="shared" ref="IE7" si="1331">IE40*IE$33</f>
        <v>21806.073503999996</v>
      </c>
      <c r="IF7" s="596">
        <f t="shared" si="667"/>
        <v>11045.828735999999</v>
      </c>
      <c r="IG7" s="596">
        <f t="shared" si="668"/>
        <v>11156.287023359999</v>
      </c>
      <c r="IH7" s="596">
        <f t="shared" si="669"/>
        <v>11027.419021440001</v>
      </c>
      <c r="II7" s="596">
        <f t="shared" si="670"/>
        <v>9803.1730031999996</v>
      </c>
      <c r="IJ7" s="596">
        <f t="shared" si="671"/>
        <v>11460.0473136</v>
      </c>
      <c r="IK7" s="596">
        <f t="shared" ref="IK7" si="1332">IL40*IK$33</f>
        <v>15464.160230400001</v>
      </c>
      <c r="IL7" s="596">
        <f t="shared" ref="IL7" si="1333">IL40*IL$33</f>
        <v>22091.657471999999</v>
      </c>
      <c r="IM7" s="596">
        <f t="shared" si="674"/>
        <v>10039.798368000002</v>
      </c>
      <c r="IN7" s="596">
        <f t="shared" si="675"/>
        <v>10140.196351680001</v>
      </c>
      <c r="IO7" s="596">
        <f t="shared" si="676"/>
        <v>10023.065370720002</v>
      </c>
      <c r="IP7" s="596">
        <f t="shared" si="677"/>
        <v>8910.3210515999999</v>
      </c>
      <c r="IQ7" s="596">
        <f t="shared" si="678"/>
        <v>10416.290806800002</v>
      </c>
      <c r="IR7" s="596">
        <f t="shared" ref="IR7" si="1334">IS40*IR$33</f>
        <v>14055.717715200002</v>
      </c>
      <c r="IS7" s="596">
        <f t="shared" ref="IS7" si="1335">IS40*IS$33</f>
        <v>20079.596736000003</v>
      </c>
      <c r="IT7" s="596">
        <f t="shared" si="681"/>
        <v>10910.318976</v>
      </c>
      <c r="IU7" s="596">
        <f t="shared" si="682"/>
        <v>11019.422165760001</v>
      </c>
      <c r="IV7" s="596">
        <f t="shared" si="683"/>
        <v>10892.135111040001</v>
      </c>
      <c r="IW7" s="596">
        <f t="shared" si="684"/>
        <v>9682.9080912000009</v>
      </c>
      <c r="IX7" s="596">
        <f t="shared" si="685"/>
        <v>11319.4559376</v>
      </c>
      <c r="IY7" s="596">
        <f t="shared" ref="IY7" si="1336">IZ40*IY$33</f>
        <v>15274.446566400002</v>
      </c>
      <c r="IZ7" s="596">
        <f t="shared" ref="IZ7" si="1337">IZ40*IZ$33</f>
        <v>21820.637952000001</v>
      </c>
      <c r="JA7" s="596">
        <f t="shared" si="688"/>
        <v>9431.0995679999996</v>
      </c>
      <c r="JB7" s="596">
        <f t="shared" si="689"/>
        <v>9525.4105636800014</v>
      </c>
      <c r="JC7" s="596">
        <f t="shared" si="690"/>
        <v>9415.3810687200003</v>
      </c>
      <c r="JD7" s="596">
        <f t="shared" si="691"/>
        <v>8370.1008665999998</v>
      </c>
      <c r="JE7" s="596">
        <f t="shared" si="692"/>
        <v>9784.7658018000002</v>
      </c>
      <c r="JF7" s="596">
        <f t="shared" ref="JF7" si="1338">JG40*JF$33</f>
        <v>13203.539395200001</v>
      </c>
      <c r="JG7" s="596">
        <f t="shared" ref="JG7" si="1339">JG40*JG$33</f>
        <v>18862.199135999999</v>
      </c>
      <c r="JH7" s="596">
        <f t="shared" si="695"/>
        <v>9475.4305440000007</v>
      </c>
      <c r="JI7" s="596">
        <f t="shared" si="696"/>
        <v>9570.1848494400019</v>
      </c>
      <c r="JJ7" s="596">
        <f t="shared" si="697"/>
        <v>9459.6381597600011</v>
      </c>
      <c r="JK7" s="596">
        <f t="shared" si="698"/>
        <v>8409.4446078000019</v>
      </c>
      <c r="JL7" s="596">
        <f t="shared" si="699"/>
        <v>9830.7591894000016</v>
      </c>
      <c r="JM7" s="596">
        <f t="shared" ref="JM7" si="1340">JN40*JM$33</f>
        <v>13265.602761600003</v>
      </c>
      <c r="JN7" s="596">
        <f t="shared" ref="JN7" si="1341">JN40*JN$33</f>
        <v>18950.861088000001</v>
      </c>
      <c r="JO7" s="596">
        <f t="shared" si="702"/>
        <v>10542.998880000001</v>
      </c>
      <c r="JP7" s="596">
        <f t="shared" si="703"/>
        <v>10648.428868800002</v>
      </c>
      <c r="JQ7" s="596">
        <f t="shared" si="704"/>
        <v>10525.427215200001</v>
      </c>
      <c r="JR7" s="596">
        <f t="shared" si="705"/>
        <v>9356.9115060000004</v>
      </c>
      <c r="JS7" s="596">
        <f t="shared" si="706"/>
        <v>10938.361338000001</v>
      </c>
      <c r="JT7" s="596">
        <f t="shared" ref="JT7" si="1342">JU40*JT$33</f>
        <v>14760.198432000003</v>
      </c>
      <c r="JU7" s="596">
        <f t="shared" ref="JU7" si="1343">JU40*JU$33</f>
        <v>21085.997760000002</v>
      </c>
      <c r="JV7" s="596">
        <f t="shared" si="709"/>
        <v>10510.906031999999</v>
      </c>
      <c r="JW7" s="596">
        <f t="shared" si="710"/>
        <v>10616.01509232</v>
      </c>
      <c r="JX7" s="596">
        <f t="shared" si="711"/>
        <v>10493.38785528</v>
      </c>
      <c r="JY7" s="596">
        <f t="shared" si="712"/>
        <v>9328.4291033999998</v>
      </c>
      <c r="JZ7" s="596">
        <f t="shared" si="713"/>
        <v>10905.065008199999</v>
      </c>
      <c r="KA7" s="596">
        <f t="shared" ref="KA7" si="1344">KB40*KA$33</f>
        <v>14715.268444800002</v>
      </c>
      <c r="KB7" s="596">
        <f t="shared" ref="KB7" si="1345">KB40*KB$33</f>
        <v>21021.812063999998</v>
      </c>
      <c r="KC7" s="596">
        <f t="shared" si="716"/>
        <v>12269.528784</v>
      </c>
      <c r="KD7" s="596">
        <f t="shared" si="717"/>
        <v>12392.224071840001</v>
      </c>
      <c r="KE7" s="596">
        <f t="shared" si="718"/>
        <v>12249.079569359999</v>
      </c>
      <c r="KF7" s="596">
        <f t="shared" si="719"/>
        <v>10889.206795799999</v>
      </c>
      <c r="KG7" s="596">
        <f t="shared" si="720"/>
        <v>12729.6361134</v>
      </c>
      <c r="KH7" s="596">
        <f t="shared" ref="KH7" si="1346">KI40*KH$33</f>
        <v>17177.3402976</v>
      </c>
      <c r="KI7" s="596">
        <f t="shared" ref="KI7" si="1347">KI40*KI$33</f>
        <v>24539.057568</v>
      </c>
      <c r="KJ7" s="596">
        <f t="shared" si="723"/>
        <v>16211.488204080002</v>
      </c>
      <c r="KK7" s="596">
        <f t="shared" si="724"/>
        <v>13970.190978360004</v>
      </c>
      <c r="KL7" s="596">
        <f t="shared" si="725"/>
        <v>15941.858462640004</v>
      </c>
      <c r="KM7" s="596">
        <f t="shared" si="726"/>
        <v>18924.637477320004</v>
      </c>
      <c r="KN7" s="596">
        <f t="shared" si="727"/>
        <v>23322.972634560003</v>
      </c>
      <c r="KO7" s="596">
        <f t="shared" ref="KO7" si="1348">KP40*KO$33</f>
        <v>32962.235891040007</v>
      </c>
      <c r="KP7" s="596">
        <f t="shared" ref="KP7" si="1349">KP40*KP$33</f>
        <v>47202.056610840016</v>
      </c>
      <c r="KQ7" s="596">
        <f t="shared" si="730"/>
        <v>13522.278672</v>
      </c>
      <c r="KR7" s="596">
        <f t="shared" si="731"/>
        <v>13657.501458720002</v>
      </c>
      <c r="KS7" s="596">
        <f t="shared" si="732"/>
        <v>13499.741540880003</v>
      </c>
      <c r="KT7" s="596">
        <f t="shared" si="733"/>
        <v>12001.022321400002</v>
      </c>
      <c r="KU7" s="596">
        <f t="shared" si="734"/>
        <v>14029.364122200002</v>
      </c>
      <c r="KV7" s="596">
        <f t="shared" ref="KV7" si="1350">KW40*KV$33</f>
        <v>18931.190140800005</v>
      </c>
      <c r="KW7" s="596">
        <f t="shared" ref="KW7" si="1351">KW40*KW$33</f>
        <v>27044.557344000001</v>
      </c>
      <c r="KX7" s="596">
        <f t="shared" si="737"/>
        <v>10461.827808</v>
      </c>
      <c r="KY7" s="596">
        <f t="shared" si="738"/>
        <v>10566.446086080001</v>
      </c>
      <c r="KZ7" s="596">
        <f t="shared" si="739"/>
        <v>10444.391428320001</v>
      </c>
      <c r="LA7" s="596">
        <f t="shared" si="740"/>
        <v>9284.8721796000009</v>
      </c>
      <c r="LB7" s="596">
        <f t="shared" si="741"/>
        <v>10854.146350800002</v>
      </c>
      <c r="LC7" s="596">
        <f t="shared" ref="LC7" si="1352">LD40*LC$33</f>
        <v>14646.558931200001</v>
      </c>
      <c r="LD7" s="596">
        <f t="shared" ref="LD7" si="1353">LD40*LD$33</f>
        <v>20923.655616</v>
      </c>
      <c r="LE7" s="596">
        <f t="shared" si="744"/>
        <v>12596.238719999999</v>
      </c>
      <c r="LF7" s="596">
        <f t="shared" si="745"/>
        <v>12722.2011072</v>
      </c>
      <c r="LG7" s="596">
        <f t="shared" si="746"/>
        <v>12575.244988800001</v>
      </c>
      <c r="LH7" s="596">
        <f t="shared" si="747"/>
        <v>11179.161864</v>
      </c>
      <c r="LI7" s="596">
        <f t="shared" si="748"/>
        <v>13068.597672</v>
      </c>
      <c r="LJ7" s="596">
        <f t="shared" ref="LJ7" si="1354">LK40*LJ$33</f>
        <v>17634.734208000002</v>
      </c>
      <c r="LK7" s="596">
        <f t="shared" ref="LK7" si="1355">LK40*LK$33</f>
        <v>25192.477439999999</v>
      </c>
      <c r="LL7" s="596">
        <f t="shared" si="751"/>
        <v>14835.726720000001</v>
      </c>
      <c r="LM7" s="596">
        <f t="shared" si="752"/>
        <v>14984.083987200002</v>
      </c>
      <c r="LN7" s="596">
        <f t="shared" si="753"/>
        <v>14811.000508800002</v>
      </c>
      <c r="LO7" s="596">
        <f t="shared" si="754"/>
        <v>13166.707464000001</v>
      </c>
      <c r="LP7" s="596">
        <f t="shared" si="755"/>
        <v>15392.066472000002</v>
      </c>
      <c r="LQ7" s="596">
        <f t="shared" ref="LQ7" si="1356">LR40*LQ$33</f>
        <v>20770.017408000003</v>
      </c>
      <c r="LR7" s="596">
        <f t="shared" ref="LR7" si="1357">LR40*LR$33</f>
        <v>29671.453440000001</v>
      </c>
      <c r="LS7" s="596">
        <f t="shared" si="758"/>
        <v>30815.553599999999</v>
      </c>
      <c r="LT7" s="596">
        <f t="shared" si="759"/>
        <v>31123.709136000001</v>
      </c>
      <c r="LU7" s="596">
        <f t="shared" si="760"/>
        <v>30764.194344</v>
      </c>
      <c r="LV7" s="596">
        <f t="shared" si="761"/>
        <v>27348.803820000001</v>
      </c>
      <c r="LW7" s="596">
        <f t="shared" si="762"/>
        <v>31971.136859999999</v>
      </c>
      <c r="LX7" s="596">
        <f t="shared" ref="LX7" si="1358">LY40*LX$33</f>
        <v>43141.77504</v>
      </c>
      <c r="LY7" s="596">
        <f t="shared" ref="LY7" si="1359">LY40*LY$33</f>
        <v>61631.107199999999</v>
      </c>
      <c r="LZ7" s="596">
        <f t="shared" si="765"/>
        <v>28952.368224000002</v>
      </c>
      <c r="MA7" s="596">
        <f t="shared" si="766"/>
        <v>29241.891906240002</v>
      </c>
      <c r="MB7" s="596">
        <f t="shared" si="767"/>
        <v>28904.114276960005</v>
      </c>
      <c r="MC7" s="596">
        <f t="shared" si="768"/>
        <v>25695.226798800002</v>
      </c>
      <c r="MD7" s="596">
        <f t="shared" si="769"/>
        <v>30038.082032400001</v>
      </c>
      <c r="ME7" s="596">
        <f t="shared" ref="ME7" si="1360">MF40*ME$33</f>
        <v>40533.315513600006</v>
      </c>
      <c r="MF7" s="596">
        <f t="shared" ref="MF7" si="1361">MF40*MF$33</f>
        <v>57904.736448000003</v>
      </c>
      <c r="MG7" s="596">
        <f t="shared" si="772"/>
        <v>34334.463072000006</v>
      </c>
      <c r="MH7" s="596">
        <f t="shared" si="773"/>
        <v>34677.807702720005</v>
      </c>
      <c r="MI7" s="596">
        <f t="shared" si="774"/>
        <v>34277.23896688001</v>
      </c>
      <c r="MJ7" s="596">
        <f t="shared" si="775"/>
        <v>30471.835976400005</v>
      </c>
      <c r="MK7" s="596">
        <f t="shared" si="776"/>
        <v>35622.005437200009</v>
      </c>
      <c r="ML7" s="596">
        <f t="shared" ref="ML7" si="1362">MM40*ML$33</f>
        <v>48068.248300800013</v>
      </c>
      <c r="MM7" s="728">
        <v>63102.19</v>
      </c>
      <c r="MN7" s="596">
        <f t="shared" si="778"/>
        <v>47785.370289386105</v>
      </c>
      <c r="MO7" s="596">
        <f t="shared" si="779"/>
        <v>51036.637701786502</v>
      </c>
      <c r="MP7" s="596">
        <f t="shared" si="780"/>
        <v>52634.468236160101</v>
      </c>
      <c r="MQ7" s="596">
        <f t="shared" si="781"/>
        <v>58438.204187929303</v>
      </c>
      <c r="MR7" s="596">
        <f t="shared" si="782"/>
        <v>62908.725869491704</v>
      </c>
      <c r="MS7" s="596">
        <f t="shared" ref="MS7" si="1363">MT40*MS$33</f>
        <v>73794.893672960607</v>
      </c>
      <c r="MT7" s="596">
        <f t="shared" ref="MT7" si="1364">MT40*MT$33</f>
        <v>99394.189150300706</v>
      </c>
      <c r="MU7" s="596">
        <f t="shared" si="785"/>
        <v>38292.103896000001</v>
      </c>
      <c r="MV7" s="596">
        <f t="shared" si="786"/>
        <v>0</v>
      </c>
      <c r="MW7" s="596">
        <f t="shared" si="787"/>
        <v>15093.238031999999</v>
      </c>
      <c r="MX7" s="596">
        <f t="shared" si="788"/>
        <v>13986.866416999999</v>
      </c>
      <c r="MY7" s="596">
        <f t="shared" si="789"/>
        <v>13288.105396999999</v>
      </c>
      <c r="MZ7" s="596">
        <f t="shared" ref="MZ7" si="1365">NA40*MZ$33</f>
        <v>15768.707017999999</v>
      </c>
      <c r="NA7" s="596">
        <f t="shared" ref="NA7" si="1366">NA40*NA$33</f>
        <v>20019.503223</v>
      </c>
      <c r="NB7" s="596">
        <f t="shared" si="792"/>
        <v>13294.455424</v>
      </c>
      <c r="NC7" s="596">
        <f t="shared" si="793"/>
        <v>0</v>
      </c>
      <c r="ND7" s="596">
        <f t="shared" si="794"/>
        <v>10785.12696272</v>
      </c>
      <c r="NE7" s="596">
        <f t="shared" si="795"/>
        <v>10510.9288196</v>
      </c>
      <c r="NF7" s="596">
        <f t="shared" si="796"/>
        <v>11175.6515908</v>
      </c>
      <c r="NG7" s="596">
        <f t="shared" ref="NG7" si="1367">NH40*NG$33</f>
        <v>16036.4368552</v>
      </c>
      <c r="NH7" s="596">
        <f t="shared" ref="NH7" si="1368">NH40*NH$33</f>
        <v>21287.746747679997</v>
      </c>
      <c r="NI7" s="596">
        <f t="shared" si="799"/>
        <v>10642.035803999997</v>
      </c>
      <c r="NJ7" s="596">
        <f t="shared" si="800"/>
        <v>10748.456162039998</v>
      </c>
      <c r="NK7" s="596">
        <f t="shared" si="801"/>
        <v>10624.299077659998</v>
      </c>
      <c r="NL7" s="596">
        <f t="shared" si="802"/>
        <v>9444.806776049998</v>
      </c>
      <c r="NM7" s="596">
        <f t="shared" si="803"/>
        <v>11041.112146649997</v>
      </c>
      <c r="NN7" s="596">
        <f t="shared" ref="NN7" si="1369">NO40*NN$33</f>
        <v>14898.850125599998</v>
      </c>
      <c r="NO7" s="596">
        <f t="shared" ref="NO7" si="1370">NO40*NO$33</f>
        <v>21284.071607999995</v>
      </c>
      <c r="NP7" s="596">
        <f t="shared" si="806"/>
        <v>8600.8923959999993</v>
      </c>
      <c r="NQ7" s="596">
        <f t="shared" si="807"/>
        <v>8686.9013199600013</v>
      </c>
      <c r="NR7" s="596">
        <f t="shared" si="808"/>
        <v>8586.5575753400008</v>
      </c>
      <c r="NS7" s="596">
        <f t="shared" si="809"/>
        <v>7633.2920014500005</v>
      </c>
      <c r="NT7" s="596">
        <f t="shared" si="810"/>
        <v>8923.4258608500004</v>
      </c>
      <c r="NU7" s="596">
        <f t="shared" ref="NU7" si="1371">NV40*NU$33</f>
        <v>12041.249354400001</v>
      </c>
      <c r="NV7" s="596">
        <f t="shared" ref="NV7" si="1372">NV40*NV$33</f>
        <v>17201.784791999999</v>
      </c>
      <c r="NW7" s="596">
        <f t="shared" si="813"/>
        <v>8994.6937799999996</v>
      </c>
      <c r="NX7" s="596">
        <f t="shared" si="814"/>
        <v>9084.640717799999</v>
      </c>
      <c r="NY7" s="596">
        <f t="shared" si="815"/>
        <v>8979.7026236999991</v>
      </c>
      <c r="NZ7" s="596">
        <f t="shared" si="816"/>
        <v>7982.7907297499996</v>
      </c>
      <c r="OA7" s="596">
        <f t="shared" si="817"/>
        <v>9331.9947967499993</v>
      </c>
      <c r="OB7" s="596">
        <f t="shared" ref="OB7" si="1373">OC40*OB$33</f>
        <v>12592.571292000001</v>
      </c>
      <c r="OC7" s="596">
        <f t="shared" si="378"/>
        <v>17989.387559999999</v>
      </c>
      <c r="OD7" s="596">
        <f>$OJ$40*OD$33</f>
        <v>9198.5738039999978</v>
      </c>
      <c r="OE7" s="596">
        <f t="shared" ref="OE7:OJ7" si="1374">$OJ$40*OE$33</f>
        <v>9290.5595420399986</v>
      </c>
      <c r="OF7" s="596">
        <f t="shared" si="1374"/>
        <v>9183.2428476599998</v>
      </c>
      <c r="OG7" s="596">
        <f t="shared" si="1374"/>
        <v>8163.7342510499993</v>
      </c>
      <c r="OH7" s="596">
        <f t="shared" si="1374"/>
        <v>9543.5203216499995</v>
      </c>
      <c r="OI7" s="596">
        <f t="shared" si="1374"/>
        <v>12878.003325599999</v>
      </c>
      <c r="OJ7" s="730">
        <f t="shared" si="1374"/>
        <v>18397.147607999996</v>
      </c>
      <c r="OK7" s="732">
        <f>$OQ40*OK$33</f>
        <v>10810.267776000001</v>
      </c>
      <c r="OL7" s="108">
        <f t="shared" ref="OL7:OQ7" si="1375">$OQ40*OL$33</f>
        <v>10918.370453760001</v>
      </c>
      <c r="OM7" s="108">
        <f t="shared" si="1375"/>
        <v>10792.250663040002</v>
      </c>
      <c r="ON7" s="108">
        <f t="shared" si="1375"/>
        <v>9594.112651200001</v>
      </c>
      <c r="OO7" s="108">
        <f t="shared" si="1375"/>
        <v>11215.652817600001</v>
      </c>
      <c r="OP7" s="108">
        <f t="shared" si="1375"/>
        <v>15134.374886400003</v>
      </c>
      <c r="OQ7" s="108">
        <f t="shared" si="1375"/>
        <v>21620.535552000001</v>
      </c>
      <c r="OR7" s="108">
        <f t="shared" si="821"/>
        <v>11689.134624</v>
      </c>
      <c r="OS7" s="108">
        <f t="shared" si="821"/>
        <v>11806.025970240002</v>
      </c>
      <c r="OT7" s="108">
        <f t="shared" si="821"/>
        <v>11669.652732960001</v>
      </c>
      <c r="OU7" s="108">
        <f t="shared" si="821"/>
        <v>10374.1069788</v>
      </c>
      <c r="OV7" s="108">
        <f t="shared" si="821"/>
        <v>12127.477172400002</v>
      </c>
      <c r="OW7" s="108">
        <f t="shared" si="821"/>
        <v>16364.788473600003</v>
      </c>
      <c r="OX7" s="108">
        <f t="shared" si="821"/>
        <v>23378.269248000001</v>
      </c>
      <c r="OY7" s="108">
        <f t="shared" ref="OY7:PE7" si="1376">$PE40*OY$33</f>
        <v>7839.3251520000013</v>
      </c>
      <c r="OZ7" s="108">
        <f t="shared" si="1376"/>
        <v>7917.7184035200016</v>
      </c>
      <c r="PA7" s="108">
        <f t="shared" si="1376"/>
        <v>7826.259610080001</v>
      </c>
      <c r="PB7" s="108">
        <f t="shared" si="1376"/>
        <v>6957.4010724000009</v>
      </c>
      <c r="PC7" s="108">
        <f t="shared" si="1376"/>
        <v>8133.2998452000011</v>
      </c>
      <c r="PD7" s="108">
        <f t="shared" si="1376"/>
        <v>10975.055212800002</v>
      </c>
      <c r="PE7" s="108">
        <f t="shared" si="1376"/>
        <v>15678.650304000003</v>
      </c>
      <c r="PF7" s="108">
        <f t="shared" ref="PF7:PL7" si="1377">$PL40*PF$33</f>
        <v>8567.7834239999993</v>
      </c>
      <c r="PG7" s="108">
        <f t="shared" si="1377"/>
        <v>8653.4612582400005</v>
      </c>
      <c r="PH7" s="108">
        <f t="shared" si="1377"/>
        <v>8553.5037849600012</v>
      </c>
      <c r="PI7" s="108">
        <f t="shared" si="1377"/>
        <v>7603.9077888000002</v>
      </c>
      <c r="PJ7" s="108">
        <f t="shared" si="1377"/>
        <v>8889.0753024000005</v>
      </c>
      <c r="PK7" s="108">
        <f t="shared" si="1377"/>
        <v>11994.896793600001</v>
      </c>
      <c r="PL7" s="108">
        <f t="shared" si="1377"/>
        <v>17135.566847999999</v>
      </c>
      <c r="PM7" s="108">
        <f t="shared" ref="PM7:PS7" si="1378">$PS40*PM$33</f>
        <v>10180.806156000001</v>
      </c>
      <c r="PN7" s="108">
        <f t="shared" si="1378"/>
        <v>10282.614217560002</v>
      </c>
      <c r="PO7" s="108">
        <f t="shared" si="1378"/>
        <v>10163.838145740001</v>
      </c>
      <c r="PP7" s="108">
        <f t="shared" si="1378"/>
        <v>9035.4654634500002</v>
      </c>
      <c r="PQ7" s="108">
        <f t="shared" si="1378"/>
        <v>10562.58638685</v>
      </c>
      <c r="PR7" s="108">
        <f t="shared" si="1378"/>
        <v>14253.128618400002</v>
      </c>
      <c r="PS7" s="108">
        <f t="shared" si="1378"/>
        <v>20361.612312000001</v>
      </c>
      <c r="PT7" s="108">
        <f t="shared" ref="PT7:PZ7" si="1379">$PZ40*PT$33</f>
        <v>9317.4609239999991</v>
      </c>
      <c r="PU7" s="108">
        <f t="shared" si="1379"/>
        <v>9410.6355332399999</v>
      </c>
      <c r="PV7" s="108">
        <f t="shared" si="1379"/>
        <v>9301.9318224600011</v>
      </c>
      <c r="PW7" s="108">
        <f t="shared" si="1379"/>
        <v>8269.2465700499997</v>
      </c>
      <c r="PX7" s="108">
        <f t="shared" si="1379"/>
        <v>9666.8657086500007</v>
      </c>
      <c r="PY7" s="108">
        <f t="shared" si="1379"/>
        <v>13044.445293600002</v>
      </c>
      <c r="PZ7" s="108">
        <f t="shared" si="1379"/>
        <v>18634.921847999998</v>
      </c>
      <c r="QA7" s="108">
        <f t="shared" ref="QA7:QG7" si="1380">$QG40*QA$33</f>
        <v>10447.658946</v>
      </c>
      <c r="QB7" s="108">
        <f t="shared" si="1380"/>
        <v>10552.13553546</v>
      </c>
      <c r="QC7" s="108">
        <f t="shared" si="1380"/>
        <v>10430.24618109</v>
      </c>
      <c r="QD7" s="108">
        <f t="shared" si="1380"/>
        <v>9272.2973145750002</v>
      </c>
      <c r="QE7" s="108">
        <f t="shared" si="1380"/>
        <v>10839.446156475</v>
      </c>
      <c r="QF7" s="108">
        <f t="shared" si="1380"/>
        <v>14626.722524400002</v>
      </c>
      <c r="QG7" s="108">
        <f t="shared" si="1380"/>
        <v>20895.317891999999</v>
      </c>
      <c r="QH7" s="108">
        <f t="shared" ref="QH7:QN7" si="1381">$QN40*QH$33</f>
        <v>11703.746358</v>
      </c>
      <c r="QI7" s="108">
        <f t="shared" si="1381"/>
        <v>11820.78382158</v>
      </c>
      <c r="QJ7" s="108">
        <f t="shared" si="1381"/>
        <v>11684.24011407</v>
      </c>
      <c r="QK7" s="108">
        <f t="shared" si="1381"/>
        <v>10387.074892724999</v>
      </c>
      <c r="QL7" s="108">
        <f t="shared" si="1381"/>
        <v>12142.636846424999</v>
      </c>
      <c r="QM7" s="108">
        <f t="shared" si="1381"/>
        <v>16385.2449012</v>
      </c>
      <c r="QN7" s="108">
        <f t="shared" si="1381"/>
        <v>23407.492716000001</v>
      </c>
      <c r="QO7" s="108">
        <f t="shared" ref="QO7:QU7" si="1382">$QU40*QO$33</f>
        <v>10271.024009999997</v>
      </c>
      <c r="QP7" s="108">
        <f t="shared" si="1382"/>
        <v>10373.734250099998</v>
      </c>
      <c r="QQ7" s="108">
        <f t="shared" si="1382"/>
        <v>10253.905636649999</v>
      </c>
      <c r="QR7" s="108">
        <f t="shared" si="1382"/>
        <v>9115.5338088749977</v>
      </c>
      <c r="QS7" s="108">
        <f t="shared" si="1382"/>
        <v>10656.187410374998</v>
      </c>
      <c r="QT7" s="108">
        <f t="shared" si="1382"/>
        <v>14379.433613999998</v>
      </c>
      <c r="QU7" s="108">
        <f t="shared" si="1382"/>
        <v>20542.048019999995</v>
      </c>
      <c r="QV7" s="108">
        <f t="shared" ref="QV7:RB7" si="1383">$RB40*QV$33</f>
        <v>11125.345283999999</v>
      </c>
      <c r="QW7" s="108">
        <f t="shared" si="1383"/>
        <v>11236.59873684</v>
      </c>
      <c r="QX7" s="108">
        <f t="shared" si="1383"/>
        <v>11106.803041859999</v>
      </c>
      <c r="QY7" s="108">
        <f t="shared" si="1383"/>
        <v>9873.7439395499987</v>
      </c>
      <c r="QZ7" s="108">
        <f t="shared" si="1383"/>
        <v>11542.54573215</v>
      </c>
      <c r="RA7" s="108">
        <f t="shared" si="1383"/>
        <v>15575.483397600001</v>
      </c>
      <c r="RB7" s="108">
        <f t="shared" si="1383"/>
        <v>22250.690567999998</v>
      </c>
      <c r="RC7" s="108">
        <f t="shared" ref="RC7:RI7" si="1384">$RI40*RC$33</f>
        <v>11054.013713999999</v>
      </c>
      <c r="RD7" s="108">
        <f t="shared" si="1384"/>
        <v>11164.553851140001</v>
      </c>
      <c r="RE7" s="108">
        <f t="shared" si="1384"/>
        <v>11035.590357810001</v>
      </c>
      <c r="RF7" s="108">
        <f t="shared" si="1384"/>
        <v>9810.4371711749991</v>
      </c>
      <c r="RG7" s="108">
        <f t="shared" si="1384"/>
        <v>11468.539228275</v>
      </c>
      <c r="RH7" s="108">
        <f t="shared" si="1384"/>
        <v>15475.619199600002</v>
      </c>
      <c r="RI7" s="108">
        <f t="shared" si="1384"/>
        <v>22108.027427999998</v>
      </c>
      <c r="RJ7" s="108">
        <f t="shared" ref="RJ7:RP7" si="1385">$RP40*RJ$33</f>
        <v>12920.204267999998</v>
      </c>
      <c r="RK7" s="108">
        <f t="shared" si="1385"/>
        <v>13049.406310679999</v>
      </c>
      <c r="RL7" s="108">
        <f t="shared" si="1385"/>
        <v>12898.670594219999</v>
      </c>
      <c r="RM7" s="108">
        <f t="shared" si="1385"/>
        <v>11466.681287849999</v>
      </c>
      <c r="RN7" s="108">
        <f t="shared" si="1385"/>
        <v>13404.711928049999</v>
      </c>
      <c r="RO7" s="108">
        <f t="shared" si="1385"/>
        <v>18088.2859752</v>
      </c>
      <c r="RP7" s="108">
        <f t="shared" si="1385"/>
        <v>25840.408535999995</v>
      </c>
      <c r="RQ7" s="108">
        <f t="shared" ref="RQ7:RW7" si="1386">$RW40*RQ$33</f>
        <v>14818.306481999998</v>
      </c>
      <c r="RR7" s="108">
        <f t="shared" si="1386"/>
        <v>14966.489546819999</v>
      </c>
      <c r="RS7" s="108">
        <f t="shared" si="1386"/>
        <v>14793.609304529999</v>
      </c>
      <c r="RT7" s="108">
        <f t="shared" si="1386"/>
        <v>13151.247002774999</v>
      </c>
      <c r="RU7" s="108">
        <f t="shared" si="1386"/>
        <v>15373.992975074998</v>
      </c>
      <c r="RV7" s="108">
        <f t="shared" si="1386"/>
        <v>20745.629074799999</v>
      </c>
      <c r="RW7" s="108">
        <f t="shared" si="1386"/>
        <v>29636.612963999996</v>
      </c>
      <c r="RX7" s="108">
        <f t="shared" ref="RX7:SK7" si="1387">$SD40*RX$33</f>
        <v>16595.382096000001</v>
      </c>
      <c r="RY7" s="108">
        <f t="shared" si="1387"/>
        <v>16761.335916960001</v>
      </c>
      <c r="RZ7" s="108">
        <f t="shared" si="1387"/>
        <v>16567.723125840002</v>
      </c>
      <c r="SA7" s="108">
        <f t="shared" si="1387"/>
        <v>14728.401610200001</v>
      </c>
      <c r="SB7" s="108">
        <f t="shared" si="1387"/>
        <v>17217.708924600003</v>
      </c>
      <c r="SC7" s="108">
        <f t="shared" si="1387"/>
        <v>23233.534934400002</v>
      </c>
      <c r="SD7" s="108">
        <f t="shared" si="1387"/>
        <v>33190.764192000002</v>
      </c>
      <c r="SE7" s="108">
        <f t="shared" ref="SE7:SK7" si="1388">$SK40*SE$33</f>
        <v>11740.396842</v>
      </c>
      <c r="SF7" s="108">
        <f t="shared" si="1388"/>
        <v>11857.80081042</v>
      </c>
      <c r="SG7" s="108">
        <f t="shared" si="1388"/>
        <v>11720.829513930001</v>
      </c>
      <c r="SH7" s="108">
        <f t="shared" si="1388"/>
        <v>10419.602197275</v>
      </c>
      <c r="SI7" s="108">
        <f t="shared" si="1388"/>
        <v>12180.661723575</v>
      </c>
      <c r="SJ7" s="108">
        <f t="shared" si="1388"/>
        <v>16436.555578800002</v>
      </c>
      <c r="SK7" s="108">
        <f t="shared" si="1388"/>
        <v>23480.793684</v>
      </c>
      <c r="SL7" s="108">
        <f t="shared" ref="SL7:SR7" si="1389">$SR40*SL$33</f>
        <v>9459.5476859999981</v>
      </c>
      <c r="SM7" s="108">
        <f t="shared" si="1389"/>
        <v>9554.1431628599985</v>
      </c>
      <c r="SN7" s="108">
        <f t="shared" si="1389"/>
        <v>9443.7817731899995</v>
      </c>
      <c r="SO7" s="108">
        <f t="shared" si="1389"/>
        <v>8395.3485713249975</v>
      </c>
      <c r="SP7" s="108">
        <f t="shared" si="1389"/>
        <v>9814.2807242249983</v>
      </c>
      <c r="SQ7" s="108">
        <f t="shared" si="1389"/>
        <v>13243.366760399998</v>
      </c>
      <c r="SR7" s="108">
        <f t="shared" si="1389"/>
        <v>18919.095371999996</v>
      </c>
      <c r="SS7" s="108">
        <f t="shared" ref="SS7:SY7" si="1390">$SY40*SS$33</f>
        <v>12097.246391999999</v>
      </c>
      <c r="ST7" s="108">
        <f t="shared" si="1390"/>
        <v>12218.21885592</v>
      </c>
      <c r="SU7" s="108">
        <f t="shared" si="1390"/>
        <v>12077.08431468</v>
      </c>
      <c r="SV7" s="108">
        <f t="shared" si="1390"/>
        <v>10736.3061729</v>
      </c>
      <c r="SW7" s="108">
        <f t="shared" si="1390"/>
        <v>12550.893131700001</v>
      </c>
      <c r="SX7" s="108">
        <f t="shared" si="1390"/>
        <v>16936.1449488</v>
      </c>
      <c r="SY7" s="108">
        <f t="shared" si="1390"/>
        <v>24194.492783999998</v>
      </c>
      <c r="SZ7" s="108">
        <f t="shared" ref="SZ7:TF7" si="1391">$TF40*SZ$33</f>
        <v>10527.476435999997</v>
      </c>
      <c r="TA7" s="108">
        <f t="shared" si="1391"/>
        <v>10632.751200359999</v>
      </c>
      <c r="TB7" s="108">
        <f t="shared" si="1391"/>
        <v>10509.930641939998</v>
      </c>
      <c r="TC7" s="108">
        <f t="shared" si="1391"/>
        <v>9343.1353369499975</v>
      </c>
      <c r="TD7" s="108">
        <f t="shared" si="1391"/>
        <v>10922.256802349999</v>
      </c>
      <c r="TE7" s="108">
        <f t="shared" si="1391"/>
        <v>14738.467010399998</v>
      </c>
      <c r="TF7" s="108">
        <f t="shared" si="1391"/>
        <v>21054.952871999994</v>
      </c>
      <c r="TG7" s="108">
        <f t="shared" ref="TG7:TM7" si="1392">$TM40*TG$33</f>
        <v>13293.265248</v>
      </c>
      <c r="TH7" s="108">
        <f t="shared" si="1392"/>
        <v>13426.19790048</v>
      </c>
      <c r="TI7" s="108">
        <f t="shared" si="1392"/>
        <v>13271.109805919999</v>
      </c>
      <c r="TJ7" s="108">
        <f t="shared" si="1392"/>
        <v>11797.7729076</v>
      </c>
      <c r="TK7" s="108">
        <f t="shared" si="1392"/>
        <v>13791.7626948</v>
      </c>
      <c r="TL7" s="108">
        <f t="shared" si="1392"/>
        <v>18610.571347199999</v>
      </c>
      <c r="TM7" s="108">
        <f t="shared" si="1392"/>
        <v>26586.530495999999</v>
      </c>
      <c r="TN7" s="108">
        <f t="shared" ref="TN7:TT7" si="1393">$TT40*TN$33</f>
        <v>10451.771549999999</v>
      </c>
      <c r="TO7" s="108">
        <f t="shared" si="1393"/>
        <v>10556.2892655</v>
      </c>
      <c r="TP7" s="108">
        <f t="shared" si="1393"/>
        <v>10434.351930750001</v>
      </c>
      <c r="TQ7" s="108">
        <f t="shared" si="1393"/>
        <v>9275.9472506250004</v>
      </c>
      <c r="TR7" s="108">
        <f t="shared" si="1393"/>
        <v>10843.712983125</v>
      </c>
      <c r="TS7" s="108">
        <f t="shared" si="1393"/>
        <v>14632.480170000001</v>
      </c>
      <c r="TT7" s="108">
        <f t="shared" si="1393"/>
        <v>20903.543099999999</v>
      </c>
      <c r="TU7" s="108">
        <f t="shared" ref="TU7:UA7" si="1394">$UA40*TU$33</f>
        <v>12534.331338</v>
      </c>
      <c r="TV7" s="108">
        <f t="shared" si="1394"/>
        <v>12659.674651380001</v>
      </c>
      <c r="TW7" s="108">
        <f t="shared" si="1394"/>
        <v>12513.440785770001</v>
      </c>
      <c r="TX7" s="108">
        <f t="shared" si="1394"/>
        <v>11124.219062475</v>
      </c>
      <c r="TY7" s="108">
        <f t="shared" si="1394"/>
        <v>13004.368763175</v>
      </c>
      <c r="TZ7" s="108">
        <f t="shared" si="1394"/>
        <v>17548.063873200001</v>
      </c>
      <c r="UA7" s="108">
        <f t="shared" si="1394"/>
        <v>25068.662676</v>
      </c>
      <c r="UB7" s="108">
        <f t="shared" ref="UB7:UH7" si="1395">$UH40*UB$33</f>
        <v>12790.195883999999</v>
      </c>
      <c r="UC7" s="108">
        <f t="shared" si="1395"/>
        <v>12918.097842839999</v>
      </c>
      <c r="UD7" s="108">
        <f t="shared" si="1395"/>
        <v>12768.87889086</v>
      </c>
      <c r="UE7" s="108">
        <f t="shared" si="1395"/>
        <v>11351.29884705</v>
      </c>
      <c r="UF7" s="108">
        <f t="shared" si="1395"/>
        <v>13269.82822965</v>
      </c>
      <c r="UG7" s="108">
        <f t="shared" si="1395"/>
        <v>17906.274237600002</v>
      </c>
      <c r="UH7" s="108">
        <f t="shared" si="1395"/>
        <v>25580.391767999998</v>
      </c>
      <c r="UI7" s="108">
        <f t="shared" si="842"/>
        <v>13548.062345223698</v>
      </c>
      <c r="UJ7" s="108">
        <f t="shared" si="842"/>
        <v>13683.542968675936</v>
      </c>
      <c r="UK7" s="108">
        <f t="shared" si="842"/>
        <v>13525.482241314992</v>
      </c>
      <c r="UL7" s="108">
        <f t="shared" si="842"/>
        <v>12023.905331386031</v>
      </c>
      <c r="UM7" s="108">
        <f t="shared" si="842"/>
        <v>14056.114683169586</v>
      </c>
      <c r="UN7" s="108">
        <f t="shared" si="842"/>
        <v>18967.287283313181</v>
      </c>
      <c r="UO7" s="108">
        <f t="shared" si="842"/>
        <v>27096.124690447396</v>
      </c>
      <c r="UP7" s="108">
        <f t="shared" si="843"/>
        <v>10424.237186205488</v>
      </c>
      <c r="UQ7" s="108">
        <f t="shared" si="843"/>
        <v>10528.479558067542</v>
      </c>
      <c r="UR7" s="108">
        <f t="shared" si="843"/>
        <v>10406.863457561813</v>
      </c>
      <c r="US7" s="108">
        <f t="shared" si="843"/>
        <v>9251.51050275737</v>
      </c>
      <c r="UT7" s="108">
        <f t="shared" si="843"/>
        <v>10815.146080688193</v>
      </c>
      <c r="UU7" s="108">
        <f t="shared" si="843"/>
        <v>14593.932060687683</v>
      </c>
      <c r="UV7" s="108">
        <f t="shared" si="843"/>
        <v>20848.474372410976</v>
      </c>
      <c r="UW7" s="108">
        <f t="shared" si="844"/>
        <v>12529.814565424802</v>
      </c>
      <c r="UX7" s="108">
        <f t="shared" si="844"/>
        <v>12655.112711079051</v>
      </c>
      <c r="UY7" s="108">
        <f t="shared" si="844"/>
        <v>12508.931541149093</v>
      </c>
      <c r="UZ7" s="108">
        <f t="shared" si="844"/>
        <v>11120.210426814512</v>
      </c>
      <c r="VA7" s="108">
        <f t="shared" si="844"/>
        <v>12999.682611628234</v>
      </c>
      <c r="VB7" s="108">
        <f t="shared" si="844"/>
        <v>17541.740391594725</v>
      </c>
      <c r="VC7" s="108">
        <f t="shared" si="844"/>
        <v>25059.629130849604</v>
      </c>
      <c r="VD7" s="108">
        <f t="shared" si="845"/>
        <v>10332.930049127946</v>
      </c>
      <c r="VE7" s="108">
        <f t="shared" si="845"/>
        <v>10436.259349619226</v>
      </c>
      <c r="VF7" s="108">
        <f t="shared" si="845"/>
        <v>10315.708499046068</v>
      </c>
      <c r="VG7" s="108">
        <f t="shared" si="845"/>
        <v>9170.4754186010523</v>
      </c>
      <c r="VH7" s="108">
        <f t="shared" si="845"/>
        <v>10720.414925970246</v>
      </c>
      <c r="VI7" s="108">
        <f t="shared" si="845"/>
        <v>14466.102068779126</v>
      </c>
      <c r="VJ7" s="108">
        <f t="shared" si="845"/>
        <v>20665.860098255893</v>
      </c>
      <c r="VK7" s="108">
        <f t="shared" si="846"/>
        <v>10786.228079458986</v>
      </c>
      <c r="VL7" s="108">
        <f t="shared" si="846"/>
        <v>10894.090360253575</v>
      </c>
      <c r="VM7" s="108">
        <f t="shared" si="846"/>
        <v>10768.251032659888</v>
      </c>
      <c r="VN7" s="108">
        <f t="shared" si="846"/>
        <v>9572.7774205198493</v>
      </c>
      <c r="VO7" s="108">
        <f t="shared" si="846"/>
        <v>11190.711632438697</v>
      </c>
      <c r="VP7" s="108">
        <f t="shared" si="846"/>
        <v>15100.719311242581</v>
      </c>
      <c r="VQ7" s="108">
        <f t="shared" si="846"/>
        <v>21572.456158917972</v>
      </c>
      <c r="VR7" s="108">
        <f t="shared" si="847"/>
        <v>10544.346292087872</v>
      </c>
      <c r="VS7" s="108">
        <f t="shared" si="847"/>
        <v>10649.789755008751</v>
      </c>
      <c r="VT7" s="108">
        <f t="shared" si="847"/>
        <v>10526.77238160106</v>
      </c>
      <c r="VU7" s="108">
        <f t="shared" si="847"/>
        <v>9358.1073342279869</v>
      </c>
      <c r="VV7" s="108">
        <f t="shared" si="847"/>
        <v>10939.759278041167</v>
      </c>
      <c r="VW7" s="108">
        <f t="shared" si="847"/>
        <v>14762.08480892302</v>
      </c>
      <c r="VX7" s="108">
        <f t="shared" si="847"/>
        <v>21088.692584175744</v>
      </c>
      <c r="VY7" s="108">
        <f t="shared" ref="VY7:WE7" si="1396">$WE40*VY$33</f>
        <v>10339.519679999998</v>
      </c>
      <c r="VZ7" s="108">
        <f t="shared" si="1396"/>
        <v>10442.9148768</v>
      </c>
      <c r="WA7" s="108">
        <f t="shared" si="1396"/>
        <v>10322.287147199999</v>
      </c>
      <c r="WB7" s="108">
        <f t="shared" si="1396"/>
        <v>9176.323715999999</v>
      </c>
      <c r="WC7" s="108">
        <f t="shared" si="1396"/>
        <v>10727.251667999999</v>
      </c>
      <c r="WD7" s="108">
        <f t="shared" si="1396"/>
        <v>14475.327551999999</v>
      </c>
      <c r="WE7" s="108">
        <f t="shared" si="1396"/>
        <v>20679.039359999995</v>
      </c>
      <c r="WF7" s="108">
        <f t="shared" si="850"/>
        <v>10130.978024669013</v>
      </c>
      <c r="WG7" s="108">
        <f t="shared" si="850"/>
        <v>10232.287804915704</v>
      </c>
      <c r="WH7" s="108">
        <f t="shared" si="850"/>
        <v>10114.093061294567</v>
      </c>
      <c r="WI7" s="108">
        <f t="shared" si="850"/>
        <v>8991.2429968937504</v>
      </c>
      <c r="WJ7" s="108">
        <f t="shared" si="850"/>
        <v>10510.889700594102</v>
      </c>
      <c r="WK7" s="108">
        <f t="shared" si="850"/>
        <v>14183.369234536622</v>
      </c>
      <c r="WL7" s="108">
        <f t="shared" si="850"/>
        <v>20261.956049338027</v>
      </c>
      <c r="WM7" s="108">
        <f t="shared" si="851"/>
        <v>10565.918814052786</v>
      </c>
      <c r="WN7" s="108">
        <f t="shared" si="851"/>
        <v>10671.578002193313</v>
      </c>
      <c r="WO7" s="108">
        <f t="shared" si="851"/>
        <v>10548.308949362698</v>
      </c>
      <c r="WP7" s="108">
        <f t="shared" si="851"/>
        <v>9377.2529474718467</v>
      </c>
      <c r="WQ7" s="108">
        <f t="shared" si="851"/>
        <v>10962.140769579766</v>
      </c>
      <c r="WR7" s="108">
        <f t="shared" si="851"/>
        <v>14792.286339673899</v>
      </c>
      <c r="WS7" s="108">
        <f t="shared" si="851"/>
        <v>21131.837628105572</v>
      </c>
      <c r="WT7" s="108">
        <f t="shared" si="852"/>
        <v>10098.959458726578</v>
      </c>
      <c r="WU7" s="108">
        <f t="shared" si="852"/>
        <v>10199.949053313845</v>
      </c>
      <c r="WV7" s="108">
        <f t="shared" si="852"/>
        <v>10082.127859628701</v>
      </c>
      <c r="WW7" s="108">
        <f t="shared" si="852"/>
        <v>8962.826519619839</v>
      </c>
      <c r="WX7" s="108">
        <f t="shared" si="852"/>
        <v>10477.670438428826</v>
      </c>
      <c r="WY7" s="108">
        <f t="shared" si="852"/>
        <v>14138.543242217211</v>
      </c>
      <c r="WZ7" s="108">
        <f t="shared" si="852"/>
        <v>20197.918917453157</v>
      </c>
      <c r="XA7" s="108">
        <f t="shared" si="853"/>
        <v>10760.634811072081</v>
      </c>
      <c r="XB7" s="108">
        <f t="shared" si="853"/>
        <v>10868.241159182802</v>
      </c>
      <c r="XC7" s="108">
        <f t="shared" si="853"/>
        <v>10742.700419720295</v>
      </c>
      <c r="XD7" s="108">
        <f t="shared" si="853"/>
        <v>9550.0633948264713</v>
      </c>
      <c r="XE7" s="108">
        <f t="shared" si="853"/>
        <v>11164.158616487284</v>
      </c>
      <c r="XF7" s="108">
        <f t="shared" si="853"/>
        <v>15064.888735500916</v>
      </c>
      <c r="XG7" s="108">
        <f t="shared" si="853"/>
        <v>21521.269622144162</v>
      </c>
      <c r="XH7" s="108">
        <f t="shared" si="854"/>
        <v>10293.555688831178</v>
      </c>
      <c r="XI7" s="108">
        <f t="shared" si="854"/>
        <v>10396.491245719491</v>
      </c>
      <c r="XJ7" s="108">
        <f t="shared" si="854"/>
        <v>10276.399762683126</v>
      </c>
      <c r="XK7" s="108">
        <f t="shared" si="854"/>
        <v>9135.5306738376694</v>
      </c>
      <c r="XL7" s="108">
        <f t="shared" si="854"/>
        <v>10679.564027162347</v>
      </c>
      <c r="XM7" s="108">
        <f t="shared" si="854"/>
        <v>14410.977964363648</v>
      </c>
      <c r="XN7" s="108">
        <f t="shared" si="854"/>
        <v>20587.111377662357</v>
      </c>
      <c r="XO7" s="108">
        <f t="shared" si="855"/>
        <v>11742.32341112957</v>
      </c>
      <c r="XP7" s="108">
        <f t="shared" si="855"/>
        <v>11859.746645240866</v>
      </c>
      <c r="XQ7" s="108">
        <f t="shared" si="855"/>
        <v>11722.752872111021</v>
      </c>
      <c r="XR7" s="108">
        <f t="shared" si="855"/>
        <v>10421.312027377493</v>
      </c>
      <c r="XS7" s="108">
        <f t="shared" si="855"/>
        <v>12182.66053904693</v>
      </c>
      <c r="XT7" s="108">
        <f t="shared" si="855"/>
        <v>16439.252775581401</v>
      </c>
      <c r="XU7" s="108">
        <f t="shared" si="855"/>
        <v>23484.646822259139</v>
      </c>
      <c r="XV7" s="108">
        <f t="shared" si="856"/>
        <v>12128.729645422092</v>
      </c>
      <c r="XW7" s="108">
        <f t="shared" si="856"/>
        <v>12250.016941876314</v>
      </c>
      <c r="XX7" s="108">
        <f t="shared" si="856"/>
        <v>12108.515096013056</v>
      </c>
      <c r="XY7" s="108">
        <f t="shared" si="856"/>
        <v>10764.247560312106</v>
      </c>
      <c r="XZ7" s="108">
        <f t="shared" si="856"/>
        <v>12583.557007125421</v>
      </c>
      <c r="YA7" s="108">
        <f t="shared" si="856"/>
        <v>16980.221503590928</v>
      </c>
      <c r="YB7" s="108">
        <f t="shared" si="856"/>
        <v>24257.459290844185</v>
      </c>
      <c r="YC7" s="108">
        <f t="shared" si="857"/>
        <v>13635.369793798316</v>
      </c>
      <c r="YD7" s="108">
        <f t="shared" si="857"/>
        <v>13771.723491736298</v>
      </c>
      <c r="YE7" s="108">
        <f t="shared" si="857"/>
        <v>13612.644177475318</v>
      </c>
      <c r="YF7" s="108">
        <f t="shared" si="857"/>
        <v>12101.390691996006</v>
      </c>
      <c r="YG7" s="108">
        <f t="shared" si="857"/>
        <v>14146.696161065753</v>
      </c>
      <c r="YH7" s="108">
        <f t="shared" si="857"/>
        <v>19089.517711317643</v>
      </c>
      <c r="YI7" s="108">
        <f t="shared" si="857"/>
        <v>27270.739587596632</v>
      </c>
      <c r="YJ7" s="108">
        <f t="shared" si="858"/>
        <v>20040.608365297798</v>
      </c>
      <c r="YK7" s="108">
        <f t="shared" si="858"/>
        <v>20241.01444895078</v>
      </c>
      <c r="YL7" s="108">
        <f t="shared" si="858"/>
        <v>20007.207351355639</v>
      </c>
      <c r="YM7" s="108">
        <f t="shared" si="858"/>
        <v>17786.039924201799</v>
      </c>
      <c r="YN7" s="108">
        <f t="shared" si="858"/>
        <v>20792.131178996467</v>
      </c>
      <c r="YO7" s="108">
        <f t="shared" si="858"/>
        <v>28056.851711416923</v>
      </c>
      <c r="YP7" s="108">
        <f t="shared" si="858"/>
        <v>40081.216730595595</v>
      </c>
      <c r="YQ7" s="108">
        <f t="shared" si="859"/>
        <v>22250.459048488105</v>
      </c>
      <c r="YR7" s="108">
        <f t="shared" si="859"/>
        <v>14773.188797710909</v>
      </c>
      <c r="YS7" s="108">
        <f t="shared" si="859"/>
        <v>16182.152035264075</v>
      </c>
      <c r="YT7" s="108">
        <f t="shared" si="859"/>
        <v>15763.64810331759</v>
      </c>
      <c r="YU7" s="108">
        <f t="shared" si="859"/>
        <v>18902.427592916229</v>
      </c>
      <c r="YV7" s="108">
        <f t="shared" si="859"/>
        <v>19613.88427722525</v>
      </c>
      <c r="YW7" s="108">
        <f t="shared" si="859"/>
        <v>32015.550793906077</v>
      </c>
      <c r="YX7" s="108">
        <f t="shared" si="860"/>
        <v>9548.9042386392903</v>
      </c>
      <c r="YY7" s="108">
        <f t="shared" si="860"/>
        <v>9644.3932810256847</v>
      </c>
      <c r="YZ7" s="108">
        <f t="shared" si="860"/>
        <v>9532.9893982415597</v>
      </c>
      <c r="ZA7" s="108">
        <f t="shared" si="860"/>
        <v>8474.6525117923702</v>
      </c>
      <c r="ZB7" s="108">
        <f t="shared" si="860"/>
        <v>9906.9881475882667</v>
      </c>
      <c r="ZC7" s="108">
        <f t="shared" si="860"/>
        <v>13368.465934095009</v>
      </c>
      <c r="ZD7" s="108">
        <f t="shared" si="860"/>
        <v>19097.808477278581</v>
      </c>
      <c r="ZE7" s="108">
        <f t="shared" si="861"/>
        <v>13481.190290984339</v>
      </c>
      <c r="ZF7" s="108">
        <f t="shared" si="861"/>
        <v>13616.002193894185</v>
      </c>
      <c r="ZG7" s="108">
        <f t="shared" si="861"/>
        <v>13458.721640499367</v>
      </c>
      <c r="ZH7" s="108">
        <f t="shared" si="861"/>
        <v>11964.556383248602</v>
      </c>
      <c r="ZI7" s="108">
        <f t="shared" si="861"/>
        <v>13986.734926896252</v>
      </c>
      <c r="ZJ7" s="108">
        <f t="shared" si="861"/>
        <v>18873.666407378081</v>
      </c>
      <c r="ZK7" s="108">
        <f t="shared" si="861"/>
        <v>26962.380581968679</v>
      </c>
      <c r="ZL7" s="108">
        <f t="shared" si="862"/>
        <v>17042.36342275975</v>
      </c>
      <c r="ZM7" s="108">
        <f t="shared" si="862"/>
        <v>17212.787056987348</v>
      </c>
      <c r="ZN7" s="108">
        <f t="shared" si="862"/>
        <v>17013.959483721817</v>
      </c>
      <c r="ZO7" s="108">
        <f t="shared" si="862"/>
        <v>15125.097537699277</v>
      </c>
      <c r="ZP7" s="108">
        <f t="shared" si="862"/>
        <v>17681.45205111324</v>
      </c>
      <c r="ZQ7" s="108">
        <f t="shared" si="862"/>
        <v>23859.308791863648</v>
      </c>
      <c r="ZR7" s="108">
        <f t="shared" si="862"/>
        <v>34084.726845519501</v>
      </c>
      <c r="ZS7" s="108">
        <f t="shared" si="863"/>
        <v>33797.470507037258</v>
      </c>
      <c r="ZT7" s="108">
        <f t="shared" si="863"/>
        <v>34135.445212107632</v>
      </c>
      <c r="ZU7" s="108">
        <f t="shared" si="863"/>
        <v>33741.141389525532</v>
      </c>
      <c r="ZV7" s="108">
        <f t="shared" si="863"/>
        <v>29995.255074995566</v>
      </c>
      <c r="ZW7" s="108">
        <f t="shared" si="863"/>
        <v>35064.875651051152</v>
      </c>
      <c r="ZX7" s="108">
        <f t="shared" si="863"/>
        <v>47316.458709852159</v>
      </c>
      <c r="ZY7" s="108">
        <f t="shared" si="863"/>
        <v>67594.941014074517</v>
      </c>
      <c r="ZZ7" s="108">
        <v>31271.595234454093</v>
      </c>
      <c r="AAA7" s="108">
        <v>28777.177457798931</v>
      </c>
      <c r="AAB7" s="108">
        <v>26767.918643722431</v>
      </c>
      <c r="AAC7" s="108">
        <v>30372.796145705815</v>
      </c>
      <c r="AAD7" s="108">
        <v>33531.490495379301</v>
      </c>
      <c r="AAE7" s="108">
        <v>39055.249423971407</v>
      </c>
      <c r="AAF7" s="108">
        <v>61230.24231784248</v>
      </c>
      <c r="AAG7" s="108">
        <v>40752.82602979595</v>
      </c>
      <c r="AAH7" s="108">
        <v>37885.218735524992</v>
      </c>
      <c r="AAI7" s="108">
        <v>37968.992845254768</v>
      </c>
      <c r="AAJ7" s="108">
        <v>40757.784457063586</v>
      </c>
      <c r="AAK7" s="108">
        <v>46547.841810147605</v>
      </c>
      <c r="AAL7" s="108">
        <v>49182.979315128861</v>
      </c>
      <c r="AAM7" s="108">
        <v>72026.513679919997</v>
      </c>
      <c r="AAN7" s="108">
        <v>60377.843204765508</v>
      </c>
      <c r="AAO7" s="108">
        <v>55012.28452896158</v>
      </c>
      <c r="AAP7" s="596">
        <f t="shared" ca="1" si="864"/>
        <v>50435.912404355156</v>
      </c>
      <c r="AAQ7" s="596">
        <f t="shared" ca="1" si="864"/>
        <v>54773.937095083515</v>
      </c>
      <c r="AAR7" s="596">
        <f t="shared" ca="1" si="423"/>
        <v>60245.387241827004</v>
      </c>
      <c r="AAS7" s="596">
        <f t="shared" ca="1" si="423"/>
        <v>65799.933496680082</v>
      </c>
      <c r="AAT7" s="596">
        <f t="shared" ca="1" si="423"/>
        <v>81219.522912134387</v>
      </c>
      <c r="AAU7" s="596">
        <f t="shared" ca="1" si="423"/>
        <v>75428.718889999422</v>
      </c>
      <c r="AAV7" s="596">
        <f t="shared" ca="1" si="423"/>
        <v>110171.76726409449</v>
      </c>
      <c r="AAW7" s="596">
        <f t="shared" ca="1" si="423"/>
        <v>66826.785048832229</v>
      </c>
      <c r="AAX7" s="348">
        <v>0</v>
      </c>
      <c r="AAY7" s="596">
        <f t="shared" ca="1" si="424"/>
        <v>24921.829367622155</v>
      </c>
      <c r="AAZ7" s="596">
        <f t="shared" ca="1" si="424"/>
        <v>28581.810892364552</v>
      </c>
      <c r="ABA7" s="596">
        <f t="shared" ca="1" si="424"/>
        <v>32574.833675786533</v>
      </c>
      <c r="ABB7" s="596">
        <f t="shared" ca="1" si="424"/>
        <v>18496.615664337009</v>
      </c>
      <c r="ABC7" s="596">
        <f t="shared" ca="1" si="424"/>
        <v>16648.249158636576</v>
      </c>
      <c r="ABD7" s="596">
        <f t="shared" ca="1" si="424"/>
        <v>20358.35472698247</v>
      </c>
      <c r="ABE7" s="348">
        <v>0</v>
      </c>
      <c r="ABF7" s="596">
        <f t="shared" ca="1" si="424"/>
        <v>14927.788888078974</v>
      </c>
      <c r="ABG7" s="596">
        <f t="shared" ca="1" si="424"/>
        <v>19605.782925544961</v>
      </c>
      <c r="ABH7" s="596">
        <f t="shared" ca="1" si="424"/>
        <v>23446.860679832298</v>
      </c>
      <c r="ABI7" s="108">
        <f t="shared" ref="ABI7:ABO7" si="1397">$ABO40*ABI$33</f>
        <v>0</v>
      </c>
      <c r="ABJ7" s="108">
        <f t="shared" si="1397"/>
        <v>0</v>
      </c>
      <c r="ABK7" s="108">
        <f t="shared" si="1397"/>
        <v>0</v>
      </c>
      <c r="ABL7" s="108">
        <f t="shared" si="1397"/>
        <v>0</v>
      </c>
      <c r="ABM7" s="108">
        <f t="shared" si="1397"/>
        <v>0</v>
      </c>
      <c r="ABN7" s="108">
        <f t="shared" si="1397"/>
        <v>0</v>
      </c>
      <c r="ABO7" s="108">
        <f t="shared" si="1397"/>
        <v>0</v>
      </c>
      <c r="ABP7" s="108">
        <f t="shared" ref="ABP7:ABV7" si="1398">$ABV40*ABP$33</f>
        <v>0</v>
      </c>
      <c r="ABQ7" s="108">
        <f t="shared" si="1398"/>
        <v>0</v>
      </c>
      <c r="ABR7" s="108">
        <f t="shared" si="1398"/>
        <v>0</v>
      </c>
      <c r="ABS7" s="108">
        <f t="shared" si="1398"/>
        <v>0</v>
      </c>
      <c r="ABT7" s="108">
        <f t="shared" si="1398"/>
        <v>0</v>
      </c>
      <c r="ABU7" s="108">
        <f t="shared" si="1398"/>
        <v>0</v>
      </c>
      <c r="ABV7" s="108">
        <f t="shared" si="1398"/>
        <v>0</v>
      </c>
      <c r="ABW7" s="108">
        <f t="shared" ref="ABW7:ACC7" si="1399">$ACC40*ABW$33</f>
        <v>0</v>
      </c>
      <c r="ABX7" s="108">
        <f t="shared" si="1399"/>
        <v>0</v>
      </c>
      <c r="ABY7" s="108">
        <f t="shared" si="1399"/>
        <v>0</v>
      </c>
      <c r="ABZ7" s="108">
        <f t="shared" si="1399"/>
        <v>0</v>
      </c>
      <c r="ACA7" s="108">
        <f t="shared" si="1399"/>
        <v>0</v>
      </c>
      <c r="ACB7" s="108">
        <f t="shared" si="1399"/>
        <v>0</v>
      </c>
      <c r="ACC7" s="108">
        <f t="shared" si="1399"/>
        <v>0</v>
      </c>
      <c r="ACD7" s="108">
        <f t="shared" ref="ACD7:ACJ7" si="1400">$ACI40*ACD$33</f>
        <v>0</v>
      </c>
      <c r="ACE7" s="108">
        <f t="shared" si="1400"/>
        <v>0</v>
      </c>
      <c r="ACF7" s="108">
        <f t="shared" si="1400"/>
        <v>0</v>
      </c>
      <c r="ACG7" s="108">
        <f t="shared" si="1400"/>
        <v>0</v>
      </c>
      <c r="ACH7" s="108">
        <f t="shared" si="1400"/>
        <v>0</v>
      </c>
      <c r="ACI7" s="108">
        <f t="shared" si="1400"/>
        <v>0</v>
      </c>
      <c r="ACJ7" s="108">
        <f t="shared" si="1400"/>
        <v>0</v>
      </c>
    </row>
    <row r="8" spans="1:779">
      <c r="A8" s="598" t="s">
        <v>15</v>
      </c>
      <c r="B8" s="596">
        <f t="shared" si="429"/>
        <v>0</v>
      </c>
      <c r="C8" s="596">
        <f t="shared" si="430"/>
        <v>12483.77582592</v>
      </c>
      <c r="D8" s="596">
        <f t="shared" si="431"/>
        <v>11776.020775680001</v>
      </c>
      <c r="E8" s="596">
        <f t="shared" si="432"/>
        <v>10624.852922880002</v>
      </c>
      <c r="F8" s="596">
        <f t="shared" si="433"/>
        <v>11750.439267840002</v>
      </c>
      <c r="G8" s="596">
        <f t="shared" si="434"/>
        <v>15118.671133440002</v>
      </c>
      <c r="H8" s="596">
        <f t="shared" si="435"/>
        <v>23517.932874239999</v>
      </c>
      <c r="I8" s="596">
        <f t="shared" si="436"/>
        <v>7143.5110958400001</v>
      </c>
      <c r="J8" s="596">
        <f t="shared" si="437"/>
        <v>6981.5675193600009</v>
      </c>
      <c r="K8" s="596">
        <f t="shared" si="438"/>
        <v>7083.5319934400004</v>
      </c>
      <c r="L8" s="596">
        <f t="shared" si="439"/>
        <v>6927.5863272000006</v>
      </c>
      <c r="M8" s="596">
        <f t="shared" si="440"/>
        <v>7665.3292867199998</v>
      </c>
      <c r="N8" s="596">
        <f t="shared" ref="N8" si="1401">O41*N$33</f>
        <v>9434.7128075199998</v>
      </c>
      <c r="O8" s="596">
        <f t="shared" ref="O8" si="1402">O41*O$33</f>
        <v>14742.86336992</v>
      </c>
      <c r="P8" s="596">
        <f t="shared" si="443"/>
        <v>9660.5411430000004</v>
      </c>
      <c r="Q8" s="596">
        <f t="shared" si="444"/>
        <v>10325.975500499999</v>
      </c>
      <c r="R8" s="596">
        <f t="shared" si="445"/>
        <v>8963.7922275000001</v>
      </c>
      <c r="S8" s="596">
        <f t="shared" si="446"/>
        <v>9198.6514124999994</v>
      </c>
      <c r="T8" s="596">
        <f t="shared" si="447"/>
        <v>9801.4566540000014</v>
      </c>
      <c r="U8" s="596">
        <f t="shared" ref="U8" si="1403">V41*U$33</f>
        <v>12408.3936075</v>
      </c>
      <c r="V8" s="596">
        <f t="shared" ref="V8" si="1404">V41*V$33</f>
        <v>17927.584455</v>
      </c>
      <c r="W8" s="596">
        <f t="shared" si="450"/>
        <v>13775.3427718</v>
      </c>
      <c r="X8" s="596">
        <f t="shared" si="451"/>
        <v>14724.2116013</v>
      </c>
      <c r="Y8" s="596">
        <f t="shared" si="452"/>
        <v>12781.821291500002</v>
      </c>
      <c r="Z8" s="596">
        <f t="shared" si="453"/>
        <v>13116.716172500001</v>
      </c>
      <c r="AA8" s="596">
        <f t="shared" si="454"/>
        <v>13976.279700400002</v>
      </c>
      <c r="AB8" s="596">
        <f t="shared" ref="AB8" si="1405">AC41*AB$33</f>
        <v>17693.6128795</v>
      </c>
      <c r="AC8" s="596">
        <f t="shared" ref="AC8" si="1406">AC41*AC$33</f>
        <v>25563.642583000004</v>
      </c>
      <c r="AD8" s="596">
        <f t="shared" si="457"/>
        <v>12608.738678849999</v>
      </c>
      <c r="AE8" s="596">
        <f t="shared" si="458"/>
        <v>12322.898255399999</v>
      </c>
      <c r="AF8" s="596">
        <f t="shared" si="459"/>
        <v>12502.87185535</v>
      </c>
      <c r="AG8" s="596">
        <f t="shared" si="460"/>
        <v>12227.618114250001</v>
      </c>
      <c r="AH8" s="596">
        <f t="shared" si="461"/>
        <v>13529.780043299999</v>
      </c>
      <c r="AI8" s="596">
        <f t="shared" ref="AI8" si="1407">AJ41*AI$33</f>
        <v>16652.85133655</v>
      </c>
      <c r="AJ8" s="596">
        <f t="shared" ref="AJ8" si="1408">AJ41*AJ$33</f>
        <v>26022.065216299998</v>
      </c>
      <c r="AK8" s="596">
        <f t="shared" si="464"/>
        <v>12423.4609425</v>
      </c>
      <c r="AL8" s="596">
        <f t="shared" si="465"/>
        <v>12141.82077</v>
      </c>
      <c r="AM8" s="596">
        <f t="shared" si="466"/>
        <v>12319.149767499999</v>
      </c>
      <c r="AN8" s="596">
        <f t="shared" si="467"/>
        <v>12047.940712500002</v>
      </c>
      <c r="AO8" s="596">
        <f t="shared" si="468"/>
        <v>13330.968165</v>
      </c>
      <c r="AP8" s="596">
        <f t="shared" ref="AP8" si="1409">AQ41*AP$33</f>
        <v>16408.147827500001</v>
      </c>
      <c r="AQ8" s="596">
        <f t="shared" ref="AQ8" si="1410">AQ41*AQ$33</f>
        <v>25639.686815000001</v>
      </c>
      <c r="AR8" s="596">
        <f t="shared" si="471"/>
        <v>14642.381778750001</v>
      </c>
      <c r="AS8" s="596">
        <f t="shared" si="472"/>
        <v>16769.276865</v>
      </c>
      <c r="AT8" s="596">
        <f t="shared" si="473"/>
        <v>23125.373741250001</v>
      </c>
      <c r="AU8" s="596">
        <f t="shared" si="474"/>
        <v>14199.790893750001</v>
      </c>
      <c r="AV8" s="596">
        <f t="shared" si="475"/>
        <v>14482.557292500001</v>
      </c>
      <c r="AW8" s="596">
        <f t="shared" ref="AW8" si="1411">AX41*AW$33</f>
        <v>16879.924586250003</v>
      </c>
      <c r="AX8" s="596">
        <f t="shared" ref="AX8" si="1412">AX41*AX$33</f>
        <v>22842.6073425</v>
      </c>
      <c r="AY8" s="596">
        <f t="shared" si="478"/>
        <v>10356.2214</v>
      </c>
      <c r="AZ8" s="596">
        <f t="shared" si="479"/>
        <v>10121.445600000001</v>
      </c>
      <c r="BA8" s="596">
        <f t="shared" si="480"/>
        <v>10269.267399999999</v>
      </c>
      <c r="BB8" s="596">
        <f t="shared" si="481"/>
        <v>10043.187</v>
      </c>
      <c r="BC8" s="596">
        <f t="shared" si="482"/>
        <v>11112.7212</v>
      </c>
      <c r="BD8" s="596">
        <f t="shared" ref="BD8" si="1413">BE41*BD$33</f>
        <v>13677.8642</v>
      </c>
      <c r="BE8" s="596">
        <f t="shared" ref="BE8" si="1414">BE41*BE$33</f>
        <v>21373.2932</v>
      </c>
      <c r="BF8" s="596">
        <f t="shared" si="485"/>
        <v>10080.361551240001</v>
      </c>
      <c r="BG8" s="596">
        <f t="shared" si="486"/>
        <v>9851.8395009600008</v>
      </c>
      <c r="BH8" s="596">
        <f t="shared" si="487"/>
        <v>9995.7237548400008</v>
      </c>
      <c r="BI8" s="596">
        <f t="shared" si="488"/>
        <v>9775.6654842000007</v>
      </c>
      <c r="BJ8" s="596">
        <f t="shared" si="489"/>
        <v>10816.710379920001</v>
      </c>
      <c r="BK8" s="596">
        <f t="shared" ref="BK8" si="1415">BL41*BK$33</f>
        <v>13313.52537372</v>
      </c>
      <c r="BL8" s="596">
        <f t="shared" ref="BL8" si="1416">BL41*BL$33</f>
        <v>20803.97035512</v>
      </c>
      <c r="BM8" s="596">
        <f t="shared" si="492"/>
        <v>10059.868538279999</v>
      </c>
      <c r="BN8" s="596">
        <f t="shared" si="493"/>
        <v>9831.8110651200004</v>
      </c>
      <c r="BO8" s="596">
        <f t="shared" si="494"/>
        <v>9975.4028074800008</v>
      </c>
      <c r="BP8" s="596">
        <f t="shared" si="495"/>
        <v>9755.7919074000001</v>
      </c>
      <c r="BQ8" s="596">
        <f t="shared" si="496"/>
        <v>10794.72039624</v>
      </c>
      <c r="BR8" s="596">
        <f t="shared" ref="BR8" si="1417">BS41*BR$33</f>
        <v>13286.45945484</v>
      </c>
      <c r="BS8" s="596">
        <f t="shared" ref="BS8" si="1418">BS41*BS$33</f>
        <v>20761.676630639999</v>
      </c>
      <c r="BT8" s="596">
        <f t="shared" si="499"/>
        <v>10261.481351760001</v>
      </c>
      <c r="BU8" s="596">
        <f t="shared" si="500"/>
        <v>10028.853311040002</v>
      </c>
      <c r="BV8" s="596">
        <f t="shared" si="501"/>
        <v>10175.322818160001</v>
      </c>
      <c r="BW8" s="596">
        <f t="shared" si="502"/>
        <v>9951.3106308000024</v>
      </c>
      <c r="BX8" s="596">
        <f t="shared" si="503"/>
        <v>11011.060594080001</v>
      </c>
      <c r="BY8" s="596">
        <f t="shared" ref="BY8" si="1419">BZ41*BY$33</f>
        <v>13552.73733528</v>
      </c>
      <c r="BZ8" s="596">
        <f t="shared" ref="BZ8" si="1420">BZ41*BZ$33</f>
        <v>21177.767558880001</v>
      </c>
      <c r="CA8" s="596">
        <f t="shared" si="506"/>
        <v>10418.756093640002</v>
      </c>
      <c r="CB8" s="596">
        <f t="shared" si="507"/>
        <v>10182.562630560002</v>
      </c>
      <c r="CC8" s="596">
        <f t="shared" si="508"/>
        <v>10331.277033240001</v>
      </c>
      <c r="CD8" s="596">
        <f t="shared" si="509"/>
        <v>10103.831476200003</v>
      </c>
      <c r="CE8" s="596">
        <f t="shared" si="510"/>
        <v>11179.823919120003</v>
      </c>
      <c r="CF8" s="596">
        <f t="shared" ref="CF8" si="1421">CG41*CF$33</f>
        <v>13760.456200920002</v>
      </c>
      <c r="CG8" s="596">
        <f t="shared" ref="CG8" si="1422">CG41*CG$33</f>
        <v>21502.353046320004</v>
      </c>
      <c r="CH8" s="596">
        <f t="shared" si="513"/>
        <v>10228.16798604</v>
      </c>
      <c r="CI8" s="596">
        <f t="shared" si="514"/>
        <v>9996.2951601599998</v>
      </c>
      <c r="CJ8" s="596">
        <f t="shared" si="515"/>
        <v>10142.289161639999</v>
      </c>
      <c r="CK8" s="596">
        <f t="shared" si="516"/>
        <v>9919.0042181999997</v>
      </c>
      <c r="CL8" s="596">
        <f t="shared" si="517"/>
        <v>10975.313758319999</v>
      </c>
      <c r="CM8" s="596">
        <f t="shared" ref="CM8" si="1423">CN41*CM$33</f>
        <v>13508.739078119999</v>
      </c>
      <c r="CN8" s="596">
        <f t="shared" ref="CN8" si="1424">CN41*CN$33</f>
        <v>21109.015037519999</v>
      </c>
      <c r="CO8" s="596">
        <f t="shared" si="520"/>
        <v>10157.180889599998</v>
      </c>
      <c r="CP8" s="596">
        <f t="shared" si="521"/>
        <v>10390.571994599999</v>
      </c>
      <c r="CQ8" s="596">
        <f t="shared" si="522"/>
        <v>11146.7591748</v>
      </c>
      <c r="CR8" s="596">
        <f t="shared" si="523"/>
        <v>14246.193049200001</v>
      </c>
      <c r="CS8" s="596">
        <f t="shared" si="524"/>
        <v>16103.986244999998</v>
      </c>
      <c r="CT8" s="596">
        <f t="shared" ref="CT8" si="1425">CU41*CT$33</f>
        <v>11828.261201400001</v>
      </c>
      <c r="CU8" s="596">
        <f t="shared" ref="CU8" si="1426">CU41*CU$33</f>
        <v>19483.489445399999</v>
      </c>
      <c r="CV8" s="596">
        <f t="shared" si="527"/>
        <v>12788.784876240001</v>
      </c>
      <c r="CW8" s="596">
        <f t="shared" si="528"/>
        <v>12498.862800960002</v>
      </c>
      <c r="CX8" s="596">
        <f t="shared" si="529"/>
        <v>12681.40632984</v>
      </c>
      <c r="CY8" s="596">
        <f t="shared" si="530"/>
        <v>12402.222109200002</v>
      </c>
      <c r="CZ8" s="596">
        <f t="shared" si="531"/>
        <v>13722.97822992</v>
      </c>
      <c r="DA8" s="596">
        <f t="shared" si="532"/>
        <v>16890.645348720001</v>
      </c>
      <c r="DB8" s="596">
        <f t="shared" si="533"/>
        <v>26393.646705120002</v>
      </c>
      <c r="DC8" s="596">
        <f t="shared" si="534"/>
        <v>11906.970477120001</v>
      </c>
      <c r="DD8" s="596">
        <f t="shared" si="535"/>
        <v>11637.039156480003</v>
      </c>
      <c r="DE8" s="596">
        <f t="shared" si="536"/>
        <v>11806.995913920002</v>
      </c>
      <c r="DF8" s="596">
        <f t="shared" si="537"/>
        <v>11547.062049600003</v>
      </c>
      <c r="DG8" s="596">
        <f t="shared" si="538"/>
        <v>12776.749176960002</v>
      </c>
      <c r="DH8" s="596">
        <f t="shared" ref="DH8" si="1427">DI41*DH$33</f>
        <v>15725.998791360002</v>
      </c>
      <c r="DI8" s="596">
        <f t="shared" ref="DI8" si="1428">DI41*DI$33</f>
        <v>24573.747634560004</v>
      </c>
      <c r="DJ8" s="596">
        <f t="shared" si="541"/>
        <v>16673.207639760003</v>
      </c>
      <c r="DK8" s="596">
        <f t="shared" si="542"/>
        <v>15245.868133439999</v>
      </c>
      <c r="DL8" s="596">
        <f t="shared" si="543"/>
        <v>13818.52862712</v>
      </c>
      <c r="DM8" s="596">
        <f t="shared" si="544"/>
        <v>15622.30932192</v>
      </c>
      <c r="DN8" s="596">
        <f t="shared" si="545"/>
        <v>17645.680710000001</v>
      </c>
      <c r="DO8" s="596">
        <f t="shared" ref="DO8" si="1429">DP41*DO$33</f>
        <v>27433.151610479999</v>
      </c>
      <c r="DP8" s="596">
        <f t="shared" ref="DP8" si="1430">DP41*DP$33</f>
        <v>50427.434206800004</v>
      </c>
      <c r="DQ8" s="596">
        <f t="shared" si="548"/>
        <v>14433.443064719999</v>
      </c>
      <c r="DR8" s="596">
        <f t="shared" si="549"/>
        <v>14106.23654688</v>
      </c>
      <c r="DS8" s="596">
        <f t="shared" si="550"/>
        <v>14312.255465519998</v>
      </c>
      <c r="DT8" s="596">
        <f t="shared" si="551"/>
        <v>13997.1677076</v>
      </c>
      <c r="DU8" s="596">
        <f t="shared" si="552"/>
        <v>15487.775177759999</v>
      </c>
      <c r="DV8" s="596">
        <f t="shared" ref="DV8" si="1431">DW41*DV$33</f>
        <v>19062.809354159999</v>
      </c>
      <c r="DW8" s="596">
        <f t="shared" ref="DW8" si="1432">DW41*DW$33</f>
        <v>29787.911883359997</v>
      </c>
      <c r="DX8" s="596">
        <f t="shared" si="555"/>
        <v>17780.600274839999</v>
      </c>
      <c r="DY8" s="596">
        <f t="shared" si="556"/>
        <v>15921.090652319997</v>
      </c>
      <c r="DZ8" s="596">
        <f t="shared" si="557"/>
        <v>26601.745095719998</v>
      </c>
      <c r="EA8" s="596">
        <f t="shared" si="558"/>
        <v>27938.747882159994</v>
      </c>
      <c r="EB8" s="596">
        <f t="shared" si="559"/>
        <v>14814.605587679998</v>
      </c>
      <c r="EC8" s="596">
        <f t="shared" ref="EC8" si="1433">ED41*EC$33</f>
        <v>19947.466859759996</v>
      </c>
      <c r="ED8" s="596">
        <f t="shared" ref="ED8" si="1434">ED41*ED$33</f>
        <v>30674.224847519996</v>
      </c>
      <c r="EE8" s="596">
        <f t="shared" si="562"/>
        <v>13896.590856480003</v>
      </c>
      <c r="EF8" s="596">
        <f t="shared" si="563"/>
        <v>13701.671677800001</v>
      </c>
      <c r="EG8" s="596">
        <f t="shared" si="564"/>
        <v>13816.330018200002</v>
      </c>
      <c r="EH8" s="596">
        <f t="shared" si="565"/>
        <v>14274.963379800001</v>
      </c>
      <c r="EI8" s="596">
        <f t="shared" si="566"/>
        <v>15765.521805000004</v>
      </c>
      <c r="EJ8" s="596">
        <f t="shared" ref="EJ8" si="1435">EK41*EJ$33</f>
        <v>17806.440264120003</v>
      </c>
      <c r="EK8" s="596">
        <f t="shared" ref="EK8" si="1436">EK41*EK$33</f>
        <v>25396.822398600005</v>
      </c>
      <c r="EL8" s="596">
        <f t="shared" si="569"/>
        <v>13487.081411519999</v>
      </c>
      <c r="EM8" s="596">
        <f t="shared" si="570"/>
        <v>13297.906177199999</v>
      </c>
      <c r="EN8" s="596">
        <f t="shared" si="571"/>
        <v>13409.185726799999</v>
      </c>
      <c r="EO8" s="596">
        <f t="shared" si="572"/>
        <v>13854.3039252</v>
      </c>
      <c r="EP8" s="596">
        <f t="shared" si="573"/>
        <v>15300.93807</v>
      </c>
      <c r="EQ8" s="596">
        <f t="shared" ref="EQ8" si="1437">ER41*EQ$33</f>
        <v>17281.714052879997</v>
      </c>
      <c r="ER8" s="596">
        <f t="shared" ref="ER8" si="1438">ER41*ER$33</f>
        <v>24648.420236400001</v>
      </c>
      <c r="ES8" s="596">
        <f t="shared" si="576"/>
        <v>11385.554400000001</v>
      </c>
      <c r="ET8" s="596">
        <f t="shared" si="577"/>
        <v>11499.409944000001</v>
      </c>
      <c r="EU8" s="596">
        <f t="shared" si="578"/>
        <v>11366.578476000002</v>
      </c>
      <c r="EV8" s="596">
        <f t="shared" si="579"/>
        <v>10104.679530000001</v>
      </c>
      <c r="EW8" s="596">
        <f t="shared" si="580"/>
        <v>11812.512690000001</v>
      </c>
      <c r="EX8" s="596">
        <f t="shared" ref="EX8" si="1439">EY41*EX$33</f>
        <v>15939.776160000003</v>
      </c>
      <c r="EY8" s="596">
        <f t="shared" ref="EY8" si="1440">EY41*EY$33</f>
        <v>22771.108800000002</v>
      </c>
      <c r="EZ8" s="596">
        <f t="shared" si="583"/>
        <v>12937.008960000001</v>
      </c>
      <c r="FA8" s="596">
        <f t="shared" si="584"/>
        <v>13066.379049600002</v>
      </c>
      <c r="FB8" s="596">
        <f t="shared" si="585"/>
        <v>12915.447278400001</v>
      </c>
      <c r="FC8" s="596">
        <f t="shared" si="586"/>
        <v>11481.595452000001</v>
      </c>
      <c r="FD8" s="596">
        <f t="shared" si="587"/>
        <v>13422.146796000001</v>
      </c>
      <c r="FE8" s="596">
        <f t="shared" ref="FE8" si="1441">FF41*FE$33</f>
        <v>18111.812544000004</v>
      </c>
      <c r="FF8" s="596">
        <f t="shared" ref="FF8" si="1442">FF41*FF$33</f>
        <v>25874.017920000002</v>
      </c>
      <c r="FG8" s="596">
        <f t="shared" si="590"/>
        <v>15407.654112</v>
      </c>
      <c r="FH8" s="596">
        <f t="shared" si="591"/>
        <v>15561.730653120001</v>
      </c>
      <c r="FI8" s="596">
        <f t="shared" si="592"/>
        <v>15381.974688480002</v>
      </c>
      <c r="FJ8" s="596">
        <f t="shared" si="593"/>
        <v>13674.293024400002</v>
      </c>
      <c r="FK8" s="596">
        <f t="shared" si="594"/>
        <v>15985.441141200001</v>
      </c>
      <c r="FL8" s="596">
        <f t="shared" ref="FL8" si="1443">FM41*FL$33</f>
        <v>21570.715756800004</v>
      </c>
      <c r="FM8" s="596">
        <f t="shared" ref="FM8" si="1444">FM41*FM$33</f>
        <v>30815.308224</v>
      </c>
      <c r="FN8" s="596">
        <f t="shared" si="597"/>
        <v>12689.84232</v>
      </c>
      <c r="FO8" s="596">
        <f t="shared" si="598"/>
        <v>12816.7407432</v>
      </c>
      <c r="FP8" s="596">
        <f t="shared" si="599"/>
        <v>12668.6925828</v>
      </c>
      <c r="FQ8" s="596">
        <f t="shared" si="600"/>
        <v>11262.235059000001</v>
      </c>
      <c r="FR8" s="596">
        <f t="shared" si="601"/>
        <v>13165.711407000001</v>
      </c>
      <c r="FS8" s="596">
        <f t="shared" ref="FS8" si="1445">FT41*FS$33</f>
        <v>17765.779248000003</v>
      </c>
      <c r="FT8" s="596">
        <f t="shared" ref="FT8" si="1446">FT41*FT$33</f>
        <v>25379.684639999999</v>
      </c>
      <c r="FU8" s="596">
        <f t="shared" si="604"/>
        <v>15039.503280000001</v>
      </c>
      <c r="FV8" s="596">
        <f t="shared" si="605"/>
        <v>15189.898312800002</v>
      </c>
      <c r="FW8" s="596">
        <f t="shared" si="606"/>
        <v>15014.437441200003</v>
      </c>
      <c r="FX8" s="596">
        <f t="shared" si="607"/>
        <v>13347.559161000001</v>
      </c>
      <c r="FY8" s="596">
        <f t="shared" si="608"/>
        <v>15603.484653000001</v>
      </c>
      <c r="FZ8" s="596">
        <f t="shared" ref="FZ8" si="1447">GA41*FZ$33</f>
        <v>21055.304592000004</v>
      </c>
      <c r="GA8" s="596">
        <f t="shared" ref="GA8" si="1448">GA41*GA$33</f>
        <v>30079.006560000002</v>
      </c>
      <c r="GB8" s="596">
        <f t="shared" si="611"/>
        <v>15766.297487999998</v>
      </c>
      <c r="GC8" s="596">
        <f t="shared" si="612"/>
        <v>15923.960462879999</v>
      </c>
      <c r="GD8" s="596">
        <f t="shared" si="613"/>
        <v>15740.020325519999</v>
      </c>
      <c r="GE8" s="596">
        <f t="shared" si="614"/>
        <v>13992.589020599999</v>
      </c>
      <c r="GF8" s="596">
        <f t="shared" si="615"/>
        <v>16357.533643799999</v>
      </c>
      <c r="GG8" s="596">
        <f t="shared" ref="GG8" si="1449">GH41*GG$33</f>
        <v>22072.8164832</v>
      </c>
      <c r="GH8" s="596">
        <f t="shared" ref="GH8" si="1450">GH41*GH$33</f>
        <v>31532.594975999997</v>
      </c>
      <c r="GI8" s="596">
        <f t="shared" si="618"/>
        <v>14927.267088000001</v>
      </c>
      <c r="GJ8" s="596">
        <f t="shared" si="619"/>
        <v>15076.539758880002</v>
      </c>
      <c r="GK8" s="596">
        <f t="shared" si="620"/>
        <v>14902.388309520002</v>
      </c>
      <c r="GL8" s="596">
        <f t="shared" si="621"/>
        <v>13247.949540600001</v>
      </c>
      <c r="GM8" s="596">
        <f t="shared" si="622"/>
        <v>15487.039603800002</v>
      </c>
      <c r="GN8" s="596">
        <f t="shared" ref="GN8" si="1451">GO41*GN$33</f>
        <v>20898.173923200004</v>
      </c>
      <c r="GO8" s="596">
        <f t="shared" ref="GO8" si="1452">GO41*GO$33</f>
        <v>29854.534176000001</v>
      </c>
      <c r="GP8" s="596">
        <f t="shared" si="625"/>
        <v>12198.831984</v>
      </c>
      <c r="GQ8" s="596">
        <f t="shared" si="626"/>
        <v>12320.820303840001</v>
      </c>
      <c r="GR8" s="596">
        <f t="shared" si="627"/>
        <v>12178.50059736</v>
      </c>
      <c r="GS8" s="596">
        <f t="shared" si="628"/>
        <v>10826.4633858</v>
      </c>
      <c r="GT8" s="596">
        <f t="shared" si="629"/>
        <v>12656.2881834</v>
      </c>
      <c r="GU8" s="596">
        <f t="shared" ref="GU8" si="1453">GV41*GU$33</f>
        <v>17078.3647776</v>
      </c>
      <c r="GV8" s="596">
        <f t="shared" ref="GV8" si="1454">GV41*GV$33</f>
        <v>24397.663968000001</v>
      </c>
      <c r="GW8" s="596">
        <f t="shared" si="632"/>
        <v>11654.414784000001</v>
      </c>
      <c r="GX8" s="596">
        <f t="shared" si="633"/>
        <v>11770.958931840001</v>
      </c>
      <c r="GY8" s="596">
        <f t="shared" si="634"/>
        <v>11634.99075936</v>
      </c>
      <c r="GZ8" s="596">
        <f t="shared" si="635"/>
        <v>10343.293120799999</v>
      </c>
      <c r="HA8" s="596">
        <f t="shared" si="636"/>
        <v>12091.455338400001</v>
      </c>
      <c r="HB8" s="596">
        <f t="shared" ref="HB8" si="1455">HC41*HB$33</f>
        <v>16316.180697600001</v>
      </c>
      <c r="HC8" s="596">
        <f t="shared" ref="HC8" si="1456">HC41*HC$33</f>
        <v>23308.829568000001</v>
      </c>
      <c r="HD8" s="596">
        <f t="shared" si="639"/>
        <v>11965.965408000002</v>
      </c>
      <c r="HE8" s="596">
        <f t="shared" si="640"/>
        <v>12085.625062080002</v>
      </c>
      <c r="HF8" s="596">
        <f t="shared" si="641"/>
        <v>11946.022132320002</v>
      </c>
      <c r="HG8" s="596">
        <f t="shared" si="642"/>
        <v>10619.794299600002</v>
      </c>
      <c r="HH8" s="596">
        <f t="shared" si="643"/>
        <v>12414.689110800002</v>
      </c>
      <c r="HI8" s="596">
        <f t="shared" ref="HI8" si="1457">HJ41*HI$33</f>
        <v>16752.351571200004</v>
      </c>
      <c r="HJ8" s="596">
        <f t="shared" ref="HJ8" si="1458">HJ41*HJ$33</f>
        <v>23931.930816000004</v>
      </c>
      <c r="HK8" s="596">
        <f t="shared" si="646"/>
        <v>10646.962704000001</v>
      </c>
      <c r="HL8" s="596">
        <f t="shared" si="647"/>
        <v>10753.432331040001</v>
      </c>
      <c r="HM8" s="596">
        <f t="shared" si="648"/>
        <v>10629.217766160002</v>
      </c>
      <c r="HN8" s="596">
        <f t="shared" si="649"/>
        <v>9449.1793998000012</v>
      </c>
      <c r="HO8" s="596">
        <f t="shared" si="650"/>
        <v>11046.223805400001</v>
      </c>
      <c r="HP8" s="596">
        <f t="shared" ref="HP8" si="1459">HQ41*HP$33</f>
        <v>14905.747785600002</v>
      </c>
      <c r="HQ8" s="596">
        <f t="shared" ref="HQ8" si="1460">HQ41*HQ$33</f>
        <v>21293.925408000003</v>
      </c>
      <c r="HR8" s="596">
        <f t="shared" si="653"/>
        <v>12726.910512</v>
      </c>
      <c r="HS8" s="596">
        <f t="shared" si="654"/>
        <v>12854.179617120002</v>
      </c>
      <c r="HT8" s="596">
        <f t="shared" si="655"/>
        <v>12705.698994480003</v>
      </c>
      <c r="HU8" s="596">
        <f t="shared" si="656"/>
        <v>11295.1330794</v>
      </c>
      <c r="HV8" s="596">
        <f t="shared" si="657"/>
        <v>13204.169656200002</v>
      </c>
      <c r="HW8" s="596">
        <f t="shared" ref="HW8" si="1461">HX41*HW$33</f>
        <v>17817.674716800004</v>
      </c>
      <c r="HX8" s="596">
        <f t="shared" ref="HX8" si="1462">HX41*HX$33</f>
        <v>25453.821024000001</v>
      </c>
      <c r="HY8" s="596">
        <f t="shared" si="660"/>
        <v>14170.443264</v>
      </c>
      <c r="HZ8" s="596">
        <f t="shared" si="661"/>
        <v>14312.147696640001</v>
      </c>
      <c r="IA8" s="596">
        <f t="shared" si="662"/>
        <v>14146.82585856</v>
      </c>
      <c r="IB8" s="596">
        <f t="shared" si="663"/>
        <v>12576.2683968</v>
      </c>
      <c r="IC8" s="596">
        <f t="shared" si="664"/>
        <v>14701.8348864</v>
      </c>
      <c r="ID8" s="596">
        <f t="shared" ref="ID8" si="1463">IE41*ID$33</f>
        <v>19838.6205696</v>
      </c>
      <c r="IE8" s="596">
        <f t="shared" ref="IE8" si="1464">IE41*IE$33</f>
        <v>28340.886527999999</v>
      </c>
      <c r="IF8" s="596">
        <f t="shared" si="667"/>
        <v>11748.847824</v>
      </c>
      <c r="IG8" s="596">
        <f t="shared" si="668"/>
        <v>11866.336302240001</v>
      </c>
      <c r="IH8" s="596">
        <f t="shared" si="669"/>
        <v>11729.266410960001</v>
      </c>
      <c r="II8" s="596">
        <f t="shared" si="670"/>
        <v>10427.1024438</v>
      </c>
      <c r="IJ8" s="596">
        <f t="shared" si="671"/>
        <v>12189.429617400001</v>
      </c>
      <c r="IK8" s="596">
        <f t="shared" ref="IK8" si="1465">IL41*IK$33</f>
        <v>16448.386953600002</v>
      </c>
      <c r="IL8" s="596">
        <f t="shared" ref="IL8" si="1466">IL41*IL$33</f>
        <v>23497.695648000001</v>
      </c>
      <c r="IM8" s="596">
        <f t="shared" si="674"/>
        <v>10082.675232</v>
      </c>
      <c r="IN8" s="596">
        <f t="shared" si="675"/>
        <v>10183.501984320001</v>
      </c>
      <c r="IO8" s="596">
        <f t="shared" si="676"/>
        <v>10065.870773280001</v>
      </c>
      <c r="IP8" s="596">
        <f t="shared" si="677"/>
        <v>8948.3742684000008</v>
      </c>
      <c r="IQ8" s="596">
        <f t="shared" si="678"/>
        <v>10460.775553200001</v>
      </c>
      <c r="IR8" s="596">
        <f t="shared" ref="IR8" si="1467">IS41*IR$33</f>
        <v>14115.745324800002</v>
      </c>
      <c r="IS8" s="596">
        <f t="shared" ref="IS8" si="1468">IS41*IS$33</f>
        <v>20165.350463999999</v>
      </c>
      <c r="IT8" s="596">
        <f t="shared" si="681"/>
        <v>12768.93072</v>
      </c>
      <c r="IU8" s="596">
        <f t="shared" si="682"/>
        <v>12896.620027200001</v>
      </c>
      <c r="IV8" s="596">
        <f t="shared" si="683"/>
        <v>12747.649168800001</v>
      </c>
      <c r="IW8" s="596">
        <f t="shared" si="684"/>
        <v>11332.426014000001</v>
      </c>
      <c r="IX8" s="596">
        <f t="shared" si="685"/>
        <v>13247.765622000001</v>
      </c>
      <c r="IY8" s="596">
        <f t="shared" ref="IY8" si="1469">IZ41*IY$33</f>
        <v>17876.503008000003</v>
      </c>
      <c r="IZ8" s="596">
        <f t="shared" ref="IZ8" si="1470">IZ41*IZ$33</f>
        <v>25537.861440000001</v>
      </c>
      <c r="JA8" s="596">
        <f t="shared" si="688"/>
        <v>10125.508032</v>
      </c>
      <c r="JB8" s="596">
        <f t="shared" si="689"/>
        <v>10226.763112320001</v>
      </c>
      <c r="JC8" s="596">
        <f t="shared" si="690"/>
        <v>10108.632185280001</v>
      </c>
      <c r="JD8" s="596">
        <f t="shared" si="691"/>
        <v>8986.3883784000009</v>
      </c>
      <c r="JE8" s="596">
        <f t="shared" si="692"/>
        <v>10505.214583200001</v>
      </c>
      <c r="JF8" s="596">
        <f t="shared" ref="JF8" si="1471">JG41*JF$33</f>
        <v>14175.711244800003</v>
      </c>
      <c r="JG8" s="596">
        <f t="shared" ref="JG8" si="1472">JG41*JG$33</f>
        <v>20251.016063999999</v>
      </c>
      <c r="JH8" s="596">
        <f t="shared" si="695"/>
        <v>10417.262256</v>
      </c>
      <c r="JI8" s="596">
        <f t="shared" si="696"/>
        <v>10521.434878560001</v>
      </c>
      <c r="JJ8" s="596">
        <f t="shared" si="697"/>
        <v>10399.900152240001</v>
      </c>
      <c r="JK8" s="596">
        <f t="shared" si="698"/>
        <v>9245.3202522000011</v>
      </c>
      <c r="JL8" s="596">
        <f t="shared" si="699"/>
        <v>10807.9095906</v>
      </c>
      <c r="JM8" s="596">
        <f t="shared" ref="JM8" si="1473">JN41*JM$33</f>
        <v>14584.167158400001</v>
      </c>
      <c r="JN8" s="596">
        <f t="shared" ref="JN8" si="1474">JN41*JN$33</f>
        <v>20834.524512</v>
      </c>
      <c r="JO8" s="596">
        <f t="shared" si="702"/>
        <v>10746.385344</v>
      </c>
      <c r="JP8" s="596">
        <f t="shared" si="703"/>
        <v>10853.84919744</v>
      </c>
      <c r="JQ8" s="596">
        <f t="shared" si="704"/>
        <v>10728.47470176</v>
      </c>
      <c r="JR8" s="596">
        <f t="shared" si="705"/>
        <v>9537.416992800001</v>
      </c>
      <c r="JS8" s="596">
        <f t="shared" si="706"/>
        <v>11149.374794400001</v>
      </c>
      <c r="JT8" s="596">
        <f t="shared" ref="JT8" si="1475">JU41*JT$33</f>
        <v>15044.939481600002</v>
      </c>
      <c r="JU8" s="596">
        <f t="shared" ref="JU8" si="1476">JU41*JU$33</f>
        <v>21492.770688000001</v>
      </c>
      <c r="JV8" s="596">
        <f t="shared" si="709"/>
        <v>10431.295344</v>
      </c>
      <c r="JW8" s="596">
        <f t="shared" si="710"/>
        <v>10535.608297440001</v>
      </c>
      <c r="JX8" s="596">
        <f t="shared" si="711"/>
        <v>10413.909851760001</v>
      </c>
      <c r="JY8" s="596">
        <f t="shared" si="712"/>
        <v>9257.7746177999998</v>
      </c>
      <c r="JZ8" s="596">
        <f t="shared" si="713"/>
        <v>10822.4689194</v>
      </c>
      <c r="KA8" s="596">
        <f t="shared" ref="KA8" si="1477">KB41*KA$33</f>
        <v>14603.813481600002</v>
      </c>
      <c r="KB8" s="596">
        <f t="shared" ref="KB8" si="1478">KB41*KB$33</f>
        <v>20862.590688</v>
      </c>
      <c r="KC8" s="596">
        <f t="shared" si="716"/>
        <v>13864.119407999999</v>
      </c>
      <c r="KD8" s="596">
        <f t="shared" si="717"/>
        <v>14002.760602079999</v>
      </c>
      <c r="KE8" s="596">
        <f t="shared" si="718"/>
        <v>13841.012542320001</v>
      </c>
      <c r="KF8" s="596">
        <f t="shared" si="719"/>
        <v>12304.4059746</v>
      </c>
      <c r="KG8" s="596">
        <f t="shared" si="720"/>
        <v>14384.023885799999</v>
      </c>
      <c r="KH8" s="596">
        <f t="shared" ref="KH8" si="1479">KI41*KH$33</f>
        <v>19409.767171200001</v>
      </c>
      <c r="KI8" s="596">
        <f t="shared" ref="KI8" si="1480">KI41*KI$33</f>
        <v>27728.238815999997</v>
      </c>
      <c r="KJ8" s="596">
        <f t="shared" si="723"/>
        <v>14243.246016480001</v>
      </c>
      <c r="KK8" s="596">
        <f t="shared" si="724"/>
        <v>12274.065434160002</v>
      </c>
      <c r="KL8" s="596">
        <f t="shared" si="725"/>
        <v>14006.352111840002</v>
      </c>
      <c r="KM8" s="596">
        <f t="shared" si="726"/>
        <v>16626.990931920001</v>
      </c>
      <c r="KN8" s="596">
        <f t="shared" si="727"/>
        <v>20491.322751360003</v>
      </c>
      <c r="KO8" s="596">
        <f t="shared" ref="KO8" si="1481">KP41*KO$33</f>
        <v>28960.279842240005</v>
      </c>
      <c r="KP8" s="596">
        <f t="shared" ref="KP8" si="1482">KP41*KP$33</f>
        <v>41471.239181040008</v>
      </c>
      <c r="KQ8" s="596">
        <f t="shared" si="730"/>
        <v>13325.91912</v>
      </c>
      <c r="KR8" s="596">
        <f t="shared" si="731"/>
        <v>13459.178311200001</v>
      </c>
      <c r="KS8" s="596">
        <f t="shared" si="732"/>
        <v>13303.7092548</v>
      </c>
      <c r="KT8" s="596">
        <f t="shared" si="733"/>
        <v>11826.753219</v>
      </c>
      <c r="KU8" s="596">
        <f t="shared" si="734"/>
        <v>13825.641087</v>
      </c>
      <c r="KV8" s="596">
        <f t="shared" ref="KV8" si="1483">KW41*KV$33</f>
        <v>18656.286768000002</v>
      </c>
      <c r="KW8" s="596">
        <f t="shared" ref="KW8" si="1484">KW41*KW$33</f>
        <v>26651.838240000001</v>
      </c>
      <c r="KX8" s="596">
        <f t="shared" si="737"/>
        <v>11836.221551999999</v>
      </c>
      <c r="KY8" s="596">
        <f t="shared" si="738"/>
        <v>11954.58376752</v>
      </c>
      <c r="KZ8" s="596">
        <f t="shared" si="739"/>
        <v>11816.494516080002</v>
      </c>
      <c r="LA8" s="596">
        <f t="shared" si="740"/>
        <v>10504.646627399999</v>
      </c>
      <c r="LB8" s="596">
        <f t="shared" si="741"/>
        <v>12280.0798602</v>
      </c>
      <c r="LC8" s="596">
        <f t="shared" ref="LC8" si="1485">LD41*LC$33</f>
        <v>16570.710172800002</v>
      </c>
      <c r="LD8" s="596">
        <f t="shared" ref="LD8" si="1486">LD41*LD$33</f>
        <v>23672.443103999998</v>
      </c>
      <c r="LE8" s="596">
        <f t="shared" si="744"/>
        <v>16872.393312</v>
      </c>
      <c r="LF8" s="596">
        <f t="shared" si="745"/>
        <v>17041.11724512</v>
      </c>
      <c r="LG8" s="596">
        <f t="shared" si="746"/>
        <v>16844.27265648</v>
      </c>
      <c r="LH8" s="596">
        <f t="shared" si="747"/>
        <v>14974.249064399999</v>
      </c>
      <c r="LI8" s="596">
        <f t="shared" si="748"/>
        <v>17505.108061200001</v>
      </c>
      <c r="LJ8" s="596">
        <f t="shared" ref="LJ8" si="1487">LK41*LJ$33</f>
        <v>23621.350636800002</v>
      </c>
      <c r="LK8" s="596">
        <f t="shared" ref="LK8" si="1488">LK41*LK$33</f>
        <v>33744.786624</v>
      </c>
      <c r="LL8" s="596">
        <f t="shared" si="751"/>
        <v>18519.864624000002</v>
      </c>
      <c r="LM8" s="596">
        <f t="shared" si="752"/>
        <v>18705.063270240003</v>
      </c>
      <c r="LN8" s="596">
        <f t="shared" si="753"/>
        <v>18488.998182960004</v>
      </c>
      <c r="LO8" s="596">
        <f t="shared" si="754"/>
        <v>16436.379853800001</v>
      </c>
      <c r="LP8" s="596">
        <f t="shared" si="755"/>
        <v>19214.359547400003</v>
      </c>
      <c r="LQ8" s="596">
        <f t="shared" ref="LQ8" si="1489">LR41*LQ$33</f>
        <v>25927.810473600006</v>
      </c>
      <c r="LR8" s="596">
        <f t="shared" ref="LR8" si="1490">LR41*LR$33</f>
        <v>37039.729248000003</v>
      </c>
      <c r="LS8" s="596">
        <f t="shared" si="758"/>
        <v>23534.564352000001</v>
      </c>
      <c r="LT8" s="596">
        <f t="shared" si="759"/>
        <v>23769.90999552</v>
      </c>
      <c r="LU8" s="596">
        <f t="shared" si="760"/>
        <v>23495.34007808</v>
      </c>
      <c r="LV8" s="596">
        <f t="shared" si="761"/>
        <v>20886.925862399999</v>
      </c>
      <c r="LW8" s="596">
        <f t="shared" si="762"/>
        <v>24417.110515200002</v>
      </c>
      <c r="LX8" s="596">
        <f t="shared" ref="LX8" si="1491">LY41*LX$33</f>
        <v>32948.3900928</v>
      </c>
      <c r="LY8" s="596">
        <f t="shared" ref="LY8" si="1492">LY41*LY$33</f>
        <v>47069.128704000002</v>
      </c>
      <c r="LZ8" s="596">
        <f t="shared" si="765"/>
        <v>31433.716704000002</v>
      </c>
      <c r="MA8" s="596">
        <f t="shared" si="766"/>
        <v>31748.053871040003</v>
      </c>
      <c r="MB8" s="596">
        <f t="shared" si="767"/>
        <v>31381.327176160004</v>
      </c>
      <c r="MC8" s="596">
        <f t="shared" si="768"/>
        <v>27897.423574800003</v>
      </c>
      <c r="MD8" s="596">
        <f t="shared" si="769"/>
        <v>32612.481080400004</v>
      </c>
      <c r="ME8" s="596">
        <f t="shared" ref="ME8" si="1493">MF41*ME$33</f>
        <v>44007.203385600005</v>
      </c>
      <c r="MF8" s="596">
        <f t="shared" ref="MF8" si="1494">MF41*MF$33</f>
        <v>62867.433408000004</v>
      </c>
      <c r="MG8" s="596">
        <f t="shared" si="772"/>
        <v>45993.587327999994</v>
      </c>
      <c r="MH8" s="596">
        <f t="shared" si="773"/>
        <v>46453.523201279997</v>
      </c>
      <c r="MI8" s="596">
        <f t="shared" si="774"/>
        <v>45916.931349120001</v>
      </c>
      <c r="MJ8" s="596">
        <f t="shared" si="775"/>
        <v>40819.308753599995</v>
      </c>
      <c r="MK8" s="596">
        <f t="shared" si="776"/>
        <v>47718.346852800001</v>
      </c>
      <c r="ML8" s="596">
        <f t="shared" ref="ML8" si="1495">MM41*ML$33</f>
        <v>64391.022259199999</v>
      </c>
      <c r="MM8" s="728">
        <v>84530.1</v>
      </c>
      <c r="MN8" s="596">
        <f t="shared" si="778"/>
        <v>62561.985948873604</v>
      </c>
      <c r="MO8" s="596">
        <f t="shared" si="779"/>
        <v>66818.639082224006</v>
      </c>
      <c r="MP8" s="596">
        <f t="shared" si="780"/>
        <v>68910.564933897593</v>
      </c>
      <c r="MQ8" s="596">
        <f t="shared" si="781"/>
        <v>76508.983547516807</v>
      </c>
      <c r="MR8" s="596">
        <f t="shared" si="782"/>
        <v>82361.919559779199</v>
      </c>
      <c r="MS8" s="596">
        <f t="shared" ref="MS8" si="1496">MT41*MS$33</f>
        <v>96614.404641159359</v>
      </c>
      <c r="MT8" s="596">
        <f t="shared" ref="MT8" si="1497">MT41*MT$33</f>
        <v>130129.74111873696</v>
      </c>
      <c r="MU8" s="596">
        <f t="shared" si="785"/>
        <v>36697.591583999994</v>
      </c>
      <c r="MV8" s="596">
        <f t="shared" si="786"/>
        <v>0</v>
      </c>
      <c r="MW8" s="596">
        <f>NA41*MW$33</f>
        <v>14464.744127999998</v>
      </c>
      <c r="MX8" s="596">
        <f t="shared" si="788"/>
        <v>13404.442668</v>
      </c>
      <c r="MY8" s="596">
        <f t="shared" si="789"/>
        <v>12734.778587999999</v>
      </c>
      <c r="MZ8" s="596">
        <f t="shared" ref="MZ8" si="1498">NA41*MZ$33</f>
        <v>15112.086071999998</v>
      </c>
      <c r="NA8" s="596">
        <f t="shared" ref="NA8" si="1499">NA41*NA$33</f>
        <v>19185.875892</v>
      </c>
      <c r="NB8" s="596">
        <f t="shared" si="792"/>
        <v>15580.011504</v>
      </c>
      <c r="NC8" s="596">
        <f t="shared" si="793"/>
        <v>0</v>
      </c>
      <c r="ND8" s="596">
        <f t="shared" si="794"/>
        <v>12639.28433262</v>
      </c>
      <c r="NE8" s="596">
        <f t="shared" si="795"/>
        <v>12317.94659535</v>
      </c>
      <c r="NF8" s="596">
        <f t="shared" si="796"/>
        <v>13096.94717055</v>
      </c>
      <c r="NG8" s="596">
        <f t="shared" ref="NG8" si="1500">NH41*NG$33</f>
        <v>18793.388876699999</v>
      </c>
      <c r="NH8" s="596">
        <f t="shared" ref="NH8" si="1501">NH41*NH$33</f>
        <v>24947.493420779996</v>
      </c>
      <c r="NI8" s="596">
        <f t="shared" si="799"/>
        <v>11982.814703999999</v>
      </c>
      <c r="NJ8" s="596">
        <f t="shared" si="800"/>
        <v>12102.642851039998</v>
      </c>
      <c r="NK8" s="596">
        <f t="shared" si="801"/>
        <v>11962.843346159998</v>
      </c>
      <c r="NL8" s="596">
        <f t="shared" si="802"/>
        <v>10634.748049799999</v>
      </c>
      <c r="NM8" s="596">
        <f t="shared" si="803"/>
        <v>12432.170255399998</v>
      </c>
      <c r="NN8" s="596">
        <f t="shared" ref="NN8" si="1502">NO41*NN$33</f>
        <v>16775.940585599998</v>
      </c>
      <c r="NO8" s="596">
        <f t="shared" ref="NO8" si="1503">NO41*NO$33</f>
        <v>23965.629407999997</v>
      </c>
      <c r="NP8" s="596">
        <f t="shared" si="806"/>
        <v>13285.085915999998</v>
      </c>
      <c r="NQ8" s="596">
        <f t="shared" si="807"/>
        <v>13417.936775159998</v>
      </c>
      <c r="NR8" s="596">
        <f t="shared" si="808"/>
        <v>13262.944106139999</v>
      </c>
      <c r="NS8" s="596">
        <f t="shared" si="809"/>
        <v>11790.513750449998</v>
      </c>
      <c r="NT8" s="596">
        <f t="shared" si="810"/>
        <v>13783.276637849998</v>
      </c>
      <c r="NU8" s="596">
        <f t="shared" ref="NU8" si="1504">NV41*NU$33</f>
        <v>18599.120282399999</v>
      </c>
      <c r="NV8" s="596">
        <f t="shared" ref="NV8" si="1505">NV41*NV$33</f>
        <v>26570.171831999996</v>
      </c>
      <c r="NW8" s="596">
        <f t="shared" si="813"/>
        <v>10673.450255999998</v>
      </c>
      <c r="NX8" s="596">
        <f t="shared" si="814"/>
        <v>10780.184758559999</v>
      </c>
      <c r="NY8" s="596">
        <f t="shared" si="815"/>
        <v>10655.661172239999</v>
      </c>
      <c r="NZ8" s="596">
        <f t="shared" si="816"/>
        <v>9472.6871021999978</v>
      </c>
      <c r="OA8" s="596">
        <f t="shared" si="817"/>
        <v>11073.704640599997</v>
      </c>
      <c r="OB8" s="596">
        <f t="shared" ref="OB8" si="1506">OC41*OB$33</f>
        <v>14942.830358399999</v>
      </c>
      <c r="OC8" s="596">
        <f t="shared" si="378"/>
        <v>21346.900511999997</v>
      </c>
      <c r="OD8" s="596">
        <f>$OJ$41*OD$33</f>
        <v>11617.889339999998</v>
      </c>
      <c r="OE8" s="596">
        <f t="shared" ref="OE8:OJ8" si="1507">$OJ$41*OE$33</f>
        <v>11734.068233399999</v>
      </c>
      <c r="OF8" s="596">
        <f t="shared" si="1507"/>
        <v>11598.526191099998</v>
      </c>
      <c r="OG8" s="596">
        <f t="shared" si="1507"/>
        <v>10310.876789249998</v>
      </c>
      <c r="OH8" s="596">
        <f t="shared" si="1507"/>
        <v>12053.560190249998</v>
      </c>
      <c r="OI8" s="596">
        <f t="shared" si="1507"/>
        <v>16265.045075999999</v>
      </c>
      <c r="OJ8" s="730">
        <f t="shared" si="1507"/>
        <v>23235.778679999996</v>
      </c>
      <c r="OK8" s="732">
        <f>$OQ41*OK$33</f>
        <v>11725.531488000001</v>
      </c>
      <c r="OL8" s="108">
        <f t="shared" ref="OL8:OQ8" si="1508">$OQ41*OL$33</f>
        <v>11842.78680288</v>
      </c>
      <c r="OM8" s="108">
        <f t="shared" si="1508"/>
        <v>11705.988935520001</v>
      </c>
      <c r="ON8" s="108">
        <f t="shared" si="1508"/>
        <v>10406.409195600001</v>
      </c>
      <c r="OO8" s="108">
        <f t="shared" si="1508"/>
        <v>12165.238918800002</v>
      </c>
      <c r="OP8" s="108">
        <f t="shared" si="1508"/>
        <v>16415.744083200003</v>
      </c>
      <c r="OQ8" s="108">
        <f t="shared" si="1508"/>
        <v>23451.062976000001</v>
      </c>
      <c r="OR8" s="108">
        <f t="shared" si="821"/>
        <v>14323.163904000001</v>
      </c>
      <c r="OS8" s="108">
        <f t="shared" si="821"/>
        <v>14466.395543040002</v>
      </c>
      <c r="OT8" s="108">
        <f t="shared" si="821"/>
        <v>14299.291964160002</v>
      </c>
      <c r="OU8" s="108">
        <f t="shared" si="821"/>
        <v>12711.807964800002</v>
      </c>
      <c r="OV8" s="108">
        <f t="shared" si="821"/>
        <v>14860.282550400003</v>
      </c>
      <c r="OW8" s="108">
        <f t="shared" si="821"/>
        <v>20052.429465600006</v>
      </c>
      <c r="OX8" s="108">
        <f t="shared" si="821"/>
        <v>28646.327808000002</v>
      </c>
      <c r="OY8" s="108">
        <f t="shared" ref="OY8:PE8" si="1509">$PE41*OY$33</f>
        <v>11197.424448000002</v>
      </c>
      <c r="OZ8" s="108">
        <f t="shared" si="1509"/>
        <v>11309.398692480001</v>
      </c>
      <c r="PA8" s="108">
        <f t="shared" si="1509"/>
        <v>11178.762073920003</v>
      </c>
      <c r="PB8" s="108">
        <f t="shared" si="1509"/>
        <v>9937.7141976000021</v>
      </c>
      <c r="PC8" s="108">
        <f t="shared" si="1509"/>
        <v>11617.327864800001</v>
      </c>
      <c r="PD8" s="108">
        <f t="shared" si="1509"/>
        <v>15676.394227200004</v>
      </c>
      <c r="PE8" s="108">
        <f t="shared" si="1509"/>
        <v>22394.848896000003</v>
      </c>
      <c r="PF8" s="108">
        <f t="shared" ref="PF8:PL8" si="1510">$PL41*PF$33</f>
        <v>11012.340095999998</v>
      </c>
      <c r="PG8" s="108">
        <f t="shared" si="1510"/>
        <v>11122.463496959999</v>
      </c>
      <c r="PH8" s="108">
        <f t="shared" si="1510"/>
        <v>10993.98619584</v>
      </c>
      <c r="PI8" s="108">
        <f t="shared" si="1510"/>
        <v>9773.4518351999996</v>
      </c>
      <c r="PJ8" s="108">
        <f t="shared" si="1510"/>
        <v>11425.302849599999</v>
      </c>
      <c r="PK8" s="108">
        <f t="shared" si="1510"/>
        <v>15417.276134399999</v>
      </c>
      <c r="PL8" s="108">
        <f t="shared" si="1510"/>
        <v>22024.680191999996</v>
      </c>
      <c r="PM8" s="108">
        <f t="shared" ref="PM8:PS8" si="1511">$PS41*PM$33</f>
        <v>10421.560907999999</v>
      </c>
      <c r="PN8" s="108">
        <f t="shared" si="1511"/>
        <v>10525.776517079999</v>
      </c>
      <c r="PO8" s="108">
        <f t="shared" si="1511"/>
        <v>10404.191639819999</v>
      </c>
      <c r="PP8" s="108">
        <f t="shared" si="1511"/>
        <v>9249.135305849999</v>
      </c>
      <c r="PQ8" s="108">
        <f t="shared" si="1511"/>
        <v>10812.36944205</v>
      </c>
      <c r="PR8" s="108">
        <f t="shared" si="1511"/>
        <v>14590.1852712</v>
      </c>
      <c r="PS8" s="108">
        <f t="shared" si="1511"/>
        <v>20843.121815999999</v>
      </c>
      <c r="PT8" s="108">
        <f t="shared" ref="PT8:PZ8" si="1512">$PZ41*PT$33</f>
        <v>10192.351607999999</v>
      </c>
      <c r="PU8" s="108">
        <f t="shared" si="1512"/>
        <v>10294.275124079999</v>
      </c>
      <c r="PV8" s="108">
        <f t="shared" si="1512"/>
        <v>10175.36435532</v>
      </c>
      <c r="PW8" s="108">
        <f t="shared" si="1512"/>
        <v>9045.7120520999997</v>
      </c>
      <c r="PX8" s="108">
        <f t="shared" si="1512"/>
        <v>10574.5647933</v>
      </c>
      <c r="PY8" s="108">
        <f t="shared" si="1512"/>
        <v>14269.2922512</v>
      </c>
      <c r="PZ8" s="108">
        <f t="shared" si="1512"/>
        <v>20384.703215999998</v>
      </c>
      <c r="QA8" s="108">
        <f t="shared" ref="QA8:QG8" si="1513">$QG41*QA$33</f>
        <v>12181.83849</v>
      </c>
      <c r="QB8" s="108">
        <f t="shared" si="1513"/>
        <v>12303.6568749</v>
      </c>
      <c r="QC8" s="108">
        <f t="shared" si="1513"/>
        <v>12161.535425850001</v>
      </c>
      <c r="QD8" s="108">
        <f t="shared" si="1513"/>
        <v>10811.381659875</v>
      </c>
      <c r="QE8" s="108">
        <f t="shared" si="1513"/>
        <v>12638.657433375</v>
      </c>
      <c r="QF8" s="108">
        <f t="shared" si="1513"/>
        <v>17054.573886000002</v>
      </c>
      <c r="QG8" s="108">
        <f t="shared" si="1513"/>
        <v>24363.67698</v>
      </c>
      <c r="QH8" s="108">
        <f t="shared" ref="QH8:QN8" si="1514">$QN41*QH$33</f>
        <v>11966.898059999998</v>
      </c>
      <c r="QI8" s="108">
        <f t="shared" si="1514"/>
        <v>12086.567040599999</v>
      </c>
      <c r="QJ8" s="108">
        <f t="shared" si="1514"/>
        <v>11946.953229899998</v>
      </c>
      <c r="QK8" s="108">
        <f t="shared" si="1514"/>
        <v>10620.622028249998</v>
      </c>
      <c r="QL8" s="108">
        <f t="shared" si="1514"/>
        <v>12415.656737249999</v>
      </c>
      <c r="QM8" s="108">
        <f t="shared" si="1514"/>
        <v>16753.657284000001</v>
      </c>
      <c r="QN8" s="108">
        <f t="shared" si="1514"/>
        <v>23933.796119999995</v>
      </c>
      <c r="QO8" s="108">
        <f t="shared" ref="QO8:QU8" si="1515">$QU41*QO$33</f>
        <v>13488.234371999999</v>
      </c>
      <c r="QP8" s="108">
        <f t="shared" si="1515"/>
        <v>13623.11671572</v>
      </c>
      <c r="QQ8" s="108">
        <f t="shared" si="1515"/>
        <v>13465.753981379999</v>
      </c>
      <c r="QR8" s="108">
        <f t="shared" si="1515"/>
        <v>11970.80800515</v>
      </c>
      <c r="QS8" s="108">
        <f t="shared" si="1515"/>
        <v>13994.043160949999</v>
      </c>
      <c r="QT8" s="108">
        <f t="shared" si="1515"/>
        <v>18883.528120800001</v>
      </c>
      <c r="QU8" s="108">
        <f t="shared" si="1515"/>
        <v>26976.468743999998</v>
      </c>
      <c r="QV8" s="108">
        <f t="shared" ref="QV8:RB8" si="1516">$RB41*QV$33</f>
        <v>11860.720541999999</v>
      </c>
      <c r="QW8" s="108">
        <f t="shared" si="1516"/>
        <v>11979.32774742</v>
      </c>
      <c r="QX8" s="108">
        <f t="shared" si="1516"/>
        <v>11840.95267443</v>
      </c>
      <c r="QY8" s="108">
        <f t="shared" si="1516"/>
        <v>10526.389481024999</v>
      </c>
      <c r="QZ8" s="108">
        <f t="shared" si="1516"/>
        <v>12305.497562324999</v>
      </c>
      <c r="RA8" s="108">
        <f t="shared" si="1516"/>
        <v>16605.008758799999</v>
      </c>
      <c r="RB8" s="108">
        <f t="shared" si="1516"/>
        <v>23721.441083999998</v>
      </c>
      <c r="RC8" s="108">
        <f t="shared" ref="RC8:RI8" si="1517">$RI41*RC$33</f>
        <v>11965.861601999999</v>
      </c>
      <c r="RD8" s="108">
        <f t="shared" si="1517"/>
        <v>12085.520218019999</v>
      </c>
      <c r="RE8" s="108">
        <f t="shared" si="1517"/>
        <v>11945.91849933</v>
      </c>
      <c r="RF8" s="108">
        <f t="shared" si="1517"/>
        <v>10619.702171774999</v>
      </c>
      <c r="RG8" s="108">
        <f t="shared" si="1517"/>
        <v>12414.581412074998</v>
      </c>
      <c r="RH8" s="108">
        <f t="shared" si="1517"/>
        <v>16752.206242799999</v>
      </c>
      <c r="RI8" s="108">
        <f t="shared" si="1517"/>
        <v>23931.723203999998</v>
      </c>
      <c r="RJ8" s="108">
        <f t="shared" ref="RJ8:RP8" si="1518">$RP41*RJ$33</f>
        <v>14874.548706</v>
      </c>
      <c r="RK8" s="108">
        <f t="shared" si="1518"/>
        <v>15023.294193059999</v>
      </c>
      <c r="RL8" s="108">
        <f t="shared" si="1518"/>
        <v>14849.757791489999</v>
      </c>
      <c r="RM8" s="108">
        <f t="shared" si="1518"/>
        <v>13201.161976575</v>
      </c>
      <c r="RN8" s="108">
        <f t="shared" si="1518"/>
        <v>15432.344282475</v>
      </c>
      <c r="RO8" s="108">
        <f t="shared" si="1518"/>
        <v>20824.3681884</v>
      </c>
      <c r="RP8" s="108">
        <f t="shared" si="1518"/>
        <v>29749.097411999999</v>
      </c>
      <c r="RQ8" s="108">
        <f t="shared" ref="RQ8:RW8" si="1519">$RW41*RQ$33</f>
        <v>18205.536851999997</v>
      </c>
      <c r="RR8" s="108">
        <f t="shared" si="1519"/>
        <v>18387.592220519997</v>
      </c>
      <c r="RS8" s="108">
        <f t="shared" si="1519"/>
        <v>18175.194290579999</v>
      </c>
      <c r="RT8" s="108">
        <f t="shared" si="1519"/>
        <v>16157.413956149998</v>
      </c>
      <c r="RU8" s="108">
        <f t="shared" si="1519"/>
        <v>18888.244483949999</v>
      </c>
      <c r="RV8" s="108">
        <f t="shared" si="1519"/>
        <v>25487.751592799999</v>
      </c>
      <c r="RW8" s="108">
        <f t="shared" si="1519"/>
        <v>36411.073703999995</v>
      </c>
      <c r="RX8" s="108">
        <f t="shared" ref="RX8:SK8" si="1520">$SD41*RX$33</f>
        <v>18762.160805999996</v>
      </c>
      <c r="RY8" s="108">
        <f t="shared" si="1520"/>
        <v>18949.782414059995</v>
      </c>
      <c r="RZ8" s="108">
        <f t="shared" si="1520"/>
        <v>18730.890537989995</v>
      </c>
      <c r="SA8" s="108">
        <f t="shared" si="1520"/>
        <v>16651.417715324995</v>
      </c>
      <c r="SB8" s="108">
        <f t="shared" si="1520"/>
        <v>19465.741836224995</v>
      </c>
      <c r="SC8" s="108">
        <f t="shared" si="1520"/>
        <v>26267.025128399997</v>
      </c>
      <c r="SD8" s="108">
        <f t="shared" si="1520"/>
        <v>37524.321611999992</v>
      </c>
      <c r="SE8" s="108">
        <f t="shared" ref="SE8:SK8" si="1521">$SK41*SE$33</f>
        <v>13787.986715999999</v>
      </c>
      <c r="SF8" s="108">
        <f t="shared" si="1521"/>
        <v>13925.866583159999</v>
      </c>
      <c r="SG8" s="108">
        <f t="shared" si="1521"/>
        <v>13765.00673814</v>
      </c>
      <c r="SH8" s="108">
        <f t="shared" si="1521"/>
        <v>12236.83821045</v>
      </c>
      <c r="SI8" s="108">
        <f t="shared" si="1521"/>
        <v>14305.03621785</v>
      </c>
      <c r="SJ8" s="108">
        <f t="shared" si="1521"/>
        <v>19303.181402400001</v>
      </c>
      <c r="SK8" s="108">
        <f t="shared" si="1521"/>
        <v>27575.973431999999</v>
      </c>
      <c r="SL8" s="108">
        <f t="shared" ref="SL8:SR8" si="1522">$SR41*SL$33</f>
        <v>13940.216964000001</v>
      </c>
      <c r="SM8" s="108">
        <f t="shared" si="1522"/>
        <v>14079.619133640001</v>
      </c>
      <c r="SN8" s="108">
        <f t="shared" si="1522"/>
        <v>13916.983269060001</v>
      </c>
      <c r="SO8" s="108">
        <f t="shared" si="1522"/>
        <v>12371.94255555</v>
      </c>
      <c r="SP8" s="108">
        <f t="shared" si="1522"/>
        <v>14462.975100150001</v>
      </c>
      <c r="SQ8" s="108">
        <f t="shared" si="1522"/>
        <v>19516.303749600003</v>
      </c>
      <c r="SR8" s="108">
        <f t="shared" si="1522"/>
        <v>27880.433928000002</v>
      </c>
      <c r="SS8" s="108">
        <f t="shared" ref="SS8:SY8" si="1523">$SY41*SS$33</f>
        <v>12804.908219999999</v>
      </c>
      <c r="ST8" s="108">
        <f t="shared" si="1523"/>
        <v>12932.957302199999</v>
      </c>
      <c r="SU8" s="108">
        <f t="shared" si="1523"/>
        <v>12783.5667063</v>
      </c>
      <c r="SV8" s="108">
        <f t="shared" si="1523"/>
        <v>11364.356045249999</v>
      </c>
      <c r="SW8" s="108">
        <f t="shared" si="1523"/>
        <v>13285.092278249998</v>
      </c>
      <c r="SX8" s="108">
        <f t="shared" si="1523"/>
        <v>17926.871508</v>
      </c>
      <c r="SY8" s="108">
        <f t="shared" si="1523"/>
        <v>25609.816439999999</v>
      </c>
      <c r="SZ8" s="108">
        <f t="shared" ref="SZ8:TF8" si="1524">$TF41*SZ$33</f>
        <v>12697.896167999999</v>
      </c>
      <c r="TA8" s="108">
        <f t="shared" si="1524"/>
        <v>12824.87512968</v>
      </c>
      <c r="TB8" s="108">
        <f t="shared" si="1524"/>
        <v>12676.73300772</v>
      </c>
      <c r="TC8" s="108">
        <f t="shared" si="1524"/>
        <v>11269.382849099999</v>
      </c>
      <c r="TD8" s="108">
        <f t="shared" si="1524"/>
        <v>13174.0672743</v>
      </c>
      <c r="TE8" s="108">
        <f t="shared" si="1524"/>
        <v>17777.054635200002</v>
      </c>
      <c r="TF8" s="108">
        <f t="shared" si="1524"/>
        <v>25395.792335999999</v>
      </c>
      <c r="TG8" s="108">
        <f t="shared" ref="TG8:TM8" si="1525">$TM41*TG$33</f>
        <v>16190.285489999998</v>
      </c>
      <c r="TH8" s="108">
        <f t="shared" si="1525"/>
        <v>16352.1883449</v>
      </c>
      <c r="TI8" s="108">
        <f t="shared" si="1525"/>
        <v>16163.30168085</v>
      </c>
      <c r="TJ8" s="108">
        <f t="shared" si="1525"/>
        <v>14368.878372374998</v>
      </c>
      <c r="TK8" s="108">
        <f t="shared" si="1525"/>
        <v>16797.421195874998</v>
      </c>
      <c r="TL8" s="108">
        <f t="shared" si="1525"/>
        <v>22666.399686000001</v>
      </c>
      <c r="TM8" s="108">
        <f t="shared" si="1525"/>
        <v>32380.570979999997</v>
      </c>
      <c r="TN8" s="108">
        <f t="shared" ref="TN8:TT8" si="1526">$TT41*TN$33</f>
        <v>13949.013438</v>
      </c>
      <c r="TO8" s="108">
        <f t="shared" si="1526"/>
        <v>14088.503572380001</v>
      </c>
      <c r="TP8" s="108">
        <f t="shared" si="1526"/>
        <v>13925.765082270002</v>
      </c>
      <c r="TQ8" s="108">
        <f t="shared" si="1526"/>
        <v>12379.749426225</v>
      </c>
      <c r="TR8" s="108">
        <f t="shared" si="1526"/>
        <v>14472.101441925</v>
      </c>
      <c r="TS8" s="108">
        <f t="shared" si="1526"/>
        <v>19528.618813200002</v>
      </c>
      <c r="TT8" s="108">
        <f t="shared" si="1526"/>
        <v>27898.026876</v>
      </c>
      <c r="TU8" s="108">
        <f t="shared" ref="TU8:UA8" si="1527">$UA41*TU$33</f>
        <v>14170.161114</v>
      </c>
      <c r="TV8" s="108">
        <f t="shared" si="1527"/>
        <v>14311.862725140001</v>
      </c>
      <c r="TW8" s="108">
        <f t="shared" si="1527"/>
        <v>14146.544178810002</v>
      </c>
      <c r="TX8" s="108">
        <f t="shared" si="1527"/>
        <v>12576.017988674999</v>
      </c>
      <c r="TY8" s="108">
        <f t="shared" si="1527"/>
        <v>14701.542155775</v>
      </c>
      <c r="TZ8" s="108">
        <f t="shared" si="1527"/>
        <v>19838.225559600003</v>
      </c>
      <c r="UA8" s="108">
        <f t="shared" si="1527"/>
        <v>28340.322228000001</v>
      </c>
      <c r="UB8" s="108">
        <f t="shared" ref="UB8:UH8" si="1528">$UH41*UB$33</f>
        <v>13871.621591999998</v>
      </c>
      <c r="UC8" s="108">
        <f t="shared" si="1528"/>
        <v>14010.337807919999</v>
      </c>
      <c r="UD8" s="108">
        <f t="shared" si="1528"/>
        <v>13848.502222679999</v>
      </c>
      <c r="UE8" s="108">
        <f t="shared" si="1528"/>
        <v>12311.064162899998</v>
      </c>
      <c r="UF8" s="108">
        <f t="shared" si="1528"/>
        <v>14391.807401699998</v>
      </c>
      <c r="UG8" s="108">
        <f t="shared" si="1528"/>
        <v>19420.2702288</v>
      </c>
      <c r="UH8" s="108">
        <f t="shared" si="1528"/>
        <v>27743.243183999995</v>
      </c>
      <c r="UI8" s="108">
        <f t="shared" si="842"/>
        <v>17184.179294841102</v>
      </c>
      <c r="UJ8" s="108">
        <f t="shared" si="842"/>
        <v>17356.021087789515</v>
      </c>
      <c r="UK8" s="108">
        <f t="shared" si="842"/>
        <v>17155.53899601637</v>
      </c>
      <c r="UL8" s="108">
        <f t="shared" si="842"/>
        <v>15250.959124171477</v>
      </c>
      <c r="UM8" s="108">
        <f t="shared" si="842"/>
        <v>17828.586018397644</v>
      </c>
      <c r="UN8" s="108">
        <f t="shared" si="842"/>
        <v>24057.851012777544</v>
      </c>
      <c r="UO8" s="108">
        <f t="shared" si="842"/>
        <v>34368.358589682204</v>
      </c>
      <c r="UP8" s="108">
        <f t="shared" si="843"/>
        <v>14801.587622526104</v>
      </c>
      <c r="UQ8" s="108">
        <f t="shared" si="843"/>
        <v>14949.603498751365</v>
      </c>
      <c r="UR8" s="108">
        <f t="shared" si="843"/>
        <v>14776.918309821893</v>
      </c>
      <c r="US8" s="108">
        <f t="shared" si="843"/>
        <v>13136.409014991916</v>
      </c>
      <c r="UT8" s="108">
        <f t="shared" si="843"/>
        <v>15356.647158370832</v>
      </c>
      <c r="UU8" s="108">
        <f t="shared" si="843"/>
        <v>20722.222671536543</v>
      </c>
      <c r="UV8" s="108">
        <f t="shared" si="843"/>
        <v>29603.175245052207</v>
      </c>
      <c r="UW8" s="108">
        <f t="shared" si="844"/>
        <v>12844.081633471187</v>
      </c>
      <c r="UX8" s="108">
        <f t="shared" si="844"/>
        <v>12972.5224498059</v>
      </c>
      <c r="UY8" s="108">
        <f t="shared" si="844"/>
        <v>12822.674830748736</v>
      </c>
      <c r="UZ8" s="108">
        <f t="shared" si="844"/>
        <v>11399.122449705679</v>
      </c>
      <c r="VA8" s="108">
        <f t="shared" si="844"/>
        <v>13325.734694726358</v>
      </c>
      <c r="VB8" s="108">
        <f t="shared" si="844"/>
        <v>17981.714286859664</v>
      </c>
      <c r="VC8" s="108">
        <f t="shared" si="844"/>
        <v>25688.163266942374</v>
      </c>
      <c r="VD8" s="108">
        <f t="shared" si="845"/>
        <v>12033.270149928421</v>
      </c>
      <c r="VE8" s="108">
        <f t="shared" si="845"/>
        <v>12153.602851427706</v>
      </c>
      <c r="VF8" s="108">
        <f t="shared" si="845"/>
        <v>12013.214699678541</v>
      </c>
      <c r="VG8" s="108">
        <f t="shared" si="845"/>
        <v>10679.527258061475</v>
      </c>
      <c r="VH8" s="108">
        <f t="shared" si="845"/>
        <v>12484.517780550737</v>
      </c>
      <c r="VI8" s="108">
        <f t="shared" si="845"/>
        <v>16846.578209899792</v>
      </c>
      <c r="VJ8" s="108">
        <f t="shared" si="845"/>
        <v>24066.540299856842</v>
      </c>
      <c r="VK8" s="108">
        <f t="shared" si="846"/>
        <v>12656.647728089491</v>
      </c>
      <c r="VL8" s="108">
        <f t="shared" si="846"/>
        <v>12783.214205370386</v>
      </c>
      <c r="VM8" s="108">
        <f t="shared" si="846"/>
        <v>12635.553315209341</v>
      </c>
      <c r="VN8" s="108">
        <f t="shared" si="846"/>
        <v>11232.774858679424</v>
      </c>
      <c r="VO8" s="108">
        <f t="shared" si="846"/>
        <v>13131.272017892848</v>
      </c>
      <c r="VP8" s="108">
        <f t="shared" si="846"/>
        <v>17719.306819325288</v>
      </c>
      <c r="VQ8" s="108">
        <f t="shared" si="846"/>
        <v>25313.295456178981</v>
      </c>
      <c r="VR8" s="108">
        <f t="shared" si="847"/>
        <v>12552.599233856052</v>
      </c>
      <c r="VS8" s="108">
        <f t="shared" si="847"/>
        <v>12678.125226194614</v>
      </c>
      <c r="VT8" s="108">
        <f t="shared" si="847"/>
        <v>12531.67823513296</v>
      </c>
      <c r="VU8" s="108">
        <f t="shared" si="847"/>
        <v>11140.431820047248</v>
      </c>
      <c r="VV8" s="108">
        <f t="shared" si="847"/>
        <v>13023.321705125656</v>
      </c>
      <c r="VW8" s="108">
        <f t="shared" si="847"/>
        <v>17573.638927398475</v>
      </c>
      <c r="VX8" s="108">
        <f t="shared" si="847"/>
        <v>25105.198467712104</v>
      </c>
      <c r="VY8" s="108">
        <f t="shared" ref="VY8:WE8" si="1529">$WE41*VY$33</f>
        <v>13363.10514</v>
      </c>
      <c r="VZ8" s="108">
        <f t="shared" si="1529"/>
        <v>13496.736191399999</v>
      </c>
      <c r="WA8" s="108">
        <f t="shared" si="1529"/>
        <v>13340.8332981</v>
      </c>
      <c r="WB8" s="108">
        <f t="shared" si="1529"/>
        <v>11859.755811749999</v>
      </c>
      <c r="WC8" s="108">
        <f t="shared" si="1529"/>
        <v>13864.22158275</v>
      </c>
      <c r="WD8" s="108">
        <f t="shared" si="1529"/>
        <v>18708.347196000002</v>
      </c>
      <c r="WE8" s="108">
        <f t="shared" si="1529"/>
        <v>26726.210279999999</v>
      </c>
      <c r="WF8" s="108">
        <f t="shared" si="850"/>
        <v>13421.466084148522</v>
      </c>
      <c r="WG8" s="108">
        <f t="shared" si="850"/>
        <v>13555.680744990008</v>
      </c>
      <c r="WH8" s="108">
        <f t="shared" si="850"/>
        <v>13399.096974008275</v>
      </c>
      <c r="WI8" s="108">
        <f t="shared" si="850"/>
        <v>11911.551149681813</v>
      </c>
      <c r="WJ8" s="108">
        <f t="shared" si="850"/>
        <v>13924.771062304091</v>
      </c>
      <c r="WK8" s="108">
        <f t="shared" si="850"/>
        <v>18790.05251780793</v>
      </c>
      <c r="WL8" s="108">
        <f t="shared" si="850"/>
        <v>26842.932168297044</v>
      </c>
      <c r="WM8" s="108">
        <f t="shared" si="851"/>
        <v>13823.696028500508</v>
      </c>
      <c r="WN8" s="108">
        <f t="shared" si="851"/>
        <v>13961.932988785515</v>
      </c>
      <c r="WO8" s="108">
        <f t="shared" si="851"/>
        <v>13800.656535119675</v>
      </c>
      <c r="WP8" s="108">
        <f t="shared" si="851"/>
        <v>12268.530225294202</v>
      </c>
      <c r="WQ8" s="108">
        <f t="shared" si="851"/>
        <v>14342.084629569279</v>
      </c>
      <c r="WR8" s="108">
        <f t="shared" si="851"/>
        <v>19353.174439900715</v>
      </c>
      <c r="WS8" s="108">
        <f t="shared" si="851"/>
        <v>27647.392057001016</v>
      </c>
      <c r="WT8" s="108">
        <f t="shared" si="852"/>
        <v>13810.675653916962</v>
      </c>
      <c r="WU8" s="108">
        <f t="shared" si="852"/>
        <v>13948.782410456131</v>
      </c>
      <c r="WV8" s="108">
        <f t="shared" si="852"/>
        <v>13787.657861160433</v>
      </c>
      <c r="WW8" s="108">
        <f t="shared" si="852"/>
        <v>12256.974642851304</v>
      </c>
      <c r="WX8" s="108">
        <f t="shared" si="852"/>
        <v>14328.575990938847</v>
      </c>
      <c r="WY8" s="108">
        <f t="shared" si="852"/>
        <v>19334.94591548375</v>
      </c>
      <c r="WZ8" s="108">
        <f t="shared" si="852"/>
        <v>27621.351307833924</v>
      </c>
      <c r="XA8" s="108">
        <f t="shared" si="853"/>
        <v>10415.857450536483</v>
      </c>
      <c r="XB8" s="108">
        <f t="shared" si="853"/>
        <v>10520.016025041848</v>
      </c>
      <c r="XC8" s="108">
        <f t="shared" si="853"/>
        <v>10398.497688118925</v>
      </c>
      <c r="XD8" s="108">
        <f t="shared" si="853"/>
        <v>9244.0734873511319</v>
      </c>
      <c r="XE8" s="108">
        <f t="shared" si="853"/>
        <v>10806.452104931603</v>
      </c>
      <c r="XF8" s="108">
        <f t="shared" si="853"/>
        <v>14582.200430751082</v>
      </c>
      <c r="XG8" s="108">
        <f t="shared" si="853"/>
        <v>20831.714901072966</v>
      </c>
      <c r="XH8" s="108">
        <f t="shared" si="854"/>
        <v>11487.806872317835</v>
      </c>
      <c r="XI8" s="108">
        <f t="shared" si="854"/>
        <v>11602.684941041014</v>
      </c>
      <c r="XJ8" s="108">
        <f t="shared" si="854"/>
        <v>11468.660527530639</v>
      </c>
      <c r="XK8" s="108">
        <f t="shared" si="854"/>
        <v>10195.42859918208</v>
      </c>
      <c r="XL8" s="108">
        <f t="shared" si="854"/>
        <v>11918.599630029756</v>
      </c>
      <c r="XM8" s="108">
        <f t="shared" si="854"/>
        <v>16082.92962124497</v>
      </c>
      <c r="XN8" s="108">
        <f t="shared" si="854"/>
        <v>22975.61374463567</v>
      </c>
      <c r="XO8" s="108">
        <f t="shared" si="855"/>
        <v>12546.521391965138</v>
      </c>
      <c r="XP8" s="108">
        <f t="shared" si="855"/>
        <v>12671.986605884787</v>
      </c>
      <c r="XQ8" s="108">
        <f t="shared" si="855"/>
        <v>12525.61052297853</v>
      </c>
      <c r="XR8" s="108">
        <f t="shared" si="855"/>
        <v>11135.03773536906</v>
      </c>
      <c r="XS8" s="108">
        <f t="shared" si="855"/>
        <v>13017.01594416383</v>
      </c>
      <c r="XT8" s="108">
        <f t="shared" si="855"/>
        <v>17565.129948751193</v>
      </c>
      <c r="XU8" s="108">
        <f t="shared" si="855"/>
        <v>25093.042783930276</v>
      </c>
      <c r="XV8" s="108">
        <f t="shared" si="856"/>
        <v>14791.569317529607</v>
      </c>
      <c r="XW8" s="108">
        <f t="shared" si="856"/>
        <v>14939.485010704904</v>
      </c>
      <c r="XX8" s="108">
        <f t="shared" si="856"/>
        <v>14766.916702000392</v>
      </c>
      <c r="XY8" s="108">
        <f t="shared" si="856"/>
        <v>13127.517769307526</v>
      </c>
      <c r="XZ8" s="108">
        <f t="shared" si="856"/>
        <v>15346.253166936967</v>
      </c>
      <c r="YA8" s="108">
        <f t="shared" si="856"/>
        <v>20708.197044541452</v>
      </c>
      <c r="YB8" s="108">
        <f t="shared" si="856"/>
        <v>29583.138635059215</v>
      </c>
      <c r="YC8" s="108">
        <f t="shared" si="857"/>
        <v>16344.09467155435</v>
      </c>
      <c r="YD8" s="108">
        <f t="shared" si="857"/>
        <v>16507.535618269896</v>
      </c>
      <c r="YE8" s="108">
        <f t="shared" si="857"/>
        <v>16316.854513768429</v>
      </c>
      <c r="YF8" s="108">
        <f t="shared" si="857"/>
        <v>14505.384021004487</v>
      </c>
      <c r="YG8" s="108">
        <f t="shared" si="857"/>
        <v>16956.998221737642</v>
      </c>
      <c r="YH8" s="108">
        <f t="shared" si="857"/>
        <v>22881.732540176094</v>
      </c>
      <c r="YI8" s="108">
        <f t="shared" si="857"/>
        <v>32688.189343108701</v>
      </c>
      <c r="YJ8" s="108">
        <f t="shared" si="858"/>
        <v>21624.715333444292</v>
      </c>
      <c r="YK8" s="108">
        <f t="shared" si="858"/>
        <v>21840.962486778732</v>
      </c>
      <c r="YL8" s="108">
        <f t="shared" si="858"/>
        <v>21588.674141221883</v>
      </c>
      <c r="YM8" s="108">
        <f t="shared" si="858"/>
        <v>19191.934858431807</v>
      </c>
      <c r="YN8" s="108">
        <f t="shared" si="858"/>
        <v>22435.642158448449</v>
      </c>
      <c r="YO8" s="108">
        <f t="shared" si="858"/>
        <v>30274.601466822009</v>
      </c>
      <c r="YP8" s="108">
        <f t="shared" si="858"/>
        <v>43249.430666888584</v>
      </c>
      <c r="YQ8" s="108">
        <f t="shared" si="859"/>
        <v>25020.172441766648</v>
      </c>
      <c r="YR8" s="108">
        <f t="shared" si="859"/>
        <v>16612.139571053842</v>
      </c>
      <c r="YS8" s="108">
        <f t="shared" si="859"/>
        <v>18196.489048557563</v>
      </c>
      <c r="YT8" s="108">
        <f t="shared" si="859"/>
        <v>17725.890193853487</v>
      </c>
      <c r="YU8" s="108">
        <f t="shared" si="859"/>
        <v>21255.381604134051</v>
      </c>
      <c r="YV8" s="108">
        <f t="shared" si="859"/>
        <v>22055.399657130976</v>
      </c>
      <c r="YW8" s="108">
        <f t="shared" si="859"/>
        <v>36000.812384861732</v>
      </c>
      <c r="YX8" s="108">
        <f t="shared" si="860"/>
        <v>13208.30993062563</v>
      </c>
      <c r="YY8" s="108">
        <f t="shared" si="860"/>
        <v>13340.393029931887</v>
      </c>
      <c r="YZ8" s="108">
        <f t="shared" si="860"/>
        <v>13186.296080741255</v>
      </c>
      <c r="ZA8" s="108">
        <f t="shared" si="860"/>
        <v>11722.375063430247</v>
      </c>
      <c r="ZB8" s="108">
        <f t="shared" si="860"/>
        <v>13703.621553024092</v>
      </c>
      <c r="ZC8" s="108">
        <f t="shared" si="860"/>
        <v>18491.633902875885</v>
      </c>
      <c r="ZD8" s="108">
        <f t="shared" si="860"/>
        <v>26416.61986125126</v>
      </c>
      <c r="ZE8" s="108">
        <f t="shared" si="861"/>
        <v>19011.474957460843</v>
      </c>
      <c r="ZF8" s="108">
        <f t="shared" si="861"/>
        <v>19201.589707035455</v>
      </c>
      <c r="ZG8" s="108">
        <f t="shared" si="861"/>
        <v>18979.789165865077</v>
      </c>
      <c r="ZH8" s="108">
        <f t="shared" si="861"/>
        <v>16872.684024746501</v>
      </c>
      <c r="ZI8" s="108">
        <f t="shared" si="861"/>
        <v>19724.405268365626</v>
      </c>
      <c r="ZJ8" s="108">
        <f t="shared" si="861"/>
        <v>26616.064940445183</v>
      </c>
      <c r="ZK8" s="108">
        <f t="shared" si="861"/>
        <v>38022.949914921686</v>
      </c>
      <c r="ZL8" s="108">
        <f t="shared" si="862"/>
        <v>22848.693718054827</v>
      </c>
      <c r="ZM8" s="108">
        <f t="shared" si="862"/>
        <v>23077.180655235377</v>
      </c>
      <c r="ZN8" s="108">
        <f t="shared" si="862"/>
        <v>22810.61256185807</v>
      </c>
      <c r="ZO8" s="108">
        <f t="shared" si="862"/>
        <v>20278.215674773659</v>
      </c>
      <c r="ZP8" s="108">
        <f t="shared" si="862"/>
        <v>23705.519732481884</v>
      </c>
      <c r="ZQ8" s="108">
        <f t="shared" si="862"/>
        <v>31988.171205276762</v>
      </c>
      <c r="ZR8" s="108">
        <f t="shared" si="862"/>
        <v>45697.387436109653</v>
      </c>
      <c r="ZS8" s="108">
        <f t="shared" si="863"/>
        <v>25811.924553018271</v>
      </c>
      <c r="ZT8" s="108">
        <f t="shared" si="863"/>
        <v>26070.043798548453</v>
      </c>
      <c r="ZU8" s="108">
        <f t="shared" si="863"/>
        <v>25768.90467876324</v>
      </c>
      <c r="ZV8" s="108">
        <f t="shared" si="863"/>
        <v>22908.083040803711</v>
      </c>
      <c r="ZW8" s="108">
        <f t="shared" si="863"/>
        <v>26779.871723756456</v>
      </c>
      <c r="ZX8" s="108">
        <f t="shared" si="863"/>
        <v>36136.694374225583</v>
      </c>
      <c r="ZY8" s="108">
        <f t="shared" si="863"/>
        <v>51623.849106036541</v>
      </c>
      <c r="ZZ8" s="108">
        <v>37549.382834243137</v>
      </c>
      <c r="AAA8" s="108">
        <v>34554.209503879414</v>
      </c>
      <c r="AAB8" s="108">
        <v>32141.59102832076</v>
      </c>
      <c r="AAC8" s="108">
        <v>36470.149401428236</v>
      </c>
      <c r="AAD8" s="108">
        <v>40262.953142427439</v>
      </c>
      <c r="AAE8" s="108">
        <v>46895.609300155251</v>
      </c>
      <c r="AAF8" s="108">
        <v>73522.242552340278</v>
      </c>
      <c r="AAG8" s="108">
        <v>48933.975216081759</v>
      </c>
      <c r="AAH8" s="108">
        <v>45490.694395146435</v>
      </c>
      <c r="AAI8" s="108">
        <v>45591.286197203764</v>
      </c>
      <c r="AAJ8" s="108">
        <v>48939.929049979008</v>
      </c>
      <c r="AAK8" s="108">
        <v>55892.343167428233</v>
      </c>
      <c r="AAL8" s="108">
        <v>59056.485778432478</v>
      </c>
      <c r="AAM8" s="108">
        <v>86485.87051943464</v>
      </c>
      <c r="AAN8" s="108">
        <v>72498.723912356349</v>
      </c>
      <c r="AAO8" s="108">
        <v>66056.026783321518</v>
      </c>
      <c r="AAP8" s="596">
        <f t="shared" ca="1" si="864"/>
        <v>60560.945780562914</v>
      </c>
      <c r="AAQ8" s="596">
        <f t="shared" ca="1" si="864"/>
        <v>65769.830988858623</v>
      </c>
      <c r="AAR8" s="596">
        <f t="shared" ca="1" si="423"/>
        <v>72339.677351930906</v>
      </c>
      <c r="AAS8" s="596">
        <f t="shared" ca="1" si="423"/>
        <v>79009.301406293001</v>
      </c>
      <c r="AAT8" s="596">
        <f t="shared" ca="1" si="423"/>
        <v>97524.380722420014</v>
      </c>
      <c r="AAU8" s="596">
        <f t="shared" ca="1" si="423"/>
        <v>90571.070041753148</v>
      </c>
      <c r="AAV8" s="596">
        <f t="shared" ca="1" si="423"/>
        <v>132288.80188263403</v>
      </c>
      <c r="AAW8" s="596">
        <f t="shared" ca="1" si="423"/>
        <v>80242.2938953751</v>
      </c>
      <c r="AAX8" s="348">
        <v>0</v>
      </c>
      <c r="AAY8" s="596">
        <f t="shared" ca="1" si="424"/>
        <v>29924.898453005448</v>
      </c>
      <c r="AAZ8" s="596">
        <f t="shared" ca="1" si="424"/>
        <v>34319.623007619564</v>
      </c>
      <c r="ABA8" s="596">
        <f t="shared" ca="1" si="424"/>
        <v>39114.247011814034</v>
      </c>
      <c r="ABB8" s="596">
        <f t="shared" ca="1" si="424"/>
        <v>22209.820046302902</v>
      </c>
      <c r="ABC8" s="596">
        <f t="shared" ca="1" si="424"/>
        <v>19990.39308646334</v>
      </c>
      <c r="ABD8" s="596">
        <f t="shared" ca="1" si="424"/>
        <v>24445.304110247227</v>
      </c>
      <c r="ABE8" s="348">
        <v>0</v>
      </c>
      <c r="ABF8" s="596">
        <f t="shared" ca="1" si="424"/>
        <v>17924.549599237074</v>
      </c>
      <c r="ABG8" s="596">
        <f t="shared" ca="1" si="424"/>
        <v>23541.653162140221</v>
      </c>
      <c r="ABH8" s="596">
        <f t="shared" ca="1" si="424"/>
        <v>28153.829100415402</v>
      </c>
      <c r="ABI8" s="108">
        <f t="shared" ref="ABI8:ABO8" si="1530">$ABO41*ABI$33</f>
        <v>0</v>
      </c>
      <c r="ABJ8" s="108">
        <f t="shared" si="1530"/>
        <v>0</v>
      </c>
      <c r="ABK8" s="108">
        <f t="shared" si="1530"/>
        <v>0</v>
      </c>
      <c r="ABL8" s="108">
        <f t="shared" si="1530"/>
        <v>0</v>
      </c>
      <c r="ABM8" s="108">
        <f t="shared" si="1530"/>
        <v>0</v>
      </c>
      <c r="ABN8" s="108">
        <f t="shared" si="1530"/>
        <v>0</v>
      </c>
      <c r="ABO8" s="108">
        <f t="shared" si="1530"/>
        <v>0</v>
      </c>
      <c r="ABP8" s="108">
        <f t="shared" ref="ABP8:ABV8" si="1531">$ABV41*ABP$33</f>
        <v>0</v>
      </c>
      <c r="ABQ8" s="108">
        <f t="shared" si="1531"/>
        <v>0</v>
      </c>
      <c r="ABR8" s="108">
        <f t="shared" si="1531"/>
        <v>0</v>
      </c>
      <c r="ABS8" s="108">
        <f t="shared" si="1531"/>
        <v>0</v>
      </c>
      <c r="ABT8" s="108">
        <f t="shared" si="1531"/>
        <v>0</v>
      </c>
      <c r="ABU8" s="108">
        <f t="shared" si="1531"/>
        <v>0</v>
      </c>
      <c r="ABV8" s="108">
        <f t="shared" si="1531"/>
        <v>0</v>
      </c>
      <c r="ABW8" s="108">
        <f t="shared" ref="ABW8:ACC8" si="1532">$ACC41*ABW$33</f>
        <v>0</v>
      </c>
      <c r="ABX8" s="108">
        <f t="shared" si="1532"/>
        <v>0</v>
      </c>
      <c r="ABY8" s="108">
        <f t="shared" si="1532"/>
        <v>0</v>
      </c>
      <c r="ABZ8" s="108">
        <f t="shared" si="1532"/>
        <v>0</v>
      </c>
      <c r="ACA8" s="108">
        <f t="shared" si="1532"/>
        <v>0</v>
      </c>
      <c r="ACB8" s="108">
        <f t="shared" si="1532"/>
        <v>0</v>
      </c>
      <c r="ACC8" s="108">
        <f t="shared" si="1532"/>
        <v>0</v>
      </c>
      <c r="ACD8" s="108">
        <f t="shared" ref="ACD8:ACJ8" si="1533">$ACI41*ACD$33</f>
        <v>0</v>
      </c>
      <c r="ACE8" s="108">
        <f t="shared" si="1533"/>
        <v>0</v>
      </c>
      <c r="ACF8" s="108">
        <f t="shared" si="1533"/>
        <v>0</v>
      </c>
      <c r="ACG8" s="108">
        <f t="shared" si="1533"/>
        <v>0</v>
      </c>
      <c r="ACH8" s="108">
        <f t="shared" si="1533"/>
        <v>0</v>
      </c>
      <c r="ACI8" s="108">
        <f t="shared" si="1533"/>
        <v>0</v>
      </c>
      <c r="ACJ8" s="108">
        <f t="shared" si="1533"/>
        <v>0</v>
      </c>
    </row>
    <row r="9" spans="1:779">
      <c r="A9" s="598" t="s">
        <v>16</v>
      </c>
      <c r="B9" s="596">
        <f t="shared" si="429"/>
        <v>0</v>
      </c>
      <c r="C9" s="596">
        <f t="shared" si="430"/>
        <v>9108.6093235200005</v>
      </c>
      <c r="D9" s="596">
        <f t="shared" si="431"/>
        <v>8592.2059260800015</v>
      </c>
      <c r="E9" s="596">
        <f t="shared" si="432"/>
        <v>7752.272689280001</v>
      </c>
      <c r="F9" s="596">
        <f t="shared" si="433"/>
        <v>8573.540743040001</v>
      </c>
      <c r="G9" s="596">
        <f t="shared" si="434"/>
        <v>11031.123176640001</v>
      </c>
      <c r="H9" s="596">
        <f t="shared" si="435"/>
        <v>17159.524941440002</v>
      </c>
      <c r="I9" s="596">
        <f t="shared" si="436"/>
        <v>8289.3619056000007</v>
      </c>
      <c r="J9" s="596">
        <f t="shared" si="437"/>
        <v>8101.4418624000009</v>
      </c>
      <c r="K9" s="596">
        <f t="shared" si="438"/>
        <v>8219.7618896000004</v>
      </c>
      <c r="L9" s="596">
        <f t="shared" si="439"/>
        <v>8038.801848000001</v>
      </c>
      <c r="M9" s="596">
        <f t="shared" si="440"/>
        <v>8894.8820448000006</v>
      </c>
      <c r="N9" s="596">
        <f t="shared" ref="N9" si="1534">O42*N$33</f>
        <v>10948.082516800001</v>
      </c>
      <c r="O9" s="596">
        <f t="shared" ref="O9" si="1535">O42*O$33</f>
        <v>17107.683932799999</v>
      </c>
      <c r="P9" s="596">
        <f t="shared" si="443"/>
        <v>6070.4315015999991</v>
      </c>
      <c r="Q9" s="596">
        <f t="shared" si="444"/>
        <v>6488.573055599999</v>
      </c>
      <c r="R9" s="596">
        <f t="shared" si="445"/>
        <v>5632.6126979999999</v>
      </c>
      <c r="S9" s="596">
        <f t="shared" si="446"/>
        <v>5780.1920699999991</v>
      </c>
      <c r="T9" s="596">
        <f t="shared" si="447"/>
        <v>6158.9791248000001</v>
      </c>
      <c r="U9" s="596">
        <f t="shared" ref="U9" si="1536">V42*U$33</f>
        <v>7797.1101539999991</v>
      </c>
      <c r="V9" s="596">
        <f t="shared" ref="V9" si="1537">V42*V$33</f>
        <v>11265.225396</v>
      </c>
      <c r="W9" s="596">
        <f t="shared" si="450"/>
        <v>7956.1707610999983</v>
      </c>
      <c r="X9" s="596">
        <f t="shared" si="451"/>
        <v>8504.2052138499985</v>
      </c>
      <c r="Y9" s="596">
        <f t="shared" si="452"/>
        <v>7382.3464517499988</v>
      </c>
      <c r="Z9" s="596">
        <f t="shared" si="453"/>
        <v>7575.7703762499987</v>
      </c>
      <c r="AA9" s="596">
        <f t="shared" si="454"/>
        <v>8072.225115799999</v>
      </c>
      <c r="AB9" s="596">
        <f t="shared" ref="AB9" si="1538">AC42*AB$33</f>
        <v>10219.230677749998</v>
      </c>
      <c r="AC9" s="596">
        <f t="shared" ref="AC9" si="1539">AC42*AC$33</f>
        <v>14764.692903499998</v>
      </c>
      <c r="AD9" s="596">
        <f t="shared" si="457"/>
        <v>9377.544007049999</v>
      </c>
      <c r="AE9" s="596">
        <f t="shared" si="458"/>
        <v>9164.9548482000009</v>
      </c>
      <c r="AF9" s="596">
        <f t="shared" si="459"/>
        <v>9298.80728155</v>
      </c>
      <c r="AG9" s="596">
        <f t="shared" si="460"/>
        <v>9094.0917952500004</v>
      </c>
      <c r="AH9" s="596">
        <f t="shared" si="461"/>
        <v>10062.5535189</v>
      </c>
      <c r="AI9" s="596">
        <f t="shared" ref="AI9" si="1540">AJ42*AI$33</f>
        <v>12385.28692115</v>
      </c>
      <c r="AJ9" s="596">
        <f t="shared" ref="AJ9" si="1541">AJ42*AJ$33</f>
        <v>19353.4871279</v>
      </c>
      <c r="AK9" s="596">
        <f t="shared" si="464"/>
        <v>7155.8162219999995</v>
      </c>
      <c r="AL9" s="596">
        <f t="shared" si="465"/>
        <v>6993.5936879999999</v>
      </c>
      <c r="AM9" s="596">
        <f t="shared" si="466"/>
        <v>7095.7338019999997</v>
      </c>
      <c r="AN9" s="596">
        <f t="shared" si="467"/>
        <v>6939.5195100000001</v>
      </c>
      <c r="AO9" s="596">
        <f t="shared" si="468"/>
        <v>7678.5332759999992</v>
      </c>
      <c r="AP9" s="596">
        <f t="shared" ref="AP9" si="1542">AQ42*AP$33</f>
        <v>9450.9646659999999</v>
      </c>
      <c r="AQ9" s="596">
        <f t="shared" ref="AQ9" si="1543">AQ42*AQ$33</f>
        <v>14768.258835999999</v>
      </c>
      <c r="AR9" s="596">
        <f t="shared" si="471"/>
        <v>8008.0374629999988</v>
      </c>
      <c r="AS9" s="596">
        <f t="shared" si="472"/>
        <v>9171.2536519999994</v>
      </c>
      <c r="AT9" s="596">
        <f t="shared" si="473"/>
        <v>12647.454632999998</v>
      </c>
      <c r="AU9" s="596">
        <f t="shared" si="474"/>
        <v>7765.9809149999992</v>
      </c>
      <c r="AV9" s="596">
        <f t="shared" si="475"/>
        <v>7920.6281539999991</v>
      </c>
      <c r="AW9" s="596">
        <f t="shared" ref="AW9" si="1544">AX42*AW$33</f>
        <v>9231.7677889999995</v>
      </c>
      <c r="AX9" s="596">
        <f t="shared" ref="AX9" si="1545">AX42*AX$33</f>
        <v>12492.807393999998</v>
      </c>
      <c r="AY9" s="596">
        <f t="shared" si="478"/>
        <v>5572.527024</v>
      </c>
      <c r="AZ9" s="596">
        <f t="shared" si="479"/>
        <v>5446.1976960000002</v>
      </c>
      <c r="BA9" s="596">
        <f t="shared" si="480"/>
        <v>5525.7383840000002</v>
      </c>
      <c r="BB9" s="596">
        <f t="shared" si="481"/>
        <v>5404.0879199999999</v>
      </c>
      <c r="BC9" s="596">
        <f t="shared" si="482"/>
        <v>5979.5881920000002</v>
      </c>
      <c r="BD9" s="596">
        <f t="shared" ref="BD9" si="1546">BE42*BD$33</f>
        <v>7359.8530719999999</v>
      </c>
      <c r="BE9" s="596">
        <f t="shared" ref="BE9" si="1547">BE42*BE$33</f>
        <v>11500.647712</v>
      </c>
      <c r="BF9" s="596">
        <f t="shared" si="485"/>
        <v>6737.2825291200006</v>
      </c>
      <c r="BG9" s="596">
        <f t="shared" si="486"/>
        <v>6584.5481644800011</v>
      </c>
      <c r="BH9" s="596">
        <f t="shared" si="487"/>
        <v>6680.7142459200004</v>
      </c>
      <c r="BI9" s="596">
        <f t="shared" si="488"/>
        <v>6533.6367096000013</v>
      </c>
      <c r="BJ9" s="596">
        <f t="shared" si="489"/>
        <v>7229.4265929600006</v>
      </c>
      <c r="BK9" s="596">
        <f t="shared" ref="BK9" si="1548">BL42*BK$33</f>
        <v>8898.1909473600008</v>
      </c>
      <c r="BL9" s="596">
        <f t="shared" ref="BL9" si="1549">BL42*BL$33</f>
        <v>13904.484010560001</v>
      </c>
      <c r="BM9" s="596">
        <f t="shared" si="492"/>
        <v>7120.3122738000002</v>
      </c>
      <c r="BN9" s="596">
        <f t="shared" si="493"/>
        <v>6958.8946151999999</v>
      </c>
      <c r="BO9" s="596">
        <f t="shared" si="494"/>
        <v>7060.5279557999993</v>
      </c>
      <c r="BP9" s="596">
        <f t="shared" si="495"/>
        <v>6905.0887290000001</v>
      </c>
      <c r="BQ9" s="596">
        <f t="shared" si="496"/>
        <v>7640.4358403999995</v>
      </c>
      <c r="BR9" s="596">
        <f t="shared" ref="BR9" si="1550">BS42*BR$33</f>
        <v>9404.0732214</v>
      </c>
      <c r="BS9" s="596">
        <f t="shared" ref="BS9" si="1551">BS42*BS$33</f>
        <v>14694.9853644</v>
      </c>
      <c r="BT9" s="596">
        <f t="shared" si="499"/>
        <v>7313.5732712400004</v>
      </c>
      <c r="BU9" s="596">
        <f t="shared" si="500"/>
        <v>7147.7743809600006</v>
      </c>
      <c r="BV9" s="596">
        <f t="shared" si="501"/>
        <v>7252.1662748400004</v>
      </c>
      <c r="BW9" s="596">
        <f t="shared" si="502"/>
        <v>7092.5080842000007</v>
      </c>
      <c r="BX9" s="596">
        <f t="shared" si="503"/>
        <v>7847.8141399200003</v>
      </c>
      <c r="BY9" s="596">
        <f t="shared" ref="BY9" si="1552">BZ42*BY$33</f>
        <v>9659.3205337199997</v>
      </c>
      <c r="BZ9" s="596">
        <f t="shared" ref="BZ9" si="1553">BZ42*BZ$33</f>
        <v>15093.839715120001</v>
      </c>
      <c r="CA9" s="596">
        <f t="shared" si="506"/>
        <v>7905.5772098399993</v>
      </c>
      <c r="CB9" s="596">
        <f t="shared" si="507"/>
        <v>7726.3575753599998</v>
      </c>
      <c r="CC9" s="596">
        <f t="shared" si="508"/>
        <v>7839.1995674399996</v>
      </c>
      <c r="CD9" s="596">
        <f t="shared" si="509"/>
        <v>7666.6176972000003</v>
      </c>
      <c r="CE9" s="596">
        <f t="shared" si="510"/>
        <v>8483.0626987199994</v>
      </c>
      <c r="CF9" s="596">
        <f t="shared" ref="CF9" si="1554">CG42*CF$33</f>
        <v>10441.203149519999</v>
      </c>
      <c r="CG9" s="596">
        <f t="shared" ref="CG9" si="1555">CG42*CG$33</f>
        <v>16315.624501919998</v>
      </c>
      <c r="CH9" s="596">
        <f t="shared" si="513"/>
        <v>7300.0274565599993</v>
      </c>
      <c r="CI9" s="596">
        <f t="shared" si="514"/>
        <v>7134.53565024</v>
      </c>
      <c r="CJ9" s="596">
        <f t="shared" si="515"/>
        <v>7238.7341949599995</v>
      </c>
      <c r="CK9" s="596">
        <f t="shared" si="516"/>
        <v>7079.3717148000005</v>
      </c>
      <c r="CL9" s="596">
        <f t="shared" si="517"/>
        <v>7833.2788324799994</v>
      </c>
      <c r="CM9" s="596">
        <f t="shared" ref="CM9" si="1556">CN42*CM$33</f>
        <v>9641.4300496799988</v>
      </c>
      <c r="CN9" s="596">
        <f t="shared" ref="CN9" si="1557">CN42*CN$33</f>
        <v>15065.88370128</v>
      </c>
      <c r="CO9" s="596">
        <f t="shared" si="520"/>
        <v>6080.1622272000004</v>
      </c>
      <c r="CP9" s="596">
        <f t="shared" si="521"/>
        <v>6219.8718372000003</v>
      </c>
      <c r="CQ9" s="596">
        <f t="shared" si="522"/>
        <v>6672.5309736000008</v>
      </c>
      <c r="CR9" s="596">
        <f t="shared" si="523"/>
        <v>8527.874594400002</v>
      </c>
      <c r="CS9" s="596">
        <f t="shared" si="524"/>
        <v>9639.9630899999993</v>
      </c>
      <c r="CT9" s="596">
        <f t="shared" ref="CT9" si="1558">CU42*CT$33</f>
        <v>7080.4830348000014</v>
      </c>
      <c r="CU9" s="596">
        <f t="shared" ref="CU9" si="1559">CU42*CU$33</f>
        <v>11662.958242800001</v>
      </c>
      <c r="CV9" s="596">
        <f t="shared" si="527"/>
        <v>8669.9040800399998</v>
      </c>
      <c r="CW9" s="596">
        <f t="shared" si="528"/>
        <v>8473.3571361599988</v>
      </c>
      <c r="CX9" s="596">
        <f t="shared" si="529"/>
        <v>8597.1089156399994</v>
      </c>
      <c r="CY9" s="596">
        <f t="shared" si="530"/>
        <v>8407.8414881999997</v>
      </c>
      <c r="CZ9" s="596">
        <f t="shared" si="531"/>
        <v>9303.2220103199998</v>
      </c>
      <c r="DA9" s="596">
        <f t="shared" si="532"/>
        <v>11450.679360119999</v>
      </c>
      <c r="DB9" s="596">
        <f t="shared" si="533"/>
        <v>17893.051409519998</v>
      </c>
      <c r="DC9" s="596">
        <f t="shared" si="534"/>
        <v>10468.135096560001</v>
      </c>
      <c r="DD9" s="596">
        <f t="shared" si="535"/>
        <v>10230.822210240001</v>
      </c>
      <c r="DE9" s="596">
        <f t="shared" si="536"/>
        <v>10380.24143496</v>
      </c>
      <c r="DF9" s="596">
        <f t="shared" si="537"/>
        <v>10151.717914800001</v>
      </c>
      <c r="DG9" s="596">
        <f t="shared" si="538"/>
        <v>11232.80995248</v>
      </c>
      <c r="DH9" s="596">
        <f t="shared" ref="DH9" si="1560">DI42*DH$33</f>
        <v>13825.672969680001</v>
      </c>
      <c r="DI9" s="596">
        <f t="shared" ref="DI9" si="1561">DI42*DI$33</f>
        <v>21604.262021279999</v>
      </c>
      <c r="DJ9" s="596">
        <f t="shared" si="541"/>
        <v>11929.70611872</v>
      </c>
      <c r="DK9" s="596">
        <f t="shared" si="542"/>
        <v>10908.442471679999</v>
      </c>
      <c r="DL9" s="596">
        <f t="shared" si="543"/>
        <v>9887.1788246399992</v>
      </c>
      <c r="DM9" s="596">
        <f t="shared" si="544"/>
        <v>11177.786730239999</v>
      </c>
      <c r="DN9" s="596">
        <f t="shared" si="545"/>
        <v>12625.512119999999</v>
      </c>
      <c r="DO9" s="596">
        <f t="shared" ref="DO9" si="1562">DP42*DO$33</f>
        <v>19628.462842559999</v>
      </c>
      <c r="DP9" s="596">
        <f t="shared" ref="DP9" si="1563">DP42*DP$33</f>
        <v>36080.907969599997</v>
      </c>
      <c r="DQ9" s="596">
        <f t="shared" si="548"/>
        <v>9324.9756133200008</v>
      </c>
      <c r="DR9" s="596">
        <f t="shared" si="549"/>
        <v>9113.5781812800014</v>
      </c>
      <c r="DS9" s="596">
        <f t="shared" si="550"/>
        <v>9246.6802681200006</v>
      </c>
      <c r="DT9" s="596">
        <f t="shared" si="551"/>
        <v>9043.1123706000017</v>
      </c>
      <c r="DU9" s="596">
        <f t="shared" si="552"/>
        <v>10006.145116560001</v>
      </c>
      <c r="DV9" s="596">
        <f t="shared" ref="DV9" si="1564">DW42*DV$33</f>
        <v>12315.857799960002</v>
      </c>
      <c r="DW9" s="596">
        <f t="shared" ref="DW9" si="1565">DW42*DW$33</f>
        <v>19244.995850160001</v>
      </c>
      <c r="DX9" s="596">
        <f t="shared" si="555"/>
        <v>11780.99787852</v>
      </c>
      <c r="DY9" s="596">
        <f t="shared" si="556"/>
        <v>10548.931548959999</v>
      </c>
      <c r="DZ9" s="596">
        <f t="shared" si="557"/>
        <v>17625.67616916</v>
      </c>
      <c r="EA9" s="596">
        <f t="shared" si="558"/>
        <v>18511.54204248</v>
      </c>
      <c r="EB9" s="596">
        <f t="shared" si="559"/>
        <v>9815.8011710400006</v>
      </c>
      <c r="EC9" s="596">
        <f t="shared" ref="EC9" si="1566">ED42*EC$33</f>
        <v>13216.711535279999</v>
      </c>
      <c r="ED9" s="596">
        <f t="shared" ref="ED9" si="1567">ED42*ED$33</f>
        <v>20324.003254560001</v>
      </c>
      <c r="EE9" s="596">
        <f t="shared" si="562"/>
        <v>12279.505599360002</v>
      </c>
      <c r="EF9" s="596">
        <f t="shared" si="563"/>
        <v>12107.2683096</v>
      </c>
      <c r="EG9" s="596">
        <f t="shared" si="564"/>
        <v>12208.584362400001</v>
      </c>
      <c r="EH9" s="596">
        <f t="shared" si="565"/>
        <v>12613.8485736</v>
      </c>
      <c r="EI9" s="596">
        <f t="shared" si="566"/>
        <v>13930.957260000001</v>
      </c>
      <c r="EJ9" s="596">
        <f t="shared" ref="EJ9" si="1568">EK42*EJ$33</f>
        <v>15734.38299984</v>
      </c>
      <c r="EK9" s="596">
        <f t="shared" ref="EK9" si="1569">EK42*EK$33</f>
        <v>22441.505695200001</v>
      </c>
      <c r="EL9" s="596">
        <f t="shared" si="569"/>
        <v>8894.1083183999999</v>
      </c>
      <c r="EM9" s="596">
        <f t="shared" si="570"/>
        <v>8769.3559740000001</v>
      </c>
      <c r="EN9" s="596">
        <f t="shared" si="571"/>
        <v>8842.7397060000003</v>
      </c>
      <c r="EO9" s="596">
        <f t="shared" si="572"/>
        <v>9136.2746340000012</v>
      </c>
      <c r="EP9" s="596">
        <f t="shared" si="573"/>
        <v>10090.263150000001</v>
      </c>
      <c r="EQ9" s="596">
        <f t="shared" ref="EQ9" si="1570">ER42*EQ$33</f>
        <v>11396.493579600001</v>
      </c>
      <c r="ER9" s="596">
        <f t="shared" ref="ER9" si="1571">ER42*ER$33</f>
        <v>16254.496638000001</v>
      </c>
      <c r="ES9" s="596">
        <f t="shared" si="576"/>
        <v>9054.9848160000001</v>
      </c>
      <c r="ET9" s="596">
        <f t="shared" si="577"/>
        <v>9145.5346641600008</v>
      </c>
      <c r="EU9" s="596">
        <f t="shared" si="578"/>
        <v>9039.8931746399994</v>
      </c>
      <c r="EV9" s="596">
        <f t="shared" si="579"/>
        <v>8036.2990241999996</v>
      </c>
      <c r="EW9" s="596">
        <f t="shared" si="580"/>
        <v>9394.5467465999991</v>
      </c>
      <c r="EX9" s="596">
        <f t="shared" ref="EX9" si="1572">EY42*EX$33</f>
        <v>12676.978742400001</v>
      </c>
      <c r="EY9" s="596">
        <f t="shared" ref="EY9" si="1573">EY42*EY$33</f>
        <v>18109.969632</v>
      </c>
      <c r="EZ9" s="596">
        <f t="shared" si="583"/>
        <v>9564.8675040000016</v>
      </c>
      <c r="FA9" s="596">
        <f t="shared" si="584"/>
        <v>9660.5161790400016</v>
      </c>
      <c r="FB9" s="596">
        <f t="shared" si="585"/>
        <v>9548.9260581600029</v>
      </c>
      <c r="FC9" s="596">
        <f t="shared" si="586"/>
        <v>8488.8199098000023</v>
      </c>
      <c r="FD9" s="596">
        <f t="shared" si="587"/>
        <v>9923.5500354000014</v>
      </c>
      <c r="FE9" s="596">
        <f t="shared" ref="FE9" si="1574">FF42*FE$33</f>
        <v>13390.814505600003</v>
      </c>
      <c r="FF9" s="596">
        <f t="shared" ref="FF9" si="1575">FF42*FF$33</f>
        <v>19129.735008000003</v>
      </c>
      <c r="FG9" s="596">
        <f t="shared" si="590"/>
        <v>10094.799312000001</v>
      </c>
      <c r="FH9" s="596">
        <f t="shared" si="591"/>
        <v>10195.747305120001</v>
      </c>
      <c r="FI9" s="596">
        <f t="shared" si="592"/>
        <v>10077.974646480001</v>
      </c>
      <c r="FJ9" s="596">
        <f t="shared" si="593"/>
        <v>8959.1343894000001</v>
      </c>
      <c r="FK9" s="596">
        <f t="shared" si="594"/>
        <v>10473.354286200001</v>
      </c>
      <c r="FL9" s="596">
        <f t="shared" ref="FL9" si="1576">FM42*FL$33</f>
        <v>14132.719036800001</v>
      </c>
      <c r="FM9" s="596">
        <f t="shared" ref="FM9" si="1577">FM42*FM$33</f>
        <v>20189.598624000002</v>
      </c>
      <c r="FN9" s="596">
        <f t="shared" si="597"/>
        <v>7798.5478079999993</v>
      </c>
      <c r="FO9" s="596">
        <f t="shared" si="598"/>
        <v>7876.5332860799999</v>
      </c>
      <c r="FP9" s="596">
        <f t="shared" si="599"/>
        <v>7785.5502283200003</v>
      </c>
      <c r="FQ9" s="596">
        <f t="shared" si="600"/>
        <v>6921.2111795999999</v>
      </c>
      <c r="FR9" s="596">
        <f t="shared" si="601"/>
        <v>8090.9933507999995</v>
      </c>
      <c r="FS9" s="596">
        <f t="shared" ref="FS9" si="1578">FT42*FS$33</f>
        <v>10917.966931200001</v>
      </c>
      <c r="FT9" s="596">
        <f t="shared" ref="FT9" si="1579">FT42*FT$33</f>
        <v>15597.095615999999</v>
      </c>
      <c r="FU9" s="596">
        <f t="shared" si="604"/>
        <v>8117.7772319999995</v>
      </c>
      <c r="FV9" s="596">
        <f t="shared" si="605"/>
        <v>8198.9550043199997</v>
      </c>
      <c r="FW9" s="596">
        <f t="shared" si="606"/>
        <v>8104.2476032799996</v>
      </c>
      <c r="FX9" s="596">
        <f t="shared" si="607"/>
        <v>7204.5272933999995</v>
      </c>
      <c r="FY9" s="596">
        <f t="shared" si="608"/>
        <v>8422.1938781999997</v>
      </c>
      <c r="FZ9" s="596">
        <f t="shared" ref="FZ9" si="1580">GA42*FZ$33</f>
        <v>11364.8881248</v>
      </c>
      <c r="GA9" s="596">
        <f t="shared" ref="GA9" si="1581">GA42*GA$33</f>
        <v>16235.554463999999</v>
      </c>
      <c r="GB9" s="596">
        <f t="shared" si="611"/>
        <v>9784.776672</v>
      </c>
      <c r="GC9" s="596">
        <f t="shared" si="612"/>
        <v>9882.6244387200004</v>
      </c>
      <c r="GD9" s="596">
        <f t="shared" si="613"/>
        <v>9768.4687108800008</v>
      </c>
      <c r="GE9" s="596">
        <f t="shared" si="614"/>
        <v>8683.989296400001</v>
      </c>
      <c r="GF9" s="596">
        <f t="shared" si="615"/>
        <v>10151.7057972</v>
      </c>
      <c r="GG9" s="596">
        <f t="shared" ref="GG9" si="1582">GH42*GG$33</f>
        <v>13698.687340800003</v>
      </c>
      <c r="GH9" s="596">
        <f t="shared" ref="GH9" si="1583">GH42*GH$33</f>
        <v>19569.553344</v>
      </c>
      <c r="GI9" s="596">
        <f t="shared" si="618"/>
        <v>8910.396576000001</v>
      </c>
      <c r="GJ9" s="596">
        <f t="shared" si="619"/>
        <v>8999.5005417600023</v>
      </c>
      <c r="GK9" s="596">
        <f t="shared" si="620"/>
        <v>8895.545915040002</v>
      </c>
      <c r="GL9" s="596">
        <f t="shared" si="621"/>
        <v>7907.9769612000009</v>
      </c>
      <c r="GM9" s="596">
        <f t="shared" si="622"/>
        <v>9244.5364476000013</v>
      </c>
      <c r="GN9" s="596">
        <f t="shared" ref="GN9" si="1584">GO42*GN$33</f>
        <v>12474.555206400002</v>
      </c>
      <c r="GO9" s="596">
        <f t="shared" ref="GO9" si="1585">GO42*GO$33</f>
        <v>17820.793152000002</v>
      </c>
      <c r="GP9" s="596">
        <f t="shared" si="625"/>
        <v>7728.6428639999995</v>
      </c>
      <c r="GQ9" s="596">
        <f t="shared" si="626"/>
        <v>7805.9292926400003</v>
      </c>
      <c r="GR9" s="596">
        <f t="shared" si="627"/>
        <v>7715.7617925599998</v>
      </c>
      <c r="GS9" s="596">
        <f t="shared" si="628"/>
        <v>6859.1705417999992</v>
      </c>
      <c r="GT9" s="596">
        <f t="shared" si="629"/>
        <v>8018.4669714000001</v>
      </c>
      <c r="GU9" s="596">
        <f t="shared" ref="GU9" si="1586">GV42*GU$33</f>
        <v>10820.100009600001</v>
      </c>
      <c r="GV9" s="596">
        <f t="shared" ref="GV9" si="1587">GV42*GV$33</f>
        <v>15457.285727999999</v>
      </c>
      <c r="GW9" s="596">
        <f t="shared" si="632"/>
        <v>8340.7877279999993</v>
      </c>
      <c r="GX9" s="596">
        <f t="shared" si="633"/>
        <v>8424.1956052799997</v>
      </c>
      <c r="GY9" s="596">
        <f t="shared" si="634"/>
        <v>8326.8864151200014</v>
      </c>
      <c r="GZ9" s="596">
        <f t="shared" si="635"/>
        <v>7402.4491085999998</v>
      </c>
      <c r="HA9" s="596">
        <f t="shared" si="636"/>
        <v>8653.567267800001</v>
      </c>
      <c r="HB9" s="596">
        <f t="shared" ref="HB9" si="1588">HC42*HB$33</f>
        <v>11677.102819200001</v>
      </c>
      <c r="HC9" s="596">
        <f t="shared" ref="HC9" si="1589">HC42*HC$33</f>
        <v>16681.575455999999</v>
      </c>
      <c r="HD9" s="596">
        <f t="shared" si="639"/>
        <v>8013.4544159999996</v>
      </c>
      <c r="HE9" s="596">
        <f t="shared" si="640"/>
        <v>8093.5889601600002</v>
      </c>
      <c r="HF9" s="596">
        <f t="shared" si="641"/>
        <v>8000.0986586400004</v>
      </c>
      <c r="HG9" s="596">
        <f t="shared" si="642"/>
        <v>7111.9407941999998</v>
      </c>
      <c r="HH9" s="596">
        <f t="shared" si="643"/>
        <v>8313.9589565999995</v>
      </c>
      <c r="HI9" s="596">
        <f t="shared" ref="HI9" si="1590">HJ42*HI$33</f>
        <v>11218.8361824</v>
      </c>
      <c r="HJ9" s="596">
        <f t="shared" ref="HJ9" si="1591">HJ42*HJ$33</f>
        <v>16026.908831999999</v>
      </c>
      <c r="HK9" s="596">
        <f t="shared" si="646"/>
        <v>6583.5270720000008</v>
      </c>
      <c r="HL9" s="596">
        <f t="shared" si="647"/>
        <v>6649.3623427200009</v>
      </c>
      <c r="HM9" s="596">
        <f t="shared" si="648"/>
        <v>6572.5545268800006</v>
      </c>
      <c r="HN9" s="596">
        <f t="shared" si="649"/>
        <v>5842.8802764000002</v>
      </c>
      <c r="HO9" s="596">
        <f t="shared" si="650"/>
        <v>6830.4093372000007</v>
      </c>
      <c r="HP9" s="596">
        <f t="shared" ref="HP9" si="1592">HQ42*HP$33</f>
        <v>9216.9379008000014</v>
      </c>
      <c r="HQ9" s="596">
        <f t="shared" ref="HQ9" si="1593">HQ42*HQ$33</f>
        <v>13167.054144000002</v>
      </c>
      <c r="HR9" s="596">
        <f t="shared" si="653"/>
        <v>8479.5595200000007</v>
      </c>
      <c r="HS9" s="596">
        <f t="shared" si="654"/>
        <v>8564.3551152000018</v>
      </c>
      <c r="HT9" s="596">
        <f t="shared" si="655"/>
        <v>8465.4269208000023</v>
      </c>
      <c r="HU9" s="596">
        <f t="shared" si="656"/>
        <v>7525.6090740000009</v>
      </c>
      <c r="HV9" s="596">
        <f t="shared" si="657"/>
        <v>8797.5430020000022</v>
      </c>
      <c r="HW9" s="596">
        <f t="shared" ref="HW9" si="1594">HX42*HW$33</f>
        <v>11871.383328000004</v>
      </c>
      <c r="HX9" s="596">
        <f t="shared" ref="HX9" si="1595">HX42*HX$33</f>
        <v>16959.119040000001</v>
      </c>
      <c r="HY9" s="596">
        <f t="shared" si="660"/>
        <v>6675.7815360000004</v>
      </c>
      <c r="HZ9" s="596">
        <f t="shared" si="661"/>
        <v>6742.5393513600002</v>
      </c>
      <c r="IA9" s="596">
        <f t="shared" si="662"/>
        <v>6664.6552334400003</v>
      </c>
      <c r="IB9" s="596">
        <f t="shared" si="663"/>
        <v>5924.7561132000001</v>
      </c>
      <c r="IC9" s="596">
        <f t="shared" si="664"/>
        <v>6926.1233436000002</v>
      </c>
      <c r="ID9" s="596">
        <f t="shared" ref="ID9" si="1596">IE42*ID$33</f>
        <v>9346.094150400002</v>
      </c>
      <c r="IE9" s="596">
        <f t="shared" ref="IE9" si="1597">IE42*IE$33</f>
        <v>13351.563072000001</v>
      </c>
      <c r="IF9" s="596">
        <f t="shared" si="667"/>
        <v>7161.9357600000003</v>
      </c>
      <c r="IG9" s="596">
        <f t="shared" si="668"/>
        <v>7233.5551176000008</v>
      </c>
      <c r="IH9" s="596">
        <f t="shared" si="669"/>
        <v>7149.9992004000005</v>
      </c>
      <c r="II9" s="596">
        <f t="shared" si="670"/>
        <v>6356.217987</v>
      </c>
      <c r="IJ9" s="596">
        <f t="shared" si="671"/>
        <v>7430.5083510000004</v>
      </c>
      <c r="IK9" s="596">
        <f t="shared" ref="IK9" si="1598">IL42*IK$33</f>
        <v>10026.710064000001</v>
      </c>
      <c r="IL9" s="596">
        <f t="shared" ref="IL9" si="1599">IL42*IL$33</f>
        <v>14323.871520000001</v>
      </c>
      <c r="IM9" s="596">
        <f t="shared" si="674"/>
        <v>8556.3190080000022</v>
      </c>
      <c r="IN9" s="596">
        <f t="shared" si="675"/>
        <v>8641.8821980800021</v>
      </c>
      <c r="IO9" s="596">
        <f t="shared" si="676"/>
        <v>8542.0584763200022</v>
      </c>
      <c r="IP9" s="596">
        <f t="shared" si="677"/>
        <v>7593.7331196000014</v>
      </c>
      <c r="IQ9" s="596">
        <f t="shared" si="678"/>
        <v>8877.1809708000019</v>
      </c>
      <c r="IR9" s="596">
        <f t="shared" ref="IR9" si="1600">IS42*IR$33</f>
        <v>11978.846611200002</v>
      </c>
      <c r="IS9" s="596">
        <f t="shared" ref="IS9" si="1601">IS42*IS$33</f>
        <v>17112.638016000004</v>
      </c>
      <c r="IT9" s="596">
        <f t="shared" si="681"/>
        <v>8372.6537759999992</v>
      </c>
      <c r="IU9" s="596">
        <f t="shared" si="682"/>
        <v>8456.3803137599989</v>
      </c>
      <c r="IV9" s="596">
        <f t="shared" si="683"/>
        <v>8358.6993530399996</v>
      </c>
      <c r="IW9" s="596">
        <f t="shared" si="684"/>
        <v>7430.7302261999994</v>
      </c>
      <c r="IX9" s="596">
        <f t="shared" si="685"/>
        <v>8686.6282925999985</v>
      </c>
      <c r="IY9" s="596">
        <f t="shared" ref="IY9" si="1602">IZ42*IY$33</f>
        <v>11721.7152864</v>
      </c>
      <c r="IZ9" s="596">
        <f t="shared" ref="IZ9" si="1603">IZ42*IZ$33</f>
        <v>16745.307551999998</v>
      </c>
      <c r="JA9" s="596">
        <f t="shared" si="688"/>
        <v>6602.0028480000001</v>
      </c>
      <c r="JB9" s="596">
        <f t="shared" si="689"/>
        <v>6668.0228764800004</v>
      </c>
      <c r="JC9" s="596">
        <f t="shared" si="690"/>
        <v>6590.9995099200005</v>
      </c>
      <c r="JD9" s="596">
        <f t="shared" si="691"/>
        <v>5859.2775276000002</v>
      </c>
      <c r="JE9" s="596">
        <f t="shared" si="692"/>
        <v>6849.5779548</v>
      </c>
      <c r="JF9" s="596">
        <f t="shared" ref="JF9" si="1604">JG42*JF$33</f>
        <v>9242.8039872000008</v>
      </c>
      <c r="JG9" s="596">
        <f t="shared" ref="JG9" si="1605">JG42*JG$33</f>
        <v>13204.005696</v>
      </c>
      <c r="JH9" s="596">
        <f t="shared" si="695"/>
        <v>8874.248544</v>
      </c>
      <c r="JI9" s="596">
        <f t="shared" si="696"/>
        <v>8962.9910294400015</v>
      </c>
      <c r="JJ9" s="596">
        <f t="shared" si="697"/>
        <v>8859.4581297600016</v>
      </c>
      <c r="JK9" s="596">
        <f t="shared" si="698"/>
        <v>7875.8955828000007</v>
      </c>
      <c r="JL9" s="596">
        <f t="shared" si="699"/>
        <v>9207.0328644000001</v>
      </c>
      <c r="JM9" s="596">
        <f t="shared" ref="JM9" si="1606">JN42*JM$33</f>
        <v>12423.947961600003</v>
      </c>
      <c r="JN9" s="596">
        <f t="shared" ref="JN9" si="1607">JN42*JN$33</f>
        <v>17748.497088</v>
      </c>
      <c r="JO9" s="596">
        <f t="shared" si="702"/>
        <v>6875.4795839999997</v>
      </c>
      <c r="JP9" s="596">
        <f t="shared" si="703"/>
        <v>6944.2343798400007</v>
      </c>
      <c r="JQ9" s="596">
        <f t="shared" si="704"/>
        <v>6864.0204513600002</v>
      </c>
      <c r="JR9" s="596">
        <f t="shared" si="705"/>
        <v>6101.9881308000004</v>
      </c>
      <c r="JS9" s="596">
        <f t="shared" si="706"/>
        <v>7133.3100684000001</v>
      </c>
      <c r="JT9" s="596">
        <f t="shared" ref="JT9" si="1608">JU42*JT$33</f>
        <v>9625.6714176000005</v>
      </c>
      <c r="JU9" s="596">
        <f t="shared" ref="JU9" si="1609">JU42*JU$33</f>
        <v>13750.959167999999</v>
      </c>
      <c r="JV9" s="596">
        <f t="shared" si="709"/>
        <v>6648.7366080000011</v>
      </c>
      <c r="JW9" s="596">
        <f t="shared" si="710"/>
        <v>6715.2239740800014</v>
      </c>
      <c r="JX9" s="596">
        <f t="shared" si="711"/>
        <v>6637.6553803200013</v>
      </c>
      <c r="JY9" s="596">
        <f t="shared" si="712"/>
        <v>5900.7537396000007</v>
      </c>
      <c r="JZ9" s="596">
        <f t="shared" si="713"/>
        <v>6898.0642308000015</v>
      </c>
      <c r="KA9" s="596">
        <f t="shared" ref="KA9" si="1610">KB42*KA$33</f>
        <v>9308.2312512000026</v>
      </c>
      <c r="KB9" s="596">
        <f t="shared" ref="KB9" si="1611">KB42*KB$33</f>
        <v>13297.473216000002</v>
      </c>
      <c r="KC9" s="596">
        <f t="shared" si="716"/>
        <v>7402.2685920000004</v>
      </c>
      <c r="KD9" s="596">
        <f t="shared" si="717"/>
        <v>7476.2912779200005</v>
      </c>
      <c r="KE9" s="596">
        <f t="shared" si="718"/>
        <v>7389.9314776800002</v>
      </c>
      <c r="KF9" s="596">
        <f t="shared" si="719"/>
        <v>6569.5133753999999</v>
      </c>
      <c r="KG9" s="596">
        <f t="shared" si="720"/>
        <v>7679.8536641999999</v>
      </c>
      <c r="KH9" s="596">
        <f t="shared" ref="KH9" si="1612">KI42*KH$33</f>
        <v>10363.1760288</v>
      </c>
      <c r="KI9" s="596">
        <f t="shared" ref="KI9" si="1613">KI42*KI$33</f>
        <v>14804.537184000001</v>
      </c>
      <c r="KJ9" s="596">
        <f t="shared" si="723"/>
        <v>9902.2373704799993</v>
      </c>
      <c r="KK9" s="596">
        <f t="shared" si="724"/>
        <v>8533.2170271600007</v>
      </c>
      <c r="KL9" s="596">
        <f t="shared" si="725"/>
        <v>9737.5431938400015</v>
      </c>
      <c r="KM9" s="596">
        <f t="shared" si="726"/>
        <v>11559.472522919999</v>
      </c>
      <c r="KN9" s="596">
        <f t="shared" si="727"/>
        <v>14246.04627936</v>
      </c>
      <c r="KO9" s="596">
        <f t="shared" ref="KO9" si="1614">KP42*KO$33</f>
        <v>20133.863094240001</v>
      </c>
      <c r="KP9" s="596">
        <f t="shared" ref="KP9" si="1615">KP42*KP$33</f>
        <v>28831.774298040003</v>
      </c>
      <c r="KQ9" s="596">
        <f t="shared" si="730"/>
        <v>9832.7468160000008</v>
      </c>
      <c r="KR9" s="596">
        <f t="shared" si="731"/>
        <v>9931.0742841600004</v>
      </c>
      <c r="KS9" s="596">
        <f t="shared" si="732"/>
        <v>9816.3589046400011</v>
      </c>
      <c r="KT9" s="596">
        <f t="shared" si="733"/>
        <v>8726.5627992000009</v>
      </c>
      <c r="KU9" s="596">
        <f t="shared" si="734"/>
        <v>10201.474821600001</v>
      </c>
      <c r="KV9" s="596">
        <f t="shared" ref="KV9" si="1616">KW42*KV$33</f>
        <v>13765.845542400002</v>
      </c>
      <c r="KW9" s="596">
        <f t="shared" ref="KW9" si="1617">KW42*KW$33</f>
        <v>19665.493632000002</v>
      </c>
      <c r="KX9" s="596">
        <f t="shared" si="737"/>
        <v>9756.2905920000012</v>
      </c>
      <c r="KY9" s="596">
        <f t="shared" si="738"/>
        <v>9853.8534979200012</v>
      </c>
      <c r="KZ9" s="596">
        <f t="shared" si="739"/>
        <v>9740.0301076800024</v>
      </c>
      <c r="LA9" s="596">
        <f t="shared" si="740"/>
        <v>8658.7079004000007</v>
      </c>
      <c r="LB9" s="596">
        <f t="shared" si="741"/>
        <v>10122.151489200001</v>
      </c>
      <c r="LC9" s="596">
        <f t="shared" ref="LC9" si="1618">LD42*LC$33</f>
        <v>13658.806828800003</v>
      </c>
      <c r="LD9" s="596">
        <f t="shared" ref="LD9" si="1619">LD42*LD$33</f>
        <v>19512.581184000002</v>
      </c>
      <c r="LE9" s="596">
        <f t="shared" si="744"/>
        <v>9378.182592000001</v>
      </c>
      <c r="LF9" s="596">
        <f t="shared" si="745"/>
        <v>9471.9644179200004</v>
      </c>
      <c r="LG9" s="596">
        <f t="shared" si="746"/>
        <v>9362.5522876800005</v>
      </c>
      <c r="LH9" s="596">
        <f t="shared" si="747"/>
        <v>8323.1370504000006</v>
      </c>
      <c r="LI9" s="596">
        <f t="shared" si="748"/>
        <v>9729.8644392000006</v>
      </c>
      <c r="LJ9" s="596">
        <f t="shared" ref="LJ9" si="1620">LK42*LJ$33</f>
        <v>13129.455628800002</v>
      </c>
      <c r="LK9" s="596">
        <f t="shared" ref="LK9" si="1621">LK42*LK$33</f>
        <v>18756.365184000002</v>
      </c>
      <c r="LL9" s="596">
        <f t="shared" si="751"/>
        <v>11488.901328</v>
      </c>
      <c r="LM9" s="596">
        <f t="shared" si="752"/>
        <v>11603.790341280001</v>
      </c>
      <c r="LN9" s="596">
        <f t="shared" si="753"/>
        <v>11469.75315912</v>
      </c>
      <c r="LO9" s="596">
        <f t="shared" si="754"/>
        <v>10196.3999286</v>
      </c>
      <c r="LP9" s="596">
        <f t="shared" si="755"/>
        <v>11919.735127800001</v>
      </c>
      <c r="LQ9" s="596">
        <f t="shared" ref="LQ9" si="1622">LR42*LQ$33</f>
        <v>16084.461859200001</v>
      </c>
      <c r="LR9" s="596">
        <f t="shared" ref="LR9" si="1623">LR42*LR$33</f>
        <v>22977.802656</v>
      </c>
      <c r="LS9" s="596">
        <f t="shared" si="758"/>
        <v>14427.14208</v>
      </c>
      <c r="LT9" s="596">
        <f t="shared" si="759"/>
        <v>14571.413500800001</v>
      </c>
      <c r="LU9" s="596">
        <f t="shared" si="760"/>
        <v>14403.096843200001</v>
      </c>
      <c r="LV9" s="596">
        <f t="shared" si="761"/>
        <v>12804.088596000001</v>
      </c>
      <c r="LW9" s="596">
        <f t="shared" si="762"/>
        <v>14968.159908000001</v>
      </c>
      <c r="LX9" s="596">
        <f t="shared" ref="LX9" si="1624">LY42*LX$33</f>
        <v>20197.998912000003</v>
      </c>
      <c r="LY9" s="596">
        <f t="shared" ref="LY9" si="1625">LY42*LY$33</f>
        <v>28854.284159999999</v>
      </c>
      <c r="LZ9" s="596">
        <f t="shared" si="765"/>
        <v>16190.182944</v>
      </c>
      <c r="MA9" s="596">
        <f t="shared" si="766"/>
        <v>16352.084773440001</v>
      </c>
      <c r="MB9" s="596">
        <f t="shared" si="767"/>
        <v>16163.199305760001</v>
      </c>
      <c r="MC9" s="596">
        <f t="shared" si="768"/>
        <v>14368.7873628</v>
      </c>
      <c r="MD9" s="596">
        <f t="shared" si="769"/>
        <v>16797.314804400001</v>
      </c>
      <c r="ME9" s="596">
        <f t="shared" ref="ME9" si="1626">MF42*ME$33</f>
        <v>22666.256121600003</v>
      </c>
      <c r="MF9" s="596">
        <f t="shared" ref="MF9" si="1627">MF42*MF$33</f>
        <v>32380.365888</v>
      </c>
      <c r="MG9" s="596">
        <f t="shared" si="772"/>
        <v>22170.323136000003</v>
      </c>
      <c r="MH9" s="596">
        <f t="shared" si="773"/>
        <v>22392.026367360002</v>
      </c>
      <c r="MI9" s="596">
        <f t="shared" si="774"/>
        <v>22133.372597440004</v>
      </c>
      <c r="MJ9" s="596">
        <f t="shared" si="775"/>
        <v>19676.161783200001</v>
      </c>
      <c r="MK9" s="596">
        <f t="shared" si="776"/>
        <v>23001.710253600002</v>
      </c>
      <c r="ML9" s="596">
        <f t="shared" ref="ML9" si="1628">MM42*ML$33</f>
        <v>31038.452390400005</v>
      </c>
      <c r="MM9" s="728">
        <v>40746.11</v>
      </c>
      <c r="MN9" s="596">
        <f t="shared" si="778"/>
        <v>31280.940473930703</v>
      </c>
      <c r="MO9" s="596">
        <f t="shared" si="779"/>
        <v>33409.263468525503</v>
      </c>
      <c r="MP9" s="596">
        <f t="shared" si="780"/>
        <v>34455.224638868698</v>
      </c>
      <c r="MQ9" s="596">
        <f t="shared" si="781"/>
        <v>38254.427569269101</v>
      </c>
      <c r="MR9" s="596">
        <f t="shared" si="782"/>
        <v>41180.890663757898</v>
      </c>
      <c r="MS9" s="596">
        <f t="shared" ref="MS9" si="1629">MT42*MS$33</f>
        <v>48307.121244107075</v>
      </c>
      <c r="MT9" s="596">
        <f t="shared" ref="MT9" si="1630">MT42*MT$33</f>
        <v>65064.761357635776</v>
      </c>
      <c r="MU9" s="596">
        <f t="shared" si="785"/>
        <v>25783.151207999999</v>
      </c>
      <c r="MV9" s="596">
        <f t="shared" si="786"/>
        <v>0</v>
      </c>
      <c r="MW9" s="596">
        <f t="shared" si="787"/>
        <v>10162.701935999999</v>
      </c>
      <c r="MX9" s="596">
        <f t="shared" si="788"/>
        <v>9417.7507910000004</v>
      </c>
      <c r="MY9" s="596">
        <f t="shared" si="789"/>
        <v>8947.2553310000003</v>
      </c>
      <c r="MZ9" s="596">
        <f t="shared" ref="MZ9" si="1631">NA42*MZ$33</f>
        <v>10617.514214000001</v>
      </c>
      <c r="NA9" s="596">
        <f t="shared" ref="NA9" si="1632">NA42*NA$33</f>
        <v>13479.694929000001</v>
      </c>
      <c r="NB9" s="596">
        <f t="shared" si="792"/>
        <v>15635.929327999998</v>
      </c>
      <c r="NC9" s="596">
        <f t="shared" si="793"/>
        <v>0</v>
      </c>
      <c r="ND9" s="596">
        <f t="shared" si="794"/>
        <v>12684.647667339999</v>
      </c>
      <c r="NE9" s="596">
        <f t="shared" si="795"/>
        <v>12362.156624949999</v>
      </c>
      <c r="NF9" s="596">
        <f t="shared" si="796"/>
        <v>13143.95309135</v>
      </c>
      <c r="NG9" s="596">
        <f t="shared" ref="NG9" si="1633">NH42*NG$33</f>
        <v>18860.839751899999</v>
      </c>
      <c r="NH9" s="596">
        <f t="shared" ref="NH9" si="1634">NH42*NH$33</f>
        <v>25037.031836459995</v>
      </c>
      <c r="NI9" s="596">
        <f t="shared" si="799"/>
        <v>8322.2194799999997</v>
      </c>
      <c r="NJ9" s="596">
        <f t="shared" si="800"/>
        <v>8405.4416748000003</v>
      </c>
      <c r="NK9" s="596">
        <f t="shared" si="801"/>
        <v>8308.3491142000003</v>
      </c>
      <c r="NL9" s="596">
        <f t="shared" si="802"/>
        <v>7385.9697884999996</v>
      </c>
      <c r="NM9" s="596">
        <f t="shared" si="803"/>
        <v>8634.3027105000001</v>
      </c>
      <c r="NN9" s="596">
        <f t="shared" ref="NN9" si="1635">NO42*NN$33</f>
        <v>11651.107272000001</v>
      </c>
      <c r="NO9" s="596">
        <f t="shared" ref="NO9" si="1636">NO42*NO$33</f>
        <v>16644.438959999999</v>
      </c>
      <c r="NP9" s="596">
        <f t="shared" si="806"/>
        <v>8387.7183480000003</v>
      </c>
      <c r="NQ9" s="596">
        <f t="shared" si="807"/>
        <v>8471.5955314799994</v>
      </c>
      <c r="NR9" s="596">
        <f t="shared" si="808"/>
        <v>8373.7388174200005</v>
      </c>
      <c r="NS9" s="596">
        <f t="shared" si="809"/>
        <v>7444.1000338499998</v>
      </c>
      <c r="NT9" s="596">
        <f t="shared" si="810"/>
        <v>8702.2577860500005</v>
      </c>
      <c r="NU9" s="596">
        <f t="shared" ref="NU9" si="1637">NV42*NU$33</f>
        <v>11742.805687200002</v>
      </c>
      <c r="NV9" s="596">
        <f t="shared" ref="NV9" si="1638">NV42*NV$33</f>
        <v>16775.436696000001</v>
      </c>
      <c r="NW9" s="596">
        <f t="shared" si="813"/>
        <v>6496.4359919999988</v>
      </c>
      <c r="NX9" s="596">
        <f t="shared" si="814"/>
        <v>6561.4003519199996</v>
      </c>
      <c r="NY9" s="596">
        <f t="shared" si="815"/>
        <v>6485.608598679999</v>
      </c>
      <c r="NZ9" s="596">
        <f t="shared" si="816"/>
        <v>5765.5869428999995</v>
      </c>
      <c r="OA9" s="596">
        <f t="shared" si="817"/>
        <v>6740.0523416999995</v>
      </c>
      <c r="OB9" s="596">
        <f t="shared" ref="OB9" si="1639">OC42*OB$33</f>
        <v>9095.0103887999994</v>
      </c>
      <c r="OC9" s="596">
        <f t="shared" si="378"/>
        <v>12992.871983999998</v>
      </c>
      <c r="OD9" s="596">
        <f>$OJ$42*OD$33</f>
        <v>7881.0041999999985</v>
      </c>
      <c r="OE9" s="596">
        <f t="shared" ref="OE9:OJ9" si="1640">$OJ$42*OE$33</f>
        <v>7959.8142419999986</v>
      </c>
      <c r="OF9" s="596">
        <f t="shared" si="1640"/>
        <v>7867.8691929999986</v>
      </c>
      <c r="OG9" s="596">
        <f t="shared" si="1640"/>
        <v>6994.3912274999984</v>
      </c>
      <c r="OH9" s="596">
        <f t="shared" si="1640"/>
        <v>8176.5418574999985</v>
      </c>
      <c r="OI9" s="596">
        <f t="shared" si="1640"/>
        <v>11033.405879999998</v>
      </c>
      <c r="OJ9" s="730">
        <f t="shared" si="1640"/>
        <v>15762.008399999997</v>
      </c>
      <c r="OK9" s="732">
        <f>$OQ42*OK$33</f>
        <v>7673.2194239999999</v>
      </c>
      <c r="OL9" s="108">
        <f t="shared" ref="OL9:OQ9" si="1641">$OQ42*OL$33</f>
        <v>7749.9516182400012</v>
      </c>
      <c r="OM9" s="108">
        <f t="shared" si="1641"/>
        <v>7660.4307249600006</v>
      </c>
      <c r="ON9" s="108">
        <f t="shared" si="1641"/>
        <v>6809.9822388000002</v>
      </c>
      <c r="OO9" s="108">
        <f t="shared" si="1641"/>
        <v>7960.965152400001</v>
      </c>
      <c r="OP9" s="108">
        <f t="shared" si="1641"/>
        <v>10742.507193600002</v>
      </c>
      <c r="OQ9" s="108">
        <f t="shared" si="1641"/>
        <v>15346.438848</v>
      </c>
      <c r="OR9" s="108">
        <f t="shared" si="821"/>
        <v>8897.2292160000015</v>
      </c>
      <c r="OS9" s="108">
        <f t="shared" si="821"/>
        <v>8986.201508160002</v>
      </c>
      <c r="OT9" s="108">
        <f t="shared" si="821"/>
        <v>8882.4005006400021</v>
      </c>
      <c r="OU9" s="108">
        <f t="shared" si="821"/>
        <v>7896.2909292000013</v>
      </c>
      <c r="OV9" s="108">
        <f t="shared" si="821"/>
        <v>9230.8753116000007</v>
      </c>
      <c r="OW9" s="108">
        <f t="shared" si="821"/>
        <v>12456.120902400002</v>
      </c>
      <c r="OX9" s="108">
        <f t="shared" si="821"/>
        <v>17794.458432000003</v>
      </c>
      <c r="OY9" s="108">
        <f t="shared" ref="OY9:PE9" si="1642">$PE42*OY$33</f>
        <v>7152.7847039999997</v>
      </c>
      <c r="OZ9" s="108">
        <f t="shared" si="1642"/>
        <v>7224.3125510400005</v>
      </c>
      <c r="PA9" s="108">
        <f t="shared" si="1642"/>
        <v>7140.8633961599999</v>
      </c>
      <c r="PB9" s="108">
        <f t="shared" si="1642"/>
        <v>6348.0964248</v>
      </c>
      <c r="PC9" s="108">
        <f t="shared" si="1642"/>
        <v>7421.0141303999999</v>
      </c>
      <c r="PD9" s="108">
        <f t="shared" si="1642"/>
        <v>10013.8985856</v>
      </c>
      <c r="PE9" s="108">
        <f t="shared" si="1642"/>
        <v>14305.569407999999</v>
      </c>
      <c r="PF9" s="108">
        <f t="shared" ref="PF9:PL9" si="1643">$PL42*PF$33</f>
        <v>7925.2227360000006</v>
      </c>
      <c r="PG9" s="108">
        <f t="shared" si="1643"/>
        <v>8004.4749633600013</v>
      </c>
      <c r="PH9" s="108">
        <f t="shared" si="1643"/>
        <v>7912.0140314400014</v>
      </c>
      <c r="PI9" s="108">
        <f t="shared" si="1643"/>
        <v>7033.6351782000002</v>
      </c>
      <c r="PJ9" s="108">
        <f t="shared" si="1643"/>
        <v>8222.4185886000014</v>
      </c>
      <c r="PK9" s="108">
        <f t="shared" si="1643"/>
        <v>11095.311830400002</v>
      </c>
      <c r="PL9" s="108">
        <f t="shared" si="1643"/>
        <v>15850.445472000001</v>
      </c>
      <c r="PM9" s="108">
        <f t="shared" ref="PM9:PS9" si="1644">$PS42*PM$33</f>
        <v>7000.9939079999995</v>
      </c>
      <c r="PN9" s="108">
        <f t="shared" si="1644"/>
        <v>7071.00384708</v>
      </c>
      <c r="PO9" s="108">
        <f t="shared" si="1644"/>
        <v>6989.3255848199997</v>
      </c>
      <c r="PP9" s="108">
        <f t="shared" si="1644"/>
        <v>6213.3820933499992</v>
      </c>
      <c r="PQ9" s="108">
        <f t="shared" si="1644"/>
        <v>7263.5311795499993</v>
      </c>
      <c r="PR9" s="108">
        <f t="shared" si="1644"/>
        <v>9801.3914712000005</v>
      </c>
      <c r="PS9" s="108">
        <f t="shared" si="1644"/>
        <v>14001.987815999999</v>
      </c>
      <c r="PT9" s="108">
        <f t="shared" ref="PT9:PZ9" si="1645">$PZ42*PT$33</f>
        <v>6219.3128759999991</v>
      </c>
      <c r="PU9" s="108">
        <f t="shared" si="1645"/>
        <v>6281.50600476</v>
      </c>
      <c r="PV9" s="108">
        <f t="shared" si="1645"/>
        <v>6208.9473545399997</v>
      </c>
      <c r="PW9" s="108">
        <f t="shared" si="1645"/>
        <v>5519.6401774499991</v>
      </c>
      <c r="PX9" s="108">
        <f t="shared" si="1645"/>
        <v>6452.5371088499996</v>
      </c>
      <c r="PY9" s="108">
        <f t="shared" si="1645"/>
        <v>8707.0380263999996</v>
      </c>
      <c r="PZ9" s="108">
        <f t="shared" si="1645"/>
        <v>12438.625751999998</v>
      </c>
      <c r="QA9" s="108">
        <f t="shared" ref="QA9:QG9" si="1646">$QG42*QA$33</f>
        <v>8895.1918319999986</v>
      </c>
      <c r="QB9" s="108">
        <f t="shared" si="1646"/>
        <v>8984.1437503199995</v>
      </c>
      <c r="QC9" s="108">
        <f t="shared" si="1646"/>
        <v>8880.3665122799994</v>
      </c>
      <c r="QD9" s="108">
        <f t="shared" si="1646"/>
        <v>7894.4827508999997</v>
      </c>
      <c r="QE9" s="108">
        <f t="shared" si="1646"/>
        <v>9228.7615256999998</v>
      </c>
      <c r="QF9" s="108">
        <f t="shared" si="1646"/>
        <v>12453.268564800001</v>
      </c>
      <c r="QG9" s="108">
        <f t="shared" si="1646"/>
        <v>17790.383663999997</v>
      </c>
      <c r="QH9" s="108">
        <f t="shared" ref="QH9:QN9" si="1647">$QN42*QH$33</f>
        <v>8233.04853</v>
      </c>
      <c r="QI9" s="108">
        <f t="shared" si="1647"/>
        <v>8315.3790153000009</v>
      </c>
      <c r="QJ9" s="108">
        <f t="shared" si="1647"/>
        <v>8219.3267824499999</v>
      </c>
      <c r="QK9" s="108">
        <f t="shared" si="1647"/>
        <v>7306.8305703750002</v>
      </c>
      <c r="QL9" s="108">
        <f t="shared" si="1647"/>
        <v>8541.7878498749997</v>
      </c>
      <c r="QM9" s="108">
        <f t="shared" si="1647"/>
        <v>11526.267942</v>
      </c>
      <c r="QN9" s="108">
        <f t="shared" si="1647"/>
        <v>16466.09706</v>
      </c>
      <c r="QO9" s="108">
        <f t="shared" ref="QO9:QU9" si="1648">$QU42*QO$33</f>
        <v>8400.7936979999995</v>
      </c>
      <c r="QP9" s="108">
        <f t="shared" si="1648"/>
        <v>8484.80163498</v>
      </c>
      <c r="QQ9" s="108">
        <f t="shared" si="1648"/>
        <v>8386.79237517</v>
      </c>
      <c r="QR9" s="108">
        <f t="shared" si="1648"/>
        <v>7455.7044069749991</v>
      </c>
      <c r="QS9" s="108">
        <f t="shared" si="1648"/>
        <v>8715.8234616749996</v>
      </c>
      <c r="QT9" s="108">
        <f t="shared" si="1648"/>
        <v>11761.1111772</v>
      </c>
      <c r="QU9" s="108">
        <f t="shared" si="1648"/>
        <v>16801.587395999999</v>
      </c>
      <c r="QV9" s="108">
        <f t="shared" ref="QV9:RB9" si="1649">$RB42*QV$33</f>
        <v>7699.2739379999994</v>
      </c>
      <c r="QW9" s="108">
        <f t="shared" si="1649"/>
        <v>7776.2666773799992</v>
      </c>
      <c r="QX9" s="108">
        <f t="shared" si="1649"/>
        <v>7686.4418147699998</v>
      </c>
      <c r="QY9" s="108">
        <f t="shared" si="1649"/>
        <v>6833.1056199749992</v>
      </c>
      <c r="QZ9" s="108">
        <f t="shared" si="1649"/>
        <v>7987.9967106749991</v>
      </c>
      <c r="RA9" s="108">
        <f t="shared" si="1649"/>
        <v>10778.983513199999</v>
      </c>
      <c r="RB9" s="108">
        <f t="shared" si="1649"/>
        <v>15398.547875999999</v>
      </c>
      <c r="RC9" s="108">
        <f t="shared" ref="RC9:RI9" si="1650">$RI42*RC$33</f>
        <v>8969.1650279999994</v>
      </c>
      <c r="RD9" s="108">
        <f t="shared" si="1650"/>
        <v>9058.856678279999</v>
      </c>
      <c r="RE9" s="108">
        <f t="shared" si="1650"/>
        <v>8954.2164196199992</v>
      </c>
      <c r="RF9" s="108">
        <f t="shared" si="1650"/>
        <v>7960.1339623499998</v>
      </c>
      <c r="RG9" s="108">
        <f t="shared" si="1650"/>
        <v>9305.508716549999</v>
      </c>
      <c r="RH9" s="108">
        <f t="shared" si="1650"/>
        <v>12556.8310392</v>
      </c>
      <c r="RI9" s="108">
        <f t="shared" si="1650"/>
        <v>17938.330055999999</v>
      </c>
      <c r="RJ9" s="108">
        <f t="shared" ref="RJ9:RP9" si="1651">$RP42*RJ$33</f>
        <v>10449.992574</v>
      </c>
      <c r="RK9" s="108">
        <f t="shared" si="1651"/>
        <v>10554.492499739999</v>
      </c>
      <c r="RL9" s="108">
        <f t="shared" si="1651"/>
        <v>10432.57591971</v>
      </c>
      <c r="RM9" s="108">
        <f t="shared" si="1651"/>
        <v>9274.3684094250002</v>
      </c>
      <c r="RN9" s="108">
        <f t="shared" si="1651"/>
        <v>10841.867295525</v>
      </c>
      <c r="RO9" s="108">
        <f t="shared" si="1651"/>
        <v>14629.989603600001</v>
      </c>
      <c r="RP9" s="108">
        <f t="shared" si="1651"/>
        <v>20899.985148</v>
      </c>
      <c r="RQ9" s="108">
        <f t="shared" ref="RQ9:RW9" si="1652">$RW42*RQ$33</f>
        <v>11282.089427999999</v>
      </c>
      <c r="RR9" s="108">
        <f t="shared" si="1652"/>
        <v>11394.910322279999</v>
      </c>
      <c r="RS9" s="108">
        <f t="shared" si="1652"/>
        <v>11263.285945619999</v>
      </c>
      <c r="RT9" s="108">
        <f t="shared" si="1652"/>
        <v>10012.854367349999</v>
      </c>
      <c r="RU9" s="108">
        <f t="shared" si="1652"/>
        <v>11705.167781549999</v>
      </c>
      <c r="RV9" s="108">
        <f t="shared" si="1652"/>
        <v>15794.925199199999</v>
      </c>
      <c r="RW9" s="108">
        <f t="shared" si="1652"/>
        <v>22564.178855999999</v>
      </c>
      <c r="RX9" s="108">
        <f t="shared" ref="RX9:SK9" si="1653">$SD42*RX$33</f>
        <v>11301.567426</v>
      </c>
      <c r="RY9" s="108">
        <f t="shared" si="1653"/>
        <v>11414.583100260001</v>
      </c>
      <c r="RZ9" s="108">
        <f t="shared" si="1653"/>
        <v>11282.73148029</v>
      </c>
      <c r="SA9" s="108">
        <f t="shared" si="1653"/>
        <v>10030.141090575</v>
      </c>
      <c r="SB9" s="108">
        <f t="shared" si="1653"/>
        <v>11725.376204475</v>
      </c>
      <c r="SC9" s="108">
        <f t="shared" si="1653"/>
        <v>15822.1943964</v>
      </c>
      <c r="SD9" s="108">
        <f t="shared" si="1653"/>
        <v>22603.134851999999</v>
      </c>
      <c r="SE9" s="108">
        <f t="shared" ref="SE9:SK9" si="1654">$SK42*SE$33</f>
        <v>10958.129207999998</v>
      </c>
      <c r="SF9" s="108">
        <f t="shared" si="1654"/>
        <v>11067.710500079998</v>
      </c>
      <c r="SG9" s="108">
        <f t="shared" si="1654"/>
        <v>10939.865659319999</v>
      </c>
      <c r="SH9" s="108">
        <f t="shared" si="1654"/>
        <v>9725.339672099999</v>
      </c>
      <c r="SI9" s="108">
        <f t="shared" si="1654"/>
        <v>11369.0590533</v>
      </c>
      <c r="SJ9" s="108">
        <f t="shared" si="1654"/>
        <v>15341.3808912</v>
      </c>
      <c r="SK9" s="108">
        <f t="shared" si="1654"/>
        <v>21916.258415999997</v>
      </c>
      <c r="SL9" s="108">
        <f t="shared" ref="SL9:SR9" si="1655">$SR42*SL$33</f>
        <v>11159.442324</v>
      </c>
      <c r="SM9" s="108">
        <f t="shared" si="1655"/>
        <v>11271.036747240001</v>
      </c>
      <c r="SN9" s="108">
        <f t="shared" si="1655"/>
        <v>11140.843253460002</v>
      </c>
      <c r="SO9" s="108">
        <f t="shared" si="1655"/>
        <v>9904.0050625500007</v>
      </c>
      <c r="SP9" s="108">
        <f t="shared" si="1655"/>
        <v>11577.92141115</v>
      </c>
      <c r="SQ9" s="108">
        <f t="shared" si="1655"/>
        <v>15623.219253600002</v>
      </c>
      <c r="SR9" s="108">
        <f t="shared" si="1655"/>
        <v>22318.884647999999</v>
      </c>
      <c r="SS9" s="108">
        <f t="shared" ref="SS9:SY9" si="1656">$SY42*SS$33</f>
        <v>8806.729949999999</v>
      </c>
      <c r="ST9" s="108">
        <f t="shared" si="1656"/>
        <v>8894.7972494999995</v>
      </c>
      <c r="SU9" s="108">
        <f t="shared" si="1656"/>
        <v>8792.0520667500004</v>
      </c>
      <c r="SV9" s="108">
        <f t="shared" si="1656"/>
        <v>7815.972830624999</v>
      </c>
      <c r="SW9" s="108">
        <f t="shared" si="1656"/>
        <v>9136.9823231249993</v>
      </c>
      <c r="SX9" s="108">
        <f t="shared" si="1656"/>
        <v>12329.42193</v>
      </c>
      <c r="SY9" s="108">
        <f t="shared" si="1656"/>
        <v>17613.459899999998</v>
      </c>
      <c r="SZ9" s="108">
        <f t="shared" ref="SZ9:TF9" si="1657">$TF42*SZ$33</f>
        <v>8644.3485479999999</v>
      </c>
      <c r="TA9" s="108">
        <f t="shared" si="1657"/>
        <v>8730.7920334800019</v>
      </c>
      <c r="TB9" s="108">
        <f t="shared" si="1657"/>
        <v>8629.9413004200014</v>
      </c>
      <c r="TC9" s="108">
        <f t="shared" si="1657"/>
        <v>7671.8593363500004</v>
      </c>
      <c r="TD9" s="108">
        <f t="shared" si="1657"/>
        <v>8968.511618550001</v>
      </c>
      <c r="TE9" s="108">
        <f t="shared" si="1657"/>
        <v>12102.087967200003</v>
      </c>
      <c r="TF9" s="108">
        <f t="shared" si="1657"/>
        <v>17288.697096</v>
      </c>
      <c r="TG9" s="108">
        <f t="shared" ref="TG9:TM9" si="1658">$TM42*TG$33</f>
        <v>9718.540775999998</v>
      </c>
      <c r="TH9" s="108">
        <f t="shared" si="1658"/>
        <v>9815.7261837599981</v>
      </c>
      <c r="TI9" s="108">
        <f t="shared" si="1658"/>
        <v>9702.343208039998</v>
      </c>
      <c r="TJ9" s="108">
        <f t="shared" si="1658"/>
        <v>8625.2049386999988</v>
      </c>
      <c r="TK9" s="108">
        <f t="shared" si="1658"/>
        <v>10082.986055099998</v>
      </c>
      <c r="TL9" s="108">
        <f t="shared" si="1658"/>
        <v>13605.957086399998</v>
      </c>
      <c r="TM9" s="108">
        <f t="shared" si="1658"/>
        <v>19437.081551999996</v>
      </c>
      <c r="TN9" s="108">
        <f t="shared" ref="TN9:TT9" si="1659">$TT42*TN$33</f>
        <v>12313.816271999998</v>
      </c>
      <c r="TO9" s="108">
        <f t="shared" si="1659"/>
        <v>12436.954434719999</v>
      </c>
      <c r="TP9" s="108">
        <f t="shared" si="1659"/>
        <v>12293.29324488</v>
      </c>
      <c r="TQ9" s="108">
        <f t="shared" si="1659"/>
        <v>10928.511941399998</v>
      </c>
      <c r="TR9" s="108">
        <f t="shared" si="1659"/>
        <v>12775.584382199999</v>
      </c>
      <c r="TS9" s="108">
        <f t="shared" si="1659"/>
        <v>17239.342780800001</v>
      </c>
      <c r="TT9" s="108">
        <f t="shared" si="1659"/>
        <v>24627.632543999996</v>
      </c>
      <c r="TU9" s="108">
        <f t="shared" ref="TU9:UA9" si="1660">$UA42*TU$33</f>
        <v>9956.4864839999991</v>
      </c>
      <c r="TV9" s="108">
        <f t="shared" si="1660"/>
        <v>10056.051348839999</v>
      </c>
      <c r="TW9" s="108">
        <f t="shared" si="1660"/>
        <v>9939.89233986</v>
      </c>
      <c r="TX9" s="108">
        <f t="shared" si="1660"/>
        <v>8836.3817545499987</v>
      </c>
      <c r="TY9" s="108">
        <f t="shared" si="1660"/>
        <v>10329.854727149999</v>
      </c>
      <c r="TZ9" s="108">
        <f t="shared" si="1660"/>
        <v>13939.0810776</v>
      </c>
      <c r="UA9" s="108">
        <f t="shared" si="1660"/>
        <v>19912.972967999998</v>
      </c>
      <c r="UB9" s="108">
        <f t="shared" ref="UB9:UH9" si="1661">$UH42*UB$33</f>
        <v>10587.033792</v>
      </c>
      <c r="UC9" s="108">
        <f t="shared" si="1661"/>
        <v>10692.90412992</v>
      </c>
      <c r="UD9" s="108">
        <f t="shared" si="1661"/>
        <v>10569.388735680001</v>
      </c>
      <c r="UE9" s="108">
        <f t="shared" si="1661"/>
        <v>9395.9924904</v>
      </c>
      <c r="UF9" s="108">
        <f t="shared" si="1661"/>
        <v>10984.0475592</v>
      </c>
      <c r="UG9" s="108">
        <f t="shared" si="1661"/>
        <v>14821.847308800001</v>
      </c>
      <c r="UH9" s="108">
        <f t="shared" si="1661"/>
        <v>21174.067584</v>
      </c>
      <c r="UI9" s="108">
        <f t="shared" si="842"/>
        <v>11745.330745196427</v>
      </c>
      <c r="UJ9" s="108">
        <f t="shared" si="842"/>
        <v>11862.784052648392</v>
      </c>
      <c r="UK9" s="108">
        <f t="shared" si="842"/>
        <v>11725.755193954434</v>
      </c>
      <c r="UL9" s="108">
        <f t="shared" si="842"/>
        <v>10423.981036361829</v>
      </c>
      <c r="UM9" s="108">
        <f t="shared" si="842"/>
        <v>12185.780648141292</v>
      </c>
      <c r="UN9" s="108">
        <f t="shared" si="842"/>
        <v>16443.463043274998</v>
      </c>
      <c r="UO9" s="108">
        <f t="shared" si="842"/>
        <v>23490.661490392853</v>
      </c>
      <c r="UP9" s="108">
        <f t="shared" si="843"/>
        <v>9427.4658516157597</v>
      </c>
      <c r="UQ9" s="108">
        <f t="shared" si="843"/>
        <v>9521.7405101319182</v>
      </c>
      <c r="UR9" s="108">
        <f t="shared" si="843"/>
        <v>9411.7534085297339</v>
      </c>
      <c r="US9" s="108">
        <f t="shared" si="843"/>
        <v>8366.8759433089872</v>
      </c>
      <c r="UT9" s="108">
        <f t="shared" si="843"/>
        <v>9780.9958210513523</v>
      </c>
      <c r="UU9" s="108">
        <f t="shared" si="843"/>
        <v>13198.452192262066</v>
      </c>
      <c r="UV9" s="108">
        <f t="shared" si="843"/>
        <v>18854.931703231519</v>
      </c>
      <c r="UW9" s="108">
        <f t="shared" si="844"/>
        <v>8218.3056614291709</v>
      </c>
      <c r="UX9" s="108">
        <f t="shared" si="844"/>
        <v>8300.4887180434635</v>
      </c>
      <c r="UY9" s="108">
        <f t="shared" si="844"/>
        <v>8204.6084853267912</v>
      </c>
      <c r="UZ9" s="108">
        <f t="shared" si="844"/>
        <v>7293.7462745183902</v>
      </c>
      <c r="VA9" s="108">
        <f t="shared" si="844"/>
        <v>8526.4921237327653</v>
      </c>
      <c r="VB9" s="108">
        <f t="shared" si="844"/>
        <v>11505.627926000843</v>
      </c>
      <c r="VC9" s="108">
        <f t="shared" si="844"/>
        <v>16436.611322858342</v>
      </c>
      <c r="VD9" s="108">
        <f t="shared" si="845"/>
        <v>7166.1980638893592</v>
      </c>
      <c r="VE9" s="108">
        <f t="shared" si="845"/>
        <v>7237.8600445282527</v>
      </c>
      <c r="VF9" s="108">
        <f t="shared" si="845"/>
        <v>7154.2544004495439</v>
      </c>
      <c r="VG9" s="108">
        <f t="shared" si="845"/>
        <v>6360.0007817018059</v>
      </c>
      <c r="VH9" s="108">
        <f t="shared" si="845"/>
        <v>7434.9304912852103</v>
      </c>
      <c r="VI9" s="108">
        <f t="shared" si="845"/>
        <v>10032.677289445104</v>
      </c>
      <c r="VJ9" s="108">
        <f t="shared" si="845"/>
        <v>14332.396127778718</v>
      </c>
      <c r="VK9" s="108">
        <f t="shared" si="846"/>
        <v>8121.9880557334618</v>
      </c>
      <c r="VL9" s="108">
        <f t="shared" si="846"/>
        <v>8203.2079362907971</v>
      </c>
      <c r="VM9" s="108">
        <f t="shared" si="846"/>
        <v>8108.4514089739068</v>
      </c>
      <c r="VN9" s="108">
        <f t="shared" si="846"/>
        <v>7208.2643994634473</v>
      </c>
      <c r="VO9" s="108">
        <f t="shared" si="846"/>
        <v>8426.5626078234673</v>
      </c>
      <c r="VP9" s="108">
        <f t="shared" si="846"/>
        <v>11370.783278026847</v>
      </c>
      <c r="VQ9" s="108">
        <f t="shared" si="846"/>
        <v>16243.976111466924</v>
      </c>
      <c r="VR9" s="108">
        <f t="shared" si="847"/>
        <v>7039.6083834138908</v>
      </c>
      <c r="VS9" s="108">
        <f t="shared" si="847"/>
        <v>7110.0044672480308</v>
      </c>
      <c r="VT9" s="108">
        <f t="shared" si="847"/>
        <v>7027.8757027748688</v>
      </c>
      <c r="VU9" s="108">
        <f t="shared" si="847"/>
        <v>6247.6524402798286</v>
      </c>
      <c r="VV9" s="108">
        <f t="shared" si="847"/>
        <v>7303.5936977919118</v>
      </c>
      <c r="VW9" s="108">
        <f t="shared" si="847"/>
        <v>9855.4517367794488</v>
      </c>
      <c r="VX9" s="108">
        <f t="shared" si="847"/>
        <v>14079.216766827782</v>
      </c>
      <c r="VY9" s="108">
        <f t="shared" ref="VY9:WE9" si="1662">$WE42*VY$33</f>
        <v>7582.5905400000001</v>
      </c>
      <c r="VZ9" s="108">
        <f t="shared" si="1662"/>
        <v>7658.4164454000002</v>
      </c>
      <c r="WA9" s="108">
        <f t="shared" si="1662"/>
        <v>7569.9528891000009</v>
      </c>
      <c r="WB9" s="108">
        <f t="shared" si="1662"/>
        <v>6729.5491042499998</v>
      </c>
      <c r="WC9" s="108">
        <f t="shared" si="1662"/>
        <v>7866.93768525</v>
      </c>
      <c r="WD9" s="108">
        <f t="shared" si="1662"/>
        <v>10615.626756000001</v>
      </c>
      <c r="WE9" s="108">
        <f t="shared" si="1662"/>
        <v>15165.18108</v>
      </c>
      <c r="WF9" s="108">
        <f t="shared" si="850"/>
        <v>8677.0945441571112</v>
      </c>
      <c r="WG9" s="108">
        <f t="shared" si="850"/>
        <v>8763.8654895986838</v>
      </c>
      <c r="WH9" s="108">
        <f t="shared" si="850"/>
        <v>8662.63271991685</v>
      </c>
      <c r="WI9" s="108">
        <f t="shared" si="850"/>
        <v>7700.9214079394378</v>
      </c>
      <c r="WJ9" s="108">
        <f t="shared" si="850"/>
        <v>9002.4855895630044</v>
      </c>
      <c r="WK9" s="108">
        <f t="shared" si="850"/>
        <v>12147.93236181996</v>
      </c>
      <c r="WL9" s="108">
        <f t="shared" si="850"/>
        <v>17354.189088314222</v>
      </c>
      <c r="WM9" s="108">
        <f t="shared" si="851"/>
        <v>7115.8841146369195</v>
      </c>
      <c r="WN9" s="108">
        <f t="shared" si="851"/>
        <v>7187.0429557832895</v>
      </c>
      <c r="WO9" s="108">
        <f t="shared" si="851"/>
        <v>7104.024307779192</v>
      </c>
      <c r="WP9" s="108">
        <f t="shared" si="851"/>
        <v>6315.3471517402659</v>
      </c>
      <c r="WQ9" s="108">
        <f t="shared" si="851"/>
        <v>7382.7297689358047</v>
      </c>
      <c r="WR9" s="108">
        <f t="shared" si="851"/>
        <v>9962.2377604916892</v>
      </c>
      <c r="WS9" s="108">
        <f t="shared" si="851"/>
        <v>14231.768229273839</v>
      </c>
      <c r="WT9" s="108">
        <f t="shared" si="852"/>
        <v>7921.1376236657561</v>
      </c>
      <c r="WU9" s="108">
        <f t="shared" si="852"/>
        <v>8000.3489999024141</v>
      </c>
      <c r="WV9" s="108">
        <f t="shared" si="852"/>
        <v>7907.9357276263136</v>
      </c>
      <c r="WW9" s="108">
        <f t="shared" si="852"/>
        <v>7030.0096410033575</v>
      </c>
      <c r="WX9" s="108">
        <f t="shared" si="852"/>
        <v>8218.180284553222</v>
      </c>
      <c r="WY9" s="108">
        <f t="shared" si="852"/>
        <v>11089.59267313206</v>
      </c>
      <c r="WZ9" s="108">
        <f t="shared" si="852"/>
        <v>15842.275247331512</v>
      </c>
      <c r="XA9" s="108">
        <f t="shared" si="853"/>
        <v>6187.7300093292879</v>
      </c>
      <c r="XB9" s="108">
        <f t="shared" si="853"/>
        <v>6249.6073094225812</v>
      </c>
      <c r="XC9" s="108">
        <f t="shared" si="853"/>
        <v>6177.4171259804061</v>
      </c>
      <c r="XD9" s="108">
        <f t="shared" si="853"/>
        <v>5491.6103832797426</v>
      </c>
      <c r="XE9" s="108">
        <f t="shared" si="853"/>
        <v>6419.7698846791363</v>
      </c>
      <c r="XF9" s="108">
        <f t="shared" si="853"/>
        <v>8662.8220130610043</v>
      </c>
      <c r="XG9" s="108">
        <f t="shared" si="853"/>
        <v>12375.460018658576</v>
      </c>
      <c r="XH9" s="108">
        <f t="shared" si="854"/>
        <v>6604.0292758583801</v>
      </c>
      <c r="XI9" s="108">
        <f t="shared" si="854"/>
        <v>6670.0695686169638</v>
      </c>
      <c r="XJ9" s="108">
        <f t="shared" si="854"/>
        <v>6593.0225603986164</v>
      </c>
      <c r="XK9" s="108">
        <f t="shared" si="854"/>
        <v>5861.0759823243125</v>
      </c>
      <c r="XL9" s="108">
        <f t="shared" si="854"/>
        <v>6851.6803737030687</v>
      </c>
      <c r="XM9" s="108">
        <f t="shared" si="854"/>
        <v>9245.6409862017335</v>
      </c>
      <c r="XN9" s="108">
        <f t="shared" si="854"/>
        <v>13208.05855171676</v>
      </c>
      <c r="XO9" s="108">
        <f t="shared" si="855"/>
        <v>8300.5763189867848</v>
      </c>
      <c r="XP9" s="108">
        <f t="shared" si="855"/>
        <v>8383.5820821766538</v>
      </c>
      <c r="XQ9" s="108">
        <f t="shared" si="855"/>
        <v>8286.7420251218082</v>
      </c>
      <c r="XR9" s="108">
        <f t="shared" si="855"/>
        <v>7366.7614831007713</v>
      </c>
      <c r="XS9" s="108">
        <f t="shared" si="855"/>
        <v>8611.8479309487884</v>
      </c>
      <c r="XT9" s="108">
        <f t="shared" si="855"/>
        <v>11620.806846581499</v>
      </c>
      <c r="XU9" s="108">
        <f t="shared" si="855"/>
        <v>16601.15263797357</v>
      </c>
      <c r="XV9" s="108">
        <f t="shared" si="856"/>
        <v>7331.4711416921691</v>
      </c>
      <c r="XW9" s="108">
        <f t="shared" si="856"/>
        <v>7404.7858531090915</v>
      </c>
      <c r="XX9" s="108">
        <f t="shared" si="856"/>
        <v>7319.2520231226836</v>
      </c>
      <c r="XY9" s="108">
        <f t="shared" si="856"/>
        <v>6506.6806382518007</v>
      </c>
      <c r="XZ9" s="108">
        <f t="shared" si="856"/>
        <v>7606.4013095056271</v>
      </c>
      <c r="YA9" s="108">
        <f t="shared" si="856"/>
        <v>10264.059598369038</v>
      </c>
      <c r="YB9" s="108">
        <f t="shared" si="856"/>
        <v>14662.942283384338</v>
      </c>
      <c r="YC9" s="108">
        <f t="shared" si="857"/>
        <v>8523.1335172534618</v>
      </c>
      <c r="YD9" s="108">
        <f t="shared" si="857"/>
        <v>8608.364852425997</v>
      </c>
      <c r="YE9" s="108">
        <f t="shared" si="857"/>
        <v>8508.9282947247066</v>
      </c>
      <c r="YF9" s="108">
        <f t="shared" si="857"/>
        <v>7564.2809965624483</v>
      </c>
      <c r="YG9" s="108">
        <f t="shared" si="857"/>
        <v>8842.7510241504679</v>
      </c>
      <c r="YH9" s="108">
        <f t="shared" si="857"/>
        <v>11932.386924154849</v>
      </c>
      <c r="YI9" s="108">
        <f t="shared" si="857"/>
        <v>17046.267034506924</v>
      </c>
      <c r="YJ9" s="108">
        <f t="shared" si="858"/>
        <v>13017.80156906005</v>
      </c>
      <c r="YK9" s="108">
        <f t="shared" si="858"/>
        <v>13147.97958475065</v>
      </c>
      <c r="YL9" s="108">
        <f t="shared" si="858"/>
        <v>12996.105233111617</v>
      </c>
      <c r="YM9" s="108">
        <f t="shared" si="858"/>
        <v>11553.298892540794</v>
      </c>
      <c r="YN9" s="108">
        <f t="shared" si="858"/>
        <v>13505.9691278998</v>
      </c>
      <c r="YO9" s="108">
        <f t="shared" si="858"/>
        <v>18224.922196684067</v>
      </c>
      <c r="YP9" s="108">
        <f t="shared" si="858"/>
        <v>26035.603138120099</v>
      </c>
      <c r="YQ9" s="108">
        <f t="shared" si="859"/>
        <v>18082.086644226358</v>
      </c>
      <c r="YR9" s="108">
        <f t="shared" si="859"/>
        <v>12005.59859325123</v>
      </c>
      <c r="YS9" s="108">
        <f t="shared" si="859"/>
        <v>13150.60846852826</v>
      </c>
      <c r="YT9" s="108">
        <f t="shared" si="859"/>
        <v>12810.506525376666</v>
      </c>
      <c r="YU9" s="108">
        <f t="shared" si="859"/>
        <v>15361.271099013615</v>
      </c>
      <c r="YV9" s="108">
        <f t="shared" si="859"/>
        <v>15939.444402371322</v>
      </c>
      <c r="YW9" s="108">
        <f t="shared" si="859"/>
        <v>26017.798651096859</v>
      </c>
      <c r="YX9" s="108">
        <f t="shared" si="860"/>
        <v>9187.0515379796743</v>
      </c>
      <c r="YY9" s="108">
        <f t="shared" si="860"/>
        <v>9278.9220533594726</v>
      </c>
      <c r="YZ9" s="108">
        <f t="shared" si="860"/>
        <v>9171.7397854163755</v>
      </c>
      <c r="ZA9" s="108">
        <f t="shared" si="860"/>
        <v>8153.5082399569619</v>
      </c>
      <c r="ZB9" s="108">
        <f t="shared" si="860"/>
        <v>9531.5659706539136</v>
      </c>
      <c r="ZC9" s="108">
        <f t="shared" si="860"/>
        <v>12861.872153171547</v>
      </c>
      <c r="ZD9" s="108">
        <f t="shared" si="860"/>
        <v>18374.103075959349</v>
      </c>
      <c r="ZE9" s="108">
        <f t="shared" si="861"/>
        <v>10401.132700628397</v>
      </c>
      <c r="ZF9" s="108">
        <f t="shared" si="861"/>
        <v>10505.14402763468</v>
      </c>
      <c r="ZG9" s="108">
        <f t="shared" si="861"/>
        <v>10383.797479460683</v>
      </c>
      <c r="ZH9" s="108">
        <f t="shared" si="861"/>
        <v>9231.0052718077022</v>
      </c>
      <c r="ZI9" s="108">
        <f t="shared" si="861"/>
        <v>10791.175176901961</v>
      </c>
      <c r="ZJ9" s="108">
        <f t="shared" si="861"/>
        <v>14561.585780879755</v>
      </c>
      <c r="ZK9" s="108">
        <f t="shared" si="861"/>
        <v>20802.265401256795</v>
      </c>
      <c r="ZL9" s="108">
        <f t="shared" si="862"/>
        <v>13299.942149328775</v>
      </c>
      <c r="ZM9" s="108">
        <f t="shared" si="862"/>
        <v>13432.941570822064</v>
      </c>
      <c r="ZN9" s="108">
        <f t="shared" si="862"/>
        <v>13277.775579079895</v>
      </c>
      <c r="ZO9" s="108">
        <f t="shared" si="862"/>
        <v>11803.698657529289</v>
      </c>
      <c r="ZP9" s="108">
        <f t="shared" si="862"/>
        <v>13798.689979928606</v>
      </c>
      <c r="ZQ9" s="108">
        <f t="shared" si="862"/>
        <v>18619.91900906029</v>
      </c>
      <c r="ZR9" s="108">
        <f t="shared" si="862"/>
        <v>26599.884298657551</v>
      </c>
      <c r="ZS9" s="108">
        <f t="shared" si="863"/>
        <v>15823.207828063689</v>
      </c>
      <c r="ZT9" s="108">
        <f t="shared" si="863"/>
        <v>15981.439906344327</v>
      </c>
      <c r="ZU9" s="108">
        <f t="shared" si="863"/>
        <v>15796.835815016919</v>
      </c>
      <c r="ZV9" s="108">
        <f t="shared" si="863"/>
        <v>14043.096947406526</v>
      </c>
      <c r="ZW9" s="108">
        <f t="shared" si="863"/>
        <v>16416.578121616079</v>
      </c>
      <c r="ZX9" s="108">
        <f t="shared" si="863"/>
        <v>22152.490959289167</v>
      </c>
      <c r="ZY9" s="108">
        <f t="shared" si="863"/>
        <v>31646.415656127378</v>
      </c>
      <c r="ZZ9" s="108">
        <v>21176.357467982176</v>
      </c>
      <c r="AAA9" s="108">
        <v>19487.1989163666</v>
      </c>
      <c r="AAB9" s="108">
        <v>18126.578117409117</v>
      </c>
      <c r="AAC9" s="108">
        <v>20567.712764936779</v>
      </c>
      <c r="AAD9" s="108">
        <v>22706.703122777057</v>
      </c>
      <c r="AAE9" s="108">
        <v>26447.257218653405</v>
      </c>
      <c r="AAF9" s="108">
        <v>41463.618643452202</v>
      </c>
      <c r="AAG9" s="108">
        <v>27596.814469081663</v>
      </c>
      <c r="AAH9" s="108">
        <v>25654.941127283946</v>
      </c>
      <c r="AAI9" s="108">
        <v>25711.670900130492</v>
      </c>
      <c r="AAJ9" s="108">
        <v>27600.172194439489</v>
      </c>
      <c r="AAK9" s="108">
        <v>31521.057053358851</v>
      </c>
      <c r="AAL9" s="108">
        <v>33305.507554345386</v>
      </c>
      <c r="AAM9" s="108">
        <v>48774.588869646468</v>
      </c>
      <c r="AAN9" s="108">
        <v>40886.394866136834</v>
      </c>
      <c r="AAO9" s="108">
        <v>37252.970102149404</v>
      </c>
      <c r="AAP9" s="596">
        <f t="shared" ca="1" si="864"/>
        <v>34153.963118636086</v>
      </c>
      <c r="AAQ9" s="596">
        <f t="shared" ca="1" si="864"/>
        <v>37091.567064551331</v>
      </c>
      <c r="AAR9" s="596">
        <f t="shared" ca="1" si="423"/>
        <v>40796.698936046865</v>
      </c>
      <c r="AAS9" s="596">
        <f t="shared" ca="1" si="423"/>
        <v>44558.101454317337</v>
      </c>
      <c r="AAT9" s="596">
        <f t="shared" ca="1" si="423"/>
        <v>54999.869295806056</v>
      </c>
      <c r="AAU9" s="596">
        <f t="shared" ca="1" si="423"/>
        <v>51078.478810914799</v>
      </c>
      <c r="AAV9" s="596">
        <f t="shared" ca="1" si="423"/>
        <v>74605.619220004897</v>
      </c>
      <c r="AAW9" s="596">
        <f t="shared" ca="1" si="423"/>
        <v>45253.460145548037</v>
      </c>
      <c r="AAX9" s="348">
        <v>0</v>
      </c>
      <c r="AAY9" s="596">
        <f t="shared" ca="1" si="424"/>
        <v>16876.451728415828</v>
      </c>
      <c r="AAZ9" s="596">
        <f t="shared" ca="1" si="424"/>
        <v>19354.901468925476</v>
      </c>
      <c r="ABA9" s="596">
        <f t="shared" ca="1" si="424"/>
        <v>22058.878583159094</v>
      </c>
      <c r="ABB9" s="596">
        <f t="shared" ca="1" si="424"/>
        <v>12525.45456409355</v>
      </c>
      <c r="ABC9" s="596">
        <f t="shared" ca="1" si="424"/>
        <v>11273.786091055999</v>
      </c>
      <c r="ABD9" s="596">
        <f t="shared" ca="1" si="424"/>
        <v>13786.178604779816</v>
      </c>
      <c r="ABE9" s="348">
        <v>0</v>
      </c>
      <c r="ABF9" s="596">
        <f t="shared" ca="1" si="424"/>
        <v>10108.732584011108</v>
      </c>
      <c r="ABG9" s="596">
        <f t="shared" ca="1" si="424"/>
        <v>13276.55543499648</v>
      </c>
      <c r="ABH9" s="596">
        <f t="shared" ca="1" si="424"/>
        <v>15877.63910141222</v>
      </c>
      <c r="ABI9" s="108">
        <f t="shared" ref="ABI9:ABO9" si="1663">$ABO42*ABI$33</f>
        <v>0</v>
      </c>
      <c r="ABJ9" s="108">
        <f t="shared" si="1663"/>
        <v>0</v>
      </c>
      <c r="ABK9" s="108">
        <f t="shared" si="1663"/>
        <v>0</v>
      </c>
      <c r="ABL9" s="108">
        <f t="shared" si="1663"/>
        <v>0</v>
      </c>
      <c r="ABM9" s="108">
        <f t="shared" si="1663"/>
        <v>0</v>
      </c>
      <c r="ABN9" s="108">
        <f t="shared" si="1663"/>
        <v>0</v>
      </c>
      <c r="ABO9" s="108">
        <f t="shared" si="1663"/>
        <v>0</v>
      </c>
      <c r="ABP9" s="108">
        <f t="shared" ref="ABP9:ABV9" si="1664">$ABV42*ABP$33</f>
        <v>0</v>
      </c>
      <c r="ABQ9" s="108">
        <f t="shared" si="1664"/>
        <v>0</v>
      </c>
      <c r="ABR9" s="108">
        <f t="shared" si="1664"/>
        <v>0</v>
      </c>
      <c r="ABS9" s="108">
        <f t="shared" si="1664"/>
        <v>0</v>
      </c>
      <c r="ABT9" s="108">
        <f t="shared" si="1664"/>
        <v>0</v>
      </c>
      <c r="ABU9" s="108">
        <f t="shared" si="1664"/>
        <v>0</v>
      </c>
      <c r="ABV9" s="108">
        <f t="shared" si="1664"/>
        <v>0</v>
      </c>
      <c r="ABW9" s="108">
        <f t="shared" ref="ABW9:ACC9" si="1665">$ACC42*ABW$33</f>
        <v>0</v>
      </c>
      <c r="ABX9" s="108">
        <f t="shared" si="1665"/>
        <v>0</v>
      </c>
      <c r="ABY9" s="108">
        <f t="shared" si="1665"/>
        <v>0</v>
      </c>
      <c r="ABZ9" s="108">
        <f t="shared" si="1665"/>
        <v>0</v>
      </c>
      <c r="ACA9" s="108">
        <f t="shared" si="1665"/>
        <v>0</v>
      </c>
      <c r="ACB9" s="108">
        <f t="shared" si="1665"/>
        <v>0</v>
      </c>
      <c r="ACC9" s="108">
        <f t="shared" si="1665"/>
        <v>0</v>
      </c>
      <c r="ACD9" s="108">
        <f t="shared" ref="ACD9:ACJ9" si="1666">$ACI42*ACD$33</f>
        <v>0</v>
      </c>
      <c r="ACE9" s="108">
        <f t="shared" si="1666"/>
        <v>0</v>
      </c>
      <c r="ACF9" s="108">
        <f t="shared" si="1666"/>
        <v>0</v>
      </c>
      <c r="ACG9" s="108">
        <f t="shared" si="1666"/>
        <v>0</v>
      </c>
      <c r="ACH9" s="108">
        <f t="shared" si="1666"/>
        <v>0</v>
      </c>
      <c r="ACI9" s="108">
        <f t="shared" si="1666"/>
        <v>0</v>
      </c>
      <c r="ACJ9" s="108">
        <f t="shared" si="1666"/>
        <v>0</v>
      </c>
    </row>
    <row r="10" spans="1:779">
      <c r="A10" s="598" t="s">
        <v>17</v>
      </c>
      <c r="B10" s="596">
        <f t="shared" si="429"/>
        <v>0</v>
      </c>
      <c r="C10" s="596">
        <f t="shared" si="430"/>
        <v>15774.664416000003</v>
      </c>
      <c r="D10" s="596">
        <f t="shared" si="431"/>
        <v>14880.335764000003</v>
      </c>
      <c r="E10" s="596">
        <f t="shared" si="432"/>
        <v>13425.704824000002</v>
      </c>
      <c r="F10" s="596">
        <f t="shared" si="433"/>
        <v>14848.010632000003</v>
      </c>
      <c r="G10" s="596">
        <f t="shared" si="434"/>
        <v>19104.153012000006</v>
      </c>
      <c r="H10" s="596">
        <f t="shared" si="435"/>
        <v>29717.571352000003</v>
      </c>
      <c r="I10" s="596">
        <f t="shared" si="436"/>
        <v>11433.19464315</v>
      </c>
      <c r="J10" s="596">
        <f t="shared" si="437"/>
        <v>11174.003832599999</v>
      </c>
      <c r="K10" s="596">
        <f t="shared" si="438"/>
        <v>11337.198046649999</v>
      </c>
      <c r="L10" s="596">
        <f t="shared" si="439"/>
        <v>11087.606895750001</v>
      </c>
      <c r="M10" s="596">
        <f t="shared" si="440"/>
        <v>12268.3650327</v>
      </c>
      <c r="N10" s="596">
        <f t="shared" ref="N10" si="1667">O43*N$33</f>
        <v>15100.264629449999</v>
      </c>
      <c r="O10" s="596">
        <f t="shared" ref="O10" si="1668">O43*O$33</f>
        <v>23595.963419699998</v>
      </c>
      <c r="P10" s="596">
        <f t="shared" si="443"/>
        <v>14149.886205000001</v>
      </c>
      <c r="Q10" s="596">
        <f t="shared" si="444"/>
        <v>15124.554217500001</v>
      </c>
      <c r="R10" s="596">
        <f t="shared" si="445"/>
        <v>13129.351462500003</v>
      </c>
      <c r="S10" s="596">
        <f t="shared" si="446"/>
        <v>13473.351937500001</v>
      </c>
      <c r="T10" s="596">
        <f t="shared" si="447"/>
        <v>14356.286490000002</v>
      </c>
      <c r="U10" s="596">
        <f t="shared" ref="U10" si="1669">V43*U$33</f>
        <v>18174.691762500002</v>
      </c>
      <c r="V10" s="596">
        <f t="shared" ref="V10" si="1670">V43*V$33</f>
        <v>26258.702925000005</v>
      </c>
      <c r="W10" s="596">
        <f t="shared" si="450"/>
        <v>12892.398557500001</v>
      </c>
      <c r="X10" s="596">
        <f t="shared" si="451"/>
        <v>13780.448701249999</v>
      </c>
      <c r="Y10" s="596">
        <f t="shared" si="452"/>
        <v>11962.557818750001</v>
      </c>
      <c r="Z10" s="596">
        <f t="shared" si="453"/>
        <v>12275.98728125</v>
      </c>
      <c r="AA10" s="596">
        <f t="shared" si="454"/>
        <v>13080.456235000001</v>
      </c>
      <c r="AB10" s="596">
        <f t="shared" ref="AB10" si="1671">AC43*AB$33</f>
        <v>16559.523268749999</v>
      </c>
      <c r="AC10" s="596">
        <f t="shared" ref="AC10" si="1672">AC43*AC$33</f>
        <v>23925.115637500003</v>
      </c>
      <c r="AD10" s="596">
        <f t="shared" si="457"/>
        <v>12915.364785</v>
      </c>
      <c r="AE10" s="596">
        <f t="shared" si="458"/>
        <v>12622.57314</v>
      </c>
      <c r="AF10" s="596">
        <f t="shared" si="459"/>
        <v>12806.923435000001</v>
      </c>
      <c r="AG10" s="596">
        <f t="shared" si="460"/>
        <v>12524.975925000001</v>
      </c>
      <c r="AH10" s="596">
        <f t="shared" si="461"/>
        <v>13858.804530000001</v>
      </c>
      <c r="AI10" s="596">
        <f t="shared" ref="AI10" si="1673">AJ43*AI$33</f>
        <v>17057.824355000001</v>
      </c>
      <c r="AJ10" s="596">
        <f t="shared" ref="AJ10" si="1674">AJ43*AJ$33</f>
        <v>26654.883829999999</v>
      </c>
      <c r="AK10" s="596">
        <f t="shared" si="464"/>
        <v>16485.180348749996</v>
      </c>
      <c r="AL10" s="596">
        <f t="shared" si="465"/>
        <v>16111.460894999998</v>
      </c>
      <c r="AM10" s="596">
        <f t="shared" si="466"/>
        <v>16346.765736249998</v>
      </c>
      <c r="AN10" s="596">
        <f t="shared" si="467"/>
        <v>15986.88774375</v>
      </c>
      <c r="AO10" s="596">
        <f t="shared" si="468"/>
        <v>17689.387477499997</v>
      </c>
      <c r="AP10" s="596">
        <f t="shared" ref="AP10" si="1675">AQ43*AP$33</f>
        <v>21772.618546249996</v>
      </c>
      <c r="AQ10" s="596">
        <f t="shared" ref="AQ10" si="1676">AQ43*AQ$33</f>
        <v>34022.311752499998</v>
      </c>
      <c r="AR10" s="596">
        <f t="shared" si="471"/>
        <v>19500.926336249999</v>
      </c>
      <c r="AS10" s="596">
        <f t="shared" si="472"/>
        <v>22333.554594999998</v>
      </c>
      <c r="AT10" s="596">
        <f t="shared" si="473"/>
        <v>30798.692223749997</v>
      </c>
      <c r="AU10" s="596">
        <f t="shared" si="474"/>
        <v>18911.477681249999</v>
      </c>
      <c r="AV10" s="596">
        <f t="shared" si="475"/>
        <v>19288.069877499998</v>
      </c>
      <c r="AW10" s="596">
        <f t="shared" ref="AW10" si="1677">AX43*AW$33</f>
        <v>22480.916758749998</v>
      </c>
      <c r="AX10" s="596">
        <f t="shared" ref="AX10" si="1678">AX43*AX$33</f>
        <v>30422.100027499997</v>
      </c>
      <c r="AY10" s="596">
        <f t="shared" si="478"/>
        <v>11558.047589999998</v>
      </c>
      <c r="AZ10" s="596">
        <f t="shared" si="479"/>
        <v>11296.02636</v>
      </c>
      <c r="BA10" s="596">
        <f t="shared" si="480"/>
        <v>11461.002689999999</v>
      </c>
      <c r="BB10" s="596">
        <f t="shared" si="481"/>
        <v>11208.685949999999</v>
      </c>
      <c r="BC10" s="596">
        <f t="shared" si="482"/>
        <v>12402.33822</v>
      </c>
      <c r="BD10" s="596">
        <f t="shared" ref="BD10" si="1679">BE43*BD$33</f>
        <v>15265.162769999999</v>
      </c>
      <c r="BE10" s="596">
        <f t="shared" ref="BE10" si="1680">BE43*BE$33</f>
        <v>23853.636419999999</v>
      </c>
      <c r="BF10" s="596">
        <f t="shared" si="485"/>
        <v>12420.5930145</v>
      </c>
      <c r="BG10" s="596">
        <f t="shared" si="486"/>
        <v>12139.017858000001</v>
      </c>
      <c r="BH10" s="596">
        <f t="shared" si="487"/>
        <v>12316.305919500001</v>
      </c>
      <c r="BI10" s="596">
        <f t="shared" si="488"/>
        <v>12045.159472500001</v>
      </c>
      <c r="BJ10" s="596">
        <f t="shared" si="489"/>
        <v>13327.890740999999</v>
      </c>
      <c r="BK10" s="596">
        <f t="shared" ref="BK10" si="1681">BL43*BK$33</f>
        <v>16404.360043500001</v>
      </c>
      <c r="BL10" s="596">
        <f t="shared" ref="BL10" si="1682">BL43*BL$33</f>
        <v>25633.767950999998</v>
      </c>
      <c r="BM10" s="596">
        <f t="shared" si="492"/>
        <v>12758.813670900001</v>
      </c>
      <c r="BN10" s="596">
        <f t="shared" si="493"/>
        <v>12469.571043600001</v>
      </c>
      <c r="BO10" s="596">
        <f t="shared" si="494"/>
        <v>12651.6867719</v>
      </c>
      <c r="BP10" s="596">
        <f t="shared" si="495"/>
        <v>12373.156834500001</v>
      </c>
      <c r="BQ10" s="596">
        <f t="shared" si="496"/>
        <v>13690.8176922</v>
      </c>
      <c r="BR10" s="596">
        <f t="shared" ref="BR10" si="1683">BS43*BR$33</f>
        <v>16851.061212699999</v>
      </c>
      <c r="BS10" s="596">
        <f t="shared" ref="BS10" si="1684">BS43*BS$33</f>
        <v>26331.791774199999</v>
      </c>
      <c r="BT10" s="596">
        <f t="shared" si="499"/>
        <v>13762.883481600002</v>
      </c>
      <c r="BU10" s="596">
        <f t="shared" si="500"/>
        <v>13450.878566400002</v>
      </c>
      <c r="BV10" s="596">
        <f t="shared" si="501"/>
        <v>13647.326105600001</v>
      </c>
      <c r="BW10" s="596">
        <f t="shared" si="502"/>
        <v>13346.876928000003</v>
      </c>
      <c r="BX10" s="596">
        <f t="shared" si="503"/>
        <v>14768.232652800001</v>
      </c>
      <c r="BY10" s="596">
        <f t="shared" ref="BY10" si="1685">BZ43*BY$33</f>
        <v>18177.175244800001</v>
      </c>
      <c r="BZ10" s="596">
        <f t="shared" ref="BZ10" si="1686">BZ43*BZ$33</f>
        <v>28404.003020800003</v>
      </c>
      <c r="CA10" s="596">
        <f t="shared" si="506"/>
        <v>12302.883149700001</v>
      </c>
      <c r="CB10" s="596">
        <f t="shared" si="507"/>
        <v>12023.976478800001</v>
      </c>
      <c r="CC10" s="596">
        <f t="shared" si="508"/>
        <v>12199.584382700001</v>
      </c>
      <c r="CD10" s="596">
        <f t="shared" si="509"/>
        <v>11931.007588500001</v>
      </c>
      <c r="CE10" s="596">
        <f t="shared" si="510"/>
        <v>13201.5824226</v>
      </c>
      <c r="CF10" s="596">
        <f t="shared" ref="CF10" si="1687">CG43*CF$33</f>
        <v>16248.8960491</v>
      </c>
      <c r="CG10" s="596">
        <f t="shared" ref="CG10" si="1688">CG43*CG$33</f>
        <v>25390.836928600002</v>
      </c>
      <c r="CH10" s="596">
        <f t="shared" si="513"/>
        <v>11729.330540399998</v>
      </c>
      <c r="CI10" s="596">
        <f t="shared" si="514"/>
        <v>11463.4263216</v>
      </c>
      <c r="CJ10" s="596">
        <f t="shared" si="515"/>
        <v>11630.8474964</v>
      </c>
      <c r="CK10" s="596">
        <f t="shared" si="516"/>
        <v>11374.791582</v>
      </c>
      <c r="CL10" s="596">
        <f t="shared" si="517"/>
        <v>12586.133023199998</v>
      </c>
      <c r="CM10" s="596">
        <f t="shared" ref="CM10" si="1689">CN43*CM$33</f>
        <v>15491.382821199999</v>
      </c>
      <c r="CN10" s="596">
        <f t="shared" ref="CN10" si="1690">CN43*CN$33</f>
        <v>24207.132215199999</v>
      </c>
      <c r="CO10" s="596">
        <f t="shared" si="520"/>
        <v>12543.1689152</v>
      </c>
      <c r="CP10" s="596">
        <f t="shared" si="521"/>
        <v>12831.3851127</v>
      </c>
      <c r="CQ10" s="596">
        <f t="shared" si="522"/>
        <v>13765.205592600001</v>
      </c>
      <c r="CR10" s="596">
        <f t="shared" si="523"/>
        <v>17592.716695400002</v>
      </c>
      <c r="CS10" s="596">
        <f t="shared" si="524"/>
        <v>19886.917627499999</v>
      </c>
      <c r="CT10" s="596">
        <f t="shared" ref="CT10" si="1691">CU43*CT$33</f>
        <v>14606.796889300002</v>
      </c>
      <c r="CU10" s="596">
        <f t="shared" ref="CU10" si="1692">CU43*CU$33</f>
        <v>24060.288167300001</v>
      </c>
      <c r="CV10" s="596">
        <f t="shared" si="527"/>
        <v>16789.420167300003</v>
      </c>
      <c r="CW10" s="596">
        <f t="shared" si="528"/>
        <v>16408.803589200004</v>
      </c>
      <c r="CX10" s="596">
        <f t="shared" si="529"/>
        <v>16648.451064300003</v>
      </c>
      <c r="CY10" s="596">
        <f t="shared" si="530"/>
        <v>16281.931396500004</v>
      </c>
      <c r="CZ10" s="596">
        <f t="shared" si="531"/>
        <v>18015.851363400005</v>
      </c>
      <c r="DA10" s="596">
        <f t="shared" si="532"/>
        <v>22174.439901900005</v>
      </c>
      <c r="DB10" s="596">
        <f t="shared" si="533"/>
        <v>34650.205517400005</v>
      </c>
      <c r="DC10" s="596">
        <f t="shared" si="534"/>
        <v>17851.447491899999</v>
      </c>
      <c r="DD10" s="596">
        <f t="shared" si="535"/>
        <v>17446.7547276</v>
      </c>
      <c r="DE10" s="596">
        <f t="shared" si="536"/>
        <v>17701.561282899998</v>
      </c>
      <c r="DF10" s="596">
        <f t="shared" si="537"/>
        <v>17311.8571395</v>
      </c>
      <c r="DG10" s="596">
        <f t="shared" si="538"/>
        <v>19155.457510199998</v>
      </c>
      <c r="DH10" s="596">
        <f t="shared" ref="DH10" si="1693">DI43*DH$33</f>
        <v>23577.1006757</v>
      </c>
      <c r="DI10" s="596">
        <f t="shared" ref="DI10" si="1694">DI43*DI$33</f>
        <v>36842.0301722</v>
      </c>
      <c r="DJ10" s="596">
        <f t="shared" si="541"/>
        <v>21168.082283700001</v>
      </c>
      <c r="DK10" s="596">
        <f t="shared" si="542"/>
        <v>19355.951062799999</v>
      </c>
      <c r="DL10" s="596">
        <f t="shared" si="543"/>
        <v>17543.8198419</v>
      </c>
      <c r="DM10" s="596">
        <f t="shared" si="544"/>
        <v>19833.875780399998</v>
      </c>
      <c r="DN10" s="596">
        <f t="shared" si="545"/>
        <v>22402.721137500001</v>
      </c>
      <c r="DO10" s="596">
        <f t="shared" ref="DO10" si="1695">DP43*DO$33</f>
        <v>34828.7637951</v>
      </c>
      <c r="DP10" s="596">
        <f t="shared" ref="DP10" si="1696">DP43*DP$33</f>
        <v>64021.998628499998</v>
      </c>
      <c r="DQ10" s="596">
        <f t="shared" si="548"/>
        <v>23649.263599500006</v>
      </c>
      <c r="DR10" s="596">
        <f t="shared" si="549"/>
        <v>23113.134198000003</v>
      </c>
      <c r="DS10" s="596">
        <f t="shared" si="550"/>
        <v>23450.697154500005</v>
      </c>
      <c r="DT10" s="596">
        <f t="shared" si="551"/>
        <v>22934.424397500006</v>
      </c>
      <c r="DU10" s="596">
        <f t="shared" si="552"/>
        <v>25376.791671000003</v>
      </c>
      <c r="DV10" s="596">
        <f t="shared" ref="DV10" si="1697">DW43*DV$33</f>
        <v>31234.501798500005</v>
      </c>
      <c r="DW10" s="596">
        <f t="shared" ref="DW10" si="1698">DW43*DW$33</f>
        <v>48807.632181000008</v>
      </c>
      <c r="DX10" s="596">
        <f t="shared" si="555"/>
        <v>29599.367168800003</v>
      </c>
      <c r="DY10" s="596">
        <f t="shared" si="556"/>
        <v>26503.841302400004</v>
      </c>
      <c r="DZ10" s="596">
        <f t="shared" si="557"/>
        <v>44283.927890400009</v>
      </c>
      <c r="EA10" s="596">
        <f t="shared" si="558"/>
        <v>46509.636571200004</v>
      </c>
      <c r="EB10" s="596">
        <f t="shared" si="559"/>
        <v>24661.875497600002</v>
      </c>
      <c r="EC10" s="596">
        <f t="shared" ref="EC10" si="1699">ED43*EC$33</f>
        <v>33206.5502032</v>
      </c>
      <c r="ED10" s="596">
        <f t="shared" ref="ED10" si="1700">ED43*ED$33</f>
        <v>51063.385366400005</v>
      </c>
      <c r="EE10" s="596">
        <f t="shared" si="562"/>
        <v>19624.265377200001</v>
      </c>
      <c r="EF10" s="596">
        <f t="shared" si="563"/>
        <v>19349.007529499999</v>
      </c>
      <c r="EG10" s="596">
        <f t="shared" si="564"/>
        <v>19510.923910499998</v>
      </c>
      <c r="EH10" s="596">
        <f t="shared" si="565"/>
        <v>20158.589434499998</v>
      </c>
      <c r="EI10" s="596">
        <f t="shared" si="566"/>
        <v>22263.502387500001</v>
      </c>
      <c r="EJ10" s="596">
        <f t="shared" ref="EJ10" si="1701">EK43*EJ$33</f>
        <v>25145.613969299997</v>
      </c>
      <c r="EK10" s="596">
        <f t="shared" ref="EK10" si="1702">EK43*EK$33</f>
        <v>35864.478391500001</v>
      </c>
      <c r="EL10" s="596">
        <f t="shared" si="569"/>
        <v>15967.116462000002</v>
      </c>
      <c r="EM10" s="596">
        <f t="shared" si="570"/>
        <v>15743.155257500001</v>
      </c>
      <c r="EN10" s="596">
        <f t="shared" si="571"/>
        <v>15874.8971425</v>
      </c>
      <c r="EO10" s="596">
        <f t="shared" si="572"/>
        <v>16401.8646825</v>
      </c>
      <c r="EP10" s="596">
        <f t="shared" si="573"/>
        <v>18114.509187500003</v>
      </c>
      <c r="EQ10" s="596">
        <f t="shared" ref="EQ10" si="1703">ER43*EQ$33</f>
        <v>20459.514740499999</v>
      </c>
      <c r="ER10" s="596">
        <f t="shared" ref="ER10" si="1704">ER43*ER$33</f>
        <v>29180.827527500001</v>
      </c>
      <c r="ES10" s="596">
        <f t="shared" si="576"/>
        <v>14609.601599999998</v>
      </c>
      <c r="ET10" s="596">
        <f t="shared" si="577"/>
        <v>14755.697615999999</v>
      </c>
      <c r="EU10" s="596">
        <f t="shared" si="578"/>
        <v>14585.252263999999</v>
      </c>
      <c r="EV10" s="596">
        <f t="shared" si="579"/>
        <v>12966.021419999999</v>
      </c>
      <c r="EW10" s="596">
        <f t="shared" si="580"/>
        <v>15157.461659999999</v>
      </c>
      <c r="EX10" s="596">
        <f t="shared" ref="EX10" si="1705">EY43*EX$33</f>
        <v>20453.44224</v>
      </c>
      <c r="EY10" s="596">
        <f t="shared" ref="EY10" si="1706">EY43*EY$33</f>
        <v>29219.203199999996</v>
      </c>
      <c r="EZ10" s="596">
        <f t="shared" si="583"/>
        <v>18020.922480000001</v>
      </c>
      <c r="FA10" s="596">
        <f t="shared" si="584"/>
        <v>18201.131704800002</v>
      </c>
      <c r="FB10" s="596">
        <f t="shared" si="585"/>
        <v>17990.887609200003</v>
      </c>
      <c r="FC10" s="596">
        <f t="shared" si="586"/>
        <v>15993.568701000002</v>
      </c>
      <c r="FD10" s="596">
        <f t="shared" si="587"/>
        <v>18696.707073000001</v>
      </c>
      <c r="FE10" s="596">
        <f t="shared" ref="FE10" si="1707">FF43*FE$33</f>
        <v>25229.291472000004</v>
      </c>
      <c r="FF10" s="596">
        <f t="shared" ref="FF10" si="1708">FF43*FF$33</f>
        <v>36041.844960000002</v>
      </c>
      <c r="FG10" s="596">
        <f t="shared" si="590"/>
        <v>16321.319520000001</v>
      </c>
      <c r="FH10" s="596">
        <f t="shared" si="591"/>
        <v>16484.532715200003</v>
      </c>
      <c r="FI10" s="596">
        <f t="shared" si="592"/>
        <v>16294.117320800002</v>
      </c>
      <c r="FJ10" s="596">
        <f t="shared" si="593"/>
        <v>14485.171074000002</v>
      </c>
      <c r="FK10" s="596">
        <f t="shared" si="594"/>
        <v>16933.369002000003</v>
      </c>
      <c r="FL10" s="596">
        <f t="shared" ref="FL10" si="1709">FM43*FL$33</f>
        <v>22849.847328000003</v>
      </c>
      <c r="FM10" s="596">
        <f t="shared" ref="FM10" si="1710">FM43*FM$33</f>
        <v>32642.639040000002</v>
      </c>
      <c r="FN10" s="596">
        <f t="shared" si="597"/>
        <v>15179.633040000001</v>
      </c>
      <c r="FO10" s="596">
        <f t="shared" si="598"/>
        <v>15331.429370400001</v>
      </c>
      <c r="FP10" s="596">
        <f t="shared" si="599"/>
        <v>15154.333651600002</v>
      </c>
      <c r="FQ10" s="596">
        <f t="shared" si="600"/>
        <v>13471.924323000001</v>
      </c>
      <c r="FR10" s="596">
        <f t="shared" si="601"/>
        <v>15748.869279</v>
      </c>
      <c r="FS10" s="596">
        <f t="shared" ref="FS10" si="1711">FT43*FS$33</f>
        <v>21251.486256000004</v>
      </c>
      <c r="FT10" s="596">
        <f t="shared" ref="FT10" si="1712">FT43*FT$33</f>
        <v>30359.266080000001</v>
      </c>
      <c r="FU10" s="596">
        <f t="shared" si="604"/>
        <v>18199.034040000002</v>
      </c>
      <c r="FV10" s="596">
        <f t="shared" si="605"/>
        <v>18381.024380400002</v>
      </c>
      <c r="FW10" s="596">
        <f t="shared" si="606"/>
        <v>18168.702316600004</v>
      </c>
      <c r="FX10" s="596">
        <f t="shared" si="607"/>
        <v>16151.642710500002</v>
      </c>
      <c r="FY10" s="596">
        <f t="shared" si="608"/>
        <v>18881.497816500003</v>
      </c>
      <c r="FZ10" s="596">
        <f t="shared" ref="FZ10" si="1713">GA43*FZ$33</f>
        <v>25478.647656000005</v>
      </c>
      <c r="GA10" s="596">
        <f t="shared" ref="GA10" si="1714">GA43*GA$33</f>
        <v>36398.068080000005</v>
      </c>
      <c r="GB10" s="596">
        <f t="shared" si="611"/>
        <v>22425.406080000001</v>
      </c>
      <c r="GC10" s="596">
        <f t="shared" si="612"/>
        <v>22649.660140800002</v>
      </c>
      <c r="GD10" s="596">
        <f t="shared" si="613"/>
        <v>22388.030403200002</v>
      </c>
      <c r="GE10" s="596">
        <f t="shared" si="614"/>
        <v>19902.547896</v>
      </c>
      <c r="GF10" s="596">
        <f t="shared" si="615"/>
        <v>23266.358808000001</v>
      </c>
      <c r="GG10" s="596">
        <f t="shared" ref="GG10" si="1715">GH43*GG$33</f>
        <v>31395.568512000005</v>
      </c>
      <c r="GH10" s="596">
        <f t="shared" ref="GH10" si="1716">GH43*GH$33</f>
        <v>44850.812160000001</v>
      </c>
      <c r="GI10" s="596">
        <f t="shared" si="618"/>
        <v>19318.734600000003</v>
      </c>
      <c r="GJ10" s="596">
        <f t="shared" si="619"/>
        <v>19511.921946000006</v>
      </c>
      <c r="GK10" s="596">
        <f t="shared" si="620"/>
        <v>19286.536709000007</v>
      </c>
      <c r="GL10" s="596">
        <f t="shared" si="621"/>
        <v>17145.376957500004</v>
      </c>
      <c r="GM10" s="596">
        <f t="shared" si="622"/>
        <v>20043.187147500004</v>
      </c>
      <c r="GN10" s="596">
        <f t="shared" ref="GN10" si="1717">GO43*GN$33</f>
        <v>27046.22844000001</v>
      </c>
      <c r="GO10" s="596">
        <f t="shared" ref="GO10" si="1718">GO43*GO$33</f>
        <v>38637.469200000007</v>
      </c>
      <c r="GP10" s="596">
        <f t="shared" si="625"/>
        <v>22425.861480000003</v>
      </c>
      <c r="GQ10" s="596">
        <f t="shared" si="626"/>
        <v>22650.120094800004</v>
      </c>
      <c r="GR10" s="596">
        <f t="shared" si="627"/>
        <v>22388.485044200006</v>
      </c>
      <c r="GS10" s="596">
        <f t="shared" si="628"/>
        <v>19902.952063500004</v>
      </c>
      <c r="GT10" s="596">
        <f t="shared" si="629"/>
        <v>23266.831285500004</v>
      </c>
      <c r="GU10" s="596">
        <f t="shared" ref="GU10" si="1719">GV43*GU$33</f>
        <v>31396.206072000008</v>
      </c>
      <c r="GV10" s="596">
        <f t="shared" ref="GV10" si="1720">GV43*GV$33</f>
        <v>44851.722960000006</v>
      </c>
      <c r="GW10" s="596">
        <f t="shared" si="632"/>
        <v>18421.409160000003</v>
      </c>
      <c r="GX10" s="596">
        <f t="shared" si="633"/>
        <v>18605.623251600002</v>
      </c>
      <c r="GY10" s="596">
        <f t="shared" si="634"/>
        <v>18390.706811400003</v>
      </c>
      <c r="GZ10" s="596">
        <f t="shared" si="635"/>
        <v>16349.000629500002</v>
      </c>
      <c r="HA10" s="596">
        <f t="shared" si="636"/>
        <v>19112.212003500001</v>
      </c>
      <c r="HB10" s="596">
        <f t="shared" ref="HB10" si="1721">HC43*HB$33</f>
        <v>25789.972824000004</v>
      </c>
      <c r="HC10" s="596">
        <f t="shared" ref="HC10" si="1722">HC43*HC$33</f>
        <v>36842.818320000006</v>
      </c>
      <c r="HD10" s="596">
        <f t="shared" si="639"/>
        <v>16150.390079999999</v>
      </c>
      <c r="HE10" s="596">
        <f t="shared" si="640"/>
        <v>16311.893980800001</v>
      </c>
      <c r="HF10" s="596">
        <f t="shared" si="641"/>
        <v>16123.472763200001</v>
      </c>
      <c r="HG10" s="596">
        <f t="shared" si="642"/>
        <v>14333.471196</v>
      </c>
      <c r="HH10" s="596">
        <f t="shared" si="643"/>
        <v>16756.029708000002</v>
      </c>
      <c r="HI10" s="596">
        <f t="shared" ref="HI10" si="1723">HJ43*HI$33</f>
        <v>22610.546112000004</v>
      </c>
      <c r="HJ10" s="596">
        <f t="shared" ref="HJ10" si="1724">HJ43*HJ$33</f>
        <v>32300.780159999998</v>
      </c>
      <c r="HK10" s="596">
        <f t="shared" si="646"/>
        <v>18300.610680000002</v>
      </c>
      <c r="HL10" s="596">
        <f t="shared" si="647"/>
        <v>18483.616786800001</v>
      </c>
      <c r="HM10" s="596">
        <f t="shared" si="648"/>
        <v>18270.1096622</v>
      </c>
      <c r="HN10" s="596">
        <f t="shared" si="649"/>
        <v>16241.791978500001</v>
      </c>
      <c r="HO10" s="596">
        <f t="shared" si="650"/>
        <v>18986.883580500002</v>
      </c>
      <c r="HP10" s="596">
        <f t="shared" ref="HP10" si="1725">HQ43*HP$33</f>
        <v>25620.854952000002</v>
      </c>
      <c r="HQ10" s="596">
        <f t="shared" ref="HQ10" si="1726">HQ43*HQ$33</f>
        <v>36601.221360000003</v>
      </c>
      <c r="HR10" s="596">
        <f t="shared" si="653"/>
        <v>17142.326520000002</v>
      </c>
      <c r="HS10" s="596">
        <f t="shared" si="654"/>
        <v>17313.749785200001</v>
      </c>
      <c r="HT10" s="596">
        <f t="shared" si="655"/>
        <v>17113.755975800002</v>
      </c>
      <c r="HU10" s="596">
        <f t="shared" si="656"/>
        <v>15213.814786500001</v>
      </c>
      <c r="HV10" s="596">
        <f t="shared" si="657"/>
        <v>17785.163764500001</v>
      </c>
      <c r="HW10" s="596">
        <f t="shared" ref="HW10" si="1727">HX43*HW$33</f>
        <v>23999.257128000005</v>
      </c>
      <c r="HX10" s="596">
        <f t="shared" ref="HX10" si="1728">HX43*HX$33</f>
        <v>34284.653040000005</v>
      </c>
      <c r="HY10" s="596">
        <f t="shared" si="660"/>
        <v>20864.47176</v>
      </c>
      <c r="HZ10" s="596">
        <f t="shared" si="661"/>
        <v>21073.116477600001</v>
      </c>
      <c r="IA10" s="596">
        <f t="shared" si="662"/>
        <v>20829.697640400002</v>
      </c>
      <c r="IB10" s="596">
        <f t="shared" si="663"/>
        <v>18517.218687000001</v>
      </c>
      <c r="IC10" s="596">
        <f t="shared" si="664"/>
        <v>21646.889450999999</v>
      </c>
      <c r="ID10" s="596">
        <f t="shared" ref="ID10" si="1729">IE43*ID$33</f>
        <v>29210.260464000003</v>
      </c>
      <c r="IE10" s="596">
        <f t="shared" ref="IE10" si="1730">IE43*IE$33</f>
        <v>41728.943520000001</v>
      </c>
      <c r="IF10" s="596">
        <f t="shared" si="667"/>
        <v>46531.812359999996</v>
      </c>
      <c r="IG10" s="596">
        <f t="shared" si="668"/>
        <v>46997.130483599998</v>
      </c>
      <c r="IH10" s="596">
        <f t="shared" si="669"/>
        <v>46454.2593394</v>
      </c>
      <c r="II10" s="596">
        <f t="shared" si="670"/>
        <v>41296.983469500003</v>
      </c>
      <c r="IJ10" s="596">
        <f t="shared" si="671"/>
        <v>48276.755323500001</v>
      </c>
      <c r="IK10" s="596">
        <f t="shared" ref="IK10" si="1731">IL43*IK$33</f>
        <v>65144.537304000005</v>
      </c>
      <c r="IL10" s="596">
        <f t="shared" ref="IL10" si="1732">IL43*IL$33</f>
        <v>93063.624719999993</v>
      </c>
      <c r="IM10" s="596">
        <f t="shared" si="674"/>
        <v>17123.635320000001</v>
      </c>
      <c r="IN10" s="596">
        <f t="shared" si="675"/>
        <v>17294.871673200003</v>
      </c>
      <c r="IO10" s="596">
        <f t="shared" si="676"/>
        <v>17095.095927800001</v>
      </c>
      <c r="IP10" s="596">
        <f t="shared" si="677"/>
        <v>15197.226346500001</v>
      </c>
      <c r="IQ10" s="596">
        <f t="shared" si="678"/>
        <v>17765.771644500001</v>
      </c>
      <c r="IR10" s="596">
        <f t="shared" ref="IR10" si="1733">IS43*IR$33</f>
        <v>23973.089448000002</v>
      </c>
      <c r="IS10" s="596">
        <f t="shared" ref="IS10" si="1734">IS43*IS$33</f>
        <v>34247.270640000002</v>
      </c>
      <c r="IT10" s="596">
        <f t="shared" si="681"/>
        <v>19421.883360000003</v>
      </c>
      <c r="IU10" s="596">
        <f t="shared" si="682"/>
        <v>19616.102193600003</v>
      </c>
      <c r="IV10" s="596">
        <f t="shared" si="683"/>
        <v>19389.513554400004</v>
      </c>
      <c r="IW10" s="596">
        <f t="shared" si="684"/>
        <v>17236.921482000002</v>
      </c>
      <c r="IX10" s="596">
        <f t="shared" si="685"/>
        <v>20150.203986000004</v>
      </c>
      <c r="IY10" s="596">
        <f t="shared" ref="IY10" si="1735">IZ43*IY$33</f>
        <v>27190.636704000004</v>
      </c>
      <c r="IZ10" s="596">
        <f t="shared" ref="IZ10" si="1736">IZ43*IZ$33</f>
        <v>38843.766720000007</v>
      </c>
      <c r="JA10" s="596">
        <f t="shared" si="688"/>
        <v>12336.110159999998</v>
      </c>
      <c r="JB10" s="596">
        <f t="shared" si="689"/>
        <v>12459.4712616</v>
      </c>
      <c r="JC10" s="596">
        <f t="shared" si="690"/>
        <v>12315.5499764</v>
      </c>
      <c r="JD10" s="596">
        <f t="shared" si="691"/>
        <v>10948.297766999998</v>
      </c>
      <c r="JE10" s="596">
        <f t="shared" si="692"/>
        <v>12798.714290999998</v>
      </c>
      <c r="JF10" s="596">
        <f t="shared" ref="JF10" si="1737">JG43*JF$33</f>
        <v>17270.554224</v>
      </c>
      <c r="JG10" s="596">
        <f t="shared" ref="JG10" si="1738">JG43*JG$33</f>
        <v>24672.220319999997</v>
      </c>
      <c r="JH10" s="596">
        <f t="shared" si="695"/>
        <v>13128.290999999999</v>
      </c>
      <c r="JI10" s="596">
        <f t="shared" si="696"/>
        <v>13259.573910000001</v>
      </c>
      <c r="JJ10" s="596">
        <f t="shared" si="697"/>
        <v>13106.410515000001</v>
      </c>
      <c r="JK10" s="596">
        <f t="shared" si="698"/>
        <v>11651.3582625</v>
      </c>
      <c r="JL10" s="596">
        <f t="shared" si="699"/>
        <v>13620.6019125</v>
      </c>
      <c r="JM10" s="596">
        <f t="shared" ref="JM10" si="1739">JN43*JM$33</f>
        <v>18379.607400000001</v>
      </c>
      <c r="JN10" s="596">
        <f t="shared" ref="JN10" si="1740">JN43*JN$33</f>
        <v>26256.581999999999</v>
      </c>
      <c r="JO10" s="596">
        <f t="shared" si="702"/>
        <v>13090.8624</v>
      </c>
      <c r="JP10" s="596">
        <f t="shared" si="703"/>
        <v>13221.771024000001</v>
      </c>
      <c r="JQ10" s="596">
        <f t="shared" si="704"/>
        <v>13069.044296</v>
      </c>
      <c r="JR10" s="596">
        <f t="shared" si="705"/>
        <v>11618.140380000001</v>
      </c>
      <c r="JS10" s="596">
        <f t="shared" si="706"/>
        <v>13581.76974</v>
      </c>
      <c r="JT10" s="596">
        <f t="shared" ref="JT10" si="1741">JU43*JT$33</f>
        <v>18327.20736</v>
      </c>
      <c r="JU10" s="596">
        <f t="shared" ref="JU10" si="1742">JU43*JU$33</f>
        <v>26181.7248</v>
      </c>
      <c r="JV10" s="596">
        <f t="shared" si="709"/>
        <v>15096.862440000001</v>
      </c>
      <c r="JW10" s="596">
        <f t="shared" si="710"/>
        <v>15247.831064400001</v>
      </c>
      <c r="JX10" s="596">
        <f t="shared" si="711"/>
        <v>15071.701002600001</v>
      </c>
      <c r="JY10" s="596">
        <f t="shared" si="712"/>
        <v>13398.465415500001</v>
      </c>
      <c r="JZ10" s="596">
        <f t="shared" si="713"/>
        <v>15662.994781500001</v>
      </c>
      <c r="KA10" s="596">
        <f t="shared" ref="KA10" si="1743">KB43*KA$33</f>
        <v>21135.607416000003</v>
      </c>
      <c r="KB10" s="596">
        <f t="shared" ref="KB10" si="1744">KB43*KB$33</f>
        <v>30193.724880000002</v>
      </c>
      <c r="KC10" s="596">
        <f t="shared" si="716"/>
        <v>19668.743160000002</v>
      </c>
      <c r="KD10" s="596">
        <f t="shared" si="717"/>
        <v>19865.430591600005</v>
      </c>
      <c r="KE10" s="596">
        <f t="shared" si="718"/>
        <v>19635.961921400005</v>
      </c>
      <c r="KF10" s="596">
        <f t="shared" si="719"/>
        <v>17456.009554500004</v>
      </c>
      <c r="KG10" s="596">
        <f t="shared" si="720"/>
        <v>20406.321028500002</v>
      </c>
      <c r="KH10" s="596">
        <f t="shared" ref="KH10" si="1745">KI43*KH$33</f>
        <v>27536.240424000007</v>
      </c>
      <c r="KI10" s="596">
        <f t="shared" ref="KI10" si="1746">KI43*KI$33</f>
        <v>39337.486320000004</v>
      </c>
      <c r="KJ10" s="596">
        <f t="shared" si="723"/>
        <v>28816.155310800004</v>
      </c>
      <c r="KK10" s="596">
        <f t="shared" si="724"/>
        <v>24832.216998600004</v>
      </c>
      <c r="KL10" s="596">
        <f t="shared" si="725"/>
        <v>28336.884536400008</v>
      </c>
      <c r="KM10" s="596">
        <f t="shared" si="726"/>
        <v>33638.817478200006</v>
      </c>
      <c r="KN10" s="596">
        <f t="shared" si="727"/>
        <v>41456.921985600005</v>
      </c>
      <c r="KO10" s="596">
        <f t="shared" ref="KO10" si="1747">KP43*KO$33</f>
        <v>58590.852170400009</v>
      </c>
      <c r="KP10" s="596">
        <f t="shared" ref="KP10" si="1748">KP43*KP$33</f>
        <v>83902.339943400017</v>
      </c>
      <c r="KQ10" s="596">
        <f t="shared" si="730"/>
        <v>24802.979520000001</v>
      </c>
      <c r="KR10" s="596">
        <f t="shared" si="731"/>
        <v>25051.009315200001</v>
      </c>
      <c r="KS10" s="596">
        <f t="shared" si="732"/>
        <v>24761.641220800004</v>
      </c>
      <c r="KT10" s="596">
        <f t="shared" si="733"/>
        <v>22012.644324000001</v>
      </c>
      <c r="KU10" s="596">
        <f t="shared" si="734"/>
        <v>25733.091252000002</v>
      </c>
      <c r="KV10" s="596">
        <f t="shared" ref="KV10" si="1749">KW43*KV$33</f>
        <v>34724.171328000004</v>
      </c>
      <c r="KW10" s="596">
        <f t="shared" ref="KW10" si="1750">KW43*KW$33</f>
        <v>49605.959040000002</v>
      </c>
      <c r="KX10" s="596">
        <f t="shared" si="737"/>
        <v>17391.366960000003</v>
      </c>
      <c r="KY10" s="596">
        <f t="shared" si="738"/>
        <v>17565.280629600002</v>
      </c>
      <c r="KZ10" s="596">
        <f t="shared" si="739"/>
        <v>17362.381348400002</v>
      </c>
      <c r="LA10" s="596">
        <f t="shared" si="740"/>
        <v>15434.838177000001</v>
      </c>
      <c r="LB10" s="596">
        <f t="shared" si="741"/>
        <v>18043.543221000004</v>
      </c>
      <c r="LC10" s="596">
        <f t="shared" ref="LC10" si="1751">LD43*LC$33</f>
        <v>24347.913744000005</v>
      </c>
      <c r="LD10" s="596">
        <f t="shared" ref="LD10" si="1752">LD43*LD$33</f>
        <v>34782.733920000006</v>
      </c>
      <c r="LE10" s="596">
        <f t="shared" si="744"/>
        <v>27797.845679999999</v>
      </c>
      <c r="LF10" s="596">
        <f t="shared" si="745"/>
        <v>28075.824136800002</v>
      </c>
      <c r="LG10" s="596">
        <f t="shared" si="746"/>
        <v>27751.515937200002</v>
      </c>
      <c r="LH10" s="596">
        <f t="shared" si="747"/>
        <v>24670.588040999999</v>
      </c>
      <c r="LI10" s="596">
        <f t="shared" si="748"/>
        <v>28840.264893</v>
      </c>
      <c r="LJ10" s="596">
        <f t="shared" ref="LJ10" si="1753">LK43*LJ$33</f>
        <v>38916.983952000002</v>
      </c>
      <c r="LK10" s="596">
        <f t="shared" ref="LK10" si="1754">LK43*LK$33</f>
        <v>55595.691359999997</v>
      </c>
      <c r="LL10" s="596">
        <f t="shared" si="751"/>
        <v>33303.169679999999</v>
      </c>
      <c r="LM10" s="596">
        <f t="shared" si="752"/>
        <v>33636.201376799996</v>
      </c>
      <c r="LN10" s="596">
        <f t="shared" si="753"/>
        <v>33247.664397200002</v>
      </c>
      <c r="LO10" s="596">
        <f t="shared" si="754"/>
        <v>29556.563091</v>
      </c>
      <c r="LP10" s="596">
        <f t="shared" si="755"/>
        <v>34552.038542999995</v>
      </c>
      <c r="LQ10" s="596">
        <f t="shared" ref="LQ10" si="1755">LR43*LQ$33</f>
        <v>46624.437552000003</v>
      </c>
      <c r="LR10" s="596">
        <f t="shared" ref="LR10" si="1756">LR43*LR$33</f>
        <v>66606.339359999998</v>
      </c>
      <c r="LS10" s="596">
        <f t="shared" si="758"/>
        <v>41901.646176000002</v>
      </c>
      <c r="LT10" s="596">
        <f t="shared" si="759"/>
        <v>42320.662637760004</v>
      </c>
      <c r="LU10" s="596">
        <f t="shared" si="760"/>
        <v>41831.810099039998</v>
      </c>
      <c r="LV10" s="596">
        <f t="shared" si="761"/>
        <v>37187.710981199998</v>
      </c>
      <c r="LW10" s="596">
        <f t="shared" si="762"/>
        <v>43472.957907600001</v>
      </c>
      <c r="LX10" s="596">
        <f t="shared" ref="LX10" si="1757">LY43*LX$33</f>
        <v>58662.304646400007</v>
      </c>
      <c r="LY10" s="596">
        <f t="shared" ref="LY10" si="1758">LY43*LY$33</f>
        <v>83803.292352000004</v>
      </c>
      <c r="LZ10" s="596">
        <f t="shared" si="765"/>
        <v>62019.877920000006</v>
      </c>
      <c r="MA10" s="596">
        <f t="shared" si="766"/>
        <v>62640.076699200006</v>
      </c>
      <c r="MB10" s="596">
        <f t="shared" si="767"/>
        <v>61916.511456800006</v>
      </c>
      <c r="MC10" s="596">
        <f t="shared" si="768"/>
        <v>55042.641654000006</v>
      </c>
      <c r="MD10" s="596">
        <f t="shared" si="769"/>
        <v>64345.623342000006</v>
      </c>
      <c r="ME10" s="596">
        <f t="shared" ref="ME10" si="1759">MF43*ME$33</f>
        <v>86827.829088000013</v>
      </c>
      <c r="MF10" s="596">
        <f t="shared" ref="MF10" si="1760">MF43*MF$33</f>
        <v>124039.75584000001</v>
      </c>
      <c r="MG10" s="596">
        <f t="shared" si="772"/>
        <v>73785.226944000009</v>
      </c>
      <c r="MH10" s="596">
        <f t="shared" si="773"/>
        <v>74523.079213440011</v>
      </c>
      <c r="MI10" s="596">
        <f t="shared" si="774"/>
        <v>73662.251565760016</v>
      </c>
      <c r="MJ10" s="596">
        <f t="shared" si="775"/>
        <v>65484.388912800008</v>
      </c>
      <c r="MK10" s="596">
        <f t="shared" si="776"/>
        <v>76552.172954400012</v>
      </c>
      <c r="ML10" s="596">
        <f t="shared" ref="ML10" si="1761">MM43*ML$33</f>
        <v>103299.31772160002</v>
      </c>
      <c r="MM10" s="728">
        <v>135607.45000000001</v>
      </c>
      <c r="MN10" s="596">
        <f t="shared" si="778"/>
        <v>102861.02942790781</v>
      </c>
      <c r="MO10" s="596">
        <f t="shared" si="779"/>
        <v>109859.588002627</v>
      </c>
      <c r="MP10" s="596">
        <f t="shared" si="780"/>
        <v>113299.0192055598</v>
      </c>
      <c r="MQ10" s="596">
        <f t="shared" si="781"/>
        <v>125791.92761898141</v>
      </c>
      <c r="MR10" s="596">
        <f t="shared" si="782"/>
        <v>135415.0080609766</v>
      </c>
      <c r="MS10" s="596">
        <f t="shared" ref="MS10" si="1762">MT43*MS$33</f>
        <v>158848.17222834678</v>
      </c>
      <c r="MT10" s="596">
        <f t="shared" ref="MT10" si="1763">MT43*MT$33</f>
        <v>213952.27353554658</v>
      </c>
      <c r="MU10" s="596">
        <f t="shared" si="785"/>
        <v>64996.082519999996</v>
      </c>
      <c r="MV10" s="596">
        <f t="shared" si="786"/>
        <v>0</v>
      </c>
      <c r="MW10" s="596">
        <f t="shared" si="787"/>
        <v>25618.893839999997</v>
      </c>
      <c r="MX10" s="596">
        <f t="shared" si="788"/>
        <v>23740.965665</v>
      </c>
      <c r="MY10" s="596">
        <f t="shared" si="789"/>
        <v>22554.905765</v>
      </c>
      <c r="MZ10" s="596">
        <f t="shared" ref="MZ10" si="1764">NA43*MZ$33</f>
        <v>26765.418409999998</v>
      </c>
      <c r="NA10" s="596">
        <f t="shared" ref="NA10" si="1765">NA43*NA$33</f>
        <v>33980.616134999997</v>
      </c>
      <c r="NB10" s="596">
        <f t="shared" si="792"/>
        <v>21742.471023999999</v>
      </c>
      <c r="NC10" s="596">
        <f t="shared" si="793"/>
        <v>0</v>
      </c>
      <c r="ND10" s="596">
        <f t="shared" si="794"/>
        <v>17638.579618219999</v>
      </c>
      <c r="NE10" s="596">
        <f t="shared" si="795"/>
        <v>17190.14115335</v>
      </c>
      <c r="NF10" s="596">
        <f t="shared" si="796"/>
        <v>18277.264704549998</v>
      </c>
      <c r="NG10" s="596">
        <f t="shared" ref="NG10" si="1766">NH43*NG$33</f>
        <v>26226.855672699996</v>
      </c>
      <c r="NH10" s="596">
        <f t="shared" ref="NH10" si="1767">NH43*NH$33</f>
        <v>34815.131727179993</v>
      </c>
      <c r="NI10" s="596">
        <f t="shared" si="799"/>
        <v>15881.081471999996</v>
      </c>
      <c r="NJ10" s="596">
        <f t="shared" si="800"/>
        <v>16039.892286719996</v>
      </c>
      <c r="NK10" s="596">
        <f t="shared" si="801"/>
        <v>15854.613002879996</v>
      </c>
      <c r="NL10" s="596">
        <f t="shared" si="802"/>
        <v>14094.459806399997</v>
      </c>
      <c r="NM10" s="596">
        <f t="shared" si="803"/>
        <v>16476.622027199996</v>
      </c>
      <c r="NN10" s="596">
        <f t="shared" ref="NN10" si="1768">NO43*NN$33</f>
        <v>22233.514060799997</v>
      </c>
      <c r="NO10" s="596">
        <f t="shared" ref="NO10" si="1769">NO43*NO$33</f>
        <v>31762.162943999992</v>
      </c>
      <c r="NP10" s="596">
        <f t="shared" si="806"/>
        <v>13440.103835999998</v>
      </c>
      <c r="NQ10" s="596">
        <f t="shared" si="807"/>
        <v>13574.504874359998</v>
      </c>
      <c r="NR10" s="596">
        <f t="shared" si="808"/>
        <v>13417.703662939999</v>
      </c>
      <c r="NS10" s="596">
        <f t="shared" si="809"/>
        <v>11928.092154449998</v>
      </c>
      <c r="NT10" s="596">
        <f t="shared" si="810"/>
        <v>13944.107729849999</v>
      </c>
      <c r="NU10" s="596">
        <f t="shared" ref="NU10" si="1770">NV43*NU$33</f>
        <v>18816.145370399998</v>
      </c>
      <c r="NV10" s="596">
        <f t="shared" ref="NV10" si="1771">NV43*NV$33</f>
        <v>26880.207671999997</v>
      </c>
      <c r="NW10" s="596">
        <f t="shared" si="813"/>
        <v>13568.258039999997</v>
      </c>
      <c r="NX10" s="596">
        <f t="shared" si="814"/>
        <v>13703.940620399999</v>
      </c>
      <c r="NY10" s="596">
        <f t="shared" si="815"/>
        <v>13545.644276599998</v>
      </c>
      <c r="NZ10" s="596">
        <f t="shared" si="816"/>
        <v>12041.829010499998</v>
      </c>
      <c r="OA10" s="596">
        <f t="shared" si="817"/>
        <v>14077.067716499998</v>
      </c>
      <c r="OB10" s="596">
        <f t="shared" ref="OB10" si="1772">OC43*OB$33</f>
        <v>18995.561255999997</v>
      </c>
      <c r="OC10" s="596">
        <f t="shared" si="378"/>
        <v>27136.516079999994</v>
      </c>
      <c r="OD10" s="596">
        <f>$OJ$43*OD$33</f>
        <v>14951.074295999999</v>
      </c>
      <c r="OE10" s="596">
        <f t="shared" ref="OE10:OJ10" si="1773">$OJ$43*OE$33</f>
        <v>15100.58503896</v>
      </c>
      <c r="OF10" s="596">
        <f t="shared" si="1773"/>
        <v>14926.155838840001</v>
      </c>
      <c r="OG10" s="596">
        <f t="shared" si="1773"/>
        <v>13269.0784377</v>
      </c>
      <c r="OH10" s="596">
        <f t="shared" si="1773"/>
        <v>15511.739582099999</v>
      </c>
      <c r="OI10" s="596">
        <f t="shared" si="1773"/>
        <v>20931.504014400001</v>
      </c>
      <c r="OJ10" s="730">
        <f t="shared" si="1773"/>
        <v>29902.148591999998</v>
      </c>
      <c r="OK10" s="732">
        <f t="shared" ref="OK10:OL28" si="1774">$OQ43*OK$33</f>
        <v>13327.916256</v>
      </c>
      <c r="OL10" s="108">
        <f t="shared" si="1774"/>
        <v>13461.195418560001</v>
      </c>
      <c r="OM10" s="108">
        <f t="shared" ref="OM10:OR10" si="1775">$OQ43*OM$33</f>
        <v>13305.703062240002</v>
      </c>
      <c r="ON10" s="108">
        <f t="shared" si="1775"/>
        <v>11828.525677199999</v>
      </c>
      <c r="OO10" s="108">
        <f t="shared" si="1775"/>
        <v>13827.7131156</v>
      </c>
      <c r="OP10" s="108">
        <f t="shared" si="1775"/>
        <v>18659.0827584</v>
      </c>
      <c r="OQ10" s="108">
        <f t="shared" si="1775"/>
        <v>26655.832512000001</v>
      </c>
      <c r="OR10" s="108">
        <f t="shared" si="821"/>
        <v>20122.990703999996</v>
      </c>
      <c r="OS10" s="108">
        <f t="shared" si="821"/>
        <v>20324.22061104</v>
      </c>
      <c r="OT10" s="108">
        <f t="shared" si="821"/>
        <v>20089.452386159999</v>
      </c>
      <c r="OU10" s="108">
        <f t="shared" si="821"/>
        <v>17859.154249799998</v>
      </c>
      <c r="OV10" s="108">
        <f t="shared" si="821"/>
        <v>20877.602855399997</v>
      </c>
      <c r="OW10" s="108">
        <f t="shared" si="821"/>
        <v>28172.186985600001</v>
      </c>
      <c r="OX10" s="108">
        <f t="shared" si="821"/>
        <v>40245.981407999992</v>
      </c>
      <c r="OY10" s="108">
        <f t="shared" ref="OY10:PE10" si="1776">$PE43*OY$33</f>
        <v>11921.024016000001</v>
      </c>
      <c r="OZ10" s="108">
        <f t="shared" si="1776"/>
        <v>12040.234256160002</v>
      </c>
      <c r="PA10" s="108">
        <f t="shared" si="1776"/>
        <v>11901.155642640002</v>
      </c>
      <c r="PB10" s="108">
        <f t="shared" si="1776"/>
        <v>10579.908814200002</v>
      </c>
      <c r="PC10" s="108">
        <f t="shared" si="1776"/>
        <v>12368.062416600002</v>
      </c>
      <c r="PD10" s="108">
        <f t="shared" si="1776"/>
        <v>16689.433622400004</v>
      </c>
      <c r="PE10" s="108">
        <f t="shared" si="1776"/>
        <v>23842.048032000002</v>
      </c>
      <c r="PF10" s="108">
        <f t="shared" ref="PF10:PL10" si="1777">$PL43*PF$33</f>
        <v>12670.237728</v>
      </c>
      <c r="PG10" s="108">
        <f t="shared" si="1777"/>
        <v>12796.94010528</v>
      </c>
      <c r="PH10" s="108">
        <f t="shared" si="1777"/>
        <v>12649.120665120001</v>
      </c>
      <c r="PI10" s="108">
        <f t="shared" si="1777"/>
        <v>11244.8359836</v>
      </c>
      <c r="PJ10" s="108">
        <f t="shared" si="1777"/>
        <v>13145.371642800001</v>
      </c>
      <c r="PK10" s="108">
        <f t="shared" si="1777"/>
        <v>17738.332819200001</v>
      </c>
      <c r="PL10" s="108">
        <f t="shared" si="1777"/>
        <v>25340.475456</v>
      </c>
      <c r="PM10" s="108">
        <f t="shared" ref="PM10:PS10" si="1778">$PS43*PM$33</f>
        <v>15062.037695999999</v>
      </c>
      <c r="PN10" s="108">
        <f t="shared" si="1778"/>
        <v>15212.658072960001</v>
      </c>
      <c r="PO10" s="108">
        <f t="shared" si="1778"/>
        <v>15036.934299840001</v>
      </c>
      <c r="PP10" s="108">
        <f t="shared" si="1778"/>
        <v>13367.5584552</v>
      </c>
      <c r="PQ10" s="108">
        <f t="shared" si="1778"/>
        <v>15626.864109600001</v>
      </c>
      <c r="PR10" s="108">
        <f t="shared" si="1778"/>
        <v>21086.852774400002</v>
      </c>
      <c r="PS10" s="108">
        <f t="shared" si="1778"/>
        <v>30124.075391999999</v>
      </c>
      <c r="PT10" s="108">
        <f t="shared" ref="PT10:PZ10" si="1779">$PZ43*PT$33</f>
        <v>12106.261403999999</v>
      </c>
      <c r="PU10" s="108">
        <f t="shared" si="1779"/>
        <v>12227.324018039999</v>
      </c>
      <c r="PV10" s="108">
        <f t="shared" si="1779"/>
        <v>12086.084301659999</v>
      </c>
      <c r="PW10" s="108">
        <f t="shared" si="1779"/>
        <v>10744.306996049998</v>
      </c>
      <c r="PX10" s="108">
        <f t="shared" si="1779"/>
        <v>12560.246206649999</v>
      </c>
      <c r="PY10" s="108">
        <f t="shared" si="1779"/>
        <v>16948.7659656</v>
      </c>
      <c r="PZ10" s="108">
        <f t="shared" si="1779"/>
        <v>24212.522807999998</v>
      </c>
      <c r="QA10" s="108">
        <f t="shared" ref="QA10:QG10" si="1780">$QG43*QA$33</f>
        <v>14379.077051999999</v>
      </c>
      <c r="QB10" s="108">
        <f t="shared" si="1780"/>
        <v>14522.86782252</v>
      </c>
      <c r="QC10" s="108">
        <f t="shared" si="1780"/>
        <v>14355.11192358</v>
      </c>
      <c r="QD10" s="108">
        <f t="shared" si="1780"/>
        <v>12761.430883649999</v>
      </c>
      <c r="QE10" s="108">
        <f t="shared" si="1780"/>
        <v>14918.292441449999</v>
      </c>
      <c r="QF10" s="108">
        <f t="shared" si="1780"/>
        <v>20130.707872800001</v>
      </c>
      <c r="QG10" s="108">
        <f t="shared" si="1780"/>
        <v>28758.154103999997</v>
      </c>
      <c r="QH10" s="108">
        <f t="shared" ref="QH10:QN10" si="1781">$QN43*QH$33</f>
        <v>14470.739045999999</v>
      </c>
      <c r="QI10" s="108">
        <f t="shared" si="1781"/>
        <v>14615.446436460001</v>
      </c>
      <c r="QJ10" s="108">
        <f t="shared" si="1781"/>
        <v>14446.62114759</v>
      </c>
      <c r="QK10" s="108">
        <f t="shared" si="1781"/>
        <v>12842.780903325</v>
      </c>
      <c r="QL10" s="108">
        <f t="shared" si="1781"/>
        <v>15013.391760225</v>
      </c>
      <c r="QM10" s="108">
        <f t="shared" si="1781"/>
        <v>20259.034664400002</v>
      </c>
      <c r="QN10" s="108">
        <f t="shared" si="1781"/>
        <v>28941.478091999998</v>
      </c>
      <c r="QO10" s="108">
        <f t="shared" ref="QO10:QU10" si="1782">$QU43*QO$33</f>
        <v>14673.377447999999</v>
      </c>
      <c r="QP10" s="108">
        <f t="shared" si="1782"/>
        <v>14820.11122248</v>
      </c>
      <c r="QQ10" s="108">
        <f t="shared" si="1782"/>
        <v>14648.92181892</v>
      </c>
      <c r="QR10" s="108">
        <f t="shared" si="1782"/>
        <v>13022.622485099999</v>
      </c>
      <c r="QS10" s="108">
        <f t="shared" si="1782"/>
        <v>15223.629102299999</v>
      </c>
      <c r="QT10" s="108">
        <f t="shared" si="1782"/>
        <v>20542.7284272</v>
      </c>
      <c r="QU10" s="108">
        <f t="shared" si="1782"/>
        <v>29346.754895999999</v>
      </c>
      <c r="QV10" s="108">
        <f t="shared" ref="QV10:RB10" si="1783">$RB43*QV$33</f>
        <v>18528.412049999999</v>
      </c>
      <c r="QW10" s="108">
        <f t="shared" si="1783"/>
        <v>18713.696170499999</v>
      </c>
      <c r="QX10" s="108">
        <f t="shared" si="1783"/>
        <v>18497.53136325</v>
      </c>
      <c r="QY10" s="108">
        <f t="shared" si="1783"/>
        <v>16443.965694374998</v>
      </c>
      <c r="QZ10" s="108">
        <f t="shared" si="1783"/>
        <v>19223.227501875001</v>
      </c>
      <c r="RA10" s="108">
        <f t="shared" si="1783"/>
        <v>25939.776870000002</v>
      </c>
      <c r="RB10" s="108">
        <f t="shared" si="1783"/>
        <v>37056.824099999998</v>
      </c>
      <c r="RC10" s="108">
        <f t="shared" ref="RC10:RI10" si="1784">$RI43*RC$33</f>
        <v>20775.274073999997</v>
      </c>
      <c r="RD10" s="108">
        <f t="shared" si="1784"/>
        <v>20983.026814739998</v>
      </c>
      <c r="RE10" s="108">
        <f t="shared" si="1784"/>
        <v>20740.648617209998</v>
      </c>
      <c r="RF10" s="108">
        <f t="shared" si="1784"/>
        <v>18438.055740674998</v>
      </c>
      <c r="RG10" s="108">
        <f t="shared" si="1784"/>
        <v>21554.346851774997</v>
      </c>
      <c r="RH10" s="108">
        <f t="shared" si="1784"/>
        <v>29085.3837036</v>
      </c>
      <c r="RI10" s="108">
        <f t="shared" si="1784"/>
        <v>41550.548147999994</v>
      </c>
      <c r="RJ10" s="108">
        <f t="shared" ref="RJ10:RP10" si="1785">$RP43*RJ$33</f>
        <v>24740.142551999998</v>
      </c>
      <c r="RK10" s="108">
        <f t="shared" si="1785"/>
        <v>24987.543977519999</v>
      </c>
      <c r="RL10" s="108">
        <f t="shared" si="1785"/>
        <v>24698.90898108</v>
      </c>
      <c r="RM10" s="108">
        <f t="shared" si="1785"/>
        <v>21956.876514899999</v>
      </c>
      <c r="RN10" s="108">
        <f t="shared" si="1785"/>
        <v>25667.897897700001</v>
      </c>
      <c r="RO10" s="108">
        <f t="shared" si="1785"/>
        <v>34636.199572800004</v>
      </c>
      <c r="RP10" s="108">
        <f t="shared" si="1785"/>
        <v>49480.285103999995</v>
      </c>
      <c r="RQ10" s="108">
        <f t="shared" ref="RQ10:RW10" si="1786">$RW43*RQ$33</f>
        <v>20615.104889999999</v>
      </c>
      <c r="RR10" s="108">
        <f t="shared" si="1786"/>
        <v>20821.255938899998</v>
      </c>
      <c r="RS10" s="108">
        <f t="shared" si="1786"/>
        <v>20580.74638185</v>
      </c>
      <c r="RT10" s="108">
        <f t="shared" si="1786"/>
        <v>18295.905589874998</v>
      </c>
      <c r="RU10" s="108">
        <f t="shared" si="1786"/>
        <v>21388.171323374998</v>
      </c>
      <c r="RV10" s="108">
        <f t="shared" si="1786"/>
        <v>28861.146846</v>
      </c>
      <c r="RW10" s="108">
        <f t="shared" si="1786"/>
        <v>41230.209779999997</v>
      </c>
      <c r="RX10" s="108">
        <f t="shared" ref="RX10:SK10" si="1787">$SD43*RX$33</f>
        <v>25008.151931999997</v>
      </c>
      <c r="RY10" s="108">
        <f t="shared" si="1787"/>
        <v>25258.233451319997</v>
      </c>
      <c r="RZ10" s="108">
        <f t="shared" si="1787"/>
        <v>24966.471678779999</v>
      </c>
      <c r="SA10" s="108">
        <f t="shared" si="1787"/>
        <v>22194.734839649998</v>
      </c>
      <c r="SB10" s="108">
        <f t="shared" si="1787"/>
        <v>25945.957629449997</v>
      </c>
      <c r="SC10" s="108">
        <f t="shared" si="1787"/>
        <v>35011.412704800001</v>
      </c>
      <c r="SD10" s="108">
        <f t="shared" si="1787"/>
        <v>50016.303863999994</v>
      </c>
      <c r="SE10" s="108">
        <f t="shared" ref="SE10:SK10" si="1788">$SK43*SE$33</f>
        <v>18727.915517999998</v>
      </c>
      <c r="SF10" s="108">
        <f t="shared" si="1788"/>
        <v>18915.194673180002</v>
      </c>
      <c r="SG10" s="108">
        <f t="shared" si="1788"/>
        <v>18696.70232547</v>
      </c>
      <c r="SH10" s="108">
        <f t="shared" si="1788"/>
        <v>16621.025022225</v>
      </c>
      <c r="SI10" s="108">
        <f t="shared" si="1788"/>
        <v>19430.212349925001</v>
      </c>
      <c r="SJ10" s="108">
        <f t="shared" si="1788"/>
        <v>26219.081725200002</v>
      </c>
      <c r="SK10" s="108">
        <f t="shared" si="1788"/>
        <v>37455.831035999996</v>
      </c>
      <c r="SL10" s="108">
        <f t="shared" ref="SL10:SR10" si="1789">$SR43*SL$33</f>
        <v>17690.349492000001</v>
      </c>
      <c r="SM10" s="108">
        <f t="shared" si="1789"/>
        <v>17867.252986920001</v>
      </c>
      <c r="SN10" s="108">
        <f t="shared" si="1789"/>
        <v>17660.86557618</v>
      </c>
      <c r="SO10" s="108">
        <f t="shared" si="1789"/>
        <v>15700.18517415</v>
      </c>
      <c r="SP10" s="108">
        <f t="shared" si="1789"/>
        <v>18353.737597949999</v>
      </c>
      <c r="SQ10" s="108">
        <f t="shared" si="1789"/>
        <v>24766.489288800003</v>
      </c>
      <c r="SR10" s="108">
        <f t="shared" si="1789"/>
        <v>35380.698984000002</v>
      </c>
      <c r="SS10" s="108">
        <f t="shared" ref="SS10:SY10" si="1790">$SY43*SS$33</f>
        <v>18825.612228000002</v>
      </c>
      <c r="ST10" s="108">
        <f t="shared" si="1790"/>
        <v>19013.868350280001</v>
      </c>
      <c r="SU10" s="108">
        <f t="shared" si="1790"/>
        <v>18794.236207620001</v>
      </c>
      <c r="SV10" s="108">
        <f t="shared" si="1790"/>
        <v>16707.73085235</v>
      </c>
      <c r="SW10" s="108">
        <f t="shared" si="1790"/>
        <v>19531.57268655</v>
      </c>
      <c r="SX10" s="108">
        <f t="shared" si="1790"/>
        <v>26355.857119200002</v>
      </c>
      <c r="SY10" s="108">
        <f t="shared" si="1790"/>
        <v>37651.224456000004</v>
      </c>
      <c r="SZ10" s="108">
        <f t="shared" ref="SZ10:TF10" si="1791">$TF43*SZ$33</f>
        <v>17048.718089999995</v>
      </c>
      <c r="TA10" s="108">
        <f t="shared" si="1791"/>
        <v>17219.205270899998</v>
      </c>
      <c r="TB10" s="108">
        <f t="shared" si="1791"/>
        <v>17020.303559849996</v>
      </c>
      <c r="TC10" s="108">
        <f t="shared" si="1791"/>
        <v>15130.737304874996</v>
      </c>
      <c r="TD10" s="108">
        <f t="shared" si="1791"/>
        <v>17688.045018374996</v>
      </c>
      <c r="TE10" s="108">
        <f t="shared" si="1791"/>
        <v>23868.205325999996</v>
      </c>
      <c r="TF10" s="108">
        <f t="shared" si="1791"/>
        <v>34097.43617999999</v>
      </c>
      <c r="TG10" s="108">
        <f t="shared" ref="TG10:TM10" si="1792">$TM43*TG$33</f>
        <v>23608.810943999997</v>
      </c>
      <c r="TH10" s="108">
        <f t="shared" si="1792"/>
        <v>23844.89905344</v>
      </c>
      <c r="TI10" s="108">
        <f t="shared" si="1792"/>
        <v>23569.462925759999</v>
      </c>
      <c r="TJ10" s="108">
        <f t="shared" si="1792"/>
        <v>20952.819712799999</v>
      </c>
      <c r="TK10" s="108">
        <f t="shared" si="1792"/>
        <v>24494.141354399999</v>
      </c>
      <c r="TL10" s="108">
        <f t="shared" si="1792"/>
        <v>33052.335321600003</v>
      </c>
      <c r="TM10" s="108">
        <f t="shared" si="1792"/>
        <v>47217.621887999994</v>
      </c>
      <c r="TN10" s="108">
        <f t="shared" ref="TN10:TT10" si="1793">$TT43*TN$33</f>
        <v>24572.264471999995</v>
      </c>
      <c r="TO10" s="108">
        <f t="shared" si="1793"/>
        <v>24817.987116719996</v>
      </c>
      <c r="TP10" s="108">
        <f t="shared" si="1793"/>
        <v>24531.310697879995</v>
      </c>
      <c r="TQ10" s="108">
        <f t="shared" si="1793"/>
        <v>21807.884718899997</v>
      </c>
      <c r="TR10" s="108">
        <f t="shared" si="1793"/>
        <v>25493.724389699997</v>
      </c>
      <c r="TS10" s="108">
        <f t="shared" si="1793"/>
        <v>34401.170260799998</v>
      </c>
      <c r="TT10" s="108">
        <f t="shared" si="1793"/>
        <v>49144.528943999991</v>
      </c>
      <c r="TU10" s="108">
        <f t="shared" ref="TU10:UA10" si="1794">$UA43*TU$33</f>
        <v>20101.167414</v>
      </c>
      <c r="TV10" s="108">
        <f t="shared" si="1794"/>
        <v>20302.179088140001</v>
      </c>
      <c r="TW10" s="108">
        <f t="shared" si="1794"/>
        <v>20067.665468309999</v>
      </c>
      <c r="TX10" s="108">
        <f t="shared" si="1794"/>
        <v>17839.786079924997</v>
      </c>
      <c r="TY10" s="108">
        <f t="shared" si="1794"/>
        <v>20854.961192024999</v>
      </c>
      <c r="TZ10" s="108">
        <f t="shared" si="1794"/>
        <v>28141.6343796</v>
      </c>
      <c r="UA10" s="108">
        <f t="shared" si="1794"/>
        <v>40202.334827999999</v>
      </c>
      <c r="UB10" s="108">
        <f t="shared" ref="UB10:UH10" si="1795">$UH43*UB$33</f>
        <v>22538.057814</v>
      </c>
      <c r="UC10" s="108">
        <f t="shared" si="1795"/>
        <v>22763.43839214</v>
      </c>
      <c r="UD10" s="108">
        <f t="shared" si="1795"/>
        <v>22500.494384310001</v>
      </c>
      <c r="UE10" s="108">
        <f t="shared" si="1795"/>
        <v>20002.526309925001</v>
      </c>
      <c r="UF10" s="108">
        <f t="shared" si="1795"/>
        <v>23383.234982025002</v>
      </c>
      <c r="UG10" s="108">
        <f t="shared" si="1795"/>
        <v>31553.280939600005</v>
      </c>
      <c r="UH10" s="108">
        <f t="shared" si="1795"/>
        <v>45076.115628</v>
      </c>
      <c r="UI10" s="108">
        <f t="shared" si="842"/>
        <v>25599.114591684851</v>
      </c>
      <c r="UJ10" s="108">
        <f t="shared" si="842"/>
        <v>25855.105737601702</v>
      </c>
      <c r="UK10" s="108">
        <f t="shared" si="842"/>
        <v>25556.449400698712</v>
      </c>
      <c r="UL10" s="108">
        <f t="shared" si="842"/>
        <v>22719.214200120306</v>
      </c>
      <c r="UM10" s="108">
        <f t="shared" si="842"/>
        <v>26559.081388873037</v>
      </c>
      <c r="UN10" s="108">
        <f t="shared" si="842"/>
        <v>35838.760428358793</v>
      </c>
      <c r="UO10" s="108">
        <f t="shared" si="842"/>
        <v>51198.229183369702</v>
      </c>
      <c r="UP10" s="108">
        <f t="shared" si="843"/>
        <v>20612.216365550874</v>
      </c>
      <c r="UQ10" s="108">
        <f t="shared" si="843"/>
        <v>20818.338529206387</v>
      </c>
      <c r="UR10" s="108">
        <f t="shared" si="843"/>
        <v>20577.862671608294</v>
      </c>
      <c r="US10" s="108">
        <f t="shared" si="843"/>
        <v>18293.342024426405</v>
      </c>
      <c r="UT10" s="108">
        <f t="shared" si="843"/>
        <v>21385.174479259036</v>
      </c>
      <c r="UU10" s="108">
        <f t="shared" si="843"/>
        <v>28857.102911771228</v>
      </c>
      <c r="UV10" s="108">
        <f t="shared" si="843"/>
        <v>41224.432731101748</v>
      </c>
      <c r="UW10" s="108">
        <f t="shared" si="844"/>
        <v>20374.184229009326</v>
      </c>
      <c r="UX10" s="108">
        <f t="shared" si="844"/>
        <v>20577.926071299422</v>
      </c>
      <c r="UY10" s="108">
        <f t="shared" si="844"/>
        <v>20340.22725529431</v>
      </c>
      <c r="UZ10" s="108">
        <f t="shared" si="844"/>
        <v>18082.088503245777</v>
      </c>
      <c r="VA10" s="108">
        <f t="shared" si="844"/>
        <v>21138.216137597174</v>
      </c>
      <c r="VB10" s="108">
        <f t="shared" si="844"/>
        <v>28523.85792061306</v>
      </c>
      <c r="VC10" s="108">
        <f t="shared" si="844"/>
        <v>40748.368458018653</v>
      </c>
      <c r="VD10" s="108">
        <f t="shared" si="845"/>
        <v>20083.484920759518</v>
      </c>
      <c r="VE10" s="108">
        <f t="shared" si="845"/>
        <v>20284.319769967115</v>
      </c>
      <c r="VF10" s="108">
        <f t="shared" si="845"/>
        <v>20050.012445891585</v>
      </c>
      <c r="VG10" s="108">
        <f t="shared" si="845"/>
        <v>17824.092867174073</v>
      </c>
      <c r="VH10" s="108">
        <f t="shared" si="845"/>
        <v>20836.615605288003</v>
      </c>
      <c r="VI10" s="108">
        <f t="shared" si="845"/>
        <v>28116.87888906333</v>
      </c>
      <c r="VJ10" s="108">
        <f t="shared" si="845"/>
        <v>40166.969841519036</v>
      </c>
      <c r="VK10" s="108">
        <f t="shared" si="846"/>
        <v>20123.312026316242</v>
      </c>
      <c r="VL10" s="108">
        <f t="shared" si="846"/>
        <v>20324.545146579407</v>
      </c>
      <c r="VM10" s="108">
        <f t="shared" si="846"/>
        <v>20089.773172939051</v>
      </c>
      <c r="VN10" s="108">
        <f t="shared" si="846"/>
        <v>17859.439423355667</v>
      </c>
      <c r="VO10" s="108">
        <f t="shared" si="846"/>
        <v>20877.936227303104</v>
      </c>
      <c r="VP10" s="108">
        <f t="shared" si="846"/>
        <v>28172.636836842743</v>
      </c>
      <c r="VQ10" s="108">
        <f t="shared" si="846"/>
        <v>40246.624052632484</v>
      </c>
      <c r="VR10" s="108">
        <f t="shared" si="847"/>
        <v>19595.472910845383</v>
      </c>
      <c r="VS10" s="108">
        <f t="shared" si="847"/>
        <v>19791.427639953836</v>
      </c>
      <c r="VT10" s="108">
        <f t="shared" si="847"/>
        <v>19562.813789327305</v>
      </c>
      <c r="VU10" s="108">
        <f t="shared" si="847"/>
        <v>17390.982208375273</v>
      </c>
      <c r="VV10" s="108">
        <f t="shared" si="847"/>
        <v>20330.303145002083</v>
      </c>
      <c r="VW10" s="108">
        <f t="shared" si="847"/>
        <v>27433.662075183533</v>
      </c>
      <c r="VX10" s="108">
        <f t="shared" si="847"/>
        <v>39190.945821690766</v>
      </c>
      <c r="VY10" s="108">
        <f t="shared" ref="VY10:WE10" si="1796">$WE43*VY$33</f>
        <v>23990.319359999998</v>
      </c>
      <c r="VZ10" s="108">
        <f t="shared" si="1796"/>
        <v>24230.222553599997</v>
      </c>
      <c r="WA10" s="108">
        <f t="shared" si="1796"/>
        <v>23950.335494399998</v>
      </c>
      <c r="WB10" s="108">
        <f t="shared" si="1796"/>
        <v>21291.408431999997</v>
      </c>
      <c r="WC10" s="108">
        <f t="shared" si="1796"/>
        <v>24889.956335999996</v>
      </c>
      <c r="WD10" s="108">
        <f t="shared" si="1796"/>
        <v>33586.447103999999</v>
      </c>
      <c r="WE10" s="108">
        <f t="shared" si="1796"/>
        <v>47980.638719999995</v>
      </c>
      <c r="WF10" s="108">
        <f t="shared" si="850"/>
        <v>50064.660342036434</v>
      </c>
      <c r="WG10" s="108">
        <f t="shared" si="850"/>
        <v>50565.306945456803</v>
      </c>
      <c r="WH10" s="108">
        <f t="shared" si="850"/>
        <v>49981.21924146638</v>
      </c>
      <c r="WI10" s="108">
        <f t="shared" si="850"/>
        <v>44432.38605355734</v>
      </c>
      <c r="WJ10" s="108">
        <f t="shared" si="850"/>
        <v>51942.085104862803</v>
      </c>
      <c r="WK10" s="108">
        <f t="shared" si="850"/>
        <v>70090.524478851017</v>
      </c>
      <c r="WL10" s="108">
        <f t="shared" si="850"/>
        <v>100129.32068407287</v>
      </c>
      <c r="WM10" s="108">
        <f t="shared" si="851"/>
        <v>17035.597250139308</v>
      </c>
      <c r="WN10" s="108">
        <f t="shared" si="851"/>
        <v>17205.953222640703</v>
      </c>
      <c r="WO10" s="108">
        <f t="shared" si="851"/>
        <v>17007.204588055745</v>
      </c>
      <c r="WP10" s="108">
        <f t="shared" si="851"/>
        <v>15119.092559498637</v>
      </c>
      <c r="WQ10" s="108">
        <f t="shared" si="851"/>
        <v>17674.432147019535</v>
      </c>
      <c r="WR10" s="108">
        <f t="shared" si="851"/>
        <v>23849.836150195035</v>
      </c>
      <c r="WS10" s="108">
        <f t="shared" si="851"/>
        <v>34071.194500278616</v>
      </c>
      <c r="WT10" s="108">
        <f t="shared" si="852"/>
        <v>21876.091610075051</v>
      </c>
      <c r="WU10" s="108">
        <f t="shared" si="852"/>
        <v>22094.852526175804</v>
      </c>
      <c r="WV10" s="108">
        <f t="shared" si="852"/>
        <v>21839.631457391595</v>
      </c>
      <c r="WW10" s="108">
        <f t="shared" si="852"/>
        <v>19415.031303941611</v>
      </c>
      <c r="WX10" s="108">
        <f t="shared" si="852"/>
        <v>22696.445045452867</v>
      </c>
      <c r="WY10" s="108">
        <f t="shared" si="852"/>
        <v>30626.528254105076</v>
      </c>
      <c r="WZ10" s="108">
        <f t="shared" si="852"/>
        <v>43752.183220150102</v>
      </c>
      <c r="XA10" s="108">
        <f t="shared" si="853"/>
        <v>15547.436741864964</v>
      </c>
      <c r="XB10" s="108">
        <f t="shared" si="853"/>
        <v>15702.911109283612</v>
      </c>
      <c r="XC10" s="108">
        <f t="shared" si="853"/>
        <v>15521.52434729519</v>
      </c>
      <c r="XD10" s="108">
        <f t="shared" si="853"/>
        <v>13798.350108405155</v>
      </c>
      <c r="XE10" s="108">
        <f t="shared" si="853"/>
        <v>16130.465619684901</v>
      </c>
      <c r="XF10" s="108">
        <f t="shared" si="853"/>
        <v>21766.41143861095</v>
      </c>
      <c r="XG10" s="108">
        <f t="shared" si="853"/>
        <v>31094.873483729927</v>
      </c>
      <c r="XH10" s="108">
        <f t="shared" si="854"/>
        <v>14865.474716737615</v>
      </c>
      <c r="XI10" s="108">
        <f t="shared" si="854"/>
        <v>15014.12946390499</v>
      </c>
      <c r="XJ10" s="108">
        <f t="shared" si="854"/>
        <v>14840.698925543053</v>
      </c>
      <c r="XK10" s="108">
        <f t="shared" si="854"/>
        <v>13193.108811104634</v>
      </c>
      <c r="XL10" s="108">
        <f t="shared" si="854"/>
        <v>15422.930018615276</v>
      </c>
      <c r="XM10" s="108">
        <f t="shared" si="854"/>
        <v>20811.664603432662</v>
      </c>
      <c r="XN10" s="108">
        <f t="shared" si="854"/>
        <v>29730.949433475231</v>
      </c>
      <c r="XO10" s="108">
        <f t="shared" si="855"/>
        <v>18846.3400722519</v>
      </c>
      <c r="XP10" s="108">
        <f t="shared" si="855"/>
        <v>19034.803472974421</v>
      </c>
      <c r="XQ10" s="108">
        <f t="shared" si="855"/>
        <v>18814.929505464817</v>
      </c>
      <c r="XR10" s="108">
        <f t="shared" si="855"/>
        <v>16726.126814123563</v>
      </c>
      <c r="XS10" s="108">
        <f t="shared" si="855"/>
        <v>19553.077824961347</v>
      </c>
      <c r="XT10" s="108">
        <f t="shared" si="855"/>
        <v>26384.876101152662</v>
      </c>
      <c r="XU10" s="108">
        <f t="shared" si="855"/>
        <v>37692.6801445038</v>
      </c>
      <c r="XV10" s="108">
        <f t="shared" si="856"/>
        <v>19672.458030716949</v>
      </c>
      <c r="XW10" s="108">
        <f t="shared" si="856"/>
        <v>19869.182611024124</v>
      </c>
      <c r="XX10" s="108">
        <f t="shared" si="856"/>
        <v>19639.670600665759</v>
      </c>
      <c r="XY10" s="108">
        <f t="shared" si="856"/>
        <v>17459.306502261294</v>
      </c>
      <c r="XZ10" s="108">
        <f t="shared" si="856"/>
        <v>20410.17520686884</v>
      </c>
      <c r="YA10" s="108">
        <f t="shared" si="856"/>
        <v>27541.441243003737</v>
      </c>
      <c r="YB10" s="108">
        <f t="shared" si="856"/>
        <v>39344.916061433898</v>
      </c>
      <c r="YC10" s="108">
        <f t="shared" si="857"/>
        <v>22165.004943563927</v>
      </c>
      <c r="YD10" s="108">
        <f t="shared" si="857"/>
        <v>22386.654992999571</v>
      </c>
      <c r="YE10" s="108">
        <f t="shared" si="857"/>
        <v>22128.063268657988</v>
      </c>
      <c r="YF10" s="108">
        <f t="shared" si="857"/>
        <v>19671.441887412988</v>
      </c>
      <c r="YG10" s="108">
        <f t="shared" si="857"/>
        <v>22996.192628947574</v>
      </c>
      <c r="YH10" s="108">
        <f t="shared" si="857"/>
        <v>31031.006920989501</v>
      </c>
      <c r="YI10" s="108">
        <f t="shared" si="857"/>
        <v>44330.009887127853</v>
      </c>
      <c r="YJ10" s="108">
        <f t="shared" si="858"/>
        <v>35275.943056420518</v>
      </c>
      <c r="YK10" s="108">
        <f t="shared" si="858"/>
        <v>35628.702486984723</v>
      </c>
      <c r="YL10" s="108">
        <f t="shared" si="858"/>
        <v>35217.149817993151</v>
      </c>
      <c r="YM10" s="108">
        <f t="shared" si="858"/>
        <v>31307.399462573208</v>
      </c>
      <c r="YN10" s="108">
        <f t="shared" si="858"/>
        <v>36598.790921036292</v>
      </c>
      <c r="YO10" s="108">
        <f t="shared" si="858"/>
        <v>49386.320278988729</v>
      </c>
      <c r="YP10" s="108">
        <f t="shared" si="858"/>
        <v>70551.886112841035</v>
      </c>
      <c r="YQ10" s="108">
        <f t="shared" si="859"/>
        <v>43655.28231009622</v>
      </c>
      <c r="YR10" s="108">
        <f t="shared" si="859"/>
        <v>28984.917847267647</v>
      </c>
      <c r="YS10" s="108">
        <f t="shared" si="859"/>
        <v>31749.296225524529</v>
      </c>
      <c r="YT10" s="108">
        <f t="shared" si="859"/>
        <v>30928.193736933372</v>
      </c>
      <c r="YU10" s="108">
        <f t="shared" si="859"/>
        <v>37086.462401367018</v>
      </c>
      <c r="YV10" s="108">
        <f t="shared" si="859"/>
        <v>38482.336631971972</v>
      </c>
      <c r="YW10" s="108">
        <f t="shared" si="859"/>
        <v>62814.340377223096</v>
      </c>
      <c r="YX10" s="108">
        <f t="shared" si="860"/>
        <v>23643.402474110513</v>
      </c>
      <c r="YY10" s="108">
        <f t="shared" si="860"/>
        <v>23879.836498851619</v>
      </c>
      <c r="YZ10" s="108">
        <f t="shared" si="860"/>
        <v>23603.996803320329</v>
      </c>
      <c r="ZA10" s="108">
        <f t="shared" si="860"/>
        <v>20983.519695773077</v>
      </c>
      <c r="ZB10" s="108">
        <f t="shared" si="860"/>
        <v>24530.030066889656</v>
      </c>
      <c r="ZC10" s="108">
        <f t="shared" si="860"/>
        <v>33100.763463754723</v>
      </c>
      <c r="ZD10" s="108">
        <f t="shared" si="860"/>
        <v>47286.804948221026</v>
      </c>
      <c r="ZE10" s="108">
        <f t="shared" si="861"/>
        <v>32357.573433146135</v>
      </c>
      <c r="ZF10" s="108">
        <f t="shared" si="861"/>
        <v>32681.149167477593</v>
      </c>
      <c r="ZG10" s="108">
        <f t="shared" si="861"/>
        <v>32303.644144090893</v>
      </c>
      <c r="ZH10" s="108">
        <f t="shared" si="861"/>
        <v>28717.346421917191</v>
      </c>
      <c r="ZI10" s="108">
        <f t="shared" si="861"/>
        <v>33570.982436889113</v>
      </c>
      <c r="ZJ10" s="108">
        <f t="shared" si="861"/>
        <v>45300.60280640459</v>
      </c>
      <c r="ZK10" s="108">
        <f t="shared" si="861"/>
        <v>64715.146866292271</v>
      </c>
      <c r="ZL10" s="108">
        <f t="shared" si="862"/>
        <v>31770.633951691834</v>
      </c>
      <c r="ZM10" s="108">
        <f t="shared" si="862"/>
        <v>32088.340291208751</v>
      </c>
      <c r="ZN10" s="108">
        <f t="shared" si="862"/>
        <v>31717.682895105681</v>
      </c>
      <c r="ZO10" s="108">
        <f t="shared" si="862"/>
        <v>28196.437632126501</v>
      </c>
      <c r="ZP10" s="108">
        <f t="shared" si="862"/>
        <v>32962.032724880279</v>
      </c>
      <c r="ZQ10" s="108">
        <f t="shared" si="862"/>
        <v>44478.887532368572</v>
      </c>
      <c r="ZR10" s="108">
        <f t="shared" si="862"/>
        <v>63541.267903383668</v>
      </c>
      <c r="ZS10" s="108">
        <f t="shared" si="863"/>
        <v>45956.326769663174</v>
      </c>
      <c r="ZT10" s="108">
        <f t="shared" si="863"/>
        <v>46415.890037359815</v>
      </c>
      <c r="ZU10" s="108">
        <f t="shared" si="863"/>
        <v>45879.732891713742</v>
      </c>
      <c r="ZV10" s="108">
        <f t="shared" si="863"/>
        <v>40786.240008076071</v>
      </c>
      <c r="ZW10" s="108">
        <f t="shared" si="863"/>
        <v>47679.689023525549</v>
      </c>
      <c r="ZX10" s="108">
        <f t="shared" si="863"/>
        <v>64338.857477528451</v>
      </c>
      <c r="ZY10" s="108">
        <f t="shared" si="863"/>
        <v>91912.653539326348</v>
      </c>
      <c r="ZZ10" s="108">
        <v>65504.658638523579</v>
      </c>
      <c r="AAA10" s="108">
        <v>60279.597884934759</v>
      </c>
      <c r="AAB10" s="108">
        <v>56070.800356514599</v>
      </c>
      <c r="AAC10" s="108">
        <v>63621.94280482013</v>
      </c>
      <c r="AAD10" s="108">
        <v>70238.464717678246</v>
      </c>
      <c r="AAE10" s="108">
        <v>81809.09104185972</v>
      </c>
      <c r="AAF10" s="108">
        <v>128259.08276547727</v>
      </c>
      <c r="AAG10" s="108">
        <v>85365.007369235449</v>
      </c>
      <c r="AAH10" s="108">
        <v>79358.225959069299</v>
      </c>
      <c r="AAI10" s="108">
        <v>79533.70771557877</v>
      </c>
      <c r="AAJ10" s="108">
        <v>85375.393794459844</v>
      </c>
      <c r="AAK10" s="108">
        <v>97503.835838035797</v>
      </c>
      <c r="AAL10" s="108">
        <v>103023.66242299962</v>
      </c>
      <c r="AAM10" s="108">
        <v>150874.04899408136</v>
      </c>
      <c r="AAN10" s="108">
        <v>126473.5610321834</v>
      </c>
      <c r="AAO10" s="108">
        <v>115234.3170208556</v>
      </c>
      <c r="AAP10" s="596">
        <f t="shared" ca="1" si="864"/>
        <v>105648.18329222134</v>
      </c>
      <c r="AAQ10" s="596">
        <f t="shared" ca="1" si="864"/>
        <v>114735.05028449325</v>
      </c>
      <c r="AAR10" s="596">
        <f t="shared" ca="1" si="423"/>
        <v>126196.10532287681</v>
      </c>
      <c r="AAS10" s="596">
        <f t="shared" ca="1" si="423"/>
        <v>137831.2219067332</v>
      </c>
      <c r="AAT10" s="596">
        <f t="shared" ca="1" si="423"/>
        <v>170130.65957317746</v>
      </c>
      <c r="AAU10" s="596">
        <f t="shared" ca="1" si="423"/>
        <v>158000.65348079198</v>
      </c>
      <c r="AAV10" s="596">
        <f t="shared" ca="1" si="423"/>
        <v>230776.97035059362</v>
      </c>
      <c r="AAW10" s="596">
        <f t="shared" ca="1" si="423"/>
        <v>139982.1694324947</v>
      </c>
      <c r="AAX10" s="348">
        <v>0</v>
      </c>
      <c r="AAY10" s="596">
        <f t="shared" ca="1" si="424"/>
        <v>52203.794310275116</v>
      </c>
      <c r="AAZ10" s="596">
        <f t="shared" ca="1" si="424"/>
        <v>59870.363239813109</v>
      </c>
      <c r="ABA10" s="596">
        <f t="shared" ca="1" si="424"/>
        <v>68234.554206180037</v>
      </c>
      <c r="ABB10" s="596">
        <f t="shared" ca="1" si="424"/>
        <v>38744.889282956814</v>
      </c>
      <c r="ABC10" s="596">
        <f t="shared" ca="1" si="424"/>
        <v>34873.113120371127</v>
      </c>
      <c r="ABD10" s="596">
        <f t="shared" ca="1" si="424"/>
        <v>42644.676961144469</v>
      </c>
      <c r="ABE10" s="348">
        <v>0</v>
      </c>
      <c r="ABF10" s="596">
        <f t="shared" ca="1" si="424"/>
        <v>31269.262345280189</v>
      </c>
      <c r="ABG10" s="596">
        <f t="shared" ca="1" si="424"/>
        <v>41068.26365109277</v>
      </c>
      <c r="ABH10" s="596">
        <f t="shared" ca="1" si="424"/>
        <v>49114.175131214644</v>
      </c>
      <c r="ABI10" s="108">
        <f t="shared" ref="ABI10:ABO10" si="1797">$ABO43*ABI$33</f>
        <v>0</v>
      </c>
      <c r="ABJ10" s="108">
        <f t="shared" si="1797"/>
        <v>0</v>
      </c>
      <c r="ABK10" s="108">
        <f t="shared" si="1797"/>
        <v>0</v>
      </c>
      <c r="ABL10" s="108">
        <f t="shared" si="1797"/>
        <v>0</v>
      </c>
      <c r="ABM10" s="108">
        <f t="shared" si="1797"/>
        <v>0</v>
      </c>
      <c r="ABN10" s="108">
        <f t="shared" si="1797"/>
        <v>0</v>
      </c>
      <c r="ABO10" s="108">
        <f t="shared" si="1797"/>
        <v>0</v>
      </c>
      <c r="ABP10" s="108">
        <f t="shared" ref="ABP10:ABV10" si="1798">$ABV43*ABP$33</f>
        <v>0</v>
      </c>
      <c r="ABQ10" s="108">
        <f t="shared" si="1798"/>
        <v>0</v>
      </c>
      <c r="ABR10" s="108">
        <f t="shared" si="1798"/>
        <v>0</v>
      </c>
      <c r="ABS10" s="108">
        <f t="shared" si="1798"/>
        <v>0</v>
      </c>
      <c r="ABT10" s="108">
        <f t="shared" si="1798"/>
        <v>0</v>
      </c>
      <c r="ABU10" s="108">
        <f t="shared" si="1798"/>
        <v>0</v>
      </c>
      <c r="ABV10" s="108">
        <f t="shared" si="1798"/>
        <v>0</v>
      </c>
      <c r="ABW10" s="108">
        <f t="shared" ref="ABW10:ACC10" si="1799">$ACC43*ABW$33</f>
        <v>0</v>
      </c>
      <c r="ABX10" s="108">
        <f t="shared" si="1799"/>
        <v>0</v>
      </c>
      <c r="ABY10" s="108">
        <f t="shared" si="1799"/>
        <v>0</v>
      </c>
      <c r="ABZ10" s="108">
        <f t="shared" si="1799"/>
        <v>0</v>
      </c>
      <c r="ACA10" s="108">
        <f t="shared" si="1799"/>
        <v>0</v>
      </c>
      <c r="ACB10" s="108">
        <f t="shared" si="1799"/>
        <v>0</v>
      </c>
      <c r="ACC10" s="108">
        <f t="shared" si="1799"/>
        <v>0</v>
      </c>
      <c r="ACD10" s="108">
        <f t="shared" ref="ACD10:ACJ10" si="1800">$ACI43*ACD$33</f>
        <v>0</v>
      </c>
      <c r="ACE10" s="108">
        <f t="shared" si="1800"/>
        <v>0</v>
      </c>
      <c r="ACF10" s="108">
        <f t="shared" si="1800"/>
        <v>0</v>
      </c>
      <c r="ACG10" s="108">
        <f t="shared" si="1800"/>
        <v>0</v>
      </c>
      <c r="ACH10" s="108">
        <f t="shared" si="1800"/>
        <v>0</v>
      </c>
      <c r="ACI10" s="108">
        <f t="shared" si="1800"/>
        <v>0</v>
      </c>
      <c r="ACJ10" s="108">
        <f t="shared" si="1800"/>
        <v>0</v>
      </c>
    </row>
    <row r="11" spans="1:779">
      <c r="A11" s="598" t="s">
        <v>18</v>
      </c>
      <c r="B11" s="596">
        <f t="shared" si="429"/>
        <v>0</v>
      </c>
      <c r="C11" s="596">
        <f t="shared" si="430"/>
        <v>11629.202484480002</v>
      </c>
      <c r="D11" s="596">
        <f t="shared" si="431"/>
        <v>10969.896605920001</v>
      </c>
      <c r="E11" s="596">
        <f t="shared" si="432"/>
        <v>9897.5316227200019</v>
      </c>
      <c r="F11" s="596">
        <f t="shared" si="433"/>
        <v>10946.066272960001</v>
      </c>
      <c r="G11" s="596">
        <f t="shared" si="434"/>
        <v>14083.726779360002</v>
      </c>
      <c r="H11" s="596">
        <f t="shared" si="435"/>
        <v>21908.019434560003</v>
      </c>
      <c r="I11" s="596">
        <f t="shared" si="436"/>
        <v>9771.3385694999997</v>
      </c>
      <c r="J11" s="596">
        <f t="shared" si="437"/>
        <v>9549.8220780000011</v>
      </c>
      <c r="K11" s="596">
        <f t="shared" si="438"/>
        <v>9689.2954245000001</v>
      </c>
      <c r="L11" s="596">
        <f t="shared" si="439"/>
        <v>9475.9832475000003</v>
      </c>
      <c r="M11" s="596">
        <f t="shared" si="440"/>
        <v>10485.113931</v>
      </c>
      <c r="N11" s="596">
        <f t="shared" ref="N11" si="1801">O44*N$33</f>
        <v>12905.3867085</v>
      </c>
      <c r="O11" s="596">
        <f t="shared" ref="O11" si="1802">O44*O$33</f>
        <v>20166.205041000001</v>
      </c>
      <c r="P11" s="596">
        <f t="shared" si="443"/>
        <v>12107.351166480001</v>
      </c>
      <c r="Q11" s="596">
        <f t="shared" si="444"/>
        <v>12941.32592268</v>
      </c>
      <c r="R11" s="596">
        <f t="shared" si="445"/>
        <v>11234.130539400001</v>
      </c>
      <c r="S11" s="596">
        <f t="shared" si="446"/>
        <v>11528.474571000001</v>
      </c>
      <c r="T11" s="596">
        <f t="shared" si="447"/>
        <v>12283.957585440001</v>
      </c>
      <c r="U11" s="596">
        <f t="shared" ref="U11" si="1803">V44*U$33</f>
        <v>15551.176336200002</v>
      </c>
      <c r="V11" s="596">
        <f t="shared" ref="V11" si="1804">V44*V$33</f>
        <v>22468.261078800002</v>
      </c>
      <c r="W11" s="596">
        <f t="shared" si="450"/>
        <v>8727.087395999999</v>
      </c>
      <c r="X11" s="596">
        <f t="shared" si="451"/>
        <v>9328.2238859999979</v>
      </c>
      <c r="Y11" s="596">
        <f t="shared" si="452"/>
        <v>8097.6621299999988</v>
      </c>
      <c r="Z11" s="596">
        <f t="shared" si="453"/>
        <v>8309.827949999999</v>
      </c>
      <c r="AA11" s="596">
        <f t="shared" si="454"/>
        <v>8854.3868879999991</v>
      </c>
      <c r="AB11" s="596">
        <f t="shared" ref="AB11" si="1805">AC44*AB$33</f>
        <v>11209.427489999998</v>
      </c>
      <c r="AC11" s="596">
        <f t="shared" ref="AC11" si="1806">AC44*AC$33</f>
        <v>16195.324259999998</v>
      </c>
      <c r="AD11" s="596">
        <f t="shared" si="457"/>
        <v>9064.317974399999</v>
      </c>
      <c r="AE11" s="596">
        <f t="shared" si="458"/>
        <v>8858.8296575999993</v>
      </c>
      <c r="AF11" s="596">
        <f t="shared" si="459"/>
        <v>8988.2111903999994</v>
      </c>
      <c r="AG11" s="596">
        <f t="shared" si="460"/>
        <v>8790.3335520000001</v>
      </c>
      <c r="AH11" s="596">
        <f t="shared" si="461"/>
        <v>9726.4469951999999</v>
      </c>
      <c r="AI11" s="596">
        <f t="shared" ref="AI11" si="1807">AJ44*AI$33</f>
        <v>11971.597123199999</v>
      </c>
      <c r="AJ11" s="596">
        <f t="shared" ref="AJ11" si="1808">AJ44*AJ$33</f>
        <v>18707.047507200001</v>
      </c>
      <c r="AK11" s="596">
        <f t="shared" si="464"/>
        <v>12458.8557951</v>
      </c>
      <c r="AL11" s="596">
        <f t="shared" si="465"/>
        <v>12176.413220400002</v>
      </c>
      <c r="AM11" s="596">
        <f t="shared" si="466"/>
        <v>12354.2474341</v>
      </c>
      <c r="AN11" s="596">
        <f t="shared" si="467"/>
        <v>12082.2656955</v>
      </c>
      <c r="AO11" s="596">
        <f t="shared" si="468"/>
        <v>13368.9485358</v>
      </c>
      <c r="AP11" s="596">
        <f t="shared" ref="AP11" si="1809">AQ44*AP$33</f>
        <v>16454.8951853</v>
      </c>
      <c r="AQ11" s="596">
        <f t="shared" ref="AQ11" si="1810">AQ44*AQ$33</f>
        <v>25712.735133800001</v>
      </c>
      <c r="AR11" s="596">
        <f t="shared" si="471"/>
        <v>13751.788482900001</v>
      </c>
      <c r="AS11" s="596">
        <f t="shared" si="472"/>
        <v>15749.319471600002</v>
      </c>
      <c r="AT11" s="596">
        <f t="shared" si="473"/>
        <v>21718.8195939</v>
      </c>
      <c r="AU11" s="596">
        <f t="shared" si="474"/>
        <v>13336.117294500002</v>
      </c>
      <c r="AV11" s="596">
        <f t="shared" si="475"/>
        <v>13601.684998200002</v>
      </c>
      <c r="AW11" s="596">
        <f t="shared" ref="AW11" si="1811">AX44*AW$33</f>
        <v>15853.237268700002</v>
      </c>
      <c r="AX11" s="596">
        <f t="shared" ref="AX11" si="1812">AX44*AX$33</f>
        <v>21453.251890200001</v>
      </c>
      <c r="AY11" s="596">
        <f t="shared" si="478"/>
        <v>10422.321066300001</v>
      </c>
      <c r="AZ11" s="596">
        <f t="shared" si="479"/>
        <v>10186.0467852</v>
      </c>
      <c r="BA11" s="596">
        <f t="shared" si="480"/>
        <v>10334.8120733</v>
      </c>
      <c r="BB11" s="596">
        <f t="shared" si="481"/>
        <v>10107.2886915</v>
      </c>
      <c r="BC11" s="596">
        <f t="shared" si="482"/>
        <v>11183.6493054</v>
      </c>
      <c r="BD11" s="596">
        <f t="shared" ref="BD11" si="1813">BE44*BD$33</f>
        <v>13765.164598900001</v>
      </c>
      <c r="BE11" s="596">
        <f t="shared" ref="BE11" si="1814">BE44*BE$33</f>
        <v>21509.710479400001</v>
      </c>
      <c r="BF11" s="596">
        <f t="shared" si="485"/>
        <v>9669.2124394800012</v>
      </c>
      <c r="BG11" s="596">
        <f t="shared" si="486"/>
        <v>9450.0111499200011</v>
      </c>
      <c r="BH11" s="596">
        <f t="shared" si="487"/>
        <v>9588.0267766800007</v>
      </c>
      <c r="BI11" s="596">
        <f t="shared" si="488"/>
        <v>9376.9440534000005</v>
      </c>
      <c r="BJ11" s="596">
        <f t="shared" si="489"/>
        <v>10375.527705840001</v>
      </c>
      <c r="BK11" s="596">
        <f t="shared" ref="BK11" si="1815">BL44*BK$33</f>
        <v>12770.50475844</v>
      </c>
      <c r="BL11" s="596">
        <f t="shared" ref="BL11" si="1816">BL44*BL$33</f>
        <v>19955.43591624</v>
      </c>
      <c r="BM11" s="596">
        <f t="shared" si="492"/>
        <v>9769.6374641999992</v>
      </c>
      <c r="BN11" s="596">
        <f t="shared" si="493"/>
        <v>9548.1595367999998</v>
      </c>
      <c r="BO11" s="596">
        <f t="shared" si="494"/>
        <v>9687.6086021999981</v>
      </c>
      <c r="BP11" s="596">
        <f t="shared" si="495"/>
        <v>9474.3335609999995</v>
      </c>
      <c r="BQ11" s="596">
        <f t="shared" si="496"/>
        <v>10483.288563599999</v>
      </c>
      <c r="BR11" s="596">
        <f t="shared" ref="BR11" si="1817">BS44*BR$33</f>
        <v>12903.139992599999</v>
      </c>
      <c r="BS11" s="596">
        <f t="shared" ref="BS11" si="1818">BS44*BS$33</f>
        <v>20162.694279599997</v>
      </c>
      <c r="BT11" s="596">
        <f t="shared" si="499"/>
        <v>9467.2073106000007</v>
      </c>
      <c r="BU11" s="596">
        <f t="shared" si="500"/>
        <v>9252.5854824000016</v>
      </c>
      <c r="BV11" s="596">
        <f t="shared" si="501"/>
        <v>9387.7177446000005</v>
      </c>
      <c r="BW11" s="596">
        <f t="shared" si="502"/>
        <v>9181.0448730000007</v>
      </c>
      <c r="BX11" s="596">
        <f t="shared" si="503"/>
        <v>10158.766534800001</v>
      </c>
      <c r="BY11" s="596">
        <f t="shared" ref="BY11" si="1819">BZ44*BY$33</f>
        <v>12503.708731800001</v>
      </c>
      <c r="BZ11" s="596">
        <f t="shared" ref="BZ11" si="1820">BZ44*BZ$33</f>
        <v>19538.535322800002</v>
      </c>
      <c r="CA11" s="596">
        <f t="shared" si="506"/>
        <v>9928.7207157600005</v>
      </c>
      <c r="CB11" s="596">
        <f t="shared" si="507"/>
        <v>9703.6363670400006</v>
      </c>
      <c r="CC11" s="596">
        <f t="shared" si="508"/>
        <v>9845.3561421600007</v>
      </c>
      <c r="CD11" s="596">
        <f t="shared" si="509"/>
        <v>9628.6082508</v>
      </c>
      <c r="CE11" s="596">
        <f t="shared" si="510"/>
        <v>10653.99250608</v>
      </c>
      <c r="CF11" s="596">
        <f t="shared" ref="CF11" si="1821">CG44*CF$33</f>
        <v>13113.247427280001</v>
      </c>
      <c r="CG11" s="596">
        <f t="shared" ref="CG11" si="1822">CG44*CG$33</f>
        <v>20491.012190879999</v>
      </c>
      <c r="CH11" s="596">
        <f t="shared" si="513"/>
        <v>9650.4687673200006</v>
      </c>
      <c r="CI11" s="596">
        <f t="shared" si="514"/>
        <v>9431.6923972800014</v>
      </c>
      <c r="CJ11" s="596">
        <f t="shared" si="515"/>
        <v>9569.4404821200005</v>
      </c>
      <c r="CK11" s="596">
        <f t="shared" si="516"/>
        <v>9358.7669406000023</v>
      </c>
      <c r="CL11" s="596">
        <f t="shared" si="517"/>
        <v>10355.414848560002</v>
      </c>
      <c r="CM11" s="596">
        <f t="shared" ref="CM11" si="1823">CN44*CM$33</f>
        <v>12745.749261960002</v>
      </c>
      <c r="CN11" s="596">
        <f t="shared" ref="CN11" si="1824">CN44*CN$33</f>
        <v>19916.752502160001</v>
      </c>
      <c r="CO11" s="596">
        <f t="shared" si="520"/>
        <v>10367.328568320001</v>
      </c>
      <c r="CP11" s="596">
        <f t="shared" si="521"/>
        <v>10605.548434320001</v>
      </c>
      <c r="CQ11" s="596">
        <f t="shared" si="522"/>
        <v>11377.380800160003</v>
      </c>
      <c r="CR11" s="596">
        <f t="shared" si="523"/>
        <v>14540.940620640004</v>
      </c>
      <c r="CS11" s="596">
        <f t="shared" si="524"/>
        <v>16437.170754000002</v>
      </c>
      <c r="CT11" s="596">
        <f t="shared" ref="CT11" si="1825">CU44*CT$33</f>
        <v>12072.982808880002</v>
      </c>
      <c r="CU11" s="596">
        <f t="shared" ref="CU11" si="1826">CU44*CU$33</f>
        <v>19886.594413680003</v>
      </c>
      <c r="CV11" s="596">
        <f t="shared" si="527"/>
        <v>12446.607384359999</v>
      </c>
      <c r="CW11" s="596">
        <f t="shared" si="528"/>
        <v>12164.442481440001</v>
      </c>
      <c r="CX11" s="596">
        <f t="shared" si="529"/>
        <v>12342.101864759999</v>
      </c>
      <c r="CY11" s="596">
        <f t="shared" si="530"/>
        <v>12070.3875138</v>
      </c>
      <c r="CZ11" s="596">
        <f t="shared" si="531"/>
        <v>13355.80540488</v>
      </c>
      <c r="DA11" s="596">
        <f t="shared" si="532"/>
        <v>16438.718233079999</v>
      </c>
      <c r="DB11" s="596">
        <f t="shared" si="533"/>
        <v>25687.456717679997</v>
      </c>
      <c r="DC11" s="596">
        <f t="shared" si="534"/>
        <v>11282.830119</v>
      </c>
      <c r="DD11" s="596">
        <f t="shared" si="535"/>
        <v>11027.048076000001</v>
      </c>
      <c r="DE11" s="596">
        <f t="shared" si="536"/>
        <v>11188.096029</v>
      </c>
      <c r="DF11" s="596">
        <f t="shared" si="537"/>
        <v>10941.787395000001</v>
      </c>
      <c r="DG11" s="596">
        <f t="shared" si="538"/>
        <v>12107.016702000001</v>
      </c>
      <c r="DH11" s="596">
        <f t="shared" ref="DH11" si="1827">DI44*DH$33</f>
        <v>14901.672357000001</v>
      </c>
      <c r="DI11" s="596">
        <f t="shared" ref="DI11" si="1828">DI44*DI$33</f>
        <v>23285.639322000003</v>
      </c>
      <c r="DJ11" s="596">
        <f t="shared" si="541"/>
        <v>13703.926168080001</v>
      </c>
      <c r="DK11" s="596">
        <f t="shared" si="542"/>
        <v>12530.777267519999</v>
      </c>
      <c r="DL11" s="596">
        <f t="shared" si="543"/>
        <v>11357.62836696</v>
      </c>
      <c r="DM11" s="596">
        <f t="shared" si="544"/>
        <v>12840.179175360001</v>
      </c>
      <c r="DN11" s="596">
        <f t="shared" si="545"/>
        <v>14503.214430000002</v>
      </c>
      <c r="DO11" s="596">
        <f t="shared" ref="DO11" si="1829">DP44*DO$33</f>
        <v>22547.664033840003</v>
      </c>
      <c r="DP11" s="596">
        <f t="shared" ref="DP11" si="1830">DP44*DP$33</f>
        <v>41446.963904400007</v>
      </c>
      <c r="DQ11" s="596">
        <f t="shared" si="548"/>
        <v>12032.61430752</v>
      </c>
      <c r="DR11" s="596">
        <f t="shared" si="549"/>
        <v>11759.834638080001</v>
      </c>
      <c r="DS11" s="596">
        <f t="shared" si="550"/>
        <v>11931.584800320001</v>
      </c>
      <c r="DT11" s="596">
        <f t="shared" si="551"/>
        <v>11668.908081600001</v>
      </c>
      <c r="DU11" s="596">
        <f t="shared" si="552"/>
        <v>12911.571020160001</v>
      </c>
      <c r="DV11" s="596">
        <f t="shared" ref="DV11" si="1831">DW44*DV$33</f>
        <v>15891.941482560002</v>
      </c>
      <c r="DW11" s="596">
        <f t="shared" ref="DW11" si="1832">DW44*DW$33</f>
        <v>24833.052869760002</v>
      </c>
      <c r="DX11" s="596">
        <f t="shared" si="555"/>
        <v>18583.54129008</v>
      </c>
      <c r="DY11" s="596">
        <f t="shared" si="556"/>
        <v>16640.05944384</v>
      </c>
      <c r="DZ11" s="596">
        <f t="shared" si="557"/>
        <v>27803.033684639999</v>
      </c>
      <c r="EA11" s="596">
        <f t="shared" si="558"/>
        <v>29200.413193919998</v>
      </c>
      <c r="EB11" s="596">
        <f t="shared" si="559"/>
        <v>15483.607436159999</v>
      </c>
      <c r="EC11" s="596">
        <f t="shared" ref="EC11" si="1833">ED44*EC$33</f>
        <v>20848.25980512</v>
      </c>
      <c r="ED11" s="596">
        <f t="shared" ref="ED11" si="1834">ED44*ED$33</f>
        <v>32059.419546239998</v>
      </c>
      <c r="EE11" s="596">
        <f t="shared" si="562"/>
        <v>11333.932529760001</v>
      </c>
      <c r="EF11" s="596">
        <f t="shared" si="563"/>
        <v>11174.9582286</v>
      </c>
      <c r="EG11" s="596">
        <f t="shared" si="564"/>
        <v>11268.4725234</v>
      </c>
      <c r="EH11" s="596">
        <f t="shared" si="565"/>
        <v>11642.529702600001</v>
      </c>
      <c r="EI11" s="596">
        <f t="shared" si="566"/>
        <v>12858.215535000001</v>
      </c>
      <c r="EJ11" s="596">
        <f t="shared" ref="EJ11" si="1835">EK44*EJ$33</f>
        <v>14522.769982440001</v>
      </c>
      <c r="EK11" s="596">
        <f t="shared" ref="EK11" si="1836">EK44*EK$33</f>
        <v>20713.416298200002</v>
      </c>
      <c r="EL11" s="596">
        <f t="shared" si="569"/>
        <v>10769.30608896</v>
      </c>
      <c r="EM11" s="596">
        <f t="shared" si="570"/>
        <v>10618.251465599998</v>
      </c>
      <c r="EN11" s="596">
        <f t="shared" si="571"/>
        <v>10707.1071264</v>
      </c>
      <c r="EO11" s="596">
        <f t="shared" si="572"/>
        <v>11062.5297696</v>
      </c>
      <c r="EP11" s="596">
        <f t="shared" si="573"/>
        <v>12217.65336</v>
      </c>
      <c r="EQ11" s="596">
        <f t="shared" ref="EQ11" si="1837">ER44*EQ$33</f>
        <v>13799.284122239998</v>
      </c>
      <c r="ER11" s="596">
        <f t="shared" ref="ER11" si="1838">ER44*ER$33</f>
        <v>19681.528867199999</v>
      </c>
      <c r="ES11" s="596">
        <f t="shared" si="576"/>
        <v>10287.11016</v>
      </c>
      <c r="ET11" s="596">
        <f t="shared" si="577"/>
        <v>10389.9812616</v>
      </c>
      <c r="EU11" s="596">
        <f t="shared" si="578"/>
        <v>10269.964976400001</v>
      </c>
      <c r="EV11" s="596">
        <f t="shared" si="579"/>
        <v>9129.8102670000007</v>
      </c>
      <c r="EW11" s="596">
        <f t="shared" si="580"/>
        <v>10672.876791000001</v>
      </c>
      <c r="EX11" s="596">
        <f t="shared" ref="EX11" si="1839">EY44*EX$33</f>
        <v>14401.954224000001</v>
      </c>
      <c r="EY11" s="596">
        <f t="shared" ref="EY11" si="1840">EY44*EY$33</f>
        <v>20574.22032</v>
      </c>
      <c r="EZ11" s="596">
        <f t="shared" si="583"/>
        <v>10655.687376</v>
      </c>
      <c r="FA11" s="596">
        <f t="shared" si="584"/>
        <v>10762.24424976</v>
      </c>
      <c r="FB11" s="596">
        <f t="shared" si="585"/>
        <v>10637.927897040001</v>
      </c>
      <c r="FC11" s="596">
        <f t="shared" si="586"/>
        <v>9456.9225462000013</v>
      </c>
      <c r="FD11" s="596">
        <f t="shared" si="587"/>
        <v>11055.275652600001</v>
      </c>
      <c r="FE11" s="596">
        <f t="shared" ref="FE11" si="1841">FF44*FE$33</f>
        <v>14917.962326400002</v>
      </c>
      <c r="FF11" s="596">
        <f t="shared" ref="FF11" si="1842">FF44*FF$33</f>
        <v>21311.374752</v>
      </c>
      <c r="FG11" s="596">
        <f t="shared" si="590"/>
        <v>10720.760832</v>
      </c>
      <c r="FH11" s="596">
        <f t="shared" si="591"/>
        <v>10827.968440320001</v>
      </c>
      <c r="FI11" s="596">
        <f t="shared" si="592"/>
        <v>10702.892897280002</v>
      </c>
      <c r="FJ11" s="596">
        <f t="shared" si="593"/>
        <v>9514.675238400001</v>
      </c>
      <c r="FK11" s="596">
        <f t="shared" si="594"/>
        <v>11122.789363200001</v>
      </c>
      <c r="FL11" s="596">
        <f t="shared" ref="FL11" si="1843">FM44*FL$33</f>
        <v>15009.065164800002</v>
      </c>
      <c r="FM11" s="596">
        <f t="shared" ref="FM11" si="1844">FM44*FM$33</f>
        <v>21441.521664</v>
      </c>
      <c r="FN11" s="596">
        <f t="shared" si="597"/>
        <v>11649.856752</v>
      </c>
      <c r="FO11" s="596">
        <f t="shared" si="598"/>
        <v>11766.35531952</v>
      </c>
      <c r="FP11" s="596">
        <f t="shared" si="599"/>
        <v>11630.44032408</v>
      </c>
      <c r="FQ11" s="596">
        <f t="shared" si="600"/>
        <v>10339.247867399999</v>
      </c>
      <c r="FR11" s="596">
        <f t="shared" si="601"/>
        <v>12086.7263802</v>
      </c>
      <c r="FS11" s="596">
        <f t="shared" ref="FS11" si="1845">FT44*FS$33</f>
        <v>16309.7994528</v>
      </c>
      <c r="FT11" s="596">
        <f t="shared" ref="FT11" si="1846">FT44*FT$33</f>
        <v>23299.713503999999</v>
      </c>
      <c r="FU11" s="596">
        <f t="shared" si="604"/>
        <v>11714.68008</v>
      </c>
      <c r="FV11" s="596">
        <f t="shared" si="605"/>
        <v>11831.826880800001</v>
      </c>
      <c r="FW11" s="596">
        <f t="shared" si="606"/>
        <v>11695.155613200001</v>
      </c>
      <c r="FX11" s="596">
        <f t="shared" si="607"/>
        <v>10396.778571000001</v>
      </c>
      <c r="FY11" s="596">
        <f t="shared" si="608"/>
        <v>12153.980583</v>
      </c>
      <c r="FZ11" s="596">
        <f t="shared" ref="FZ11" si="1847">GA44*FZ$33</f>
        <v>16400.552112000001</v>
      </c>
      <c r="GA11" s="596">
        <f t="shared" ref="GA11" si="1848">GA44*GA$33</f>
        <v>23429.36016</v>
      </c>
      <c r="GB11" s="596">
        <f t="shared" si="611"/>
        <v>14747.3784</v>
      </c>
      <c r="GC11" s="596">
        <f t="shared" si="612"/>
        <v>14894.852184000001</v>
      </c>
      <c r="GD11" s="596">
        <f t="shared" si="613"/>
        <v>14722.799436000001</v>
      </c>
      <c r="GE11" s="596">
        <f t="shared" si="614"/>
        <v>13088.29833</v>
      </c>
      <c r="GF11" s="596">
        <f t="shared" si="615"/>
        <v>15300.40509</v>
      </c>
      <c r="GG11" s="596">
        <f t="shared" ref="GG11" si="1849">GH44*GG$33</f>
        <v>20646.329760000004</v>
      </c>
      <c r="GH11" s="596">
        <f t="shared" ref="GH11" si="1850">GH44*GH$33</f>
        <v>29494.756799999999</v>
      </c>
      <c r="GI11" s="596">
        <f t="shared" si="618"/>
        <v>14442.464592</v>
      </c>
      <c r="GJ11" s="596">
        <f t="shared" si="619"/>
        <v>14586.889237920002</v>
      </c>
      <c r="GK11" s="596">
        <f t="shared" si="620"/>
        <v>14418.393817680002</v>
      </c>
      <c r="GL11" s="596">
        <f t="shared" si="621"/>
        <v>12817.6873254</v>
      </c>
      <c r="GM11" s="596">
        <f t="shared" si="622"/>
        <v>14984.057014200002</v>
      </c>
      <c r="GN11" s="596">
        <f t="shared" ref="GN11" si="1851">GO44*GN$33</f>
        <v>20219.450428800003</v>
      </c>
      <c r="GO11" s="596">
        <f t="shared" ref="GO11" si="1852">GO44*GO$33</f>
        <v>28884.929184000001</v>
      </c>
      <c r="GP11" s="596">
        <f t="shared" si="625"/>
        <v>14240.458368000001</v>
      </c>
      <c r="GQ11" s="596">
        <f t="shared" si="626"/>
        <v>14382.862951680001</v>
      </c>
      <c r="GR11" s="596">
        <f t="shared" si="627"/>
        <v>14216.724270720002</v>
      </c>
      <c r="GS11" s="596">
        <f t="shared" si="628"/>
        <v>12638.4068016</v>
      </c>
      <c r="GT11" s="596">
        <f t="shared" si="629"/>
        <v>14774.475556800002</v>
      </c>
      <c r="GU11" s="596">
        <f t="shared" ref="GU11" si="1853">GV44*GU$33</f>
        <v>19936.641715200003</v>
      </c>
      <c r="GV11" s="596">
        <f t="shared" ref="GV11" si="1854">GV44*GV$33</f>
        <v>28480.916736000003</v>
      </c>
      <c r="GW11" s="596">
        <f t="shared" si="632"/>
        <v>11958.578208000001</v>
      </c>
      <c r="GX11" s="596">
        <f t="shared" si="633"/>
        <v>12078.16399008</v>
      </c>
      <c r="GY11" s="596">
        <f t="shared" si="634"/>
        <v>11938.64724432</v>
      </c>
      <c r="GZ11" s="596">
        <f t="shared" si="635"/>
        <v>10613.2381596</v>
      </c>
      <c r="HA11" s="596">
        <f t="shared" si="636"/>
        <v>12407.024890800001</v>
      </c>
      <c r="HB11" s="596">
        <f t="shared" ref="HB11" si="1855">HC44*HB$33</f>
        <v>16742.009491200002</v>
      </c>
      <c r="HC11" s="596">
        <f t="shared" ref="HC11" si="1856">HC44*HC$33</f>
        <v>23917.156416000002</v>
      </c>
      <c r="HD11" s="596">
        <f t="shared" si="639"/>
        <v>12602.25216</v>
      </c>
      <c r="HE11" s="596">
        <f t="shared" si="640"/>
        <v>12728.274681600002</v>
      </c>
      <c r="HF11" s="596">
        <f t="shared" si="641"/>
        <v>12581.248406400002</v>
      </c>
      <c r="HG11" s="596">
        <f t="shared" si="642"/>
        <v>11184.498792</v>
      </c>
      <c r="HH11" s="596">
        <f t="shared" si="643"/>
        <v>13074.836616000001</v>
      </c>
      <c r="HI11" s="596">
        <f t="shared" ref="HI11" si="1857">HJ44*HI$33</f>
        <v>17643.153024000003</v>
      </c>
      <c r="HJ11" s="596">
        <f t="shared" ref="HJ11" si="1858">HJ44*HJ$33</f>
        <v>25204.50432</v>
      </c>
      <c r="HK11" s="596">
        <f t="shared" si="646"/>
        <v>11069.589599999999</v>
      </c>
      <c r="HL11" s="596">
        <f t="shared" si="647"/>
        <v>11180.285496</v>
      </c>
      <c r="HM11" s="596">
        <f t="shared" si="648"/>
        <v>11051.140284000001</v>
      </c>
      <c r="HN11" s="596">
        <f t="shared" si="649"/>
        <v>9824.2607700000008</v>
      </c>
      <c r="HO11" s="596">
        <f t="shared" si="650"/>
        <v>11484.699210000001</v>
      </c>
      <c r="HP11" s="596">
        <f t="shared" ref="HP11" si="1859">HQ44*HP$33</f>
        <v>15497.425440000001</v>
      </c>
      <c r="HQ11" s="596">
        <f t="shared" ref="HQ11" si="1860">HQ44*HQ$33</f>
        <v>22139.179199999999</v>
      </c>
      <c r="HR11" s="596">
        <f t="shared" si="653"/>
        <v>10799.991792000001</v>
      </c>
      <c r="HS11" s="596">
        <f t="shared" si="654"/>
        <v>10907.991709920001</v>
      </c>
      <c r="HT11" s="596">
        <f t="shared" si="655"/>
        <v>10781.991805680002</v>
      </c>
      <c r="HU11" s="596">
        <f t="shared" si="656"/>
        <v>9584.9927154000015</v>
      </c>
      <c r="HV11" s="596">
        <f t="shared" si="657"/>
        <v>11204.991484200002</v>
      </c>
      <c r="HW11" s="596">
        <f t="shared" ref="HW11" si="1861">HX44*HW$33</f>
        <v>15119.988508800003</v>
      </c>
      <c r="HX11" s="596">
        <f t="shared" ref="HX11" si="1862">HX44*HX$33</f>
        <v>21599.983584000001</v>
      </c>
      <c r="HY11" s="596">
        <f t="shared" si="660"/>
        <v>11248.542576</v>
      </c>
      <c r="HZ11" s="596">
        <f t="shared" si="661"/>
        <v>11361.02800176</v>
      </c>
      <c r="IA11" s="596">
        <f t="shared" si="662"/>
        <v>11229.795005040001</v>
      </c>
      <c r="IB11" s="596">
        <f t="shared" si="663"/>
        <v>9983.0815361999994</v>
      </c>
      <c r="IC11" s="596">
        <f t="shared" si="664"/>
        <v>11670.362922599999</v>
      </c>
      <c r="ID11" s="596">
        <f t="shared" ref="ID11" si="1863">IE44*ID$33</f>
        <v>15747.959606400002</v>
      </c>
      <c r="IE11" s="596">
        <f t="shared" ref="IE11" si="1864">IE44*IE$33</f>
        <v>22497.085152</v>
      </c>
      <c r="IF11" s="596">
        <f t="shared" si="667"/>
        <v>9413.0346240000017</v>
      </c>
      <c r="IG11" s="596">
        <f t="shared" si="668"/>
        <v>9507.1649702400009</v>
      </c>
      <c r="IH11" s="596">
        <f t="shared" si="669"/>
        <v>9397.3462329600025</v>
      </c>
      <c r="II11" s="596">
        <f t="shared" si="670"/>
        <v>8354.0682288000007</v>
      </c>
      <c r="IJ11" s="596">
        <f t="shared" si="671"/>
        <v>9766.0234224000014</v>
      </c>
      <c r="IK11" s="596">
        <f t="shared" ref="IK11" si="1865">IL44*IK$33</f>
        <v>13178.248473600002</v>
      </c>
      <c r="IL11" s="596">
        <f t="shared" ref="IL11" si="1866">IL44*IL$33</f>
        <v>18826.069248000003</v>
      </c>
      <c r="IM11" s="596">
        <f t="shared" si="674"/>
        <v>9962.4634559999995</v>
      </c>
      <c r="IN11" s="596">
        <f t="shared" si="675"/>
        <v>10062.088090560001</v>
      </c>
      <c r="IO11" s="596">
        <f t="shared" si="676"/>
        <v>9945.8593502399999</v>
      </c>
      <c r="IP11" s="596">
        <f t="shared" si="677"/>
        <v>8841.6863171999994</v>
      </c>
      <c r="IQ11" s="596">
        <f t="shared" si="678"/>
        <v>10336.0558356</v>
      </c>
      <c r="IR11" s="596">
        <f t="shared" ref="IR11" si="1867">IS44*IR$33</f>
        <v>13947.448838400001</v>
      </c>
      <c r="IS11" s="596">
        <f t="shared" ref="IS11" si="1868">IS44*IS$33</f>
        <v>19924.926911999999</v>
      </c>
      <c r="IT11" s="596">
        <f t="shared" si="681"/>
        <v>11177.742096000002</v>
      </c>
      <c r="IU11" s="596">
        <f t="shared" si="682"/>
        <v>11289.519516960003</v>
      </c>
      <c r="IV11" s="596">
        <f t="shared" si="683"/>
        <v>11159.112525840002</v>
      </c>
      <c r="IW11" s="596">
        <f t="shared" si="684"/>
        <v>9920.2461102000016</v>
      </c>
      <c r="IX11" s="596">
        <f t="shared" si="685"/>
        <v>11596.907424600002</v>
      </c>
      <c r="IY11" s="596">
        <f t="shared" ref="IY11" si="1869">IZ44*IY$33</f>
        <v>15648.838934400004</v>
      </c>
      <c r="IZ11" s="596">
        <f t="shared" ref="IZ11" si="1870">IZ44*IZ$33</f>
        <v>22355.484192000004</v>
      </c>
      <c r="JA11" s="596">
        <f t="shared" si="688"/>
        <v>9971.1427679999979</v>
      </c>
      <c r="JB11" s="596">
        <f t="shared" si="689"/>
        <v>10070.854195679998</v>
      </c>
      <c r="JC11" s="596">
        <f t="shared" si="690"/>
        <v>9954.52419672</v>
      </c>
      <c r="JD11" s="596">
        <f t="shared" si="691"/>
        <v>8849.3892065999989</v>
      </c>
      <c r="JE11" s="596">
        <f t="shared" si="692"/>
        <v>10345.060621799999</v>
      </c>
      <c r="JF11" s="596">
        <f t="shared" ref="JF11" si="1871">JG44*JF$33</f>
        <v>13959.5998752</v>
      </c>
      <c r="JG11" s="596">
        <f t="shared" ref="JG11" si="1872">JG44*JG$33</f>
        <v>19942.285535999996</v>
      </c>
      <c r="JH11" s="596">
        <f t="shared" si="695"/>
        <v>9227.8038240000005</v>
      </c>
      <c r="JI11" s="596">
        <f t="shared" si="696"/>
        <v>9320.081862240002</v>
      </c>
      <c r="JJ11" s="596">
        <f t="shared" si="697"/>
        <v>9212.4241509600015</v>
      </c>
      <c r="JK11" s="596">
        <f t="shared" si="698"/>
        <v>8189.6758938000012</v>
      </c>
      <c r="JL11" s="596">
        <f t="shared" si="699"/>
        <v>9573.8464674000024</v>
      </c>
      <c r="JM11" s="596">
        <f t="shared" ref="JM11" si="1873">JN44*JM$33</f>
        <v>12918.925353600003</v>
      </c>
      <c r="JN11" s="596">
        <f t="shared" ref="JN11" si="1874">JN44*JN$33</f>
        <v>18455.607648000001</v>
      </c>
      <c r="JO11" s="596">
        <f t="shared" si="702"/>
        <v>10161.354096000001</v>
      </c>
      <c r="JP11" s="596">
        <f t="shared" si="703"/>
        <v>10262.96763696</v>
      </c>
      <c r="JQ11" s="596">
        <f t="shared" si="704"/>
        <v>10144.418505840002</v>
      </c>
      <c r="JR11" s="596">
        <f t="shared" si="705"/>
        <v>9018.2017601999996</v>
      </c>
      <c r="JS11" s="596">
        <f t="shared" si="706"/>
        <v>10542.404874600001</v>
      </c>
      <c r="JT11" s="596">
        <f t="shared" ref="JT11" si="1875">JU44*JT$33</f>
        <v>14225.895734400003</v>
      </c>
      <c r="JU11" s="596">
        <f t="shared" ref="JU11" si="1876">JU44*JU$33</f>
        <v>20322.708192000002</v>
      </c>
      <c r="JV11" s="596">
        <f t="shared" si="709"/>
        <v>10477.075248000001</v>
      </c>
      <c r="JW11" s="596">
        <f t="shared" si="710"/>
        <v>10581.846000480002</v>
      </c>
      <c r="JX11" s="596">
        <f t="shared" si="711"/>
        <v>10459.613455920002</v>
      </c>
      <c r="JY11" s="596">
        <f t="shared" si="712"/>
        <v>9298.4042826000004</v>
      </c>
      <c r="JZ11" s="596">
        <f t="shared" si="713"/>
        <v>10869.965569800001</v>
      </c>
      <c r="KA11" s="596">
        <f t="shared" ref="KA11" si="1877">KB44*KA$33</f>
        <v>14667.905347200003</v>
      </c>
      <c r="KB11" s="596">
        <f t="shared" ref="KB11" si="1878">KB44*KB$33</f>
        <v>20954.150496000002</v>
      </c>
      <c r="KC11" s="596">
        <f t="shared" si="716"/>
        <v>11037.811680000001</v>
      </c>
      <c r="KD11" s="596">
        <f t="shared" si="717"/>
        <v>11148.189796800001</v>
      </c>
      <c r="KE11" s="596">
        <f t="shared" si="718"/>
        <v>11019.415327200002</v>
      </c>
      <c r="KF11" s="596">
        <f t="shared" si="719"/>
        <v>9796.057866000001</v>
      </c>
      <c r="KG11" s="596">
        <f t="shared" si="720"/>
        <v>11451.729618000001</v>
      </c>
      <c r="KH11" s="596">
        <f t="shared" ref="KH11" si="1879">KI44*KH$33</f>
        <v>15452.936352000002</v>
      </c>
      <c r="KI11" s="596">
        <f t="shared" ref="KI11" si="1880">KI44*KI$33</f>
        <v>22075.623360000001</v>
      </c>
      <c r="KJ11" s="596">
        <f t="shared" si="723"/>
        <v>15530.420833200002</v>
      </c>
      <c r="KK11" s="596">
        <f t="shared" si="724"/>
        <v>13383.283649400002</v>
      </c>
      <c r="KL11" s="596">
        <f t="shared" si="725"/>
        <v>15272.118615600004</v>
      </c>
      <c r="KM11" s="596">
        <f t="shared" si="726"/>
        <v>18129.586897800003</v>
      </c>
      <c r="KN11" s="596">
        <f t="shared" si="727"/>
        <v>22343.141822400004</v>
      </c>
      <c r="KO11" s="596">
        <f t="shared" ref="KO11" si="1881">KP44*KO$33</f>
        <v>31577.446101600006</v>
      </c>
      <c r="KP11" s="596">
        <f t="shared" ref="KP11" si="1882">KP44*KP$33</f>
        <v>45219.031968600008</v>
      </c>
      <c r="KQ11" s="596">
        <f t="shared" si="730"/>
        <v>14589.511344</v>
      </c>
      <c r="KR11" s="596">
        <f t="shared" si="731"/>
        <v>14735.406457440002</v>
      </c>
      <c r="KS11" s="596">
        <f t="shared" si="732"/>
        <v>14565.195491760001</v>
      </c>
      <c r="KT11" s="596">
        <f t="shared" si="733"/>
        <v>12948.191317800001</v>
      </c>
      <c r="KU11" s="596">
        <f t="shared" si="734"/>
        <v>15136.618019400001</v>
      </c>
      <c r="KV11" s="596">
        <f t="shared" ref="KV11" si="1883">KW44*KV$33</f>
        <v>20425.315881600003</v>
      </c>
      <c r="KW11" s="596">
        <f t="shared" ref="KW11" si="1884">KW44*KW$33</f>
        <v>29179.022688000001</v>
      </c>
      <c r="KX11" s="596">
        <f t="shared" si="737"/>
        <v>10429.925472000001</v>
      </c>
      <c r="KY11" s="596">
        <f t="shared" si="738"/>
        <v>10534.224726720002</v>
      </c>
      <c r="KZ11" s="596">
        <f t="shared" si="739"/>
        <v>10412.542262880002</v>
      </c>
      <c r="LA11" s="596">
        <f t="shared" si="740"/>
        <v>9256.5588564000009</v>
      </c>
      <c r="LB11" s="596">
        <f t="shared" si="741"/>
        <v>10821.047677200002</v>
      </c>
      <c r="LC11" s="596">
        <f t="shared" ref="LC11" si="1885">LD44*LC$33</f>
        <v>14601.895660800003</v>
      </c>
      <c r="LD11" s="596">
        <f t="shared" ref="LD11" si="1886">LD44*LD$33</f>
        <v>20859.850944000002</v>
      </c>
      <c r="LE11" s="596">
        <f t="shared" si="744"/>
        <v>15476.496336000002</v>
      </c>
      <c r="LF11" s="596">
        <f t="shared" si="745"/>
        <v>15631.261299360003</v>
      </c>
      <c r="LG11" s="596">
        <f t="shared" si="746"/>
        <v>15450.702175440003</v>
      </c>
      <c r="LH11" s="596">
        <f t="shared" si="747"/>
        <v>13735.390498200002</v>
      </c>
      <c r="LI11" s="596">
        <f t="shared" si="748"/>
        <v>16056.864948600003</v>
      </c>
      <c r="LJ11" s="596">
        <f t="shared" ref="LJ11" si="1887">LK44*LJ$33</f>
        <v>21667.094870400004</v>
      </c>
      <c r="LK11" s="596">
        <f t="shared" ref="LK11" si="1888">LK44*LK$33</f>
        <v>30952.992672000004</v>
      </c>
      <c r="LL11" s="596">
        <f t="shared" si="751"/>
        <v>16182.319968000002</v>
      </c>
      <c r="LM11" s="596">
        <f t="shared" si="752"/>
        <v>16344.143167680002</v>
      </c>
      <c r="LN11" s="596">
        <f t="shared" si="753"/>
        <v>16155.349434720003</v>
      </c>
      <c r="LO11" s="596">
        <f t="shared" si="754"/>
        <v>14361.808971600001</v>
      </c>
      <c r="LP11" s="596">
        <f t="shared" si="755"/>
        <v>16789.156966800001</v>
      </c>
      <c r="LQ11" s="596">
        <f t="shared" ref="LQ11" si="1889">LR44*LQ$33</f>
        <v>22655.247955200004</v>
      </c>
      <c r="LR11" s="596">
        <f t="shared" ref="LR11" si="1890">LR44*LR$33</f>
        <v>32364.639936000003</v>
      </c>
      <c r="LS11" s="596">
        <f t="shared" si="758"/>
        <v>20875.585535999999</v>
      </c>
      <c r="LT11" s="596">
        <f t="shared" si="759"/>
        <v>21084.341391360002</v>
      </c>
      <c r="LU11" s="596">
        <f t="shared" si="760"/>
        <v>20840.792893440001</v>
      </c>
      <c r="LV11" s="596">
        <f t="shared" si="761"/>
        <v>18527.082163200001</v>
      </c>
      <c r="LW11" s="596">
        <f t="shared" si="762"/>
        <v>21658.4199936</v>
      </c>
      <c r="LX11" s="596">
        <f t="shared" ref="LX11" si="1891">LY44*LX$33</f>
        <v>29225.819750400002</v>
      </c>
      <c r="LY11" s="596">
        <f t="shared" ref="LY11" si="1892">LY44*LY$33</f>
        <v>41751.171071999997</v>
      </c>
      <c r="LZ11" s="596">
        <f t="shared" si="765"/>
        <v>26559.604031999999</v>
      </c>
      <c r="MA11" s="596">
        <f t="shared" si="766"/>
        <v>26825.20007232</v>
      </c>
      <c r="MB11" s="596">
        <f t="shared" si="767"/>
        <v>26515.338025280002</v>
      </c>
      <c r="MC11" s="596">
        <f t="shared" si="768"/>
        <v>23571.6485784</v>
      </c>
      <c r="MD11" s="596">
        <f t="shared" si="769"/>
        <v>27555.589183199998</v>
      </c>
      <c r="ME11" s="596">
        <f t="shared" ref="ME11" si="1893">MF44*ME$33</f>
        <v>37183.445644799998</v>
      </c>
      <c r="MF11" s="596">
        <f t="shared" ref="MF11" si="1894">MF44*MF$33</f>
        <v>53119.208063999999</v>
      </c>
      <c r="MG11" s="596">
        <f t="shared" si="772"/>
        <v>34283.252639999999</v>
      </c>
      <c r="MH11" s="596">
        <f t="shared" si="773"/>
        <v>34626.0851664</v>
      </c>
      <c r="MI11" s="596">
        <f t="shared" si="774"/>
        <v>34226.113885600003</v>
      </c>
      <c r="MJ11" s="596">
        <f t="shared" si="775"/>
        <v>30426.386717999998</v>
      </c>
      <c r="MK11" s="596">
        <f t="shared" si="776"/>
        <v>35568.874614</v>
      </c>
      <c r="ML11" s="596">
        <f t="shared" ref="ML11" si="1895">MM44*ML$33</f>
        <v>47996.553696000003</v>
      </c>
      <c r="MM11" s="728">
        <v>63008.07</v>
      </c>
      <c r="MN11" s="596">
        <f t="shared" si="778"/>
        <v>52795.427157297301</v>
      </c>
      <c r="MO11" s="596">
        <f t="shared" si="779"/>
        <v>56387.573682494505</v>
      </c>
      <c r="MP11" s="596">
        <f t="shared" si="780"/>
        <v>58152.928749879298</v>
      </c>
      <c r="MQ11" s="596">
        <f t="shared" si="781"/>
        <v>64565.157363494909</v>
      </c>
      <c r="MR11" s="596">
        <f t="shared" si="782"/>
        <v>69504.39086455811</v>
      </c>
      <c r="MS11" s="596">
        <f t="shared" ref="MS11" si="1896">MT44*MS$33</f>
        <v>81531.918867575732</v>
      </c>
      <c r="MT11" s="596">
        <f t="shared" ref="MT11" si="1897">MT44*MT$33</f>
        <v>109815.17232919503</v>
      </c>
      <c r="MU11" s="596">
        <f t="shared" si="785"/>
        <v>51290.876519999998</v>
      </c>
      <c r="MV11" s="596">
        <f t="shared" si="786"/>
        <v>0</v>
      </c>
      <c r="MW11" s="596">
        <f t="shared" si="787"/>
        <v>20216.841839999997</v>
      </c>
      <c r="MX11" s="596">
        <f t="shared" si="788"/>
        <v>18734.897414999999</v>
      </c>
      <c r="MY11" s="596">
        <f t="shared" si="789"/>
        <v>17798.932514999997</v>
      </c>
      <c r="MZ11" s="596">
        <f t="shared" ref="MZ11" si="1898">NA44*MZ$33</f>
        <v>21121.607909999999</v>
      </c>
      <c r="NA11" s="596">
        <f t="shared" ref="NA11" si="1899">NA44*NA$33</f>
        <v>26815.394385</v>
      </c>
      <c r="NB11" s="596">
        <f t="shared" si="792"/>
        <v>17182.159856000002</v>
      </c>
      <c r="NC11" s="596">
        <f t="shared" si="793"/>
        <v>0</v>
      </c>
      <c r="ND11" s="596">
        <f t="shared" si="794"/>
        <v>13939.02718318</v>
      </c>
      <c r="NE11" s="596">
        <f t="shared" si="795"/>
        <v>13584.64513615</v>
      </c>
      <c r="NF11" s="596">
        <f t="shared" si="796"/>
        <v>14443.75312895</v>
      </c>
      <c r="NG11" s="596">
        <f t="shared" ref="NG11" si="1900">NH44*NG$33</f>
        <v>20725.980326299999</v>
      </c>
      <c r="NH11" s="596">
        <f t="shared" ref="NH11" si="1901">NH44*NH$33</f>
        <v>27512.933469419997</v>
      </c>
      <c r="NI11" s="596">
        <f t="shared" si="799"/>
        <v>12531.267887999997</v>
      </c>
      <c r="NJ11" s="596">
        <f t="shared" si="800"/>
        <v>12656.580566879999</v>
      </c>
      <c r="NK11" s="596">
        <f t="shared" si="801"/>
        <v>12510.382441519998</v>
      </c>
      <c r="NL11" s="596">
        <f t="shared" si="802"/>
        <v>11121.500250599998</v>
      </c>
      <c r="NM11" s="596">
        <f t="shared" si="803"/>
        <v>13001.190433799997</v>
      </c>
      <c r="NN11" s="596">
        <f t="shared" ref="NN11" si="1902">NO44*NN$33</f>
        <v>17543.775043199999</v>
      </c>
      <c r="NO11" s="596">
        <f t="shared" ref="NO11" si="1903">NO44*NO$33</f>
        <v>25062.535775999993</v>
      </c>
      <c r="NP11" s="596">
        <f t="shared" si="806"/>
        <v>10761.050567999999</v>
      </c>
      <c r="NQ11" s="596">
        <f t="shared" si="807"/>
        <v>10868.661073679999</v>
      </c>
      <c r="NR11" s="596">
        <f t="shared" si="808"/>
        <v>10743.115483719999</v>
      </c>
      <c r="NS11" s="596">
        <f t="shared" si="809"/>
        <v>9550.4323790999988</v>
      </c>
      <c r="NT11" s="596">
        <f t="shared" si="810"/>
        <v>11164.589964299999</v>
      </c>
      <c r="NU11" s="596">
        <f t="shared" ref="NU11" si="1904">NV44*NU$33</f>
        <v>15065.470795199999</v>
      </c>
      <c r="NV11" s="596">
        <f t="shared" ref="NV11" si="1905">NV44*NV$33</f>
        <v>21522.101135999997</v>
      </c>
      <c r="NW11" s="596">
        <f t="shared" si="813"/>
        <v>8782.8608159999985</v>
      </c>
      <c r="NX11" s="596">
        <f t="shared" si="814"/>
        <v>8870.6894241599985</v>
      </c>
      <c r="NY11" s="596">
        <f t="shared" si="815"/>
        <v>8768.2227146399982</v>
      </c>
      <c r="NZ11" s="596">
        <f t="shared" si="816"/>
        <v>7794.7889741999988</v>
      </c>
      <c r="OA11" s="596">
        <f t="shared" si="817"/>
        <v>9112.2180965999978</v>
      </c>
      <c r="OB11" s="596">
        <f t="shared" ref="OB11" si="1906">OC44*OB$33</f>
        <v>12296.005142399999</v>
      </c>
      <c r="OC11" s="596">
        <f t="shared" si="378"/>
        <v>17565.721631999997</v>
      </c>
      <c r="OD11" s="596">
        <f>$OJ$44*OD$33</f>
        <v>10996.970160000001</v>
      </c>
      <c r="OE11" s="596">
        <f t="shared" ref="OE11:OJ11" si="1907">$OJ$44*OE$33</f>
        <v>11106.939861600002</v>
      </c>
      <c r="OF11" s="596">
        <f t="shared" si="1907"/>
        <v>10978.641876400001</v>
      </c>
      <c r="OG11" s="596">
        <f t="shared" si="1907"/>
        <v>9759.811017</v>
      </c>
      <c r="OH11" s="596">
        <f t="shared" si="1907"/>
        <v>11409.356541000001</v>
      </c>
      <c r="OI11" s="596">
        <f t="shared" si="1907"/>
        <v>15395.758224000001</v>
      </c>
      <c r="OJ11" s="730">
        <f t="shared" si="1907"/>
        <v>21993.940320000002</v>
      </c>
      <c r="OK11" s="732">
        <f t="shared" si="1774"/>
        <v>10205.743392</v>
      </c>
      <c r="OL11" s="108">
        <f t="shared" si="1774"/>
        <v>10307.800825920001</v>
      </c>
      <c r="OM11" s="108">
        <f t="shared" ref="OM11:OR11" si="1908">$OQ44*OM$33</f>
        <v>10188.733819680001</v>
      </c>
      <c r="ON11" s="108">
        <f t="shared" si="1908"/>
        <v>9057.5972603999999</v>
      </c>
      <c r="OO11" s="108">
        <f t="shared" si="1908"/>
        <v>10588.4587692</v>
      </c>
      <c r="OP11" s="108">
        <f t="shared" si="1908"/>
        <v>14288.040748800002</v>
      </c>
      <c r="OQ11" s="108">
        <f t="shared" si="1908"/>
        <v>20411.486784000001</v>
      </c>
      <c r="OR11" s="108">
        <f t="shared" si="821"/>
        <v>13091.245919999999</v>
      </c>
      <c r="OS11" s="108">
        <f t="shared" si="821"/>
        <v>13222.1583792</v>
      </c>
      <c r="OT11" s="108">
        <f t="shared" si="821"/>
        <v>13069.4271768</v>
      </c>
      <c r="OU11" s="108">
        <f t="shared" si="821"/>
        <v>11618.480754</v>
      </c>
      <c r="OV11" s="108">
        <f t="shared" si="821"/>
        <v>13582.167642</v>
      </c>
      <c r="OW11" s="108">
        <f t="shared" si="821"/>
        <v>18327.744288000002</v>
      </c>
      <c r="OX11" s="108">
        <f t="shared" si="821"/>
        <v>26182.491839999999</v>
      </c>
      <c r="OY11" s="108">
        <f t="shared" ref="OY11:PE11" si="1909">$PE44*OY$33</f>
        <v>9052.500383999999</v>
      </c>
      <c r="OZ11" s="108">
        <f t="shared" si="1909"/>
        <v>9143.0253878399999</v>
      </c>
      <c r="PA11" s="108">
        <f t="shared" si="1909"/>
        <v>9037.4128833599989</v>
      </c>
      <c r="PB11" s="108">
        <f t="shared" si="1909"/>
        <v>8034.0940907999993</v>
      </c>
      <c r="PC11" s="108">
        <f t="shared" si="1909"/>
        <v>9391.9691483999995</v>
      </c>
      <c r="PD11" s="108">
        <f t="shared" si="1909"/>
        <v>12673.500537599999</v>
      </c>
      <c r="PE11" s="108">
        <f t="shared" si="1909"/>
        <v>18105.000767999998</v>
      </c>
      <c r="PF11" s="108">
        <f t="shared" ref="PF11:PL11" si="1910">$PL44*PF$33</f>
        <v>9699.5607839999993</v>
      </c>
      <c r="PG11" s="108">
        <f t="shared" si="1910"/>
        <v>9796.5563918400003</v>
      </c>
      <c r="PH11" s="108">
        <f t="shared" si="1910"/>
        <v>9683.3948493600001</v>
      </c>
      <c r="PI11" s="108">
        <f t="shared" si="1910"/>
        <v>8608.3601957999999</v>
      </c>
      <c r="PJ11" s="108">
        <f t="shared" si="1910"/>
        <v>10063.2943134</v>
      </c>
      <c r="PK11" s="108">
        <f t="shared" si="1910"/>
        <v>13579.385097600001</v>
      </c>
      <c r="PL11" s="108">
        <f t="shared" si="1910"/>
        <v>19399.121567999999</v>
      </c>
      <c r="PM11" s="108">
        <f t="shared" ref="PM11:PS11" si="1911">$PS44*PM$33</f>
        <v>10541.529323999999</v>
      </c>
      <c r="PN11" s="108">
        <f t="shared" si="1911"/>
        <v>10646.94461724</v>
      </c>
      <c r="PO11" s="108">
        <f t="shared" si="1911"/>
        <v>10523.96010846</v>
      </c>
      <c r="PP11" s="108">
        <f t="shared" si="1911"/>
        <v>9355.6072750499989</v>
      </c>
      <c r="PQ11" s="108">
        <f t="shared" si="1911"/>
        <v>10936.836673649999</v>
      </c>
      <c r="PR11" s="108">
        <f t="shared" si="1911"/>
        <v>14758.1410536</v>
      </c>
      <c r="PS11" s="108">
        <f t="shared" si="1911"/>
        <v>21083.058647999998</v>
      </c>
      <c r="PT11" s="108">
        <f t="shared" ref="PT11:PZ11" si="1912">$PZ44*PT$33</f>
        <v>9890.764056</v>
      </c>
      <c r="PU11" s="108">
        <f t="shared" si="1912"/>
        <v>9989.6716965600008</v>
      </c>
      <c r="PV11" s="108">
        <f t="shared" si="1912"/>
        <v>9874.2794492400008</v>
      </c>
      <c r="PW11" s="108">
        <f t="shared" si="1912"/>
        <v>8778.0530997000005</v>
      </c>
      <c r="PX11" s="108">
        <f t="shared" si="1912"/>
        <v>10261.6677081</v>
      </c>
      <c r="PY11" s="108">
        <f t="shared" si="1912"/>
        <v>13847.069678400001</v>
      </c>
      <c r="PZ11" s="108">
        <f t="shared" si="1912"/>
        <v>19781.528112</v>
      </c>
      <c r="QA11" s="108">
        <f t="shared" ref="QA11:QG11" si="1913">$QG44*QA$33</f>
        <v>9916.5221460000012</v>
      </c>
      <c r="QB11" s="108">
        <f t="shared" si="1913"/>
        <v>10015.687367460001</v>
      </c>
      <c r="QC11" s="108">
        <f t="shared" si="1913"/>
        <v>9899.9946090900012</v>
      </c>
      <c r="QD11" s="108">
        <f t="shared" si="1913"/>
        <v>8800.9134045749997</v>
      </c>
      <c r="QE11" s="108">
        <f t="shared" si="1913"/>
        <v>10288.391726475</v>
      </c>
      <c r="QF11" s="108">
        <f t="shared" si="1913"/>
        <v>13883.131004400002</v>
      </c>
      <c r="QG11" s="108">
        <f t="shared" si="1913"/>
        <v>19833.044292000002</v>
      </c>
      <c r="QH11" s="108">
        <f t="shared" ref="QH11:QN11" si="1914">$QN44*QH$33</f>
        <v>9737.2136339999997</v>
      </c>
      <c r="QI11" s="108">
        <f t="shared" si="1914"/>
        <v>9834.5857703399997</v>
      </c>
      <c r="QJ11" s="108">
        <f t="shared" si="1914"/>
        <v>9720.9849446099997</v>
      </c>
      <c r="QK11" s="108">
        <f t="shared" si="1914"/>
        <v>8641.7771001749988</v>
      </c>
      <c r="QL11" s="108">
        <f t="shared" si="1914"/>
        <v>10102.359145274999</v>
      </c>
      <c r="QM11" s="108">
        <f t="shared" si="1914"/>
        <v>13632.0990876</v>
      </c>
      <c r="QN11" s="108">
        <f t="shared" si="1914"/>
        <v>19474.427267999999</v>
      </c>
      <c r="QO11" s="108">
        <f t="shared" ref="QO11:QU11" si="1915">$QU44*QO$33</f>
        <v>11223.838188</v>
      </c>
      <c r="QP11" s="108">
        <f t="shared" si="1915"/>
        <v>11336.076569880001</v>
      </c>
      <c r="QQ11" s="108">
        <f t="shared" si="1915"/>
        <v>11205.13179102</v>
      </c>
      <c r="QR11" s="108">
        <f t="shared" si="1915"/>
        <v>9961.1563918499996</v>
      </c>
      <c r="QS11" s="108">
        <f t="shared" si="1915"/>
        <v>11644.732120049999</v>
      </c>
      <c r="QT11" s="108">
        <f t="shared" si="1915"/>
        <v>15713.3734632</v>
      </c>
      <c r="QU11" s="108">
        <f t="shared" si="1915"/>
        <v>22447.676375999999</v>
      </c>
      <c r="QV11" s="108">
        <f t="shared" ref="QV11:RB11" si="1916">$RB44*QV$33</f>
        <v>13834.728288</v>
      </c>
      <c r="QW11" s="108">
        <f t="shared" si="1916"/>
        <v>13973.075570880001</v>
      </c>
      <c r="QX11" s="108">
        <f t="shared" si="1916"/>
        <v>13811.670407520001</v>
      </c>
      <c r="QY11" s="108">
        <f t="shared" si="1916"/>
        <v>12278.321355600001</v>
      </c>
      <c r="QZ11" s="108">
        <f t="shared" si="1916"/>
        <v>14353.5305988</v>
      </c>
      <c r="RA11" s="108">
        <f t="shared" si="1916"/>
        <v>19368.619603200001</v>
      </c>
      <c r="RB11" s="108">
        <f t="shared" si="1916"/>
        <v>27669.456576</v>
      </c>
      <c r="RC11" s="108">
        <f t="shared" ref="RC11:RI11" si="1917">$RI44*RC$33</f>
        <v>12159.392975999999</v>
      </c>
      <c r="RD11" s="108">
        <f t="shared" si="1917"/>
        <v>12280.986905760001</v>
      </c>
      <c r="RE11" s="108">
        <f t="shared" si="1917"/>
        <v>12139.12732104</v>
      </c>
      <c r="RF11" s="108">
        <f t="shared" si="1917"/>
        <v>10791.4612662</v>
      </c>
      <c r="RG11" s="108">
        <f t="shared" si="1917"/>
        <v>12615.370212600001</v>
      </c>
      <c r="RH11" s="108">
        <f t="shared" si="1917"/>
        <v>17023.150166400002</v>
      </c>
      <c r="RI11" s="108">
        <f t="shared" si="1917"/>
        <v>24318.785951999998</v>
      </c>
      <c r="RJ11" s="108">
        <f t="shared" ref="RJ11:RP11" si="1918">$RP44*RJ$33</f>
        <v>13303.988945999999</v>
      </c>
      <c r="RK11" s="108">
        <f t="shared" si="1918"/>
        <v>13437.028835460002</v>
      </c>
      <c r="RL11" s="108">
        <f t="shared" si="1918"/>
        <v>13281.815631090001</v>
      </c>
      <c r="RM11" s="108">
        <f t="shared" si="1918"/>
        <v>11807.290189575</v>
      </c>
      <c r="RN11" s="108">
        <f t="shared" si="1918"/>
        <v>13802.888531475</v>
      </c>
      <c r="RO11" s="108">
        <f t="shared" si="1918"/>
        <v>18625.584524400001</v>
      </c>
      <c r="RP11" s="108">
        <f t="shared" si="1918"/>
        <v>26607.977891999999</v>
      </c>
      <c r="RQ11" s="108">
        <f t="shared" ref="RQ11:RW11" si="1919">$RW44*RQ$33</f>
        <v>14636.502035999998</v>
      </c>
      <c r="RR11" s="108">
        <f t="shared" si="1919"/>
        <v>14782.867056359999</v>
      </c>
      <c r="RS11" s="108">
        <f t="shared" si="1919"/>
        <v>14612.107865939999</v>
      </c>
      <c r="RT11" s="108">
        <f t="shared" si="1919"/>
        <v>12989.895556949999</v>
      </c>
      <c r="RU11" s="108">
        <f t="shared" si="1919"/>
        <v>15185.370862349999</v>
      </c>
      <c r="RV11" s="108">
        <f t="shared" si="1919"/>
        <v>20491.102850399999</v>
      </c>
      <c r="RW11" s="108">
        <f t="shared" si="1919"/>
        <v>29273.004071999996</v>
      </c>
      <c r="RX11" s="108">
        <f t="shared" ref="RX11:SK11" si="1920">$SD44*RX$33</f>
        <v>15975.863927999997</v>
      </c>
      <c r="RY11" s="108">
        <f t="shared" si="1920"/>
        <v>16135.622567279997</v>
      </c>
      <c r="RZ11" s="108">
        <f t="shared" si="1920"/>
        <v>15949.237488119998</v>
      </c>
      <c r="SA11" s="108">
        <f t="shared" si="1920"/>
        <v>14178.579236099999</v>
      </c>
      <c r="SB11" s="108">
        <f t="shared" si="1920"/>
        <v>16574.958825299997</v>
      </c>
      <c r="SC11" s="108">
        <f t="shared" si="1920"/>
        <v>22366.209499199998</v>
      </c>
      <c r="SD11" s="108">
        <f t="shared" si="1920"/>
        <v>31951.727855999994</v>
      </c>
      <c r="SE11" s="108">
        <f t="shared" ref="SE11:SK11" si="1921">$SK44*SE$33</f>
        <v>11002.466861999999</v>
      </c>
      <c r="SF11" s="108">
        <f t="shared" si="1921"/>
        <v>11112.49153062</v>
      </c>
      <c r="SG11" s="108">
        <f t="shared" si="1921"/>
        <v>10984.12941723</v>
      </c>
      <c r="SH11" s="108">
        <f t="shared" si="1921"/>
        <v>9764.6893400249992</v>
      </c>
      <c r="SI11" s="108">
        <f t="shared" si="1921"/>
        <v>11415.059369324999</v>
      </c>
      <c r="SJ11" s="108">
        <f t="shared" si="1921"/>
        <v>15403.4536068</v>
      </c>
      <c r="SK11" s="108">
        <f t="shared" si="1921"/>
        <v>22004.933723999999</v>
      </c>
      <c r="SL11" s="108">
        <f t="shared" ref="SL11:SR11" si="1922">$SR44*SL$33</f>
        <v>11976.562296</v>
      </c>
      <c r="SM11" s="108">
        <f t="shared" si="1922"/>
        <v>12096.327918960002</v>
      </c>
      <c r="SN11" s="108">
        <f t="shared" si="1922"/>
        <v>11956.601358840002</v>
      </c>
      <c r="SO11" s="108">
        <f t="shared" si="1922"/>
        <v>10629.1990377</v>
      </c>
      <c r="SP11" s="108">
        <f t="shared" si="1922"/>
        <v>12425.6833821</v>
      </c>
      <c r="SQ11" s="108">
        <f t="shared" si="1922"/>
        <v>16767.187214400001</v>
      </c>
      <c r="SR11" s="108">
        <f t="shared" si="1922"/>
        <v>23953.124592</v>
      </c>
      <c r="SS11" s="108">
        <f t="shared" ref="SS11:SY11" si="1923">$SY44*SS$33</f>
        <v>13047.177401999998</v>
      </c>
      <c r="ST11" s="108">
        <f t="shared" si="1923"/>
        <v>13177.649176019999</v>
      </c>
      <c r="SU11" s="108">
        <f t="shared" si="1923"/>
        <v>13025.432106329999</v>
      </c>
      <c r="SV11" s="108">
        <f t="shared" si="1923"/>
        <v>11579.369944274998</v>
      </c>
      <c r="SW11" s="108">
        <f t="shared" si="1923"/>
        <v>13536.446554574999</v>
      </c>
      <c r="SX11" s="108">
        <f t="shared" si="1923"/>
        <v>18266.0483628</v>
      </c>
      <c r="SY11" s="108">
        <f t="shared" si="1923"/>
        <v>26094.354803999995</v>
      </c>
      <c r="SZ11" s="108">
        <f t="shared" ref="SZ11:TF11" si="1924">$TF44*SZ$33</f>
        <v>12417.200081999999</v>
      </c>
      <c r="TA11" s="108">
        <f t="shared" si="1924"/>
        <v>12541.37208282</v>
      </c>
      <c r="TB11" s="108">
        <f t="shared" si="1924"/>
        <v>12396.50474853</v>
      </c>
      <c r="TC11" s="108">
        <f t="shared" si="1924"/>
        <v>11020.265072775001</v>
      </c>
      <c r="TD11" s="108">
        <f t="shared" si="1924"/>
        <v>12882.845085075</v>
      </c>
      <c r="TE11" s="108">
        <f t="shared" si="1924"/>
        <v>17384.080114800003</v>
      </c>
      <c r="TF11" s="108">
        <f t="shared" si="1924"/>
        <v>24834.400163999999</v>
      </c>
      <c r="TG11" s="108">
        <f t="shared" ref="TG11:TM11" si="1925">$TM44*TG$33</f>
        <v>11952.774882</v>
      </c>
      <c r="TH11" s="108">
        <f t="shared" si="1925"/>
        <v>12072.302630820001</v>
      </c>
      <c r="TI11" s="108">
        <f t="shared" si="1925"/>
        <v>11932.85359053</v>
      </c>
      <c r="TJ11" s="108">
        <f t="shared" si="1925"/>
        <v>10608.087707774999</v>
      </c>
      <c r="TK11" s="108">
        <f t="shared" si="1925"/>
        <v>12401.003940074999</v>
      </c>
      <c r="TL11" s="108">
        <f t="shared" si="1925"/>
        <v>16733.884834799999</v>
      </c>
      <c r="TM11" s="108">
        <f t="shared" si="1925"/>
        <v>23905.549763999999</v>
      </c>
      <c r="TN11" s="108">
        <f t="shared" ref="TN11:TT11" si="1926">$TT44*TN$33</f>
        <v>12879.745343999999</v>
      </c>
      <c r="TO11" s="108">
        <f t="shared" si="1926"/>
        <v>13008.542797439999</v>
      </c>
      <c r="TP11" s="108">
        <f t="shared" si="1926"/>
        <v>12858.279101759999</v>
      </c>
      <c r="TQ11" s="108">
        <f t="shared" si="1926"/>
        <v>11430.773992799999</v>
      </c>
      <c r="TR11" s="108">
        <f t="shared" si="1926"/>
        <v>13362.7357944</v>
      </c>
      <c r="TS11" s="108">
        <f t="shared" si="1926"/>
        <v>18031.6434816</v>
      </c>
      <c r="TT11" s="108">
        <f t="shared" si="1926"/>
        <v>25759.490687999998</v>
      </c>
      <c r="TU11" s="108">
        <f t="shared" ref="TU11:UA11" si="1927">$UA44*TU$33</f>
        <v>12660.480161999998</v>
      </c>
      <c r="TV11" s="108">
        <f t="shared" si="1927"/>
        <v>12787.08496362</v>
      </c>
      <c r="TW11" s="108">
        <f t="shared" si="1927"/>
        <v>12639.37936173</v>
      </c>
      <c r="TX11" s="108">
        <f t="shared" si="1927"/>
        <v>11236.176143774999</v>
      </c>
      <c r="TY11" s="108">
        <f t="shared" si="1927"/>
        <v>13135.248168074999</v>
      </c>
      <c r="TZ11" s="108">
        <f t="shared" si="1927"/>
        <v>17724.672226800001</v>
      </c>
      <c r="UA11" s="108">
        <f t="shared" si="1927"/>
        <v>25320.960323999996</v>
      </c>
      <c r="UB11" s="108">
        <f t="shared" ref="UB11:UH11" si="1928">$UH44*UB$33</f>
        <v>16046.026127999998</v>
      </c>
      <c r="UC11" s="108">
        <f t="shared" si="1928"/>
        <v>16206.486389279999</v>
      </c>
      <c r="UD11" s="108">
        <f t="shared" si="1928"/>
        <v>16019.282751119998</v>
      </c>
      <c r="UE11" s="108">
        <f t="shared" si="1928"/>
        <v>14240.848188599997</v>
      </c>
      <c r="UF11" s="108">
        <f t="shared" si="1928"/>
        <v>16647.752107799999</v>
      </c>
      <c r="UG11" s="108">
        <f t="shared" si="1928"/>
        <v>22464.436579199999</v>
      </c>
      <c r="UH11" s="108">
        <f t="shared" si="1928"/>
        <v>32092.052255999995</v>
      </c>
      <c r="UI11" s="108">
        <f t="shared" si="842"/>
        <v>15692.128336018999</v>
      </c>
      <c r="UJ11" s="108">
        <f t="shared" si="842"/>
        <v>15849.04961937919</v>
      </c>
      <c r="UK11" s="108">
        <f t="shared" si="842"/>
        <v>15665.9747887923</v>
      </c>
      <c r="UL11" s="108">
        <f t="shared" si="842"/>
        <v>13926.763898216863</v>
      </c>
      <c r="UM11" s="108">
        <f t="shared" si="842"/>
        <v>16280.583148619713</v>
      </c>
      <c r="UN11" s="108">
        <f t="shared" si="842"/>
        <v>21968.979670426601</v>
      </c>
      <c r="UO11" s="108">
        <f t="shared" si="842"/>
        <v>31384.256672037998</v>
      </c>
      <c r="UP11" s="108">
        <f t="shared" si="843"/>
        <v>14187.816403819728</v>
      </c>
      <c r="UQ11" s="108">
        <f t="shared" si="843"/>
        <v>14329.694567857925</v>
      </c>
      <c r="UR11" s="108">
        <f t="shared" si="843"/>
        <v>14164.170043146696</v>
      </c>
      <c r="US11" s="108">
        <f t="shared" si="843"/>
        <v>12591.687058390009</v>
      </c>
      <c r="UT11" s="108">
        <f t="shared" si="843"/>
        <v>14719.859518962967</v>
      </c>
      <c r="UU11" s="108">
        <f t="shared" si="843"/>
        <v>19862.942965347622</v>
      </c>
      <c r="UV11" s="108">
        <f t="shared" si="843"/>
        <v>28375.632807639457</v>
      </c>
      <c r="UW11" s="108">
        <f t="shared" si="844"/>
        <v>13800.369118653265</v>
      </c>
      <c r="UX11" s="108">
        <f t="shared" si="844"/>
        <v>13938.372809839797</v>
      </c>
      <c r="UY11" s="108">
        <f t="shared" si="844"/>
        <v>13777.368503455511</v>
      </c>
      <c r="UZ11" s="108">
        <f t="shared" si="844"/>
        <v>12247.827592804773</v>
      </c>
      <c r="VA11" s="108">
        <f t="shared" si="844"/>
        <v>14317.882960602763</v>
      </c>
      <c r="VB11" s="108">
        <f t="shared" si="844"/>
        <v>19320.516766114575</v>
      </c>
      <c r="VC11" s="108">
        <f t="shared" si="844"/>
        <v>27600.73823730653</v>
      </c>
      <c r="VD11" s="108">
        <f t="shared" si="845"/>
        <v>13731.472871943524</v>
      </c>
      <c r="VE11" s="108">
        <f t="shared" si="845"/>
        <v>13868.787600662959</v>
      </c>
      <c r="VF11" s="108">
        <f t="shared" si="845"/>
        <v>13708.587083823619</v>
      </c>
      <c r="VG11" s="108">
        <f t="shared" si="845"/>
        <v>12186.682173849877</v>
      </c>
      <c r="VH11" s="108">
        <f t="shared" si="845"/>
        <v>14246.403104641406</v>
      </c>
      <c r="VI11" s="108">
        <f t="shared" si="845"/>
        <v>19224.062020720936</v>
      </c>
      <c r="VJ11" s="108">
        <f t="shared" si="845"/>
        <v>27462.945743887049</v>
      </c>
      <c r="VK11" s="108">
        <f t="shared" si="846"/>
        <v>13802.385414403996</v>
      </c>
      <c r="VL11" s="108">
        <f t="shared" si="846"/>
        <v>13940.409268548037</v>
      </c>
      <c r="VM11" s="108">
        <f t="shared" si="846"/>
        <v>13779.381438713324</v>
      </c>
      <c r="VN11" s="108">
        <f t="shared" si="846"/>
        <v>12249.617055283547</v>
      </c>
      <c r="VO11" s="108">
        <f t="shared" si="846"/>
        <v>14319.974867444147</v>
      </c>
      <c r="VP11" s="108">
        <f t="shared" si="846"/>
        <v>19323.339580165597</v>
      </c>
      <c r="VQ11" s="108">
        <f t="shared" si="846"/>
        <v>27604.770828807992</v>
      </c>
      <c r="VR11" s="108">
        <f t="shared" si="847"/>
        <v>12841.45202582761</v>
      </c>
      <c r="VS11" s="108">
        <f t="shared" si="847"/>
        <v>12969.866546085887</v>
      </c>
      <c r="VT11" s="108">
        <f t="shared" si="847"/>
        <v>12820.049605784565</v>
      </c>
      <c r="VU11" s="108">
        <f t="shared" si="847"/>
        <v>11396.788672922004</v>
      </c>
      <c r="VV11" s="108">
        <f t="shared" si="847"/>
        <v>13323.006476796145</v>
      </c>
      <c r="VW11" s="108">
        <f t="shared" si="847"/>
        <v>17978.032836158654</v>
      </c>
      <c r="VX11" s="108">
        <f t="shared" si="847"/>
        <v>25682.90405165522</v>
      </c>
      <c r="VY11" s="108">
        <f t="shared" ref="VY11:WE11" si="1929">$WE44*VY$33</f>
        <v>13826.100960000002</v>
      </c>
      <c r="VZ11" s="108">
        <f t="shared" si="1929"/>
        <v>13964.361969600002</v>
      </c>
      <c r="WA11" s="108">
        <f t="shared" si="1929"/>
        <v>13803.057458400002</v>
      </c>
      <c r="WB11" s="108">
        <f t="shared" si="1929"/>
        <v>12270.664602000001</v>
      </c>
      <c r="WC11" s="108">
        <f t="shared" si="1929"/>
        <v>14344.579746000001</v>
      </c>
      <c r="WD11" s="108">
        <f t="shared" si="1929"/>
        <v>19356.541344000005</v>
      </c>
      <c r="WE11" s="108">
        <f t="shared" si="1929"/>
        <v>27652.201920000003</v>
      </c>
      <c r="WF11" s="108">
        <f t="shared" si="850"/>
        <v>12156.815644978666</v>
      </c>
      <c r="WG11" s="108">
        <f t="shared" si="850"/>
        <v>12278.383801428454</v>
      </c>
      <c r="WH11" s="108">
        <f t="shared" si="850"/>
        <v>12136.55428557037</v>
      </c>
      <c r="WI11" s="108">
        <f t="shared" si="850"/>
        <v>10789.173884918566</v>
      </c>
      <c r="WJ11" s="108">
        <f t="shared" si="850"/>
        <v>12612.696231665366</v>
      </c>
      <c r="WK11" s="108">
        <f t="shared" si="850"/>
        <v>17019.541902970133</v>
      </c>
      <c r="WL11" s="108">
        <f t="shared" si="850"/>
        <v>24313.631289957331</v>
      </c>
      <c r="WM11" s="108">
        <f t="shared" si="851"/>
        <v>9617.1990185356626</v>
      </c>
      <c r="WN11" s="108">
        <f t="shared" si="851"/>
        <v>9713.3710087210202</v>
      </c>
      <c r="WO11" s="108">
        <f t="shared" si="851"/>
        <v>9601.1703535047709</v>
      </c>
      <c r="WP11" s="108">
        <f t="shared" si="851"/>
        <v>8535.2641289504008</v>
      </c>
      <c r="WQ11" s="108">
        <f t="shared" si="851"/>
        <v>9977.8439817307499</v>
      </c>
      <c r="WR11" s="108">
        <f t="shared" si="851"/>
        <v>13464.078625949929</v>
      </c>
      <c r="WS11" s="108">
        <f t="shared" si="851"/>
        <v>19234.398037071325</v>
      </c>
      <c r="WT11" s="108">
        <f t="shared" si="852"/>
        <v>11896.627945338012</v>
      </c>
      <c r="WU11" s="108">
        <f t="shared" si="852"/>
        <v>12015.594224791394</v>
      </c>
      <c r="WV11" s="108">
        <f t="shared" si="852"/>
        <v>11876.800232095782</v>
      </c>
      <c r="WW11" s="108">
        <f t="shared" si="852"/>
        <v>10558.257301487485</v>
      </c>
      <c r="WX11" s="108">
        <f t="shared" si="852"/>
        <v>12342.751493288188</v>
      </c>
      <c r="WY11" s="108">
        <f t="shared" si="852"/>
        <v>16655.279123473218</v>
      </c>
      <c r="WZ11" s="108">
        <f t="shared" si="852"/>
        <v>23793.255890676024</v>
      </c>
      <c r="XA11" s="108">
        <f t="shared" si="853"/>
        <v>9933.3507703386058</v>
      </c>
      <c r="XB11" s="108">
        <f t="shared" si="853"/>
        <v>10032.684278041994</v>
      </c>
      <c r="XC11" s="108">
        <f t="shared" si="853"/>
        <v>9916.7951857213757</v>
      </c>
      <c r="XD11" s="108">
        <f t="shared" si="853"/>
        <v>8815.8488086755133</v>
      </c>
      <c r="XE11" s="108">
        <f t="shared" si="853"/>
        <v>10305.851424226305</v>
      </c>
      <c r="XF11" s="108">
        <f t="shared" si="853"/>
        <v>13906.69107847405</v>
      </c>
      <c r="XG11" s="108">
        <f t="shared" si="853"/>
        <v>19866.701540677212</v>
      </c>
      <c r="XH11" s="108">
        <f t="shared" si="854"/>
        <v>10269.410152380178</v>
      </c>
      <c r="XI11" s="108">
        <f t="shared" si="854"/>
        <v>10372.104253903981</v>
      </c>
      <c r="XJ11" s="108">
        <f t="shared" si="854"/>
        <v>10252.294468792878</v>
      </c>
      <c r="XK11" s="108">
        <f t="shared" si="854"/>
        <v>9114.1015102374076</v>
      </c>
      <c r="XL11" s="108">
        <f t="shared" si="854"/>
        <v>10654.513033094434</v>
      </c>
      <c r="XM11" s="108">
        <f t="shared" si="854"/>
        <v>14377.174213332251</v>
      </c>
      <c r="XN11" s="108">
        <f t="shared" si="854"/>
        <v>20538.820304760357</v>
      </c>
      <c r="XO11" s="108">
        <f t="shared" si="855"/>
        <v>12198.868309356858</v>
      </c>
      <c r="XP11" s="108">
        <f t="shared" si="855"/>
        <v>12320.856992450426</v>
      </c>
      <c r="XQ11" s="108">
        <f t="shared" si="855"/>
        <v>12178.536862174597</v>
      </c>
      <c r="XR11" s="108">
        <f t="shared" si="855"/>
        <v>10826.495624554211</v>
      </c>
      <c r="XS11" s="108">
        <f t="shared" si="855"/>
        <v>12656.32587095774</v>
      </c>
      <c r="XT11" s="108">
        <f t="shared" si="855"/>
        <v>17078.415633099601</v>
      </c>
      <c r="XU11" s="108">
        <f t="shared" si="855"/>
        <v>24397.736618713716</v>
      </c>
      <c r="XV11" s="108">
        <f t="shared" si="856"/>
        <v>11758.757800841935</v>
      </c>
      <c r="XW11" s="108">
        <f t="shared" si="856"/>
        <v>11876.345378850356</v>
      </c>
      <c r="XX11" s="108">
        <f t="shared" si="856"/>
        <v>11739.159871173866</v>
      </c>
      <c r="XY11" s="108">
        <f t="shared" si="856"/>
        <v>10435.897548247218</v>
      </c>
      <c r="XZ11" s="108">
        <f t="shared" si="856"/>
        <v>12199.71121837351</v>
      </c>
      <c r="YA11" s="108">
        <f t="shared" si="856"/>
        <v>16462.260921178713</v>
      </c>
      <c r="YB11" s="108">
        <f t="shared" si="856"/>
        <v>23517.51560168387</v>
      </c>
      <c r="YC11" s="108">
        <f t="shared" si="857"/>
        <v>12677.704331037246</v>
      </c>
      <c r="YD11" s="108">
        <f t="shared" si="857"/>
        <v>12804.481374347621</v>
      </c>
      <c r="YE11" s="108">
        <f t="shared" si="857"/>
        <v>12656.574823818852</v>
      </c>
      <c r="YF11" s="108">
        <f t="shared" si="857"/>
        <v>11251.462593795555</v>
      </c>
      <c r="YG11" s="108">
        <f t="shared" si="857"/>
        <v>13153.118243451143</v>
      </c>
      <c r="YH11" s="108">
        <f t="shared" si="857"/>
        <v>17748.786063452146</v>
      </c>
      <c r="YI11" s="108">
        <f t="shared" si="857"/>
        <v>25355.408662074493</v>
      </c>
      <c r="YJ11" s="108">
        <f t="shared" si="858"/>
        <v>21173.248025952198</v>
      </c>
      <c r="YK11" s="108">
        <f t="shared" si="858"/>
        <v>21384.980506211723</v>
      </c>
      <c r="YL11" s="108">
        <f t="shared" si="858"/>
        <v>21137.959279242281</v>
      </c>
      <c r="YM11" s="108">
        <f t="shared" si="858"/>
        <v>18791.257623032579</v>
      </c>
      <c r="YN11" s="108">
        <f t="shared" si="858"/>
        <v>21967.244826925406</v>
      </c>
      <c r="YO11" s="108">
        <f t="shared" si="858"/>
        <v>29642.547236333081</v>
      </c>
      <c r="YP11" s="108">
        <f t="shared" si="858"/>
        <v>42346.496051904396</v>
      </c>
      <c r="YQ11" s="108">
        <f t="shared" si="859"/>
        <v>24160.687108288326</v>
      </c>
      <c r="YR11" s="108">
        <f t="shared" si="859"/>
        <v>16041.48441860648</v>
      </c>
      <c r="YS11" s="108">
        <f t="shared" si="859"/>
        <v>17571.408806027874</v>
      </c>
      <c r="YT11" s="108">
        <f t="shared" si="859"/>
        <v>17116.975819665087</v>
      </c>
      <c r="YU11" s="108">
        <f t="shared" si="859"/>
        <v>20525.22321738601</v>
      </c>
      <c r="YV11" s="108">
        <f t="shared" si="859"/>
        <v>21297.759294202751</v>
      </c>
      <c r="YW11" s="108">
        <f t="shared" si="859"/>
        <v>34764.123456753419</v>
      </c>
      <c r="YX11" s="108">
        <f t="shared" si="860"/>
        <v>15097.044704365266</v>
      </c>
      <c r="YY11" s="108">
        <f t="shared" si="860"/>
        <v>15248.015151408919</v>
      </c>
      <c r="YZ11" s="108">
        <f t="shared" si="860"/>
        <v>15071.882963191325</v>
      </c>
      <c r="ZA11" s="108">
        <f t="shared" si="860"/>
        <v>13398.627175124175</v>
      </c>
      <c r="ZB11" s="108">
        <f t="shared" si="860"/>
        <v>15663.183880778963</v>
      </c>
      <c r="ZC11" s="108">
        <f t="shared" si="860"/>
        <v>21135.862586111376</v>
      </c>
      <c r="ZD11" s="108">
        <f t="shared" si="860"/>
        <v>30194.089408730531</v>
      </c>
      <c r="ZE11" s="108">
        <f t="shared" si="861"/>
        <v>18002.536094009818</v>
      </c>
      <c r="ZF11" s="108">
        <f t="shared" si="861"/>
        <v>18182.561454949915</v>
      </c>
      <c r="ZG11" s="108">
        <f t="shared" si="861"/>
        <v>17972.53186718647</v>
      </c>
      <c r="ZH11" s="108">
        <f t="shared" si="861"/>
        <v>15977.250783433714</v>
      </c>
      <c r="ZI11" s="108">
        <f t="shared" si="861"/>
        <v>18677.631197535185</v>
      </c>
      <c r="ZJ11" s="108">
        <f t="shared" si="861"/>
        <v>25203.55053161375</v>
      </c>
      <c r="ZK11" s="108">
        <f t="shared" si="861"/>
        <v>36005.072188019636</v>
      </c>
      <c r="ZL11" s="108">
        <f t="shared" si="862"/>
        <v>18615.497898952024</v>
      </c>
      <c r="ZM11" s="108">
        <f t="shared" si="862"/>
        <v>18801.652877941546</v>
      </c>
      <c r="ZN11" s="108">
        <f t="shared" si="862"/>
        <v>18584.472069120438</v>
      </c>
      <c r="ZO11" s="108">
        <f t="shared" si="862"/>
        <v>16521.254385319924</v>
      </c>
      <c r="ZP11" s="108">
        <f t="shared" si="862"/>
        <v>19313.57907016273</v>
      </c>
      <c r="ZQ11" s="108">
        <f t="shared" si="862"/>
        <v>26061.697058532838</v>
      </c>
      <c r="ZR11" s="108">
        <f t="shared" si="862"/>
        <v>37230.995797904048</v>
      </c>
      <c r="ZS11" s="108">
        <f t="shared" si="863"/>
        <v>22895.64534936973</v>
      </c>
      <c r="ZT11" s="108">
        <f t="shared" si="863"/>
        <v>23124.601802863432</v>
      </c>
      <c r="ZU11" s="108">
        <f t="shared" si="863"/>
        <v>22857.485940454117</v>
      </c>
      <c r="ZV11" s="108">
        <f t="shared" si="863"/>
        <v>20319.885247565635</v>
      </c>
      <c r="ZW11" s="108">
        <f t="shared" si="863"/>
        <v>23754.232049971095</v>
      </c>
      <c r="ZX11" s="108">
        <f t="shared" si="863"/>
        <v>32053.903489117627</v>
      </c>
      <c r="ZY11" s="108">
        <f t="shared" si="863"/>
        <v>45791.29069873946</v>
      </c>
      <c r="ZZ11" s="108">
        <v>34290.422722978561</v>
      </c>
      <c r="AAA11" s="108">
        <v>31555.204408468711</v>
      </c>
      <c r="AAB11" s="108">
        <v>29351.980249995217</v>
      </c>
      <c r="AAC11" s="108">
        <v>33304.857373173523</v>
      </c>
      <c r="AAD11" s="108">
        <v>36768.478710394331</v>
      </c>
      <c r="AAE11" s="108">
        <v>42825.477953994217</v>
      </c>
      <c r="AAF11" s="108">
        <v>67141.150835693275</v>
      </c>
      <c r="AAG11" s="108">
        <v>44686.931422611262</v>
      </c>
      <c r="AAH11" s="108">
        <v>41542.497453482974</v>
      </c>
      <c r="AAI11" s="108">
        <v>41634.358761303629</v>
      </c>
      <c r="AAJ11" s="108">
        <v>44692.368515467366</v>
      </c>
      <c r="AAK11" s="108">
        <v>51041.373506705939</v>
      </c>
      <c r="AAL11" s="108">
        <v>53930.896036705519</v>
      </c>
      <c r="AAM11" s="108">
        <v>78979.648554215179</v>
      </c>
      <c r="AAN11" s="108">
        <v>66206.464718884701</v>
      </c>
      <c r="AAO11" s="108">
        <v>60322.937711105129</v>
      </c>
      <c r="AAP11" s="596">
        <f t="shared" ca="1" si="864"/>
        <v>55304.781984993853</v>
      </c>
      <c r="AAQ11" s="596">
        <f t="shared" ca="1" si="864"/>
        <v>60061.58122444879</v>
      </c>
      <c r="AAR11" s="596">
        <f t="shared" ca="1" si="423"/>
        <v>66061.222017727705</v>
      </c>
      <c r="AAS11" s="596">
        <f t="shared" ca="1" si="423"/>
        <v>72151.98066579942</v>
      </c>
      <c r="AAT11" s="596">
        <f t="shared" ca="1" si="423"/>
        <v>89060.112000530295</v>
      </c>
      <c r="AAU11" s="596">
        <f t="shared" ca="1" si="423"/>
        <v>82710.288259969879</v>
      </c>
      <c r="AAV11" s="596">
        <f t="shared" ca="1" si="423"/>
        <v>120807.28352038485</v>
      </c>
      <c r="AAW11" s="596">
        <f t="shared" ca="1" si="423"/>
        <v>73277.960122013697</v>
      </c>
      <c r="AAX11" s="348">
        <v>0</v>
      </c>
      <c r="AAY11" s="596">
        <f t="shared" ca="1" si="424"/>
        <v>27327.677326296252</v>
      </c>
      <c r="AAZ11" s="596">
        <f t="shared" ca="1" si="424"/>
        <v>31340.977981436285</v>
      </c>
      <c r="ABA11" s="596">
        <f t="shared" ca="1" si="424"/>
        <v>35719.470289214914</v>
      </c>
      <c r="ABB11" s="596">
        <f t="shared" ca="1" si="424"/>
        <v>20282.20067826211</v>
      </c>
      <c r="ABC11" s="596">
        <f t="shared" ca="1" si="424"/>
        <v>18255.400690852737</v>
      </c>
      <c r="ABD11" s="596">
        <f t="shared" ca="1" si="424"/>
        <v>22323.664152682435</v>
      </c>
      <c r="ABE11" s="348">
        <v>0</v>
      </c>
      <c r="ABF11" s="596">
        <f t="shared" ca="1" si="424"/>
        <v>16368.854465333963</v>
      </c>
      <c r="ABG11" s="596">
        <f t="shared" ca="1" si="424"/>
        <v>21498.442253792757</v>
      </c>
      <c r="ABH11" s="596">
        <f t="shared" ca="1" si="424"/>
        <v>25710.321402229209</v>
      </c>
      <c r="ABI11" s="108">
        <f t="shared" ref="ABI11:ABO11" si="1930">$ABO44*ABI$33</f>
        <v>0</v>
      </c>
      <c r="ABJ11" s="108">
        <f t="shared" si="1930"/>
        <v>0</v>
      </c>
      <c r="ABK11" s="108">
        <f t="shared" si="1930"/>
        <v>0</v>
      </c>
      <c r="ABL11" s="108">
        <f t="shared" si="1930"/>
        <v>0</v>
      </c>
      <c r="ABM11" s="108">
        <f t="shared" si="1930"/>
        <v>0</v>
      </c>
      <c r="ABN11" s="108">
        <f t="shared" si="1930"/>
        <v>0</v>
      </c>
      <c r="ABO11" s="108">
        <f t="shared" si="1930"/>
        <v>0</v>
      </c>
      <c r="ABP11" s="108">
        <f t="shared" ref="ABP11:ABV11" si="1931">$ABV44*ABP$33</f>
        <v>0</v>
      </c>
      <c r="ABQ11" s="108">
        <f t="shared" si="1931"/>
        <v>0</v>
      </c>
      <c r="ABR11" s="108">
        <f t="shared" si="1931"/>
        <v>0</v>
      </c>
      <c r="ABS11" s="108">
        <f t="shared" si="1931"/>
        <v>0</v>
      </c>
      <c r="ABT11" s="108">
        <f t="shared" si="1931"/>
        <v>0</v>
      </c>
      <c r="ABU11" s="108">
        <f t="shared" si="1931"/>
        <v>0</v>
      </c>
      <c r="ABV11" s="108">
        <f t="shared" si="1931"/>
        <v>0</v>
      </c>
      <c r="ABW11" s="108">
        <f t="shared" ref="ABW11:ACC11" si="1932">$ACC44*ABW$33</f>
        <v>0</v>
      </c>
      <c r="ABX11" s="108">
        <f t="shared" si="1932"/>
        <v>0</v>
      </c>
      <c r="ABY11" s="108">
        <f t="shared" si="1932"/>
        <v>0</v>
      </c>
      <c r="ABZ11" s="108">
        <f t="shared" si="1932"/>
        <v>0</v>
      </c>
      <c r="ACA11" s="108">
        <f t="shared" si="1932"/>
        <v>0</v>
      </c>
      <c r="ACB11" s="108">
        <f t="shared" si="1932"/>
        <v>0</v>
      </c>
      <c r="ACC11" s="108">
        <f t="shared" si="1932"/>
        <v>0</v>
      </c>
      <c r="ACD11" s="108">
        <f t="shared" ref="ACD11:ACJ11" si="1933">$ACI44*ACD$33</f>
        <v>0</v>
      </c>
      <c r="ACE11" s="108">
        <f t="shared" si="1933"/>
        <v>0</v>
      </c>
      <c r="ACF11" s="108">
        <f t="shared" si="1933"/>
        <v>0</v>
      </c>
      <c r="ACG11" s="108">
        <f t="shared" si="1933"/>
        <v>0</v>
      </c>
      <c r="ACH11" s="108">
        <f t="shared" si="1933"/>
        <v>0</v>
      </c>
      <c r="ACI11" s="108">
        <f t="shared" si="1933"/>
        <v>0</v>
      </c>
      <c r="ACJ11" s="108">
        <f t="shared" si="1933"/>
        <v>0</v>
      </c>
    </row>
    <row r="12" spans="1:779">
      <c r="A12" s="598" t="s">
        <v>19</v>
      </c>
      <c r="B12" s="596">
        <f t="shared" si="429"/>
        <v>0</v>
      </c>
      <c r="C12" s="596">
        <f t="shared" si="430"/>
        <v>12169.344230400002</v>
      </c>
      <c r="D12" s="596">
        <f t="shared" si="431"/>
        <v>11479.415561600003</v>
      </c>
      <c r="E12" s="596">
        <f t="shared" si="432"/>
        <v>10357.242425600001</v>
      </c>
      <c r="F12" s="596">
        <f t="shared" si="433"/>
        <v>11454.478380800003</v>
      </c>
      <c r="G12" s="596">
        <f t="shared" si="434"/>
        <v>14737.873852800003</v>
      </c>
      <c r="H12" s="596">
        <f t="shared" si="435"/>
        <v>22925.581548800004</v>
      </c>
      <c r="I12" s="596">
        <f t="shared" si="436"/>
        <v>7464.1827959999991</v>
      </c>
      <c r="J12" s="596">
        <f t="shared" si="437"/>
        <v>7294.9695840000004</v>
      </c>
      <c r="K12" s="596">
        <f t="shared" si="438"/>
        <v>7401.5112359999994</v>
      </c>
      <c r="L12" s="596">
        <f t="shared" si="439"/>
        <v>7238.5651800000005</v>
      </c>
      <c r="M12" s="596">
        <f t="shared" si="440"/>
        <v>8009.4253679999993</v>
      </c>
      <c r="N12" s="596">
        <f t="shared" ref="N12" si="1934">O45*N$33</f>
        <v>9858.2363879999994</v>
      </c>
      <c r="O12" s="596">
        <f t="shared" ref="O12" si="1935">O45*O$33</f>
        <v>15404.669447999999</v>
      </c>
      <c r="P12" s="596">
        <f t="shared" si="443"/>
        <v>13066.4172375</v>
      </c>
      <c r="Q12" s="596">
        <f t="shared" si="444"/>
        <v>13966.454081249998</v>
      </c>
      <c r="R12" s="596">
        <f t="shared" si="445"/>
        <v>12124.025718750001</v>
      </c>
      <c r="S12" s="596">
        <f t="shared" si="446"/>
        <v>12441.685781249998</v>
      </c>
      <c r="T12" s="596">
        <f t="shared" si="447"/>
        <v>13257.013275000001</v>
      </c>
      <c r="U12" s="596">
        <f t="shared" ref="U12" si="1936">V45*U$33</f>
        <v>16783.039968749999</v>
      </c>
      <c r="V12" s="596">
        <f t="shared" ref="V12" si="1937">V45*V$33</f>
        <v>24248.051437500002</v>
      </c>
      <c r="W12" s="596">
        <f t="shared" si="450"/>
        <v>11488.107606399999</v>
      </c>
      <c r="X12" s="596">
        <f t="shared" si="451"/>
        <v>12279.427822399999</v>
      </c>
      <c r="Y12" s="596">
        <f t="shared" si="452"/>
        <v>10659.548792</v>
      </c>
      <c r="Z12" s="596">
        <f t="shared" si="453"/>
        <v>10938.83828</v>
      </c>
      <c r="AA12" s="596">
        <f t="shared" si="454"/>
        <v>11655.6812992</v>
      </c>
      <c r="AB12" s="596">
        <f t="shared" ref="AB12" si="1938">AC45*AB$33</f>
        <v>14755.794615999999</v>
      </c>
      <c r="AC12" s="596">
        <f t="shared" ref="AC12" si="1939">AC45*AC$33</f>
        <v>21319.097583999999</v>
      </c>
      <c r="AD12" s="596">
        <f t="shared" si="457"/>
        <v>9983.1335039999994</v>
      </c>
      <c r="AE12" s="596">
        <f t="shared" si="458"/>
        <v>9756.8156159999999</v>
      </c>
      <c r="AF12" s="596">
        <f t="shared" si="459"/>
        <v>9899.3120639999997</v>
      </c>
      <c r="AG12" s="596">
        <f t="shared" si="460"/>
        <v>9681.3763200000012</v>
      </c>
      <c r="AH12" s="596">
        <f t="shared" si="461"/>
        <v>10712.380032000001</v>
      </c>
      <c r="AI12" s="596">
        <f t="shared" ref="AI12" si="1940">AJ45*AI$33</f>
        <v>13185.112512</v>
      </c>
      <c r="AJ12" s="596">
        <f t="shared" ref="AJ12" si="1941">AJ45*AJ$33</f>
        <v>20603.309952</v>
      </c>
      <c r="AK12" s="596">
        <f t="shared" si="464"/>
        <v>17466.287500800001</v>
      </c>
      <c r="AL12" s="596">
        <f t="shared" si="465"/>
        <v>17070.326323199999</v>
      </c>
      <c r="AM12" s="596">
        <f t="shared" si="466"/>
        <v>17319.6352128</v>
      </c>
      <c r="AN12" s="596">
        <f t="shared" si="467"/>
        <v>16938.339264000002</v>
      </c>
      <c r="AO12" s="596">
        <f t="shared" si="468"/>
        <v>18742.162406399999</v>
      </c>
      <c r="AP12" s="596">
        <f t="shared" ref="AP12" si="1942">AQ45*AP$33</f>
        <v>23068.404902399998</v>
      </c>
      <c r="AQ12" s="596">
        <f t="shared" ref="AQ12" si="1943">AQ45*AQ$33</f>
        <v>36047.132390400002</v>
      </c>
      <c r="AR12" s="596">
        <f t="shared" si="471"/>
        <v>18242.897630399999</v>
      </c>
      <c r="AS12" s="596">
        <f t="shared" si="472"/>
        <v>20892.789561599999</v>
      </c>
      <c r="AT12" s="596">
        <f t="shared" si="473"/>
        <v>28811.830766399995</v>
      </c>
      <c r="AU12" s="596">
        <f t="shared" si="474"/>
        <v>17691.475031999998</v>
      </c>
      <c r="AV12" s="596">
        <f t="shared" si="475"/>
        <v>18043.772803199998</v>
      </c>
      <c r="AW12" s="596">
        <f t="shared" ref="AW12" si="1944">AX45*AW$33</f>
        <v>21030.645211200001</v>
      </c>
      <c r="AX12" s="596">
        <f t="shared" ref="AX12" si="1945">AX45*AX$33</f>
        <v>28459.532995199996</v>
      </c>
      <c r="AY12" s="596">
        <f t="shared" si="478"/>
        <v>14057.262475199999</v>
      </c>
      <c r="AZ12" s="596">
        <f t="shared" si="479"/>
        <v>13738.5839808</v>
      </c>
      <c r="BA12" s="596">
        <f t="shared" si="480"/>
        <v>13939.2334032</v>
      </c>
      <c r="BB12" s="596">
        <f t="shared" si="481"/>
        <v>13632.357816000002</v>
      </c>
      <c r="BC12" s="596">
        <f t="shared" si="482"/>
        <v>15084.1154016</v>
      </c>
      <c r="BD12" s="596">
        <f t="shared" ref="BD12" si="1946">BE45*BD$33</f>
        <v>18565.9730256</v>
      </c>
      <c r="BE12" s="596">
        <f t="shared" ref="BE12" si="1947">BE45*BE$33</f>
        <v>29011.545897599997</v>
      </c>
      <c r="BF12" s="596">
        <f t="shared" si="485"/>
        <v>10505.771649359998</v>
      </c>
      <c r="BG12" s="596">
        <f t="shared" si="486"/>
        <v>10267.60554144</v>
      </c>
      <c r="BH12" s="596">
        <f t="shared" si="487"/>
        <v>10417.561979759999</v>
      </c>
      <c r="BI12" s="596">
        <f t="shared" si="488"/>
        <v>10188.216838799999</v>
      </c>
      <c r="BJ12" s="596">
        <f t="shared" si="489"/>
        <v>11273.19577488</v>
      </c>
      <c r="BK12" s="596">
        <f t="shared" ref="BK12" si="1948">BL45*BK$33</f>
        <v>13875.381028079999</v>
      </c>
      <c r="BL12" s="596">
        <f t="shared" ref="BL12" si="1949">BL45*BL$33</f>
        <v>21681.936787679999</v>
      </c>
      <c r="BM12" s="596">
        <f t="shared" si="492"/>
        <v>11220.992208</v>
      </c>
      <c r="BN12" s="596">
        <f t="shared" si="493"/>
        <v>10966.612032000001</v>
      </c>
      <c r="BO12" s="596">
        <f t="shared" si="494"/>
        <v>11126.777328</v>
      </c>
      <c r="BP12" s="596">
        <f t="shared" si="495"/>
        <v>10881.818640000001</v>
      </c>
      <c r="BQ12" s="596">
        <f t="shared" si="496"/>
        <v>12040.661664000001</v>
      </c>
      <c r="BR12" s="596">
        <f t="shared" ref="BR12" si="1950">BS45*BR$33</f>
        <v>14820.000624</v>
      </c>
      <c r="BS12" s="596">
        <f t="shared" ref="BS12" si="1951">BS45*BS$33</f>
        <v>23158.017503999999</v>
      </c>
      <c r="BT12" s="596">
        <f t="shared" si="499"/>
        <v>13325.173926480002</v>
      </c>
      <c r="BU12" s="596">
        <f t="shared" si="500"/>
        <v>13023.091897920001</v>
      </c>
      <c r="BV12" s="596">
        <f t="shared" si="501"/>
        <v>13213.291693680001</v>
      </c>
      <c r="BW12" s="596">
        <f t="shared" si="502"/>
        <v>12922.397888400003</v>
      </c>
      <c r="BX12" s="596">
        <f t="shared" si="503"/>
        <v>14298.549351840002</v>
      </c>
      <c r="BY12" s="596">
        <f t="shared" ref="BY12" si="1952">BZ45*BY$33</f>
        <v>17599.075219440001</v>
      </c>
      <c r="BZ12" s="596">
        <f t="shared" ref="BZ12" si="1953">BZ45*BZ$33</f>
        <v>27500.652822240001</v>
      </c>
      <c r="CA12" s="596">
        <f t="shared" si="506"/>
        <v>11834.6056506</v>
      </c>
      <c r="CB12" s="596">
        <f t="shared" si="507"/>
        <v>11566.314842400001</v>
      </c>
      <c r="CC12" s="596">
        <f t="shared" si="508"/>
        <v>11735.238684599999</v>
      </c>
      <c r="CD12" s="596">
        <f t="shared" si="509"/>
        <v>11476.884573000001</v>
      </c>
      <c r="CE12" s="596">
        <f t="shared" si="510"/>
        <v>12699.098254799999</v>
      </c>
      <c r="CF12" s="596">
        <f t="shared" ref="CF12" si="1954">CG45*CF$33</f>
        <v>15630.423751799999</v>
      </c>
      <c r="CG12" s="596">
        <f t="shared" ref="CG12" si="1955">CG45*CG$33</f>
        <v>24424.400242799999</v>
      </c>
      <c r="CH12" s="596">
        <f t="shared" si="513"/>
        <v>10779.700410720001</v>
      </c>
      <c r="CI12" s="596">
        <f t="shared" si="514"/>
        <v>10535.324330880001</v>
      </c>
      <c r="CJ12" s="596">
        <f t="shared" si="515"/>
        <v>10689.19075152</v>
      </c>
      <c r="CK12" s="596">
        <f t="shared" si="516"/>
        <v>10453.865637600002</v>
      </c>
      <c r="CL12" s="596">
        <f t="shared" si="517"/>
        <v>11567.134445760001</v>
      </c>
      <c r="CM12" s="596">
        <f t="shared" ref="CM12" si="1956">CN45*CM$33</f>
        <v>14237.169392160002</v>
      </c>
      <c r="CN12" s="596">
        <f t="shared" ref="CN12" si="1957">CN45*CN$33</f>
        <v>22247.274231360003</v>
      </c>
      <c r="CO12" s="596">
        <f t="shared" si="520"/>
        <v>11553.142510080001</v>
      </c>
      <c r="CP12" s="596">
        <f t="shared" si="521"/>
        <v>11818.609939080001</v>
      </c>
      <c r="CQ12" s="596">
        <f t="shared" si="522"/>
        <v>12678.724409040002</v>
      </c>
      <c r="CR12" s="596">
        <f t="shared" si="523"/>
        <v>16204.131866160002</v>
      </c>
      <c r="CS12" s="596">
        <f t="shared" si="524"/>
        <v>18317.252601</v>
      </c>
      <c r="CT12" s="596">
        <f t="shared" ref="CT12" si="1958">CU45*CT$33</f>
        <v>13453.889301720001</v>
      </c>
      <c r="CU12" s="596">
        <f t="shared" ref="CU12" si="1959">CU45*CU$33</f>
        <v>22161.22097292</v>
      </c>
      <c r="CV12" s="596">
        <f t="shared" si="527"/>
        <v>13731.261526440001</v>
      </c>
      <c r="CW12" s="596">
        <f t="shared" si="528"/>
        <v>13419.973481760002</v>
      </c>
      <c r="CX12" s="596">
        <f t="shared" si="529"/>
        <v>13615.96965804</v>
      </c>
      <c r="CY12" s="596">
        <f t="shared" si="530"/>
        <v>13316.210800200002</v>
      </c>
      <c r="CZ12" s="596">
        <f t="shared" si="531"/>
        <v>14734.30078152</v>
      </c>
      <c r="DA12" s="596">
        <f t="shared" si="532"/>
        <v>18135.410899319999</v>
      </c>
      <c r="DB12" s="596">
        <f t="shared" si="533"/>
        <v>28338.741252719999</v>
      </c>
      <c r="DC12" s="596">
        <f t="shared" si="534"/>
        <v>14989.46203404</v>
      </c>
      <c r="DD12" s="596">
        <f t="shared" si="535"/>
        <v>14649.650552159999</v>
      </c>
      <c r="DE12" s="596">
        <f t="shared" si="536"/>
        <v>14863.60592964</v>
      </c>
      <c r="DF12" s="596">
        <f t="shared" si="537"/>
        <v>14536.3800582</v>
      </c>
      <c r="DG12" s="596">
        <f t="shared" si="538"/>
        <v>16084.410142319999</v>
      </c>
      <c r="DH12" s="596">
        <f t="shared" ref="DH12" si="1960">DI45*DH$33</f>
        <v>19797.165222119998</v>
      </c>
      <c r="DI12" s="596">
        <f t="shared" ref="DI12" si="1961">DI45*DI$33</f>
        <v>30935.430461519998</v>
      </c>
      <c r="DJ12" s="596">
        <f t="shared" si="541"/>
        <v>17055.850519800006</v>
      </c>
      <c r="DK12" s="596">
        <f t="shared" si="542"/>
        <v>15595.754191200003</v>
      </c>
      <c r="DL12" s="596">
        <f t="shared" si="543"/>
        <v>14135.657862600003</v>
      </c>
      <c r="DM12" s="596">
        <f t="shared" si="544"/>
        <v>15980.834541600003</v>
      </c>
      <c r="DN12" s="596">
        <f t="shared" si="545"/>
        <v>18050.641425000005</v>
      </c>
      <c r="DO12" s="596">
        <f t="shared" ref="DO12" si="1962">DP45*DO$33</f>
        <v>28062.730535400005</v>
      </c>
      <c r="DP12" s="596">
        <f t="shared" ref="DP12" si="1963">DP45*DP$33</f>
        <v>51584.72193900001</v>
      </c>
      <c r="DQ12" s="596">
        <f t="shared" si="548"/>
        <v>15940.729121760001</v>
      </c>
      <c r="DR12" s="596">
        <f t="shared" si="549"/>
        <v>15579.352391040002</v>
      </c>
      <c r="DS12" s="596">
        <f t="shared" si="550"/>
        <v>15806.885888160001</v>
      </c>
      <c r="DT12" s="596">
        <f t="shared" si="551"/>
        <v>15458.893480800001</v>
      </c>
      <c r="DU12" s="596">
        <f t="shared" si="552"/>
        <v>17105.165254079999</v>
      </c>
      <c r="DV12" s="596">
        <f t="shared" ref="DV12" si="1964">DW45*DV$33</f>
        <v>21053.540645280002</v>
      </c>
      <c r="DW12" s="596">
        <f t="shared" ref="DW12" si="1965">DW45*DW$33</f>
        <v>32898.666818880003</v>
      </c>
      <c r="DX12" s="596">
        <f t="shared" si="555"/>
        <v>17101.157023080003</v>
      </c>
      <c r="DY12" s="596">
        <f t="shared" si="556"/>
        <v>15312.704127840003</v>
      </c>
      <c r="DZ12" s="596">
        <f t="shared" si="557"/>
        <v>25585.222823640004</v>
      </c>
      <c r="EA12" s="596">
        <f t="shared" si="558"/>
        <v>26871.135235920003</v>
      </c>
      <c r="EB12" s="596">
        <f t="shared" si="559"/>
        <v>14248.500752160002</v>
      </c>
      <c r="EC12" s="596">
        <f t="shared" ref="EC12" si="1966">ED45*EC$33</f>
        <v>19185.221967120004</v>
      </c>
      <c r="ED12" s="596">
        <f t="shared" ref="ED12" si="1967">ED45*ED$33</f>
        <v>29502.082470240006</v>
      </c>
      <c r="EE12" s="596">
        <f t="shared" si="562"/>
        <v>12631.0254984</v>
      </c>
      <c r="EF12" s="596">
        <f t="shared" si="563"/>
        <v>12453.857649</v>
      </c>
      <c r="EG12" s="596">
        <f t="shared" si="564"/>
        <v>12558.074031</v>
      </c>
      <c r="EH12" s="596">
        <f t="shared" si="565"/>
        <v>12974.939559</v>
      </c>
      <c r="EI12" s="596">
        <f t="shared" si="566"/>
        <v>14329.752525000002</v>
      </c>
      <c r="EJ12" s="596">
        <f t="shared" ref="EJ12" si="1968">EK45*EJ$33</f>
        <v>16184.804124599999</v>
      </c>
      <c r="EK12" s="596">
        <f t="shared" ref="EK12" si="1969">EK45*EK$33</f>
        <v>23083.928613</v>
      </c>
      <c r="EL12" s="596">
        <f t="shared" si="569"/>
        <v>13437.034634880001</v>
      </c>
      <c r="EM12" s="596">
        <f t="shared" si="570"/>
        <v>13248.5613768</v>
      </c>
      <c r="EN12" s="596">
        <f t="shared" si="571"/>
        <v>13359.427999200001</v>
      </c>
      <c r="EO12" s="596">
        <f t="shared" si="572"/>
        <v>13802.894488800001</v>
      </c>
      <c r="EP12" s="596">
        <f t="shared" si="573"/>
        <v>15244.160580000002</v>
      </c>
      <c r="EQ12" s="596">
        <f t="shared" ref="EQ12" si="1970">ER45*EQ$33</f>
        <v>17217.586458720001</v>
      </c>
      <c r="ER12" s="596">
        <f t="shared" ref="ER12" si="1971">ER45*ER$33</f>
        <v>24556.956861600003</v>
      </c>
      <c r="ES12" s="596">
        <f t="shared" si="576"/>
        <v>11716.697952000002</v>
      </c>
      <c r="ET12" s="596">
        <f t="shared" si="577"/>
        <v>11833.864931520002</v>
      </c>
      <c r="EU12" s="596">
        <f t="shared" si="578"/>
        <v>11697.170122080002</v>
      </c>
      <c r="EV12" s="596">
        <f t="shared" si="579"/>
        <v>10398.569432400001</v>
      </c>
      <c r="EW12" s="596">
        <f t="shared" si="580"/>
        <v>12156.074125200003</v>
      </c>
      <c r="EX12" s="596">
        <f t="shared" ref="EX12" si="1972">EY45*EX$33</f>
        <v>16403.377132800004</v>
      </c>
      <c r="EY12" s="596">
        <f t="shared" ref="EY12" si="1973">EY45*EY$33</f>
        <v>23433.395904000005</v>
      </c>
      <c r="EZ12" s="596">
        <f t="shared" si="583"/>
        <v>14468.317200000001</v>
      </c>
      <c r="FA12" s="596">
        <f t="shared" si="584"/>
        <v>14613.000372000002</v>
      </c>
      <c r="FB12" s="596">
        <f t="shared" si="585"/>
        <v>14444.203338000001</v>
      </c>
      <c r="FC12" s="596">
        <f t="shared" si="586"/>
        <v>12840.631515000001</v>
      </c>
      <c r="FD12" s="596">
        <f t="shared" si="587"/>
        <v>15010.879095000002</v>
      </c>
      <c r="FE12" s="596">
        <f t="shared" ref="FE12" si="1974">FF45*FE$33</f>
        <v>20255.644080000002</v>
      </c>
      <c r="FF12" s="596">
        <f t="shared" ref="FF12" si="1975">FF45*FF$33</f>
        <v>28936.634400000003</v>
      </c>
      <c r="FG12" s="596">
        <f t="shared" si="590"/>
        <v>12832.684848000001</v>
      </c>
      <c r="FH12" s="596">
        <f t="shared" si="591"/>
        <v>12961.011696480002</v>
      </c>
      <c r="FI12" s="596">
        <f t="shared" si="592"/>
        <v>12811.297039920002</v>
      </c>
      <c r="FJ12" s="596">
        <f t="shared" si="593"/>
        <v>11389.007802600001</v>
      </c>
      <c r="FK12" s="596">
        <f t="shared" si="594"/>
        <v>13313.910529800001</v>
      </c>
      <c r="FL12" s="596">
        <f t="shared" ref="FL12" si="1976">FM45*FL$33</f>
        <v>17965.758787200004</v>
      </c>
      <c r="FM12" s="596">
        <f t="shared" ref="FM12" si="1977">FM45*FM$33</f>
        <v>25665.369696000002</v>
      </c>
      <c r="FN12" s="596">
        <f t="shared" si="597"/>
        <v>11759.683679999998</v>
      </c>
      <c r="FO12" s="596">
        <f t="shared" si="598"/>
        <v>11877.280516799998</v>
      </c>
      <c r="FP12" s="596">
        <f t="shared" si="599"/>
        <v>11740.0842072</v>
      </c>
      <c r="FQ12" s="596">
        <f t="shared" si="600"/>
        <v>10436.719265999998</v>
      </c>
      <c r="FR12" s="596">
        <f t="shared" si="601"/>
        <v>12200.671817999999</v>
      </c>
      <c r="FS12" s="596">
        <f t="shared" ref="FS12" si="1978">FT45*FS$33</f>
        <v>16463.557151999998</v>
      </c>
      <c r="FT12" s="596">
        <f t="shared" ref="FT12" si="1979">FT45*FT$33</f>
        <v>23519.367359999997</v>
      </c>
      <c r="FU12" s="596">
        <f t="shared" si="604"/>
        <v>13576.559040000002</v>
      </c>
      <c r="FV12" s="596">
        <f t="shared" si="605"/>
        <v>13712.324630400002</v>
      </c>
      <c r="FW12" s="596">
        <f t="shared" si="606"/>
        <v>13553.931441600002</v>
      </c>
      <c r="FX12" s="596">
        <f t="shared" si="607"/>
        <v>12049.196148000001</v>
      </c>
      <c r="FY12" s="596">
        <f t="shared" si="608"/>
        <v>14085.680004000002</v>
      </c>
      <c r="FZ12" s="596">
        <f t="shared" ref="FZ12" si="1980">GA45*FZ$33</f>
        <v>19007.182656000004</v>
      </c>
      <c r="GA12" s="596">
        <f t="shared" ref="GA12" si="1981">GA45*GA$33</f>
        <v>27153.118080000004</v>
      </c>
      <c r="GB12" s="596">
        <f t="shared" si="611"/>
        <v>13441.206096</v>
      </c>
      <c r="GC12" s="596">
        <f t="shared" si="612"/>
        <v>13575.618156959999</v>
      </c>
      <c r="GD12" s="596">
        <f t="shared" si="613"/>
        <v>13418.80408584</v>
      </c>
      <c r="GE12" s="596">
        <f t="shared" si="614"/>
        <v>11929.0704102</v>
      </c>
      <c r="GF12" s="596">
        <f t="shared" si="615"/>
        <v>13945.2513246</v>
      </c>
      <c r="GG12" s="596">
        <f t="shared" ref="GG12" si="1982">GH45*GG$33</f>
        <v>18817.6885344</v>
      </c>
      <c r="GH12" s="596">
        <f t="shared" ref="GH12" si="1983">GH45*GH$33</f>
        <v>26882.412192</v>
      </c>
      <c r="GI12" s="596">
        <f t="shared" si="618"/>
        <v>13414.387968000001</v>
      </c>
      <c r="GJ12" s="596">
        <f t="shared" si="619"/>
        <v>13548.531847680002</v>
      </c>
      <c r="GK12" s="596">
        <f t="shared" si="620"/>
        <v>13392.030654720002</v>
      </c>
      <c r="GL12" s="596">
        <f t="shared" si="621"/>
        <v>11905.269321600001</v>
      </c>
      <c r="GM12" s="596">
        <f t="shared" si="622"/>
        <v>13917.4275168</v>
      </c>
      <c r="GN12" s="596">
        <f t="shared" ref="GN12" si="1984">GO45*GN$33</f>
        <v>18780.143155200003</v>
      </c>
      <c r="GO12" s="596">
        <f t="shared" ref="GO12" si="1985">GO45*GO$33</f>
        <v>26828.775936000002</v>
      </c>
      <c r="GP12" s="596">
        <f t="shared" si="625"/>
        <v>14729.923871999999</v>
      </c>
      <c r="GQ12" s="596">
        <f t="shared" si="626"/>
        <v>14877.22311072</v>
      </c>
      <c r="GR12" s="596">
        <f t="shared" si="627"/>
        <v>14705.373998880001</v>
      </c>
      <c r="GS12" s="596">
        <f t="shared" si="628"/>
        <v>13072.8074364</v>
      </c>
      <c r="GT12" s="596">
        <f t="shared" si="629"/>
        <v>15282.2960172</v>
      </c>
      <c r="GU12" s="596">
        <f t="shared" ref="GU12" si="1986">GV45*GU$33</f>
        <v>20621.893420800003</v>
      </c>
      <c r="GV12" s="596">
        <f t="shared" ref="GV12" si="1987">GV45*GV$33</f>
        <v>29459.847743999999</v>
      </c>
      <c r="GW12" s="596">
        <f t="shared" si="632"/>
        <v>10802.423088</v>
      </c>
      <c r="GX12" s="596">
        <f t="shared" si="633"/>
        <v>10910.44731888</v>
      </c>
      <c r="GY12" s="596">
        <f t="shared" si="634"/>
        <v>10784.41904952</v>
      </c>
      <c r="GZ12" s="596">
        <f t="shared" si="635"/>
        <v>9587.1504905999991</v>
      </c>
      <c r="HA12" s="596">
        <f t="shared" si="636"/>
        <v>11207.5139538</v>
      </c>
      <c r="HB12" s="596">
        <f t="shared" ref="HB12" si="1988">HC45*HB$33</f>
        <v>15123.392323200002</v>
      </c>
      <c r="HC12" s="596">
        <f t="shared" ref="HC12" si="1989">HC45*HC$33</f>
        <v>21604.846175999999</v>
      </c>
      <c r="HD12" s="596">
        <f t="shared" si="639"/>
        <v>11956.258368000001</v>
      </c>
      <c r="HE12" s="596">
        <f t="shared" si="640"/>
        <v>12075.820951680002</v>
      </c>
      <c r="HF12" s="596">
        <f t="shared" si="641"/>
        <v>11936.331270720002</v>
      </c>
      <c r="HG12" s="596">
        <f t="shared" si="642"/>
        <v>10611.179301600001</v>
      </c>
      <c r="HH12" s="596">
        <f t="shared" si="643"/>
        <v>12404.618056800002</v>
      </c>
      <c r="HI12" s="596">
        <f t="shared" ref="HI12" si="1990">HJ45*HI$33</f>
        <v>16738.761715200002</v>
      </c>
      <c r="HJ12" s="596">
        <f t="shared" ref="HJ12" si="1991">HJ45*HJ$33</f>
        <v>23912.516736000001</v>
      </c>
      <c r="HK12" s="596">
        <f t="shared" si="646"/>
        <v>13137.67512</v>
      </c>
      <c r="HL12" s="596">
        <f t="shared" si="647"/>
        <v>13269.051871200001</v>
      </c>
      <c r="HM12" s="596">
        <f t="shared" si="648"/>
        <v>13115.778994800001</v>
      </c>
      <c r="HN12" s="596">
        <f t="shared" si="649"/>
        <v>11659.686669000001</v>
      </c>
      <c r="HO12" s="596">
        <f t="shared" si="650"/>
        <v>13630.337937</v>
      </c>
      <c r="HP12" s="596">
        <f t="shared" ref="HP12" si="1992">HQ45*HP$33</f>
        <v>18392.745168000001</v>
      </c>
      <c r="HQ12" s="596">
        <f t="shared" ref="HQ12" si="1993">HQ45*HQ$33</f>
        <v>26275.35024</v>
      </c>
      <c r="HR12" s="596">
        <f t="shared" si="653"/>
        <v>12050.612352000002</v>
      </c>
      <c r="HS12" s="596">
        <f t="shared" si="654"/>
        <v>12171.118475520001</v>
      </c>
      <c r="HT12" s="596">
        <f t="shared" si="655"/>
        <v>12030.527998080002</v>
      </c>
      <c r="HU12" s="596">
        <f t="shared" si="656"/>
        <v>10694.918462400001</v>
      </c>
      <c r="HV12" s="596">
        <f t="shared" si="657"/>
        <v>12502.510315200001</v>
      </c>
      <c r="HW12" s="596">
        <f t="shared" ref="HW12" si="1994">HX45*HW$33</f>
        <v>16870.857292800003</v>
      </c>
      <c r="HX12" s="596">
        <f t="shared" ref="HX12" si="1995">HX45*HX$33</f>
        <v>24101.224704000004</v>
      </c>
      <c r="HY12" s="596">
        <f t="shared" si="660"/>
        <v>15105.678335999999</v>
      </c>
      <c r="HZ12" s="596">
        <f t="shared" si="661"/>
        <v>15256.735119360001</v>
      </c>
      <c r="IA12" s="596">
        <f t="shared" si="662"/>
        <v>15080.50220544</v>
      </c>
      <c r="IB12" s="596">
        <f t="shared" si="663"/>
        <v>13406.289523199999</v>
      </c>
      <c r="IC12" s="596">
        <f t="shared" si="664"/>
        <v>15672.1412736</v>
      </c>
      <c r="ID12" s="596">
        <f t="shared" ref="ID12" si="1996">IE45*ID$33</f>
        <v>21147.949670400001</v>
      </c>
      <c r="IE12" s="596">
        <f t="shared" ref="IE12" si="1997">IE45*IE$33</f>
        <v>30211.356671999998</v>
      </c>
      <c r="IF12" s="596">
        <f t="shared" si="667"/>
        <v>13016.140128000003</v>
      </c>
      <c r="IG12" s="596">
        <f t="shared" si="668"/>
        <v>13146.301529280003</v>
      </c>
      <c r="IH12" s="596">
        <f t="shared" si="669"/>
        <v>12994.446561120003</v>
      </c>
      <c r="II12" s="596">
        <f t="shared" si="670"/>
        <v>11551.824363600002</v>
      </c>
      <c r="IJ12" s="596">
        <f t="shared" si="671"/>
        <v>13504.245382800003</v>
      </c>
      <c r="IK12" s="596">
        <f t="shared" ref="IK12" si="1998">IL45*IK$33</f>
        <v>18222.596179200005</v>
      </c>
      <c r="IL12" s="596">
        <f t="shared" ref="IL12" si="1999">IL45*IL$33</f>
        <v>26032.280256000005</v>
      </c>
      <c r="IM12" s="596">
        <f t="shared" si="674"/>
        <v>11133.167472000001</v>
      </c>
      <c r="IN12" s="596">
        <f t="shared" si="675"/>
        <v>11244.499146720002</v>
      </c>
      <c r="IO12" s="596">
        <f t="shared" si="676"/>
        <v>11114.612192880002</v>
      </c>
      <c r="IP12" s="596">
        <f t="shared" si="677"/>
        <v>9880.6861314000016</v>
      </c>
      <c r="IQ12" s="596">
        <f t="shared" si="678"/>
        <v>11550.661252200001</v>
      </c>
      <c r="IR12" s="596">
        <f t="shared" ref="IR12" si="2000">IS45*IR$33</f>
        <v>15586.434460800005</v>
      </c>
      <c r="IS12" s="596">
        <f t="shared" ref="IS12" si="2001">IS45*IS$33</f>
        <v>22266.334944000002</v>
      </c>
      <c r="IT12" s="596">
        <f t="shared" si="681"/>
        <v>13347.758016000002</v>
      </c>
      <c r="IU12" s="596">
        <f t="shared" si="682"/>
        <v>13481.235596160002</v>
      </c>
      <c r="IV12" s="596">
        <f t="shared" si="683"/>
        <v>13325.511752640003</v>
      </c>
      <c r="IW12" s="596">
        <f t="shared" si="684"/>
        <v>11846.135239200001</v>
      </c>
      <c r="IX12" s="596">
        <f t="shared" si="685"/>
        <v>13848.298941600002</v>
      </c>
      <c r="IY12" s="596">
        <f t="shared" ref="IY12" si="2002">IZ45*IY$33</f>
        <v>18686.861222400003</v>
      </c>
      <c r="IZ12" s="596">
        <f t="shared" ref="IZ12" si="2003">IZ45*IZ$33</f>
        <v>26695.516032000003</v>
      </c>
      <c r="JA12" s="596">
        <f t="shared" si="688"/>
        <v>9572.7536639999998</v>
      </c>
      <c r="JB12" s="596">
        <f t="shared" si="689"/>
        <v>9668.4812006399989</v>
      </c>
      <c r="JC12" s="596">
        <f t="shared" si="690"/>
        <v>9556.79907456</v>
      </c>
      <c r="JD12" s="596">
        <f t="shared" si="691"/>
        <v>8495.8188768</v>
      </c>
      <c r="JE12" s="596">
        <f t="shared" si="692"/>
        <v>9931.7319263999998</v>
      </c>
      <c r="JF12" s="596">
        <f t="shared" ref="JF12" si="2004">JG45*JF$33</f>
        <v>13401.855129600001</v>
      </c>
      <c r="JG12" s="596">
        <f t="shared" ref="JG12" si="2005">JG45*JG$33</f>
        <v>19145.507328</v>
      </c>
      <c r="JH12" s="596">
        <f t="shared" si="695"/>
        <v>10624.202352</v>
      </c>
      <c r="JI12" s="596">
        <f t="shared" si="696"/>
        <v>10730.444375520001</v>
      </c>
      <c r="JJ12" s="596">
        <f t="shared" si="697"/>
        <v>10606.49534808</v>
      </c>
      <c r="JK12" s="596">
        <f t="shared" si="698"/>
        <v>9428.9795873999992</v>
      </c>
      <c r="JL12" s="596">
        <f t="shared" si="699"/>
        <v>11022.6099402</v>
      </c>
      <c r="JM12" s="596">
        <f t="shared" ref="JM12" si="2006">JN45*JM$33</f>
        <v>14873.883292800001</v>
      </c>
      <c r="JN12" s="596">
        <f t="shared" ref="JN12" si="2007">JN45*JN$33</f>
        <v>21248.404704</v>
      </c>
      <c r="JO12" s="596">
        <f t="shared" si="702"/>
        <v>13586.656175999999</v>
      </c>
      <c r="JP12" s="596">
        <f t="shared" si="703"/>
        <v>13722.52273776</v>
      </c>
      <c r="JQ12" s="596">
        <f t="shared" si="704"/>
        <v>13564.011749040001</v>
      </c>
      <c r="JR12" s="596">
        <f t="shared" si="705"/>
        <v>12058.157356199999</v>
      </c>
      <c r="JS12" s="596">
        <f t="shared" si="706"/>
        <v>14096.155782600001</v>
      </c>
      <c r="JT12" s="596">
        <f t="shared" ref="JT12" si="2008">JU45*JT$33</f>
        <v>19021.318646400003</v>
      </c>
      <c r="JU12" s="596">
        <f t="shared" ref="JU12" si="2009">JU45*JU$33</f>
        <v>27173.312351999997</v>
      </c>
      <c r="JV12" s="596">
        <f t="shared" si="709"/>
        <v>13556.213136</v>
      </c>
      <c r="JW12" s="596">
        <f t="shared" si="710"/>
        <v>13691.775267360001</v>
      </c>
      <c r="JX12" s="596">
        <f t="shared" si="711"/>
        <v>13533.619447440002</v>
      </c>
      <c r="JY12" s="596">
        <f t="shared" si="712"/>
        <v>12031.1391582</v>
      </c>
      <c r="JZ12" s="596">
        <f t="shared" si="713"/>
        <v>14064.571128600001</v>
      </c>
      <c r="KA12" s="596">
        <f t="shared" ref="KA12" si="2010">KB45*KA$33</f>
        <v>18978.698390400001</v>
      </c>
      <c r="KB12" s="596">
        <f t="shared" ref="KB12" si="2011">KB45*KB$33</f>
        <v>27112.426272000001</v>
      </c>
      <c r="KC12" s="596">
        <f t="shared" si="716"/>
        <v>16663.356288000003</v>
      </c>
      <c r="KD12" s="596">
        <f t="shared" si="717"/>
        <v>16829.989850880003</v>
      </c>
      <c r="KE12" s="596">
        <f t="shared" si="718"/>
        <v>16635.584027520003</v>
      </c>
      <c r="KF12" s="596">
        <f t="shared" si="719"/>
        <v>14788.7287056</v>
      </c>
      <c r="KG12" s="596">
        <f t="shared" si="720"/>
        <v>17288.232148800002</v>
      </c>
      <c r="KH12" s="596">
        <f t="shared" ref="KH12" si="2012">KI45*KH$33</f>
        <v>23328.698803200004</v>
      </c>
      <c r="KI12" s="596">
        <f t="shared" ref="KI12" si="2013">KI45*KI$33</f>
        <v>33326.712576000005</v>
      </c>
      <c r="KJ12" s="596">
        <f t="shared" si="723"/>
        <v>21258.759000960003</v>
      </c>
      <c r="KK12" s="596">
        <f t="shared" si="724"/>
        <v>18319.658224320003</v>
      </c>
      <c r="KL12" s="596">
        <f t="shared" si="725"/>
        <v>20905.182967680004</v>
      </c>
      <c r="KM12" s="596">
        <f t="shared" si="726"/>
        <v>24816.617835840003</v>
      </c>
      <c r="KN12" s="596">
        <f t="shared" si="727"/>
        <v>30584.326878720003</v>
      </c>
      <c r="KO12" s="596">
        <f t="shared" ref="KO12" si="2014">KP45*KO$33</f>
        <v>43224.670068480002</v>
      </c>
      <c r="KP12" s="596">
        <f t="shared" ref="KP12" si="2015">KP45*KP$33</f>
        <v>61897.90432608001</v>
      </c>
      <c r="KQ12" s="596">
        <f t="shared" si="730"/>
        <v>16305.198912</v>
      </c>
      <c r="KR12" s="596">
        <f t="shared" si="731"/>
        <v>16468.250901120002</v>
      </c>
      <c r="KS12" s="596">
        <f t="shared" si="732"/>
        <v>16278.023580480001</v>
      </c>
      <c r="KT12" s="596">
        <f t="shared" si="733"/>
        <v>14470.8640344</v>
      </c>
      <c r="KU12" s="596">
        <f t="shared" si="734"/>
        <v>16916.643871200002</v>
      </c>
      <c r="KV12" s="596">
        <f t="shared" ref="KV12" si="2016">KW45*KV$33</f>
        <v>22827.278476800002</v>
      </c>
      <c r="KW12" s="596">
        <f t="shared" ref="KW12" si="2017">KW45*KW$33</f>
        <v>32610.397824</v>
      </c>
      <c r="KX12" s="596">
        <f t="shared" si="737"/>
        <v>16441.490160000001</v>
      </c>
      <c r="KY12" s="596">
        <f t="shared" si="738"/>
        <v>16605.905061600002</v>
      </c>
      <c r="KZ12" s="596">
        <f t="shared" si="739"/>
        <v>16414.087676400002</v>
      </c>
      <c r="LA12" s="596">
        <f t="shared" si="740"/>
        <v>14591.822517000001</v>
      </c>
      <c r="LB12" s="596">
        <f t="shared" si="741"/>
        <v>17058.046041000001</v>
      </c>
      <c r="LC12" s="596">
        <f t="shared" ref="LC12" si="2018">LD45*LC$33</f>
        <v>23018.086224000002</v>
      </c>
      <c r="LD12" s="596">
        <f t="shared" ref="LD12" si="2019">LD45*LD$33</f>
        <v>32882.980320000002</v>
      </c>
      <c r="LE12" s="596">
        <f t="shared" si="744"/>
        <v>24133.370687999999</v>
      </c>
      <c r="LF12" s="596">
        <f t="shared" si="745"/>
        <v>24374.704394880002</v>
      </c>
      <c r="LG12" s="596">
        <f t="shared" si="746"/>
        <v>24093.148403520001</v>
      </c>
      <c r="LH12" s="596">
        <f t="shared" si="747"/>
        <v>21418.3664856</v>
      </c>
      <c r="LI12" s="596">
        <f t="shared" si="748"/>
        <v>25038.372088800003</v>
      </c>
      <c r="LJ12" s="596">
        <f t="shared" ref="LJ12" si="2020">LK45*LJ$33</f>
        <v>33786.718963200001</v>
      </c>
      <c r="LK12" s="596">
        <f t="shared" ref="LK12" si="2021">LK45*LK$33</f>
        <v>48266.741375999998</v>
      </c>
      <c r="LL12" s="596">
        <f t="shared" si="751"/>
        <v>25484.404032000002</v>
      </c>
      <c r="LM12" s="596">
        <f t="shared" si="752"/>
        <v>25739.248072320002</v>
      </c>
      <c r="LN12" s="596">
        <f t="shared" si="753"/>
        <v>25441.930025280002</v>
      </c>
      <c r="LO12" s="596">
        <f t="shared" si="754"/>
        <v>22617.408578400002</v>
      </c>
      <c r="LP12" s="596">
        <f t="shared" si="755"/>
        <v>26440.069183200001</v>
      </c>
      <c r="LQ12" s="596">
        <f t="shared" ref="LQ12" si="2022">LR45*LQ$33</f>
        <v>35678.165644800007</v>
      </c>
      <c r="LR12" s="596">
        <f t="shared" ref="LR12" si="2023">LR45*LR$33</f>
        <v>50968.808064000004</v>
      </c>
      <c r="LS12" s="596">
        <f t="shared" si="758"/>
        <v>42735.523584000002</v>
      </c>
      <c r="LT12" s="596">
        <f t="shared" si="759"/>
        <v>43162.87881984</v>
      </c>
      <c r="LU12" s="596">
        <f t="shared" si="760"/>
        <v>42664.297711360006</v>
      </c>
      <c r="LV12" s="596">
        <f t="shared" si="761"/>
        <v>37927.777180800003</v>
      </c>
      <c r="LW12" s="596">
        <f t="shared" si="762"/>
        <v>44338.105718400002</v>
      </c>
      <c r="LX12" s="596">
        <f t="shared" ref="LX12" si="2024">LY45*LX$33</f>
        <v>59829.73301760001</v>
      </c>
      <c r="LY12" s="596">
        <f t="shared" ref="LY12" si="2025">LY45*LY$33</f>
        <v>85471.047168000005</v>
      </c>
      <c r="LZ12" s="596">
        <f t="shared" si="765"/>
        <v>53939.268863999998</v>
      </c>
      <c r="MA12" s="596">
        <f t="shared" si="766"/>
        <v>54478.661552640006</v>
      </c>
      <c r="MB12" s="596">
        <f t="shared" si="767"/>
        <v>53849.370082560003</v>
      </c>
      <c r="MC12" s="596">
        <f t="shared" si="768"/>
        <v>47871.101116800004</v>
      </c>
      <c r="MD12" s="596">
        <f t="shared" si="769"/>
        <v>55961.991446400003</v>
      </c>
      <c r="ME12" s="596">
        <f t="shared" ref="ME12" si="2026">MF45*ME$33</f>
        <v>75514.976409600014</v>
      </c>
      <c r="MF12" s="596">
        <f t="shared" ref="MF12" si="2027">MF45*MF$33</f>
        <v>107878.537728</v>
      </c>
      <c r="MG12" s="596">
        <f t="shared" si="772"/>
        <v>65800.350720000002</v>
      </c>
      <c r="MH12" s="596">
        <f t="shared" si="773"/>
        <v>66458.354227200005</v>
      </c>
      <c r="MI12" s="596">
        <f t="shared" si="774"/>
        <v>65690.683468800009</v>
      </c>
      <c r="MJ12" s="596">
        <f t="shared" si="775"/>
        <v>58397.811264000004</v>
      </c>
      <c r="MK12" s="596">
        <f t="shared" si="776"/>
        <v>68267.863872000002</v>
      </c>
      <c r="ML12" s="596">
        <f t="shared" ref="ML12" si="2028">MM45*ML$33</f>
        <v>92120.491008000012</v>
      </c>
      <c r="MM12" s="728">
        <v>120932.31</v>
      </c>
      <c r="MN12" s="596">
        <f t="shared" si="778"/>
        <v>93027.559277026507</v>
      </c>
      <c r="MO12" s="596">
        <f t="shared" si="779"/>
        <v>99357.058663572505</v>
      </c>
      <c r="MP12" s="596">
        <f t="shared" si="780"/>
        <v>102467.6817235365</v>
      </c>
      <c r="MQ12" s="596">
        <f t="shared" si="781"/>
        <v>113766.2734684945</v>
      </c>
      <c r="MR12" s="596">
        <f t="shared" si="782"/>
        <v>122469.3915611705</v>
      </c>
      <c r="MS12" s="596">
        <f t="shared" ref="MS12" si="2029">MT45*MS$33</f>
        <v>143662.35531773267</v>
      </c>
      <c r="MT12" s="596">
        <f t="shared" ref="MT12" si="2030">MT45*MT$33</f>
        <v>193498.52825196914</v>
      </c>
      <c r="MU12" s="596">
        <f t="shared" si="785"/>
        <v>52573.482575999995</v>
      </c>
      <c r="MV12" s="596">
        <f t="shared" si="786"/>
        <v>0</v>
      </c>
      <c r="MW12" s="596">
        <f t="shared" si="787"/>
        <v>20722.394591999997</v>
      </c>
      <c r="MX12" s="596">
        <f t="shared" si="788"/>
        <v>19203.391901999999</v>
      </c>
      <c r="MY12" s="596">
        <f t="shared" si="789"/>
        <v>18244.021781999996</v>
      </c>
      <c r="MZ12" s="596">
        <f t="shared" ref="MZ12" si="2031">NA45*MZ$33</f>
        <v>21649.785707999996</v>
      </c>
      <c r="NA12" s="596">
        <f t="shared" ref="NA12" si="2032">NA45*NA$33</f>
        <v>27485.953937999999</v>
      </c>
      <c r="NB12" s="596">
        <f t="shared" si="792"/>
        <v>19343.759456</v>
      </c>
      <c r="NC12" s="596">
        <f t="shared" si="793"/>
        <v>0</v>
      </c>
      <c r="ND12" s="596">
        <f t="shared" si="794"/>
        <v>15692.624858679999</v>
      </c>
      <c r="NE12" s="596">
        <f t="shared" si="795"/>
        <v>15293.6598199</v>
      </c>
      <c r="NF12" s="596">
        <f t="shared" si="796"/>
        <v>16260.8477927</v>
      </c>
      <c r="NG12" s="596">
        <f t="shared" ref="NG12" si="2033">NH45*NG$33</f>
        <v>23333.4098438</v>
      </c>
      <c r="NH12" s="596">
        <f t="shared" ref="NH12" si="2034">NH45*NH$33</f>
        <v>30974.194828919997</v>
      </c>
      <c r="NI12" s="596">
        <f t="shared" si="799"/>
        <v>13656.057683999998</v>
      </c>
      <c r="NJ12" s="596">
        <f t="shared" si="800"/>
        <v>13792.618260839998</v>
      </c>
      <c r="NK12" s="596">
        <f t="shared" si="801"/>
        <v>13633.297587859999</v>
      </c>
      <c r="NL12" s="596">
        <f t="shared" si="802"/>
        <v>12119.751194549997</v>
      </c>
      <c r="NM12" s="596">
        <f t="shared" si="803"/>
        <v>14168.159847149998</v>
      </c>
      <c r="NN12" s="596">
        <f t="shared" ref="NN12" si="2035">NO45*NN$33</f>
        <v>19118.480757599998</v>
      </c>
      <c r="NO12" s="596">
        <f t="shared" ref="NO12" si="2036">NO45*NO$33</f>
        <v>27312.115367999995</v>
      </c>
      <c r="NP12" s="596">
        <f t="shared" si="806"/>
        <v>10350.040187999997</v>
      </c>
      <c r="NQ12" s="596">
        <f t="shared" si="807"/>
        <v>10453.540589879998</v>
      </c>
      <c r="NR12" s="596">
        <f t="shared" si="808"/>
        <v>10332.790121019998</v>
      </c>
      <c r="NS12" s="596">
        <f t="shared" si="809"/>
        <v>9185.660666849999</v>
      </c>
      <c r="NT12" s="596">
        <f t="shared" si="810"/>
        <v>10738.166695049998</v>
      </c>
      <c r="NU12" s="596">
        <f t="shared" ref="NU12" si="2037">NV45*NU$33</f>
        <v>14490.056263199998</v>
      </c>
      <c r="NV12" s="596">
        <f t="shared" ref="NV12" si="2038">NV45*NV$33</f>
        <v>20700.080375999994</v>
      </c>
      <c r="NW12" s="596">
        <f t="shared" si="813"/>
        <v>10636.552139999998</v>
      </c>
      <c r="NX12" s="596">
        <f t="shared" si="814"/>
        <v>10742.917661399999</v>
      </c>
      <c r="NY12" s="596">
        <f t="shared" si="815"/>
        <v>10618.824553099999</v>
      </c>
      <c r="NZ12" s="596">
        <f t="shared" si="816"/>
        <v>9439.9400242499978</v>
      </c>
      <c r="OA12" s="596">
        <f t="shared" si="817"/>
        <v>11035.422845249999</v>
      </c>
      <c r="OB12" s="596">
        <f t="shared" ref="OB12" si="2039">OC45*OB$33</f>
        <v>14891.172995999999</v>
      </c>
      <c r="OC12" s="596">
        <f t="shared" si="378"/>
        <v>21273.104279999996</v>
      </c>
      <c r="OD12" s="596">
        <f>$OJ$45*OD$33</f>
        <v>10933.674792</v>
      </c>
      <c r="OE12" s="596">
        <f t="shared" ref="OE12:OJ12" si="2040">$OJ$45*OE$33</f>
        <v>11043.01153992</v>
      </c>
      <c r="OF12" s="596">
        <f t="shared" si="2040"/>
        <v>10915.452000680001</v>
      </c>
      <c r="OG12" s="596">
        <f t="shared" si="2040"/>
        <v>9703.6363779000003</v>
      </c>
      <c r="OH12" s="596">
        <f t="shared" si="2040"/>
        <v>11343.687596700001</v>
      </c>
      <c r="OI12" s="596">
        <f t="shared" si="2040"/>
        <v>15307.144708800002</v>
      </c>
      <c r="OJ12" s="730">
        <f t="shared" si="2040"/>
        <v>21867.349584</v>
      </c>
      <c r="OK12" s="732">
        <f t="shared" si="1774"/>
        <v>13511.724048000002</v>
      </c>
      <c r="OL12" s="108">
        <f t="shared" si="1774"/>
        <v>13646.841288480002</v>
      </c>
      <c r="OM12" s="108">
        <f t="shared" ref="OM12:OR12" si="2041">$OQ45*OM$33</f>
        <v>13489.204507920002</v>
      </c>
      <c r="ON12" s="108">
        <f t="shared" si="2041"/>
        <v>11991.655092600002</v>
      </c>
      <c r="OO12" s="108">
        <f t="shared" si="2041"/>
        <v>14018.413699800001</v>
      </c>
      <c r="OP12" s="108">
        <f t="shared" si="2041"/>
        <v>18916.413667200002</v>
      </c>
      <c r="OQ12" s="108">
        <f t="shared" si="2041"/>
        <v>27023.448096000004</v>
      </c>
      <c r="OR12" s="108">
        <f t="shared" si="821"/>
        <v>16515.546192000002</v>
      </c>
      <c r="OS12" s="108">
        <f t="shared" si="821"/>
        <v>16680.701653920001</v>
      </c>
      <c r="OT12" s="108">
        <f t="shared" si="821"/>
        <v>16488.020281680001</v>
      </c>
      <c r="OU12" s="108">
        <f t="shared" si="821"/>
        <v>14657.547245400001</v>
      </c>
      <c r="OV12" s="108">
        <f t="shared" si="821"/>
        <v>17134.879174199999</v>
      </c>
      <c r="OW12" s="108">
        <f t="shared" si="821"/>
        <v>23121.764668800002</v>
      </c>
      <c r="OX12" s="108">
        <f t="shared" si="821"/>
        <v>33031.092384000003</v>
      </c>
      <c r="OY12" s="108">
        <f t="shared" ref="OY12:PE12" si="2042">$PE45*OY$33</f>
        <v>11072.772575999999</v>
      </c>
      <c r="OZ12" s="108">
        <f t="shared" si="2042"/>
        <v>11183.500301760001</v>
      </c>
      <c r="PA12" s="108">
        <f t="shared" si="2042"/>
        <v>11054.31795504</v>
      </c>
      <c r="PB12" s="108">
        <f t="shared" si="2042"/>
        <v>9827.0856612000007</v>
      </c>
      <c r="PC12" s="108">
        <f t="shared" si="2042"/>
        <v>11488.001547600001</v>
      </c>
      <c r="PD12" s="108">
        <f t="shared" si="2042"/>
        <v>15501.8816064</v>
      </c>
      <c r="PE12" s="108">
        <f t="shared" si="2042"/>
        <v>22145.545151999999</v>
      </c>
      <c r="PF12" s="108">
        <f t="shared" ref="PF12:PL12" si="2043">$PL45*PF$33</f>
        <v>9269.5920480000004</v>
      </c>
      <c r="PG12" s="108">
        <f t="shared" si="2043"/>
        <v>9362.2879684800009</v>
      </c>
      <c r="PH12" s="108">
        <f t="shared" si="2043"/>
        <v>9254.1427279200016</v>
      </c>
      <c r="PI12" s="108">
        <f t="shared" si="2043"/>
        <v>8226.7629426000003</v>
      </c>
      <c r="PJ12" s="108">
        <f t="shared" si="2043"/>
        <v>9617.2017498000005</v>
      </c>
      <c r="PK12" s="108">
        <f t="shared" si="2043"/>
        <v>12977.428867200002</v>
      </c>
      <c r="PL12" s="108">
        <f t="shared" si="2043"/>
        <v>18539.184096000001</v>
      </c>
      <c r="PM12" s="108">
        <f t="shared" ref="PM12:PS12" si="2044">$PS45*PM$33</f>
        <v>11591.203121999999</v>
      </c>
      <c r="PN12" s="108">
        <f t="shared" si="2044"/>
        <v>11707.11515322</v>
      </c>
      <c r="PO12" s="108">
        <f t="shared" si="2044"/>
        <v>11571.884450130001</v>
      </c>
      <c r="PP12" s="108">
        <f t="shared" si="2044"/>
        <v>10287.192770775</v>
      </c>
      <c r="PQ12" s="108">
        <f t="shared" si="2044"/>
        <v>12025.873239074999</v>
      </c>
      <c r="PR12" s="108">
        <f t="shared" si="2044"/>
        <v>16227.684370800001</v>
      </c>
      <c r="PS12" s="108">
        <f t="shared" si="2044"/>
        <v>23182.406243999998</v>
      </c>
      <c r="PT12" s="108">
        <f t="shared" ref="PT12:PZ12" si="2045">$PZ45*PT$33</f>
        <v>9625.5713879999985</v>
      </c>
      <c r="PU12" s="108">
        <f t="shared" si="2045"/>
        <v>9721.8271018800006</v>
      </c>
      <c r="PV12" s="108">
        <f t="shared" si="2045"/>
        <v>9609.5287690200003</v>
      </c>
      <c r="PW12" s="108">
        <f t="shared" si="2045"/>
        <v>8542.6946068500001</v>
      </c>
      <c r="PX12" s="108">
        <f t="shared" si="2045"/>
        <v>9986.5303150500004</v>
      </c>
      <c r="PY12" s="108">
        <f t="shared" si="2045"/>
        <v>13475.7999432</v>
      </c>
      <c r="PZ12" s="108">
        <f t="shared" si="2045"/>
        <v>19251.142775999997</v>
      </c>
      <c r="QA12" s="108">
        <f t="shared" ref="QA12:QG12" si="2046">$QG45*QA$33</f>
        <v>13428.959453999998</v>
      </c>
      <c r="QB12" s="108">
        <f t="shared" si="2046"/>
        <v>13563.249048539999</v>
      </c>
      <c r="QC12" s="108">
        <f t="shared" si="2046"/>
        <v>13406.57785491</v>
      </c>
      <c r="QD12" s="108">
        <f t="shared" si="2046"/>
        <v>11918.201515424998</v>
      </c>
      <c r="QE12" s="108">
        <f t="shared" si="2046"/>
        <v>13932.545433524998</v>
      </c>
      <c r="QF12" s="108">
        <f t="shared" si="2046"/>
        <v>18800.543235599998</v>
      </c>
      <c r="QG12" s="108">
        <f t="shared" si="2046"/>
        <v>26857.918907999996</v>
      </c>
      <c r="QH12" s="108">
        <f t="shared" ref="QH12:QN12" si="2047">$QN45*QH$33</f>
        <v>13103.217701999998</v>
      </c>
      <c r="QI12" s="108">
        <f t="shared" si="2047"/>
        <v>13234.249879019999</v>
      </c>
      <c r="QJ12" s="108">
        <f t="shared" si="2047"/>
        <v>13081.37900583</v>
      </c>
      <c r="QK12" s="108">
        <f t="shared" si="2047"/>
        <v>11629.105710524998</v>
      </c>
      <c r="QL12" s="108">
        <f t="shared" si="2047"/>
        <v>13594.588365824999</v>
      </c>
      <c r="QM12" s="108">
        <f t="shared" si="2047"/>
        <v>18344.504782799999</v>
      </c>
      <c r="QN12" s="108">
        <f t="shared" si="2047"/>
        <v>26206.435403999996</v>
      </c>
      <c r="QO12" s="108">
        <f t="shared" ref="QO12:QU12" si="2048">$QU45*QO$33</f>
        <v>18044.341433999998</v>
      </c>
      <c r="QP12" s="108">
        <f t="shared" si="2048"/>
        <v>18224.784848339998</v>
      </c>
      <c r="QQ12" s="108">
        <f t="shared" si="2048"/>
        <v>18014.267531609999</v>
      </c>
      <c r="QR12" s="108">
        <f t="shared" si="2048"/>
        <v>16014.353022674997</v>
      </c>
      <c r="QS12" s="108">
        <f t="shared" si="2048"/>
        <v>18721.004237775</v>
      </c>
      <c r="QT12" s="108">
        <f t="shared" si="2048"/>
        <v>25262.078007599997</v>
      </c>
      <c r="QU12" s="108">
        <f t="shared" si="2048"/>
        <v>36088.682867999996</v>
      </c>
      <c r="QV12" s="108">
        <f t="shared" ref="QV12:RB12" si="2049">$RB45*QV$33</f>
        <v>15793.784711999997</v>
      </c>
      <c r="QW12" s="108">
        <f t="shared" si="2049"/>
        <v>15951.722559119997</v>
      </c>
      <c r="QX12" s="108">
        <f t="shared" si="2049"/>
        <v>15767.461737479998</v>
      </c>
      <c r="QY12" s="108">
        <f t="shared" si="2049"/>
        <v>14016.983931899997</v>
      </c>
      <c r="QZ12" s="108">
        <f t="shared" si="2049"/>
        <v>16386.051638699995</v>
      </c>
      <c r="RA12" s="108">
        <f t="shared" si="2049"/>
        <v>22111.298596799996</v>
      </c>
      <c r="RB12" s="108">
        <f t="shared" si="2049"/>
        <v>31587.569423999994</v>
      </c>
      <c r="RC12" s="108">
        <f t="shared" ref="RC12:RI12" si="2050">$RI45*RC$33</f>
        <v>14338.666691999999</v>
      </c>
      <c r="RD12" s="108">
        <f t="shared" si="2050"/>
        <v>14482.05335892</v>
      </c>
      <c r="RE12" s="108">
        <f t="shared" si="2050"/>
        <v>14314.76891418</v>
      </c>
      <c r="RF12" s="108">
        <f t="shared" si="2050"/>
        <v>12725.56668915</v>
      </c>
      <c r="RG12" s="108">
        <f t="shared" si="2050"/>
        <v>14876.36669295</v>
      </c>
      <c r="RH12" s="108">
        <f t="shared" si="2050"/>
        <v>20074.133368800001</v>
      </c>
      <c r="RI12" s="108">
        <f t="shared" si="2050"/>
        <v>28677.333383999998</v>
      </c>
      <c r="RJ12" s="108">
        <f t="shared" ref="RJ12:RP12" si="2051">$RP45*RJ$33</f>
        <v>18009.546606</v>
      </c>
      <c r="RK12" s="108">
        <f t="shared" si="2051"/>
        <v>18189.64207206</v>
      </c>
      <c r="RL12" s="108">
        <f t="shared" si="2051"/>
        <v>17979.53069499</v>
      </c>
      <c r="RM12" s="108">
        <f t="shared" si="2051"/>
        <v>15983.472612824999</v>
      </c>
      <c r="RN12" s="108">
        <f t="shared" si="2051"/>
        <v>18684.904603725001</v>
      </c>
      <c r="RO12" s="108">
        <f t="shared" si="2051"/>
        <v>25213.365248400001</v>
      </c>
      <c r="RP12" s="108">
        <f t="shared" si="2051"/>
        <v>36019.093212</v>
      </c>
      <c r="RQ12" s="108">
        <f t="shared" ref="RQ12:RW12" si="2052">$RW45*RQ$33</f>
        <v>19021.194791999998</v>
      </c>
      <c r="RR12" s="108">
        <f t="shared" si="2052"/>
        <v>19211.406739919999</v>
      </c>
      <c r="RS12" s="108">
        <f t="shared" si="2052"/>
        <v>18989.49280068</v>
      </c>
      <c r="RT12" s="108">
        <f t="shared" si="2052"/>
        <v>16881.310377900001</v>
      </c>
      <c r="RU12" s="108">
        <f t="shared" si="2052"/>
        <v>19734.489596700001</v>
      </c>
      <c r="RV12" s="108">
        <f t="shared" si="2052"/>
        <v>26629.672708800001</v>
      </c>
      <c r="RW12" s="108">
        <f t="shared" si="2052"/>
        <v>38042.389583999997</v>
      </c>
      <c r="RX12" s="108">
        <f t="shared" ref="RX12:SK12" si="2053">$SD45*RX$33</f>
        <v>21356.148077999998</v>
      </c>
      <c r="RY12" s="108">
        <f t="shared" si="2053"/>
        <v>21569.709558779999</v>
      </c>
      <c r="RZ12" s="108">
        <f t="shared" si="2053"/>
        <v>21320.554497870002</v>
      </c>
      <c r="SA12" s="108">
        <f t="shared" si="2053"/>
        <v>18953.581419225</v>
      </c>
      <c r="SB12" s="108">
        <f t="shared" si="2053"/>
        <v>22157.003630924999</v>
      </c>
      <c r="SC12" s="108">
        <f t="shared" si="2053"/>
        <v>29898.607309200001</v>
      </c>
      <c r="SD12" s="108">
        <f t="shared" si="2053"/>
        <v>42712.296155999997</v>
      </c>
      <c r="SE12" s="108">
        <f t="shared" ref="SE12:SK12" si="2054">$SK45*SE$33</f>
        <v>16497.889866000001</v>
      </c>
      <c r="SF12" s="108">
        <f t="shared" si="2054"/>
        <v>16662.868764660001</v>
      </c>
      <c r="SG12" s="108">
        <f t="shared" si="2054"/>
        <v>16470.393382890001</v>
      </c>
      <c r="SH12" s="108">
        <f t="shared" si="2054"/>
        <v>14641.877256075</v>
      </c>
      <c r="SI12" s="108">
        <f t="shared" si="2054"/>
        <v>17116.560735974999</v>
      </c>
      <c r="SJ12" s="108">
        <f t="shared" si="2054"/>
        <v>23097.045812400003</v>
      </c>
      <c r="SK12" s="108">
        <f t="shared" si="2054"/>
        <v>32995.779732000003</v>
      </c>
      <c r="SL12" s="108">
        <f t="shared" ref="SL12:SR12" si="2055">$SR45*SL$33</f>
        <v>16502.682366000001</v>
      </c>
      <c r="SM12" s="108">
        <f t="shared" si="2055"/>
        <v>16667.70918966</v>
      </c>
      <c r="SN12" s="108">
        <f t="shared" si="2055"/>
        <v>16475.177895389999</v>
      </c>
      <c r="SO12" s="108">
        <f t="shared" si="2055"/>
        <v>14646.130599825001</v>
      </c>
      <c r="SP12" s="108">
        <f t="shared" si="2055"/>
        <v>17121.532954725</v>
      </c>
      <c r="SQ12" s="108">
        <f t="shared" si="2055"/>
        <v>23103.755312400001</v>
      </c>
      <c r="SR12" s="108">
        <f t="shared" si="2055"/>
        <v>33005.364732000002</v>
      </c>
      <c r="SS12" s="108">
        <f t="shared" ref="SS12:SY12" si="2056">$SY45*SS$33</f>
        <v>17271.251117999996</v>
      </c>
      <c r="ST12" s="108">
        <f t="shared" si="2056"/>
        <v>17443.963629179998</v>
      </c>
      <c r="SU12" s="108">
        <f t="shared" si="2056"/>
        <v>17242.465699469998</v>
      </c>
      <c r="SV12" s="108">
        <f t="shared" si="2056"/>
        <v>15328.235367224997</v>
      </c>
      <c r="SW12" s="108">
        <f t="shared" si="2056"/>
        <v>17918.923034924996</v>
      </c>
      <c r="SX12" s="108">
        <f t="shared" si="2056"/>
        <v>24179.751565199997</v>
      </c>
      <c r="SY12" s="108">
        <f t="shared" si="2056"/>
        <v>34542.502235999993</v>
      </c>
      <c r="SZ12" s="108">
        <f t="shared" ref="SZ12:TF12" si="2057">$TF45*SZ$33</f>
        <v>16717.471991999999</v>
      </c>
      <c r="TA12" s="108">
        <f t="shared" si="2057"/>
        <v>16884.646711920002</v>
      </c>
      <c r="TB12" s="108">
        <f t="shared" si="2057"/>
        <v>16689.609538680001</v>
      </c>
      <c r="TC12" s="108">
        <f t="shared" si="2057"/>
        <v>14836.756392900001</v>
      </c>
      <c r="TD12" s="108">
        <f t="shared" si="2057"/>
        <v>17344.377191700001</v>
      </c>
      <c r="TE12" s="108">
        <f t="shared" si="2057"/>
        <v>23404.460788800003</v>
      </c>
      <c r="TF12" s="108">
        <f t="shared" si="2057"/>
        <v>33434.943983999998</v>
      </c>
      <c r="TG12" s="108">
        <f t="shared" ref="TG12:TM12" si="2058">$TM45*TG$33</f>
        <v>18558.313415999997</v>
      </c>
      <c r="TH12" s="108">
        <f t="shared" si="2058"/>
        <v>18743.89655016</v>
      </c>
      <c r="TI12" s="108">
        <f t="shared" si="2058"/>
        <v>18527.382893639999</v>
      </c>
      <c r="TJ12" s="108">
        <f t="shared" si="2058"/>
        <v>16470.503156699997</v>
      </c>
      <c r="TK12" s="108">
        <f t="shared" si="2058"/>
        <v>19254.2501691</v>
      </c>
      <c r="TL12" s="108">
        <f t="shared" si="2058"/>
        <v>25981.638782399998</v>
      </c>
      <c r="TM12" s="108">
        <f t="shared" si="2058"/>
        <v>37116.626831999994</v>
      </c>
      <c r="TN12" s="108">
        <f t="shared" ref="TN12:TT12" si="2059">$TT45*TN$33</f>
        <v>16626.406823999998</v>
      </c>
      <c r="TO12" s="108">
        <f t="shared" si="2059"/>
        <v>16792.670892239999</v>
      </c>
      <c r="TP12" s="108">
        <f t="shared" si="2059"/>
        <v>16598.696145959999</v>
      </c>
      <c r="TQ12" s="108">
        <f t="shared" si="2059"/>
        <v>14755.936056299999</v>
      </c>
      <c r="TR12" s="108">
        <f t="shared" si="2059"/>
        <v>17249.897079899998</v>
      </c>
      <c r="TS12" s="108">
        <f t="shared" si="2059"/>
        <v>23276.9695536</v>
      </c>
      <c r="TT12" s="108">
        <f t="shared" si="2059"/>
        <v>33252.813647999996</v>
      </c>
      <c r="TU12" s="108">
        <f t="shared" ref="TU12:UA12" si="2060">$UA45*TU$33</f>
        <v>14223.472883999999</v>
      </c>
      <c r="TV12" s="108">
        <f t="shared" si="2060"/>
        <v>14365.707612839999</v>
      </c>
      <c r="TW12" s="108">
        <f t="shared" si="2060"/>
        <v>14199.767095859999</v>
      </c>
      <c r="TX12" s="108">
        <f t="shared" si="2060"/>
        <v>12623.33218455</v>
      </c>
      <c r="TY12" s="108">
        <f t="shared" si="2060"/>
        <v>14756.853117149998</v>
      </c>
      <c r="TZ12" s="108">
        <f t="shared" si="2060"/>
        <v>19912.8620376</v>
      </c>
      <c r="UA12" s="108">
        <f t="shared" si="2060"/>
        <v>28446.945767999998</v>
      </c>
      <c r="UB12" s="108">
        <f t="shared" ref="UB12:UH12" si="2061">$UH45*UB$33</f>
        <v>16844.048945999999</v>
      </c>
      <c r="UC12" s="108">
        <f t="shared" si="2061"/>
        <v>17012.48943546</v>
      </c>
      <c r="UD12" s="108">
        <f t="shared" si="2061"/>
        <v>16815.97553109</v>
      </c>
      <c r="UE12" s="108">
        <f t="shared" si="2061"/>
        <v>14949.093439574999</v>
      </c>
      <c r="UF12" s="108">
        <f t="shared" si="2061"/>
        <v>17475.700781475</v>
      </c>
      <c r="UG12" s="108">
        <f t="shared" si="2061"/>
        <v>23581.6685244</v>
      </c>
      <c r="UH12" s="108">
        <f t="shared" si="2061"/>
        <v>33688.097891999998</v>
      </c>
      <c r="UI12" s="108">
        <f t="shared" si="842"/>
        <v>15326.494422766789</v>
      </c>
      <c r="UJ12" s="108">
        <f t="shared" si="842"/>
        <v>15479.759366994458</v>
      </c>
      <c r="UK12" s="108">
        <f t="shared" si="842"/>
        <v>15300.950265395511</v>
      </c>
      <c r="UL12" s="108">
        <f t="shared" si="842"/>
        <v>13602.263800205525</v>
      </c>
      <c r="UM12" s="108">
        <f t="shared" si="842"/>
        <v>15901.237963620544</v>
      </c>
      <c r="UN12" s="108">
        <f t="shared" si="842"/>
        <v>21457.092191873508</v>
      </c>
      <c r="UO12" s="108">
        <f t="shared" si="842"/>
        <v>30652.988845533579</v>
      </c>
      <c r="UP12" s="108">
        <f t="shared" si="843"/>
        <v>16378.282203160761</v>
      </c>
      <c r="UQ12" s="108">
        <f t="shared" si="843"/>
        <v>16542.065025192369</v>
      </c>
      <c r="UR12" s="108">
        <f t="shared" si="843"/>
        <v>16350.985066155492</v>
      </c>
      <c r="US12" s="108">
        <f t="shared" si="843"/>
        <v>14535.725455305175</v>
      </c>
      <c r="UT12" s="108">
        <f t="shared" si="843"/>
        <v>16992.467785779289</v>
      </c>
      <c r="UU12" s="108">
        <f t="shared" si="843"/>
        <v>22929.595084425066</v>
      </c>
      <c r="UV12" s="108">
        <f t="shared" si="843"/>
        <v>32756.564406321522</v>
      </c>
      <c r="UW12" s="108">
        <f t="shared" si="844"/>
        <v>14743.982368796473</v>
      </c>
      <c r="UX12" s="108">
        <f t="shared" si="844"/>
        <v>14891.422192484437</v>
      </c>
      <c r="UY12" s="108">
        <f t="shared" si="844"/>
        <v>14719.409064848478</v>
      </c>
      <c r="UZ12" s="108">
        <f t="shared" si="844"/>
        <v>13085.28435230687</v>
      </c>
      <c r="VA12" s="108">
        <f t="shared" si="844"/>
        <v>15296.88170762634</v>
      </c>
      <c r="VB12" s="108">
        <f t="shared" si="844"/>
        <v>20641.575316315062</v>
      </c>
      <c r="VC12" s="108">
        <f t="shared" si="844"/>
        <v>29487.964737592945</v>
      </c>
      <c r="VD12" s="108">
        <f t="shared" si="845"/>
        <v>14361.78376995763</v>
      </c>
      <c r="VE12" s="108">
        <f t="shared" si="845"/>
        <v>14505.401607657208</v>
      </c>
      <c r="VF12" s="108">
        <f t="shared" si="845"/>
        <v>14337.847463674369</v>
      </c>
      <c r="VG12" s="108">
        <f t="shared" si="845"/>
        <v>12746.083095837397</v>
      </c>
      <c r="VH12" s="108">
        <f t="shared" si="845"/>
        <v>14900.350661331042</v>
      </c>
      <c r="VI12" s="108">
        <f t="shared" si="845"/>
        <v>20106.497277940689</v>
      </c>
      <c r="VJ12" s="108">
        <f t="shared" si="845"/>
        <v>28723.567539915261</v>
      </c>
      <c r="VK12" s="108">
        <f t="shared" si="846"/>
        <v>15262.502038959938</v>
      </c>
      <c r="VL12" s="108">
        <f t="shared" si="846"/>
        <v>15415.127059349537</v>
      </c>
      <c r="VM12" s="108">
        <f t="shared" si="846"/>
        <v>15237.064535561673</v>
      </c>
      <c r="VN12" s="108">
        <f t="shared" si="846"/>
        <v>13545.470559576945</v>
      </c>
      <c r="VO12" s="108">
        <f t="shared" si="846"/>
        <v>15834.845865420935</v>
      </c>
      <c r="VP12" s="108">
        <f t="shared" si="846"/>
        <v>21367.502854543913</v>
      </c>
      <c r="VQ12" s="108">
        <f t="shared" si="846"/>
        <v>30525.004077919875</v>
      </c>
      <c r="VR12" s="108">
        <f t="shared" si="847"/>
        <v>15976.487894509488</v>
      </c>
      <c r="VS12" s="108">
        <f t="shared" si="847"/>
        <v>16136.252773454586</v>
      </c>
      <c r="VT12" s="108">
        <f t="shared" si="847"/>
        <v>15949.860414685307</v>
      </c>
      <c r="VU12" s="108">
        <f t="shared" si="847"/>
        <v>14179.133006377171</v>
      </c>
      <c r="VV12" s="108">
        <f t="shared" si="847"/>
        <v>16575.606190553593</v>
      </c>
      <c r="VW12" s="108">
        <f t="shared" si="847"/>
        <v>22367.083052313286</v>
      </c>
      <c r="VX12" s="108">
        <f t="shared" si="847"/>
        <v>31952.975789018976</v>
      </c>
      <c r="VY12" s="108">
        <f t="shared" ref="VY12:WE12" si="2062">$WE45*VY$33</f>
        <v>17495.728739999999</v>
      </c>
      <c r="VZ12" s="108">
        <f t="shared" si="2062"/>
        <v>17670.686027399999</v>
      </c>
      <c r="WA12" s="108">
        <f t="shared" si="2062"/>
        <v>17466.5691921</v>
      </c>
      <c r="WB12" s="108">
        <f t="shared" si="2062"/>
        <v>15527.459256749999</v>
      </c>
      <c r="WC12" s="108">
        <f t="shared" si="2062"/>
        <v>18151.818567750001</v>
      </c>
      <c r="WD12" s="108">
        <f t="shared" si="2062"/>
        <v>24494.020236</v>
      </c>
      <c r="WE12" s="108">
        <f t="shared" si="2062"/>
        <v>34991.457479999997</v>
      </c>
      <c r="WF12" s="108">
        <f t="shared" si="850"/>
        <v>15118.335576662652</v>
      </c>
      <c r="WG12" s="108">
        <f t="shared" si="850"/>
        <v>15269.518932429277</v>
      </c>
      <c r="WH12" s="108">
        <f t="shared" si="850"/>
        <v>15093.138350701549</v>
      </c>
      <c r="WI12" s="108">
        <f t="shared" si="850"/>
        <v>13417.522824288102</v>
      </c>
      <c r="WJ12" s="108">
        <f t="shared" si="850"/>
        <v>15685.273160787501</v>
      </c>
      <c r="WK12" s="108">
        <f t="shared" si="850"/>
        <v>21165.669807327711</v>
      </c>
      <c r="WL12" s="108">
        <f t="shared" si="850"/>
        <v>30236.671153325304</v>
      </c>
      <c r="WM12" s="108">
        <f t="shared" si="851"/>
        <v>13835.471353619174</v>
      </c>
      <c r="WN12" s="108">
        <f t="shared" si="851"/>
        <v>13973.826067155367</v>
      </c>
      <c r="WO12" s="108">
        <f t="shared" si="851"/>
        <v>13812.412234696478</v>
      </c>
      <c r="WP12" s="108">
        <f t="shared" si="851"/>
        <v>12278.980826337018</v>
      </c>
      <c r="WQ12" s="108">
        <f t="shared" si="851"/>
        <v>14354.301529379894</v>
      </c>
      <c r="WR12" s="108">
        <f t="shared" si="851"/>
        <v>19369.659895066849</v>
      </c>
      <c r="WS12" s="108">
        <f t="shared" si="851"/>
        <v>27670.942707238348</v>
      </c>
      <c r="WT12" s="108">
        <f t="shared" si="852"/>
        <v>14560.738989309244</v>
      </c>
      <c r="WU12" s="108">
        <f t="shared" si="852"/>
        <v>14706.346379202339</v>
      </c>
      <c r="WV12" s="108">
        <f t="shared" si="852"/>
        <v>14536.471090993731</v>
      </c>
      <c r="WW12" s="108">
        <f t="shared" si="852"/>
        <v>12922.655853011955</v>
      </c>
      <c r="WX12" s="108">
        <f t="shared" si="852"/>
        <v>15106.766701408342</v>
      </c>
      <c r="WY12" s="108">
        <f t="shared" si="852"/>
        <v>20385.034585032943</v>
      </c>
      <c r="WZ12" s="108">
        <f t="shared" si="852"/>
        <v>29121.477978618488</v>
      </c>
      <c r="XA12" s="108">
        <f t="shared" si="853"/>
        <v>11278.17660411884</v>
      </c>
      <c r="XB12" s="108">
        <f t="shared" si="853"/>
        <v>11390.958370160031</v>
      </c>
      <c r="XC12" s="108">
        <f t="shared" si="853"/>
        <v>11259.379643111977</v>
      </c>
      <c r="XD12" s="108">
        <f t="shared" si="853"/>
        <v>10009.381736155472</v>
      </c>
      <c r="XE12" s="108">
        <f t="shared" si="853"/>
        <v>11701.108226773298</v>
      </c>
      <c r="XF12" s="108">
        <f t="shared" si="853"/>
        <v>15789.44724576638</v>
      </c>
      <c r="XG12" s="108">
        <f t="shared" si="853"/>
        <v>22556.353208237681</v>
      </c>
      <c r="XH12" s="108">
        <f t="shared" si="854"/>
        <v>11579.421981461739</v>
      </c>
      <c r="XI12" s="108">
        <f t="shared" si="854"/>
        <v>11695.216201276358</v>
      </c>
      <c r="XJ12" s="108">
        <f t="shared" si="854"/>
        <v>11560.122944825969</v>
      </c>
      <c r="XK12" s="108">
        <f t="shared" si="854"/>
        <v>10276.737008547294</v>
      </c>
      <c r="XL12" s="108">
        <f t="shared" si="854"/>
        <v>12013.650305766556</v>
      </c>
      <c r="XM12" s="108">
        <f t="shared" si="854"/>
        <v>16211.190774046438</v>
      </c>
      <c r="XN12" s="108">
        <f t="shared" si="854"/>
        <v>23158.843962923478</v>
      </c>
      <c r="XO12" s="108">
        <f t="shared" si="855"/>
        <v>15990.058407228677</v>
      </c>
      <c r="XP12" s="108">
        <f t="shared" si="855"/>
        <v>16149.958991300962</v>
      </c>
      <c r="XQ12" s="108">
        <f t="shared" si="855"/>
        <v>15963.408309883296</v>
      </c>
      <c r="XR12" s="108">
        <f t="shared" si="855"/>
        <v>14191.17683641545</v>
      </c>
      <c r="XS12" s="108">
        <f t="shared" si="855"/>
        <v>16589.685597499752</v>
      </c>
      <c r="XT12" s="108">
        <f t="shared" si="855"/>
        <v>22386.081770120149</v>
      </c>
      <c r="XU12" s="108">
        <f t="shared" si="855"/>
        <v>31980.116814457353</v>
      </c>
      <c r="XV12" s="108">
        <f t="shared" si="856"/>
        <v>20317.609497194015</v>
      </c>
      <c r="XW12" s="108">
        <f t="shared" si="856"/>
        <v>20520.785592165957</v>
      </c>
      <c r="XX12" s="108">
        <f t="shared" si="856"/>
        <v>20283.746814698694</v>
      </c>
      <c r="XY12" s="108">
        <f t="shared" si="856"/>
        <v>18031.878428759686</v>
      </c>
      <c r="XZ12" s="108">
        <f t="shared" si="856"/>
        <v>21079.519853338792</v>
      </c>
      <c r="YA12" s="108">
        <f t="shared" si="856"/>
        <v>28444.653296071625</v>
      </c>
      <c r="YB12" s="108">
        <f t="shared" si="856"/>
        <v>40635.218994388029</v>
      </c>
      <c r="YC12" s="108">
        <f t="shared" si="857"/>
        <v>21669.945111361827</v>
      </c>
      <c r="YD12" s="108">
        <f t="shared" si="857"/>
        <v>21886.644562475445</v>
      </c>
      <c r="YE12" s="108">
        <f t="shared" si="857"/>
        <v>21633.828536176221</v>
      </c>
      <c r="YF12" s="108">
        <f t="shared" si="857"/>
        <v>19232.076286333617</v>
      </c>
      <c r="YG12" s="108">
        <f t="shared" si="857"/>
        <v>22482.568053037896</v>
      </c>
      <c r="YH12" s="108">
        <f t="shared" si="857"/>
        <v>30337.923155906556</v>
      </c>
      <c r="YI12" s="108">
        <f t="shared" si="857"/>
        <v>43339.890222723654</v>
      </c>
      <c r="YJ12" s="108">
        <f t="shared" si="858"/>
        <v>36294.804148112264</v>
      </c>
      <c r="YK12" s="108">
        <f t="shared" si="858"/>
        <v>36657.75218959339</v>
      </c>
      <c r="YL12" s="108">
        <f t="shared" si="858"/>
        <v>36234.312807865412</v>
      </c>
      <c r="YM12" s="108">
        <f t="shared" si="858"/>
        <v>32211.638681449636</v>
      </c>
      <c r="YN12" s="108">
        <f t="shared" si="858"/>
        <v>37655.859303666475</v>
      </c>
      <c r="YO12" s="108">
        <f t="shared" si="858"/>
        <v>50812.725807357179</v>
      </c>
      <c r="YP12" s="108">
        <f t="shared" si="858"/>
        <v>72589.608296224527</v>
      </c>
      <c r="YQ12" s="108">
        <f t="shared" si="859"/>
        <v>30836.541178693293</v>
      </c>
      <c r="YR12" s="108">
        <f t="shared" si="859"/>
        <v>20473.916682279745</v>
      </c>
      <c r="YS12" s="108">
        <f t="shared" si="859"/>
        <v>22426.575402686034</v>
      </c>
      <c r="YT12" s="108">
        <f t="shared" si="859"/>
        <v>21846.577762961395</v>
      </c>
      <c r="YU12" s="108">
        <f t="shared" si="859"/>
        <v>26196.560060896183</v>
      </c>
      <c r="YV12" s="108">
        <f t="shared" si="859"/>
        <v>27182.556048428069</v>
      </c>
      <c r="YW12" s="108">
        <f t="shared" si="859"/>
        <v>44369.819438934865</v>
      </c>
      <c r="YX12" s="108">
        <f t="shared" si="860"/>
        <v>18868.033677251457</v>
      </c>
      <c r="YY12" s="108">
        <f t="shared" si="860"/>
        <v>19056.714014023968</v>
      </c>
      <c r="YZ12" s="108">
        <f t="shared" si="860"/>
        <v>18836.586954456034</v>
      </c>
      <c r="ZA12" s="108">
        <f t="shared" si="860"/>
        <v>16745.379888560667</v>
      </c>
      <c r="ZB12" s="108">
        <f t="shared" si="860"/>
        <v>19575.584940148387</v>
      </c>
      <c r="ZC12" s="108">
        <f t="shared" si="860"/>
        <v>26415.247148152041</v>
      </c>
      <c r="ZD12" s="108">
        <f t="shared" si="860"/>
        <v>37736.067354502913</v>
      </c>
      <c r="ZE12" s="108">
        <f t="shared" si="861"/>
        <v>24320.254005504121</v>
      </c>
      <c r="ZF12" s="108">
        <f t="shared" si="861"/>
        <v>24563.456545559166</v>
      </c>
      <c r="ZG12" s="108">
        <f t="shared" si="861"/>
        <v>24279.720248828282</v>
      </c>
      <c r="ZH12" s="108">
        <f t="shared" si="861"/>
        <v>21584.225429884907</v>
      </c>
      <c r="ZI12" s="108">
        <f t="shared" si="861"/>
        <v>25232.263530710523</v>
      </c>
      <c r="ZJ12" s="108">
        <f t="shared" si="861"/>
        <v>34048.355607705773</v>
      </c>
      <c r="ZK12" s="108">
        <f t="shared" si="861"/>
        <v>48640.508011008242</v>
      </c>
      <c r="ZL12" s="108">
        <f t="shared" si="862"/>
        <v>34469.861707948345</v>
      </c>
      <c r="ZM12" s="108">
        <f t="shared" si="862"/>
        <v>34814.560325027829</v>
      </c>
      <c r="ZN12" s="108">
        <f t="shared" si="862"/>
        <v>34412.4119384351</v>
      </c>
      <c r="ZO12" s="108">
        <f t="shared" si="862"/>
        <v>30592.002265804153</v>
      </c>
      <c r="ZP12" s="108">
        <f t="shared" si="862"/>
        <v>35762.4815219964</v>
      </c>
      <c r="ZQ12" s="108">
        <f t="shared" si="862"/>
        <v>48257.806391127684</v>
      </c>
      <c r="ZR12" s="108">
        <f t="shared" si="862"/>
        <v>68939.723415896689</v>
      </c>
      <c r="ZS12" s="108">
        <f t="shared" si="863"/>
        <v>46870.895674353065</v>
      </c>
      <c r="ZT12" s="108">
        <f t="shared" si="863"/>
        <v>47339.604631096605</v>
      </c>
      <c r="ZU12" s="108">
        <f t="shared" si="863"/>
        <v>46792.777514895824</v>
      </c>
      <c r="ZV12" s="108">
        <f t="shared" si="863"/>
        <v>41597.919910988348</v>
      </c>
      <c r="ZW12" s="108">
        <f t="shared" si="863"/>
        <v>48628.554262141319</v>
      </c>
      <c r="ZX12" s="108">
        <f t="shared" si="863"/>
        <v>65619.253944094307</v>
      </c>
      <c r="ZY12" s="108">
        <f t="shared" si="863"/>
        <v>93741.791348706131</v>
      </c>
      <c r="ZZ12" s="108">
        <v>57555.491742381993</v>
      </c>
      <c r="AAA12" s="108">
        <v>52964.506195595794</v>
      </c>
      <c r="AAB12" s="108">
        <v>49266.457592226965</v>
      </c>
      <c r="AAC12" s="108">
        <v>55901.248550032265</v>
      </c>
      <c r="AAD12" s="108">
        <v>61714.837693672722</v>
      </c>
      <c r="AAE12" s="108">
        <v>71881.337324341206</v>
      </c>
      <c r="AAF12" s="108">
        <v>112694.49734453727</v>
      </c>
      <c r="AAG12" s="108">
        <v>75005.733620279032</v>
      </c>
      <c r="AAH12" s="108">
        <v>69727.891325749617</v>
      </c>
      <c r="AAI12" s="108">
        <v>69882.077898088755</v>
      </c>
      <c r="AAJ12" s="108">
        <v>75014.859624805438</v>
      </c>
      <c r="AAK12" s="108">
        <v>85671.482533705886</v>
      </c>
      <c r="AAL12" s="108">
        <v>90521.463283676974</v>
      </c>
      <c r="AAM12" s="108">
        <v>132565.07646177863</v>
      </c>
      <c r="AAN12" s="108">
        <v>111125.65348652193</v>
      </c>
      <c r="AAO12" s="108">
        <v>101250.32203178841</v>
      </c>
      <c r="AAP12" s="596">
        <f t="shared" ca="1" si="864"/>
        <v>92827.491470920475</v>
      </c>
      <c r="AAQ12" s="596">
        <f t="shared" ca="1" si="864"/>
        <v>100811.64265967655</v>
      </c>
      <c r="AAR12" s="596">
        <f t="shared" ca="1" si="423"/>
        <v>110881.86777543237</v>
      </c>
      <c r="AAS12" s="596">
        <f t="shared" ca="1" si="423"/>
        <v>121105.0315989282</v>
      </c>
      <c r="AAT12" s="596">
        <f t="shared" ca="1" si="423"/>
        <v>149484.84544015815</v>
      </c>
      <c r="AAU12" s="596">
        <f t="shared" ca="1" si="423"/>
        <v>138826.84828398717</v>
      </c>
      <c r="AAV12" s="596">
        <f t="shared" ca="1" si="423"/>
        <v>202771.56293024385</v>
      </c>
      <c r="AAW12" s="596">
        <f t="shared" ca="1" si="423"/>
        <v>122994.95584447577</v>
      </c>
      <c r="AAX12" s="348">
        <v>0</v>
      </c>
      <c r="AAY12" s="596">
        <f t="shared" ca="1" si="424"/>
        <v>45868.723153363942</v>
      </c>
      <c r="AAZ12" s="596">
        <f t="shared" ca="1" si="424"/>
        <v>52604.933277767566</v>
      </c>
      <c r="ABA12" s="596">
        <f t="shared" ca="1" si="424"/>
        <v>59954.107124363589</v>
      </c>
      <c r="ABB12" s="596">
        <f t="shared" ca="1" si="424"/>
        <v>34043.092530113026</v>
      </c>
      <c r="ABC12" s="596">
        <f t="shared" ca="1" si="424"/>
        <v>30641.166841380444</v>
      </c>
      <c r="ABD12" s="596">
        <f t="shared" ca="1" si="424"/>
        <v>37469.630461523142</v>
      </c>
      <c r="ABE12" s="348">
        <v>0</v>
      </c>
      <c r="ABF12" s="596">
        <f t="shared" ca="1" si="424"/>
        <v>27474.653072166813</v>
      </c>
      <c r="ABG12" s="596">
        <f t="shared" ca="1" si="424"/>
        <v>36084.519155929651</v>
      </c>
      <c r="ABH12" s="596">
        <f t="shared" ca="1" si="424"/>
        <v>43154.037589871201</v>
      </c>
      <c r="ABI12" s="108">
        <f t="shared" ref="ABI12:ABO12" si="2063">$ABO45*ABI$33</f>
        <v>0</v>
      </c>
      <c r="ABJ12" s="108">
        <f t="shared" si="2063"/>
        <v>0</v>
      </c>
      <c r="ABK12" s="108">
        <f t="shared" si="2063"/>
        <v>0</v>
      </c>
      <c r="ABL12" s="108">
        <f t="shared" si="2063"/>
        <v>0</v>
      </c>
      <c r="ABM12" s="108">
        <f t="shared" si="2063"/>
        <v>0</v>
      </c>
      <c r="ABN12" s="108">
        <f t="shared" si="2063"/>
        <v>0</v>
      </c>
      <c r="ABO12" s="108">
        <f t="shared" si="2063"/>
        <v>0</v>
      </c>
      <c r="ABP12" s="108">
        <f t="shared" ref="ABP12:ABV12" si="2064">$ABV45*ABP$33</f>
        <v>0</v>
      </c>
      <c r="ABQ12" s="108">
        <f t="shared" si="2064"/>
        <v>0</v>
      </c>
      <c r="ABR12" s="108">
        <f t="shared" si="2064"/>
        <v>0</v>
      </c>
      <c r="ABS12" s="108">
        <f t="shared" si="2064"/>
        <v>0</v>
      </c>
      <c r="ABT12" s="108">
        <f t="shared" si="2064"/>
        <v>0</v>
      </c>
      <c r="ABU12" s="108">
        <f t="shared" si="2064"/>
        <v>0</v>
      </c>
      <c r="ABV12" s="108">
        <f t="shared" si="2064"/>
        <v>0</v>
      </c>
      <c r="ABW12" s="108">
        <f t="shared" ref="ABW12:ACC12" si="2065">$ACC45*ABW$33</f>
        <v>0</v>
      </c>
      <c r="ABX12" s="108">
        <f t="shared" si="2065"/>
        <v>0</v>
      </c>
      <c r="ABY12" s="108">
        <f t="shared" si="2065"/>
        <v>0</v>
      </c>
      <c r="ABZ12" s="108">
        <f t="shared" si="2065"/>
        <v>0</v>
      </c>
      <c r="ACA12" s="108">
        <f t="shared" si="2065"/>
        <v>0</v>
      </c>
      <c r="ACB12" s="108">
        <f t="shared" si="2065"/>
        <v>0</v>
      </c>
      <c r="ACC12" s="108">
        <f t="shared" si="2065"/>
        <v>0</v>
      </c>
      <c r="ACD12" s="108">
        <f t="shared" ref="ACD12:ACJ12" si="2066">$ACI45*ACD$33</f>
        <v>0</v>
      </c>
      <c r="ACE12" s="108">
        <f t="shared" si="2066"/>
        <v>0</v>
      </c>
      <c r="ACF12" s="108">
        <f t="shared" si="2066"/>
        <v>0</v>
      </c>
      <c r="ACG12" s="108">
        <f t="shared" si="2066"/>
        <v>0</v>
      </c>
      <c r="ACH12" s="108">
        <f t="shared" si="2066"/>
        <v>0</v>
      </c>
      <c r="ACI12" s="108">
        <f t="shared" si="2066"/>
        <v>0</v>
      </c>
      <c r="ACJ12" s="108">
        <f t="shared" si="2066"/>
        <v>0</v>
      </c>
    </row>
    <row r="13" spans="1:779">
      <c r="A13" s="598" t="s">
        <v>20</v>
      </c>
      <c r="B13" s="596">
        <f t="shared" si="429"/>
        <v>0</v>
      </c>
      <c r="C13" s="596">
        <f t="shared" si="430"/>
        <v>8205.0177484800006</v>
      </c>
      <c r="D13" s="596">
        <f t="shared" si="431"/>
        <v>7739.8425619200007</v>
      </c>
      <c r="E13" s="596">
        <f t="shared" si="432"/>
        <v>6983.2323187200009</v>
      </c>
      <c r="F13" s="596">
        <f t="shared" si="433"/>
        <v>7723.0290009600012</v>
      </c>
      <c r="G13" s="596">
        <f t="shared" si="434"/>
        <v>9936.8145273600021</v>
      </c>
      <c r="H13" s="596">
        <f t="shared" si="435"/>
        <v>15457.267042560001</v>
      </c>
      <c r="I13" s="596">
        <f t="shared" si="436"/>
        <v>4301.7862987500002</v>
      </c>
      <c r="J13" s="596">
        <f t="shared" si="437"/>
        <v>4204.2646950000008</v>
      </c>
      <c r="K13" s="596">
        <f t="shared" si="438"/>
        <v>4265.6671862500007</v>
      </c>
      <c r="L13" s="596">
        <f t="shared" si="439"/>
        <v>4171.7574937500003</v>
      </c>
      <c r="M13" s="596">
        <f t="shared" si="440"/>
        <v>4616.0225774999999</v>
      </c>
      <c r="N13" s="596">
        <f t="shared" ref="N13" si="2067">O46*N$33</f>
        <v>5681.5363962500005</v>
      </c>
      <c r="O13" s="596">
        <f t="shared" ref="O13" si="2068">O46*O$33</f>
        <v>8878.0778525000005</v>
      </c>
      <c r="P13" s="596">
        <f t="shared" si="443"/>
        <v>5574.9454560000004</v>
      </c>
      <c r="Q13" s="596">
        <f t="shared" si="444"/>
        <v>5958.9570960000001</v>
      </c>
      <c r="R13" s="596">
        <f t="shared" si="445"/>
        <v>5172.8626800000011</v>
      </c>
      <c r="S13" s="596">
        <f t="shared" si="446"/>
        <v>5308.3962000000001</v>
      </c>
      <c r="T13" s="596">
        <f t="shared" si="447"/>
        <v>5656.2655680000007</v>
      </c>
      <c r="U13" s="596">
        <f t="shared" ref="U13" si="2069">V46*U$33</f>
        <v>7160.687640000001</v>
      </c>
      <c r="V13" s="596">
        <f t="shared" ref="V13" si="2070">V46*V$33</f>
        <v>10345.725360000002</v>
      </c>
      <c r="W13" s="596">
        <f t="shared" si="450"/>
        <v>6837.3592932000001</v>
      </c>
      <c r="X13" s="596">
        <f t="shared" si="451"/>
        <v>7308.3281262</v>
      </c>
      <c r="Y13" s="596">
        <f t="shared" si="452"/>
        <v>6344.227221000001</v>
      </c>
      <c r="Z13" s="596">
        <f t="shared" si="453"/>
        <v>6510.4515150000007</v>
      </c>
      <c r="AA13" s="596">
        <f t="shared" si="454"/>
        <v>6937.0938696000012</v>
      </c>
      <c r="AB13" s="596">
        <f t="shared" ref="AB13" si="2071">AC46*AB$33</f>
        <v>8782.1835330000013</v>
      </c>
      <c r="AC13" s="596">
        <f t="shared" ref="AC13" si="2072">AC46*AC$33</f>
        <v>12688.454442000002</v>
      </c>
      <c r="AD13" s="596">
        <f t="shared" si="457"/>
        <v>7756.036929150001</v>
      </c>
      <c r="AE13" s="596">
        <f t="shared" si="458"/>
        <v>7580.2073766000012</v>
      </c>
      <c r="AF13" s="596">
        <f t="shared" si="459"/>
        <v>7690.9148726500007</v>
      </c>
      <c r="AG13" s="596">
        <f t="shared" si="460"/>
        <v>7521.5975257500013</v>
      </c>
      <c r="AH13" s="596">
        <f t="shared" si="461"/>
        <v>8322.5988207000009</v>
      </c>
      <c r="AI13" s="596">
        <f t="shared" ref="AI13" si="2073">AJ46*AI$33</f>
        <v>10243.699487450001</v>
      </c>
      <c r="AJ13" s="596">
        <f t="shared" ref="AJ13" si="2074">AJ46*AJ$33</f>
        <v>16007.001487700001</v>
      </c>
      <c r="AK13" s="596">
        <f t="shared" si="464"/>
        <v>7196.1440775000001</v>
      </c>
      <c r="AL13" s="596">
        <f t="shared" si="465"/>
        <v>7033.00731</v>
      </c>
      <c r="AM13" s="596">
        <f t="shared" si="466"/>
        <v>7135.7230524999995</v>
      </c>
      <c r="AN13" s="596">
        <f t="shared" si="467"/>
        <v>6978.6283875000008</v>
      </c>
      <c r="AO13" s="596">
        <f t="shared" si="468"/>
        <v>7721.8069949999999</v>
      </c>
      <c r="AP13" s="596">
        <f t="shared" ref="AP13" si="2075">AQ46*AP$33</f>
        <v>9504.2272324999994</v>
      </c>
      <c r="AQ13" s="596">
        <f t="shared" ref="AQ13" si="2076">AQ46*AQ$33</f>
        <v>14851.487944999999</v>
      </c>
      <c r="AR13" s="596">
        <f t="shared" si="471"/>
        <v>8933.4944850000011</v>
      </c>
      <c r="AS13" s="596">
        <f t="shared" si="472"/>
        <v>10231.138940000001</v>
      </c>
      <c r="AT13" s="596">
        <f t="shared" si="473"/>
        <v>14109.070635</v>
      </c>
      <c r="AU13" s="596">
        <f t="shared" si="474"/>
        <v>8663.4644250000019</v>
      </c>
      <c r="AV13" s="596">
        <f t="shared" si="475"/>
        <v>8835.9836300000006</v>
      </c>
      <c r="AW13" s="596">
        <f t="shared" ref="AW13" si="2077">AX46*AW$33</f>
        <v>10298.646455000002</v>
      </c>
      <c r="AX13" s="596">
        <f t="shared" ref="AX13" si="2078">AX46*AX$33</f>
        <v>13936.551430000001</v>
      </c>
      <c r="AY13" s="596">
        <f t="shared" si="478"/>
        <v>5976.6821550000004</v>
      </c>
      <c r="AZ13" s="596">
        <f t="shared" si="479"/>
        <v>5841.1906200000003</v>
      </c>
      <c r="BA13" s="596">
        <f t="shared" si="480"/>
        <v>5926.5001050000001</v>
      </c>
      <c r="BB13" s="596">
        <f t="shared" si="481"/>
        <v>5796.0267750000003</v>
      </c>
      <c r="BC13" s="596">
        <f t="shared" si="482"/>
        <v>6413.2659899999999</v>
      </c>
      <c r="BD13" s="596">
        <f t="shared" ref="BD13" si="2079">BE46*BD$33</f>
        <v>7893.6364650000005</v>
      </c>
      <c r="BE13" s="596">
        <f t="shared" ref="BE13" si="2080">BE46*BE$33</f>
        <v>12334.747890000001</v>
      </c>
      <c r="BF13" s="596">
        <f t="shared" si="485"/>
        <v>6038.3372713200006</v>
      </c>
      <c r="BG13" s="596">
        <f t="shared" si="486"/>
        <v>5901.4480132800009</v>
      </c>
      <c r="BH13" s="596">
        <f t="shared" si="487"/>
        <v>5987.6375461200005</v>
      </c>
      <c r="BI13" s="596">
        <f t="shared" si="488"/>
        <v>5855.8182606000009</v>
      </c>
      <c r="BJ13" s="596">
        <f t="shared" si="489"/>
        <v>6479.4248805600009</v>
      </c>
      <c r="BK13" s="596">
        <f t="shared" ref="BK13" si="2081">BL46*BK$33</f>
        <v>7975.0667739600012</v>
      </c>
      <c r="BL13" s="596">
        <f t="shared" ref="BL13" si="2082">BL46*BL$33</f>
        <v>12461.992454160001</v>
      </c>
      <c r="BM13" s="596">
        <f t="shared" si="492"/>
        <v>6043.2341392800008</v>
      </c>
      <c r="BN13" s="596">
        <f t="shared" si="493"/>
        <v>5906.2338691200011</v>
      </c>
      <c r="BO13" s="596">
        <f t="shared" si="494"/>
        <v>5992.4932984800007</v>
      </c>
      <c r="BP13" s="596">
        <f t="shared" si="495"/>
        <v>5860.567112400001</v>
      </c>
      <c r="BQ13" s="596">
        <f t="shared" si="496"/>
        <v>6484.6794542400003</v>
      </c>
      <c r="BR13" s="596">
        <f t="shared" ref="BR13" si="2083">BS46*BR$33</f>
        <v>7981.5342578400005</v>
      </c>
      <c r="BS13" s="596">
        <f t="shared" ref="BS13" si="2084">BS46*BS$33</f>
        <v>12472.098668640001</v>
      </c>
      <c r="BT13" s="596">
        <f t="shared" si="499"/>
        <v>5688.7778185199995</v>
      </c>
      <c r="BU13" s="596">
        <f t="shared" si="500"/>
        <v>5559.8130820799997</v>
      </c>
      <c r="BV13" s="596">
        <f t="shared" si="501"/>
        <v>5641.0131013199998</v>
      </c>
      <c r="BW13" s="596">
        <f t="shared" si="502"/>
        <v>5516.8248365999998</v>
      </c>
      <c r="BX13" s="596">
        <f t="shared" si="503"/>
        <v>6104.3308581599995</v>
      </c>
      <c r="BY13" s="596">
        <f t="shared" ref="BY13" si="2085">BZ46*BY$33</f>
        <v>7513.3900155599995</v>
      </c>
      <c r="BZ13" s="596">
        <f t="shared" ref="BZ13" si="2086">BZ46*BZ$33</f>
        <v>11740.567487759999</v>
      </c>
      <c r="CA13" s="596">
        <f t="shared" si="506"/>
        <v>6719.5473004800006</v>
      </c>
      <c r="CB13" s="596">
        <f t="shared" si="507"/>
        <v>6567.2149939200008</v>
      </c>
      <c r="CC13" s="596">
        <f t="shared" si="508"/>
        <v>6663.1279276800005</v>
      </c>
      <c r="CD13" s="596">
        <f t="shared" si="509"/>
        <v>6516.4375584000009</v>
      </c>
      <c r="CE13" s="596">
        <f t="shared" si="510"/>
        <v>7210.3958438400005</v>
      </c>
      <c r="CF13" s="596">
        <f t="shared" ref="CF13" si="2087">CG46*CF$33</f>
        <v>8874.7673414399997</v>
      </c>
      <c r="CG13" s="596">
        <f t="shared" ref="CG13" si="2088">CG46*CG$33</f>
        <v>13867.881834240001</v>
      </c>
      <c r="CH13" s="596">
        <f t="shared" si="513"/>
        <v>6369.4849122000005</v>
      </c>
      <c r="CI13" s="596">
        <f t="shared" si="514"/>
        <v>6225.0885288000009</v>
      </c>
      <c r="CJ13" s="596">
        <f t="shared" si="515"/>
        <v>6316.0047702000011</v>
      </c>
      <c r="CK13" s="596">
        <f t="shared" si="516"/>
        <v>6176.9564010000013</v>
      </c>
      <c r="CL13" s="596">
        <f t="shared" si="517"/>
        <v>6834.7621476000004</v>
      </c>
      <c r="CM13" s="596">
        <f t="shared" ref="CM13" si="2089">CN46*CM$33</f>
        <v>8412.4263366000014</v>
      </c>
      <c r="CN13" s="596">
        <f t="shared" ref="CN13" si="2090">CN46*CN$33</f>
        <v>13145.418903600001</v>
      </c>
      <c r="CO13" s="596">
        <f t="shared" si="520"/>
        <v>6940.0047974400004</v>
      </c>
      <c r="CP13" s="596">
        <f t="shared" si="521"/>
        <v>7099.4718194400002</v>
      </c>
      <c r="CQ13" s="596">
        <f t="shared" si="522"/>
        <v>7616.1449707200009</v>
      </c>
      <c r="CR13" s="596">
        <f t="shared" si="523"/>
        <v>9733.867022880002</v>
      </c>
      <c r="CS13" s="596">
        <f t="shared" si="524"/>
        <v>11003.224518000001</v>
      </c>
      <c r="CT13" s="596">
        <f t="shared" ref="CT13" si="2091">CU46*CT$33</f>
        <v>8081.7886749600011</v>
      </c>
      <c r="CU13" s="596">
        <f t="shared" ref="CU13" si="2092">CU46*CU$33</f>
        <v>13312.306996560001</v>
      </c>
      <c r="CV13" s="596">
        <f t="shared" si="527"/>
        <v>9583.1821742400007</v>
      </c>
      <c r="CW13" s="596">
        <f t="shared" si="528"/>
        <v>9365.9311929600008</v>
      </c>
      <c r="CX13" s="596">
        <f t="shared" si="529"/>
        <v>9502.7188478400003</v>
      </c>
      <c r="CY13" s="596">
        <f t="shared" si="530"/>
        <v>9293.5141992000008</v>
      </c>
      <c r="CZ13" s="596">
        <f t="shared" si="531"/>
        <v>10283.213113920001</v>
      </c>
      <c r="DA13" s="596">
        <f t="shared" si="532"/>
        <v>12656.881242720001</v>
      </c>
      <c r="DB13" s="596">
        <f t="shared" si="533"/>
        <v>19777.885629119999</v>
      </c>
      <c r="DC13" s="596">
        <f t="shared" si="534"/>
        <v>8454.5499373200018</v>
      </c>
      <c r="DD13" s="596">
        <f t="shared" si="535"/>
        <v>8262.8850772800015</v>
      </c>
      <c r="DE13" s="596">
        <f t="shared" si="536"/>
        <v>8383.5629521200008</v>
      </c>
      <c r="DF13" s="596">
        <f t="shared" si="537"/>
        <v>8198.996790600002</v>
      </c>
      <c r="DG13" s="596">
        <f t="shared" si="538"/>
        <v>9072.1367085600014</v>
      </c>
      <c r="DH13" s="596">
        <f t="shared" ref="DH13" si="2093">DI46*DH$33</f>
        <v>11166.252771960002</v>
      </c>
      <c r="DI13" s="596">
        <f t="shared" ref="DI13" si="2094">DI46*DI$33</f>
        <v>17448.600962160002</v>
      </c>
      <c r="DJ13" s="596">
        <f t="shared" si="541"/>
        <v>10809.604820160001</v>
      </c>
      <c r="DK13" s="596">
        <f t="shared" si="542"/>
        <v>9884.2294310399993</v>
      </c>
      <c r="DL13" s="596">
        <f t="shared" si="543"/>
        <v>8958.8540419199999</v>
      </c>
      <c r="DM13" s="596">
        <f t="shared" si="544"/>
        <v>10128.284478719999</v>
      </c>
      <c r="DN13" s="596">
        <f t="shared" si="545"/>
        <v>11440.08036</v>
      </c>
      <c r="DO13" s="596">
        <f t="shared" ref="DO13" si="2095">DP46*DO$33</f>
        <v>17785.511599680001</v>
      </c>
      <c r="DP13" s="596">
        <f t="shared" ref="DP13" si="2096">DP46*DP$33</f>
        <v>32693.2074288</v>
      </c>
      <c r="DQ13" s="596">
        <f t="shared" si="548"/>
        <v>10739.71511064</v>
      </c>
      <c r="DR13" s="596">
        <f t="shared" si="549"/>
        <v>10496.24549856</v>
      </c>
      <c r="DS13" s="596">
        <f t="shared" si="550"/>
        <v>10649.541180239999</v>
      </c>
      <c r="DT13" s="596">
        <f t="shared" si="551"/>
        <v>10415.088961200001</v>
      </c>
      <c r="DU13" s="596">
        <f t="shared" si="552"/>
        <v>11524.228305119999</v>
      </c>
      <c r="DV13" s="596">
        <f t="shared" ref="DV13" si="2097">DW46*DV$33</f>
        <v>14184.359251919999</v>
      </c>
      <c r="DW13" s="596">
        <f t="shared" ref="DW13" si="2098">DW46*DW$33</f>
        <v>22164.752092319999</v>
      </c>
      <c r="DX13" s="596">
        <f t="shared" si="555"/>
        <v>10896.827965920002</v>
      </c>
      <c r="DY13" s="596">
        <f t="shared" si="556"/>
        <v>9757.2288441600012</v>
      </c>
      <c r="DZ13" s="596">
        <f t="shared" si="557"/>
        <v>16302.860163360003</v>
      </c>
      <c r="EA13" s="596">
        <f t="shared" si="558"/>
        <v>17122.241350079999</v>
      </c>
      <c r="EB13" s="596">
        <f t="shared" si="559"/>
        <v>9079.1202758400013</v>
      </c>
      <c r="EC13" s="596">
        <f t="shared" ref="EC13" si="2099">ED46*EC$33</f>
        <v>12224.790578880002</v>
      </c>
      <c r="ED13" s="596">
        <f t="shared" ref="ED13" si="2100">ED46*ED$33</f>
        <v>18798.676421760003</v>
      </c>
      <c r="EE13" s="596">
        <f t="shared" si="562"/>
        <v>7904.2452782400014</v>
      </c>
      <c r="EF13" s="596">
        <f t="shared" si="563"/>
        <v>7793.3771514000009</v>
      </c>
      <c r="EG13" s="596">
        <f t="shared" si="564"/>
        <v>7858.5936966000008</v>
      </c>
      <c r="EH13" s="596">
        <f t="shared" si="565"/>
        <v>8119.4598774000006</v>
      </c>
      <c r="EI13" s="596">
        <f t="shared" si="566"/>
        <v>8967.2749650000023</v>
      </c>
      <c r="EJ13" s="596">
        <f t="shared" ref="EJ13" si="2101">EK46*EJ$33</f>
        <v>10128.129469560001</v>
      </c>
      <c r="EK13" s="596">
        <f t="shared" ref="EK13" si="2102">EK46*EK$33</f>
        <v>14445.464761800002</v>
      </c>
      <c r="EL13" s="596">
        <f t="shared" si="569"/>
        <v>7014.2323248000012</v>
      </c>
      <c r="EM13" s="596">
        <f t="shared" si="570"/>
        <v>6915.8478780000005</v>
      </c>
      <c r="EN13" s="596">
        <f t="shared" si="571"/>
        <v>6973.721082</v>
      </c>
      <c r="EO13" s="596">
        <f t="shared" si="572"/>
        <v>7205.2138980000009</v>
      </c>
      <c r="EP13" s="596">
        <f t="shared" si="573"/>
        <v>7957.5655500000012</v>
      </c>
      <c r="EQ13" s="596">
        <f t="shared" ref="EQ13" si="2103">ER46*EQ$33</f>
        <v>8987.7085812000005</v>
      </c>
      <c r="ER13" s="596">
        <f t="shared" ref="ER13" si="2104">ER46*ER$33</f>
        <v>12818.914686000002</v>
      </c>
      <c r="ES13" s="596">
        <f t="shared" si="576"/>
        <v>8002.7714880000003</v>
      </c>
      <c r="ET13" s="596">
        <f t="shared" si="577"/>
        <v>8082.7992028800008</v>
      </c>
      <c r="EU13" s="596">
        <f t="shared" si="578"/>
        <v>7989.433535520001</v>
      </c>
      <c r="EV13" s="596">
        <f t="shared" si="579"/>
        <v>7102.4596956000005</v>
      </c>
      <c r="EW13" s="596">
        <f t="shared" si="580"/>
        <v>8302.8754188000003</v>
      </c>
      <c r="EX13" s="596">
        <f t="shared" ref="EX13" si="2105">EY46*EX$33</f>
        <v>11203.880083200002</v>
      </c>
      <c r="EY13" s="596">
        <f t="shared" ref="EY13" si="2106">EY46*EY$33</f>
        <v>16005.542976000001</v>
      </c>
      <c r="EZ13" s="596">
        <f t="shared" si="583"/>
        <v>7332.9572159999998</v>
      </c>
      <c r="FA13" s="596">
        <f t="shared" si="584"/>
        <v>7406.2867881600005</v>
      </c>
      <c r="FB13" s="596">
        <f t="shared" si="585"/>
        <v>7320.7356206400009</v>
      </c>
      <c r="FC13" s="596">
        <f t="shared" si="586"/>
        <v>6507.9995292000003</v>
      </c>
      <c r="FD13" s="596">
        <f t="shared" si="587"/>
        <v>7607.9431116000005</v>
      </c>
      <c r="FE13" s="596">
        <f t="shared" ref="FE13" si="2107">FF46*FE$33</f>
        <v>10266.140102400001</v>
      </c>
      <c r="FF13" s="596">
        <f t="shared" ref="FF13" si="2108">FF46*FF$33</f>
        <v>14665.914432</v>
      </c>
      <c r="FG13" s="596">
        <f t="shared" si="590"/>
        <v>9072.7257600000012</v>
      </c>
      <c r="FH13" s="596">
        <f t="shared" si="591"/>
        <v>9163.4530176000007</v>
      </c>
      <c r="FI13" s="596">
        <f t="shared" si="592"/>
        <v>9057.6045504000012</v>
      </c>
      <c r="FJ13" s="596">
        <f t="shared" si="593"/>
        <v>8052.0441120000005</v>
      </c>
      <c r="FK13" s="596">
        <f t="shared" si="594"/>
        <v>9412.9529760000005</v>
      </c>
      <c r="FL13" s="596">
        <f t="shared" ref="FL13" si="2109">FM46*FL$33</f>
        <v>12701.816064000002</v>
      </c>
      <c r="FM13" s="596">
        <f t="shared" ref="FM13" si="2110">FM46*FM$33</f>
        <v>18145.451520000002</v>
      </c>
      <c r="FN13" s="596">
        <f t="shared" si="597"/>
        <v>8183.1565439999995</v>
      </c>
      <c r="FO13" s="596">
        <f t="shared" si="598"/>
        <v>8264.9881094400007</v>
      </c>
      <c r="FP13" s="596">
        <f t="shared" si="599"/>
        <v>8169.5179497600002</v>
      </c>
      <c r="FQ13" s="596">
        <f t="shared" si="600"/>
        <v>7262.5514327999999</v>
      </c>
      <c r="FR13" s="596">
        <f t="shared" si="601"/>
        <v>8490.0249144000009</v>
      </c>
      <c r="FS13" s="596">
        <f t="shared" ref="FS13" si="2111">FT46*FS$33</f>
        <v>11456.419161600001</v>
      </c>
      <c r="FT13" s="596">
        <f t="shared" ref="FT13" si="2112">FT46*FT$33</f>
        <v>16366.313087999999</v>
      </c>
      <c r="FU13" s="596">
        <f t="shared" si="604"/>
        <v>9014.6921760000005</v>
      </c>
      <c r="FV13" s="596">
        <f t="shared" si="605"/>
        <v>9104.8390977600011</v>
      </c>
      <c r="FW13" s="596">
        <f t="shared" si="606"/>
        <v>8999.6676890400013</v>
      </c>
      <c r="FX13" s="596">
        <f t="shared" si="607"/>
        <v>8000.5393062000003</v>
      </c>
      <c r="FY13" s="596">
        <f t="shared" si="608"/>
        <v>9352.7431326000005</v>
      </c>
      <c r="FZ13" s="596">
        <f t="shared" ref="FZ13" si="2113">GA46*FZ$33</f>
        <v>12620.569046400002</v>
      </c>
      <c r="GA13" s="596">
        <f t="shared" ref="GA13" si="2114">GA46*GA$33</f>
        <v>18029.384352000001</v>
      </c>
      <c r="GB13" s="596">
        <f t="shared" si="611"/>
        <v>8985.6254879999997</v>
      </c>
      <c r="GC13" s="596">
        <f t="shared" si="612"/>
        <v>9075.4817428800015</v>
      </c>
      <c r="GD13" s="596">
        <f t="shared" si="613"/>
        <v>8970.6494455200009</v>
      </c>
      <c r="GE13" s="596">
        <f t="shared" si="614"/>
        <v>7974.7426206</v>
      </c>
      <c r="GF13" s="596">
        <f t="shared" si="615"/>
        <v>9322.5864438000008</v>
      </c>
      <c r="GG13" s="596">
        <f t="shared" ref="GG13" si="2115">GH46*GG$33</f>
        <v>12579.875683200002</v>
      </c>
      <c r="GH13" s="596">
        <f t="shared" ref="GH13" si="2116">GH46*GH$33</f>
        <v>17971.250975999999</v>
      </c>
      <c r="GI13" s="596">
        <f t="shared" si="618"/>
        <v>9021.1656960000018</v>
      </c>
      <c r="GJ13" s="596">
        <f t="shared" si="619"/>
        <v>9111.3773529600021</v>
      </c>
      <c r="GK13" s="596">
        <f t="shared" si="620"/>
        <v>9006.1304198400012</v>
      </c>
      <c r="GL13" s="596">
        <f t="shared" si="621"/>
        <v>8006.2845552000017</v>
      </c>
      <c r="GM13" s="596">
        <f t="shared" si="622"/>
        <v>9359.4594096000019</v>
      </c>
      <c r="GN13" s="596">
        <f t="shared" ref="GN13" si="2117">GO46*GN$33</f>
        <v>12629.631974400003</v>
      </c>
      <c r="GO13" s="596">
        <f t="shared" ref="GO13" si="2118">GO46*GO$33</f>
        <v>18042.331392000004</v>
      </c>
      <c r="GP13" s="596">
        <f t="shared" si="625"/>
        <v>8682.2085599999991</v>
      </c>
      <c r="GQ13" s="596">
        <f t="shared" si="626"/>
        <v>8769.0306455999998</v>
      </c>
      <c r="GR13" s="596">
        <f t="shared" si="627"/>
        <v>8667.7382123999996</v>
      </c>
      <c r="GS13" s="596">
        <f t="shared" si="628"/>
        <v>7705.4600969999992</v>
      </c>
      <c r="GT13" s="596">
        <f t="shared" si="629"/>
        <v>9007.7913809999991</v>
      </c>
      <c r="GU13" s="596">
        <f t="shared" ref="GU13" si="2119">GV46*GU$33</f>
        <v>12155.091984000001</v>
      </c>
      <c r="GV13" s="596">
        <f t="shared" ref="GV13" si="2120">GV46*GV$33</f>
        <v>17364.417119999998</v>
      </c>
      <c r="GW13" s="596">
        <f t="shared" si="632"/>
        <v>7605.1340639999999</v>
      </c>
      <c r="GX13" s="596">
        <f t="shared" si="633"/>
        <v>7681.1854046400003</v>
      </c>
      <c r="GY13" s="596">
        <f t="shared" si="634"/>
        <v>7592.4588405600007</v>
      </c>
      <c r="GZ13" s="596">
        <f t="shared" si="635"/>
        <v>6749.5564818000003</v>
      </c>
      <c r="HA13" s="596">
        <f t="shared" si="636"/>
        <v>7890.3265914000003</v>
      </c>
      <c r="HB13" s="596">
        <f t="shared" ref="HB13" si="2121">HC46*HB$33</f>
        <v>10647.187689600001</v>
      </c>
      <c r="HC13" s="596">
        <f t="shared" ref="HC13" si="2122">HC46*HC$33</f>
        <v>15210.268128</v>
      </c>
      <c r="HD13" s="596">
        <f t="shared" si="639"/>
        <v>7532.7926399999997</v>
      </c>
      <c r="HE13" s="596">
        <f t="shared" si="640"/>
        <v>7608.1205663999999</v>
      </c>
      <c r="HF13" s="596">
        <f t="shared" si="641"/>
        <v>7520.2379855999998</v>
      </c>
      <c r="HG13" s="596">
        <f t="shared" si="642"/>
        <v>6685.3534679999993</v>
      </c>
      <c r="HH13" s="596">
        <f t="shared" si="643"/>
        <v>7815.2723639999995</v>
      </c>
      <c r="HI13" s="596">
        <f t="shared" ref="HI13" si="2123">HJ46*HI$33</f>
        <v>10545.909696000001</v>
      </c>
      <c r="HJ13" s="596">
        <f t="shared" ref="HJ13" si="2124">HJ46*HJ$33</f>
        <v>15065.585279999999</v>
      </c>
      <c r="HK13" s="596">
        <f t="shared" si="646"/>
        <v>8428.8781440000002</v>
      </c>
      <c r="HL13" s="596">
        <f t="shared" si="647"/>
        <v>8513.1669254400003</v>
      </c>
      <c r="HM13" s="596">
        <f t="shared" si="648"/>
        <v>8414.8300137600017</v>
      </c>
      <c r="HN13" s="596">
        <f t="shared" si="649"/>
        <v>7480.6293528000006</v>
      </c>
      <c r="HO13" s="596">
        <f t="shared" si="650"/>
        <v>8744.9610744000001</v>
      </c>
      <c r="HP13" s="596">
        <f t="shared" ref="HP13" si="2125">HQ46*HP$33</f>
        <v>11800.429401600002</v>
      </c>
      <c r="HQ13" s="596">
        <f t="shared" ref="HQ13" si="2126">HQ46*HQ$33</f>
        <v>16857.756288</v>
      </c>
      <c r="HR13" s="596">
        <f t="shared" si="653"/>
        <v>8623.7434079999985</v>
      </c>
      <c r="HS13" s="596">
        <f t="shared" si="654"/>
        <v>8709.98084208</v>
      </c>
      <c r="HT13" s="596">
        <f t="shared" si="655"/>
        <v>8609.37050232</v>
      </c>
      <c r="HU13" s="596">
        <f t="shared" si="656"/>
        <v>7653.5722745999992</v>
      </c>
      <c r="HV13" s="596">
        <f t="shared" si="657"/>
        <v>8947.1337857999988</v>
      </c>
      <c r="HW13" s="596">
        <f t="shared" ref="HW13" si="2127">HX46*HW$33</f>
        <v>12073.2407712</v>
      </c>
      <c r="HX13" s="596">
        <f t="shared" ref="HX13" si="2128">HX46*HX$33</f>
        <v>17247.486815999997</v>
      </c>
      <c r="HY13" s="596">
        <f t="shared" si="660"/>
        <v>10018.217376000001</v>
      </c>
      <c r="HZ13" s="596">
        <f t="shared" si="661"/>
        <v>10118.399549760001</v>
      </c>
      <c r="IA13" s="596">
        <f t="shared" si="662"/>
        <v>10001.520347040001</v>
      </c>
      <c r="IB13" s="596">
        <f t="shared" si="663"/>
        <v>8891.1679211999999</v>
      </c>
      <c r="IC13" s="596">
        <f t="shared" si="664"/>
        <v>10393.900527600001</v>
      </c>
      <c r="ID13" s="596">
        <f t="shared" ref="ID13" si="2129">IE46*ID$33</f>
        <v>14025.504326400003</v>
      </c>
      <c r="IE13" s="596">
        <f t="shared" ref="IE13" si="2130">IE46*IE$33</f>
        <v>20036.434752000001</v>
      </c>
      <c r="IF13" s="596">
        <f t="shared" si="667"/>
        <v>6322.468608000001</v>
      </c>
      <c r="IG13" s="596">
        <f t="shared" si="668"/>
        <v>6385.6932940800016</v>
      </c>
      <c r="IH13" s="596">
        <f t="shared" si="669"/>
        <v>6311.9311603200013</v>
      </c>
      <c r="II13" s="596">
        <f t="shared" si="670"/>
        <v>5611.1908896000004</v>
      </c>
      <c r="IJ13" s="596">
        <f t="shared" si="671"/>
        <v>6559.5611808000012</v>
      </c>
      <c r="IK13" s="596">
        <f t="shared" ref="IK13" si="2131">IL46*IK$33</f>
        <v>8851.4560512000025</v>
      </c>
      <c r="IL13" s="596">
        <f t="shared" ref="IL13" si="2132">IL46*IL$33</f>
        <v>12644.937216000002</v>
      </c>
      <c r="IM13" s="596">
        <f t="shared" si="674"/>
        <v>5381.2447199999997</v>
      </c>
      <c r="IN13" s="596">
        <f t="shared" si="675"/>
        <v>5435.0571671999996</v>
      </c>
      <c r="IO13" s="596">
        <f t="shared" si="676"/>
        <v>5372.2759788000003</v>
      </c>
      <c r="IP13" s="596">
        <f t="shared" si="677"/>
        <v>4775.8546889999998</v>
      </c>
      <c r="IQ13" s="596">
        <f t="shared" si="678"/>
        <v>5583.041397</v>
      </c>
      <c r="IR13" s="596">
        <f t="shared" ref="IR13" si="2133">IS46*IR$33</f>
        <v>7533.7426080000005</v>
      </c>
      <c r="IS13" s="596">
        <f t="shared" ref="IS13" si="2134">IS46*IS$33</f>
        <v>10762.489439999999</v>
      </c>
      <c r="IT13" s="596">
        <f t="shared" si="681"/>
        <v>6181.8357599999999</v>
      </c>
      <c r="IU13" s="596">
        <f t="shared" si="682"/>
        <v>6243.6541176000001</v>
      </c>
      <c r="IV13" s="596">
        <f t="shared" si="683"/>
        <v>6171.5327004000001</v>
      </c>
      <c r="IW13" s="596">
        <f t="shared" si="684"/>
        <v>5486.3792370000001</v>
      </c>
      <c r="IX13" s="596">
        <f t="shared" si="685"/>
        <v>6413.6546010000002</v>
      </c>
      <c r="IY13" s="596">
        <f t="shared" ref="IY13" si="2135">IZ46*IY$33</f>
        <v>8654.5700640000014</v>
      </c>
      <c r="IZ13" s="596">
        <f t="shared" ref="IZ13" si="2136">IZ46*IZ$33</f>
        <v>12363.67152</v>
      </c>
      <c r="JA13" s="596">
        <f t="shared" si="688"/>
        <v>5395.294656</v>
      </c>
      <c r="JB13" s="596">
        <f t="shared" si="689"/>
        <v>5449.2476025599999</v>
      </c>
      <c r="JC13" s="596">
        <f t="shared" si="690"/>
        <v>5386.3024982400002</v>
      </c>
      <c r="JD13" s="596">
        <f t="shared" si="691"/>
        <v>4788.3240071999999</v>
      </c>
      <c r="JE13" s="596">
        <f t="shared" si="692"/>
        <v>5597.6182056000007</v>
      </c>
      <c r="JF13" s="596">
        <f t="shared" ref="JF13" si="2137">JG46*JF$33</f>
        <v>7553.4125184000004</v>
      </c>
      <c r="JG13" s="596">
        <f t="shared" ref="JG13" si="2138">JG46*JG$33</f>
        <v>10790.589312</v>
      </c>
      <c r="JH13" s="596">
        <f t="shared" si="695"/>
        <v>5953.6438560000006</v>
      </c>
      <c r="JI13" s="596">
        <f t="shared" si="696"/>
        <v>6013.1802945600011</v>
      </c>
      <c r="JJ13" s="596">
        <f t="shared" si="697"/>
        <v>5943.7211162400008</v>
      </c>
      <c r="JK13" s="596">
        <f t="shared" si="698"/>
        <v>5283.8589222000001</v>
      </c>
      <c r="JL13" s="596">
        <f t="shared" si="699"/>
        <v>6176.9055006000008</v>
      </c>
      <c r="JM13" s="596">
        <f t="shared" ref="JM13" si="2139">JN46*JM$33</f>
        <v>8335.1013984000019</v>
      </c>
      <c r="JN13" s="596">
        <f t="shared" ref="JN13" si="2140">JN46*JN$33</f>
        <v>11907.287712000001</v>
      </c>
      <c r="JO13" s="596">
        <f t="shared" si="702"/>
        <v>5348.1565439999995</v>
      </c>
      <c r="JP13" s="596">
        <f t="shared" si="703"/>
        <v>5401.6381094400003</v>
      </c>
      <c r="JQ13" s="596">
        <f t="shared" si="704"/>
        <v>5339.2429497600006</v>
      </c>
      <c r="JR13" s="596">
        <f t="shared" si="705"/>
        <v>4746.4889327999999</v>
      </c>
      <c r="JS13" s="596">
        <f t="shared" si="706"/>
        <v>5548.7124143999999</v>
      </c>
      <c r="JT13" s="596">
        <f t="shared" ref="JT13" si="2141">JU46*JT$33</f>
        <v>7487.4191616000007</v>
      </c>
      <c r="JU13" s="596">
        <f t="shared" ref="JU13" si="2142">JU46*JU$33</f>
        <v>10696.313087999999</v>
      </c>
      <c r="JV13" s="596">
        <f t="shared" si="709"/>
        <v>6058.9736640000001</v>
      </c>
      <c r="JW13" s="596">
        <f t="shared" si="710"/>
        <v>6119.5634006400005</v>
      </c>
      <c r="JX13" s="596">
        <f t="shared" si="711"/>
        <v>6048.8753745600006</v>
      </c>
      <c r="JY13" s="596">
        <f t="shared" si="712"/>
        <v>5377.3391268000005</v>
      </c>
      <c r="JZ13" s="596">
        <f t="shared" si="713"/>
        <v>6286.1851764000003</v>
      </c>
      <c r="KA13" s="596">
        <f t="shared" ref="KA13" si="2143">KB46*KA$33</f>
        <v>8482.563129600001</v>
      </c>
      <c r="KB13" s="596">
        <f t="shared" ref="KB13" si="2144">KB46*KB$33</f>
        <v>12117.947328</v>
      </c>
      <c r="KC13" s="596">
        <f t="shared" si="716"/>
        <v>7443.0563039999997</v>
      </c>
      <c r="KD13" s="596">
        <f t="shared" si="717"/>
        <v>7517.4868670400001</v>
      </c>
      <c r="KE13" s="596">
        <f t="shared" si="718"/>
        <v>7430.6512101600001</v>
      </c>
      <c r="KF13" s="596">
        <f t="shared" si="719"/>
        <v>6605.7124697999998</v>
      </c>
      <c r="KG13" s="596">
        <f t="shared" si="720"/>
        <v>7722.1709154</v>
      </c>
      <c r="KH13" s="596">
        <f t="shared" ref="KH13" si="2145">KI46*KH$33</f>
        <v>10420.2788256</v>
      </c>
      <c r="KI13" s="596">
        <f t="shared" ref="KI13" si="2146">KI46*KI$33</f>
        <v>14886.112607999999</v>
      </c>
      <c r="KJ13" s="596">
        <f t="shared" si="723"/>
        <v>9839.6493811199998</v>
      </c>
      <c r="KK13" s="596">
        <f t="shared" si="724"/>
        <v>8479.2820550400011</v>
      </c>
      <c r="KL13" s="596">
        <f t="shared" si="725"/>
        <v>9675.9961689600023</v>
      </c>
      <c r="KM13" s="596">
        <f t="shared" si="726"/>
        <v>11486.40982848</v>
      </c>
      <c r="KN13" s="596">
        <f t="shared" si="727"/>
        <v>14156.002851840001</v>
      </c>
      <c r="KO13" s="596">
        <f t="shared" ref="KO13" si="2147">KP46*KO$33</f>
        <v>20006.605186560002</v>
      </c>
      <c r="KP13" s="596">
        <f t="shared" ref="KP13" si="2148">KP46*KP$33</f>
        <v>28649.540453760004</v>
      </c>
      <c r="KQ13" s="596">
        <f t="shared" si="730"/>
        <v>6760.3701600000004</v>
      </c>
      <c r="KR13" s="596">
        <f t="shared" si="731"/>
        <v>6827.9738616000004</v>
      </c>
      <c r="KS13" s="596">
        <f t="shared" si="732"/>
        <v>6749.1028764000012</v>
      </c>
      <c r="KT13" s="596">
        <f t="shared" si="733"/>
        <v>5999.8285170000008</v>
      </c>
      <c r="KU13" s="596">
        <f t="shared" si="734"/>
        <v>7013.8840410000003</v>
      </c>
      <c r="KV13" s="596">
        <f t="shared" ref="KV13" si="2149">KW46*KV$33</f>
        <v>9464.5182240000013</v>
      </c>
      <c r="KW13" s="596">
        <f t="shared" ref="KW13" si="2150">KW46*KW$33</f>
        <v>13520.740320000001</v>
      </c>
      <c r="KX13" s="596">
        <f t="shared" si="737"/>
        <v>8623.9779839999992</v>
      </c>
      <c r="KY13" s="596">
        <f t="shared" si="738"/>
        <v>8710.2177638400008</v>
      </c>
      <c r="KZ13" s="596">
        <f t="shared" si="739"/>
        <v>8609.6046873600008</v>
      </c>
      <c r="LA13" s="596">
        <f t="shared" si="740"/>
        <v>7653.7804607999997</v>
      </c>
      <c r="LB13" s="596">
        <f t="shared" si="741"/>
        <v>8947.3771584000006</v>
      </c>
      <c r="LC13" s="596">
        <f t="shared" ref="LC13" si="2151">LD46*LC$33</f>
        <v>12073.5691776</v>
      </c>
      <c r="LD13" s="596">
        <f t="shared" ref="LD13" si="2152">LD46*LD$33</f>
        <v>17247.955967999998</v>
      </c>
      <c r="LE13" s="596">
        <f t="shared" si="744"/>
        <v>10579.492944</v>
      </c>
      <c r="LF13" s="596">
        <f t="shared" si="745"/>
        <v>10685.28787344</v>
      </c>
      <c r="LG13" s="596">
        <f t="shared" si="746"/>
        <v>10561.860455760001</v>
      </c>
      <c r="LH13" s="596">
        <f t="shared" si="747"/>
        <v>9389.2999877999991</v>
      </c>
      <c r="LI13" s="596">
        <f t="shared" si="748"/>
        <v>10976.223929400001</v>
      </c>
      <c r="LJ13" s="596">
        <f t="shared" ref="LJ13" si="2153">LK46*LJ$33</f>
        <v>14811.290121600001</v>
      </c>
      <c r="LK13" s="596">
        <f t="shared" ref="LK13" si="2154">LK46*LK$33</f>
        <v>21158.985887999999</v>
      </c>
      <c r="LL13" s="596">
        <f t="shared" si="751"/>
        <v>14533.73928</v>
      </c>
      <c r="LM13" s="596">
        <f t="shared" si="752"/>
        <v>14679.076672800002</v>
      </c>
      <c r="LN13" s="596">
        <f t="shared" si="753"/>
        <v>14509.516381200001</v>
      </c>
      <c r="LO13" s="596">
        <f t="shared" si="754"/>
        <v>12898.693611000001</v>
      </c>
      <c r="LP13" s="596">
        <f t="shared" si="755"/>
        <v>15078.754503</v>
      </c>
      <c r="LQ13" s="596">
        <f t="shared" ref="LQ13" si="2155">LR46*LQ$33</f>
        <v>20347.234992000002</v>
      </c>
      <c r="LR13" s="596">
        <f t="shared" ref="LR13" si="2156">LR46*LR$33</f>
        <v>29067.47856</v>
      </c>
      <c r="LS13" s="596">
        <f t="shared" si="758"/>
        <v>15252.116255999999</v>
      </c>
      <c r="LT13" s="596">
        <f t="shared" si="759"/>
        <v>15404.63741856</v>
      </c>
      <c r="LU13" s="596">
        <f t="shared" si="760"/>
        <v>15226.69606224</v>
      </c>
      <c r="LV13" s="596">
        <f t="shared" si="761"/>
        <v>13536.2531772</v>
      </c>
      <c r="LW13" s="596">
        <f t="shared" si="762"/>
        <v>15824.0706156</v>
      </c>
      <c r="LX13" s="596">
        <f t="shared" ref="LX13" si="2157">LY46*LX$33</f>
        <v>21352.962758400001</v>
      </c>
      <c r="LY13" s="596">
        <f t="shared" ref="LY13" si="2158">LY46*LY$33</f>
        <v>30504.232511999999</v>
      </c>
      <c r="LZ13" s="596">
        <f t="shared" si="765"/>
        <v>19759.509119999999</v>
      </c>
      <c r="MA13" s="596">
        <f t="shared" si="766"/>
        <v>19957.1042112</v>
      </c>
      <c r="MB13" s="596">
        <f t="shared" si="767"/>
        <v>19726.5766048</v>
      </c>
      <c r="MC13" s="596">
        <f t="shared" si="768"/>
        <v>17536.564343999999</v>
      </c>
      <c r="MD13" s="596">
        <f t="shared" si="769"/>
        <v>20500.490711999999</v>
      </c>
      <c r="ME13" s="596">
        <f t="shared" ref="ME13" si="2159">MF46*ME$33</f>
        <v>27663.312768000003</v>
      </c>
      <c r="MF13" s="596">
        <f t="shared" ref="MF13" si="2160">MF46*MF$33</f>
        <v>39519.018239999998</v>
      </c>
      <c r="MG13" s="596">
        <f t="shared" si="772"/>
        <v>31878.845855999996</v>
      </c>
      <c r="MH13" s="596">
        <f t="shared" si="773"/>
        <v>32197.63431456</v>
      </c>
      <c r="MI13" s="596">
        <f t="shared" si="774"/>
        <v>31825.714446239999</v>
      </c>
      <c r="MJ13" s="596">
        <f t="shared" si="775"/>
        <v>28292.4756972</v>
      </c>
      <c r="MK13" s="596">
        <f t="shared" si="776"/>
        <v>33074.302575599999</v>
      </c>
      <c r="ML13" s="596">
        <f t="shared" ref="ML13" si="2161">MM46*ML$33</f>
        <v>44630.384198400003</v>
      </c>
      <c r="MM13" s="728">
        <v>58589.09</v>
      </c>
      <c r="MN13" s="596">
        <f t="shared" si="778"/>
        <v>43615.734023051402</v>
      </c>
      <c r="MO13" s="596">
        <f t="shared" si="779"/>
        <v>46583.303675401003</v>
      </c>
      <c r="MP13" s="596">
        <f t="shared" si="780"/>
        <v>48041.711367527401</v>
      </c>
      <c r="MQ13" s="596">
        <f t="shared" si="781"/>
        <v>53339.027305008203</v>
      </c>
      <c r="MR13" s="596">
        <f t="shared" si="782"/>
        <v>57419.462036945806</v>
      </c>
      <c r="MS13" s="596">
        <f t="shared" ref="MS13" si="2162">MT46*MS$33</f>
        <v>67355.729069533147</v>
      </c>
      <c r="MT13" s="596">
        <f t="shared" ref="MT13" si="2163">MT46*MT$33</f>
        <v>90721.291708380551</v>
      </c>
      <c r="MU13" s="596">
        <f t="shared" si="785"/>
        <v>31161.464327999998</v>
      </c>
      <c r="MV13" s="596">
        <f t="shared" si="786"/>
        <v>0</v>
      </c>
      <c r="MW13" s="596">
        <f t="shared" si="787"/>
        <v>12282.620975999998</v>
      </c>
      <c r="MX13" s="596">
        <f t="shared" si="788"/>
        <v>11382.274530999999</v>
      </c>
      <c r="MY13" s="596">
        <f t="shared" si="789"/>
        <v>10813.634671</v>
      </c>
      <c r="MZ13" s="596">
        <f t="shared" ref="MZ13" si="2164">NA46*MZ$33</f>
        <v>12832.306173999999</v>
      </c>
      <c r="NA13" s="596">
        <f t="shared" ref="NA13" si="2165">NA46*NA$33</f>
        <v>16291.531988999999</v>
      </c>
      <c r="NB13" s="596">
        <f t="shared" si="792"/>
        <v>9913.9275359999992</v>
      </c>
      <c r="NC13" s="596">
        <f t="shared" si="793"/>
        <v>0</v>
      </c>
      <c r="ND13" s="596">
        <f t="shared" si="794"/>
        <v>8042.6737135799985</v>
      </c>
      <c r="NE13" s="596">
        <f t="shared" si="795"/>
        <v>7838.1989581499984</v>
      </c>
      <c r="NF13" s="596">
        <f t="shared" si="796"/>
        <v>8333.8953349499989</v>
      </c>
      <c r="NG13" s="596">
        <f t="shared" ref="NG13" si="2166">NH46*NG$33</f>
        <v>11958.675090299997</v>
      </c>
      <c r="NH13" s="596">
        <f t="shared" ref="NH13" si="2167">NH46*NH$33</f>
        <v>15874.676467019995</v>
      </c>
      <c r="NI13" s="596">
        <f t="shared" si="799"/>
        <v>6409.6397879999995</v>
      </c>
      <c r="NJ13" s="596">
        <f t="shared" si="800"/>
        <v>6473.7361858799995</v>
      </c>
      <c r="NK13" s="596">
        <f t="shared" si="801"/>
        <v>6398.9570550199996</v>
      </c>
      <c r="NL13" s="596">
        <f t="shared" si="802"/>
        <v>5688.5553118499993</v>
      </c>
      <c r="NM13" s="596">
        <f t="shared" si="803"/>
        <v>6650.0012800499999</v>
      </c>
      <c r="NN13" s="596">
        <f t="shared" ref="NN13" si="2168">NO46*NN$33</f>
        <v>8973.4957032000002</v>
      </c>
      <c r="NO13" s="596">
        <f t="shared" ref="NO13" si="2169">NO46*NO$33</f>
        <v>12819.279575999999</v>
      </c>
      <c r="NP13" s="596">
        <f t="shared" si="806"/>
        <v>6653.0634839999993</v>
      </c>
      <c r="NQ13" s="596">
        <f t="shared" si="807"/>
        <v>6719.5941188399993</v>
      </c>
      <c r="NR13" s="596">
        <f t="shared" si="808"/>
        <v>6641.9750448599998</v>
      </c>
      <c r="NS13" s="596">
        <f t="shared" si="809"/>
        <v>5904.5938420499997</v>
      </c>
      <c r="NT13" s="596">
        <f t="shared" si="810"/>
        <v>6902.5533646499998</v>
      </c>
      <c r="NU13" s="596">
        <f t="shared" ref="NU13" si="2170">NV46*NU$33</f>
        <v>9314.2888776</v>
      </c>
      <c r="NV13" s="596">
        <f t="shared" ref="NV13" si="2171">NV46*NV$33</f>
        <v>13306.126967999999</v>
      </c>
      <c r="NW13" s="596">
        <f t="shared" si="813"/>
        <v>4326.9729479999996</v>
      </c>
      <c r="NX13" s="596">
        <f t="shared" si="814"/>
        <v>4370.2426774799997</v>
      </c>
      <c r="NY13" s="596">
        <f t="shared" si="815"/>
        <v>4319.7613264199999</v>
      </c>
      <c r="NZ13" s="596">
        <f t="shared" si="816"/>
        <v>3840.1884913499994</v>
      </c>
      <c r="OA13" s="596">
        <f t="shared" si="817"/>
        <v>4489.2344335499993</v>
      </c>
      <c r="OB13" s="596">
        <f t="shared" ref="OB13" si="2172">OC46*OB$33</f>
        <v>6057.7621271999997</v>
      </c>
      <c r="OC13" s="596">
        <f t="shared" si="378"/>
        <v>8653.9458959999993</v>
      </c>
      <c r="OD13" s="596">
        <f>$OJ$46*OD$33</f>
        <v>5764.0902239999987</v>
      </c>
      <c r="OE13" s="596">
        <f t="shared" ref="OE13:OJ13" si="2173">$OJ$46*OE$33</f>
        <v>5821.731126239999</v>
      </c>
      <c r="OF13" s="596">
        <f t="shared" si="2173"/>
        <v>5754.4834069599992</v>
      </c>
      <c r="OG13" s="596">
        <f t="shared" si="2173"/>
        <v>5115.6300737999991</v>
      </c>
      <c r="OH13" s="596">
        <f t="shared" si="2173"/>
        <v>5980.2436073999988</v>
      </c>
      <c r="OI13" s="596">
        <f t="shared" si="2173"/>
        <v>8069.7263135999992</v>
      </c>
      <c r="OJ13" s="730">
        <f t="shared" si="2173"/>
        <v>11528.180447999997</v>
      </c>
      <c r="OK13" s="732">
        <f t="shared" si="1774"/>
        <v>7542.2301120000011</v>
      </c>
      <c r="OL13" s="108">
        <f t="shared" si="1774"/>
        <v>7617.6524131200013</v>
      </c>
      <c r="OM13" s="108">
        <f t="shared" ref="OM13:OR13" si="2174">$OQ46*OM$33</f>
        <v>7529.6597284800009</v>
      </c>
      <c r="ON13" s="108">
        <f t="shared" si="2174"/>
        <v>6693.7292244000009</v>
      </c>
      <c r="OO13" s="108">
        <f t="shared" si="2174"/>
        <v>7825.0637412000005</v>
      </c>
      <c r="OP13" s="108">
        <f t="shared" si="2174"/>
        <v>10559.122156800002</v>
      </c>
      <c r="OQ13" s="108">
        <f t="shared" si="2174"/>
        <v>15084.460224000002</v>
      </c>
      <c r="OR13" s="108">
        <f t="shared" si="821"/>
        <v>9463.3790399999998</v>
      </c>
      <c r="OS13" s="108">
        <f t="shared" si="821"/>
        <v>9558.0128303999991</v>
      </c>
      <c r="OT13" s="108">
        <f t="shared" si="821"/>
        <v>9447.6067416000005</v>
      </c>
      <c r="OU13" s="108">
        <f t="shared" si="821"/>
        <v>8398.7488979999998</v>
      </c>
      <c r="OV13" s="108">
        <f t="shared" si="821"/>
        <v>9818.2557539999998</v>
      </c>
      <c r="OW13" s="108">
        <f t="shared" si="821"/>
        <v>13248.730656</v>
      </c>
      <c r="OX13" s="108">
        <f t="shared" si="821"/>
        <v>18926.75808</v>
      </c>
      <c r="OY13" s="108">
        <f t="shared" ref="OY13:PE13" si="2175">$PE46*OY$33</f>
        <v>6455.9436480000004</v>
      </c>
      <c r="OZ13" s="108">
        <f t="shared" si="2175"/>
        <v>6520.5030844800003</v>
      </c>
      <c r="PA13" s="108">
        <f t="shared" si="2175"/>
        <v>6445.183741920001</v>
      </c>
      <c r="PB13" s="108">
        <f t="shared" si="2175"/>
        <v>5729.6499875999998</v>
      </c>
      <c r="PC13" s="108">
        <f t="shared" si="2175"/>
        <v>6698.0415348000006</v>
      </c>
      <c r="PD13" s="108">
        <f t="shared" si="2175"/>
        <v>9038.3211072000013</v>
      </c>
      <c r="PE13" s="108">
        <f t="shared" si="2175"/>
        <v>12911.887296000001</v>
      </c>
      <c r="PF13" s="108">
        <f t="shared" ref="PF13:PL13" si="2176">$PL46*PF$33</f>
        <v>5288.8399199999994</v>
      </c>
      <c r="PG13" s="108">
        <f t="shared" si="2176"/>
        <v>5341.7283191999995</v>
      </c>
      <c r="PH13" s="108">
        <f t="shared" si="2176"/>
        <v>5280.0251867999996</v>
      </c>
      <c r="PI13" s="108">
        <f t="shared" si="2176"/>
        <v>4693.845429</v>
      </c>
      <c r="PJ13" s="108">
        <f t="shared" si="2176"/>
        <v>5487.1714169999996</v>
      </c>
      <c r="PK13" s="108">
        <f t="shared" si="2176"/>
        <v>7404.3758879999996</v>
      </c>
      <c r="PL13" s="108">
        <f t="shared" si="2176"/>
        <v>10577.679839999999</v>
      </c>
      <c r="PM13" s="108">
        <f t="shared" ref="PM13:PS13" si="2177">$PS46*PM$33</f>
        <v>7136.0158860000001</v>
      </c>
      <c r="PN13" s="108">
        <f t="shared" si="2177"/>
        <v>7207.3760448600005</v>
      </c>
      <c r="PO13" s="108">
        <f t="shared" si="2177"/>
        <v>7124.1225261900008</v>
      </c>
      <c r="PP13" s="108">
        <f t="shared" si="2177"/>
        <v>6333.2140988250003</v>
      </c>
      <c r="PQ13" s="108">
        <f t="shared" si="2177"/>
        <v>7403.6164817250001</v>
      </c>
      <c r="PR13" s="108">
        <f t="shared" si="2177"/>
        <v>9990.4222404000011</v>
      </c>
      <c r="PS13" s="108">
        <f t="shared" si="2177"/>
        <v>14272.031772</v>
      </c>
      <c r="PT13" s="108">
        <f t="shared" ref="PT13:PZ13" si="2178">$PZ46*PT$33</f>
        <v>6116.9783039999993</v>
      </c>
      <c r="PU13" s="108">
        <f t="shared" si="2178"/>
        <v>6178.1480870400001</v>
      </c>
      <c r="PV13" s="108">
        <f t="shared" si="2178"/>
        <v>6106.7833401600001</v>
      </c>
      <c r="PW13" s="108">
        <f t="shared" si="2178"/>
        <v>5428.8182447999998</v>
      </c>
      <c r="PX13" s="108">
        <f t="shared" si="2178"/>
        <v>6346.3649903999994</v>
      </c>
      <c r="PY13" s="108">
        <f t="shared" si="2178"/>
        <v>8563.7696255999999</v>
      </c>
      <c r="PZ13" s="108">
        <f t="shared" si="2178"/>
        <v>12233.956607999999</v>
      </c>
      <c r="QA13" s="108">
        <f t="shared" ref="QA13:QG13" si="2179">$QG46*QA$33</f>
        <v>6445.6620119999989</v>
      </c>
      <c r="QB13" s="108">
        <f t="shared" si="2179"/>
        <v>6510.1186321199993</v>
      </c>
      <c r="QC13" s="108">
        <f t="shared" si="2179"/>
        <v>6434.9192419800002</v>
      </c>
      <c r="QD13" s="108">
        <f t="shared" si="2179"/>
        <v>5720.5250356499992</v>
      </c>
      <c r="QE13" s="108">
        <f t="shared" si="2179"/>
        <v>6687.3743374499991</v>
      </c>
      <c r="QF13" s="108">
        <f t="shared" si="2179"/>
        <v>9023.9268167999999</v>
      </c>
      <c r="QG13" s="108">
        <f t="shared" si="2179"/>
        <v>12891.324023999998</v>
      </c>
      <c r="QH13" s="108">
        <f t="shared" ref="QH13:QN13" si="2180">$QN46*QH$33</f>
        <v>5674.3404479999999</v>
      </c>
      <c r="QI13" s="108">
        <f t="shared" si="2180"/>
        <v>5731.0838524800001</v>
      </c>
      <c r="QJ13" s="108">
        <f t="shared" si="2180"/>
        <v>5664.8832139200003</v>
      </c>
      <c r="QK13" s="108">
        <f t="shared" si="2180"/>
        <v>5035.9771476000005</v>
      </c>
      <c r="QL13" s="108">
        <f t="shared" si="2180"/>
        <v>5887.1282148</v>
      </c>
      <c r="QM13" s="108">
        <f t="shared" si="2180"/>
        <v>7944.076627200001</v>
      </c>
      <c r="QN13" s="108">
        <f t="shared" si="2180"/>
        <v>11348.680896</v>
      </c>
      <c r="QO13" s="108">
        <f t="shared" ref="QO13:QU13" si="2181">$QU46*QO$33</f>
        <v>8659.8966959999998</v>
      </c>
      <c r="QP13" s="108">
        <f t="shared" si="2181"/>
        <v>8746.4956629600001</v>
      </c>
      <c r="QQ13" s="108">
        <f t="shared" si="2181"/>
        <v>8645.4635348400006</v>
      </c>
      <c r="QR13" s="108">
        <f t="shared" si="2181"/>
        <v>7685.6583177000002</v>
      </c>
      <c r="QS13" s="108">
        <f t="shared" si="2181"/>
        <v>8984.6428221000006</v>
      </c>
      <c r="QT13" s="108">
        <f t="shared" si="2181"/>
        <v>12123.855374400002</v>
      </c>
      <c r="QU13" s="108">
        <f t="shared" si="2181"/>
        <v>17319.793392</v>
      </c>
      <c r="QV13" s="108">
        <f t="shared" ref="QV13:RB13" si="2182">$RB46*QV$33</f>
        <v>9648.7082999999984</v>
      </c>
      <c r="QW13" s="108">
        <f t="shared" si="2182"/>
        <v>9745.1953830000002</v>
      </c>
      <c r="QX13" s="108">
        <f t="shared" si="2182"/>
        <v>9632.627119499999</v>
      </c>
      <c r="QY13" s="108">
        <f t="shared" si="2182"/>
        <v>8563.2286162499986</v>
      </c>
      <c r="QZ13" s="108">
        <f t="shared" si="2182"/>
        <v>10010.53486125</v>
      </c>
      <c r="RA13" s="108">
        <f t="shared" si="2182"/>
        <v>13508.19162</v>
      </c>
      <c r="RB13" s="108">
        <f t="shared" si="2182"/>
        <v>19297.416599999997</v>
      </c>
      <c r="RC13" s="108">
        <f t="shared" ref="RC13:RI13" si="2183">$RI46*RC$33</f>
        <v>7795.7399339999993</v>
      </c>
      <c r="RD13" s="108">
        <f t="shared" si="2183"/>
        <v>7873.6973333399992</v>
      </c>
      <c r="RE13" s="108">
        <f t="shared" si="2183"/>
        <v>7782.7470341099997</v>
      </c>
      <c r="RF13" s="108">
        <f t="shared" si="2183"/>
        <v>6918.7191914249997</v>
      </c>
      <c r="RG13" s="108">
        <f t="shared" si="2183"/>
        <v>8088.0801815249997</v>
      </c>
      <c r="RH13" s="108">
        <f t="shared" si="2183"/>
        <v>10914.0359076</v>
      </c>
      <c r="RI13" s="108">
        <f t="shared" si="2183"/>
        <v>15591.479867999999</v>
      </c>
      <c r="RJ13" s="108">
        <f t="shared" ref="RJ13:RP13" si="2184">$RP46*RJ$33</f>
        <v>9097.3267019999985</v>
      </c>
      <c r="RK13" s="108">
        <f t="shared" si="2184"/>
        <v>9188.2999690199995</v>
      </c>
      <c r="RL13" s="108">
        <f t="shared" si="2184"/>
        <v>9082.1644908299986</v>
      </c>
      <c r="RM13" s="108">
        <f t="shared" si="2184"/>
        <v>8073.8774480249986</v>
      </c>
      <c r="RN13" s="108">
        <f t="shared" si="2184"/>
        <v>9438.4764533249981</v>
      </c>
      <c r="RO13" s="108">
        <f t="shared" si="2184"/>
        <v>12736.257382799999</v>
      </c>
      <c r="RP13" s="108">
        <f t="shared" si="2184"/>
        <v>18194.653403999997</v>
      </c>
      <c r="RQ13" s="108">
        <f t="shared" ref="RQ13:RW13" si="2185">$RW46*RQ$33</f>
        <v>10617.410574</v>
      </c>
      <c r="RR13" s="108">
        <f t="shared" si="2185"/>
        <v>10723.584679739999</v>
      </c>
      <c r="RS13" s="108">
        <f t="shared" si="2185"/>
        <v>10599.71488971</v>
      </c>
      <c r="RT13" s="108">
        <f t="shared" si="2185"/>
        <v>9422.9518844249997</v>
      </c>
      <c r="RU13" s="108">
        <f t="shared" si="2185"/>
        <v>11015.563470525</v>
      </c>
      <c r="RV13" s="108">
        <f t="shared" si="2185"/>
        <v>14864.3748036</v>
      </c>
      <c r="RW13" s="108">
        <f t="shared" si="2185"/>
        <v>21234.821147999999</v>
      </c>
      <c r="RX13" s="108">
        <f t="shared" ref="RX13:SK13" si="2186">$SD46*RX$33</f>
        <v>11737.583963999999</v>
      </c>
      <c r="RY13" s="108">
        <f t="shared" si="2186"/>
        <v>11854.95980364</v>
      </c>
      <c r="RZ13" s="108">
        <f t="shared" si="2186"/>
        <v>11718.021324060001</v>
      </c>
      <c r="SA13" s="108">
        <f t="shared" si="2186"/>
        <v>10417.10576805</v>
      </c>
      <c r="SB13" s="108">
        <f t="shared" si="2186"/>
        <v>12177.743362649999</v>
      </c>
      <c r="SC13" s="108">
        <f t="shared" si="2186"/>
        <v>16432.6175496</v>
      </c>
      <c r="SD13" s="108">
        <f t="shared" si="2186"/>
        <v>23475.167927999999</v>
      </c>
      <c r="SE13" s="108">
        <f t="shared" ref="SE13:SK13" si="2187">$SK46*SE$33</f>
        <v>7549.3862639999988</v>
      </c>
      <c r="SF13" s="108">
        <f t="shared" si="2187"/>
        <v>7624.8801266399987</v>
      </c>
      <c r="SG13" s="108">
        <f t="shared" si="2187"/>
        <v>7536.8039535599992</v>
      </c>
      <c r="SH13" s="108">
        <f t="shared" si="2187"/>
        <v>6700.0803092999986</v>
      </c>
      <c r="SI13" s="108">
        <f t="shared" si="2187"/>
        <v>7832.4882488999992</v>
      </c>
      <c r="SJ13" s="108">
        <f t="shared" si="2187"/>
        <v>10569.140769599999</v>
      </c>
      <c r="SK13" s="108">
        <f t="shared" si="2187"/>
        <v>15098.772527999998</v>
      </c>
      <c r="SL13" s="108">
        <f t="shared" ref="SL13:SR13" si="2188">$SR46*SL$33</f>
        <v>7619.0845499999996</v>
      </c>
      <c r="SM13" s="108">
        <f t="shared" si="2188"/>
        <v>7695.2753954999998</v>
      </c>
      <c r="SN13" s="108">
        <f t="shared" si="2188"/>
        <v>7606.3860757499997</v>
      </c>
      <c r="SO13" s="108">
        <f t="shared" si="2188"/>
        <v>6761.9375381249993</v>
      </c>
      <c r="SP13" s="108">
        <f t="shared" si="2188"/>
        <v>7904.8002206249994</v>
      </c>
      <c r="SQ13" s="108">
        <f t="shared" si="2188"/>
        <v>10666.718370000001</v>
      </c>
      <c r="SR13" s="108">
        <f t="shared" si="2188"/>
        <v>15238.169099999999</v>
      </c>
      <c r="SS13" s="108">
        <f t="shared" ref="SS13:SY13" si="2189">$SY46*SS$33</f>
        <v>9059.8570199999976</v>
      </c>
      <c r="ST13" s="108">
        <f t="shared" si="2189"/>
        <v>9150.4555901999975</v>
      </c>
      <c r="SU13" s="108">
        <f t="shared" si="2189"/>
        <v>9044.7572582999983</v>
      </c>
      <c r="SV13" s="108">
        <f t="shared" si="2189"/>
        <v>8040.6231052499979</v>
      </c>
      <c r="SW13" s="108">
        <f t="shared" si="2189"/>
        <v>9399.6016582499979</v>
      </c>
      <c r="SX13" s="108">
        <f t="shared" si="2189"/>
        <v>12683.799827999997</v>
      </c>
      <c r="SY13" s="108">
        <f t="shared" si="2189"/>
        <v>18119.714039999995</v>
      </c>
      <c r="SZ13" s="108">
        <f t="shared" ref="SZ13:TF13" si="2190">$TF46*SZ$33</f>
        <v>7580.9541419999987</v>
      </c>
      <c r="TA13" s="108">
        <f t="shared" si="2190"/>
        <v>7656.7636834199993</v>
      </c>
      <c r="TB13" s="108">
        <f t="shared" si="2190"/>
        <v>7568.3192184299996</v>
      </c>
      <c r="TC13" s="108">
        <f t="shared" si="2190"/>
        <v>6728.096801024999</v>
      </c>
      <c r="TD13" s="108">
        <f t="shared" si="2190"/>
        <v>7865.2399223249995</v>
      </c>
      <c r="TE13" s="108">
        <f t="shared" si="2190"/>
        <v>10613.335798800001</v>
      </c>
      <c r="TF13" s="108">
        <f t="shared" si="2190"/>
        <v>15161.908283999997</v>
      </c>
      <c r="TG13" s="108">
        <f t="shared" ref="TG13:TM13" si="2191">$TM46*TG$33</f>
        <v>9702.6220079999985</v>
      </c>
      <c r="TH13" s="108">
        <f t="shared" si="2191"/>
        <v>9799.6482280799992</v>
      </c>
      <c r="TI13" s="108">
        <f t="shared" si="2191"/>
        <v>9686.4509713200005</v>
      </c>
      <c r="TJ13" s="108">
        <f t="shared" si="2191"/>
        <v>8611.0770321</v>
      </c>
      <c r="TK13" s="108">
        <f t="shared" si="2191"/>
        <v>10066.4703333</v>
      </c>
      <c r="TL13" s="108">
        <f t="shared" si="2191"/>
        <v>13583.6708112</v>
      </c>
      <c r="TM13" s="108">
        <f t="shared" si="2191"/>
        <v>19405.244015999997</v>
      </c>
      <c r="TN13" s="108">
        <f t="shared" ref="TN13:TT13" si="2192">$TT46*TN$33</f>
        <v>8701.0495739999988</v>
      </c>
      <c r="TO13" s="108">
        <f t="shared" si="2192"/>
        <v>8788.0600697399987</v>
      </c>
      <c r="TP13" s="108">
        <f t="shared" si="2192"/>
        <v>8686.54782471</v>
      </c>
      <c r="TQ13" s="108">
        <f t="shared" si="2192"/>
        <v>7722.181496924999</v>
      </c>
      <c r="TR13" s="108">
        <f t="shared" si="2192"/>
        <v>9027.3389330249993</v>
      </c>
      <c r="TS13" s="108">
        <f t="shared" si="2192"/>
        <v>12181.4694036</v>
      </c>
      <c r="TT13" s="108">
        <f t="shared" si="2192"/>
        <v>17402.099147999998</v>
      </c>
      <c r="TU13" s="108">
        <f t="shared" ref="TU13:UA13" si="2193">$UA46*TU$33</f>
        <v>7805.0309939999997</v>
      </c>
      <c r="TV13" s="108">
        <f t="shared" si="2193"/>
        <v>7883.08130394</v>
      </c>
      <c r="TW13" s="108">
        <f t="shared" si="2193"/>
        <v>7792.0226090100005</v>
      </c>
      <c r="TX13" s="108">
        <f t="shared" si="2193"/>
        <v>6926.9650071750002</v>
      </c>
      <c r="TY13" s="108">
        <f t="shared" si="2193"/>
        <v>8097.7196562750005</v>
      </c>
      <c r="TZ13" s="108">
        <f t="shared" si="2193"/>
        <v>10927.0433916</v>
      </c>
      <c r="UA13" s="108">
        <f t="shared" si="2193"/>
        <v>15610.061987999999</v>
      </c>
      <c r="UB13" s="108">
        <f t="shared" ref="UB13:UH13" si="2194">$UH46*UB$33</f>
        <v>9726.6995279999974</v>
      </c>
      <c r="UC13" s="108">
        <f t="shared" si="2194"/>
        <v>9823.966523279998</v>
      </c>
      <c r="UD13" s="108">
        <f t="shared" si="2194"/>
        <v>9710.4883621199988</v>
      </c>
      <c r="UE13" s="108">
        <f t="shared" si="2194"/>
        <v>8632.445831099998</v>
      </c>
      <c r="UF13" s="108">
        <f t="shared" si="2194"/>
        <v>10091.450760299998</v>
      </c>
      <c r="UG13" s="108">
        <f t="shared" si="2194"/>
        <v>13617.379339199999</v>
      </c>
      <c r="UH13" s="108">
        <f t="shared" si="2194"/>
        <v>19453.399055999995</v>
      </c>
      <c r="UI13" s="108">
        <f t="shared" si="842"/>
        <v>10350.102782127655</v>
      </c>
      <c r="UJ13" s="108">
        <f t="shared" si="842"/>
        <v>10453.603809948932</v>
      </c>
      <c r="UK13" s="108">
        <f t="shared" si="842"/>
        <v>10332.852610824109</v>
      </c>
      <c r="UL13" s="108">
        <f t="shared" si="842"/>
        <v>9185.716219138294</v>
      </c>
      <c r="UM13" s="108">
        <f t="shared" si="842"/>
        <v>10738.231636457444</v>
      </c>
      <c r="UN13" s="108">
        <f t="shared" si="842"/>
        <v>14490.143894978719</v>
      </c>
      <c r="UO13" s="108">
        <f t="shared" si="842"/>
        <v>20700.20556425531</v>
      </c>
      <c r="UP13" s="108">
        <f t="shared" si="843"/>
        <v>8697.8971359561128</v>
      </c>
      <c r="UQ13" s="108">
        <f t="shared" si="843"/>
        <v>8784.8761073156747</v>
      </c>
      <c r="UR13" s="108">
        <f t="shared" si="843"/>
        <v>8683.4006407295201</v>
      </c>
      <c r="US13" s="108">
        <f t="shared" si="843"/>
        <v>7719.3837081610509</v>
      </c>
      <c r="UT13" s="108">
        <f t="shared" si="843"/>
        <v>9024.0682785544668</v>
      </c>
      <c r="UU13" s="108">
        <f t="shared" si="843"/>
        <v>12177.05599033856</v>
      </c>
      <c r="UV13" s="108">
        <f t="shared" si="843"/>
        <v>17395.794271912226</v>
      </c>
      <c r="UW13" s="108">
        <f t="shared" si="844"/>
        <v>8153.569669855242</v>
      </c>
      <c r="UX13" s="108">
        <f t="shared" si="844"/>
        <v>8235.1053665537947</v>
      </c>
      <c r="UY13" s="108">
        <f t="shared" si="844"/>
        <v>8139.9803870721507</v>
      </c>
      <c r="UZ13" s="108">
        <f t="shared" si="844"/>
        <v>7236.2930819965268</v>
      </c>
      <c r="VA13" s="108">
        <f t="shared" si="844"/>
        <v>8459.328532474814</v>
      </c>
      <c r="VB13" s="108">
        <f t="shared" si="844"/>
        <v>11414.997537797341</v>
      </c>
      <c r="VC13" s="108">
        <f t="shared" si="844"/>
        <v>16307.139339710484</v>
      </c>
      <c r="VD13" s="108">
        <f t="shared" si="845"/>
        <v>8585.5254992111677</v>
      </c>
      <c r="VE13" s="108">
        <f t="shared" si="845"/>
        <v>8671.380754203281</v>
      </c>
      <c r="VF13" s="108">
        <f t="shared" si="845"/>
        <v>8571.216290045817</v>
      </c>
      <c r="VG13" s="108">
        <f t="shared" si="845"/>
        <v>7619.6538805499113</v>
      </c>
      <c r="VH13" s="108">
        <f t="shared" si="845"/>
        <v>8907.4827054315865</v>
      </c>
      <c r="VI13" s="108">
        <f t="shared" si="845"/>
        <v>12019.735698895636</v>
      </c>
      <c r="VJ13" s="108">
        <f t="shared" si="845"/>
        <v>17171.050998422335</v>
      </c>
      <c r="VK13" s="108">
        <f t="shared" si="846"/>
        <v>7902.013084792462</v>
      </c>
      <c r="VL13" s="108">
        <f t="shared" si="846"/>
        <v>7981.0332156403865</v>
      </c>
      <c r="VM13" s="108">
        <f t="shared" si="846"/>
        <v>7888.8430629844752</v>
      </c>
      <c r="VN13" s="108">
        <f t="shared" si="846"/>
        <v>7013.0366127533098</v>
      </c>
      <c r="VO13" s="108">
        <f t="shared" si="846"/>
        <v>8198.3385754721803</v>
      </c>
      <c r="VP13" s="108">
        <f t="shared" si="846"/>
        <v>11062.818318709447</v>
      </c>
      <c r="VQ13" s="108">
        <f t="shared" si="846"/>
        <v>15804.026169584924</v>
      </c>
      <c r="VR13" s="108">
        <f t="shared" si="847"/>
        <v>8416.5027956943468</v>
      </c>
      <c r="VS13" s="108">
        <f t="shared" si="847"/>
        <v>8500.6678236512907</v>
      </c>
      <c r="VT13" s="108">
        <f t="shared" si="847"/>
        <v>8402.4752910348579</v>
      </c>
      <c r="VU13" s="108">
        <f t="shared" si="847"/>
        <v>7469.6462311787327</v>
      </c>
      <c r="VV13" s="108">
        <f t="shared" si="847"/>
        <v>8732.1216505328848</v>
      </c>
      <c r="VW13" s="108">
        <f t="shared" si="847"/>
        <v>11783.103913972087</v>
      </c>
      <c r="VX13" s="108">
        <f t="shared" si="847"/>
        <v>16833.005591388694</v>
      </c>
      <c r="VY13" s="108">
        <f t="shared" ref="VY13:WE13" si="2195">$WE46*VY$33</f>
        <v>8723.9249999999993</v>
      </c>
      <c r="VZ13" s="108">
        <f t="shared" si="2195"/>
        <v>8811.1642499999998</v>
      </c>
      <c r="WA13" s="108">
        <f t="shared" si="2195"/>
        <v>8709.3851250000007</v>
      </c>
      <c r="WB13" s="108">
        <f t="shared" si="2195"/>
        <v>7742.4834375</v>
      </c>
      <c r="WC13" s="108">
        <f t="shared" si="2195"/>
        <v>9051.0721874999999</v>
      </c>
      <c r="WD13" s="108">
        <f t="shared" si="2195"/>
        <v>12213.495000000001</v>
      </c>
      <c r="WE13" s="108">
        <f t="shared" si="2195"/>
        <v>17447.849999999999</v>
      </c>
      <c r="WF13" s="108">
        <f t="shared" si="850"/>
        <v>7399.8514693847719</v>
      </c>
      <c r="WG13" s="108">
        <f t="shared" si="850"/>
        <v>7473.8499840786189</v>
      </c>
      <c r="WH13" s="108">
        <f t="shared" si="850"/>
        <v>7387.5183836024644</v>
      </c>
      <c r="WI13" s="108">
        <f t="shared" si="850"/>
        <v>6567.3681790789851</v>
      </c>
      <c r="WJ13" s="108">
        <f t="shared" si="850"/>
        <v>7677.3458994867005</v>
      </c>
      <c r="WK13" s="108">
        <f t="shared" si="850"/>
        <v>10359.79205713868</v>
      </c>
      <c r="WL13" s="108">
        <f t="shared" si="850"/>
        <v>14799.702938769544</v>
      </c>
      <c r="WM13" s="108">
        <f t="shared" si="851"/>
        <v>7414.4472395385701</v>
      </c>
      <c r="WN13" s="108">
        <f t="shared" si="851"/>
        <v>7488.5917119339556</v>
      </c>
      <c r="WO13" s="108">
        <f t="shared" si="851"/>
        <v>7402.0898274726724</v>
      </c>
      <c r="WP13" s="108">
        <f t="shared" si="851"/>
        <v>6580.3219250904804</v>
      </c>
      <c r="WQ13" s="108">
        <f t="shared" si="851"/>
        <v>7692.4890110212655</v>
      </c>
      <c r="WR13" s="108">
        <f t="shared" si="851"/>
        <v>10380.226135354</v>
      </c>
      <c r="WS13" s="108">
        <f t="shared" si="851"/>
        <v>14828.89447907714</v>
      </c>
      <c r="WT13" s="108">
        <f t="shared" si="852"/>
        <v>7545.0471374764911</v>
      </c>
      <c r="WU13" s="108">
        <f t="shared" si="852"/>
        <v>7620.4976088512567</v>
      </c>
      <c r="WV13" s="108">
        <f t="shared" si="852"/>
        <v>7532.4720589140315</v>
      </c>
      <c r="WW13" s="108">
        <f t="shared" si="852"/>
        <v>6696.2293345103863</v>
      </c>
      <c r="WX13" s="108">
        <f t="shared" si="852"/>
        <v>7827.98640513186</v>
      </c>
      <c r="WY13" s="108">
        <f t="shared" si="852"/>
        <v>10563.065992467091</v>
      </c>
      <c r="WZ13" s="108">
        <f t="shared" si="852"/>
        <v>15090.094274952982</v>
      </c>
      <c r="XA13" s="108">
        <f t="shared" si="853"/>
        <v>5007.9100810037107</v>
      </c>
      <c r="XB13" s="108">
        <f t="shared" si="853"/>
        <v>5057.9891818137485</v>
      </c>
      <c r="XC13" s="108">
        <f t="shared" si="853"/>
        <v>4999.5635642020379</v>
      </c>
      <c r="XD13" s="108">
        <f t="shared" si="853"/>
        <v>4444.5201968907932</v>
      </c>
      <c r="XE13" s="108">
        <f t="shared" si="853"/>
        <v>5195.7067090413493</v>
      </c>
      <c r="XF13" s="108">
        <f t="shared" si="853"/>
        <v>7011.074113405195</v>
      </c>
      <c r="XG13" s="108">
        <f t="shared" si="853"/>
        <v>10015.820162007421</v>
      </c>
      <c r="XH13" s="108">
        <f t="shared" si="854"/>
        <v>6730.2925585882967</v>
      </c>
      <c r="XI13" s="108">
        <f t="shared" si="854"/>
        <v>6797.5954841741814</v>
      </c>
      <c r="XJ13" s="108">
        <f t="shared" si="854"/>
        <v>6719.075404323984</v>
      </c>
      <c r="XK13" s="108">
        <f t="shared" si="854"/>
        <v>5973.1346457471145</v>
      </c>
      <c r="XL13" s="108">
        <f t="shared" si="854"/>
        <v>6982.6785295353584</v>
      </c>
      <c r="XM13" s="108">
        <f t="shared" si="854"/>
        <v>9422.4095820236162</v>
      </c>
      <c r="XN13" s="108">
        <f t="shared" si="854"/>
        <v>13460.585117176593</v>
      </c>
      <c r="XO13" s="108">
        <f t="shared" si="855"/>
        <v>6111.5042906640447</v>
      </c>
      <c r="XP13" s="108">
        <f t="shared" si="855"/>
        <v>6172.6193335706857</v>
      </c>
      <c r="XQ13" s="108">
        <f t="shared" si="855"/>
        <v>6101.3184501796059</v>
      </c>
      <c r="XR13" s="108">
        <f t="shared" si="855"/>
        <v>5423.9600579643402</v>
      </c>
      <c r="XS13" s="108">
        <f t="shared" si="855"/>
        <v>6340.6857015639471</v>
      </c>
      <c r="XT13" s="108">
        <f t="shared" si="855"/>
        <v>8556.1060069296636</v>
      </c>
      <c r="XU13" s="108">
        <f t="shared" si="855"/>
        <v>12223.008581328089</v>
      </c>
      <c r="XV13" s="108">
        <f t="shared" si="856"/>
        <v>8198.9113179678006</v>
      </c>
      <c r="XW13" s="108">
        <f t="shared" si="856"/>
        <v>8280.9004311474782</v>
      </c>
      <c r="XX13" s="108">
        <f t="shared" si="856"/>
        <v>8185.246465771188</v>
      </c>
      <c r="XY13" s="108">
        <f t="shared" si="856"/>
        <v>7276.5337946964228</v>
      </c>
      <c r="XZ13" s="108">
        <f t="shared" si="856"/>
        <v>8506.3704923915939</v>
      </c>
      <c r="YA13" s="108">
        <f t="shared" si="856"/>
        <v>11478.475845154921</v>
      </c>
      <c r="YB13" s="108">
        <f t="shared" si="856"/>
        <v>16397.822635935601</v>
      </c>
      <c r="YC13" s="108">
        <f t="shared" si="857"/>
        <v>9389.6760997288329</v>
      </c>
      <c r="YD13" s="108">
        <f t="shared" si="857"/>
        <v>9483.5728607261208</v>
      </c>
      <c r="YE13" s="108">
        <f t="shared" si="857"/>
        <v>9374.0266395626186</v>
      </c>
      <c r="YF13" s="108">
        <f t="shared" si="857"/>
        <v>8333.3375385093386</v>
      </c>
      <c r="YG13" s="108">
        <f t="shared" si="857"/>
        <v>9741.7889534686637</v>
      </c>
      <c r="YH13" s="108">
        <f t="shared" si="857"/>
        <v>13145.546539620365</v>
      </c>
      <c r="YI13" s="108">
        <f t="shared" si="857"/>
        <v>18779.352199457666</v>
      </c>
      <c r="YJ13" s="108">
        <f t="shared" si="858"/>
        <v>15807.051929330963</v>
      </c>
      <c r="YK13" s="108">
        <f t="shared" si="858"/>
        <v>15965.122448624272</v>
      </c>
      <c r="YL13" s="108">
        <f t="shared" si="858"/>
        <v>15780.706842782078</v>
      </c>
      <c r="YM13" s="108">
        <f t="shared" si="858"/>
        <v>14028.758587281231</v>
      </c>
      <c r="YN13" s="108">
        <f t="shared" si="858"/>
        <v>16399.816376680872</v>
      </c>
      <c r="YO13" s="108">
        <f t="shared" si="858"/>
        <v>22129.872701063348</v>
      </c>
      <c r="YP13" s="108">
        <f t="shared" si="858"/>
        <v>31614.103858661925</v>
      </c>
      <c r="YQ13" s="108">
        <f t="shared" si="859"/>
        <v>16083.43805482996</v>
      </c>
      <c r="YR13" s="108">
        <f t="shared" si="859"/>
        <v>10678.596175589295</v>
      </c>
      <c r="YS13" s="108">
        <f t="shared" si="859"/>
        <v>11697.045858058153</v>
      </c>
      <c r="YT13" s="108">
        <f t="shared" si="859"/>
        <v>11394.536051384235</v>
      </c>
      <c r="YU13" s="108">
        <f t="shared" si="859"/>
        <v>13663.359601438618</v>
      </c>
      <c r="YV13" s="108">
        <f t="shared" si="859"/>
        <v>14177.626272784279</v>
      </c>
      <c r="YW13" s="108">
        <f t="shared" si="859"/>
        <v>23142.000210554706</v>
      </c>
      <c r="YX13" s="108">
        <f t="shared" si="860"/>
        <v>7850.801541739761</v>
      </c>
      <c r="YY13" s="108">
        <f t="shared" si="860"/>
        <v>7929.3095571571594</v>
      </c>
      <c r="YZ13" s="108">
        <f t="shared" si="860"/>
        <v>7837.7168725035281</v>
      </c>
      <c r="ZA13" s="108">
        <f t="shared" si="860"/>
        <v>6967.586368294038</v>
      </c>
      <c r="ZB13" s="108">
        <f t="shared" si="860"/>
        <v>8145.2065995550029</v>
      </c>
      <c r="ZC13" s="108">
        <f t="shared" si="860"/>
        <v>10991.122158435666</v>
      </c>
      <c r="ZD13" s="108">
        <f t="shared" si="860"/>
        <v>15701.603083479522</v>
      </c>
      <c r="ZE13" s="108">
        <f t="shared" si="861"/>
        <v>12867.225602646531</v>
      </c>
      <c r="ZF13" s="108">
        <f t="shared" si="861"/>
        <v>12995.897858672995</v>
      </c>
      <c r="ZG13" s="108">
        <f t="shared" si="861"/>
        <v>12845.78022664212</v>
      </c>
      <c r="ZH13" s="108">
        <f t="shared" si="861"/>
        <v>11419.662722348796</v>
      </c>
      <c r="ZI13" s="108">
        <f t="shared" si="861"/>
        <v>13349.746562745777</v>
      </c>
      <c r="ZJ13" s="108">
        <f t="shared" si="861"/>
        <v>18014.115843705145</v>
      </c>
      <c r="ZK13" s="108">
        <f t="shared" si="861"/>
        <v>25734.451205293062</v>
      </c>
      <c r="ZL13" s="108">
        <f t="shared" si="862"/>
        <v>13029.051762321966</v>
      </c>
      <c r="ZM13" s="108">
        <f t="shared" si="862"/>
        <v>13159.342279945187</v>
      </c>
      <c r="ZN13" s="108">
        <f t="shared" si="862"/>
        <v>13007.336676051431</v>
      </c>
      <c r="ZO13" s="108">
        <f t="shared" si="862"/>
        <v>11563.283439060744</v>
      </c>
      <c r="ZP13" s="108">
        <f t="shared" si="862"/>
        <v>13517.641203409039</v>
      </c>
      <c r="ZQ13" s="108">
        <f t="shared" si="862"/>
        <v>18240.672467250752</v>
      </c>
      <c r="ZR13" s="108">
        <f t="shared" si="862"/>
        <v>26058.103524643931</v>
      </c>
      <c r="ZS13" s="108">
        <f t="shared" si="863"/>
        <v>16728.011965102702</v>
      </c>
      <c r="ZT13" s="108">
        <f t="shared" si="863"/>
        <v>16895.292084753728</v>
      </c>
      <c r="ZU13" s="108">
        <f t="shared" si="863"/>
        <v>16700.131945160865</v>
      </c>
      <c r="ZV13" s="108">
        <f t="shared" si="863"/>
        <v>14846.110619028646</v>
      </c>
      <c r="ZW13" s="108">
        <f t="shared" si="863"/>
        <v>17355.31241379405</v>
      </c>
      <c r="ZX13" s="108">
        <f t="shared" si="863"/>
        <v>23419.21675114378</v>
      </c>
      <c r="ZY13" s="108">
        <f t="shared" si="863"/>
        <v>33456.023930205403</v>
      </c>
      <c r="ZZ13" s="108">
        <v>26172.319643081035</v>
      </c>
      <c r="AAA13" s="108">
        <v>24084.651940664829</v>
      </c>
      <c r="AAB13" s="108">
        <v>22403.031174809257</v>
      </c>
      <c r="AAC13" s="108">
        <v>25420.082449254984</v>
      </c>
      <c r="AAD13" s="108">
        <v>28063.707040665809</v>
      </c>
      <c r="AAE13" s="108">
        <v>32686.739003907423</v>
      </c>
      <c r="AAF13" s="108">
        <v>51245.785888154925</v>
      </c>
      <c r="AAG13" s="108">
        <v>34107.501750839678</v>
      </c>
      <c r="AAH13" s="108">
        <v>31707.498356263881</v>
      </c>
      <c r="AAI13" s="108">
        <v>31777.611913350553</v>
      </c>
      <c r="AAJ13" s="108">
        <v>34111.651636459603</v>
      </c>
      <c r="AAK13" s="108">
        <v>38957.558302254678</v>
      </c>
      <c r="AAL13" s="108">
        <v>41162.999392380269</v>
      </c>
      <c r="AAM13" s="108">
        <v>60281.572611641765</v>
      </c>
      <c r="AAN13" s="108">
        <v>50532.382498156148</v>
      </c>
      <c r="AAO13" s="108">
        <v>46041.754000505134</v>
      </c>
      <c r="AAP13" s="596">
        <f t="shared" ca="1" si="864"/>
        <v>42211.624032625485</v>
      </c>
      <c r="AAQ13" s="596">
        <f t="shared" ca="1" si="864"/>
        <v>45842.27248449051</v>
      </c>
      <c r="AAR13" s="596">
        <f t="shared" ca="1" si="423"/>
        <v>50421.525352088996</v>
      </c>
      <c r="AAS13" s="596">
        <f t="shared" ca="1" si="423"/>
        <v>55070.324332900935</v>
      </c>
      <c r="AAT13" s="596">
        <f t="shared" ca="1" si="423"/>
        <v>67975.53175582453</v>
      </c>
      <c r="AAU13" s="596">
        <f t="shared" ca="1" si="423"/>
        <v>63129.000175920577</v>
      </c>
      <c r="AAV13" s="596">
        <f t="shared" ca="1" si="423"/>
        <v>92206.703459186319</v>
      </c>
      <c r="AAW13" s="596">
        <f t="shared" ca="1" si="423"/>
        <v>55929.733226097072</v>
      </c>
      <c r="AAX13" s="348">
        <v>0</v>
      </c>
      <c r="AAY13" s="596">
        <f t="shared" ca="1" si="424"/>
        <v>20857.97284754724</v>
      </c>
      <c r="AAZ13" s="596">
        <f t="shared" ca="1" si="424"/>
        <v>23921.142655008498</v>
      </c>
      <c r="ABA13" s="596">
        <f t="shared" ca="1" si="424"/>
        <v>27263.046636762614</v>
      </c>
      <c r="ABB13" s="596">
        <f t="shared" ca="1" si="424"/>
        <v>15480.481051663202</v>
      </c>
      <c r="ABC13" s="596">
        <f t="shared" ca="1" si="424"/>
        <v>13933.516829273382</v>
      </c>
      <c r="ABD13" s="596">
        <f t="shared" ca="1" si="424"/>
        <v>17038.637246582297</v>
      </c>
      <c r="ABE13" s="348">
        <v>0</v>
      </c>
      <c r="ABF13" s="596">
        <f t="shared" ca="1" si="424"/>
        <v>12493.601922577345</v>
      </c>
      <c r="ABG13" s="596">
        <f t="shared" ca="1" si="424"/>
        <v>16408.78291411477</v>
      </c>
      <c r="ABH13" s="596">
        <f t="shared" ca="1" si="424"/>
        <v>19623.518651304643</v>
      </c>
      <c r="ABI13" s="108">
        <f t="shared" ref="ABI13:ABO13" si="2196">$ABO46*ABI$33</f>
        <v>0</v>
      </c>
      <c r="ABJ13" s="108">
        <f t="shared" si="2196"/>
        <v>0</v>
      </c>
      <c r="ABK13" s="108">
        <f t="shared" si="2196"/>
        <v>0</v>
      </c>
      <c r="ABL13" s="108">
        <f t="shared" si="2196"/>
        <v>0</v>
      </c>
      <c r="ABM13" s="108">
        <f t="shared" si="2196"/>
        <v>0</v>
      </c>
      <c r="ABN13" s="108">
        <f t="shared" si="2196"/>
        <v>0</v>
      </c>
      <c r="ABO13" s="108">
        <f t="shared" si="2196"/>
        <v>0</v>
      </c>
      <c r="ABP13" s="108">
        <f t="shared" ref="ABP13:ABV13" si="2197">$ABV46*ABP$33</f>
        <v>0</v>
      </c>
      <c r="ABQ13" s="108">
        <f t="shared" si="2197"/>
        <v>0</v>
      </c>
      <c r="ABR13" s="108">
        <f t="shared" si="2197"/>
        <v>0</v>
      </c>
      <c r="ABS13" s="108">
        <f t="shared" si="2197"/>
        <v>0</v>
      </c>
      <c r="ABT13" s="108">
        <f t="shared" si="2197"/>
        <v>0</v>
      </c>
      <c r="ABU13" s="108">
        <f t="shared" si="2197"/>
        <v>0</v>
      </c>
      <c r="ABV13" s="108">
        <f t="shared" si="2197"/>
        <v>0</v>
      </c>
      <c r="ABW13" s="108">
        <f t="shared" ref="ABW13:ACC13" si="2198">$ACC46*ABW$33</f>
        <v>0</v>
      </c>
      <c r="ABX13" s="108">
        <f t="shared" si="2198"/>
        <v>0</v>
      </c>
      <c r="ABY13" s="108">
        <f t="shared" si="2198"/>
        <v>0</v>
      </c>
      <c r="ABZ13" s="108">
        <f t="shared" si="2198"/>
        <v>0</v>
      </c>
      <c r="ACA13" s="108">
        <f t="shared" si="2198"/>
        <v>0</v>
      </c>
      <c r="ACB13" s="108">
        <f t="shared" si="2198"/>
        <v>0</v>
      </c>
      <c r="ACC13" s="108">
        <f t="shared" si="2198"/>
        <v>0</v>
      </c>
      <c r="ACD13" s="108">
        <f t="shared" ref="ACD13:ACJ13" si="2199">$ACI46*ACD$33</f>
        <v>0</v>
      </c>
      <c r="ACE13" s="108">
        <f t="shared" si="2199"/>
        <v>0</v>
      </c>
      <c r="ACF13" s="108">
        <f t="shared" si="2199"/>
        <v>0</v>
      </c>
      <c r="ACG13" s="108">
        <f t="shared" si="2199"/>
        <v>0</v>
      </c>
      <c r="ACH13" s="108">
        <f t="shared" si="2199"/>
        <v>0</v>
      </c>
      <c r="ACI13" s="108">
        <f t="shared" si="2199"/>
        <v>0</v>
      </c>
      <c r="ACJ13" s="108">
        <f t="shared" si="2199"/>
        <v>0</v>
      </c>
    </row>
    <row r="14" spans="1:779">
      <c r="A14" s="598" t="s">
        <v>21</v>
      </c>
      <c r="B14" s="596">
        <f t="shared" si="429"/>
        <v>0</v>
      </c>
      <c r="C14" s="596">
        <f t="shared" si="430"/>
        <v>11053.528872960002</v>
      </c>
      <c r="D14" s="596">
        <f t="shared" si="431"/>
        <v>10426.860227840001</v>
      </c>
      <c r="E14" s="596">
        <f t="shared" si="432"/>
        <v>9407.57990144</v>
      </c>
      <c r="F14" s="596">
        <f t="shared" si="433"/>
        <v>10404.209553920002</v>
      </c>
      <c r="G14" s="596">
        <f t="shared" si="434"/>
        <v>13386.548286720001</v>
      </c>
      <c r="H14" s="596">
        <f t="shared" si="435"/>
        <v>20823.519557120002</v>
      </c>
      <c r="I14" s="596">
        <f t="shared" si="436"/>
        <v>6070.7942604</v>
      </c>
      <c r="J14" s="596">
        <f t="shared" si="437"/>
        <v>5933.1692015999997</v>
      </c>
      <c r="K14" s="596">
        <f t="shared" si="438"/>
        <v>6019.8220163999995</v>
      </c>
      <c r="L14" s="596">
        <f t="shared" si="439"/>
        <v>5887.2941820000005</v>
      </c>
      <c r="M14" s="596">
        <f t="shared" si="440"/>
        <v>6514.2527831999996</v>
      </c>
      <c r="N14" s="596">
        <f t="shared" ref="N14" si="2200">O47*N$33</f>
        <v>8017.9339811999998</v>
      </c>
      <c r="O14" s="596">
        <f t="shared" ref="O14" si="2201">O47*O$33</f>
        <v>12528.977575199999</v>
      </c>
      <c r="P14" s="596">
        <f t="shared" si="443"/>
        <v>7713.3485601000002</v>
      </c>
      <c r="Q14" s="596">
        <f t="shared" si="444"/>
        <v>8244.6570103499998</v>
      </c>
      <c r="R14" s="596">
        <f t="shared" si="445"/>
        <v>7157.0373592500009</v>
      </c>
      <c r="S14" s="596">
        <f t="shared" si="446"/>
        <v>7344.5579887499998</v>
      </c>
      <c r="T14" s="596">
        <f t="shared" si="447"/>
        <v>7825.860937800001</v>
      </c>
      <c r="U14" s="596">
        <f t="shared" ref="U14" si="2202">V47*U$33</f>
        <v>9907.3399252500003</v>
      </c>
      <c r="V14" s="596">
        <f t="shared" ref="V14" si="2203">V47*V$33</f>
        <v>14314.074718500002</v>
      </c>
      <c r="W14" s="596">
        <f t="shared" si="450"/>
        <v>5540.1678191000001</v>
      </c>
      <c r="X14" s="596">
        <f t="shared" si="451"/>
        <v>5921.7839168499995</v>
      </c>
      <c r="Y14" s="596">
        <f t="shared" si="452"/>
        <v>5140.5933167500007</v>
      </c>
      <c r="Z14" s="596">
        <f t="shared" si="453"/>
        <v>5275.2813512499997</v>
      </c>
      <c r="AA14" s="596">
        <f t="shared" si="454"/>
        <v>5620.9806398000001</v>
      </c>
      <c r="AB14" s="596">
        <f t="shared" ref="AB14" si="2204">AC47*AB$33</f>
        <v>7116.0178227500001</v>
      </c>
      <c r="AC14" s="596">
        <f t="shared" ref="AC14" si="2205">AC47*AC$33</f>
        <v>10281.186633500001</v>
      </c>
      <c r="AD14" s="596">
        <f t="shared" si="457"/>
        <v>5953.9671647999994</v>
      </c>
      <c r="AE14" s="596">
        <f t="shared" si="458"/>
        <v>5818.990579199999</v>
      </c>
      <c r="AF14" s="596">
        <f t="shared" si="459"/>
        <v>5903.9758367999993</v>
      </c>
      <c r="AG14" s="596">
        <f t="shared" si="460"/>
        <v>5773.9983839999995</v>
      </c>
      <c r="AH14" s="596">
        <f t="shared" si="461"/>
        <v>6388.8917183999993</v>
      </c>
      <c r="AI14" s="596">
        <f t="shared" ref="AI14" si="2206">AJ47*AI$33</f>
        <v>7863.6358943999985</v>
      </c>
      <c r="AJ14" s="596">
        <f t="shared" ref="AJ14" si="2207">AJ47*AJ$33</f>
        <v>12287.868422399999</v>
      </c>
      <c r="AK14" s="596">
        <f t="shared" si="464"/>
        <v>6867.3856779000007</v>
      </c>
      <c r="AL14" s="596">
        <f t="shared" si="465"/>
        <v>6711.7018716000011</v>
      </c>
      <c r="AM14" s="596">
        <f t="shared" si="466"/>
        <v>6809.7250089000008</v>
      </c>
      <c r="AN14" s="596">
        <f t="shared" si="467"/>
        <v>6659.807269500001</v>
      </c>
      <c r="AO14" s="596">
        <f t="shared" si="468"/>
        <v>7369.0334982000013</v>
      </c>
      <c r="AP14" s="596">
        <f t="shared" ref="AP14" si="2208">AQ47*AP$33</f>
        <v>9070.0232337000016</v>
      </c>
      <c r="AQ14" s="596">
        <f t="shared" ref="AQ14" si="2209">AQ47*AQ$33</f>
        <v>14172.992440200002</v>
      </c>
      <c r="AR14" s="596">
        <f t="shared" si="471"/>
        <v>8785.6786413000027</v>
      </c>
      <c r="AS14" s="596">
        <f t="shared" si="472"/>
        <v>10061.851945200002</v>
      </c>
      <c r="AT14" s="596">
        <f t="shared" si="473"/>
        <v>13875.618408300003</v>
      </c>
      <c r="AU14" s="596">
        <f t="shared" si="474"/>
        <v>8520.1165665000026</v>
      </c>
      <c r="AV14" s="596">
        <f t="shared" si="475"/>
        <v>8689.7812254000019</v>
      </c>
      <c r="AW14" s="596">
        <f t="shared" ref="AW14" si="2210">AX47*AW$33</f>
        <v>10128.242463900002</v>
      </c>
      <c r="AX14" s="596">
        <f t="shared" ref="AX14" si="2211">AX47*AX$33</f>
        <v>13705.953749400003</v>
      </c>
      <c r="AY14" s="596">
        <f t="shared" si="478"/>
        <v>6363.5212179</v>
      </c>
      <c r="AZ14" s="596">
        <f t="shared" si="479"/>
        <v>6219.2600316000007</v>
      </c>
      <c r="BA14" s="596">
        <f t="shared" si="480"/>
        <v>6310.0911489</v>
      </c>
      <c r="BB14" s="596">
        <f t="shared" si="481"/>
        <v>6171.1729695000004</v>
      </c>
      <c r="BC14" s="596">
        <f t="shared" si="482"/>
        <v>6828.3628182000002</v>
      </c>
      <c r="BD14" s="596">
        <f t="shared" ref="BD14" si="2212">BE47*BD$33</f>
        <v>8404.5498537000003</v>
      </c>
      <c r="BE14" s="596">
        <f t="shared" ref="BE14" si="2213">BE47*BE$33</f>
        <v>13133.1109602</v>
      </c>
      <c r="BF14" s="596">
        <f t="shared" si="485"/>
        <v>6829.0148736000001</v>
      </c>
      <c r="BG14" s="596">
        <f t="shared" si="486"/>
        <v>6674.2009343999998</v>
      </c>
      <c r="BH14" s="596">
        <f t="shared" si="487"/>
        <v>6771.6763775999998</v>
      </c>
      <c r="BI14" s="596">
        <f t="shared" si="488"/>
        <v>6622.5962880000006</v>
      </c>
      <c r="BJ14" s="596">
        <f t="shared" si="489"/>
        <v>7327.8597887999995</v>
      </c>
      <c r="BK14" s="596">
        <f t="shared" ref="BK14" si="2214">BL47*BK$33</f>
        <v>9019.3454208000003</v>
      </c>
      <c r="BL14" s="596">
        <f t="shared" ref="BL14" si="2215">BL47*BL$33</f>
        <v>14093.8023168</v>
      </c>
      <c r="BM14" s="596">
        <f t="shared" si="492"/>
        <v>5988.5556627599999</v>
      </c>
      <c r="BN14" s="596">
        <f t="shared" si="493"/>
        <v>5852.7949550400008</v>
      </c>
      <c r="BO14" s="596">
        <f t="shared" si="494"/>
        <v>5938.2739191600003</v>
      </c>
      <c r="BP14" s="596">
        <f t="shared" si="495"/>
        <v>5807.5413858000002</v>
      </c>
      <c r="BQ14" s="596">
        <f t="shared" si="496"/>
        <v>6426.0068320800001</v>
      </c>
      <c r="BR14" s="596">
        <f t="shared" ref="BR14" si="2216">BS47*BR$33</f>
        <v>7909.3182682799998</v>
      </c>
      <c r="BS14" s="596">
        <f t="shared" ref="BS14" si="2217">BS47*BS$33</f>
        <v>12359.252576880001</v>
      </c>
      <c r="BT14" s="596">
        <f t="shared" si="499"/>
        <v>8056.0912640400002</v>
      </c>
      <c r="BU14" s="596">
        <f t="shared" si="500"/>
        <v>7873.4594721600006</v>
      </c>
      <c r="BV14" s="596">
        <f t="shared" si="501"/>
        <v>7988.4498596399999</v>
      </c>
      <c r="BW14" s="596">
        <f t="shared" si="502"/>
        <v>7812.5822082000004</v>
      </c>
      <c r="BX14" s="596">
        <f t="shared" si="503"/>
        <v>8644.5714823199996</v>
      </c>
      <c r="BY14" s="596">
        <f t="shared" ref="BY14" si="2218">BZ47*BY$33</f>
        <v>10639.99291212</v>
      </c>
      <c r="BZ14" s="596">
        <f t="shared" ref="BZ14" si="2219">BZ47*BZ$33</f>
        <v>16626.257201519998</v>
      </c>
      <c r="CA14" s="596">
        <f t="shared" si="506"/>
        <v>6168.5049484800011</v>
      </c>
      <c r="CB14" s="596">
        <f t="shared" si="507"/>
        <v>6028.6647859200011</v>
      </c>
      <c r="CC14" s="596">
        <f t="shared" si="508"/>
        <v>6116.7122956800013</v>
      </c>
      <c r="CD14" s="596">
        <f t="shared" si="509"/>
        <v>5982.0513984000017</v>
      </c>
      <c r="CE14" s="596">
        <f t="shared" si="510"/>
        <v>6619.1010278400008</v>
      </c>
      <c r="CF14" s="596">
        <f t="shared" ref="CF14" si="2220">CG47*CF$33</f>
        <v>8146.9842854400013</v>
      </c>
      <c r="CG14" s="596">
        <f t="shared" ref="CG14" si="2221">CG47*CG$33</f>
        <v>12730.634058240003</v>
      </c>
      <c r="CH14" s="596">
        <f t="shared" si="513"/>
        <v>7672.6267567200002</v>
      </c>
      <c r="CI14" s="596">
        <f t="shared" si="514"/>
        <v>7498.6881148800003</v>
      </c>
      <c r="CJ14" s="596">
        <f t="shared" si="515"/>
        <v>7608.2050375199997</v>
      </c>
      <c r="CK14" s="596">
        <f t="shared" si="516"/>
        <v>7440.7085676000006</v>
      </c>
      <c r="CL14" s="596">
        <f t="shared" si="517"/>
        <v>8233.0957137599999</v>
      </c>
      <c r="CM14" s="596">
        <f t="shared" ref="CM14" si="2222">CN47*CM$33</f>
        <v>10133.53643016</v>
      </c>
      <c r="CN14" s="596">
        <f t="shared" ref="CN14" si="2223">CN47*CN$33</f>
        <v>15834.85857936</v>
      </c>
      <c r="CO14" s="596">
        <f t="shared" si="520"/>
        <v>7631.3407564799991</v>
      </c>
      <c r="CP14" s="596">
        <f t="shared" si="521"/>
        <v>7806.6932554799996</v>
      </c>
      <c r="CQ14" s="596">
        <f t="shared" si="522"/>
        <v>8374.8353522399993</v>
      </c>
      <c r="CR14" s="596">
        <f t="shared" si="523"/>
        <v>10703.516538960001</v>
      </c>
      <c r="CS14" s="596">
        <f t="shared" si="524"/>
        <v>12099.322430999999</v>
      </c>
      <c r="CT14" s="596">
        <f t="shared" ref="CT14" si="2224">CU47*CT$33</f>
        <v>8886.8646493199994</v>
      </c>
      <c r="CU14" s="596">
        <f t="shared" ref="CU14" si="2225">CU47*CU$33</f>
        <v>14638.426616519999</v>
      </c>
      <c r="CV14" s="596">
        <f t="shared" si="527"/>
        <v>10092.037114800001</v>
      </c>
      <c r="CW14" s="596">
        <f t="shared" si="528"/>
        <v>9863.2503792000007</v>
      </c>
      <c r="CX14" s="596">
        <f t="shared" si="529"/>
        <v>10007.301286800001</v>
      </c>
      <c r="CY14" s="596">
        <f t="shared" si="530"/>
        <v>9786.9881340000011</v>
      </c>
      <c r="CZ14" s="596">
        <f t="shared" si="531"/>
        <v>10829.238818400001</v>
      </c>
      <c r="DA14" s="596">
        <f t="shared" si="532"/>
        <v>13328.945744400002</v>
      </c>
      <c r="DB14" s="596">
        <f t="shared" si="533"/>
        <v>20828.0665224</v>
      </c>
      <c r="DC14" s="596">
        <f t="shared" si="534"/>
        <v>8973.3876969599987</v>
      </c>
      <c r="DD14" s="596">
        <f t="shared" si="535"/>
        <v>8769.9607718400002</v>
      </c>
      <c r="DE14" s="596">
        <f t="shared" si="536"/>
        <v>8898.0443913599993</v>
      </c>
      <c r="DF14" s="596">
        <f t="shared" si="537"/>
        <v>8702.1517967999989</v>
      </c>
      <c r="DG14" s="596">
        <f t="shared" si="538"/>
        <v>9628.8744556799993</v>
      </c>
      <c r="DH14" s="596">
        <f t="shared" ref="DH14" si="2226">DI47*DH$33</f>
        <v>11851.501970879999</v>
      </c>
      <c r="DI14" s="596">
        <f t="shared" ref="DI14" si="2227">DI47*DI$33</f>
        <v>18519.384516479997</v>
      </c>
      <c r="DJ14" s="596">
        <f t="shared" si="541"/>
        <v>10126.871172360001</v>
      </c>
      <c r="DK14" s="596">
        <f t="shared" si="542"/>
        <v>9259.9424078400007</v>
      </c>
      <c r="DL14" s="596">
        <f t="shared" si="543"/>
        <v>8393.0136433200005</v>
      </c>
      <c r="DM14" s="596">
        <f t="shared" si="544"/>
        <v>9488.5829611200006</v>
      </c>
      <c r="DN14" s="596">
        <f t="shared" si="545"/>
        <v>10717.525935000001</v>
      </c>
      <c r="DO14" s="596">
        <f t="shared" ref="DO14" si="2228">DP47*DO$33</f>
        <v>16662.18032028</v>
      </c>
      <c r="DP14" s="596">
        <f t="shared" ref="DP14" si="2229">DP47*DP$33</f>
        <v>30628.307449800002</v>
      </c>
      <c r="DQ14" s="596">
        <f t="shared" si="548"/>
        <v>11179.535403600001</v>
      </c>
      <c r="DR14" s="596">
        <f t="shared" si="549"/>
        <v>10926.095054400001</v>
      </c>
      <c r="DS14" s="596">
        <f t="shared" si="550"/>
        <v>11085.668607600001</v>
      </c>
      <c r="DT14" s="596">
        <f t="shared" si="551"/>
        <v>10841.614938000001</v>
      </c>
      <c r="DU14" s="596">
        <f t="shared" si="552"/>
        <v>11996.176528800001</v>
      </c>
      <c r="DV14" s="596">
        <f t="shared" ref="DV14" si="2230">DW47*DV$33</f>
        <v>14765.2470108</v>
      </c>
      <c r="DW14" s="596">
        <f t="shared" ref="DW14" si="2231">DW47*DW$33</f>
        <v>23072.458456799999</v>
      </c>
      <c r="DX14" s="596">
        <f t="shared" si="555"/>
        <v>11923.482706199999</v>
      </c>
      <c r="DY14" s="596">
        <f t="shared" si="556"/>
        <v>10676.5151976</v>
      </c>
      <c r="DZ14" s="596">
        <f t="shared" si="557"/>
        <v>17838.849234599998</v>
      </c>
      <c r="EA14" s="596">
        <f t="shared" si="558"/>
        <v>18735.429178799997</v>
      </c>
      <c r="EB14" s="596">
        <f t="shared" si="559"/>
        <v>9934.5180024000001</v>
      </c>
      <c r="EC14" s="596">
        <f t="shared" ref="EC14" si="2232">ED47*EC$33</f>
        <v>13376.560546799999</v>
      </c>
      <c r="ED14" s="596">
        <f t="shared" ref="ED14" si="2233">ED47*ED$33</f>
        <v>20569.8111336</v>
      </c>
      <c r="EE14" s="596">
        <f t="shared" si="562"/>
        <v>9475.3965110400022</v>
      </c>
      <c r="EF14" s="596">
        <f t="shared" si="563"/>
        <v>9342.4907844000008</v>
      </c>
      <c r="EG14" s="596">
        <f t="shared" si="564"/>
        <v>9420.6706236000009</v>
      </c>
      <c r="EH14" s="596">
        <f t="shared" si="565"/>
        <v>9733.3899804000011</v>
      </c>
      <c r="EI14" s="596">
        <f t="shared" si="566"/>
        <v>10749.727890000004</v>
      </c>
      <c r="EJ14" s="596">
        <f t="shared" ref="EJ14" si="2234">EK47*EJ$33</f>
        <v>12141.329027760003</v>
      </c>
      <c r="EK14" s="596">
        <f t="shared" ref="EK14" si="2235">EK47*EK$33</f>
        <v>17316.834382800003</v>
      </c>
      <c r="EL14" s="596">
        <f t="shared" si="569"/>
        <v>8461.2535718399995</v>
      </c>
      <c r="EM14" s="596">
        <f t="shared" si="570"/>
        <v>8342.5726223999991</v>
      </c>
      <c r="EN14" s="596">
        <f t="shared" si="571"/>
        <v>8412.3849455999989</v>
      </c>
      <c r="EO14" s="596">
        <f t="shared" si="572"/>
        <v>8691.6342384</v>
      </c>
      <c r="EP14" s="596">
        <f t="shared" si="573"/>
        <v>9599.1944400000011</v>
      </c>
      <c r="EQ14" s="596">
        <f t="shared" ref="EQ14" si="2236">ER47*EQ$33</f>
        <v>10841.853792959999</v>
      </c>
      <c r="ER14" s="596">
        <f t="shared" ref="ER14" si="2237">ER47*ER$33</f>
        <v>15463.4295888</v>
      </c>
      <c r="ES14" s="596">
        <f t="shared" si="576"/>
        <v>9082.7438399999992</v>
      </c>
      <c r="ET14" s="596">
        <f t="shared" si="577"/>
        <v>9173.5712783999988</v>
      </c>
      <c r="EU14" s="596">
        <f t="shared" si="578"/>
        <v>9067.6059335999998</v>
      </c>
      <c r="EV14" s="596">
        <f t="shared" si="579"/>
        <v>8060.9351579999993</v>
      </c>
      <c r="EW14" s="596">
        <f t="shared" si="580"/>
        <v>9423.3467339999988</v>
      </c>
      <c r="EX14" s="596">
        <f t="shared" ref="EX14" si="2238">EY47*EX$33</f>
        <v>12715.841376</v>
      </c>
      <c r="EY14" s="596">
        <f t="shared" ref="EY14" si="2239">EY47*EY$33</f>
        <v>18165.487679999998</v>
      </c>
      <c r="EZ14" s="596">
        <f t="shared" si="583"/>
        <v>10626.955056000001</v>
      </c>
      <c r="FA14" s="596">
        <f t="shared" si="584"/>
        <v>10733.224606560001</v>
      </c>
      <c r="FB14" s="596">
        <f t="shared" si="585"/>
        <v>10609.243464240002</v>
      </c>
      <c r="FC14" s="596">
        <f t="shared" si="586"/>
        <v>9431.4226122</v>
      </c>
      <c r="FD14" s="596">
        <f t="shared" si="587"/>
        <v>11025.465870600001</v>
      </c>
      <c r="FE14" s="596">
        <f t="shared" ref="FE14" si="2240">FF47*FE$33</f>
        <v>14877.737078400001</v>
      </c>
      <c r="FF14" s="596">
        <f t="shared" ref="FF14" si="2241">FF47*FF$33</f>
        <v>21253.910112000001</v>
      </c>
      <c r="FG14" s="596">
        <f t="shared" si="590"/>
        <v>12076.883568000001</v>
      </c>
      <c r="FH14" s="596">
        <f t="shared" si="591"/>
        <v>12197.652403680002</v>
      </c>
      <c r="FI14" s="596">
        <f t="shared" si="592"/>
        <v>12056.755428720002</v>
      </c>
      <c r="FJ14" s="596">
        <f t="shared" si="593"/>
        <v>10718.234166600001</v>
      </c>
      <c r="FK14" s="596">
        <f t="shared" si="594"/>
        <v>12529.766701800001</v>
      </c>
      <c r="FL14" s="596">
        <f t="shared" ref="FL14" si="2242">FM47*FL$33</f>
        <v>16907.636995200002</v>
      </c>
      <c r="FM14" s="596">
        <f t="shared" ref="FM14" si="2243">FM47*FM$33</f>
        <v>24153.767136000002</v>
      </c>
      <c r="FN14" s="596">
        <f t="shared" si="597"/>
        <v>8725.1567040000009</v>
      </c>
      <c r="FO14" s="596">
        <f t="shared" si="598"/>
        <v>8812.4082710400016</v>
      </c>
      <c r="FP14" s="596">
        <f t="shared" si="599"/>
        <v>8710.6147761600005</v>
      </c>
      <c r="FQ14" s="596">
        <f t="shared" si="600"/>
        <v>7743.5765748000003</v>
      </c>
      <c r="FR14" s="596">
        <f t="shared" si="601"/>
        <v>9052.3500804000014</v>
      </c>
      <c r="FS14" s="596">
        <f t="shared" ref="FS14" si="2244">FT47*FS$33</f>
        <v>12215.219385600001</v>
      </c>
      <c r="FT14" s="596">
        <f t="shared" ref="FT14" si="2245">FT47*FT$33</f>
        <v>17450.313408000002</v>
      </c>
      <c r="FU14" s="596">
        <f t="shared" si="604"/>
        <v>8495.8346880000008</v>
      </c>
      <c r="FV14" s="596">
        <f t="shared" si="605"/>
        <v>8580.7930348800019</v>
      </c>
      <c r="FW14" s="596">
        <f t="shared" si="606"/>
        <v>8481.6749635200013</v>
      </c>
      <c r="FX14" s="596">
        <f t="shared" si="607"/>
        <v>7540.0532856000009</v>
      </c>
      <c r="FY14" s="596">
        <f t="shared" si="608"/>
        <v>8814.4284888000002</v>
      </c>
      <c r="FZ14" s="596">
        <f t="shared" ref="FZ14" si="2246">GA47*FZ$33</f>
        <v>11894.168563200003</v>
      </c>
      <c r="GA14" s="596">
        <f t="shared" ref="GA14" si="2247">GA47*GA$33</f>
        <v>16991.669376000002</v>
      </c>
      <c r="GB14" s="596">
        <f t="shared" si="611"/>
        <v>12950.517168</v>
      </c>
      <c r="GC14" s="596">
        <f t="shared" si="612"/>
        <v>13080.022339680001</v>
      </c>
      <c r="GD14" s="596">
        <f t="shared" si="613"/>
        <v>12928.932972720002</v>
      </c>
      <c r="GE14" s="596">
        <f t="shared" si="614"/>
        <v>11493.583986600001</v>
      </c>
      <c r="GF14" s="596">
        <f t="shared" si="615"/>
        <v>13436.161561800001</v>
      </c>
      <c r="GG14" s="596">
        <f t="shared" ref="GG14" si="2248">GH47*GG$33</f>
        <v>18130.724035200004</v>
      </c>
      <c r="GH14" s="596">
        <f t="shared" ref="GH14" si="2249">GH47*GH$33</f>
        <v>25901.034336000001</v>
      </c>
      <c r="GI14" s="596">
        <f t="shared" si="618"/>
        <v>8572.972608</v>
      </c>
      <c r="GJ14" s="596">
        <f t="shared" si="619"/>
        <v>8658.7023340800006</v>
      </c>
      <c r="GK14" s="596">
        <f t="shared" si="620"/>
        <v>8558.6843203200006</v>
      </c>
      <c r="GL14" s="596">
        <f t="shared" si="621"/>
        <v>7608.5131895999994</v>
      </c>
      <c r="GM14" s="596">
        <f t="shared" si="622"/>
        <v>8894.4590807999994</v>
      </c>
      <c r="GN14" s="596">
        <f t="shared" ref="GN14" si="2250">GO47*GN$33</f>
        <v>12002.1616512</v>
      </c>
      <c r="GO14" s="596">
        <f t="shared" ref="GO14" si="2251">GO47*GO$33</f>
        <v>17145.945216</v>
      </c>
      <c r="GP14" s="596">
        <f t="shared" si="625"/>
        <v>9960.1488000000008</v>
      </c>
      <c r="GQ14" s="596">
        <f t="shared" si="626"/>
        <v>10059.750288000001</v>
      </c>
      <c r="GR14" s="596">
        <f t="shared" si="627"/>
        <v>9943.5485520000002</v>
      </c>
      <c r="GS14" s="596">
        <f t="shared" si="628"/>
        <v>8839.6320599999999</v>
      </c>
      <c r="GT14" s="596">
        <f t="shared" si="629"/>
        <v>10333.65438</v>
      </c>
      <c r="GU14" s="596">
        <f t="shared" ref="GU14" si="2252">GV47*GU$33</f>
        <v>13944.208320000002</v>
      </c>
      <c r="GV14" s="596">
        <f t="shared" ref="GV14" si="2253">GV47*GV$33</f>
        <v>19920.297600000002</v>
      </c>
      <c r="GW14" s="596">
        <f t="shared" si="632"/>
        <v>8887.4832959999985</v>
      </c>
      <c r="GX14" s="596">
        <f t="shared" si="633"/>
        <v>8976.3581289599988</v>
      </c>
      <c r="GY14" s="596">
        <f t="shared" si="634"/>
        <v>8872.6708238399988</v>
      </c>
      <c r="GZ14" s="596">
        <f t="shared" si="635"/>
        <v>7887.6414251999995</v>
      </c>
      <c r="HA14" s="596">
        <f t="shared" si="636"/>
        <v>9220.7639196</v>
      </c>
      <c r="HB14" s="596">
        <f t="shared" ref="HB14" si="2254">HC47*HB$33</f>
        <v>12442.4766144</v>
      </c>
      <c r="HC14" s="596">
        <f t="shared" ref="HC14" si="2255">HC47*HC$33</f>
        <v>17774.966591999997</v>
      </c>
      <c r="HD14" s="596">
        <f t="shared" si="639"/>
        <v>9919.5528960000011</v>
      </c>
      <c r="HE14" s="596">
        <f t="shared" si="640"/>
        <v>10018.748424960002</v>
      </c>
      <c r="HF14" s="596">
        <f t="shared" si="641"/>
        <v>9903.0203078400009</v>
      </c>
      <c r="HG14" s="596">
        <f t="shared" si="642"/>
        <v>8803.6031952000012</v>
      </c>
      <c r="HH14" s="596">
        <f t="shared" si="643"/>
        <v>10291.536129600001</v>
      </c>
      <c r="HI14" s="596">
        <f t="shared" ref="HI14" si="2256">HJ47*HI$33</f>
        <v>13887.374054400003</v>
      </c>
      <c r="HJ14" s="596">
        <f t="shared" ref="HJ14" si="2257">HJ47*HJ$33</f>
        <v>19839.105792000002</v>
      </c>
      <c r="HK14" s="596">
        <f t="shared" si="646"/>
        <v>8521.7404319999987</v>
      </c>
      <c r="HL14" s="596">
        <f t="shared" si="647"/>
        <v>8606.9578363199998</v>
      </c>
      <c r="HM14" s="596">
        <f t="shared" si="648"/>
        <v>8507.5375312800006</v>
      </c>
      <c r="HN14" s="596">
        <f t="shared" si="649"/>
        <v>7563.0446333999998</v>
      </c>
      <c r="HO14" s="596">
        <f t="shared" si="650"/>
        <v>8841.3056981999998</v>
      </c>
      <c r="HP14" s="596">
        <f t="shared" ref="HP14" si="2258">HQ47*HP$33</f>
        <v>11930.436604799999</v>
      </c>
      <c r="HQ14" s="596">
        <f t="shared" ref="HQ14" si="2259">HQ47*HQ$33</f>
        <v>17043.480863999997</v>
      </c>
      <c r="HR14" s="596">
        <f t="shared" si="653"/>
        <v>7660.1738880000003</v>
      </c>
      <c r="HS14" s="596">
        <f t="shared" si="654"/>
        <v>7736.7756268800003</v>
      </c>
      <c r="HT14" s="596">
        <f t="shared" si="655"/>
        <v>7647.4069315200004</v>
      </c>
      <c r="HU14" s="596">
        <f t="shared" si="656"/>
        <v>6798.4043256000004</v>
      </c>
      <c r="HV14" s="596">
        <f t="shared" si="657"/>
        <v>7947.4304088000008</v>
      </c>
      <c r="HW14" s="596">
        <f t="shared" ref="HW14" si="2260">HX47*HW$33</f>
        <v>10724.243443200001</v>
      </c>
      <c r="HX14" s="596">
        <f t="shared" ref="HX14" si="2261">HX47*HX$33</f>
        <v>15320.347776000001</v>
      </c>
      <c r="HY14" s="596">
        <f t="shared" si="660"/>
        <v>7858.5642719999996</v>
      </c>
      <c r="HZ14" s="596">
        <f t="shared" si="661"/>
        <v>7937.1499147200002</v>
      </c>
      <c r="IA14" s="596">
        <f t="shared" si="662"/>
        <v>7845.4666648800003</v>
      </c>
      <c r="IB14" s="596">
        <f t="shared" si="663"/>
        <v>6974.4757914000002</v>
      </c>
      <c r="IC14" s="596">
        <f t="shared" si="664"/>
        <v>8153.2604322000007</v>
      </c>
      <c r="ID14" s="596">
        <f t="shared" ref="ID14" si="2262">IE47*ID$33</f>
        <v>11001.989980800001</v>
      </c>
      <c r="IE14" s="596">
        <f t="shared" ref="IE14" si="2263">IE47*IE$33</f>
        <v>15717.128543999999</v>
      </c>
      <c r="IF14" s="596">
        <f t="shared" si="667"/>
        <v>8375.8484159999989</v>
      </c>
      <c r="IG14" s="596">
        <f t="shared" si="668"/>
        <v>8459.6069001600008</v>
      </c>
      <c r="IH14" s="596">
        <f t="shared" si="669"/>
        <v>8361.8886686400001</v>
      </c>
      <c r="II14" s="596">
        <f t="shared" si="670"/>
        <v>7433.5654691999998</v>
      </c>
      <c r="IJ14" s="596">
        <f t="shared" si="671"/>
        <v>8689.9427316000001</v>
      </c>
      <c r="IK14" s="596">
        <f t="shared" ref="IK14" si="2264">IL47*IK$33</f>
        <v>11726.1877824</v>
      </c>
      <c r="IL14" s="596">
        <f t="shared" ref="IL14" si="2265">IL47*IL$33</f>
        <v>16751.696831999998</v>
      </c>
      <c r="IM14" s="596">
        <f t="shared" si="674"/>
        <v>7344.57456</v>
      </c>
      <c r="IN14" s="596">
        <f t="shared" si="675"/>
        <v>7418.0203056</v>
      </c>
      <c r="IO14" s="596">
        <f t="shared" si="676"/>
        <v>7332.3336024</v>
      </c>
      <c r="IP14" s="596">
        <f t="shared" si="677"/>
        <v>6518.3099219999995</v>
      </c>
      <c r="IQ14" s="596">
        <f t="shared" si="678"/>
        <v>7619.9961059999996</v>
      </c>
      <c r="IR14" s="596">
        <f t="shared" ref="IR14" si="2266">IS47*IR$33</f>
        <v>10282.404384000001</v>
      </c>
      <c r="IS14" s="596">
        <f t="shared" ref="IS14" si="2267">IS47*IS$33</f>
        <v>14689.14912</v>
      </c>
      <c r="IT14" s="596">
        <f t="shared" si="681"/>
        <v>8181.2255040000009</v>
      </c>
      <c r="IU14" s="596">
        <f t="shared" si="682"/>
        <v>8263.0377590400021</v>
      </c>
      <c r="IV14" s="596">
        <f t="shared" si="683"/>
        <v>8167.5901281600018</v>
      </c>
      <c r="IW14" s="596">
        <f t="shared" si="684"/>
        <v>7260.8376348000011</v>
      </c>
      <c r="IX14" s="596">
        <f t="shared" si="685"/>
        <v>8488.0214604000012</v>
      </c>
      <c r="IY14" s="596">
        <f t="shared" ref="IY14" si="2268">IZ47*IY$33</f>
        <v>11453.715705600003</v>
      </c>
      <c r="IZ14" s="596">
        <f t="shared" ref="IZ14" si="2269">IZ47*IZ$33</f>
        <v>16362.451008000002</v>
      </c>
      <c r="JA14" s="596">
        <f t="shared" si="688"/>
        <v>7555.6411199999993</v>
      </c>
      <c r="JB14" s="596">
        <f t="shared" si="689"/>
        <v>7631.1975312000004</v>
      </c>
      <c r="JC14" s="596">
        <f t="shared" si="690"/>
        <v>7543.0483848000003</v>
      </c>
      <c r="JD14" s="596">
        <f t="shared" si="691"/>
        <v>6705.6314940000002</v>
      </c>
      <c r="JE14" s="596">
        <f t="shared" si="692"/>
        <v>7838.9776620000002</v>
      </c>
      <c r="JF14" s="596">
        <f t="shared" ref="JF14" si="2270">JG47*JF$33</f>
        <v>10577.897568</v>
      </c>
      <c r="JG14" s="596">
        <f t="shared" ref="JG14" si="2271">JG47*JG$33</f>
        <v>15111.282239999999</v>
      </c>
      <c r="JH14" s="596">
        <f t="shared" si="695"/>
        <v>6859.6372800000008</v>
      </c>
      <c r="JI14" s="596">
        <f t="shared" si="696"/>
        <v>6928.2336528000014</v>
      </c>
      <c r="JJ14" s="596">
        <f t="shared" si="697"/>
        <v>6848.2045512000013</v>
      </c>
      <c r="JK14" s="596">
        <f t="shared" si="698"/>
        <v>6087.9280860000008</v>
      </c>
      <c r="JL14" s="596">
        <f t="shared" si="699"/>
        <v>7116.8736780000008</v>
      </c>
      <c r="JM14" s="596">
        <f t="shared" ref="JM14" si="2272">JN47*JM$33</f>
        <v>9603.4921920000015</v>
      </c>
      <c r="JN14" s="596">
        <f t="shared" ref="JN14" si="2273">JN47*JN$33</f>
        <v>13719.274560000002</v>
      </c>
      <c r="JO14" s="596">
        <f t="shared" si="702"/>
        <v>8172.6719039999989</v>
      </c>
      <c r="JP14" s="596">
        <f t="shared" si="703"/>
        <v>8254.3986230400005</v>
      </c>
      <c r="JQ14" s="596">
        <f t="shared" si="704"/>
        <v>8159.0507841600001</v>
      </c>
      <c r="JR14" s="596">
        <f t="shared" si="705"/>
        <v>7253.2463147999997</v>
      </c>
      <c r="JS14" s="596">
        <f t="shared" si="706"/>
        <v>8479.1471003999995</v>
      </c>
      <c r="JT14" s="596">
        <f t="shared" ref="JT14" si="2274">JU47*JT$33</f>
        <v>11441.7406656</v>
      </c>
      <c r="JU14" s="596">
        <f t="shared" ref="JU14" si="2275">JU47*JU$33</f>
        <v>16345.343807999998</v>
      </c>
      <c r="JV14" s="596">
        <f t="shared" si="709"/>
        <v>7687.4132159999999</v>
      </c>
      <c r="JW14" s="596">
        <f t="shared" si="710"/>
        <v>7764.28734816</v>
      </c>
      <c r="JX14" s="596">
        <f t="shared" si="711"/>
        <v>7674.6008606400001</v>
      </c>
      <c r="JY14" s="596">
        <f t="shared" si="712"/>
        <v>6822.5792291999996</v>
      </c>
      <c r="JZ14" s="596">
        <f t="shared" si="713"/>
        <v>7975.6912116000003</v>
      </c>
      <c r="KA14" s="596">
        <f t="shared" ref="KA14" si="2276">KB47*KA$33</f>
        <v>10762.378502400001</v>
      </c>
      <c r="KB14" s="596">
        <f t="shared" ref="KB14" si="2277">KB47*KB$33</f>
        <v>15374.826432</v>
      </c>
      <c r="KC14" s="596">
        <f t="shared" si="716"/>
        <v>8932.1356800000012</v>
      </c>
      <c r="KD14" s="596">
        <f t="shared" si="717"/>
        <v>9021.4570368000004</v>
      </c>
      <c r="KE14" s="596">
        <f t="shared" si="718"/>
        <v>8917.248787200002</v>
      </c>
      <c r="KF14" s="596">
        <f t="shared" si="719"/>
        <v>7927.2704160000003</v>
      </c>
      <c r="KG14" s="596">
        <f t="shared" si="720"/>
        <v>9267.090768</v>
      </c>
      <c r="KH14" s="596">
        <f t="shared" ref="KH14" si="2278">KI47*KH$33</f>
        <v>12504.989952000002</v>
      </c>
      <c r="KI14" s="596">
        <f t="shared" ref="KI14" si="2279">KI47*KI$33</f>
        <v>17864.271360000002</v>
      </c>
      <c r="KJ14" s="596">
        <f t="shared" si="723"/>
        <v>8730.7206199200009</v>
      </c>
      <c r="KK14" s="596">
        <f t="shared" si="724"/>
        <v>7523.666729640001</v>
      </c>
      <c r="KL14" s="596">
        <f t="shared" si="725"/>
        <v>8585.5111293600021</v>
      </c>
      <c r="KM14" s="596">
        <f t="shared" si="726"/>
        <v>10191.891118680001</v>
      </c>
      <c r="KN14" s="596">
        <f t="shared" si="727"/>
        <v>12560.620933440001</v>
      </c>
      <c r="KO14" s="596">
        <f t="shared" ref="KO14" si="2280">KP47*KO$33</f>
        <v>17751.860220960003</v>
      </c>
      <c r="KP14" s="596">
        <f t="shared" ref="KP14" si="2281">KP47*KP$33</f>
        <v>25420.736441160003</v>
      </c>
      <c r="KQ14" s="596">
        <f t="shared" si="730"/>
        <v>11193.890256000001</v>
      </c>
      <c r="KR14" s="596">
        <f t="shared" si="731"/>
        <v>11305.829158560002</v>
      </c>
      <c r="KS14" s="596">
        <f t="shared" si="732"/>
        <v>11175.233772240003</v>
      </c>
      <c r="KT14" s="596">
        <f t="shared" si="733"/>
        <v>9934.5776022000009</v>
      </c>
      <c r="KU14" s="596">
        <f t="shared" si="734"/>
        <v>11613.661140600001</v>
      </c>
      <c r="KV14" s="596">
        <f t="shared" ref="KV14" si="2282">KW47*KV$33</f>
        <v>15671.446358400004</v>
      </c>
      <c r="KW14" s="596">
        <f t="shared" ref="KW14" si="2283">KW47*KW$33</f>
        <v>22387.780512000001</v>
      </c>
      <c r="KX14" s="596">
        <f t="shared" si="737"/>
        <v>9039.8164319999996</v>
      </c>
      <c r="KY14" s="596">
        <f t="shared" si="738"/>
        <v>9130.2145963200001</v>
      </c>
      <c r="KZ14" s="596">
        <f t="shared" si="739"/>
        <v>9024.7500712800011</v>
      </c>
      <c r="LA14" s="596">
        <f t="shared" si="740"/>
        <v>8022.8370833999998</v>
      </c>
      <c r="LB14" s="596">
        <f t="shared" si="741"/>
        <v>9378.809548199999</v>
      </c>
      <c r="LC14" s="596">
        <f t="shared" ref="LC14" si="2284">LD47*LC$33</f>
        <v>12655.743004800001</v>
      </c>
      <c r="LD14" s="596">
        <f t="shared" ref="LD14" si="2285">LD47*LD$33</f>
        <v>18079.632863999999</v>
      </c>
      <c r="LE14" s="596">
        <f t="shared" si="744"/>
        <v>9474.2654399999992</v>
      </c>
      <c r="LF14" s="596">
        <f t="shared" si="745"/>
        <v>9569.0080944000001</v>
      </c>
      <c r="LG14" s="596">
        <f t="shared" si="746"/>
        <v>9458.4749976000003</v>
      </c>
      <c r="LH14" s="596">
        <f t="shared" si="747"/>
        <v>8408.4105779999991</v>
      </c>
      <c r="LI14" s="596">
        <f t="shared" si="748"/>
        <v>9829.5503939999999</v>
      </c>
      <c r="LJ14" s="596">
        <f t="shared" ref="LJ14" si="2286">LK47*LJ$33</f>
        <v>13263.971616000001</v>
      </c>
      <c r="LK14" s="596">
        <f t="shared" ref="LK14" si="2287">LK47*LK$33</f>
        <v>18948.530879999998</v>
      </c>
      <c r="LL14" s="596">
        <f t="shared" si="751"/>
        <v>12777.247152</v>
      </c>
      <c r="LM14" s="596">
        <f t="shared" si="752"/>
        <v>12905.019623520002</v>
      </c>
      <c r="LN14" s="596">
        <f t="shared" si="753"/>
        <v>12755.951740080001</v>
      </c>
      <c r="LO14" s="596">
        <f t="shared" si="754"/>
        <v>11339.806847400001</v>
      </c>
      <c r="LP14" s="596">
        <f t="shared" si="755"/>
        <v>13256.3939202</v>
      </c>
      <c r="LQ14" s="596">
        <f t="shared" ref="LQ14" si="2288">LR47*LQ$33</f>
        <v>17888.146012800004</v>
      </c>
      <c r="LR14" s="596">
        <f t="shared" ref="LR14" si="2289">LR47*LR$33</f>
        <v>25554.494304</v>
      </c>
      <c r="LS14" s="596">
        <f t="shared" si="758"/>
        <v>14064.681696</v>
      </c>
      <c r="LT14" s="596">
        <f t="shared" si="759"/>
        <v>14205.328512960001</v>
      </c>
      <c r="LU14" s="596">
        <f t="shared" si="760"/>
        <v>14041.24055984</v>
      </c>
      <c r="LV14" s="596">
        <f t="shared" si="761"/>
        <v>12482.4050052</v>
      </c>
      <c r="LW14" s="596">
        <f t="shared" si="762"/>
        <v>14592.107259599999</v>
      </c>
      <c r="LX14" s="596">
        <f t="shared" ref="LX14" si="2290">LY47*LX$33</f>
        <v>19690.554374400002</v>
      </c>
      <c r="LY14" s="596">
        <f t="shared" ref="LY14" si="2291">LY47*LY$33</f>
        <v>28129.363391999999</v>
      </c>
      <c r="LZ14" s="596">
        <f t="shared" si="765"/>
        <v>18001.885824000001</v>
      </c>
      <c r="MA14" s="596">
        <f t="shared" si="766"/>
        <v>18181.904682240001</v>
      </c>
      <c r="MB14" s="596">
        <f t="shared" si="767"/>
        <v>17971.88268096</v>
      </c>
      <c r="MC14" s="596">
        <f t="shared" si="768"/>
        <v>15976.6736688</v>
      </c>
      <c r="MD14" s="596">
        <f t="shared" si="769"/>
        <v>18676.956542399999</v>
      </c>
      <c r="ME14" s="596">
        <f t="shared" ref="ME14" si="2292">MF47*ME$33</f>
        <v>25202.640153600001</v>
      </c>
      <c r="MF14" s="596">
        <f t="shared" ref="MF14" si="2293">MF47*MF$33</f>
        <v>36003.771648000002</v>
      </c>
      <c r="MG14" s="596">
        <f t="shared" si="772"/>
        <v>20697.837888000002</v>
      </c>
      <c r="MH14" s="596">
        <f t="shared" si="773"/>
        <v>20904.81626688</v>
      </c>
      <c r="MI14" s="596">
        <f t="shared" si="774"/>
        <v>20663.341491520001</v>
      </c>
      <c r="MJ14" s="596">
        <f t="shared" si="775"/>
        <v>18369.331125600002</v>
      </c>
      <c r="MK14" s="596">
        <f t="shared" si="776"/>
        <v>21474.006808800001</v>
      </c>
      <c r="ML14" s="596">
        <f t="shared" ref="ML14" si="2294">MM47*ML$33</f>
        <v>28976.973043200003</v>
      </c>
      <c r="MM14" s="728">
        <v>38039.879999999997</v>
      </c>
      <c r="MN14" s="596">
        <f t="shared" si="778"/>
        <v>30511.816631076905</v>
      </c>
      <c r="MO14" s="596">
        <f t="shared" si="779"/>
        <v>32587.809231008505</v>
      </c>
      <c r="MP14" s="596">
        <f t="shared" si="780"/>
        <v>33608.052706722905</v>
      </c>
      <c r="MQ14" s="596">
        <f t="shared" si="781"/>
        <v>37313.842283389706</v>
      </c>
      <c r="MR14" s="596">
        <f t="shared" si="782"/>
        <v>40168.350618619304</v>
      </c>
      <c r="MS14" s="596">
        <f t="shared" ref="MS14" si="2295">MT47*MS$33</f>
        <v>47119.364157345699</v>
      </c>
      <c r="MT14" s="596">
        <f t="shared" ref="MT14" si="2296">MT47*MT$33</f>
        <v>63464.973802288594</v>
      </c>
      <c r="MU14" s="596">
        <f t="shared" si="785"/>
        <v>29954.416512</v>
      </c>
      <c r="MV14" s="596">
        <f t="shared" si="786"/>
        <v>0</v>
      </c>
      <c r="MW14" s="596">
        <f t="shared" si="787"/>
        <v>11806.850304</v>
      </c>
      <c r="MX14" s="596">
        <f t="shared" si="788"/>
        <v>10941.379024</v>
      </c>
      <c r="MY14" s="596">
        <f t="shared" si="789"/>
        <v>10394.765584000001</v>
      </c>
      <c r="MZ14" s="596">
        <f t="shared" ref="MZ14" si="2297">NA47*MZ$33</f>
        <v>12335.243296000001</v>
      </c>
      <c r="NA14" s="596">
        <f t="shared" ref="NA14" si="2298">NA47*NA$33</f>
        <v>15660.475056000001</v>
      </c>
      <c r="NB14" s="596">
        <f t="shared" si="792"/>
        <v>14412.104975999999</v>
      </c>
      <c r="NC14" s="596">
        <f t="shared" si="793"/>
        <v>0</v>
      </c>
      <c r="ND14" s="596">
        <f t="shared" si="794"/>
        <v>11691.820161779999</v>
      </c>
      <c r="NE14" s="596">
        <f t="shared" si="795"/>
        <v>11394.57049665</v>
      </c>
      <c r="NF14" s="596">
        <f t="shared" si="796"/>
        <v>12115.17574545</v>
      </c>
      <c r="NG14" s="596">
        <f t="shared" ref="NG14" si="2299">NH47*NG$33</f>
        <v>17384.601627299999</v>
      </c>
      <c r="NH14" s="596">
        <f t="shared" ref="NH14" si="2300">NH47*NH$33</f>
        <v>23077.383092819997</v>
      </c>
      <c r="NI14" s="596">
        <f t="shared" si="799"/>
        <v>8502.5457839999981</v>
      </c>
      <c r="NJ14" s="596">
        <f t="shared" si="800"/>
        <v>8587.5712418399999</v>
      </c>
      <c r="NK14" s="596">
        <f t="shared" si="801"/>
        <v>8488.374874359999</v>
      </c>
      <c r="NL14" s="596">
        <f t="shared" si="802"/>
        <v>7546.0093832999992</v>
      </c>
      <c r="NM14" s="596">
        <f t="shared" si="803"/>
        <v>8821.3912508999983</v>
      </c>
      <c r="NN14" s="596">
        <f t="shared" ref="NN14" si="2301">NO47*NN$33</f>
        <v>11903.5640976</v>
      </c>
      <c r="NO14" s="596">
        <f t="shared" ref="NO14" si="2302">NO47*NO$33</f>
        <v>17005.091567999996</v>
      </c>
      <c r="NP14" s="596">
        <f t="shared" si="806"/>
        <v>7429.0982159999985</v>
      </c>
      <c r="NQ14" s="596">
        <f t="shared" si="807"/>
        <v>7503.3891981599991</v>
      </c>
      <c r="NR14" s="596">
        <f t="shared" si="808"/>
        <v>7416.7163856399993</v>
      </c>
      <c r="NS14" s="596">
        <f t="shared" si="809"/>
        <v>6593.3246666999994</v>
      </c>
      <c r="NT14" s="596">
        <f t="shared" si="810"/>
        <v>7707.6893990999988</v>
      </c>
      <c r="NU14" s="596">
        <f t="shared" ref="NU14" si="2303">NV47*NU$33</f>
        <v>10400.737502399999</v>
      </c>
      <c r="NV14" s="596">
        <f t="shared" ref="NV14" si="2304">NV47*NV$33</f>
        <v>14858.196431999997</v>
      </c>
      <c r="NW14" s="596">
        <f t="shared" si="813"/>
        <v>6575.1856919999991</v>
      </c>
      <c r="NX14" s="596">
        <f t="shared" si="814"/>
        <v>6640.9375489200002</v>
      </c>
      <c r="NY14" s="596">
        <f t="shared" si="815"/>
        <v>6564.22704918</v>
      </c>
      <c r="NZ14" s="596">
        <f t="shared" si="816"/>
        <v>5835.4773016499994</v>
      </c>
      <c r="OA14" s="596">
        <f t="shared" si="817"/>
        <v>6821.7551554499996</v>
      </c>
      <c r="OB14" s="596">
        <f t="shared" ref="OB14" si="2305">OC47*OB$33</f>
        <v>9205.2599688000009</v>
      </c>
      <c r="OC14" s="596">
        <f t="shared" si="378"/>
        <v>13150.371383999998</v>
      </c>
      <c r="OD14" s="596">
        <f>$OJ$47*OD$33</f>
        <v>6025.0632719999994</v>
      </c>
      <c r="OE14" s="596">
        <f t="shared" ref="OE14:OJ14" si="2306">$OJ$47*OE$33</f>
        <v>6085.3139047200002</v>
      </c>
      <c r="OF14" s="596">
        <f t="shared" si="2306"/>
        <v>6015.0214998800002</v>
      </c>
      <c r="OG14" s="596">
        <f t="shared" si="2306"/>
        <v>5347.2436539</v>
      </c>
      <c r="OH14" s="596">
        <f t="shared" si="2306"/>
        <v>6251.0031447000001</v>
      </c>
      <c r="OI14" s="596">
        <f t="shared" si="2306"/>
        <v>8435.0885808000003</v>
      </c>
      <c r="OJ14" s="730">
        <f t="shared" si="2306"/>
        <v>12050.126543999999</v>
      </c>
      <c r="OK14" s="732">
        <f t="shared" si="1774"/>
        <v>8211.0983039999992</v>
      </c>
      <c r="OL14" s="108">
        <f t="shared" si="1774"/>
        <v>8293.2092870399993</v>
      </c>
      <c r="OM14" s="108">
        <f t="shared" ref="OM14:OR14" si="2307">$OQ47*OM$33</f>
        <v>8197.4131401600007</v>
      </c>
      <c r="ON14" s="108">
        <f t="shared" si="2307"/>
        <v>7287.3497447999998</v>
      </c>
      <c r="OO14" s="108">
        <f t="shared" si="2307"/>
        <v>8519.014490399999</v>
      </c>
      <c r="OP14" s="108">
        <f t="shared" si="2307"/>
        <v>11495.5376256</v>
      </c>
      <c r="OQ14" s="108">
        <f t="shared" si="2307"/>
        <v>16422.196607999998</v>
      </c>
      <c r="OR14" s="108">
        <f t="shared" si="821"/>
        <v>8216.7436799999996</v>
      </c>
      <c r="OS14" s="108">
        <f t="shared" si="821"/>
        <v>8298.9111167999999</v>
      </c>
      <c r="OT14" s="108">
        <f t="shared" si="821"/>
        <v>8203.0491072000004</v>
      </c>
      <c r="OU14" s="108">
        <f t="shared" si="821"/>
        <v>7292.3600159999996</v>
      </c>
      <c r="OV14" s="108">
        <f t="shared" si="821"/>
        <v>8524.8715680000005</v>
      </c>
      <c r="OW14" s="108">
        <f t="shared" si="821"/>
        <v>11503.441152000001</v>
      </c>
      <c r="OX14" s="108">
        <f t="shared" si="821"/>
        <v>16433.487359999999</v>
      </c>
      <c r="OY14" s="108">
        <f t="shared" ref="OY14:PE14" si="2308">$PE47*OY$33</f>
        <v>8340.7307039999996</v>
      </c>
      <c r="OZ14" s="108">
        <f t="shared" si="2308"/>
        <v>8424.1380110400005</v>
      </c>
      <c r="PA14" s="108">
        <f t="shared" si="2308"/>
        <v>8326.8294861600007</v>
      </c>
      <c r="PB14" s="108">
        <f t="shared" si="2308"/>
        <v>7402.3984997999996</v>
      </c>
      <c r="PC14" s="108">
        <f t="shared" si="2308"/>
        <v>8653.5081054000002</v>
      </c>
      <c r="PD14" s="108">
        <f t="shared" si="2308"/>
        <v>11677.022985600001</v>
      </c>
      <c r="PE14" s="108">
        <f t="shared" si="2308"/>
        <v>16681.461407999999</v>
      </c>
      <c r="PF14" s="108">
        <f t="shared" ref="PF14:PL14" si="2309">$PL47*PF$33</f>
        <v>7241.4025919999995</v>
      </c>
      <c r="PG14" s="108">
        <f t="shared" si="2309"/>
        <v>7313.8166179199998</v>
      </c>
      <c r="PH14" s="108">
        <f t="shared" si="2309"/>
        <v>7229.3335876800002</v>
      </c>
      <c r="PI14" s="108">
        <f t="shared" si="2309"/>
        <v>6426.7448003999998</v>
      </c>
      <c r="PJ14" s="108">
        <f t="shared" si="2309"/>
        <v>7512.9551891999999</v>
      </c>
      <c r="PK14" s="108">
        <f t="shared" si="2309"/>
        <v>10137.9636288</v>
      </c>
      <c r="PL14" s="108">
        <f t="shared" si="2309"/>
        <v>14482.805183999999</v>
      </c>
      <c r="PM14" s="108">
        <f t="shared" ref="PM14:PS14" si="2310">$PS47*PM$33</f>
        <v>7311.6475919999984</v>
      </c>
      <c r="PN14" s="108">
        <f t="shared" si="2310"/>
        <v>7384.7640679199994</v>
      </c>
      <c r="PO14" s="108">
        <f t="shared" si="2310"/>
        <v>7299.461512679999</v>
      </c>
      <c r="PP14" s="108">
        <f t="shared" si="2310"/>
        <v>6489.0872378999993</v>
      </c>
      <c r="PQ14" s="108">
        <f t="shared" si="2310"/>
        <v>7585.8343766999988</v>
      </c>
      <c r="PR14" s="108">
        <f t="shared" si="2310"/>
        <v>10236.306628799999</v>
      </c>
      <c r="PS14" s="108">
        <f t="shared" si="2310"/>
        <v>14623.295183999997</v>
      </c>
      <c r="PT14" s="108">
        <f t="shared" ref="PT14:PZ14" si="2311">$PZ47*PT$33</f>
        <v>7307.6397839999991</v>
      </c>
      <c r="PU14" s="108">
        <f t="shared" si="2311"/>
        <v>7380.7161818399991</v>
      </c>
      <c r="PV14" s="108">
        <f t="shared" si="2311"/>
        <v>7295.4603843599998</v>
      </c>
      <c r="PW14" s="108">
        <f t="shared" si="2311"/>
        <v>6485.530308299999</v>
      </c>
      <c r="PX14" s="108">
        <f t="shared" si="2311"/>
        <v>7581.6762758999994</v>
      </c>
      <c r="PY14" s="108">
        <f t="shared" si="2311"/>
        <v>10230.6956976</v>
      </c>
      <c r="PZ14" s="108">
        <f t="shared" si="2311"/>
        <v>14615.279567999998</v>
      </c>
      <c r="QA14" s="108">
        <f t="shared" ref="QA14:QG14" si="2312">$QG47*QA$33</f>
        <v>7225.7353199999989</v>
      </c>
      <c r="QB14" s="108">
        <f t="shared" si="2312"/>
        <v>7297.9926731999994</v>
      </c>
      <c r="QC14" s="108">
        <f t="shared" si="2312"/>
        <v>7213.6924277999997</v>
      </c>
      <c r="QD14" s="108">
        <f t="shared" si="2312"/>
        <v>6412.8400964999992</v>
      </c>
      <c r="QE14" s="108">
        <f t="shared" si="2312"/>
        <v>7496.7003944999997</v>
      </c>
      <c r="QF14" s="108">
        <f t="shared" si="2312"/>
        <v>10116.029447999999</v>
      </c>
      <c r="QG14" s="108">
        <f t="shared" si="2312"/>
        <v>14451.470639999998</v>
      </c>
      <c r="QH14" s="108">
        <f t="shared" ref="QH14:QN14" si="2313">$QN47*QH$33</f>
        <v>7654.6193400000002</v>
      </c>
      <c r="QI14" s="108">
        <f t="shared" si="2313"/>
        <v>7731.1655334000006</v>
      </c>
      <c r="QJ14" s="108">
        <f t="shared" si="2313"/>
        <v>7641.8616411000003</v>
      </c>
      <c r="QK14" s="108">
        <f t="shared" si="2313"/>
        <v>6793.4746642499995</v>
      </c>
      <c r="QL14" s="108">
        <f t="shared" si="2313"/>
        <v>7941.6675652499998</v>
      </c>
      <c r="QM14" s="108">
        <f t="shared" si="2313"/>
        <v>10716.467076000001</v>
      </c>
      <c r="QN14" s="108">
        <f t="shared" si="2313"/>
        <v>15309.23868</v>
      </c>
      <c r="QO14" s="108">
        <f t="shared" ref="QO14:QU14" si="2314">$QU47*QO$33</f>
        <v>9667.3734899999999</v>
      </c>
      <c r="QP14" s="108">
        <f t="shared" si="2314"/>
        <v>9764.0472248999995</v>
      </c>
      <c r="QQ14" s="108">
        <f t="shared" si="2314"/>
        <v>9651.26120085</v>
      </c>
      <c r="QR14" s="108">
        <f t="shared" si="2314"/>
        <v>8579.7939723750005</v>
      </c>
      <c r="QS14" s="108">
        <f t="shared" si="2314"/>
        <v>10029.899995874999</v>
      </c>
      <c r="QT14" s="108">
        <f t="shared" si="2314"/>
        <v>13534.322886</v>
      </c>
      <c r="QU14" s="108">
        <f t="shared" si="2314"/>
        <v>19334.74698</v>
      </c>
      <c r="QV14" s="108">
        <f t="shared" ref="QV14:RB14" si="2315">$RB47*QV$33</f>
        <v>8529.1432380000006</v>
      </c>
      <c r="QW14" s="108">
        <f t="shared" si="2315"/>
        <v>8614.4346703800002</v>
      </c>
      <c r="QX14" s="108">
        <f t="shared" si="2315"/>
        <v>8514.9279992700012</v>
      </c>
      <c r="QY14" s="108">
        <f t="shared" si="2315"/>
        <v>7569.6146237249995</v>
      </c>
      <c r="QZ14" s="108">
        <f t="shared" si="2315"/>
        <v>8848.9861094250009</v>
      </c>
      <c r="RA14" s="108">
        <f t="shared" si="2315"/>
        <v>11940.800533200001</v>
      </c>
      <c r="RB14" s="108">
        <f t="shared" si="2315"/>
        <v>17058.286476000001</v>
      </c>
      <c r="RC14" s="108">
        <f t="shared" ref="RC14:RI14" si="2316">$RI47*RC$33</f>
        <v>8554.0207859999991</v>
      </c>
      <c r="RD14" s="108">
        <f t="shared" si="2316"/>
        <v>8639.5609938599991</v>
      </c>
      <c r="RE14" s="108">
        <f t="shared" si="2316"/>
        <v>8539.7640846899994</v>
      </c>
      <c r="RF14" s="108">
        <f t="shared" si="2316"/>
        <v>7591.6934475749986</v>
      </c>
      <c r="RG14" s="108">
        <f t="shared" si="2316"/>
        <v>8874.7965654749987</v>
      </c>
      <c r="RH14" s="108">
        <f t="shared" si="2316"/>
        <v>11975.6291004</v>
      </c>
      <c r="RI14" s="108">
        <f t="shared" si="2316"/>
        <v>17108.041571999998</v>
      </c>
      <c r="RJ14" s="108">
        <f t="shared" ref="RJ14:RP14" si="2317">$RP47*RJ$33</f>
        <v>10241.190377999998</v>
      </c>
      <c r="RK14" s="108">
        <f t="shared" si="2317"/>
        <v>10343.602281779999</v>
      </c>
      <c r="RL14" s="108">
        <f t="shared" si="2317"/>
        <v>10224.121727369999</v>
      </c>
      <c r="RM14" s="108">
        <f t="shared" si="2317"/>
        <v>9089.0564604749979</v>
      </c>
      <c r="RN14" s="108">
        <f t="shared" si="2317"/>
        <v>10625.235017174999</v>
      </c>
      <c r="RO14" s="108">
        <f t="shared" si="2317"/>
        <v>14337.6665292</v>
      </c>
      <c r="RP14" s="108">
        <f t="shared" si="2317"/>
        <v>20482.380755999995</v>
      </c>
      <c r="RQ14" s="108">
        <f t="shared" ref="RQ14:RW14" si="2318">$RW47*RQ$33</f>
        <v>10018.153817999999</v>
      </c>
      <c r="RR14" s="108">
        <f t="shared" si="2318"/>
        <v>10118.33535618</v>
      </c>
      <c r="RS14" s="108">
        <f t="shared" si="2318"/>
        <v>10001.456894970001</v>
      </c>
      <c r="RT14" s="108">
        <f t="shared" si="2318"/>
        <v>8891.1115134749998</v>
      </c>
      <c r="RU14" s="108">
        <f t="shared" si="2318"/>
        <v>10393.834586175</v>
      </c>
      <c r="RV14" s="108">
        <f t="shared" si="2318"/>
        <v>14025.415345200001</v>
      </c>
      <c r="RW14" s="108">
        <f t="shared" si="2318"/>
        <v>20036.307635999998</v>
      </c>
      <c r="RX14" s="108">
        <f t="shared" ref="RX14:SK14" si="2319">$SD47*RX$33</f>
        <v>12765.157308</v>
      </c>
      <c r="RY14" s="108">
        <f t="shared" si="2319"/>
        <v>12892.80888108</v>
      </c>
      <c r="RZ14" s="108">
        <f t="shared" si="2319"/>
        <v>12743.882045820001</v>
      </c>
      <c r="SA14" s="108">
        <f t="shared" si="2319"/>
        <v>11329.077110849999</v>
      </c>
      <c r="SB14" s="108">
        <f t="shared" si="2319"/>
        <v>13243.85070705</v>
      </c>
      <c r="SC14" s="108">
        <f t="shared" si="2319"/>
        <v>17871.220231200001</v>
      </c>
      <c r="SD14" s="108">
        <f t="shared" si="2319"/>
        <v>25530.314616</v>
      </c>
      <c r="SE14" s="108">
        <f t="shared" ref="SE14:SK14" si="2320">$SK47*SE$33</f>
        <v>9822.0050999999985</v>
      </c>
      <c r="SF14" s="108">
        <f t="shared" si="2320"/>
        <v>9920.2251510000006</v>
      </c>
      <c r="SG14" s="108">
        <f t="shared" si="2320"/>
        <v>9805.6350915000003</v>
      </c>
      <c r="SH14" s="108">
        <f t="shared" si="2320"/>
        <v>8717.0295262499985</v>
      </c>
      <c r="SI14" s="108">
        <f t="shared" si="2320"/>
        <v>10190.33029125</v>
      </c>
      <c r="SJ14" s="108">
        <f t="shared" si="2320"/>
        <v>13750.807140000001</v>
      </c>
      <c r="SK14" s="108">
        <f t="shared" si="2320"/>
        <v>19644.010199999997</v>
      </c>
      <c r="SL14" s="108">
        <f t="shared" ref="SL14:SR14" si="2321">$SR47*SL$33</f>
        <v>9942.3351899999998</v>
      </c>
      <c r="SM14" s="108">
        <f t="shared" si="2321"/>
        <v>10041.758541900001</v>
      </c>
      <c r="SN14" s="108">
        <f t="shared" si="2321"/>
        <v>9925.7646313500009</v>
      </c>
      <c r="SO14" s="108">
        <f t="shared" si="2321"/>
        <v>8823.8224811250002</v>
      </c>
      <c r="SP14" s="108">
        <f t="shared" si="2321"/>
        <v>10315.172759625</v>
      </c>
      <c r="SQ14" s="108">
        <f t="shared" si="2321"/>
        <v>13919.269266000001</v>
      </c>
      <c r="SR14" s="108">
        <f t="shared" si="2321"/>
        <v>19884.67038</v>
      </c>
      <c r="SS14" s="108">
        <f t="shared" ref="SS14:SY14" si="2322">$SY47*SS$33</f>
        <v>10365.520607999999</v>
      </c>
      <c r="ST14" s="108">
        <f t="shared" si="2322"/>
        <v>10469.175814079999</v>
      </c>
      <c r="SU14" s="108">
        <f t="shared" si="2322"/>
        <v>10348.24474032</v>
      </c>
      <c r="SV14" s="108">
        <f t="shared" si="2322"/>
        <v>9199.3995395999991</v>
      </c>
      <c r="SW14" s="108">
        <f t="shared" si="2322"/>
        <v>10754.227630799998</v>
      </c>
      <c r="SX14" s="108">
        <f t="shared" si="2322"/>
        <v>14511.7288512</v>
      </c>
      <c r="SY14" s="108">
        <f t="shared" si="2322"/>
        <v>20731.041215999998</v>
      </c>
      <c r="SZ14" s="108">
        <f t="shared" ref="SZ14:TF14" si="2323">$TF47*SZ$33</f>
        <v>10639.077786</v>
      </c>
      <c r="TA14" s="108">
        <f t="shared" si="2323"/>
        <v>10745.46856386</v>
      </c>
      <c r="TB14" s="108">
        <f t="shared" si="2323"/>
        <v>10621.34598969</v>
      </c>
      <c r="TC14" s="108">
        <f t="shared" si="2323"/>
        <v>9442.1815350750003</v>
      </c>
      <c r="TD14" s="108">
        <f t="shared" si="2323"/>
        <v>11038.043202974999</v>
      </c>
      <c r="TE14" s="108">
        <f t="shared" si="2323"/>
        <v>14894.708900400001</v>
      </c>
      <c r="TF14" s="108">
        <f t="shared" si="2323"/>
        <v>21278.155572</v>
      </c>
      <c r="TG14" s="108">
        <f t="shared" ref="TG14:TM14" si="2324">$TM47*TG$33</f>
        <v>10209.322169999998</v>
      </c>
      <c r="TH14" s="108">
        <f t="shared" si="2324"/>
        <v>10311.415391699999</v>
      </c>
      <c r="TI14" s="108">
        <f t="shared" si="2324"/>
        <v>10192.306633049999</v>
      </c>
      <c r="TJ14" s="108">
        <f t="shared" si="2324"/>
        <v>9060.7734258749988</v>
      </c>
      <c r="TK14" s="108">
        <f t="shared" si="2324"/>
        <v>10592.171751374999</v>
      </c>
      <c r="TL14" s="108">
        <f t="shared" si="2324"/>
        <v>14293.051037999998</v>
      </c>
      <c r="TM14" s="108">
        <f t="shared" si="2324"/>
        <v>20418.644339999995</v>
      </c>
      <c r="TN14" s="108">
        <f t="shared" ref="TN14:TT14" si="2325">$TT47*TN$33</f>
        <v>13005.546551999998</v>
      </c>
      <c r="TO14" s="108">
        <f t="shared" si="2325"/>
        <v>13135.602017519999</v>
      </c>
      <c r="TP14" s="108">
        <f t="shared" si="2325"/>
        <v>12983.870641079999</v>
      </c>
      <c r="TQ14" s="108">
        <f t="shared" si="2325"/>
        <v>11542.422564899998</v>
      </c>
      <c r="TR14" s="108">
        <f t="shared" si="2325"/>
        <v>13493.254547699999</v>
      </c>
      <c r="TS14" s="108">
        <f t="shared" si="2325"/>
        <v>18207.765172799998</v>
      </c>
      <c r="TT14" s="108">
        <f t="shared" si="2325"/>
        <v>26011.093103999996</v>
      </c>
      <c r="TU14" s="108">
        <f t="shared" ref="TU14:UA14" si="2326">$UA47*TU$33</f>
        <v>10504.100538000001</v>
      </c>
      <c r="TV14" s="108">
        <f t="shared" si="2326"/>
        <v>10609.141543380001</v>
      </c>
      <c r="TW14" s="108">
        <f t="shared" si="2326"/>
        <v>10486.593703770002</v>
      </c>
      <c r="TX14" s="108">
        <f t="shared" si="2326"/>
        <v>9322.3892274750015</v>
      </c>
      <c r="TY14" s="108">
        <f t="shared" si="2326"/>
        <v>10898.004308175001</v>
      </c>
      <c r="TZ14" s="108">
        <f t="shared" si="2326"/>
        <v>14705.740753200002</v>
      </c>
      <c r="UA14" s="108">
        <f t="shared" si="2326"/>
        <v>21008.201076000001</v>
      </c>
      <c r="UB14" s="108">
        <f t="shared" ref="UB14:UH14" si="2327">$UH47*UB$33</f>
        <v>11759.200055999998</v>
      </c>
      <c r="UC14" s="108">
        <f t="shared" si="2327"/>
        <v>11876.79205656</v>
      </c>
      <c r="UD14" s="108">
        <f t="shared" si="2327"/>
        <v>11739.601389239999</v>
      </c>
      <c r="UE14" s="108">
        <f t="shared" si="2327"/>
        <v>10436.290049699999</v>
      </c>
      <c r="UF14" s="108">
        <f t="shared" si="2327"/>
        <v>12200.170058099999</v>
      </c>
      <c r="UG14" s="108">
        <f t="shared" si="2327"/>
        <v>16462.880078400001</v>
      </c>
      <c r="UH14" s="108">
        <f t="shared" si="2327"/>
        <v>23518.400111999996</v>
      </c>
      <c r="UI14" s="108">
        <f t="shared" si="842"/>
        <v>12290.349174266707</v>
      </c>
      <c r="UJ14" s="108">
        <f t="shared" si="842"/>
        <v>12413.252666009374</v>
      </c>
      <c r="UK14" s="108">
        <f t="shared" si="842"/>
        <v>12269.865258976261</v>
      </c>
      <c r="UL14" s="108">
        <f t="shared" si="842"/>
        <v>10907.6848921617</v>
      </c>
      <c r="UM14" s="108">
        <f t="shared" si="842"/>
        <v>12751.237268301707</v>
      </c>
      <c r="UN14" s="108">
        <f t="shared" si="842"/>
        <v>17206.488843973388</v>
      </c>
      <c r="UO14" s="108">
        <f t="shared" si="842"/>
        <v>24580.698348533413</v>
      </c>
      <c r="UP14" s="108">
        <f t="shared" si="843"/>
        <v>10058.555892635373</v>
      </c>
      <c r="UQ14" s="108">
        <f t="shared" si="843"/>
        <v>10159.141451561729</v>
      </c>
      <c r="UR14" s="108">
        <f t="shared" si="843"/>
        <v>10041.791632814316</v>
      </c>
      <c r="US14" s="108">
        <f t="shared" si="843"/>
        <v>8926.9683547138957</v>
      </c>
      <c r="UT14" s="108">
        <f t="shared" si="843"/>
        <v>10435.7517386092</v>
      </c>
      <c r="UU14" s="108">
        <f t="shared" si="843"/>
        <v>14081.978249689526</v>
      </c>
      <c r="UV14" s="108">
        <f t="shared" si="843"/>
        <v>20117.111785270747</v>
      </c>
      <c r="UW14" s="108">
        <f t="shared" si="844"/>
        <v>7467.4026415140634</v>
      </c>
      <c r="UX14" s="108">
        <f t="shared" si="844"/>
        <v>7542.0766679292046</v>
      </c>
      <c r="UY14" s="108">
        <f t="shared" si="844"/>
        <v>7454.956970444875</v>
      </c>
      <c r="UZ14" s="108">
        <f t="shared" si="844"/>
        <v>6627.3198443437313</v>
      </c>
      <c r="VA14" s="108">
        <f t="shared" si="844"/>
        <v>7747.4302405708422</v>
      </c>
      <c r="VB14" s="108">
        <f t="shared" si="844"/>
        <v>10454.363698119691</v>
      </c>
      <c r="VC14" s="108">
        <f t="shared" si="844"/>
        <v>14934.805283028127</v>
      </c>
      <c r="VD14" s="108">
        <f t="shared" si="845"/>
        <v>9061.738493847688</v>
      </c>
      <c r="VE14" s="108">
        <f t="shared" si="845"/>
        <v>9152.3558787861639</v>
      </c>
      <c r="VF14" s="108">
        <f t="shared" si="845"/>
        <v>9046.6355963579408</v>
      </c>
      <c r="VG14" s="108">
        <f t="shared" si="845"/>
        <v>8042.2929132898216</v>
      </c>
      <c r="VH14" s="108">
        <f t="shared" si="845"/>
        <v>9401.5536873669735</v>
      </c>
      <c r="VI14" s="108">
        <f t="shared" si="845"/>
        <v>12686.433891386763</v>
      </c>
      <c r="VJ14" s="108">
        <f t="shared" si="845"/>
        <v>18123.476987695376</v>
      </c>
      <c r="VK14" s="108">
        <f t="shared" si="846"/>
        <v>7297.6231690307477</v>
      </c>
      <c r="VL14" s="108">
        <f t="shared" si="846"/>
        <v>7370.5994007210556</v>
      </c>
      <c r="VM14" s="108">
        <f t="shared" si="846"/>
        <v>7285.4604637490293</v>
      </c>
      <c r="VN14" s="108">
        <f t="shared" si="846"/>
        <v>6476.6405625147881</v>
      </c>
      <c r="VO14" s="108">
        <f t="shared" si="846"/>
        <v>7571.2840378694009</v>
      </c>
      <c r="VP14" s="108">
        <f t="shared" si="846"/>
        <v>10216.672436643046</v>
      </c>
      <c r="VQ14" s="108">
        <f t="shared" si="846"/>
        <v>14595.246338061495</v>
      </c>
      <c r="VR14" s="108">
        <f t="shared" si="847"/>
        <v>7992.4081507503806</v>
      </c>
      <c r="VS14" s="108">
        <f t="shared" si="847"/>
        <v>8072.3322322578852</v>
      </c>
      <c r="VT14" s="108">
        <f t="shared" si="847"/>
        <v>7979.0874704991311</v>
      </c>
      <c r="VU14" s="108">
        <f t="shared" si="847"/>
        <v>7093.2622337909625</v>
      </c>
      <c r="VV14" s="108">
        <f t="shared" si="847"/>
        <v>8292.1234564035203</v>
      </c>
      <c r="VW14" s="108">
        <f t="shared" si="847"/>
        <v>11189.371411050533</v>
      </c>
      <c r="VX14" s="108">
        <f t="shared" si="847"/>
        <v>15984.816301500761</v>
      </c>
      <c r="VY14" s="108">
        <f t="shared" ref="VY14:WE14" si="2328">$WE47*VY$33</f>
        <v>7116.4913399999996</v>
      </c>
      <c r="VZ14" s="108">
        <f t="shared" si="2328"/>
        <v>7187.6562534000004</v>
      </c>
      <c r="WA14" s="108">
        <f t="shared" si="2328"/>
        <v>7104.6305210999999</v>
      </c>
      <c r="WB14" s="108">
        <f t="shared" si="2328"/>
        <v>6315.8860642499994</v>
      </c>
      <c r="WC14" s="108">
        <f t="shared" si="2328"/>
        <v>7383.3597652500002</v>
      </c>
      <c r="WD14" s="108">
        <f t="shared" si="2328"/>
        <v>9963.0878759999996</v>
      </c>
      <c r="WE14" s="108">
        <f t="shared" si="2328"/>
        <v>14232.982679999999</v>
      </c>
      <c r="WF14" s="108">
        <f t="shared" si="850"/>
        <v>7762.6886277608037</v>
      </c>
      <c r="WG14" s="108">
        <f t="shared" si="850"/>
        <v>7840.3155140384124</v>
      </c>
      <c r="WH14" s="108">
        <f t="shared" si="850"/>
        <v>7749.7508133812034</v>
      </c>
      <c r="WI14" s="108">
        <f t="shared" si="850"/>
        <v>6889.3861571377138</v>
      </c>
      <c r="WJ14" s="108">
        <f t="shared" si="850"/>
        <v>8053.7894513018346</v>
      </c>
      <c r="WK14" s="108">
        <f t="shared" si="850"/>
        <v>10867.764078865126</v>
      </c>
      <c r="WL14" s="108">
        <f t="shared" si="850"/>
        <v>15525.377255521607</v>
      </c>
      <c r="WM14" s="108">
        <f t="shared" si="851"/>
        <v>8022.6578514911289</v>
      </c>
      <c r="WN14" s="108">
        <f t="shared" si="851"/>
        <v>8102.88443000604</v>
      </c>
      <c r="WO14" s="108">
        <f t="shared" si="851"/>
        <v>8009.2867550719775</v>
      </c>
      <c r="WP14" s="108">
        <f t="shared" si="851"/>
        <v>7120.1088431983762</v>
      </c>
      <c r="WQ14" s="108">
        <f t="shared" si="851"/>
        <v>8323.5075209220468</v>
      </c>
      <c r="WR14" s="108">
        <f t="shared" si="851"/>
        <v>11231.720992087583</v>
      </c>
      <c r="WS14" s="108">
        <f t="shared" si="851"/>
        <v>16045.315702982258</v>
      </c>
      <c r="WT14" s="108">
        <f t="shared" si="852"/>
        <v>8766.1221614955739</v>
      </c>
      <c r="WU14" s="108">
        <f t="shared" si="852"/>
        <v>8853.783383110529</v>
      </c>
      <c r="WV14" s="108">
        <f t="shared" si="852"/>
        <v>8751.5119578930808</v>
      </c>
      <c r="WW14" s="108">
        <f t="shared" si="852"/>
        <v>7779.9334183273213</v>
      </c>
      <c r="WX14" s="108">
        <f t="shared" si="852"/>
        <v>9094.8517425516584</v>
      </c>
      <c r="WY14" s="108">
        <f t="shared" si="852"/>
        <v>12272.571026093805</v>
      </c>
      <c r="WZ14" s="108">
        <f t="shared" si="852"/>
        <v>17532.244322991148</v>
      </c>
      <c r="XA14" s="108">
        <f t="shared" si="853"/>
        <v>7660.847266669648</v>
      </c>
      <c r="XB14" s="108">
        <f t="shared" si="853"/>
        <v>7737.4557393363439</v>
      </c>
      <c r="XC14" s="108">
        <f t="shared" si="853"/>
        <v>7648.0791878918662</v>
      </c>
      <c r="XD14" s="108">
        <f t="shared" si="853"/>
        <v>6799.0019491693129</v>
      </c>
      <c r="XE14" s="108">
        <f t="shared" si="853"/>
        <v>7948.1290391697594</v>
      </c>
      <c r="XF14" s="108">
        <f t="shared" si="853"/>
        <v>10725.186173337508</v>
      </c>
      <c r="XG14" s="108">
        <f t="shared" si="853"/>
        <v>15321.694533339296</v>
      </c>
      <c r="XH14" s="108">
        <f t="shared" si="854"/>
        <v>8219.3203899042455</v>
      </c>
      <c r="XI14" s="108">
        <f t="shared" si="854"/>
        <v>8301.513593803289</v>
      </c>
      <c r="XJ14" s="108">
        <f t="shared" si="854"/>
        <v>8205.6215225877386</v>
      </c>
      <c r="XK14" s="108">
        <f t="shared" si="854"/>
        <v>7294.6468460400183</v>
      </c>
      <c r="XL14" s="108">
        <f t="shared" si="854"/>
        <v>8527.5449045256555</v>
      </c>
      <c r="XM14" s="108">
        <f t="shared" si="854"/>
        <v>11507.048545865946</v>
      </c>
      <c r="XN14" s="108">
        <f t="shared" si="854"/>
        <v>16438.640779808491</v>
      </c>
      <c r="XO14" s="108">
        <f t="shared" si="855"/>
        <v>8413.6468154207905</v>
      </c>
      <c r="XP14" s="108">
        <f t="shared" si="855"/>
        <v>8497.7832835749996</v>
      </c>
      <c r="XQ14" s="108">
        <f t="shared" si="855"/>
        <v>8399.6240707284232</v>
      </c>
      <c r="XR14" s="108">
        <f t="shared" si="855"/>
        <v>7467.1115486859517</v>
      </c>
      <c r="XS14" s="108">
        <f t="shared" si="855"/>
        <v>8729.1585709990704</v>
      </c>
      <c r="XT14" s="108">
        <f t="shared" si="855"/>
        <v>11779.105541589108</v>
      </c>
      <c r="XU14" s="108">
        <f t="shared" si="855"/>
        <v>16827.293630841581</v>
      </c>
      <c r="XV14" s="108">
        <f t="shared" si="856"/>
        <v>9177.6425965162161</v>
      </c>
      <c r="XW14" s="108">
        <f t="shared" si="856"/>
        <v>9269.4190224813792</v>
      </c>
      <c r="XX14" s="108">
        <f t="shared" si="856"/>
        <v>9162.3465255220253</v>
      </c>
      <c r="XY14" s="108">
        <f t="shared" si="856"/>
        <v>8145.1578044081425</v>
      </c>
      <c r="XZ14" s="108">
        <f t="shared" si="856"/>
        <v>9521.8041938855768</v>
      </c>
      <c r="YA14" s="108">
        <f t="shared" si="856"/>
        <v>12848.699635122704</v>
      </c>
      <c r="YB14" s="108">
        <f t="shared" si="856"/>
        <v>18355.285193032432</v>
      </c>
      <c r="YC14" s="108">
        <f t="shared" si="857"/>
        <v>11601.846033028956</v>
      </c>
      <c r="YD14" s="108">
        <f t="shared" si="857"/>
        <v>11717.864493359244</v>
      </c>
      <c r="YE14" s="108">
        <f t="shared" si="857"/>
        <v>11582.509622973908</v>
      </c>
      <c r="YF14" s="108">
        <f t="shared" si="857"/>
        <v>10296.638354313198</v>
      </c>
      <c r="YG14" s="108">
        <f t="shared" si="857"/>
        <v>12036.91525926754</v>
      </c>
      <c r="YH14" s="108">
        <f t="shared" si="857"/>
        <v>16242.584446240538</v>
      </c>
      <c r="YI14" s="108">
        <f t="shared" si="857"/>
        <v>23203.692066057913</v>
      </c>
      <c r="YJ14" s="108">
        <f t="shared" si="858"/>
        <v>13267.665623877761</v>
      </c>
      <c r="YK14" s="108">
        <f t="shared" si="858"/>
        <v>13400.342280116542</v>
      </c>
      <c r="YL14" s="108">
        <f t="shared" si="858"/>
        <v>13245.552847837967</v>
      </c>
      <c r="YM14" s="108">
        <f t="shared" si="858"/>
        <v>11775.053241191514</v>
      </c>
      <c r="YN14" s="108">
        <f t="shared" si="858"/>
        <v>13765.20308477318</v>
      </c>
      <c r="YO14" s="108">
        <f t="shared" si="858"/>
        <v>18574.731873428871</v>
      </c>
      <c r="YP14" s="108">
        <f t="shared" si="858"/>
        <v>26535.331247755523</v>
      </c>
      <c r="YQ14" s="108">
        <f t="shared" si="859"/>
        <v>15480.695010919</v>
      </c>
      <c r="YR14" s="108">
        <f t="shared" si="859"/>
        <v>10278.405026058444</v>
      </c>
      <c r="YS14" s="108">
        <f t="shared" si="859"/>
        <v>11258.687280668364</v>
      </c>
      <c r="YT14" s="108">
        <f t="shared" si="859"/>
        <v>10967.514333754527</v>
      </c>
      <c r="YU14" s="108">
        <f t="shared" si="859"/>
        <v>13151.311435608306</v>
      </c>
      <c r="YV14" s="108">
        <f t="shared" si="859"/>
        <v>13646.305445361828</v>
      </c>
      <c r="YW14" s="108">
        <f t="shared" si="859"/>
        <v>22274.730438908529</v>
      </c>
      <c r="YX14" s="108">
        <f t="shared" si="860"/>
        <v>10276.818591532181</v>
      </c>
      <c r="YY14" s="108">
        <f t="shared" si="860"/>
        <v>10379.586777447506</v>
      </c>
      <c r="YZ14" s="108">
        <f t="shared" si="860"/>
        <v>10259.690560546296</v>
      </c>
      <c r="ZA14" s="108">
        <f t="shared" si="860"/>
        <v>9120.6764999848128</v>
      </c>
      <c r="ZB14" s="108">
        <f t="shared" si="860"/>
        <v>10662.199288714639</v>
      </c>
      <c r="ZC14" s="108">
        <f t="shared" si="860"/>
        <v>14387.546028145056</v>
      </c>
      <c r="ZD14" s="108">
        <f t="shared" si="860"/>
        <v>20553.637183064362</v>
      </c>
      <c r="ZE14" s="108">
        <f t="shared" si="861"/>
        <v>12189.55676076911</v>
      </c>
      <c r="ZF14" s="108">
        <f t="shared" si="861"/>
        <v>12311.452328376799</v>
      </c>
      <c r="ZG14" s="108">
        <f t="shared" si="861"/>
        <v>12169.240832834495</v>
      </c>
      <c r="ZH14" s="108">
        <f t="shared" si="861"/>
        <v>10818.231625182585</v>
      </c>
      <c r="ZI14" s="108">
        <f t="shared" si="861"/>
        <v>12646.665139297951</v>
      </c>
      <c r="ZJ14" s="108">
        <f t="shared" si="861"/>
        <v>17065.379465076752</v>
      </c>
      <c r="ZK14" s="108">
        <f t="shared" si="861"/>
        <v>24379.11352153822</v>
      </c>
      <c r="ZL14" s="108">
        <f t="shared" si="862"/>
        <v>14917.531208792907</v>
      </c>
      <c r="ZM14" s="108">
        <f t="shared" si="862"/>
        <v>15066.706520880836</v>
      </c>
      <c r="ZN14" s="108">
        <f t="shared" si="862"/>
        <v>14892.668656778253</v>
      </c>
      <c r="ZO14" s="108">
        <f t="shared" si="862"/>
        <v>13239.308947803705</v>
      </c>
      <c r="ZP14" s="108">
        <f t="shared" si="862"/>
        <v>15476.93862912264</v>
      </c>
      <c r="ZQ14" s="108">
        <f t="shared" si="862"/>
        <v>20884.543692310071</v>
      </c>
      <c r="ZR14" s="108">
        <f t="shared" si="862"/>
        <v>29835.062417585814</v>
      </c>
      <c r="ZS14" s="108">
        <f t="shared" si="863"/>
        <v>15425.673378505417</v>
      </c>
      <c r="ZT14" s="108">
        <f t="shared" si="863"/>
        <v>15579.930112290473</v>
      </c>
      <c r="ZU14" s="108">
        <f t="shared" si="863"/>
        <v>15399.963922874576</v>
      </c>
      <c r="ZV14" s="108">
        <f t="shared" si="863"/>
        <v>13690.285123423557</v>
      </c>
      <c r="ZW14" s="108">
        <f t="shared" si="863"/>
        <v>16004.136130199371</v>
      </c>
      <c r="ZX14" s="108">
        <f t="shared" si="863"/>
        <v>21595.942729907583</v>
      </c>
      <c r="ZY14" s="108">
        <f t="shared" si="863"/>
        <v>30851.346757010833</v>
      </c>
      <c r="ZZ14" s="108">
        <v>22940.571621507774</v>
      </c>
      <c r="AAA14" s="108">
        <v>21110.688328688964</v>
      </c>
      <c r="AAB14" s="108">
        <v>19636.713451971344</v>
      </c>
      <c r="AAC14" s="108">
        <v>22281.220388729649</v>
      </c>
      <c r="AAD14" s="108">
        <v>24598.411226480704</v>
      </c>
      <c r="AAE14" s="108">
        <v>28650.592970688496</v>
      </c>
      <c r="AAF14" s="108">
        <v>44917.97584240709</v>
      </c>
      <c r="AAG14" s="108">
        <v>29895.920476910738</v>
      </c>
      <c r="AAH14" s="108">
        <v>27792.268583767098</v>
      </c>
      <c r="AAI14" s="108">
        <v>27853.724545635221</v>
      </c>
      <c r="AAJ14" s="108">
        <v>29899.557936241174</v>
      </c>
      <c r="AAK14" s="108">
        <v>34147.093899955515</v>
      </c>
      <c r="AAL14" s="108">
        <v>36080.207967604358</v>
      </c>
      <c r="AAM14" s="108">
        <v>52838.027076445011</v>
      </c>
      <c r="AAN14" s="108">
        <v>44292.663230209189</v>
      </c>
      <c r="AAO14" s="108">
        <v>40356.535822290236</v>
      </c>
      <c r="AAP14" s="596">
        <f t="shared" ca="1" si="864"/>
        <v>36999.34883825251</v>
      </c>
      <c r="AAQ14" s="596">
        <f t="shared" ca="1" si="864"/>
        <v>40181.686207593957</v>
      </c>
      <c r="AAR14" s="596">
        <f t="shared" ca="1" si="423"/>
        <v>44195.494682148084</v>
      </c>
      <c r="AAS14" s="596">
        <f t="shared" ca="1" si="423"/>
        <v>48270.261742449584</v>
      </c>
      <c r="AAT14" s="596">
        <f t="shared" ca="1" si="423"/>
        <v>59581.939087573919</v>
      </c>
      <c r="AAU14" s="596">
        <f t="shared" ca="1" si="423"/>
        <v>55333.855373905913</v>
      </c>
      <c r="AAV14" s="596">
        <f t="shared" ca="1" si="423"/>
        <v>80821.054974689279</v>
      </c>
      <c r="AAW14" s="596">
        <f t="shared" ca="1" si="423"/>
        <v>49023.551154140638</v>
      </c>
      <c r="AAX14" s="348">
        <v>0</v>
      </c>
      <c r="AAY14" s="596">
        <f t="shared" ca="1" si="424"/>
        <v>18282.438336149444</v>
      </c>
      <c r="AAZ14" s="596">
        <f t="shared" ca="1" si="424"/>
        <v>20967.369107101655</v>
      </c>
      <c r="ABA14" s="596">
        <f t="shared" ca="1" si="424"/>
        <v>23896.616063089357</v>
      </c>
      <c r="ABB14" s="596">
        <f t="shared" ca="1" si="424"/>
        <v>13568.957170938298</v>
      </c>
      <c r="ABC14" s="596">
        <f t="shared" ca="1" si="424"/>
        <v>12213.011499190188</v>
      </c>
      <c r="ABD14" s="596">
        <f t="shared" ca="1" si="424"/>
        <v>14934.712834727432</v>
      </c>
      <c r="ABE14" s="348">
        <v>0</v>
      </c>
      <c r="ABF14" s="596">
        <f t="shared" ca="1" si="424"/>
        <v>10950.896734568258</v>
      </c>
      <c r="ABG14" s="596">
        <f t="shared" ca="1" si="424"/>
        <v>14382.632674384897</v>
      </c>
      <c r="ABH14" s="596">
        <f t="shared" ca="1" si="424"/>
        <v>17200.414072019666</v>
      </c>
      <c r="ABI14" s="108">
        <f t="shared" ref="ABI14:ABO14" si="2329">$ABO47*ABI$33</f>
        <v>0</v>
      </c>
      <c r="ABJ14" s="108">
        <f t="shared" si="2329"/>
        <v>0</v>
      </c>
      <c r="ABK14" s="108">
        <f t="shared" si="2329"/>
        <v>0</v>
      </c>
      <c r="ABL14" s="108">
        <f t="shared" si="2329"/>
        <v>0</v>
      </c>
      <c r="ABM14" s="108">
        <f t="shared" si="2329"/>
        <v>0</v>
      </c>
      <c r="ABN14" s="108">
        <f t="shared" si="2329"/>
        <v>0</v>
      </c>
      <c r="ABO14" s="108">
        <f t="shared" si="2329"/>
        <v>0</v>
      </c>
      <c r="ABP14" s="108">
        <f t="shared" ref="ABP14:ABV14" si="2330">$ABV47*ABP$33</f>
        <v>0</v>
      </c>
      <c r="ABQ14" s="108">
        <f t="shared" si="2330"/>
        <v>0</v>
      </c>
      <c r="ABR14" s="108">
        <f t="shared" si="2330"/>
        <v>0</v>
      </c>
      <c r="ABS14" s="108">
        <f t="shared" si="2330"/>
        <v>0</v>
      </c>
      <c r="ABT14" s="108">
        <f t="shared" si="2330"/>
        <v>0</v>
      </c>
      <c r="ABU14" s="108">
        <f t="shared" si="2330"/>
        <v>0</v>
      </c>
      <c r="ABV14" s="108">
        <f t="shared" si="2330"/>
        <v>0</v>
      </c>
      <c r="ABW14" s="108">
        <f t="shared" ref="ABW14:ACC14" si="2331">$ACC47*ABW$33</f>
        <v>0</v>
      </c>
      <c r="ABX14" s="108">
        <f t="shared" si="2331"/>
        <v>0</v>
      </c>
      <c r="ABY14" s="108">
        <f t="shared" si="2331"/>
        <v>0</v>
      </c>
      <c r="ABZ14" s="108">
        <f t="shared" si="2331"/>
        <v>0</v>
      </c>
      <c r="ACA14" s="108">
        <f t="shared" si="2331"/>
        <v>0</v>
      </c>
      <c r="ACB14" s="108">
        <f t="shared" si="2331"/>
        <v>0</v>
      </c>
      <c r="ACC14" s="108">
        <f t="shared" si="2331"/>
        <v>0</v>
      </c>
      <c r="ACD14" s="108">
        <f t="shared" ref="ACD14:ACJ14" si="2332">$ACI47*ACD$33</f>
        <v>0</v>
      </c>
      <c r="ACE14" s="108">
        <f t="shared" si="2332"/>
        <v>0</v>
      </c>
      <c r="ACF14" s="108">
        <f t="shared" si="2332"/>
        <v>0</v>
      </c>
      <c r="ACG14" s="108">
        <f t="shared" si="2332"/>
        <v>0</v>
      </c>
      <c r="ACH14" s="108">
        <f t="shared" si="2332"/>
        <v>0</v>
      </c>
      <c r="ACI14" s="108">
        <f t="shared" si="2332"/>
        <v>0</v>
      </c>
      <c r="ACJ14" s="108">
        <f t="shared" si="2332"/>
        <v>0</v>
      </c>
    </row>
    <row r="15" spans="1:779">
      <c r="A15" s="598" t="s">
        <v>22</v>
      </c>
      <c r="B15" s="596">
        <f t="shared" si="429"/>
        <v>0</v>
      </c>
      <c r="C15" s="596">
        <f t="shared" si="430"/>
        <v>12045.279482880002</v>
      </c>
      <c r="D15" s="596">
        <f t="shared" si="431"/>
        <v>11362.384539520001</v>
      </c>
      <c r="E15" s="596">
        <f t="shared" si="432"/>
        <v>10251.651800320002</v>
      </c>
      <c r="F15" s="596">
        <f t="shared" si="433"/>
        <v>11337.701589760001</v>
      </c>
      <c r="G15" s="596">
        <f t="shared" si="434"/>
        <v>14587.623308160002</v>
      </c>
      <c r="H15" s="596">
        <f t="shared" si="435"/>
        <v>22691.858479360002</v>
      </c>
      <c r="I15" s="596">
        <f t="shared" si="436"/>
        <v>7493.9072975999998</v>
      </c>
      <c r="J15" s="596">
        <f t="shared" si="437"/>
        <v>7324.0202304000004</v>
      </c>
      <c r="K15" s="596">
        <f t="shared" si="438"/>
        <v>7430.9861615999998</v>
      </c>
      <c r="L15" s="596">
        <f t="shared" si="439"/>
        <v>7267.391208</v>
      </c>
      <c r="M15" s="596">
        <f t="shared" si="440"/>
        <v>8041.3211807999996</v>
      </c>
      <c r="N15" s="596">
        <f t="shared" ref="N15" si="2333">O48*N$33</f>
        <v>9897.494692799999</v>
      </c>
      <c r="O15" s="596">
        <f t="shared" ref="O15" si="2334">O48*O$33</f>
        <v>15466.015228799999</v>
      </c>
      <c r="P15" s="596">
        <f t="shared" si="443"/>
        <v>7541.1308413999996</v>
      </c>
      <c r="Q15" s="596">
        <f t="shared" si="444"/>
        <v>8060.5766448999993</v>
      </c>
      <c r="R15" s="596">
        <f t="shared" si="445"/>
        <v>6997.2405295000008</v>
      </c>
      <c r="S15" s="596">
        <f t="shared" si="446"/>
        <v>7180.5743425000001</v>
      </c>
      <c r="T15" s="596">
        <f t="shared" si="447"/>
        <v>7651.1311292</v>
      </c>
      <c r="U15" s="596">
        <f t="shared" ref="U15" si="2335">V48*U$33</f>
        <v>9686.1364534999993</v>
      </c>
      <c r="V15" s="596">
        <f t="shared" ref="V15" si="2336">V48*V$33</f>
        <v>13994.481059000002</v>
      </c>
      <c r="W15" s="596">
        <f t="shared" si="450"/>
        <v>11311.706812800001</v>
      </c>
      <c r="X15" s="596">
        <f t="shared" si="451"/>
        <v>12090.876244800002</v>
      </c>
      <c r="Y15" s="596">
        <f t="shared" si="452"/>
        <v>10495.870584000002</v>
      </c>
      <c r="Z15" s="596">
        <f t="shared" si="453"/>
        <v>10770.871560000001</v>
      </c>
      <c r="AA15" s="596">
        <f t="shared" si="454"/>
        <v>11476.707398400002</v>
      </c>
      <c r="AB15" s="596">
        <f t="shared" ref="AB15" si="2337">AC48*AB$33</f>
        <v>14529.218232000003</v>
      </c>
      <c r="AC15" s="596">
        <f t="shared" ref="AC15" si="2338">AC48*AC$33</f>
        <v>20991.741168000004</v>
      </c>
      <c r="AD15" s="596">
        <f t="shared" si="457"/>
        <v>11369.114496</v>
      </c>
      <c r="AE15" s="596">
        <f t="shared" si="458"/>
        <v>11111.376383999999</v>
      </c>
      <c r="AF15" s="596">
        <f t="shared" si="459"/>
        <v>11273.655935999999</v>
      </c>
      <c r="AG15" s="596">
        <f t="shared" si="460"/>
        <v>11025.463680000001</v>
      </c>
      <c r="AH15" s="596">
        <f t="shared" si="461"/>
        <v>12199.603967999999</v>
      </c>
      <c r="AI15" s="596">
        <f t="shared" ref="AI15" si="2339">AJ48*AI$33</f>
        <v>15015.631487999999</v>
      </c>
      <c r="AJ15" s="596">
        <f t="shared" ref="AJ15" si="2340">AJ48*AJ$33</f>
        <v>23463.714047999998</v>
      </c>
      <c r="AK15" s="596">
        <f t="shared" si="464"/>
        <v>8728.587639450001</v>
      </c>
      <c r="AL15" s="596">
        <f t="shared" si="465"/>
        <v>8530.7103378000011</v>
      </c>
      <c r="AM15" s="596">
        <f t="shared" si="466"/>
        <v>8655.2997499499998</v>
      </c>
      <c r="AN15" s="596">
        <f t="shared" si="467"/>
        <v>8464.7512372500005</v>
      </c>
      <c r="AO15" s="596">
        <f t="shared" si="468"/>
        <v>9366.1922781000012</v>
      </c>
      <c r="AP15" s="596">
        <f t="shared" ref="AP15" si="2341">AQ48*AP$33</f>
        <v>11528.185018350001</v>
      </c>
      <c r="AQ15" s="596">
        <f t="shared" ref="AQ15" si="2342">AQ48*AQ$33</f>
        <v>18014.163239100002</v>
      </c>
      <c r="AR15" s="596">
        <f t="shared" si="471"/>
        <v>10340.2777212</v>
      </c>
      <c r="AS15" s="596">
        <f t="shared" si="472"/>
        <v>11842.2660048</v>
      </c>
      <c r="AT15" s="596">
        <f t="shared" si="473"/>
        <v>16330.866829199998</v>
      </c>
      <c r="AU15" s="596">
        <f t="shared" si="474"/>
        <v>10027.725246</v>
      </c>
      <c r="AV15" s="596">
        <f t="shared" si="475"/>
        <v>10227.411549599999</v>
      </c>
      <c r="AW15" s="596">
        <f t="shared" ref="AW15" si="2343">AX48*AW$33</f>
        <v>11920.404123599999</v>
      </c>
      <c r="AX15" s="596">
        <f t="shared" ref="AX15" si="2344">AX48*AX$33</f>
        <v>16131.180525599999</v>
      </c>
      <c r="AY15" s="596">
        <f t="shared" si="478"/>
        <v>7855.0084336500004</v>
      </c>
      <c r="AZ15" s="596">
        <f t="shared" si="479"/>
        <v>7676.9351946000006</v>
      </c>
      <c r="BA15" s="596">
        <f t="shared" si="480"/>
        <v>7789.0553821499998</v>
      </c>
      <c r="BB15" s="596">
        <f t="shared" si="481"/>
        <v>7617.5774482500001</v>
      </c>
      <c r="BC15" s="596">
        <f t="shared" si="482"/>
        <v>8428.7999817</v>
      </c>
      <c r="BD15" s="596">
        <f t="shared" ref="BD15" si="2345">BE48*BD$33</f>
        <v>10374.415000949999</v>
      </c>
      <c r="BE15" s="596">
        <f t="shared" ref="BE15" si="2346">BE48*BE$33</f>
        <v>16211.2600587</v>
      </c>
      <c r="BF15" s="596">
        <f t="shared" si="485"/>
        <v>11148.9483798</v>
      </c>
      <c r="BG15" s="596">
        <f t="shared" si="486"/>
        <v>10896.2014392</v>
      </c>
      <c r="BH15" s="596">
        <f t="shared" si="487"/>
        <v>11055.3384018</v>
      </c>
      <c r="BI15" s="596">
        <f t="shared" si="488"/>
        <v>10811.952459</v>
      </c>
      <c r="BJ15" s="596">
        <f t="shared" si="489"/>
        <v>11963.355188400001</v>
      </c>
      <c r="BK15" s="596">
        <f t="shared" ref="BK15" si="2347">BL48*BK$33</f>
        <v>14724.8495394</v>
      </c>
      <c r="BL15" s="596">
        <f t="shared" ref="BL15" si="2348">BL48*BL$33</f>
        <v>23009.332592399998</v>
      </c>
      <c r="BM15" s="596">
        <f t="shared" si="492"/>
        <v>9297.1101912599988</v>
      </c>
      <c r="BN15" s="596">
        <f t="shared" si="493"/>
        <v>9086.3444690399992</v>
      </c>
      <c r="BO15" s="596">
        <f t="shared" si="494"/>
        <v>9219.0488126599994</v>
      </c>
      <c r="BP15" s="596">
        <f t="shared" si="495"/>
        <v>9016.0892282999994</v>
      </c>
      <c r="BQ15" s="596">
        <f t="shared" si="496"/>
        <v>9976.2441850799987</v>
      </c>
      <c r="BR15" s="596">
        <f t="shared" ref="BR15" si="2349">BS48*BR$33</f>
        <v>12279.054853779999</v>
      </c>
      <c r="BS15" s="596">
        <f t="shared" ref="BS15" si="2350">BS48*BS$33</f>
        <v>19187.486859879999</v>
      </c>
      <c r="BT15" s="596">
        <f t="shared" si="499"/>
        <v>12344.383115940002</v>
      </c>
      <c r="BU15" s="596">
        <f t="shared" si="500"/>
        <v>12064.535639760001</v>
      </c>
      <c r="BV15" s="596">
        <f t="shared" si="501"/>
        <v>12240.73590254</v>
      </c>
      <c r="BW15" s="596">
        <f t="shared" si="502"/>
        <v>11971.253147700001</v>
      </c>
      <c r="BX15" s="596">
        <f t="shared" si="503"/>
        <v>13246.11387252</v>
      </c>
      <c r="BY15" s="596">
        <f t="shared" ref="BY15" si="2351">BZ48*BY$33</f>
        <v>16303.706667820001</v>
      </c>
      <c r="BZ15" s="596">
        <f t="shared" ref="BZ15" si="2352">BZ48*BZ$33</f>
        <v>25476.48505372</v>
      </c>
      <c r="CA15" s="596">
        <f t="shared" si="506"/>
        <v>9524.0411636400004</v>
      </c>
      <c r="CB15" s="596">
        <f t="shared" si="507"/>
        <v>9308.1309105599994</v>
      </c>
      <c r="CC15" s="596">
        <f t="shared" si="508"/>
        <v>9444.0744032399998</v>
      </c>
      <c r="CD15" s="596">
        <f t="shared" si="509"/>
        <v>9236.1608262000009</v>
      </c>
      <c r="CE15" s="596">
        <f t="shared" si="510"/>
        <v>10219.751979119999</v>
      </c>
      <c r="CF15" s="596">
        <f t="shared" ref="CF15" si="2353">CG48*CF$33</f>
        <v>12578.771410919999</v>
      </c>
      <c r="CG15" s="596">
        <f t="shared" ref="CG15" si="2354">CG48*CG$33</f>
        <v>19655.829706320001</v>
      </c>
      <c r="CH15" s="596">
        <f t="shared" si="513"/>
        <v>8318.4246876000016</v>
      </c>
      <c r="CI15" s="596">
        <f t="shared" si="514"/>
        <v>8129.8457904000015</v>
      </c>
      <c r="CJ15" s="596">
        <f t="shared" si="515"/>
        <v>8248.5806516000011</v>
      </c>
      <c r="CK15" s="596">
        <f t="shared" si="516"/>
        <v>8066.9861580000015</v>
      </c>
      <c r="CL15" s="596">
        <f t="shared" si="517"/>
        <v>8926.0678008000014</v>
      </c>
      <c r="CM15" s="596">
        <f t="shared" ref="CM15" si="2355">CN48*CM$33</f>
        <v>10986.4668628</v>
      </c>
      <c r="CN15" s="596">
        <f t="shared" ref="CN15" si="2356">CN48*CN$33</f>
        <v>17167.664048800001</v>
      </c>
      <c r="CO15" s="596">
        <f t="shared" si="520"/>
        <v>8923.9376332800002</v>
      </c>
      <c r="CP15" s="596">
        <f t="shared" si="521"/>
        <v>9128.9913472799999</v>
      </c>
      <c r="CQ15" s="596">
        <f t="shared" si="522"/>
        <v>9793.3653806399998</v>
      </c>
      <c r="CR15" s="596">
        <f t="shared" si="523"/>
        <v>12516.478702560002</v>
      </c>
      <c r="CS15" s="596">
        <f t="shared" si="524"/>
        <v>14148.706265999999</v>
      </c>
      <c r="CT15" s="596">
        <f t="shared" ref="CT15" si="2357">CU48*CT$33</f>
        <v>10392.122225520001</v>
      </c>
      <c r="CU15" s="596">
        <f t="shared" ref="CU15" si="2358">CU48*CU$33</f>
        <v>17117.884044719998</v>
      </c>
      <c r="CV15" s="596">
        <f t="shared" si="527"/>
        <v>10269.353361540001</v>
      </c>
      <c r="CW15" s="596">
        <f t="shared" si="528"/>
        <v>10036.546862160001</v>
      </c>
      <c r="CX15" s="596">
        <f t="shared" si="529"/>
        <v>10183.12873214</v>
      </c>
      <c r="CY15" s="596">
        <f t="shared" si="530"/>
        <v>9958.9446957000018</v>
      </c>
      <c r="CZ15" s="596">
        <f t="shared" si="531"/>
        <v>11019.507637320001</v>
      </c>
      <c r="DA15" s="596">
        <f t="shared" si="532"/>
        <v>13563.134204620001</v>
      </c>
      <c r="DB15" s="596">
        <f t="shared" si="533"/>
        <v>21194.013906520002</v>
      </c>
      <c r="DC15" s="596">
        <f t="shared" si="534"/>
        <v>9347.2096538999995</v>
      </c>
      <c r="DD15" s="596">
        <f t="shared" si="535"/>
        <v>9135.3081755999992</v>
      </c>
      <c r="DE15" s="596">
        <f t="shared" si="536"/>
        <v>9268.7276248999988</v>
      </c>
      <c r="DF15" s="596">
        <f t="shared" si="537"/>
        <v>9064.6743494999992</v>
      </c>
      <c r="DG15" s="596">
        <f t="shared" si="538"/>
        <v>10030.003306199998</v>
      </c>
      <c r="DH15" s="596">
        <f t="shared" ref="DH15" si="2359">DI48*DH$33</f>
        <v>12345.223161699998</v>
      </c>
      <c r="DI15" s="596">
        <f t="shared" ref="DI15" si="2360">DI48*DI$33</f>
        <v>19290.882728199998</v>
      </c>
      <c r="DJ15" s="596">
        <f t="shared" si="541"/>
        <v>12801.125604340001</v>
      </c>
      <c r="DK15" s="596">
        <f t="shared" si="542"/>
        <v>11705.262546960001</v>
      </c>
      <c r="DL15" s="596">
        <f t="shared" si="543"/>
        <v>10609.399489580001</v>
      </c>
      <c r="DM15" s="596">
        <f t="shared" si="544"/>
        <v>11994.281375279999</v>
      </c>
      <c r="DN15" s="596">
        <f t="shared" si="545"/>
        <v>13547.7575775</v>
      </c>
      <c r="DO15" s="596">
        <f t="shared" ref="DO15" si="2361">DP48*DO$33</f>
        <v>21062.247113820002</v>
      </c>
      <c r="DP15" s="596">
        <f t="shared" ref="DP15" si="2362">DP48*DP$33</f>
        <v>38716.480543700003</v>
      </c>
      <c r="DQ15" s="596">
        <f t="shared" si="548"/>
        <v>11968.192760220001</v>
      </c>
      <c r="DR15" s="596">
        <f t="shared" si="549"/>
        <v>11696.873528880002</v>
      </c>
      <c r="DS15" s="596">
        <f t="shared" si="550"/>
        <v>11867.704156020001</v>
      </c>
      <c r="DT15" s="596">
        <f t="shared" si="551"/>
        <v>11606.433785100002</v>
      </c>
      <c r="DU15" s="596">
        <f t="shared" si="552"/>
        <v>12842.443616760002</v>
      </c>
      <c r="DV15" s="596">
        <f t="shared" ref="DV15" si="2363">DW48*DV$33</f>
        <v>15806.857440660002</v>
      </c>
      <c r="DW15" s="596">
        <f t="shared" ref="DW15" si="2364">DW48*DW$33</f>
        <v>24700.098912360005</v>
      </c>
      <c r="DX15" s="596">
        <f t="shared" si="555"/>
        <v>13703.936136279999</v>
      </c>
      <c r="DY15" s="596">
        <f t="shared" si="556"/>
        <v>12270.767361439999</v>
      </c>
      <c r="DZ15" s="596">
        <f t="shared" si="557"/>
        <v>20502.604539240001</v>
      </c>
      <c r="EA15" s="596">
        <f t="shared" si="558"/>
        <v>21533.064732719999</v>
      </c>
      <c r="EB15" s="596">
        <f t="shared" si="559"/>
        <v>11417.97271856</v>
      </c>
      <c r="EC15" s="596">
        <f t="shared" ref="EC15" si="2365">ED48*EC$33</f>
        <v>15373.992311919999</v>
      </c>
      <c r="ED15" s="596">
        <f t="shared" ref="ED15" si="2366">ED48*ED$33</f>
        <v>23641.362599840002</v>
      </c>
      <c r="EE15" s="596">
        <f t="shared" si="562"/>
        <v>9118.8808934400004</v>
      </c>
      <c r="EF15" s="596">
        <f t="shared" si="563"/>
        <v>8990.9757984000007</v>
      </c>
      <c r="EG15" s="596">
        <f t="shared" si="564"/>
        <v>9066.2140896000001</v>
      </c>
      <c r="EH15" s="596">
        <f t="shared" si="565"/>
        <v>9367.1672544000012</v>
      </c>
      <c r="EI15" s="596">
        <f t="shared" si="566"/>
        <v>10345.265040000002</v>
      </c>
      <c r="EJ15" s="596">
        <f t="shared" ref="EJ15" si="2367">EK48*EJ$33</f>
        <v>11684.506623360001</v>
      </c>
      <c r="EK15" s="596">
        <f t="shared" ref="EK15" si="2368">EK48*EK$33</f>
        <v>16665.281500800003</v>
      </c>
      <c r="EL15" s="596">
        <f t="shared" si="569"/>
        <v>10338.2895828</v>
      </c>
      <c r="EM15" s="596">
        <f t="shared" si="570"/>
        <v>10193.280570499999</v>
      </c>
      <c r="EN15" s="596">
        <f t="shared" si="571"/>
        <v>10278.579989499998</v>
      </c>
      <c r="EO15" s="596">
        <f t="shared" si="572"/>
        <v>10619.7776655</v>
      </c>
      <c r="EP15" s="596">
        <f t="shared" si="573"/>
        <v>11728.6701125</v>
      </c>
      <c r="EQ15" s="596">
        <f t="shared" ref="EQ15" si="2369">ER48*EQ$33</f>
        <v>13246.999770699998</v>
      </c>
      <c r="ER15" s="596">
        <f t="shared" ref="ER15" si="2370">ER48*ER$33</f>
        <v>18893.821308499999</v>
      </c>
      <c r="ES15" s="596">
        <f t="shared" si="576"/>
        <v>9319.044695999999</v>
      </c>
      <c r="ET15" s="596">
        <f t="shared" si="577"/>
        <v>9412.2351429600003</v>
      </c>
      <c r="EU15" s="596">
        <f t="shared" si="578"/>
        <v>9303.51295484</v>
      </c>
      <c r="EV15" s="596">
        <f t="shared" si="579"/>
        <v>8270.6521677000001</v>
      </c>
      <c r="EW15" s="596">
        <f t="shared" si="580"/>
        <v>9668.5088720999993</v>
      </c>
      <c r="EX15" s="596">
        <f t="shared" ref="EX15" si="2371">EY48*EX$33</f>
        <v>13046.662574399999</v>
      </c>
      <c r="EY15" s="596">
        <f t="shared" ref="EY15" si="2372">EY48*EY$33</f>
        <v>18638.089391999998</v>
      </c>
      <c r="EZ15" s="596">
        <f t="shared" si="583"/>
        <v>9205.6637040000005</v>
      </c>
      <c r="FA15" s="596">
        <f t="shared" si="584"/>
        <v>9297.7203410400016</v>
      </c>
      <c r="FB15" s="596">
        <f t="shared" si="585"/>
        <v>9190.3209311600021</v>
      </c>
      <c r="FC15" s="596">
        <f t="shared" si="586"/>
        <v>8170.0265373000011</v>
      </c>
      <c r="FD15" s="596">
        <f t="shared" si="587"/>
        <v>9550.8760929000018</v>
      </c>
      <c r="FE15" s="596">
        <f t="shared" ref="FE15" si="2373">FF48*FE$33</f>
        <v>12887.929185600002</v>
      </c>
      <c r="FF15" s="596">
        <f t="shared" ref="FF15" si="2374">FF48*FF$33</f>
        <v>18411.327408000001</v>
      </c>
      <c r="FG15" s="596">
        <f t="shared" si="590"/>
        <v>9923.9239439999983</v>
      </c>
      <c r="FH15" s="596">
        <f t="shared" si="591"/>
        <v>10023.16318344</v>
      </c>
      <c r="FI15" s="596">
        <f t="shared" si="592"/>
        <v>9907.3840707599993</v>
      </c>
      <c r="FJ15" s="596">
        <f t="shared" si="593"/>
        <v>8807.4825002999987</v>
      </c>
      <c r="FK15" s="596">
        <f t="shared" si="594"/>
        <v>10296.071091899999</v>
      </c>
      <c r="FL15" s="596">
        <f t="shared" ref="FL15" si="2375">FM48*FL$33</f>
        <v>13893.493521599999</v>
      </c>
      <c r="FM15" s="596">
        <f t="shared" ref="FM15" si="2376">FM48*FM$33</f>
        <v>19847.847887999997</v>
      </c>
      <c r="FN15" s="596">
        <f t="shared" si="597"/>
        <v>9673.6706639999993</v>
      </c>
      <c r="FO15" s="596">
        <f t="shared" si="598"/>
        <v>9770.4073706399995</v>
      </c>
      <c r="FP15" s="596">
        <f t="shared" si="599"/>
        <v>9657.5478795600011</v>
      </c>
      <c r="FQ15" s="596">
        <f t="shared" si="600"/>
        <v>8585.3827142999999</v>
      </c>
      <c r="FR15" s="596">
        <f t="shared" si="601"/>
        <v>10036.433313900001</v>
      </c>
      <c r="FS15" s="596">
        <f t="shared" ref="FS15" si="2377">FT48*FS$33</f>
        <v>13543.138929600002</v>
      </c>
      <c r="FT15" s="596">
        <f t="shared" ref="FT15" si="2378">FT48*FT$33</f>
        <v>19347.341327999999</v>
      </c>
      <c r="FU15" s="596">
        <f t="shared" si="604"/>
        <v>11747.921064</v>
      </c>
      <c r="FV15" s="596">
        <f t="shared" si="605"/>
        <v>11865.40027464</v>
      </c>
      <c r="FW15" s="596">
        <f t="shared" si="606"/>
        <v>11728.34119556</v>
      </c>
      <c r="FX15" s="596">
        <f t="shared" si="607"/>
        <v>10426.2799443</v>
      </c>
      <c r="FY15" s="596">
        <f t="shared" si="608"/>
        <v>12188.468103900001</v>
      </c>
      <c r="FZ15" s="596">
        <f t="shared" ref="FZ15" si="2379">GA48*FZ$33</f>
        <v>16447.089489599999</v>
      </c>
      <c r="GA15" s="596">
        <f t="shared" ref="GA15" si="2380">GA48*GA$33</f>
        <v>23495.842128</v>
      </c>
      <c r="GB15" s="596">
        <f t="shared" si="611"/>
        <v>11231.458536</v>
      </c>
      <c r="GC15" s="596">
        <f t="shared" si="612"/>
        <v>11343.77312136</v>
      </c>
      <c r="GD15" s="596">
        <f t="shared" si="613"/>
        <v>11212.739438440001</v>
      </c>
      <c r="GE15" s="596">
        <f t="shared" si="614"/>
        <v>9967.9194506999993</v>
      </c>
      <c r="GF15" s="596">
        <f t="shared" si="615"/>
        <v>11652.6382311</v>
      </c>
      <c r="GG15" s="596">
        <f t="shared" ref="GG15" si="2381">GH48*GG$33</f>
        <v>15724.041950400002</v>
      </c>
      <c r="GH15" s="596">
        <f t="shared" ref="GH15" si="2382">GH48*GH$33</f>
        <v>22462.917072</v>
      </c>
      <c r="GI15" s="596">
        <f t="shared" si="618"/>
        <v>9658.0110719999993</v>
      </c>
      <c r="GJ15" s="596">
        <f t="shared" si="619"/>
        <v>9754.5911827199998</v>
      </c>
      <c r="GK15" s="596">
        <f t="shared" si="620"/>
        <v>9641.9143868800002</v>
      </c>
      <c r="GL15" s="596">
        <f t="shared" si="621"/>
        <v>8571.4848263999993</v>
      </c>
      <c r="GM15" s="596">
        <f t="shared" si="622"/>
        <v>10020.186487200001</v>
      </c>
      <c r="GN15" s="596">
        <f t="shared" ref="GN15" si="2383">GO48*GN$33</f>
        <v>13521.215500800001</v>
      </c>
      <c r="GO15" s="596">
        <f t="shared" ref="GO15" si="2384">GO48*GO$33</f>
        <v>19316.022143999999</v>
      </c>
      <c r="GP15" s="596">
        <f t="shared" si="625"/>
        <v>8709.1931999999997</v>
      </c>
      <c r="GQ15" s="596">
        <f t="shared" si="626"/>
        <v>8796.2851320000009</v>
      </c>
      <c r="GR15" s="596">
        <f t="shared" si="627"/>
        <v>8694.6778780000004</v>
      </c>
      <c r="GS15" s="596">
        <f t="shared" si="628"/>
        <v>7729.4089649999996</v>
      </c>
      <c r="GT15" s="596">
        <f t="shared" si="629"/>
        <v>9035.787945</v>
      </c>
      <c r="GU15" s="596">
        <f t="shared" ref="GU15" si="2385">GV48*GU$33</f>
        <v>12192.870480000001</v>
      </c>
      <c r="GV15" s="596">
        <f t="shared" ref="GV15" si="2386">GV48*GV$33</f>
        <v>17418.386399999999</v>
      </c>
      <c r="GW15" s="596">
        <f t="shared" si="632"/>
        <v>8774.5905360000015</v>
      </c>
      <c r="GX15" s="596">
        <f t="shared" si="633"/>
        <v>8862.3364413600011</v>
      </c>
      <c r="GY15" s="596">
        <f t="shared" si="634"/>
        <v>8759.9662184400004</v>
      </c>
      <c r="GZ15" s="596">
        <f t="shared" si="635"/>
        <v>7787.4491007000006</v>
      </c>
      <c r="HA15" s="596">
        <f t="shared" si="636"/>
        <v>9103.6376811000009</v>
      </c>
      <c r="HB15" s="596">
        <f t="shared" ref="HB15" si="2387">HC48*HB$33</f>
        <v>12284.426750400002</v>
      </c>
      <c r="HC15" s="596">
        <f t="shared" ref="HC15" si="2388">HC48*HC$33</f>
        <v>17549.181072000003</v>
      </c>
      <c r="HD15" s="596">
        <f t="shared" si="639"/>
        <v>9361.6439759999994</v>
      </c>
      <c r="HE15" s="596">
        <f t="shared" si="640"/>
        <v>9455.2604157599999</v>
      </c>
      <c r="HF15" s="596">
        <f t="shared" si="641"/>
        <v>9346.0412360400005</v>
      </c>
      <c r="HG15" s="596">
        <f t="shared" si="642"/>
        <v>8308.4590286999992</v>
      </c>
      <c r="HH15" s="596">
        <f t="shared" si="643"/>
        <v>9712.7056250999995</v>
      </c>
      <c r="HI15" s="596">
        <f t="shared" ref="HI15" si="2389">HJ48*HI$33</f>
        <v>13106.301566400001</v>
      </c>
      <c r="HJ15" s="596">
        <f t="shared" ref="HJ15" si="2390">HJ48*HJ$33</f>
        <v>18723.287951999999</v>
      </c>
      <c r="HK15" s="596">
        <f t="shared" si="646"/>
        <v>8576.99424</v>
      </c>
      <c r="HL15" s="596">
        <f t="shared" si="647"/>
        <v>8662.7641824000002</v>
      </c>
      <c r="HM15" s="596">
        <f t="shared" si="648"/>
        <v>8562.6992496000003</v>
      </c>
      <c r="HN15" s="596">
        <f t="shared" si="649"/>
        <v>7612.0823880000007</v>
      </c>
      <c r="HO15" s="596">
        <f t="shared" si="650"/>
        <v>8898.6315240000004</v>
      </c>
      <c r="HP15" s="596">
        <f t="shared" ref="HP15" si="2391">HQ48*HP$33</f>
        <v>12007.791936000001</v>
      </c>
      <c r="HQ15" s="596">
        <f t="shared" ref="HQ15" si="2392">HQ48*HQ$33</f>
        <v>17153.98848</v>
      </c>
      <c r="HR15" s="596">
        <f t="shared" si="653"/>
        <v>9255.4828559999987</v>
      </c>
      <c r="HS15" s="596">
        <f t="shared" si="654"/>
        <v>9348.0376845600003</v>
      </c>
      <c r="HT15" s="596">
        <f t="shared" si="655"/>
        <v>9240.0570512399991</v>
      </c>
      <c r="HU15" s="596">
        <f t="shared" si="656"/>
        <v>8214.2410346999986</v>
      </c>
      <c r="HV15" s="596">
        <f t="shared" si="657"/>
        <v>9602.5634630999994</v>
      </c>
      <c r="HW15" s="596">
        <f t="shared" ref="HW15" si="2393">HX48*HW$33</f>
        <v>12957.6759984</v>
      </c>
      <c r="HX15" s="596">
        <f t="shared" ref="HX15" si="2394">HX48*HX$33</f>
        <v>18510.965711999997</v>
      </c>
      <c r="HY15" s="596">
        <f t="shared" si="660"/>
        <v>10880.520095999998</v>
      </c>
      <c r="HZ15" s="596">
        <f t="shared" si="661"/>
        <v>10989.32529696</v>
      </c>
      <c r="IA15" s="596">
        <f t="shared" si="662"/>
        <v>10862.38589584</v>
      </c>
      <c r="IB15" s="596">
        <f t="shared" si="663"/>
        <v>9656.4615851999988</v>
      </c>
      <c r="IC15" s="596">
        <f t="shared" si="664"/>
        <v>11288.539599599999</v>
      </c>
      <c r="ID15" s="596">
        <f t="shared" ref="ID15" si="2395">IE48*ID$33</f>
        <v>15232.7281344</v>
      </c>
      <c r="IE15" s="596">
        <f t="shared" ref="IE15" si="2396">IE48*IE$33</f>
        <v>21761.040191999997</v>
      </c>
      <c r="IF15" s="596">
        <f t="shared" si="667"/>
        <v>12198.158184</v>
      </c>
      <c r="IG15" s="596">
        <f t="shared" si="668"/>
        <v>12320.139765840002</v>
      </c>
      <c r="IH15" s="596">
        <f t="shared" si="669"/>
        <v>12177.827920360001</v>
      </c>
      <c r="II15" s="596">
        <f t="shared" si="670"/>
        <v>10825.865388300001</v>
      </c>
      <c r="IJ15" s="596">
        <f t="shared" si="671"/>
        <v>12655.5891159</v>
      </c>
      <c r="IK15" s="596">
        <f t="shared" ref="IK15" si="2397">IL48*IK$33</f>
        <v>17077.421457600001</v>
      </c>
      <c r="IL15" s="596">
        <f t="shared" ref="IL15" si="2398">IL48*IL$33</f>
        <v>24396.316368</v>
      </c>
      <c r="IM15" s="596">
        <f t="shared" si="674"/>
        <v>9122.3489759999993</v>
      </c>
      <c r="IN15" s="596">
        <f t="shared" si="675"/>
        <v>9213.5724657600003</v>
      </c>
      <c r="IO15" s="596">
        <f t="shared" si="676"/>
        <v>9107.1450610400007</v>
      </c>
      <c r="IP15" s="596">
        <f t="shared" si="677"/>
        <v>8096.0847162</v>
      </c>
      <c r="IQ15" s="596">
        <f t="shared" si="678"/>
        <v>9464.4370626</v>
      </c>
      <c r="IR15" s="596">
        <f t="shared" ref="IR15" si="2399">IS48*IR$33</f>
        <v>12771.2885664</v>
      </c>
      <c r="IS15" s="596">
        <f t="shared" ref="IS15" si="2400">IS48*IS$33</f>
        <v>18244.697951999999</v>
      </c>
      <c r="IT15" s="596">
        <f t="shared" si="681"/>
        <v>10011.493511999999</v>
      </c>
      <c r="IU15" s="596">
        <f t="shared" si="682"/>
        <v>10111.608447119999</v>
      </c>
      <c r="IV15" s="596">
        <f t="shared" si="683"/>
        <v>9994.8076894799997</v>
      </c>
      <c r="IW15" s="596">
        <f t="shared" si="684"/>
        <v>8885.2004918999992</v>
      </c>
      <c r="IX15" s="596">
        <f t="shared" si="685"/>
        <v>10386.9245187</v>
      </c>
      <c r="IY15" s="596">
        <f t="shared" ref="IY15" si="2401">IZ48*IY$33</f>
        <v>14016.0909168</v>
      </c>
      <c r="IZ15" s="596">
        <f t="shared" ref="IZ15" si="2402">IZ48*IZ$33</f>
        <v>20022.987023999998</v>
      </c>
      <c r="JA15" s="596">
        <f t="shared" si="688"/>
        <v>8309.9263919999994</v>
      </c>
      <c r="JB15" s="596">
        <f t="shared" si="689"/>
        <v>8393.0256559200006</v>
      </c>
      <c r="JC15" s="596">
        <f t="shared" si="690"/>
        <v>8296.0765146800004</v>
      </c>
      <c r="JD15" s="596">
        <f t="shared" si="691"/>
        <v>7375.0596728999999</v>
      </c>
      <c r="JE15" s="596">
        <f t="shared" si="692"/>
        <v>8621.5486316999995</v>
      </c>
      <c r="JF15" s="596">
        <f t="shared" ref="JF15" si="2403">JG48*JF$33</f>
        <v>11633.8969488</v>
      </c>
      <c r="JG15" s="596">
        <f t="shared" ref="JG15" si="2404">JG48*JG$33</f>
        <v>16619.852783999999</v>
      </c>
      <c r="JH15" s="596">
        <f t="shared" si="695"/>
        <v>8675.8871520000012</v>
      </c>
      <c r="JI15" s="596">
        <f t="shared" si="696"/>
        <v>8762.6460235200011</v>
      </c>
      <c r="JJ15" s="596">
        <f t="shared" si="697"/>
        <v>8661.4273400800012</v>
      </c>
      <c r="JK15" s="596">
        <f t="shared" si="698"/>
        <v>7699.8498474000007</v>
      </c>
      <c r="JL15" s="596">
        <f t="shared" si="699"/>
        <v>9001.2329202000001</v>
      </c>
      <c r="JM15" s="596">
        <f t="shared" ref="JM15" si="2405">JN48*JM$33</f>
        <v>12146.242012800001</v>
      </c>
      <c r="JN15" s="596">
        <f t="shared" ref="JN15" si="2406">JN48*JN$33</f>
        <v>17351.774304000002</v>
      </c>
      <c r="JO15" s="596">
        <f t="shared" si="702"/>
        <v>9518.64948</v>
      </c>
      <c r="JP15" s="596">
        <f t="shared" si="703"/>
        <v>9613.8359748000003</v>
      </c>
      <c r="JQ15" s="596">
        <f t="shared" si="704"/>
        <v>9502.7850641999994</v>
      </c>
      <c r="JR15" s="596">
        <f t="shared" si="705"/>
        <v>8447.8014134999994</v>
      </c>
      <c r="JS15" s="596">
        <f t="shared" si="706"/>
        <v>9875.598835499999</v>
      </c>
      <c r="JT15" s="596">
        <f t="shared" ref="JT15" si="2407">JU48*JT$33</f>
        <v>13326.109272</v>
      </c>
      <c r="JU15" s="596">
        <f t="shared" ref="JU15" si="2408">JU48*JU$33</f>
        <v>19037.29896</v>
      </c>
      <c r="JV15" s="596">
        <f t="shared" si="709"/>
        <v>9291.5087999999996</v>
      </c>
      <c r="JW15" s="596">
        <f t="shared" si="710"/>
        <v>9384.4238880000012</v>
      </c>
      <c r="JX15" s="596">
        <f t="shared" si="711"/>
        <v>9276.0229520000012</v>
      </c>
      <c r="JY15" s="596">
        <f t="shared" si="712"/>
        <v>8246.2140600000002</v>
      </c>
      <c r="JZ15" s="596">
        <f t="shared" si="713"/>
        <v>9639.94038</v>
      </c>
      <c r="KA15" s="596">
        <f t="shared" ref="KA15" si="2409">KB48*KA$33</f>
        <v>13008.112320000002</v>
      </c>
      <c r="KB15" s="596">
        <f t="shared" ref="KB15" si="2410">KB48*KB$33</f>
        <v>18583.017599999999</v>
      </c>
      <c r="KC15" s="596">
        <f t="shared" si="716"/>
        <v>8947.4865119999995</v>
      </c>
      <c r="KD15" s="596">
        <f t="shared" si="717"/>
        <v>9036.9613771200002</v>
      </c>
      <c r="KE15" s="596">
        <f t="shared" si="718"/>
        <v>8932.5740344799997</v>
      </c>
      <c r="KF15" s="596">
        <f t="shared" si="719"/>
        <v>7940.8942794000004</v>
      </c>
      <c r="KG15" s="596">
        <f t="shared" si="720"/>
        <v>9283.0172562000007</v>
      </c>
      <c r="KH15" s="596">
        <f t="shared" ref="KH15" si="2411">KI48*KH$33</f>
        <v>12526.481116800001</v>
      </c>
      <c r="KI15" s="596">
        <f t="shared" ref="KI15" si="2412">KI48*KI$33</f>
        <v>17894.973023999999</v>
      </c>
      <c r="KJ15" s="596">
        <f t="shared" si="723"/>
        <v>12725.041012320002</v>
      </c>
      <c r="KK15" s="596">
        <f t="shared" si="724"/>
        <v>10965.757795440002</v>
      </c>
      <c r="KL15" s="596">
        <f t="shared" si="725"/>
        <v>12513.397918560002</v>
      </c>
      <c r="KM15" s="596">
        <f t="shared" si="726"/>
        <v>14854.699643280002</v>
      </c>
      <c r="KN15" s="596">
        <f t="shared" si="727"/>
        <v>18307.127610240001</v>
      </c>
      <c r="KO15" s="596">
        <f t="shared" ref="KO15" si="2413">KP48*KO$33</f>
        <v>25873.368212160003</v>
      </c>
      <c r="KP15" s="596">
        <f t="shared" ref="KP15" si="2414">KP48*KP$33</f>
        <v>37050.769101360005</v>
      </c>
      <c r="KQ15" s="596">
        <f t="shared" si="730"/>
        <v>13236.220847999999</v>
      </c>
      <c r="KR15" s="596">
        <f t="shared" si="731"/>
        <v>13368.58305648</v>
      </c>
      <c r="KS15" s="596">
        <f t="shared" si="732"/>
        <v>13214.160479920001</v>
      </c>
      <c r="KT15" s="596">
        <f t="shared" si="733"/>
        <v>11747.1460026</v>
      </c>
      <c r="KU15" s="596">
        <f t="shared" si="734"/>
        <v>13732.5791298</v>
      </c>
      <c r="KV15" s="596">
        <f t="shared" ref="KV15" si="2415">KW48*KV$33</f>
        <v>18530.709187200002</v>
      </c>
      <c r="KW15" s="596">
        <f t="shared" ref="KW15" si="2416">KW48*KW$33</f>
        <v>26472.441695999998</v>
      </c>
      <c r="KX15" s="596">
        <f t="shared" si="737"/>
        <v>9069.3053040000013</v>
      </c>
      <c r="KY15" s="596">
        <f t="shared" si="738"/>
        <v>9159.9983570400018</v>
      </c>
      <c r="KZ15" s="596">
        <f t="shared" si="739"/>
        <v>9054.1897951600022</v>
      </c>
      <c r="LA15" s="596">
        <f t="shared" si="740"/>
        <v>8049.0084573000022</v>
      </c>
      <c r="LB15" s="596">
        <f t="shared" si="741"/>
        <v>9409.4042529000017</v>
      </c>
      <c r="LC15" s="596">
        <f t="shared" ref="LC15" si="2417">LD48*LC$33</f>
        <v>12697.027425600005</v>
      </c>
      <c r="LD15" s="596">
        <f t="shared" ref="LD15" si="2418">LD48*LD$33</f>
        <v>18138.610608000003</v>
      </c>
      <c r="LE15" s="596">
        <f t="shared" si="744"/>
        <v>11576.898120000002</v>
      </c>
      <c r="LF15" s="596">
        <f t="shared" si="745"/>
        <v>11692.667101200002</v>
      </c>
      <c r="LG15" s="596">
        <f t="shared" si="746"/>
        <v>11557.603289800001</v>
      </c>
      <c r="LH15" s="596">
        <f t="shared" si="747"/>
        <v>10274.497081500002</v>
      </c>
      <c r="LI15" s="596">
        <f t="shared" si="748"/>
        <v>12011.031799500002</v>
      </c>
      <c r="LJ15" s="596">
        <f t="shared" ref="LJ15" si="2419">LK48*LJ$33</f>
        <v>16207.657368000004</v>
      </c>
      <c r="LK15" s="596">
        <f t="shared" ref="LK15" si="2420">LK48*LK$33</f>
        <v>23153.796240000003</v>
      </c>
      <c r="LL15" s="596">
        <f t="shared" si="751"/>
        <v>16638.379463999998</v>
      </c>
      <c r="LM15" s="596">
        <f t="shared" si="752"/>
        <v>16804.76325864</v>
      </c>
      <c r="LN15" s="596">
        <f t="shared" si="753"/>
        <v>16610.64883156</v>
      </c>
      <c r="LO15" s="596">
        <f t="shared" si="754"/>
        <v>14766.561774299998</v>
      </c>
      <c r="LP15" s="596">
        <f t="shared" si="755"/>
        <v>17262.318693900001</v>
      </c>
      <c r="LQ15" s="596">
        <f t="shared" ref="LQ15" si="2421">LR48*LQ$33</f>
        <v>23293.731249600001</v>
      </c>
      <c r="LR15" s="596">
        <f t="shared" ref="LR15" si="2422">LR48*LR$33</f>
        <v>33276.758927999996</v>
      </c>
      <c r="LS15" s="596">
        <f t="shared" si="758"/>
        <v>20494.461311999999</v>
      </c>
      <c r="LT15" s="596">
        <f t="shared" si="759"/>
        <v>20699.405925120001</v>
      </c>
      <c r="LU15" s="596">
        <f t="shared" si="760"/>
        <v>20460.30387648</v>
      </c>
      <c r="LV15" s="596">
        <f t="shared" si="761"/>
        <v>18188.8344144</v>
      </c>
      <c r="LW15" s="596">
        <f t="shared" si="762"/>
        <v>21263.003611199998</v>
      </c>
      <c r="LX15" s="596">
        <f t="shared" ref="LX15" si="2423">LY48*LX$33</f>
        <v>28692.245836800001</v>
      </c>
      <c r="LY15" s="596">
        <f t="shared" ref="LY15" si="2424">LY48*LY$33</f>
        <v>40988.922623999999</v>
      </c>
      <c r="LZ15" s="596">
        <f t="shared" si="765"/>
        <v>26419.849248000002</v>
      </c>
      <c r="MA15" s="596">
        <f t="shared" si="766"/>
        <v>26684.047740480004</v>
      </c>
      <c r="MB15" s="596">
        <f t="shared" si="767"/>
        <v>26375.816165920005</v>
      </c>
      <c r="MC15" s="596">
        <f t="shared" si="768"/>
        <v>23447.6162076</v>
      </c>
      <c r="MD15" s="596">
        <f t="shared" si="769"/>
        <v>27410.593594800004</v>
      </c>
      <c r="ME15" s="596">
        <f t="shared" ref="ME15" si="2425">MF48*ME$33</f>
        <v>36987.78894720001</v>
      </c>
      <c r="MF15" s="596">
        <f t="shared" ref="MF15" si="2426">MF48*MF$33</f>
        <v>52839.698496000005</v>
      </c>
      <c r="MG15" s="596">
        <f t="shared" si="772"/>
        <v>32972.308511999996</v>
      </c>
      <c r="MH15" s="596">
        <f t="shared" si="773"/>
        <v>33302.031597119996</v>
      </c>
      <c r="MI15" s="596">
        <f t="shared" si="774"/>
        <v>32917.354664480001</v>
      </c>
      <c r="MJ15" s="596">
        <f t="shared" si="775"/>
        <v>29262.923804399998</v>
      </c>
      <c r="MK15" s="596">
        <f t="shared" si="776"/>
        <v>34208.770081199997</v>
      </c>
      <c r="ML15" s="596">
        <f t="shared" ref="ML15" si="2427">MM48*ML$33</f>
        <v>46161.231916800003</v>
      </c>
      <c r="MM15" s="728">
        <v>60598.73</v>
      </c>
      <c r="MN15" s="596">
        <f t="shared" si="778"/>
        <v>53816.959504774204</v>
      </c>
      <c r="MO15" s="596">
        <f t="shared" si="779"/>
        <v>57478.610039503008</v>
      </c>
      <c r="MP15" s="596">
        <f t="shared" si="780"/>
        <v>59278.122749002207</v>
      </c>
      <c r="MQ15" s="596">
        <f t="shared" si="781"/>
        <v>65814.420800084612</v>
      </c>
      <c r="MR15" s="596">
        <f t="shared" si="782"/>
        <v>70849.222933977406</v>
      </c>
      <c r="MS15" s="596">
        <f t="shared" ref="MS15" si="2428">MT48*MS$33</f>
        <v>83109.470124561427</v>
      </c>
      <c r="MT15" s="596">
        <f t="shared" ref="MT15" si="2429">MT48*MT$33</f>
        <v>111939.97284352363</v>
      </c>
      <c r="MU15" s="596">
        <f t="shared" si="785"/>
        <v>39588.111839999998</v>
      </c>
      <c r="MV15" s="596">
        <f t="shared" si="786"/>
        <v>0</v>
      </c>
      <c r="MW15" s="596">
        <f t="shared" si="787"/>
        <v>15604.073279999999</v>
      </c>
      <c r="MX15" s="596">
        <f t="shared" si="788"/>
        <v>14460.25618</v>
      </c>
      <c r="MY15" s="596">
        <f t="shared" si="789"/>
        <v>13737.845379999999</v>
      </c>
      <c r="MZ15" s="596">
        <f t="shared" ref="MZ15" si="2430">NA48*MZ$33</f>
        <v>16302.40372</v>
      </c>
      <c r="NA15" s="596">
        <f t="shared" ref="NA15" si="2431">NA48*NA$33</f>
        <v>20697.06942</v>
      </c>
      <c r="NB15" s="596">
        <f t="shared" si="792"/>
        <v>14332.491504</v>
      </c>
      <c r="NC15" s="596">
        <f t="shared" si="793"/>
        <v>0</v>
      </c>
      <c r="ND15" s="596">
        <f t="shared" si="794"/>
        <v>11627.23373262</v>
      </c>
      <c r="NE15" s="596">
        <f t="shared" si="795"/>
        <v>11331.626095349999</v>
      </c>
      <c r="NF15" s="596">
        <f t="shared" si="796"/>
        <v>12048.25067055</v>
      </c>
      <c r="NG15" s="596">
        <f t="shared" ref="NG15" si="2432">NH48*NG$33</f>
        <v>17288.567876699999</v>
      </c>
      <c r="NH15" s="596">
        <f t="shared" ref="NH15" si="2433">NH48*NH$33</f>
        <v>22949.902020779999</v>
      </c>
      <c r="NI15" s="596">
        <f t="shared" si="799"/>
        <v>10156.776287999997</v>
      </c>
      <c r="NJ15" s="596">
        <f t="shared" si="800"/>
        <v>10258.344050879998</v>
      </c>
      <c r="NK15" s="596">
        <f t="shared" si="801"/>
        <v>10139.848327519998</v>
      </c>
      <c r="NL15" s="596">
        <f t="shared" si="802"/>
        <v>9014.1389555999976</v>
      </c>
      <c r="NM15" s="596">
        <f t="shared" si="803"/>
        <v>10537.655398799998</v>
      </c>
      <c r="NN15" s="596">
        <f t="shared" ref="NN15" si="2434">NO48*NN$33</f>
        <v>14219.486803199998</v>
      </c>
      <c r="NO15" s="596">
        <f t="shared" ref="NO15" si="2435">NO48*NO$33</f>
        <v>20313.552575999995</v>
      </c>
      <c r="NP15" s="596">
        <f t="shared" si="806"/>
        <v>10612.872312</v>
      </c>
      <c r="NQ15" s="596">
        <f t="shared" si="807"/>
        <v>10719.00103512</v>
      </c>
      <c r="NR15" s="596">
        <f t="shared" si="808"/>
        <v>10595.184191480001</v>
      </c>
      <c r="NS15" s="596">
        <f t="shared" si="809"/>
        <v>9418.9241769</v>
      </c>
      <c r="NT15" s="596">
        <f t="shared" si="810"/>
        <v>11010.8550237</v>
      </c>
      <c r="NU15" s="596">
        <f t="shared" ref="NU15" si="2436">NV48*NU$33</f>
        <v>14858.021236800001</v>
      </c>
      <c r="NV15" s="596">
        <f t="shared" ref="NV15" si="2437">NV48*NV$33</f>
        <v>21225.744623999999</v>
      </c>
      <c r="NW15" s="596">
        <f t="shared" si="813"/>
        <v>10518.158423999997</v>
      </c>
      <c r="NX15" s="596">
        <f t="shared" si="814"/>
        <v>10623.340008239998</v>
      </c>
      <c r="NY15" s="596">
        <f t="shared" si="815"/>
        <v>10500.628159959999</v>
      </c>
      <c r="NZ15" s="596">
        <f t="shared" si="816"/>
        <v>9334.8656012999982</v>
      </c>
      <c r="OA15" s="596">
        <f t="shared" si="817"/>
        <v>10912.589364899999</v>
      </c>
      <c r="OB15" s="596">
        <f t="shared" ref="OB15" si="2438">OC48*OB$33</f>
        <v>14725.421793599999</v>
      </c>
      <c r="OC15" s="596">
        <f t="shared" si="378"/>
        <v>21036.316847999995</v>
      </c>
      <c r="OD15" s="596">
        <f>$OJ$48*OD$33</f>
        <v>8946.0527039999997</v>
      </c>
      <c r="OE15" s="596">
        <f t="shared" ref="OE15:OJ15" si="2439">$OJ$48*OE$33</f>
        <v>9035.5132310399986</v>
      </c>
      <c r="OF15" s="596">
        <f t="shared" si="2439"/>
        <v>8931.1426161599993</v>
      </c>
      <c r="OG15" s="596">
        <f t="shared" si="2439"/>
        <v>7939.621774799999</v>
      </c>
      <c r="OH15" s="596">
        <f t="shared" si="2439"/>
        <v>9281.5296803999991</v>
      </c>
      <c r="OI15" s="596">
        <f t="shared" si="2439"/>
        <v>12524.473785599999</v>
      </c>
      <c r="OJ15" s="730">
        <f t="shared" si="2439"/>
        <v>17892.105407999999</v>
      </c>
      <c r="OK15" s="732">
        <f t="shared" si="1774"/>
        <v>10507.949855999999</v>
      </c>
      <c r="OL15" s="108">
        <f t="shared" si="1774"/>
        <v>10613.02935456</v>
      </c>
      <c r="OM15" s="108">
        <f t="shared" ref="OM15:OR15" si="2440">$OQ48*OM$33</f>
        <v>10490.43660624</v>
      </c>
      <c r="ON15" s="108">
        <f t="shared" si="2440"/>
        <v>9325.8054971999991</v>
      </c>
      <c r="OO15" s="108">
        <f t="shared" si="2440"/>
        <v>10901.997975599999</v>
      </c>
      <c r="OP15" s="108">
        <f t="shared" si="2440"/>
        <v>14711.129798400001</v>
      </c>
      <c r="OQ15" s="108">
        <f t="shared" si="2440"/>
        <v>21015.899711999999</v>
      </c>
      <c r="OR15" s="108">
        <f t="shared" si="821"/>
        <v>14086.725552</v>
      </c>
      <c r="OS15" s="108">
        <f t="shared" si="821"/>
        <v>14227.592807520001</v>
      </c>
      <c r="OT15" s="108">
        <f t="shared" si="821"/>
        <v>14063.24767608</v>
      </c>
      <c r="OU15" s="108">
        <f t="shared" si="821"/>
        <v>12501.968927399999</v>
      </c>
      <c r="OV15" s="108">
        <f t="shared" si="821"/>
        <v>14614.977760199999</v>
      </c>
      <c r="OW15" s="108">
        <f t="shared" si="821"/>
        <v>19721.415772800003</v>
      </c>
      <c r="OX15" s="108">
        <f t="shared" si="821"/>
        <v>28173.451104</v>
      </c>
      <c r="OY15" s="108">
        <f t="shared" ref="OY15:PE15" si="2441">$PE48*OY$33</f>
        <v>7595.0265599999993</v>
      </c>
      <c r="OZ15" s="108">
        <f t="shared" si="2441"/>
        <v>7670.9768255999998</v>
      </c>
      <c r="PA15" s="108">
        <f t="shared" si="2441"/>
        <v>7582.3681824000005</v>
      </c>
      <c r="PB15" s="108">
        <f t="shared" si="2441"/>
        <v>6740.5860720000001</v>
      </c>
      <c r="PC15" s="108">
        <f t="shared" si="2441"/>
        <v>7879.840056</v>
      </c>
      <c r="PD15" s="108">
        <f t="shared" si="2441"/>
        <v>10633.037184000001</v>
      </c>
      <c r="PE15" s="108">
        <f t="shared" si="2441"/>
        <v>15190.053119999999</v>
      </c>
      <c r="PF15" s="108">
        <f t="shared" ref="PF15:PL15" si="2442">$PL48*PF$33</f>
        <v>10090.562688</v>
      </c>
      <c r="PG15" s="108">
        <f t="shared" si="2442"/>
        <v>10191.46831488</v>
      </c>
      <c r="PH15" s="108">
        <f t="shared" si="2442"/>
        <v>10073.74508352</v>
      </c>
      <c r="PI15" s="108">
        <f t="shared" si="2442"/>
        <v>8955.3743856000001</v>
      </c>
      <c r="PJ15" s="108">
        <f t="shared" si="2442"/>
        <v>10468.958788800001</v>
      </c>
      <c r="PK15" s="108">
        <f t="shared" si="2442"/>
        <v>14126.787763200002</v>
      </c>
      <c r="PL15" s="108">
        <f t="shared" si="2442"/>
        <v>20181.125376</v>
      </c>
      <c r="PM15" s="108">
        <f t="shared" ref="PM15:PS15" si="2443">$PS48*PM$33</f>
        <v>11823.735221999999</v>
      </c>
      <c r="PN15" s="108">
        <f t="shared" si="2443"/>
        <v>11941.972574220001</v>
      </c>
      <c r="PO15" s="108">
        <f t="shared" si="2443"/>
        <v>11804.028996630001</v>
      </c>
      <c r="PP15" s="108">
        <f t="shared" si="2443"/>
        <v>10493.565009525</v>
      </c>
      <c r="PQ15" s="108">
        <f t="shared" si="2443"/>
        <v>12267.125292825</v>
      </c>
      <c r="PR15" s="108">
        <f t="shared" si="2443"/>
        <v>16553.229310800001</v>
      </c>
      <c r="PS15" s="108">
        <f t="shared" si="2443"/>
        <v>23647.470443999999</v>
      </c>
      <c r="PT15" s="108">
        <f t="shared" ref="PT15:PZ15" si="2444">$PZ48*PT$33</f>
        <v>11111.053409999999</v>
      </c>
      <c r="PU15" s="108">
        <f t="shared" si="2444"/>
        <v>11222.163944100001</v>
      </c>
      <c r="PV15" s="108">
        <f t="shared" si="2444"/>
        <v>11092.53498765</v>
      </c>
      <c r="PW15" s="108">
        <f t="shared" si="2444"/>
        <v>9861.0599013749998</v>
      </c>
      <c r="PX15" s="108">
        <f t="shared" si="2444"/>
        <v>11527.717912874999</v>
      </c>
      <c r="PY15" s="108">
        <f t="shared" si="2444"/>
        <v>15555.474774</v>
      </c>
      <c r="PZ15" s="108">
        <f t="shared" si="2444"/>
        <v>22222.106819999997</v>
      </c>
      <c r="QA15" s="108">
        <f t="shared" ref="QA15:QG15" si="2445">$QG48*QA$33</f>
        <v>9862.820585999998</v>
      </c>
      <c r="QB15" s="108">
        <f t="shared" si="2445"/>
        <v>9961.4487918599989</v>
      </c>
      <c r="QC15" s="108">
        <f t="shared" si="2445"/>
        <v>9846.3825516899979</v>
      </c>
      <c r="QD15" s="108">
        <f t="shared" si="2445"/>
        <v>8753.253270074998</v>
      </c>
      <c r="QE15" s="108">
        <f t="shared" si="2445"/>
        <v>10232.676357974999</v>
      </c>
      <c r="QF15" s="108">
        <f t="shared" si="2445"/>
        <v>13807.948820399999</v>
      </c>
      <c r="QG15" s="108">
        <f t="shared" si="2445"/>
        <v>19725.641171999996</v>
      </c>
      <c r="QH15" s="108">
        <f t="shared" ref="QH15:QN15" si="2446">$QN48*QH$33</f>
        <v>11016.657773999999</v>
      </c>
      <c r="QI15" s="108">
        <f t="shared" si="2446"/>
        <v>11126.824351739999</v>
      </c>
      <c r="QJ15" s="108">
        <f t="shared" si="2446"/>
        <v>10998.296677709999</v>
      </c>
      <c r="QK15" s="108">
        <f t="shared" si="2446"/>
        <v>9777.2837744249991</v>
      </c>
      <c r="QL15" s="108">
        <f t="shared" si="2446"/>
        <v>11429.782440524999</v>
      </c>
      <c r="QM15" s="108">
        <f t="shared" si="2446"/>
        <v>15423.320883599999</v>
      </c>
      <c r="QN15" s="108">
        <f t="shared" si="2446"/>
        <v>22033.315547999999</v>
      </c>
      <c r="QO15" s="108">
        <f t="shared" ref="QO15:QU15" si="2447">$QU48*QO$33</f>
        <v>11204.314181999998</v>
      </c>
      <c r="QP15" s="108">
        <f t="shared" si="2447"/>
        <v>11316.357323820001</v>
      </c>
      <c r="QQ15" s="108">
        <f t="shared" si="2447"/>
        <v>11185.640325029999</v>
      </c>
      <c r="QR15" s="108">
        <f t="shared" si="2447"/>
        <v>9943.8288365249991</v>
      </c>
      <c r="QS15" s="108">
        <f t="shared" si="2447"/>
        <v>11624.475963825</v>
      </c>
      <c r="QT15" s="108">
        <f t="shared" si="2447"/>
        <v>15686.039854800001</v>
      </c>
      <c r="QU15" s="108">
        <f t="shared" si="2447"/>
        <v>22408.628363999997</v>
      </c>
      <c r="QV15" s="108">
        <f t="shared" ref="QV15:RB15" si="2448">$RB48*QV$33</f>
        <v>10498.226849999999</v>
      </c>
      <c r="QW15" s="108">
        <f t="shared" si="2448"/>
        <v>10603.209118499999</v>
      </c>
      <c r="QX15" s="108">
        <f t="shared" si="2448"/>
        <v>10480.729805249999</v>
      </c>
      <c r="QY15" s="108">
        <f t="shared" si="2448"/>
        <v>9317.1763293749991</v>
      </c>
      <c r="QZ15" s="108">
        <f t="shared" si="2448"/>
        <v>10891.910356874998</v>
      </c>
      <c r="RA15" s="108">
        <f t="shared" si="2448"/>
        <v>14697.517589999999</v>
      </c>
      <c r="RB15" s="108">
        <f t="shared" si="2448"/>
        <v>20996.453699999998</v>
      </c>
      <c r="RC15" s="108">
        <f t="shared" ref="RC15:RI15" si="2449">$RI48*RC$33</f>
        <v>12517.989551999999</v>
      </c>
      <c r="RD15" s="108">
        <f t="shared" si="2449"/>
        <v>12643.16944752</v>
      </c>
      <c r="RE15" s="108">
        <f t="shared" si="2449"/>
        <v>12497.126236079999</v>
      </c>
      <c r="RF15" s="108">
        <f t="shared" si="2449"/>
        <v>11109.7157274</v>
      </c>
      <c r="RG15" s="108">
        <f t="shared" si="2449"/>
        <v>12987.4141602</v>
      </c>
      <c r="RH15" s="108">
        <f t="shared" si="2449"/>
        <v>17525.185372800002</v>
      </c>
      <c r="RI15" s="108">
        <f t="shared" si="2449"/>
        <v>25035.979103999998</v>
      </c>
      <c r="RJ15" s="108">
        <f t="shared" ref="RJ15:RP15" si="2450">$RP48*RJ$33</f>
        <v>13811.168357999999</v>
      </c>
      <c r="RK15" s="108">
        <f t="shared" si="2450"/>
        <v>13949.280041579999</v>
      </c>
      <c r="RL15" s="108">
        <f t="shared" si="2450"/>
        <v>13788.149744069999</v>
      </c>
      <c r="RM15" s="108">
        <f t="shared" si="2450"/>
        <v>12257.411917725</v>
      </c>
      <c r="RN15" s="108">
        <f t="shared" si="2450"/>
        <v>14329.087171424999</v>
      </c>
      <c r="RO15" s="108">
        <f t="shared" si="2450"/>
        <v>19335.635701200001</v>
      </c>
      <c r="RP15" s="108">
        <f t="shared" si="2450"/>
        <v>27622.336715999998</v>
      </c>
      <c r="RQ15" s="108">
        <f t="shared" ref="RQ15:RW15" si="2451">$RW48*RQ$33</f>
        <v>12312.856494</v>
      </c>
      <c r="RR15" s="108">
        <f t="shared" si="2451"/>
        <v>12435.985058939999</v>
      </c>
      <c r="RS15" s="108">
        <f t="shared" si="2451"/>
        <v>12292.335066510001</v>
      </c>
      <c r="RT15" s="108">
        <f t="shared" si="2451"/>
        <v>10927.660138424999</v>
      </c>
      <c r="RU15" s="108">
        <f t="shared" si="2451"/>
        <v>12774.588612525</v>
      </c>
      <c r="RV15" s="108">
        <f t="shared" si="2451"/>
        <v>17237.999091599999</v>
      </c>
      <c r="RW15" s="108">
        <f t="shared" si="2451"/>
        <v>24625.712987999999</v>
      </c>
      <c r="RX15" s="108">
        <f t="shared" ref="RX15:SK15" si="2452">$SD48*RX$33</f>
        <v>12854.846069999998</v>
      </c>
      <c r="RY15" s="108">
        <f t="shared" si="2452"/>
        <v>12983.394530699999</v>
      </c>
      <c r="RZ15" s="108">
        <f t="shared" si="2452"/>
        <v>12833.421326549998</v>
      </c>
      <c r="SA15" s="108">
        <f t="shared" si="2452"/>
        <v>11408.675887124999</v>
      </c>
      <c r="SB15" s="108">
        <f t="shared" si="2452"/>
        <v>13336.902797624998</v>
      </c>
      <c r="SC15" s="108">
        <f t="shared" si="2452"/>
        <v>17996.784497999997</v>
      </c>
      <c r="SD15" s="108">
        <f t="shared" si="2452"/>
        <v>25709.692139999996</v>
      </c>
      <c r="SE15" s="108">
        <f t="shared" ref="SE15:SK15" si="2453">$SK48*SE$33</f>
        <v>10652.768999999998</v>
      </c>
      <c r="SF15" s="108">
        <f t="shared" si="2453"/>
        <v>10759.296689999999</v>
      </c>
      <c r="SG15" s="108">
        <f t="shared" si="2453"/>
        <v>10635.014385</v>
      </c>
      <c r="SH15" s="108">
        <f t="shared" si="2453"/>
        <v>9454.3324874999998</v>
      </c>
      <c r="SI15" s="108">
        <f t="shared" si="2453"/>
        <v>11052.247837499999</v>
      </c>
      <c r="SJ15" s="108">
        <f t="shared" si="2453"/>
        <v>14913.8766</v>
      </c>
      <c r="SK15" s="108">
        <f t="shared" si="2453"/>
        <v>21305.537999999997</v>
      </c>
      <c r="SL15" s="108">
        <f t="shared" ref="SL15:SR15" si="2454">$SR48*SL$33</f>
        <v>8399.5540380000002</v>
      </c>
      <c r="SM15" s="108">
        <f t="shared" si="2454"/>
        <v>8483.5495783799997</v>
      </c>
      <c r="SN15" s="108">
        <f t="shared" si="2454"/>
        <v>8385.5547812700006</v>
      </c>
      <c r="SO15" s="108">
        <f t="shared" si="2454"/>
        <v>7454.6042087249998</v>
      </c>
      <c r="SP15" s="108">
        <f t="shared" si="2454"/>
        <v>8714.5373144249988</v>
      </c>
      <c r="SQ15" s="108">
        <f t="shared" si="2454"/>
        <v>11759.375653200001</v>
      </c>
      <c r="SR15" s="108">
        <f t="shared" si="2454"/>
        <v>16799.108076</v>
      </c>
      <c r="SS15" s="108">
        <f t="shared" ref="SS15:SY15" si="2455">$SY48*SS$33</f>
        <v>12200.658317999998</v>
      </c>
      <c r="ST15" s="108">
        <f t="shared" si="2455"/>
        <v>12322.664901179998</v>
      </c>
      <c r="SU15" s="108">
        <f t="shared" si="2455"/>
        <v>12180.323887469998</v>
      </c>
      <c r="SV15" s="108">
        <f t="shared" si="2455"/>
        <v>10828.084257224999</v>
      </c>
      <c r="SW15" s="108">
        <f t="shared" si="2455"/>
        <v>12658.183004924998</v>
      </c>
      <c r="SX15" s="108">
        <f t="shared" si="2455"/>
        <v>17080.9216452</v>
      </c>
      <c r="SY15" s="108">
        <f t="shared" si="2455"/>
        <v>24401.316635999996</v>
      </c>
      <c r="SZ15" s="108">
        <f t="shared" ref="SZ15:TF15" si="2456">$TF48*SZ$33</f>
        <v>9671.9666219999999</v>
      </c>
      <c r="TA15" s="108">
        <f t="shared" si="2456"/>
        <v>9768.6862882200003</v>
      </c>
      <c r="TB15" s="108">
        <f t="shared" si="2456"/>
        <v>9655.8466776300011</v>
      </c>
      <c r="TC15" s="108">
        <f t="shared" si="2456"/>
        <v>8583.8703770249995</v>
      </c>
      <c r="TD15" s="108">
        <f t="shared" si="2456"/>
        <v>10034.665370324999</v>
      </c>
      <c r="TE15" s="108">
        <f t="shared" si="2456"/>
        <v>13540.753270800002</v>
      </c>
      <c r="TF15" s="108">
        <f t="shared" si="2456"/>
        <v>19343.933244</v>
      </c>
      <c r="TG15" s="108">
        <f t="shared" ref="TG15:TM15" si="2457">$TM48*TG$33</f>
        <v>11424.209417999999</v>
      </c>
      <c r="TH15" s="108">
        <f t="shared" si="2457"/>
        <v>11538.45151218</v>
      </c>
      <c r="TI15" s="108">
        <f t="shared" si="2457"/>
        <v>11405.169068969999</v>
      </c>
      <c r="TJ15" s="108">
        <f t="shared" si="2457"/>
        <v>10138.985858474998</v>
      </c>
      <c r="TK15" s="108">
        <f t="shared" si="2457"/>
        <v>11852.617271174999</v>
      </c>
      <c r="TL15" s="108">
        <f t="shared" si="2457"/>
        <v>15993.893185199999</v>
      </c>
      <c r="TM15" s="108">
        <f t="shared" si="2457"/>
        <v>22848.418835999997</v>
      </c>
      <c r="TN15" s="108">
        <f t="shared" ref="TN15:TT15" si="2458">$TT48*TN$33</f>
        <v>10080.788597999999</v>
      </c>
      <c r="TO15" s="108">
        <f t="shared" si="2458"/>
        <v>10181.59648398</v>
      </c>
      <c r="TP15" s="108">
        <f t="shared" si="2458"/>
        <v>10063.98728367</v>
      </c>
      <c r="TQ15" s="108">
        <f t="shared" si="2458"/>
        <v>8946.6998807250002</v>
      </c>
      <c r="TR15" s="108">
        <f t="shared" si="2458"/>
        <v>10458.818170425</v>
      </c>
      <c r="TS15" s="108">
        <f t="shared" si="2458"/>
        <v>14113.104037200001</v>
      </c>
      <c r="TT15" s="108">
        <f t="shared" si="2458"/>
        <v>20161.577195999998</v>
      </c>
      <c r="TU15" s="108">
        <f t="shared" ref="TU15:UA15" si="2459">$UA48*TU$33</f>
        <v>9382.2376319999985</v>
      </c>
      <c r="TV15" s="108">
        <f t="shared" si="2459"/>
        <v>9476.0600083199988</v>
      </c>
      <c r="TW15" s="108">
        <f t="shared" si="2459"/>
        <v>9366.600569279999</v>
      </c>
      <c r="TX15" s="108">
        <f t="shared" si="2459"/>
        <v>8326.7358983999984</v>
      </c>
      <c r="TY15" s="108">
        <f t="shared" si="2459"/>
        <v>9734.0715431999997</v>
      </c>
      <c r="TZ15" s="108">
        <f t="shared" si="2459"/>
        <v>13135.132684799999</v>
      </c>
      <c r="UA15" s="108">
        <f t="shared" si="2459"/>
        <v>18764.475263999997</v>
      </c>
      <c r="UB15" s="108">
        <f t="shared" ref="UB15:UH15" si="2460">$UH48*UB$33</f>
        <v>11466.196829999999</v>
      </c>
      <c r="UC15" s="108">
        <f t="shared" si="2460"/>
        <v>11580.8587983</v>
      </c>
      <c r="UD15" s="108">
        <f t="shared" si="2460"/>
        <v>11447.08650195</v>
      </c>
      <c r="UE15" s="108">
        <f t="shared" si="2460"/>
        <v>10176.249686624999</v>
      </c>
      <c r="UF15" s="108">
        <f t="shared" si="2460"/>
        <v>11896.179211125</v>
      </c>
      <c r="UG15" s="108">
        <f t="shared" si="2460"/>
        <v>16052.675562</v>
      </c>
      <c r="UH15" s="108">
        <f t="shared" si="2460"/>
        <v>22932.393659999998</v>
      </c>
      <c r="UI15" s="108">
        <f t="shared" si="842"/>
        <v>10849.089916235891</v>
      </c>
      <c r="UJ15" s="108">
        <f t="shared" si="842"/>
        <v>10957.580815398251</v>
      </c>
      <c r="UK15" s="108">
        <f t="shared" si="842"/>
        <v>10831.008099708832</v>
      </c>
      <c r="UL15" s="108">
        <f t="shared" si="842"/>
        <v>9628.5673006593534</v>
      </c>
      <c r="UM15" s="108">
        <f t="shared" si="842"/>
        <v>11255.930788094736</v>
      </c>
      <c r="UN15" s="108">
        <f t="shared" si="842"/>
        <v>15188.725882730248</v>
      </c>
      <c r="UO15" s="108">
        <f t="shared" si="842"/>
        <v>21698.179832471782</v>
      </c>
      <c r="UP15" s="108">
        <f t="shared" si="843"/>
        <v>9502.6847385255787</v>
      </c>
      <c r="UQ15" s="108">
        <f t="shared" si="843"/>
        <v>9597.7115859108362</v>
      </c>
      <c r="UR15" s="108">
        <f t="shared" si="843"/>
        <v>9486.8469306280367</v>
      </c>
      <c r="US15" s="108">
        <f t="shared" si="843"/>
        <v>8433.6327054414505</v>
      </c>
      <c r="UT15" s="108">
        <f t="shared" si="843"/>
        <v>9859.0354162202875</v>
      </c>
      <c r="UU15" s="108">
        <f t="shared" si="843"/>
        <v>13303.758633935811</v>
      </c>
      <c r="UV15" s="108">
        <f t="shared" si="843"/>
        <v>19005.369477051157</v>
      </c>
      <c r="UW15" s="108">
        <f t="shared" si="844"/>
        <v>10914.780094767573</v>
      </c>
      <c r="UX15" s="108">
        <f t="shared" si="844"/>
        <v>11023.927895715249</v>
      </c>
      <c r="UY15" s="108">
        <f t="shared" si="844"/>
        <v>10896.588794609628</v>
      </c>
      <c r="UZ15" s="108">
        <f t="shared" si="844"/>
        <v>9686.8673341062222</v>
      </c>
      <c r="VA15" s="108">
        <f t="shared" si="844"/>
        <v>11324.084348321358</v>
      </c>
      <c r="VB15" s="108">
        <f t="shared" si="844"/>
        <v>15280.692132674605</v>
      </c>
      <c r="VC15" s="108">
        <f t="shared" si="844"/>
        <v>21829.560189535146</v>
      </c>
      <c r="VD15" s="108">
        <f t="shared" si="845"/>
        <v>9360.5885328966342</v>
      </c>
      <c r="VE15" s="108">
        <f t="shared" si="845"/>
        <v>9454.1944182256011</v>
      </c>
      <c r="VF15" s="108">
        <f t="shared" si="845"/>
        <v>9344.9875520084734</v>
      </c>
      <c r="VG15" s="108">
        <f t="shared" si="845"/>
        <v>8307.5223229457624</v>
      </c>
      <c r="VH15" s="108">
        <f t="shared" si="845"/>
        <v>9711.6106028802587</v>
      </c>
      <c r="VI15" s="108">
        <f t="shared" si="845"/>
        <v>13104.823946055289</v>
      </c>
      <c r="VJ15" s="108">
        <f t="shared" si="845"/>
        <v>18721.177065793268</v>
      </c>
      <c r="VK15" s="108">
        <f t="shared" si="846"/>
        <v>7561.3380701152391</v>
      </c>
      <c r="VL15" s="108">
        <f t="shared" si="846"/>
        <v>7636.951450816392</v>
      </c>
      <c r="VM15" s="108">
        <f t="shared" si="846"/>
        <v>7548.7358399983805</v>
      </c>
      <c r="VN15" s="108">
        <f t="shared" si="846"/>
        <v>6710.6875372272743</v>
      </c>
      <c r="VO15" s="108">
        <f t="shared" si="846"/>
        <v>7844.8882477445613</v>
      </c>
      <c r="VP15" s="108">
        <f t="shared" si="846"/>
        <v>10585.873298161336</v>
      </c>
      <c r="VQ15" s="108">
        <f t="shared" si="846"/>
        <v>15122.676140230478</v>
      </c>
      <c r="VR15" s="108">
        <f t="shared" si="847"/>
        <v>8636.9778922132064</v>
      </c>
      <c r="VS15" s="108">
        <f t="shared" si="847"/>
        <v>8723.3476711353378</v>
      </c>
      <c r="VT15" s="108">
        <f t="shared" si="847"/>
        <v>8622.5829290595175</v>
      </c>
      <c r="VU15" s="108">
        <f t="shared" si="847"/>
        <v>7665.3178793392208</v>
      </c>
      <c r="VV15" s="108">
        <f t="shared" si="847"/>
        <v>8960.8645631712006</v>
      </c>
      <c r="VW15" s="108">
        <f t="shared" si="847"/>
        <v>12091.76904909849</v>
      </c>
      <c r="VX15" s="108">
        <f t="shared" si="847"/>
        <v>17273.955784426413</v>
      </c>
      <c r="VY15" s="108">
        <f t="shared" ref="VY15:WE15" si="2461">$WE48*VY$33</f>
        <v>8673.6774600000008</v>
      </c>
      <c r="VZ15" s="108">
        <f t="shared" si="2461"/>
        <v>8760.4142346000026</v>
      </c>
      <c r="WA15" s="108">
        <f t="shared" si="2461"/>
        <v>8659.2213309000017</v>
      </c>
      <c r="WB15" s="108">
        <f t="shared" si="2461"/>
        <v>7697.8887457500014</v>
      </c>
      <c r="WC15" s="108">
        <f t="shared" si="2461"/>
        <v>8998.9403647500021</v>
      </c>
      <c r="WD15" s="108">
        <f t="shared" si="2461"/>
        <v>12143.148444000002</v>
      </c>
      <c r="WE15" s="108">
        <f t="shared" si="2461"/>
        <v>17347.354920000002</v>
      </c>
      <c r="WF15" s="108">
        <f t="shared" si="850"/>
        <v>9628.9690791745634</v>
      </c>
      <c r="WG15" s="108">
        <f t="shared" si="850"/>
        <v>9725.258769966309</v>
      </c>
      <c r="WH15" s="108">
        <f t="shared" si="850"/>
        <v>9612.9207973759385</v>
      </c>
      <c r="WI15" s="108">
        <f t="shared" si="850"/>
        <v>8545.7100577674246</v>
      </c>
      <c r="WJ15" s="108">
        <f t="shared" si="850"/>
        <v>9990.0554196436096</v>
      </c>
      <c r="WK15" s="108">
        <f t="shared" si="850"/>
        <v>13480.55671084439</v>
      </c>
      <c r="WL15" s="108">
        <f t="shared" si="850"/>
        <v>19257.938158349127</v>
      </c>
      <c r="WM15" s="108">
        <f t="shared" si="851"/>
        <v>9307.8950387895457</v>
      </c>
      <c r="WN15" s="108">
        <f t="shared" si="851"/>
        <v>9400.9739891774425</v>
      </c>
      <c r="WO15" s="108">
        <f t="shared" si="851"/>
        <v>9292.3818803915638</v>
      </c>
      <c r="WP15" s="108">
        <f t="shared" si="851"/>
        <v>8260.7568469257221</v>
      </c>
      <c r="WQ15" s="108">
        <f t="shared" si="851"/>
        <v>9656.9411027441529</v>
      </c>
      <c r="WR15" s="108">
        <f t="shared" si="851"/>
        <v>13031.053054305365</v>
      </c>
      <c r="WS15" s="108">
        <f t="shared" si="851"/>
        <v>18615.790077579091</v>
      </c>
      <c r="WT15" s="108">
        <f t="shared" si="852"/>
        <v>11367.987312822634</v>
      </c>
      <c r="WU15" s="108">
        <f t="shared" si="852"/>
        <v>11481.667185950861</v>
      </c>
      <c r="WV15" s="108">
        <f t="shared" si="852"/>
        <v>11349.040667301262</v>
      </c>
      <c r="WW15" s="108">
        <f t="shared" si="852"/>
        <v>10089.088740130086</v>
      </c>
      <c r="WX15" s="108">
        <f t="shared" si="852"/>
        <v>11794.286837053483</v>
      </c>
      <c r="WY15" s="108">
        <f t="shared" si="852"/>
        <v>15915.182237951687</v>
      </c>
      <c r="WZ15" s="108">
        <f t="shared" si="852"/>
        <v>22735.974625645267</v>
      </c>
      <c r="XA15" s="108">
        <f t="shared" si="853"/>
        <v>9136.8889425205343</v>
      </c>
      <c r="XB15" s="108">
        <f t="shared" si="853"/>
        <v>9228.2578319457407</v>
      </c>
      <c r="XC15" s="108">
        <f t="shared" si="853"/>
        <v>9121.6607942830015</v>
      </c>
      <c r="XD15" s="108">
        <f t="shared" si="853"/>
        <v>8108.988936486975</v>
      </c>
      <c r="XE15" s="108">
        <f t="shared" si="853"/>
        <v>9479.522277865055</v>
      </c>
      <c r="XF15" s="108">
        <f t="shared" si="853"/>
        <v>12791.644519528751</v>
      </c>
      <c r="XG15" s="108">
        <f t="shared" si="853"/>
        <v>18273.777885041069</v>
      </c>
      <c r="XH15" s="108">
        <f t="shared" si="854"/>
        <v>9314.8625777610687</v>
      </c>
      <c r="XI15" s="108">
        <f t="shared" si="854"/>
        <v>9408.0112035386792</v>
      </c>
      <c r="XJ15" s="108">
        <f t="shared" si="854"/>
        <v>9299.3378067981357</v>
      </c>
      <c r="XK15" s="108">
        <f t="shared" si="854"/>
        <v>8266.9405377629482</v>
      </c>
      <c r="XL15" s="108">
        <f t="shared" si="854"/>
        <v>9664.1699244271094</v>
      </c>
      <c r="XM15" s="108">
        <f t="shared" si="854"/>
        <v>13040.807608865496</v>
      </c>
      <c r="XN15" s="108">
        <f t="shared" si="854"/>
        <v>18629.725155522137</v>
      </c>
      <c r="XO15" s="108">
        <f t="shared" si="855"/>
        <v>8771.056295157121</v>
      </c>
      <c r="XP15" s="108">
        <f t="shared" si="855"/>
        <v>8858.7668581086928</v>
      </c>
      <c r="XQ15" s="108">
        <f t="shared" si="855"/>
        <v>8756.4378679985275</v>
      </c>
      <c r="XR15" s="108">
        <f t="shared" si="855"/>
        <v>7784.3124619519449</v>
      </c>
      <c r="XS15" s="108">
        <f t="shared" si="855"/>
        <v>9099.9709062255133</v>
      </c>
      <c r="XT15" s="108">
        <f t="shared" si="855"/>
        <v>12279.47881321997</v>
      </c>
      <c r="XU15" s="108">
        <f t="shared" si="855"/>
        <v>17542.112590314242</v>
      </c>
      <c r="XV15" s="108">
        <f t="shared" si="856"/>
        <v>10543.36315049137</v>
      </c>
      <c r="XW15" s="108">
        <f t="shared" si="856"/>
        <v>10648.796781996287</v>
      </c>
      <c r="XX15" s="108">
        <f t="shared" si="856"/>
        <v>10525.790878573885</v>
      </c>
      <c r="XY15" s="108">
        <f t="shared" si="856"/>
        <v>9357.2347960610914</v>
      </c>
      <c r="XZ15" s="108">
        <f t="shared" si="856"/>
        <v>10938.739268634798</v>
      </c>
      <c r="YA15" s="108">
        <f t="shared" si="856"/>
        <v>14760.708410687921</v>
      </c>
      <c r="YB15" s="108">
        <f t="shared" si="856"/>
        <v>21086.72630098274</v>
      </c>
      <c r="YC15" s="108">
        <f t="shared" si="857"/>
        <v>11770.564712839236</v>
      </c>
      <c r="YD15" s="108">
        <f t="shared" si="857"/>
        <v>11888.27035996763</v>
      </c>
      <c r="YE15" s="108">
        <f t="shared" si="857"/>
        <v>11750.947104984503</v>
      </c>
      <c r="YF15" s="108">
        <f t="shared" si="857"/>
        <v>10446.376182644823</v>
      </c>
      <c r="YG15" s="108">
        <f t="shared" si="857"/>
        <v>12211.960889570708</v>
      </c>
      <c r="YH15" s="108">
        <f t="shared" si="857"/>
        <v>16478.790597974934</v>
      </c>
      <c r="YI15" s="108">
        <f t="shared" si="857"/>
        <v>23541.129425678471</v>
      </c>
      <c r="YJ15" s="108">
        <f t="shared" si="858"/>
        <v>15658.251408718841</v>
      </c>
      <c r="YK15" s="108">
        <f t="shared" si="858"/>
        <v>15814.83392280603</v>
      </c>
      <c r="YL15" s="108">
        <f t="shared" si="858"/>
        <v>15632.154323037645</v>
      </c>
      <c r="YM15" s="108">
        <f t="shared" si="858"/>
        <v>13896.69812523797</v>
      </c>
      <c r="YN15" s="108">
        <f t="shared" si="858"/>
        <v>16245.435836545797</v>
      </c>
      <c r="YO15" s="108">
        <f t="shared" si="858"/>
        <v>21921.55197220638</v>
      </c>
      <c r="YP15" s="108">
        <f t="shared" si="858"/>
        <v>31316.502817437682</v>
      </c>
      <c r="YQ15" s="108">
        <f t="shared" si="859"/>
        <v>20544.618948257128</v>
      </c>
      <c r="YR15" s="108">
        <f t="shared" si="859"/>
        <v>13640.596530535609</v>
      </c>
      <c r="YS15" s="108">
        <f t="shared" si="859"/>
        <v>14941.541053277911</v>
      </c>
      <c r="YT15" s="108">
        <f t="shared" si="859"/>
        <v>14555.121888106931</v>
      </c>
      <c r="YU15" s="108">
        <f t="shared" si="859"/>
        <v>17453.265626889286</v>
      </c>
      <c r="YV15" s="108">
        <f t="shared" si="859"/>
        <v>18110.178207679954</v>
      </c>
      <c r="YW15" s="108">
        <f t="shared" si="859"/>
        <v>29561.066135580008</v>
      </c>
      <c r="YX15" s="108">
        <f t="shared" si="860"/>
        <v>11033.282218201104</v>
      </c>
      <c r="YY15" s="108">
        <f t="shared" si="860"/>
        <v>11143.615040383116</v>
      </c>
      <c r="YZ15" s="108">
        <f t="shared" si="860"/>
        <v>11014.893414504104</v>
      </c>
      <c r="ZA15" s="108">
        <f t="shared" si="860"/>
        <v>9792.0379686534816</v>
      </c>
      <c r="ZB15" s="108">
        <f t="shared" si="860"/>
        <v>11447.030301383646</v>
      </c>
      <c r="ZC15" s="108">
        <f t="shared" si="860"/>
        <v>15446.595105481549</v>
      </c>
      <c r="ZD15" s="108">
        <f t="shared" si="860"/>
        <v>22066.564436402208</v>
      </c>
      <c r="ZE15" s="108">
        <f t="shared" si="861"/>
        <v>14648.27939111355</v>
      </c>
      <c r="ZF15" s="108">
        <f t="shared" si="861"/>
        <v>14794.762185024685</v>
      </c>
      <c r="ZG15" s="108">
        <f t="shared" si="861"/>
        <v>14623.865592128363</v>
      </c>
      <c r="ZH15" s="108">
        <f t="shared" si="861"/>
        <v>13000.347959613275</v>
      </c>
      <c r="ZI15" s="108">
        <f t="shared" si="861"/>
        <v>15197.589868280309</v>
      </c>
      <c r="ZJ15" s="108">
        <f t="shared" si="861"/>
        <v>20507.591147558971</v>
      </c>
      <c r="ZK15" s="108">
        <f t="shared" si="861"/>
        <v>29296.558782227101</v>
      </c>
      <c r="ZL15" s="108">
        <f t="shared" si="862"/>
        <v>18485.746898376517</v>
      </c>
      <c r="ZM15" s="108">
        <f t="shared" si="862"/>
        <v>18670.604367360284</v>
      </c>
      <c r="ZN15" s="108">
        <f t="shared" si="862"/>
        <v>18454.937320212561</v>
      </c>
      <c r="ZO15" s="108">
        <f t="shared" si="862"/>
        <v>16406.10037230916</v>
      </c>
      <c r="ZP15" s="108">
        <f t="shared" si="862"/>
        <v>19178.962407065639</v>
      </c>
      <c r="ZQ15" s="108">
        <f t="shared" si="862"/>
        <v>25880.045657727129</v>
      </c>
      <c r="ZR15" s="108">
        <f t="shared" si="862"/>
        <v>36971.493796753035</v>
      </c>
      <c r="ZS15" s="108">
        <f t="shared" si="863"/>
        <v>22477.641023133725</v>
      </c>
      <c r="ZT15" s="108">
        <f t="shared" si="863"/>
        <v>22702.417433365063</v>
      </c>
      <c r="ZU15" s="108">
        <f t="shared" si="863"/>
        <v>22440.178288095169</v>
      </c>
      <c r="ZV15" s="108">
        <f t="shared" si="863"/>
        <v>19948.90640803118</v>
      </c>
      <c r="ZW15" s="108">
        <f t="shared" si="863"/>
        <v>23320.552561501238</v>
      </c>
      <c r="ZX15" s="108">
        <f t="shared" si="863"/>
        <v>31468.69743238722</v>
      </c>
      <c r="ZY15" s="108">
        <f t="shared" si="863"/>
        <v>44955.28204626745</v>
      </c>
      <c r="ZZ15" s="108">
        <v>32263.44002032862</v>
      </c>
      <c r="AAA15" s="108">
        <v>29689.906507906893</v>
      </c>
      <c r="AAB15" s="108">
        <v>27616.919800728905</v>
      </c>
      <c r="AAC15" s="108">
        <v>31336.133617417439</v>
      </c>
      <c r="AAD15" s="108">
        <v>34595.012639391978</v>
      </c>
      <c r="AAE15" s="108">
        <v>40293.969265788633</v>
      </c>
      <c r="AAF15" s="108">
        <v>63172.288961944425</v>
      </c>
      <c r="AAG15" s="108">
        <v>42045.388104236299</v>
      </c>
      <c r="AAH15" s="108">
        <v>39086.828579308924</v>
      </c>
      <c r="AAI15" s="108">
        <v>39173.259762120637</v>
      </c>
      <c r="AAJ15" s="108">
        <v>42050.503798512371</v>
      </c>
      <c r="AAK15" s="108">
        <v>48024.205067185438</v>
      </c>
      <c r="AAL15" s="108">
        <v>50742.921531755506</v>
      </c>
      <c r="AAM15" s="108">
        <v>74310.986905623547</v>
      </c>
      <c r="AAN15" s="108">
        <v>62292.854208074248</v>
      </c>
      <c r="AAO15" s="108">
        <v>56757.115490094635</v>
      </c>
      <c r="AAP15" s="596">
        <f t="shared" ca="1" si="864"/>
        <v>52035.594044003927</v>
      </c>
      <c r="AAQ15" s="596">
        <f t="shared" ca="1" si="864"/>
        <v>56511.208363218953</v>
      </c>
      <c r="AAR15" s="596">
        <f t="shared" ca="1" si="423"/>
        <v>62156.197124111575</v>
      </c>
      <c r="AAS15" s="596">
        <f t="shared" ca="1" si="423"/>
        <v>67886.917561940296</v>
      </c>
      <c r="AAT15" s="596">
        <f t="shared" ca="1" si="423"/>
        <v>83795.571869907479</v>
      </c>
      <c r="AAU15" s="596">
        <f t="shared" ca="1" si="423"/>
        <v>77821.10024999523</v>
      </c>
      <c r="AAV15" s="596">
        <f t="shared" ca="1" si="423"/>
        <v>113666.09788881044</v>
      </c>
      <c r="AAW15" s="596">
        <f t="shared" ca="1" si="423"/>
        <v>68946.337882977867</v>
      </c>
      <c r="AAX15" s="348">
        <v>0</v>
      </c>
      <c r="AAY15" s="596">
        <f t="shared" ca="1" si="424"/>
        <v>25712.277898546363</v>
      </c>
      <c r="AAZ15" s="596">
        <f t="shared" ca="1" si="424"/>
        <v>29488.343478627048</v>
      </c>
      <c r="ABA15" s="596">
        <f t="shared" ca="1" si="424"/>
        <v>33608.013425326833</v>
      </c>
      <c r="ABB15" s="596">
        <f t="shared" ca="1" si="424"/>
        <v>19083.274952596948</v>
      </c>
      <c r="ABC15" s="596">
        <f t="shared" ca="1" si="424"/>
        <v>17176.283593660883</v>
      </c>
      <c r="ABD15" s="596">
        <f t="shared" ca="1" si="424"/>
        <v>21004.063007406054</v>
      </c>
      <c r="ABE15" s="348">
        <v>0</v>
      </c>
      <c r="ABF15" s="596">
        <f t="shared" ca="1" si="424"/>
        <v>15401.255286651569</v>
      </c>
      <c r="ABG15" s="596">
        <f t="shared" ca="1" si="424"/>
        <v>20227.621799510202</v>
      </c>
      <c r="ABH15" s="596">
        <f t="shared" ca="1" si="424"/>
        <v>24190.527459095156</v>
      </c>
      <c r="ABI15" s="108">
        <f t="shared" ref="ABI15:ABO15" si="2462">$ABO48*ABI$33</f>
        <v>0</v>
      </c>
      <c r="ABJ15" s="108">
        <f t="shared" si="2462"/>
        <v>0</v>
      </c>
      <c r="ABK15" s="108">
        <f t="shared" si="2462"/>
        <v>0</v>
      </c>
      <c r="ABL15" s="108">
        <f t="shared" si="2462"/>
        <v>0</v>
      </c>
      <c r="ABM15" s="108">
        <f t="shared" si="2462"/>
        <v>0</v>
      </c>
      <c r="ABN15" s="108">
        <f t="shared" si="2462"/>
        <v>0</v>
      </c>
      <c r="ABO15" s="108">
        <f t="shared" si="2462"/>
        <v>0</v>
      </c>
      <c r="ABP15" s="108">
        <f t="shared" ref="ABP15:ABV15" si="2463">$ABV48*ABP$33</f>
        <v>0</v>
      </c>
      <c r="ABQ15" s="108">
        <f t="shared" si="2463"/>
        <v>0</v>
      </c>
      <c r="ABR15" s="108">
        <f t="shared" si="2463"/>
        <v>0</v>
      </c>
      <c r="ABS15" s="108">
        <f t="shared" si="2463"/>
        <v>0</v>
      </c>
      <c r="ABT15" s="108">
        <f t="shared" si="2463"/>
        <v>0</v>
      </c>
      <c r="ABU15" s="108">
        <f t="shared" si="2463"/>
        <v>0</v>
      </c>
      <c r="ABV15" s="108">
        <f t="shared" si="2463"/>
        <v>0</v>
      </c>
      <c r="ABW15" s="108">
        <f t="shared" ref="ABW15:ACC15" si="2464">$ACC48*ABW$33</f>
        <v>0</v>
      </c>
      <c r="ABX15" s="108">
        <f t="shared" si="2464"/>
        <v>0</v>
      </c>
      <c r="ABY15" s="108">
        <f t="shared" si="2464"/>
        <v>0</v>
      </c>
      <c r="ABZ15" s="108">
        <f t="shared" si="2464"/>
        <v>0</v>
      </c>
      <c r="ACA15" s="108">
        <f t="shared" si="2464"/>
        <v>0</v>
      </c>
      <c r="ACB15" s="108">
        <f t="shared" si="2464"/>
        <v>0</v>
      </c>
      <c r="ACC15" s="108">
        <f t="shared" si="2464"/>
        <v>0</v>
      </c>
      <c r="ACD15" s="108">
        <f t="shared" ref="ACD15:ACJ15" si="2465">$ACI48*ACD$33</f>
        <v>0</v>
      </c>
      <c r="ACE15" s="108">
        <f t="shared" si="2465"/>
        <v>0</v>
      </c>
      <c r="ACF15" s="108">
        <f t="shared" si="2465"/>
        <v>0</v>
      </c>
      <c r="ACG15" s="108">
        <f t="shared" si="2465"/>
        <v>0</v>
      </c>
      <c r="ACH15" s="108">
        <f t="shared" si="2465"/>
        <v>0</v>
      </c>
      <c r="ACI15" s="108">
        <f t="shared" si="2465"/>
        <v>0</v>
      </c>
      <c r="ACJ15" s="108">
        <f t="shared" si="2465"/>
        <v>0</v>
      </c>
    </row>
    <row r="16" spans="1:779">
      <c r="A16" s="598" t="s">
        <v>23</v>
      </c>
      <c r="B16" s="596">
        <f t="shared" si="429"/>
        <v>0</v>
      </c>
      <c r="C16" s="596">
        <f t="shared" si="430"/>
        <v>12724.825182720002</v>
      </c>
      <c r="D16" s="596">
        <f t="shared" si="431"/>
        <v>12003.404082880001</v>
      </c>
      <c r="E16" s="596">
        <f t="shared" si="432"/>
        <v>10830.008318080001</v>
      </c>
      <c r="F16" s="596">
        <f t="shared" si="433"/>
        <v>11977.328621440001</v>
      </c>
      <c r="G16" s="596">
        <f t="shared" si="434"/>
        <v>15410.597711040002</v>
      </c>
      <c r="H16" s="596">
        <f t="shared" si="435"/>
        <v>23972.04088384</v>
      </c>
      <c r="I16" s="596">
        <f t="shared" si="436"/>
        <v>7603.964272799999</v>
      </c>
      <c r="J16" s="596">
        <f t="shared" si="437"/>
        <v>7431.5822111999996</v>
      </c>
      <c r="K16" s="596">
        <f t="shared" si="438"/>
        <v>7540.1190647999983</v>
      </c>
      <c r="L16" s="596">
        <f t="shared" si="439"/>
        <v>7374.1215239999992</v>
      </c>
      <c r="M16" s="596">
        <f t="shared" si="440"/>
        <v>8159.4175823999985</v>
      </c>
      <c r="N16" s="596">
        <f t="shared" ref="N16" si="2466">O49*N$33</f>
        <v>10042.851218399999</v>
      </c>
      <c r="O16" s="596">
        <f t="shared" ref="O16" si="2467">O49*O$33</f>
        <v>15693.152126399997</v>
      </c>
      <c r="P16" s="596">
        <f t="shared" si="443"/>
        <v>9648.4813226999995</v>
      </c>
      <c r="Q16" s="596">
        <f t="shared" si="444"/>
        <v>10313.084979449999</v>
      </c>
      <c r="R16" s="596">
        <f t="shared" si="445"/>
        <v>8952.6021997500011</v>
      </c>
      <c r="S16" s="596">
        <f t="shared" si="446"/>
        <v>9187.1681962500006</v>
      </c>
      <c r="T16" s="596">
        <f t="shared" si="447"/>
        <v>9789.2209206000007</v>
      </c>
      <c r="U16" s="596">
        <f t="shared" ref="U16" si="2468">V49*U$33</f>
        <v>12392.903481750001</v>
      </c>
      <c r="V16" s="596">
        <f t="shared" ref="V16" si="2469">V49*V$33</f>
        <v>17905.204399500002</v>
      </c>
      <c r="W16" s="596">
        <f t="shared" si="450"/>
        <v>6633.0733079999991</v>
      </c>
      <c r="X16" s="596">
        <f t="shared" si="451"/>
        <v>7089.9705779999986</v>
      </c>
      <c r="Y16" s="596">
        <f t="shared" si="452"/>
        <v>6154.6749899999995</v>
      </c>
      <c r="Z16" s="596">
        <f t="shared" si="453"/>
        <v>6315.9328499999992</v>
      </c>
      <c r="AA16" s="596">
        <f t="shared" si="454"/>
        <v>6729.8280239999995</v>
      </c>
      <c r="AB16" s="596">
        <f t="shared" ref="AB16" si="2470">AC49*AB$33</f>
        <v>8519.7902699999995</v>
      </c>
      <c r="AC16" s="596">
        <f t="shared" ref="AC16" si="2471">AC49*AC$33</f>
        <v>12309.349979999999</v>
      </c>
      <c r="AD16" s="596">
        <f t="shared" si="457"/>
        <v>8317.8682523999996</v>
      </c>
      <c r="AE16" s="596">
        <f t="shared" si="458"/>
        <v>8129.3019696000001</v>
      </c>
      <c r="AF16" s="596">
        <f t="shared" si="459"/>
        <v>8248.0288884000001</v>
      </c>
      <c r="AG16" s="596">
        <f t="shared" si="460"/>
        <v>8066.4465420000006</v>
      </c>
      <c r="AH16" s="596">
        <f t="shared" si="461"/>
        <v>8925.4707192000005</v>
      </c>
      <c r="AI16" s="596">
        <f t="shared" ref="AI16" si="2472">AJ49*AI$33</f>
        <v>10985.7319572</v>
      </c>
      <c r="AJ16" s="596">
        <f t="shared" ref="AJ16" si="2473">AJ49*AJ$33</f>
        <v>17166.515671199999</v>
      </c>
      <c r="AK16" s="596">
        <f t="shared" si="464"/>
        <v>9398.7648282000009</v>
      </c>
      <c r="AL16" s="596">
        <f t="shared" si="465"/>
        <v>9185.6945928000023</v>
      </c>
      <c r="AM16" s="596">
        <f t="shared" si="466"/>
        <v>9319.8499262000023</v>
      </c>
      <c r="AN16" s="596">
        <f t="shared" si="467"/>
        <v>9114.6711810000015</v>
      </c>
      <c r="AO16" s="596">
        <f t="shared" si="468"/>
        <v>10085.324475600002</v>
      </c>
      <c r="AP16" s="596">
        <f t="shared" ref="AP16" si="2474">AQ49*AP$33</f>
        <v>12413.314084600002</v>
      </c>
      <c r="AQ16" s="596">
        <f t="shared" ref="AQ16" si="2475">AQ49*AQ$33</f>
        <v>19397.282911600003</v>
      </c>
      <c r="AR16" s="596">
        <f t="shared" si="471"/>
        <v>11252.363743500002</v>
      </c>
      <c r="AS16" s="596">
        <f t="shared" si="472"/>
        <v>12886.838074000001</v>
      </c>
      <c r="AT16" s="596">
        <f t="shared" si="473"/>
        <v>17771.365408500002</v>
      </c>
      <c r="AU16" s="596">
        <f t="shared" si="474"/>
        <v>10912.241917500003</v>
      </c>
      <c r="AV16" s="596">
        <f t="shared" si="475"/>
        <v>11129.541973000003</v>
      </c>
      <c r="AW16" s="596">
        <f t="shared" ref="AW16" si="2476">AX49*AW$33</f>
        <v>12971.868530500004</v>
      </c>
      <c r="AX16" s="596">
        <f t="shared" ref="AX16" si="2477">AX49*AX$33</f>
        <v>17554.065353000002</v>
      </c>
      <c r="AY16" s="596">
        <f t="shared" si="478"/>
        <v>8233.7387517000006</v>
      </c>
      <c r="AZ16" s="596">
        <f t="shared" si="479"/>
        <v>8047.0796868000016</v>
      </c>
      <c r="BA16" s="596">
        <f t="shared" si="480"/>
        <v>8164.6057647000007</v>
      </c>
      <c r="BB16" s="596">
        <f t="shared" si="481"/>
        <v>7984.859998500001</v>
      </c>
      <c r="BC16" s="596">
        <f t="shared" si="482"/>
        <v>8835.1957386000013</v>
      </c>
      <c r="BD16" s="596">
        <f t="shared" ref="BD16" si="2478">BE49*BD$33</f>
        <v>10874.618855100001</v>
      </c>
      <c r="BE16" s="596">
        <f t="shared" ref="BE16" si="2479">BE49*BE$33</f>
        <v>16992.8882046</v>
      </c>
      <c r="BF16" s="596">
        <f t="shared" si="485"/>
        <v>8429.7963838800006</v>
      </c>
      <c r="BG16" s="596">
        <f t="shared" si="486"/>
        <v>8238.6926875200006</v>
      </c>
      <c r="BH16" s="596">
        <f t="shared" si="487"/>
        <v>8359.0172370799992</v>
      </c>
      <c r="BI16" s="596">
        <f t="shared" si="488"/>
        <v>8174.9914554000006</v>
      </c>
      <c r="BJ16" s="596">
        <f t="shared" si="489"/>
        <v>9045.5749610399998</v>
      </c>
      <c r="BK16" s="596">
        <f t="shared" ref="BK16" si="2480">BL49*BK$33</f>
        <v>11133.55979164</v>
      </c>
      <c r="BL16" s="596">
        <f t="shared" ref="BL16" si="2481">BL49*BL$33</f>
        <v>17397.514283439999</v>
      </c>
      <c r="BM16" s="596">
        <f t="shared" si="492"/>
        <v>8070.0495696600001</v>
      </c>
      <c r="BN16" s="596">
        <f t="shared" si="493"/>
        <v>7887.1013426400004</v>
      </c>
      <c r="BO16" s="596">
        <f t="shared" si="494"/>
        <v>8002.2909670599993</v>
      </c>
      <c r="BP16" s="596">
        <f t="shared" si="495"/>
        <v>7826.1186003000003</v>
      </c>
      <c r="BQ16" s="596">
        <f t="shared" si="496"/>
        <v>8659.5494122799992</v>
      </c>
      <c r="BR16" s="596">
        <f t="shared" ref="BR16" si="2482">BS49*BR$33</f>
        <v>10658.428188979999</v>
      </c>
      <c r="BS16" s="596">
        <f t="shared" ref="BS16" si="2483">BS49*BS$33</f>
        <v>16655.064519079999</v>
      </c>
      <c r="BT16" s="596">
        <f t="shared" si="499"/>
        <v>10108.68891456</v>
      </c>
      <c r="BU16" s="596">
        <f t="shared" si="500"/>
        <v>9879.5246822400004</v>
      </c>
      <c r="BV16" s="596">
        <f t="shared" si="501"/>
        <v>10023.81327296</v>
      </c>
      <c r="BW16" s="596">
        <f t="shared" si="502"/>
        <v>9803.1366048</v>
      </c>
      <c r="BX16" s="596">
        <f t="shared" si="503"/>
        <v>10847.106996480001</v>
      </c>
      <c r="BY16" s="596">
        <f t="shared" ref="BY16" si="2484">BZ49*BY$33</f>
        <v>13350.93842368</v>
      </c>
      <c r="BZ16" s="596">
        <f t="shared" ref="BZ16" si="2485">BZ49*BZ$33</f>
        <v>20862.43270528</v>
      </c>
      <c r="CA16" s="596">
        <f t="shared" si="506"/>
        <v>9567.2766312599997</v>
      </c>
      <c r="CB16" s="596">
        <f t="shared" si="507"/>
        <v>9350.3862290400011</v>
      </c>
      <c r="CC16" s="596">
        <f t="shared" si="508"/>
        <v>9486.9468526600012</v>
      </c>
      <c r="CD16" s="596">
        <f t="shared" si="509"/>
        <v>9278.0894283000016</v>
      </c>
      <c r="CE16" s="596">
        <f t="shared" si="510"/>
        <v>10266.14570508</v>
      </c>
      <c r="CF16" s="596">
        <f t="shared" ref="CF16" si="2486">CG49*CF$33</f>
        <v>12635.874173780001</v>
      </c>
      <c r="CG16" s="596">
        <f t="shared" ref="CG16" si="2487">CG49*CG$33</f>
        <v>19745.059579880002</v>
      </c>
      <c r="CH16" s="596">
        <f t="shared" si="513"/>
        <v>8268.9337306800007</v>
      </c>
      <c r="CI16" s="596">
        <f t="shared" si="514"/>
        <v>8081.4767947200007</v>
      </c>
      <c r="CJ16" s="596">
        <f t="shared" si="515"/>
        <v>8199.5052358800003</v>
      </c>
      <c r="CK16" s="596">
        <f t="shared" si="516"/>
        <v>8018.9911494000007</v>
      </c>
      <c r="CL16" s="596">
        <f t="shared" si="517"/>
        <v>8872.9616354400005</v>
      </c>
      <c r="CM16" s="596">
        <f t="shared" ref="CM16" si="2488">CN49*CM$33</f>
        <v>10921.102232039999</v>
      </c>
      <c r="CN16" s="596">
        <f t="shared" ref="CN16" si="2489">CN49*CN$33</f>
        <v>17065.524021839999</v>
      </c>
      <c r="CO16" s="596">
        <f t="shared" si="520"/>
        <v>8323.5988825599979</v>
      </c>
      <c r="CP16" s="596">
        <f t="shared" si="521"/>
        <v>8514.8580480599994</v>
      </c>
      <c r="CQ16" s="596">
        <f t="shared" si="522"/>
        <v>9134.53774428</v>
      </c>
      <c r="CR16" s="596">
        <f t="shared" si="523"/>
        <v>11674.459462119999</v>
      </c>
      <c r="CS16" s="596">
        <f t="shared" si="524"/>
        <v>13196.882419499998</v>
      </c>
      <c r="CT16" s="596">
        <f t="shared" ref="CT16" si="2490">CU49*CT$33</f>
        <v>9693.0145075399996</v>
      </c>
      <c r="CU16" s="596">
        <f t="shared" ref="CU16" si="2491">CU49*CU$33</f>
        <v>15966.315135939998</v>
      </c>
      <c r="CV16" s="596">
        <f t="shared" si="527"/>
        <v>11832.046548899998</v>
      </c>
      <c r="CW16" s="596">
        <f t="shared" si="528"/>
        <v>11563.8137556</v>
      </c>
      <c r="CX16" s="596">
        <f t="shared" si="529"/>
        <v>11732.701069899998</v>
      </c>
      <c r="CY16" s="596">
        <f t="shared" si="530"/>
        <v>11474.402824499999</v>
      </c>
      <c r="CZ16" s="596">
        <f t="shared" si="531"/>
        <v>12696.352216199999</v>
      </c>
      <c r="DA16" s="596">
        <f t="shared" si="532"/>
        <v>15627.043846699999</v>
      </c>
      <c r="DB16" s="596">
        <f t="shared" si="533"/>
        <v>24419.118738199999</v>
      </c>
      <c r="DC16" s="596">
        <f t="shared" si="534"/>
        <v>9987.4321564799993</v>
      </c>
      <c r="DD16" s="596">
        <f t="shared" si="535"/>
        <v>9761.0168179200009</v>
      </c>
      <c r="DE16" s="596">
        <f t="shared" si="536"/>
        <v>9903.5746236800005</v>
      </c>
      <c r="DF16" s="596">
        <f t="shared" si="537"/>
        <v>9685.5450384000014</v>
      </c>
      <c r="DG16" s="596">
        <f t="shared" si="538"/>
        <v>10716.99269184</v>
      </c>
      <c r="DH16" s="596">
        <f t="shared" ref="DH16" si="2492">DI49*DH$33</f>
        <v>13190.78990944</v>
      </c>
      <c r="DI16" s="596">
        <f t="shared" ref="DI16" si="2493">DI49*DI$33</f>
        <v>20612.181562239999</v>
      </c>
      <c r="DJ16" s="596">
        <f t="shared" si="541"/>
        <v>11800.226085600001</v>
      </c>
      <c r="DK16" s="596">
        <f t="shared" si="542"/>
        <v>10790.0468064</v>
      </c>
      <c r="DL16" s="596">
        <f t="shared" si="543"/>
        <v>9779.8675272</v>
      </c>
      <c r="DM16" s="596">
        <f t="shared" si="544"/>
        <v>11056.467715199999</v>
      </c>
      <c r="DN16" s="596">
        <f t="shared" si="545"/>
        <v>12488.480100000001</v>
      </c>
      <c r="DO16" s="596">
        <f t="shared" ref="DO16" si="2494">DP49*DO$33</f>
        <v>19415.4237288</v>
      </c>
      <c r="DP16" s="596">
        <f t="shared" ref="DP16" si="2495">DP49*DP$33</f>
        <v>35689.300907999997</v>
      </c>
      <c r="DQ16" s="596">
        <f t="shared" si="548"/>
        <v>11057.382156</v>
      </c>
      <c r="DR16" s="596">
        <f t="shared" si="549"/>
        <v>10806.711024</v>
      </c>
      <c r="DS16" s="596">
        <f t="shared" si="550"/>
        <v>10964.540996</v>
      </c>
      <c r="DT16" s="596">
        <f t="shared" si="551"/>
        <v>10723.153980000001</v>
      </c>
      <c r="DU16" s="596">
        <f t="shared" si="552"/>
        <v>11865.100248000001</v>
      </c>
      <c r="DV16" s="596">
        <f t="shared" ref="DV16" si="2496">DW49*DV$33</f>
        <v>14603.914468000001</v>
      </c>
      <c r="DW16" s="596">
        <f t="shared" ref="DW16" si="2497">DW49*DW$33</f>
        <v>22820.357128</v>
      </c>
      <c r="DX16" s="596">
        <f t="shared" si="555"/>
        <v>14771.272292400001</v>
      </c>
      <c r="DY16" s="596">
        <f t="shared" si="556"/>
        <v>13226.4806352</v>
      </c>
      <c r="DZ16" s="596">
        <f t="shared" si="557"/>
        <v>22099.457509200001</v>
      </c>
      <c r="EA16" s="596">
        <f t="shared" si="558"/>
        <v>23210.175477599998</v>
      </c>
      <c r="EB16" s="596">
        <f t="shared" si="559"/>
        <v>12307.2657648</v>
      </c>
      <c r="EC16" s="596">
        <f t="shared" ref="EC16" si="2498">ED49*EC$33</f>
        <v>16571.401413600001</v>
      </c>
      <c r="ED16" s="596">
        <f t="shared" ref="ED16" si="2499">ED49*ED$33</f>
        <v>25482.678907199999</v>
      </c>
      <c r="EE16" s="596">
        <f t="shared" si="562"/>
        <v>10634.530598160001</v>
      </c>
      <c r="EF16" s="596">
        <f t="shared" si="563"/>
        <v>10485.3663901</v>
      </c>
      <c r="EG16" s="596">
        <f t="shared" si="564"/>
        <v>10573.110041900001</v>
      </c>
      <c r="EH16" s="596">
        <f t="shared" si="565"/>
        <v>10924.084649100001</v>
      </c>
      <c r="EI16" s="596">
        <f t="shared" si="566"/>
        <v>12064.752122500002</v>
      </c>
      <c r="EJ16" s="596">
        <f t="shared" ref="EJ16" si="2500">EK49*EJ$33</f>
        <v>13626.58912454</v>
      </c>
      <c r="EK16" s="596">
        <f t="shared" ref="EK16" si="2501">EK49*EK$33</f>
        <v>19435.218873700003</v>
      </c>
      <c r="EL16" s="596">
        <f t="shared" si="569"/>
        <v>8696.9158941600017</v>
      </c>
      <c r="EM16" s="596">
        <f t="shared" si="570"/>
        <v>8574.9294501000004</v>
      </c>
      <c r="EN16" s="596">
        <f t="shared" si="571"/>
        <v>8646.6861819000005</v>
      </c>
      <c r="EO16" s="596">
        <f t="shared" si="572"/>
        <v>8933.713109100001</v>
      </c>
      <c r="EP16" s="596">
        <f t="shared" si="573"/>
        <v>9866.5506225000026</v>
      </c>
      <c r="EQ16" s="596">
        <f t="shared" ref="EQ16" si="2502">ER49*EQ$33</f>
        <v>11143.82044854</v>
      </c>
      <c r="ER16" s="596">
        <f t="shared" ref="ER16" si="2503">ER49*ER$33</f>
        <v>15894.116093700002</v>
      </c>
      <c r="ES16" s="596">
        <f t="shared" si="576"/>
        <v>10938.435527999998</v>
      </c>
      <c r="ET16" s="596">
        <f t="shared" si="577"/>
        <v>11047.819883279999</v>
      </c>
      <c r="EU16" s="596">
        <f t="shared" si="578"/>
        <v>10920.204802119999</v>
      </c>
      <c r="EV16" s="596">
        <f t="shared" si="579"/>
        <v>9707.8615310999994</v>
      </c>
      <c r="EW16" s="596">
        <f t="shared" si="580"/>
        <v>11348.626860299999</v>
      </c>
      <c r="EX16" s="596">
        <f t="shared" ref="EX16" si="2504">EY49*EX$33</f>
        <v>15313.8097392</v>
      </c>
      <c r="EY16" s="596">
        <f t="shared" ref="EY16" si="2505">EY49*EY$33</f>
        <v>21876.871055999996</v>
      </c>
      <c r="EZ16" s="596">
        <f t="shared" si="583"/>
        <v>10407.468384</v>
      </c>
      <c r="FA16" s="596">
        <f t="shared" si="584"/>
        <v>10511.543067840001</v>
      </c>
      <c r="FB16" s="596">
        <f t="shared" si="585"/>
        <v>10390.12260336</v>
      </c>
      <c r="FC16" s="596">
        <f t="shared" si="586"/>
        <v>9236.6281908000001</v>
      </c>
      <c r="FD16" s="596">
        <f t="shared" si="587"/>
        <v>10797.7484484</v>
      </c>
      <c r="FE16" s="596">
        <f t="shared" ref="FE16" si="2506">FF49*FE$33</f>
        <v>14570.455737600001</v>
      </c>
      <c r="FF16" s="596">
        <f t="shared" ref="FF16" si="2507">FF49*FF$33</f>
        <v>20814.936768</v>
      </c>
      <c r="FG16" s="596">
        <f t="shared" si="590"/>
        <v>12670.165584</v>
      </c>
      <c r="FH16" s="596">
        <f t="shared" si="591"/>
        <v>12796.867239840001</v>
      </c>
      <c r="FI16" s="596">
        <f t="shared" si="592"/>
        <v>12649.048641360001</v>
      </c>
      <c r="FJ16" s="596">
        <f t="shared" si="593"/>
        <v>11244.771955800001</v>
      </c>
      <c r="FK16" s="596">
        <f t="shared" si="594"/>
        <v>13145.296793400001</v>
      </c>
      <c r="FL16" s="596">
        <f t="shared" ref="FL16" si="2508">FM49*FL$33</f>
        <v>17738.231817600004</v>
      </c>
      <c r="FM16" s="596">
        <f t="shared" ref="FM16" si="2509">FM49*FM$33</f>
        <v>25340.331168000001</v>
      </c>
      <c r="FN16" s="596">
        <f t="shared" si="597"/>
        <v>10348.705800000002</v>
      </c>
      <c r="FO16" s="596">
        <f t="shared" si="598"/>
        <v>10452.192858000002</v>
      </c>
      <c r="FP16" s="596">
        <f t="shared" si="599"/>
        <v>10331.457957000002</v>
      </c>
      <c r="FQ16" s="596">
        <f t="shared" si="600"/>
        <v>9184.4763975000005</v>
      </c>
      <c r="FR16" s="596">
        <f t="shared" si="601"/>
        <v>10736.782267500001</v>
      </c>
      <c r="FS16" s="596">
        <f t="shared" ref="FS16" si="2510">FT49*FS$33</f>
        <v>14488.188120000003</v>
      </c>
      <c r="FT16" s="596">
        <f t="shared" ref="FT16" si="2511">FT49*FT$33</f>
        <v>20697.411600000003</v>
      </c>
      <c r="FU16" s="596">
        <f t="shared" si="604"/>
        <v>12064.607087999999</v>
      </c>
      <c r="FV16" s="596">
        <f t="shared" si="605"/>
        <v>12185.253158879999</v>
      </c>
      <c r="FW16" s="596">
        <f t="shared" si="606"/>
        <v>12044.49940952</v>
      </c>
      <c r="FX16" s="596">
        <f t="shared" si="607"/>
        <v>10707.338790599999</v>
      </c>
      <c r="FY16" s="596">
        <f t="shared" si="608"/>
        <v>12517.029853799999</v>
      </c>
      <c r="FZ16" s="596">
        <f t="shared" ref="FZ16" si="2512">GA49*FZ$33</f>
        <v>16890.449923200002</v>
      </c>
      <c r="GA16" s="596">
        <f t="shared" ref="GA16" si="2513">GA49*GA$33</f>
        <v>24129.214175999998</v>
      </c>
      <c r="GB16" s="596">
        <f t="shared" si="611"/>
        <v>11497.398120000002</v>
      </c>
      <c r="GC16" s="596">
        <f t="shared" si="612"/>
        <v>11612.372101200002</v>
      </c>
      <c r="GD16" s="596">
        <f t="shared" si="613"/>
        <v>11478.235789800003</v>
      </c>
      <c r="GE16" s="596">
        <f t="shared" si="614"/>
        <v>10203.940831500002</v>
      </c>
      <c r="GF16" s="596">
        <f t="shared" si="615"/>
        <v>11928.550549500002</v>
      </c>
      <c r="GG16" s="596">
        <f t="shared" ref="GG16" si="2514">GH49*GG$33</f>
        <v>16096.357368000003</v>
      </c>
      <c r="GH16" s="596">
        <f t="shared" ref="GH16" si="2515">GH49*GH$33</f>
        <v>22994.796240000003</v>
      </c>
      <c r="GI16" s="596">
        <f t="shared" si="618"/>
        <v>10629.740208000001</v>
      </c>
      <c r="GJ16" s="596">
        <f t="shared" si="619"/>
        <v>10736.037610080002</v>
      </c>
      <c r="GK16" s="596">
        <f t="shared" si="620"/>
        <v>10612.023974320002</v>
      </c>
      <c r="GL16" s="596">
        <f t="shared" si="621"/>
        <v>9433.8944346000007</v>
      </c>
      <c r="GM16" s="596">
        <f t="shared" si="622"/>
        <v>11028.355465800001</v>
      </c>
      <c r="GN16" s="596">
        <f t="shared" ref="GN16" si="2516">GO49*GN$33</f>
        <v>14881.636291200002</v>
      </c>
      <c r="GO16" s="596">
        <f t="shared" ref="GO16" si="2517">GO49*GO$33</f>
        <v>21259.480416000002</v>
      </c>
      <c r="GP16" s="596">
        <f t="shared" si="625"/>
        <v>11205.976560000001</v>
      </c>
      <c r="GQ16" s="596">
        <f t="shared" si="626"/>
        <v>11318.036325600002</v>
      </c>
      <c r="GR16" s="596">
        <f t="shared" si="627"/>
        <v>11187.299932400001</v>
      </c>
      <c r="GS16" s="596">
        <f t="shared" si="628"/>
        <v>9945.3041970000013</v>
      </c>
      <c r="GT16" s="596">
        <f t="shared" si="629"/>
        <v>11626.200681</v>
      </c>
      <c r="GU16" s="596">
        <f t="shared" ref="GU16" si="2518">GV49*GU$33</f>
        <v>15688.367184000002</v>
      </c>
      <c r="GV16" s="596">
        <f t="shared" ref="GV16" si="2519">GV49*GV$33</f>
        <v>22411.953120000002</v>
      </c>
      <c r="GW16" s="596">
        <f t="shared" si="632"/>
        <v>8888.4408960000001</v>
      </c>
      <c r="GX16" s="596">
        <f t="shared" si="633"/>
        <v>8977.3253049600007</v>
      </c>
      <c r="GY16" s="596">
        <f t="shared" si="634"/>
        <v>8873.6268278400003</v>
      </c>
      <c r="GZ16" s="596">
        <f t="shared" si="635"/>
        <v>7888.4912952000004</v>
      </c>
      <c r="HA16" s="596">
        <f t="shared" si="636"/>
        <v>9221.7574296000003</v>
      </c>
      <c r="HB16" s="596">
        <f t="shared" ref="HB16" si="2520">HC49*HB$33</f>
        <v>12443.817254400001</v>
      </c>
      <c r="HC16" s="596">
        <f t="shared" ref="HC16" si="2521">HC49*HC$33</f>
        <v>17776.881792</v>
      </c>
      <c r="HD16" s="596">
        <f t="shared" si="639"/>
        <v>8684.4082800000015</v>
      </c>
      <c r="HE16" s="596">
        <f t="shared" si="640"/>
        <v>8771.2523628000017</v>
      </c>
      <c r="HF16" s="596">
        <f t="shared" si="641"/>
        <v>8669.9342662000017</v>
      </c>
      <c r="HG16" s="596">
        <f t="shared" si="642"/>
        <v>7707.4123485000018</v>
      </c>
      <c r="HH16" s="596">
        <f t="shared" si="643"/>
        <v>9010.073590500002</v>
      </c>
      <c r="HI16" s="596">
        <f t="shared" ref="HI16" si="2522">HJ49*HI$33</f>
        <v>12158.171592000004</v>
      </c>
      <c r="HJ16" s="596">
        <f t="shared" ref="HJ16" si="2523">HJ49*HJ$33</f>
        <v>17368.816560000003</v>
      </c>
      <c r="HK16" s="596">
        <f t="shared" si="646"/>
        <v>8353.1845679999988</v>
      </c>
      <c r="HL16" s="596">
        <f t="shared" si="647"/>
        <v>8436.7164136799984</v>
      </c>
      <c r="HM16" s="596">
        <f t="shared" si="648"/>
        <v>8339.2625937199991</v>
      </c>
      <c r="HN16" s="596">
        <f t="shared" si="649"/>
        <v>7413.4513040999991</v>
      </c>
      <c r="HO16" s="596">
        <f t="shared" si="650"/>
        <v>8666.4289892999986</v>
      </c>
      <c r="HP16" s="596">
        <f t="shared" ref="HP16" si="2524">HQ49*HP$33</f>
        <v>11694.458395199999</v>
      </c>
      <c r="HQ16" s="596">
        <f t="shared" ref="HQ16" si="2525">HQ49*HQ$33</f>
        <v>16706.369135999998</v>
      </c>
      <c r="HR16" s="596">
        <f t="shared" si="653"/>
        <v>9321.2490720000005</v>
      </c>
      <c r="HS16" s="596">
        <f t="shared" si="654"/>
        <v>9414.4615627200019</v>
      </c>
      <c r="HT16" s="596">
        <f t="shared" si="655"/>
        <v>9305.7136568800015</v>
      </c>
      <c r="HU16" s="596">
        <f t="shared" si="656"/>
        <v>8272.6085514000006</v>
      </c>
      <c r="HV16" s="596">
        <f t="shared" si="657"/>
        <v>9670.7959122000011</v>
      </c>
      <c r="HW16" s="596">
        <f t="shared" ref="HW16" si="2526">HX49*HW$33</f>
        <v>13049.748700800003</v>
      </c>
      <c r="HX16" s="596">
        <f t="shared" ref="HX16" si="2527">HX49*HX$33</f>
        <v>18642.498144000001</v>
      </c>
      <c r="HY16" s="596">
        <f t="shared" si="660"/>
        <v>9851.5026240000007</v>
      </c>
      <c r="HZ16" s="596">
        <f t="shared" si="661"/>
        <v>9950.0176502400009</v>
      </c>
      <c r="IA16" s="596">
        <f t="shared" si="662"/>
        <v>9835.0834529600015</v>
      </c>
      <c r="IB16" s="596">
        <f t="shared" si="663"/>
        <v>8743.2085788000004</v>
      </c>
      <c r="IC16" s="596">
        <f t="shared" si="664"/>
        <v>10220.9339724</v>
      </c>
      <c r="ID16" s="596">
        <f t="shared" ref="ID16" si="2528">IE49*ID$33</f>
        <v>13792.103673600002</v>
      </c>
      <c r="IE16" s="596">
        <f t="shared" ref="IE16" si="2529">IE49*IE$33</f>
        <v>19703.005248000001</v>
      </c>
      <c r="IF16" s="596">
        <f t="shared" si="667"/>
        <v>10558.728263999999</v>
      </c>
      <c r="IG16" s="596">
        <f t="shared" si="668"/>
        <v>10664.31554664</v>
      </c>
      <c r="IH16" s="596">
        <f t="shared" si="669"/>
        <v>10541.130383559999</v>
      </c>
      <c r="II16" s="596">
        <f t="shared" si="670"/>
        <v>9370.8713342999999</v>
      </c>
      <c r="IJ16" s="596">
        <f t="shared" si="671"/>
        <v>10954.680573899999</v>
      </c>
      <c r="IK16" s="596">
        <f t="shared" ref="IK16" si="2530">IL49*IK$33</f>
        <v>14782.2195696</v>
      </c>
      <c r="IL16" s="596">
        <f t="shared" ref="IL16" si="2531">IL49*IL$33</f>
        <v>21117.456527999999</v>
      </c>
      <c r="IM16" s="596">
        <f t="shared" si="674"/>
        <v>9352.1217840000008</v>
      </c>
      <c r="IN16" s="596">
        <f t="shared" si="675"/>
        <v>9445.6430018400006</v>
      </c>
      <c r="IO16" s="596">
        <f t="shared" si="676"/>
        <v>9336.5349143600015</v>
      </c>
      <c r="IP16" s="596">
        <f t="shared" si="677"/>
        <v>8300.0080833000011</v>
      </c>
      <c r="IQ16" s="596">
        <f t="shared" si="678"/>
        <v>9702.8263509000008</v>
      </c>
      <c r="IR16" s="596">
        <f t="shared" ref="IR16" si="2532">IS49*IR$33</f>
        <v>13092.970497600003</v>
      </c>
      <c r="IS16" s="596">
        <f t="shared" ref="IS16" si="2533">IS49*IS$33</f>
        <v>18704.243568000002</v>
      </c>
      <c r="IT16" s="596">
        <f t="shared" si="681"/>
        <v>10194.638616</v>
      </c>
      <c r="IU16" s="596">
        <f t="shared" si="682"/>
        <v>10296.58500216</v>
      </c>
      <c r="IV16" s="596">
        <f t="shared" si="683"/>
        <v>10177.647551640001</v>
      </c>
      <c r="IW16" s="596">
        <f t="shared" si="684"/>
        <v>9047.7417717000008</v>
      </c>
      <c r="IX16" s="596">
        <f t="shared" si="685"/>
        <v>10576.937564100001</v>
      </c>
      <c r="IY16" s="596">
        <f t="shared" ref="IY16" si="2534">IZ49*IY$33</f>
        <v>14272.494062400001</v>
      </c>
      <c r="IZ16" s="596">
        <f t="shared" ref="IZ16" si="2535">IZ49*IZ$33</f>
        <v>20389.277232</v>
      </c>
      <c r="JA16" s="596">
        <f t="shared" si="688"/>
        <v>8094.1404960000009</v>
      </c>
      <c r="JB16" s="596">
        <f t="shared" si="689"/>
        <v>8175.0819009600009</v>
      </c>
      <c r="JC16" s="596">
        <f t="shared" si="690"/>
        <v>8080.6502618400009</v>
      </c>
      <c r="JD16" s="596">
        <f t="shared" si="691"/>
        <v>7183.5496902000004</v>
      </c>
      <c r="JE16" s="596">
        <f t="shared" si="692"/>
        <v>8397.6707646000013</v>
      </c>
      <c r="JF16" s="596">
        <f t="shared" ref="JF16" si="2536">JG49*JF$33</f>
        <v>11331.796694400002</v>
      </c>
      <c r="JG16" s="596">
        <f t="shared" ref="JG16" si="2537">JG49*JG$33</f>
        <v>16188.280992000002</v>
      </c>
      <c r="JH16" s="596">
        <f t="shared" si="695"/>
        <v>9798.0900719999991</v>
      </c>
      <c r="JI16" s="596">
        <f t="shared" si="696"/>
        <v>9896.070972720001</v>
      </c>
      <c r="JJ16" s="596">
        <f t="shared" si="697"/>
        <v>9781.7599218800005</v>
      </c>
      <c r="JK16" s="596">
        <f t="shared" si="698"/>
        <v>8695.8049388999989</v>
      </c>
      <c r="JL16" s="596">
        <f t="shared" si="699"/>
        <v>10165.518449699999</v>
      </c>
      <c r="JM16" s="596">
        <f t="shared" ref="JM16" si="2538">JN49*JM$33</f>
        <v>13717.326100800001</v>
      </c>
      <c r="JN16" s="596">
        <f t="shared" ref="JN16" si="2539">JN49*JN$33</f>
        <v>19596.180143999998</v>
      </c>
      <c r="JO16" s="596">
        <f t="shared" si="702"/>
        <v>9386.9211599999999</v>
      </c>
      <c r="JP16" s="596">
        <f t="shared" si="703"/>
        <v>9480.7903716000019</v>
      </c>
      <c r="JQ16" s="596">
        <f t="shared" si="704"/>
        <v>9371.2762914000014</v>
      </c>
      <c r="JR16" s="596">
        <f t="shared" si="705"/>
        <v>8330.8925295000008</v>
      </c>
      <c r="JS16" s="596">
        <f t="shared" si="706"/>
        <v>9738.9307035000002</v>
      </c>
      <c r="JT16" s="596">
        <f t="shared" ref="JT16" si="2540">JU49*JT$33</f>
        <v>13141.689624000002</v>
      </c>
      <c r="JU16" s="596">
        <f t="shared" ref="JU16" si="2541">JU49*JU$33</f>
        <v>18773.84232</v>
      </c>
      <c r="JV16" s="596">
        <f t="shared" si="709"/>
        <v>8929.7541840000013</v>
      </c>
      <c r="JW16" s="596">
        <f t="shared" si="710"/>
        <v>9019.0517258400014</v>
      </c>
      <c r="JX16" s="596">
        <f t="shared" si="711"/>
        <v>8914.8712603600015</v>
      </c>
      <c r="JY16" s="596">
        <f t="shared" si="712"/>
        <v>7925.1568383000013</v>
      </c>
      <c r="JZ16" s="596">
        <f t="shared" si="713"/>
        <v>9264.6199659000013</v>
      </c>
      <c r="KA16" s="596">
        <f t="shared" ref="KA16" si="2542">KB49*KA$33</f>
        <v>12501.655857600002</v>
      </c>
      <c r="KB16" s="596">
        <f t="shared" ref="KB16" si="2543">KB49*KB$33</f>
        <v>17859.508368000003</v>
      </c>
      <c r="KC16" s="596">
        <f t="shared" si="716"/>
        <v>10528.735776</v>
      </c>
      <c r="KD16" s="596">
        <f t="shared" si="717"/>
        <v>10634.02313376</v>
      </c>
      <c r="KE16" s="596">
        <f t="shared" si="718"/>
        <v>10511.18788304</v>
      </c>
      <c r="KF16" s="596">
        <f t="shared" si="719"/>
        <v>9344.2530012000007</v>
      </c>
      <c r="KG16" s="596">
        <f t="shared" si="720"/>
        <v>10923.5633676</v>
      </c>
      <c r="KH16" s="596">
        <f t="shared" ref="KH16" si="2544">KI49*KH$33</f>
        <v>14740.230086400001</v>
      </c>
      <c r="KI16" s="596">
        <f t="shared" ref="KI16" si="2545">KI49*KI$33</f>
        <v>21057.471551999999</v>
      </c>
      <c r="KJ16" s="596">
        <f t="shared" si="723"/>
        <v>11490.791299</v>
      </c>
      <c r="KK16" s="596">
        <f t="shared" si="724"/>
        <v>9902.1475955000005</v>
      </c>
      <c r="KL16" s="596">
        <f t="shared" si="725"/>
        <v>11299.676267000001</v>
      </c>
      <c r="KM16" s="596">
        <f t="shared" si="726"/>
        <v>13413.886308499999</v>
      </c>
      <c r="KN16" s="596">
        <f t="shared" si="727"/>
        <v>16531.450268000001</v>
      </c>
      <c r="KO16" s="596">
        <f t="shared" ref="KO16" si="2546">KP49*KO$33</f>
        <v>23363.812662</v>
      </c>
      <c r="KP16" s="596">
        <f t="shared" ref="KP16" si="2547">KP49*KP$33</f>
        <v>33457.075289500004</v>
      </c>
      <c r="KQ16" s="596">
        <f t="shared" si="730"/>
        <v>12456.955488</v>
      </c>
      <c r="KR16" s="596">
        <f t="shared" si="731"/>
        <v>12581.525042880001</v>
      </c>
      <c r="KS16" s="596">
        <f t="shared" si="732"/>
        <v>12436.19389552</v>
      </c>
      <c r="KT16" s="596">
        <f t="shared" si="733"/>
        <v>11055.5479956</v>
      </c>
      <c r="KU16" s="596">
        <f t="shared" si="734"/>
        <v>12924.091318800001</v>
      </c>
      <c r="KV16" s="596">
        <f t="shared" ref="KV16" si="2548">KW49*KV$33</f>
        <v>17439.737683200001</v>
      </c>
      <c r="KW16" s="596">
        <f t="shared" ref="KW16" si="2549">KW49*KW$33</f>
        <v>24913.910975999999</v>
      </c>
      <c r="KX16" s="596">
        <f t="shared" si="737"/>
        <v>9697.7127359999995</v>
      </c>
      <c r="KY16" s="596">
        <f t="shared" si="738"/>
        <v>9794.6898633600013</v>
      </c>
      <c r="KZ16" s="596">
        <f t="shared" si="739"/>
        <v>9681.5498814400016</v>
      </c>
      <c r="LA16" s="596">
        <f t="shared" si="740"/>
        <v>8606.7200532000006</v>
      </c>
      <c r="LB16" s="596">
        <f t="shared" si="741"/>
        <v>10061.376963600002</v>
      </c>
      <c r="LC16" s="596">
        <f t="shared" ref="LC16" si="2550">LD49*LC$33</f>
        <v>13576.797830400003</v>
      </c>
      <c r="LD16" s="596">
        <f t="shared" ref="LD16" si="2551">LD49*LD$33</f>
        <v>19395.425471999999</v>
      </c>
      <c r="LE16" s="596">
        <f t="shared" si="744"/>
        <v>14099.532336</v>
      </c>
      <c r="LF16" s="596">
        <f t="shared" si="745"/>
        <v>14240.527659360001</v>
      </c>
      <c r="LG16" s="596">
        <f t="shared" si="746"/>
        <v>14076.033115440001</v>
      </c>
      <c r="LH16" s="596">
        <f t="shared" si="747"/>
        <v>12513.334948200001</v>
      </c>
      <c r="LI16" s="596">
        <f t="shared" si="748"/>
        <v>14628.264798600001</v>
      </c>
      <c r="LJ16" s="596">
        <f t="shared" ref="LJ16" si="2552">LK49*LJ$33</f>
        <v>19739.345270400001</v>
      </c>
      <c r="LK16" s="596">
        <f t="shared" ref="LK16" si="2553">LK49*LK$33</f>
        <v>28199.064672</v>
      </c>
      <c r="LL16" s="596">
        <f t="shared" si="751"/>
        <v>13306.992384000001</v>
      </c>
      <c r="LM16" s="596">
        <f t="shared" si="752"/>
        <v>13440.062307840002</v>
      </c>
      <c r="LN16" s="596">
        <f t="shared" si="753"/>
        <v>13284.814063360001</v>
      </c>
      <c r="LO16" s="596">
        <f t="shared" si="754"/>
        <v>11809.955740800002</v>
      </c>
      <c r="LP16" s="596">
        <f t="shared" si="755"/>
        <v>13806.004598400001</v>
      </c>
      <c r="LQ16" s="596">
        <f t="shared" ref="LQ16" si="2554">LR49*LQ$33</f>
        <v>18629.789337600003</v>
      </c>
      <c r="LR16" s="596">
        <f t="shared" ref="LR16" si="2555">LR49*LR$33</f>
        <v>26613.984768000002</v>
      </c>
      <c r="LS16" s="596">
        <f t="shared" si="758"/>
        <v>18708.392351999999</v>
      </c>
      <c r="LT16" s="596">
        <f t="shared" si="759"/>
        <v>18895.476275519999</v>
      </c>
      <c r="LU16" s="596">
        <f t="shared" si="760"/>
        <v>18677.211698080002</v>
      </c>
      <c r="LV16" s="596">
        <f t="shared" si="761"/>
        <v>16603.698212399999</v>
      </c>
      <c r="LW16" s="596">
        <f t="shared" si="762"/>
        <v>19409.9570652</v>
      </c>
      <c r="LX16" s="596">
        <f t="shared" ref="LX16" si="2556">LY49*LX$33</f>
        <v>26191.749292800003</v>
      </c>
      <c r="LY16" s="596">
        <f t="shared" ref="LY16" si="2557">LY49*LY$33</f>
        <v>37416.784703999998</v>
      </c>
      <c r="LZ16" s="596">
        <f t="shared" si="765"/>
        <v>22077.807648000002</v>
      </c>
      <c r="MA16" s="596">
        <f t="shared" si="766"/>
        <v>22298.585724480003</v>
      </c>
      <c r="MB16" s="596">
        <f t="shared" si="767"/>
        <v>22041.011301920003</v>
      </c>
      <c r="MC16" s="596">
        <f t="shared" si="768"/>
        <v>19594.054287600004</v>
      </c>
      <c r="MD16" s="596">
        <f t="shared" si="769"/>
        <v>22905.725434800002</v>
      </c>
      <c r="ME16" s="596">
        <f t="shared" ref="ME16" si="2558">MF49*ME$33</f>
        <v>30908.930707200008</v>
      </c>
      <c r="MF16" s="596">
        <f t="shared" ref="MF16" si="2559">MF49*MF$33</f>
        <v>44155.615296000004</v>
      </c>
      <c r="MG16" s="596">
        <f t="shared" si="772"/>
        <v>28197.479232000002</v>
      </c>
      <c r="MH16" s="596">
        <f t="shared" si="773"/>
        <v>28479.454024320003</v>
      </c>
      <c r="MI16" s="596">
        <f t="shared" si="774"/>
        <v>28150.483433280002</v>
      </c>
      <c r="MJ16" s="596">
        <f t="shared" si="775"/>
        <v>25025.262818400002</v>
      </c>
      <c r="MK16" s="596">
        <f t="shared" si="776"/>
        <v>29254.884703200001</v>
      </c>
      <c r="ML16" s="596">
        <f t="shared" ref="ML16" si="2560">MM49*ML$33</f>
        <v>39476.470924800007</v>
      </c>
      <c r="MM16" s="728">
        <v>51823.23</v>
      </c>
      <c r="MN16" s="596">
        <f t="shared" si="778"/>
        <v>36620.861235984899</v>
      </c>
      <c r="MO16" s="596">
        <f t="shared" si="779"/>
        <v>39112.506943228502</v>
      </c>
      <c r="MP16" s="596">
        <f t="shared" si="780"/>
        <v>40337.022520350896</v>
      </c>
      <c r="MQ16" s="596">
        <f t="shared" si="781"/>
        <v>44784.781481993698</v>
      </c>
      <c r="MR16" s="596">
        <f t="shared" si="782"/>
        <v>48210.816545895301</v>
      </c>
      <c r="MS16" s="596">
        <f t="shared" ref="MS16" si="2561">MT49*MS$33</f>
        <v>56553.554879996489</v>
      </c>
      <c r="MT16" s="596">
        <f t="shared" ref="MT16" si="2562">MT49*MT$33</f>
        <v>76171.86570896738</v>
      </c>
      <c r="MU16" s="596">
        <f t="shared" si="785"/>
        <v>38081.809991999995</v>
      </c>
      <c r="MV16" s="596">
        <f t="shared" si="786"/>
        <v>0</v>
      </c>
      <c r="MW16" s="596">
        <f t="shared" si="787"/>
        <v>15010.348463999999</v>
      </c>
      <c r="MX16" s="596">
        <f t="shared" si="788"/>
        <v>13910.052858999999</v>
      </c>
      <c r="MY16" s="596">
        <f t="shared" si="789"/>
        <v>13215.129319</v>
      </c>
      <c r="MZ16" s="596">
        <f t="shared" ref="MZ16" si="2563">NA49*MZ$33</f>
        <v>15682.107885999998</v>
      </c>
      <c r="NA16" s="596">
        <f t="shared" ref="NA16" si="2564">NA49*NA$33</f>
        <v>19909.559420999998</v>
      </c>
      <c r="NB16" s="596">
        <f t="shared" si="792"/>
        <v>15101.475487999998</v>
      </c>
      <c r="NC16" s="596">
        <f t="shared" si="793"/>
        <v>0</v>
      </c>
      <c r="ND16" s="596">
        <f t="shared" si="794"/>
        <v>12251.071989639999</v>
      </c>
      <c r="NE16" s="596">
        <f t="shared" si="795"/>
        <v>11939.604057699999</v>
      </c>
      <c r="NF16" s="596">
        <f t="shared" si="796"/>
        <v>12694.677832099998</v>
      </c>
      <c r="NG16" s="596">
        <f t="shared" ref="NG16" si="2565">NH49*NG$33</f>
        <v>18216.154807399998</v>
      </c>
      <c r="NH16" s="596">
        <f t="shared" ref="NH16" si="2566">NH49*NH$33</f>
        <v>24181.237625159996</v>
      </c>
      <c r="NI16" s="596">
        <f t="shared" si="799"/>
        <v>10824.207623999999</v>
      </c>
      <c r="NJ16" s="596">
        <f t="shared" si="800"/>
        <v>10932.449700239998</v>
      </c>
      <c r="NK16" s="596">
        <f t="shared" si="801"/>
        <v>10806.167277959999</v>
      </c>
      <c r="NL16" s="596">
        <f t="shared" si="802"/>
        <v>9606.4842662999981</v>
      </c>
      <c r="NM16" s="596">
        <f t="shared" si="803"/>
        <v>11230.1154099</v>
      </c>
      <c r="NN16" s="596">
        <f t="shared" ref="NN16" si="2567">NO49*NN$33</f>
        <v>15153.890673599999</v>
      </c>
      <c r="NO16" s="596">
        <f t="shared" ref="NO16" si="2568">NO49*NO$33</f>
        <v>21648.415247999998</v>
      </c>
      <c r="NP16" s="596">
        <f t="shared" si="806"/>
        <v>9954.8489039999986</v>
      </c>
      <c r="NQ16" s="596">
        <f t="shared" si="807"/>
        <v>10054.397393039999</v>
      </c>
      <c r="NR16" s="596">
        <f t="shared" si="808"/>
        <v>9938.2574891599997</v>
      </c>
      <c r="NS16" s="596">
        <f t="shared" si="809"/>
        <v>8834.9284022999982</v>
      </c>
      <c r="NT16" s="596">
        <f t="shared" si="810"/>
        <v>10328.155737899999</v>
      </c>
      <c r="NU16" s="596">
        <f t="shared" ref="NU16" si="2569">NV49*NU$33</f>
        <v>13936.788465599999</v>
      </c>
      <c r="NV16" s="596">
        <f t="shared" ref="NV16" si="2570">NV49*NV$33</f>
        <v>19909.697807999997</v>
      </c>
      <c r="NW16" s="596">
        <f t="shared" si="813"/>
        <v>9419.6112960000009</v>
      </c>
      <c r="NX16" s="596">
        <f t="shared" si="814"/>
        <v>9513.8074089600013</v>
      </c>
      <c r="NY16" s="596">
        <f t="shared" si="815"/>
        <v>9403.9119438400012</v>
      </c>
      <c r="NZ16" s="596">
        <f t="shared" si="816"/>
        <v>8359.9050251999997</v>
      </c>
      <c r="OA16" s="596">
        <f t="shared" si="817"/>
        <v>9772.8467196000001</v>
      </c>
      <c r="OB16" s="596">
        <f t="shared" ref="OB16" si="2571">OC49*OB$33</f>
        <v>13187.455814400002</v>
      </c>
      <c r="OC16" s="596">
        <f t="shared" si="378"/>
        <v>18839.222592000002</v>
      </c>
      <c r="OD16" s="596">
        <f>$OJ$49*OD$33</f>
        <v>9991.1788559999968</v>
      </c>
      <c r="OE16" s="596">
        <f t="shared" ref="OE16:OJ16" si="2572">$OJ$49*OE$33</f>
        <v>10091.090644559998</v>
      </c>
      <c r="OF16" s="596">
        <f t="shared" si="2572"/>
        <v>9974.5268912399988</v>
      </c>
      <c r="OG16" s="596">
        <f t="shared" si="2572"/>
        <v>8867.1712346999975</v>
      </c>
      <c r="OH16" s="596">
        <f t="shared" si="2572"/>
        <v>10365.848063099998</v>
      </c>
      <c r="OI16" s="596">
        <f t="shared" si="2572"/>
        <v>13987.650398399997</v>
      </c>
      <c r="OJ16" s="730">
        <f t="shared" si="2572"/>
        <v>19982.357711999994</v>
      </c>
      <c r="OK16" s="732">
        <f t="shared" si="1774"/>
        <v>9648.7562880000005</v>
      </c>
      <c r="OL16" s="108">
        <f t="shared" si="1774"/>
        <v>9745.2438508800005</v>
      </c>
      <c r="OM16" s="108">
        <f t="shared" ref="OM16:OR16" si="2573">$OQ49*OM$33</f>
        <v>9632.6750275200011</v>
      </c>
      <c r="ON16" s="108">
        <f t="shared" si="2573"/>
        <v>8563.2712056</v>
      </c>
      <c r="OO16" s="108">
        <f t="shared" si="2573"/>
        <v>10010.584648800001</v>
      </c>
      <c r="OP16" s="108">
        <f t="shared" si="2573"/>
        <v>13508.2588032</v>
      </c>
      <c r="OQ16" s="108">
        <f t="shared" si="2573"/>
        <v>19297.512576000001</v>
      </c>
      <c r="OR16" s="108">
        <f t="shared" si="821"/>
        <v>11440.187280000002</v>
      </c>
      <c r="OS16" s="108">
        <f t="shared" si="821"/>
        <v>11554.589152800001</v>
      </c>
      <c r="OT16" s="108">
        <f t="shared" si="821"/>
        <v>11421.120301200002</v>
      </c>
      <c r="OU16" s="108">
        <f t="shared" si="821"/>
        <v>10153.166211000002</v>
      </c>
      <c r="OV16" s="108">
        <f t="shared" si="821"/>
        <v>11869.194303000002</v>
      </c>
      <c r="OW16" s="108">
        <f t="shared" si="821"/>
        <v>16016.262192000004</v>
      </c>
      <c r="OX16" s="108">
        <f t="shared" si="821"/>
        <v>22880.374560000004</v>
      </c>
      <c r="OY16" s="108">
        <f t="shared" ref="OY16:PE16" si="2574">$PE49*OY$33</f>
        <v>9541.0677600000017</v>
      </c>
      <c r="OZ16" s="108">
        <f t="shared" si="2574"/>
        <v>9636.4784376000025</v>
      </c>
      <c r="PA16" s="108">
        <f t="shared" si="2574"/>
        <v>9525.1659804000028</v>
      </c>
      <c r="PB16" s="108">
        <f t="shared" si="2574"/>
        <v>8467.6976370000011</v>
      </c>
      <c r="PC16" s="108">
        <f t="shared" si="2574"/>
        <v>9898.8578010000019</v>
      </c>
      <c r="PD16" s="108">
        <f t="shared" si="2574"/>
        <v>13357.494864000004</v>
      </c>
      <c r="PE16" s="108">
        <f t="shared" si="2574"/>
        <v>19082.135520000003</v>
      </c>
      <c r="PF16" s="108">
        <f t="shared" ref="PF16:PL16" si="2575">$PL49*PF$33</f>
        <v>9216.7813440000009</v>
      </c>
      <c r="PG16" s="108">
        <f t="shared" si="2575"/>
        <v>9308.9491574400017</v>
      </c>
      <c r="PH16" s="108">
        <f t="shared" si="2575"/>
        <v>9201.4200417600005</v>
      </c>
      <c r="PI16" s="108">
        <f t="shared" si="2575"/>
        <v>8179.8934428000002</v>
      </c>
      <c r="PJ16" s="108">
        <f t="shared" si="2575"/>
        <v>9562.4106444000008</v>
      </c>
      <c r="PK16" s="108">
        <f t="shared" si="2575"/>
        <v>12903.493881600001</v>
      </c>
      <c r="PL16" s="108">
        <f t="shared" si="2575"/>
        <v>18433.562688000002</v>
      </c>
      <c r="PM16" s="108">
        <f t="shared" ref="PM16:PS16" si="2576">$PS49*PM$33</f>
        <v>9961.0476659999986</v>
      </c>
      <c r="PN16" s="108">
        <f t="shared" si="2576"/>
        <v>10060.658142659999</v>
      </c>
      <c r="PO16" s="108">
        <f t="shared" si="2576"/>
        <v>9944.4459198900004</v>
      </c>
      <c r="PP16" s="108">
        <f t="shared" si="2576"/>
        <v>8840.4298035749998</v>
      </c>
      <c r="PQ16" s="108">
        <f t="shared" si="2576"/>
        <v>10334.586953475</v>
      </c>
      <c r="PR16" s="108">
        <f t="shared" si="2576"/>
        <v>13945.4667324</v>
      </c>
      <c r="PS16" s="108">
        <f t="shared" si="2576"/>
        <v>19922.095331999997</v>
      </c>
      <c r="PT16" s="108">
        <f t="shared" ref="PT16:PZ16" si="2577">$PZ49*PT$33</f>
        <v>9992.8954259999991</v>
      </c>
      <c r="PU16" s="108">
        <f t="shared" si="2577"/>
        <v>10092.824380259999</v>
      </c>
      <c r="PV16" s="108">
        <f t="shared" si="2577"/>
        <v>9976.2406002899988</v>
      </c>
      <c r="PW16" s="108">
        <f t="shared" si="2577"/>
        <v>8868.6946905749992</v>
      </c>
      <c r="PX16" s="108">
        <f t="shared" si="2577"/>
        <v>10367.629004474999</v>
      </c>
      <c r="PY16" s="108">
        <f t="shared" si="2577"/>
        <v>13990.053596399999</v>
      </c>
      <c r="PZ16" s="108">
        <f t="shared" si="2577"/>
        <v>19985.790851999998</v>
      </c>
      <c r="QA16" s="108">
        <f t="shared" ref="QA16:QG16" si="2578">$QG49*QA$33</f>
        <v>11380.570830000001</v>
      </c>
      <c r="QB16" s="108">
        <f t="shared" si="2578"/>
        <v>11494.376538300001</v>
      </c>
      <c r="QC16" s="108">
        <f t="shared" si="2578"/>
        <v>11361.603211950001</v>
      </c>
      <c r="QD16" s="108">
        <f t="shared" si="2578"/>
        <v>10100.256611625</v>
      </c>
      <c r="QE16" s="108">
        <f t="shared" si="2578"/>
        <v>11807.342236125001</v>
      </c>
      <c r="QF16" s="108">
        <f t="shared" si="2578"/>
        <v>15932.799162000003</v>
      </c>
      <c r="QG16" s="108">
        <f t="shared" si="2578"/>
        <v>22761.141660000001</v>
      </c>
      <c r="QH16" s="108">
        <f t="shared" ref="QH16:QN16" si="2579">$QN49*QH$33</f>
        <v>11358.704249999999</v>
      </c>
      <c r="QI16" s="108">
        <f t="shared" si="2579"/>
        <v>11472.2912925</v>
      </c>
      <c r="QJ16" s="108">
        <f t="shared" si="2579"/>
        <v>11339.77307625</v>
      </c>
      <c r="QK16" s="108">
        <f t="shared" si="2579"/>
        <v>10080.850021875</v>
      </c>
      <c r="QL16" s="108">
        <f t="shared" si="2579"/>
        <v>11784.655659374999</v>
      </c>
      <c r="QM16" s="108">
        <f t="shared" si="2579"/>
        <v>15902.185949999999</v>
      </c>
      <c r="QN16" s="108">
        <f t="shared" si="2579"/>
        <v>22717.408499999998</v>
      </c>
      <c r="QO16" s="108">
        <f t="shared" ref="QO16:QU16" si="2580">$QU49*QO$33</f>
        <v>11831.049215999999</v>
      </c>
      <c r="QP16" s="108">
        <f t="shared" si="2580"/>
        <v>11949.35970816</v>
      </c>
      <c r="QQ16" s="108">
        <f t="shared" si="2580"/>
        <v>11811.33080064</v>
      </c>
      <c r="QR16" s="108">
        <f t="shared" si="2580"/>
        <v>10500.056179199999</v>
      </c>
      <c r="QS16" s="108">
        <f t="shared" si="2580"/>
        <v>12274.7135616</v>
      </c>
      <c r="QT16" s="108">
        <f t="shared" si="2580"/>
        <v>16563.4689024</v>
      </c>
      <c r="QU16" s="108">
        <f t="shared" si="2580"/>
        <v>23662.098431999999</v>
      </c>
      <c r="QV16" s="108">
        <f t="shared" ref="QV16:RB16" si="2581">$RB49*QV$33</f>
        <v>10921.284467999998</v>
      </c>
      <c r="QW16" s="108">
        <f t="shared" si="2581"/>
        <v>11030.49731268</v>
      </c>
      <c r="QX16" s="108">
        <f t="shared" si="2581"/>
        <v>10903.08232722</v>
      </c>
      <c r="QY16" s="108">
        <f t="shared" si="2581"/>
        <v>9692.6399653499993</v>
      </c>
      <c r="QZ16" s="108">
        <f t="shared" si="2581"/>
        <v>11330.832635549999</v>
      </c>
      <c r="RA16" s="108">
        <f t="shared" si="2581"/>
        <v>15289.798255199999</v>
      </c>
      <c r="RB16" s="108">
        <f t="shared" si="2581"/>
        <v>21842.568935999996</v>
      </c>
      <c r="RC16" s="108">
        <f t="shared" ref="RC16:RI16" si="2582">$RI49*RC$33</f>
        <v>11175.657588</v>
      </c>
      <c r="RD16" s="108">
        <f t="shared" si="2582"/>
        <v>11287.414163880001</v>
      </c>
      <c r="RE16" s="108">
        <f t="shared" si="2582"/>
        <v>11157.031492020002</v>
      </c>
      <c r="RF16" s="108">
        <f t="shared" si="2582"/>
        <v>9918.3961093500002</v>
      </c>
      <c r="RG16" s="108">
        <f t="shared" si="2582"/>
        <v>11594.744747550001</v>
      </c>
      <c r="RH16" s="108">
        <f t="shared" si="2582"/>
        <v>15645.920623200002</v>
      </c>
      <c r="RI16" s="108">
        <f t="shared" si="2582"/>
        <v>22351.315176</v>
      </c>
      <c r="RJ16" s="108">
        <f t="shared" ref="RJ16:RP16" si="2583">$RP49*RJ$33</f>
        <v>14799.072582000001</v>
      </c>
      <c r="RK16" s="108">
        <f t="shared" si="2583"/>
        <v>14947.063307820001</v>
      </c>
      <c r="RL16" s="108">
        <f t="shared" si="2583"/>
        <v>14774.407461030001</v>
      </c>
      <c r="RM16" s="108">
        <f t="shared" si="2583"/>
        <v>13134.176916525001</v>
      </c>
      <c r="RN16" s="108">
        <f t="shared" si="2583"/>
        <v>15354.037803825</v>
      </c>
      <c r="RO16" s="108">
        <f t="shared" si="2583"/>
        <v>20718.7016148</v>
      </c>
      <c r="RP16" s="108">
        <f t="shared" si="2583"/>
        <v>29598.145164000001</v>
      </c>
      <c r="RQ16" s="108">
        <f t="shared" ref="RQ16:RW16" si="2584">$RW49*RQ$33</f>
        <v>14307.960185999998</v>
      </c>
      <c r="RR16" s="108">
        <f t="shared" si="2584"/>
        <v>14451.039787859998</v>
      </c>
      <c r="RS16" s="108">
        <f t="shared" si="2584"/>
        <v>14284.113585689998</v>
      </c>
      <c r="RT16" s="108">
        <f t="shared" si="2584"/>
        <v>12698.314665074999</v>
      </c>
      <c r="RU16" s="108">
        <f t="shared" si="2584"/>
        <v>14844.508692974998</v>
      </c>
      <c r="RV16" s="108">
        <f t="shared" si="2584"/>
        <v>20031.1442604</v>
      </c>
      <c r="RW16" s="108">
        <f t="shared" si="2584"/>
        <v>28615.920371999997</v>
      </c>
      <c r="RX16" s="108">
        <f t="shared" ref="RX16:SK16" si="2585">$SD49*RX$33</f>
        <v>17504.515511999998</v>
      </c>
      <c r="RY16" s="108">
        <f t="shared" si="2585"/>
        <v>17679.56066712</v>
      </c>
      <c r="RZ16" s="108">
        <f t="shared" si="2585"/>
        <v>17475.341319480001</v>
      </c>
      <c r="SA16" s="108">
        <f t="shared" si="2585"/>
        <v>15535.257516899999</v>
      </c>
      <c r="SB16" s="108">
        <f t="shared" si="2585"/>
        <v>18160.934843700001</v>
      </c>
      <c r="SC16" s="108">
        <f t="shared" si="2585"/>
        <v>24506.321716800001</v>
      </c>
      <c r="SD16" s="108">
        <f t="shared" si="2585"/>
        <v>35009.031023999996</v>
      </c>
      <c r="SE16" s="108">
        <f t="shared" ref="SE16:SK16" si="2586">$SK49*SE$33</f>
        <v>12813.695748</v>
      </c>
      <c r="SF16" s="108">
        <f t="shared" si="2586"/>
        <v>12941.832705480001</v>
      </c>
      <c r="SG16" s="108">
        <f t="shared" si="2586"/>
        <v>12792.339588420002</v>
      </c>
      <c r="SH16" s="108">
        <f t="shared" si="2586"/>
        <v>11372.154976350001</v>
      </c>
      <c r="SI16" s="108">
        <f t="shared" si="2586"/>
        <v>13294.209338550001</v>
      </c>
      <c r="SJ16" s="108">
        <f t="shared" si="2586"/>
        <v>17939.174047200002</v>
      </c>
      <c r="SK16" s="108">
        <f t="shared" si="2586"/>
        <v>25627.391496</v>
      </c>
      <c r="SL16" s="108">
        <f t="shared" ref="SL16:SR16" si="2587">$SR49*SL$33</f>
        <v>13117.599036</v>
      </c>
      <c r="SM16" s="108">
        <f t="shared" si="2587"/>
        <v>13248.775026359999</v>
      </c>
      <c r="SN16" s="108">
        <f t="shared" si="2587"/>
        <v>13095.73637094</v>
      </c>
      <c r="SO16" s="108">
        <f t="shared" si="2587"/>
        <v>11641.86914445</v>
      </c>
      <c r="SP16" s="108">
        <f t="shared" si="2587"/>
        <v>13609.508999849999</v>
      </c>
      <c r="SQ16" s="108">
        <f t="shared" si="2587"/>
        <v>18364.6386504</v>
      </c>
      <c r="SR16" s="108">
        <f t="shared" si="2587"/>
        <v>26235.198071999999</v>
      </c>
      <c r="SS16" s="108">
        <f t="shared" ref="SS16:SY16" si="2588">$SY49*SS$33</f>
        <v>12712.692851999998</v>
      </c>
      <c r="ST16" s="108">
        <f t="shared" si="2588"/>
        <v>12839.81978052</v>
      </c>
      <c r="SU16" s="108">
        <f t="shared" si="2588"/>
        <v>12691.50503058</v>
      </c>
      <c r="SV16" s="108">
        <f t="shared" si="2588"/>
        <v>11282.51490615</v>
      </c>
      <c r="SW16" s="108">
        <f t="shared" si="2588"/>
        <v>13189.41883395</v>
      </c>
      <c r="SX16" s="108">
        <f t="shared" si="2588"/>
        <v>17797.7699928</v>
      </c>
      <c r="SY16" s="108">
        <f t="shared" si="2588"/>
        <v>25425.385703999997</v>
      </c>
      <c r="SZ16" s="108">
        <f t="shared" ref="SZ16:TF16" si="2589">$TF49*SZ$33</f>
        <v>11839.862303999997</v>
      </c>
      <c r="TA16" s="108">
        <f t="shared" si="2589"/>
        <v>11958.260927039997</v>
      </c>
      <c r="TB16" s="108">
        <f t="shared" si="2589"/>
        <v>11820.129200159998</v>
      </c>
      <c r="TC16" s="108">
        <f t="shared" si="2589"/>
        <v>10507.877794799997</v>
      </c>
      <c r="TD16" s="108">
        <f t="shared" si="2589"/>
        <v>12283.857140399998</v>
      </c>
      <c r="TE16" s="108">
        <f t="shared" si="2589"/>
        <v>16575.807225599998</v>
      </c>
      <c r="TF16" s="108">
        <f t="shared" si="2589"/>
        <v>23679.724607999993</v>
      </c>
      <c r="TG16" s="108">
        <f t="shared" ref="TG16:TM16" si="2590">$TM49*TG$33</f>
        <v>12472.786692</v>
      </c>
      <c r="TH16" s="108">
        <f t="shared" si="2590"/>
        <v>12597.51455892</v>
      </c>
      <c r="TI16" s="108">
        <f t="shared" si="2590"/>
        <v>12451.998714180001</v>
      </c>
      <c r="TJ16" s="108">
        <f t="shared" si="2590"/>
        <v>11069.59818915</v>
      </c>
      <c r="TK16" s="108">
        <f t="shared" si="2590"/>
        <v>12940.516192949999</v>
      </c>
      <c r="TL16" s="108">
        <f t="shared" si="2590"/>
        <v>17461.901368800001</v>
      </c>
      <c r="TM16" s="108">
        <f t="shared" si="2590"/>
        <v>24945.573383999999</v>
      </c>
      <c r="TN16" s="108">
        <f t="shared" ref="TN16:TT16" si="2591">$TT49*TN$33</f>
        <v>14742.069947999998</v>
      </c>
      <c r="TO16" s="108">
        <f t="shared" si="2591"/>
        <v>14889.490647479999</v>
      </c>
      <c r="TP16" s="108">
        <f t="shared" si="2591"/>
        <v>14717.49983142</v>
      </c>
      <c r="TQ16" s="108">
        <f t="shared" si="2591"/>
        <v>13083.58707885</v>
      </c>
      <c r="TR16" s="108">
        <f t="shared" si="2591"/>
        <v>15294.89757105</v>
      </c>
      <c r="TS16" s="108">
        <f t="shared" si="2591"/>
        <v>20638.8979272</v>
      </c>
      <c r="TT16" s="108">
        <f t="shared" si="2591"/>
        <v>29484.139895999997</v>
      </c>
      <c r="TU16" s="108">
        <f t="shared" ref="TU16:UA16" si="2592">$UA49*TU$33</f>
        <v>12039.443730000001</v>
      </c>
      <c r="TV16" s="108">
        <f t="shared" si="2592"/>
        <v>12159.8381673</v>
      </c>
      <c r="TW16" s="108">
        <f t="shared" si="2592"/>
        <v>12019.377990450001</v>
      </c>
      <c r="TX16" s="108">
        <f t="shared" si="2592"/>
        <v>10685.006310375</v>
      </c>
      <c r="TY16" s="108">
        <f t="shared" si="2592"/>
        <v>12490.922869875001</v>
      </c>
      <c r="TZ16" s="108">
        <f t="shared" si="2592"/>
        <v>16855.221222000004</v>
      </c>
      <c r="UA16" s="108">
        <f t="shared" si="2592"/>
        <v>24078.887460000002</v>
      </c>
      <c r="UB16" s="108">
        <f t="shared" ref="UB16:UH16" si="2593">$UH49*UB$33</f>
        <v>12975.440705999999</v>
      </c>
      <c r="UC16" s="108">
        <f t="shared" si="2593"/>
        <v>13105.195113060001</v>
      </c>
      <c r="UD16" s="108">
        <f t="shared" si="2593"/>
        <v>12953.814971490001</v>
      </c>
      <c r="UE16" s="108">
        <f t="shared" si="2593"/>
        <v>11515.703626574999</v>
      </c>
      <c r="UF16" s="108">
        <f t="shared" si="2593"/>
        <v>13462.019732475001</v>
      </c>
      <c r="UG16" s="108">
        <f t="shared" si="2593"/>
        <v>18165.616988400001</v>
      </c>
      <c r="UH16" s="108">
        <f t="shared" si="2593"/>
        <v>25950.881411999999</v>
      </c>
      <c r="UI16" s="108">
        <f t="shared" si="842"/>
        <v>12752.308589934277</v>
      </c>
      <c r="UJ16" s="108">
        <f t="shared" si="842"/>
        <v>12879.83167583362</v>
      </c>
      <c r="UK16" s="108">
        <f t="shared" si="842"/>
        <v>12731.054742284387</v>
      </c>
      <c r="UL16" s="108">
        <f t="shared" si="842"/>
        <v>11317.673873566671</v>
      </c>
      <c r="UM16" s="108">
        <f t="shared" si="842"/>
        <v>13230.520162056811</v>
      </c>
      <c r="UN16" s="108">
        <f t="shared" si="842"/>
        <v>17853.23202590799</v>
      </c>
      <c r="UO16" s="108">
        <f t="shared" si="842"/>
        <v>25504.617179868554</v>
      </c>
      <c r="UP16" s="108">
        <f t="shared" si="843"/>
        <v>10432.328691607248</v>
      </c>
      <c r="UQ16" s="108">
        <f t="shared" si="843"/>
        <v>10536.651978523321</v>
      </c>
      <c r="UR16" s="108">
        <f t="shared" si="843"/>
        <v>10414.941477121236</v>
      </c>
      <c r="US16" s="108">
        <f t="shared" si="843"/>
        <v>9258.6917138014323</v>
      </c>
      <c r="UT16" s="108">
        <f t="shared" si="843"/>
        <v>10823.54101754252</v>
      </c>
      <c r="UU16" s="108">
        <f t="shared" si="843"/>
        <v>14605.260168250148</v>
      </c>
      <c r="UV16" s="108">
        <f t="shared" si="843"/>
        <v>20864.657383214497</v>
      </c>
      <c r="UW16" s="108">
        <f t="shared" si="844"/>
        <v>10669.294770995997</v>
      </c>
      <c r="UX16" s="108">
        <f t="shared" si="844"/>
        <v>10775.987718705959</v>
      </c>
      <c r="UY16" s="108">
        <f t="shared" si="844"/>
        <v>10651.512613044339</v>
      </c>
      <c r="UZ16" s="108">
        <f t="shared" si="844"/>
        <v>9468.9991092589498</v>
      </c>
      <c r="VA16" s="108">
        <f t="shared" si="844"/>
        <v>11069.393324908349</v>
      </c>
      <c r="VB16" s="108">
        <f t="shared" si="844"/>
        <v>14937.0126793944</v>
      </c>
      <c r="VC16" s="108">
        <f t="shared" si="844"/>
        <v>21338.589541991994</v>
      </c>
      <c r="VD16" s="108">
        <f t="shared" si="845"/>
        <v>11038.967856349384</v>
      </c>
      <c r="VE16" s="108">
        <f t="shared" si="845"/>
        <v>11149.357534912877</v>
      </c>
      <c r="VF16" s="108">
        <f t="shared" si="845"/>
        <v>11020.569576588799</v>
      </c>
      <c r="VG16" s="108">
        <f t="shared" si="845"/>
        <v>9797.0839725100759</v>
      </c>
      <c r="VH16" s="108">
        <f t="shared" si="845"/>
        <v>11452.929150962484</v>
      </c>
      <c r="VI16" s="108">
        <f t="shared" si="845"/>
        <v>15454.554998889138</v>
      </c>
      <c r="VJ16" s="108">
        <f t="shared" si="845"/>
        <v>22077.935712698767</v>
      </c>
      <c r="VK16" s="108">
        <f t="shared" si="846"/>
        <v>9424.0373591675507</v>
      </c>
      <c r="VL16" s="108">
        <f t="shared" si="846"/>
        <v>9518.2777327592266</v>
      </c>
      <c r="VM16" s="108">
        <f t="shared" si="846"/>
        <v>9408.330630235605</v>
      </c>
      <c r="VN16" s="108">
        <f t="shared" si="846"/>
        <v>8363.8331562612002</v>
      </c>
      <c r="VO16" s="108">
        <f t="shared" si="846"/>
        <v>9777.4387601363323</v>
      </c>
      <c r="VP16" s="108">
        <f t="shared" si="846"/>
        <v>13193.652302834571</v>
      </c>
      <c r="VQ16" s="108">
        <f t="shared" si="846"/>
        <v>18848.074718335101</v>
      </c>
      <c r="VR16" s="108">
        <f t="shared" si="847"/>
        <v>10572.952159021395</v>
      </c>
      <c r="VS16" s="108">
        <f t="shared" si="847"/>
        <v>10678.681680611609</v>
      </c>
      <c r="VT16" s="108">
        <f t="shared" si="847"/>
        <v>10555.330572089695</v>
      </c>
      <c r="VU16" s="108">
        <f t="shared" si="847"/>
        <v>9383.4950411314876</v>
      </c>
      <c r="VV16" s="108">
        <f t="shared" si="847"/>
        <v>10969.437864984699</v>
      </c>
      <c r="VW16" s="108">
        <f t="shared" si="847"/>
        <v>14802.133022629956</v>
      </c>
      <c r="VX16" s="108">
        <f t="shared" si="847"/>
        <v>21145.904318042791</v>
      </c>
      <c r="VY16" s="108">
        <f t="shared" ref="VY16:WE16" si="2594">$WE49*VY$33</f>
        <v>9403.1884799999989</v>
      </c>
      <c r="VZ16" s="108">
        <f t="shared" si="2594"/>
        <v>9497.2203647999995</v>
      </c>
      <c r="WA16" s="108">
        <f t="shared" si="2594"/>
        <v>9387.5164991999991</v>
      </c>
      <c r="WB16" s="108">
        <f t="shared" si="2594"/>
        <v>8345.3297759999987</v>
      </c>
      <c r="WC16" s="108">
        <f t="shared" si="2594"/>
        <v>9755.808047999999</v>
      </c>
      <c r="WD16" s="108">
        <f t="shared" si="2594"/>
        <v>13164.463872</v>
      </c>
      <c r="WE16" s="108">
        <f t="shared" si="2594"/>
        <v>18806.376959999998</v>
      </c>
      <c r="WF16" s="108">
        <f t="shared" si="850"/>
        <v>9831.2475013790481</v>
      </c>
      <c r="WG16" s="108">
        <f t="shared" si="850"/>
        <v>9929.5599763928385</v>
      </c>
      <c r="WH16" s="108">
        <f t="shared" si="850"/>
        <v>9814.8620888767509</v>
      </c>
      <c r="WI16" s="108">
        <f t="shared" si="850"/>
        <v>8725.2321574739053</v>
      </c>
      <c r="WJ16" s="108">
        <f t="shared" si="850"/>
        <v>10199.919282680761</v>
      </c>
      <c r="WK16" s="108">
        <f t="shared" si="850"/>
        <v>13763.746501930667</v>
      </c>
      <c r="WL16" s="108">
        <f t="shared" si="850"/>
        <v>19662.495002758096</v>
      </c>
      <c r="WM16" s="108">
        <f t="shared" si="851"/>
        <v>9089.563901655767</v>
      </c>
      <c r="WN16" s="108">
        <f t="shared" si="851"/>
        <v>9180.4595406723238</v>
      </c>
      <c r="WO16" s="108">
        <f t="shared" si="851"/>
        <v>9074.41462848634</v>
      </c>
      <c r="WP16" s="108">
        <f t="shared" si="851"/>
        <v>8066.9879627194914</v>
      </c>
      <c r="WQ16" s="108">
        <f t="shared" si="851"/>
        <v>9430.4225479678571</v>
      </c>
      <c r="WR16" s="108">
        <f t="shared" si="851"/>
        <v>12725.389462318073</v>
      </c>
      <c r="WS16" s="108">
        <f t="shared" si="851"/>
        <v>18179.127803311534</v>
      </c>
      <c r="WT16" s="108">
        <f t="shared" si="852"/>
        <v>11065.471879735964</v>
      </c>
      <c r="WU16" s="108">
        <f t="shared" si="852"/>
        <v>11176.126598533325</v>
      </c>
      <c r="WV16" s="108">
        <f t="shared" si="852"/>
        <v>11047.029426603071</v>
      </c>
      <c r="WW16" s="108">
        <f t="shared" si="852"/>
        <v>9820.6062932656678</v>
      </c>
      <c r="WX16" s="108">
        <f t="shared" si="852"/>
        <v>11480.427075226062</v>
      </c>
      <c r="WY16" s="108">
        <f t="shared" si="852"/>
        <v>15491.66063163035</v>
      </c>
      <c r="WZ16" s="108">
        <f t="shared" si="852"/>
        <v>22130.943759471927</v>
      </c>
      <c r="XA16" s="108">
        <f t="shared" si="853"/>
        <v>8854.0165995642037</v>
      </c>
      <c r="XB16" s="108">
        <f t="shared" si="853"/>
        <v>8942.5567655598461</v>
      </c>
      <c r="XC16" s="108">
        <f t="shared" si="853"/>
        <v>8839.2599052315982</v>
      </c>
      <c r="XD16" s="108">
        <f t="shared" si="853"/>
        <v>7857.939732113231</v>
      </c>
      <c r="XE16" s="108">
        <f t="shared" si="853"/>
        <v>9186.0422220478631</v>
      </c>
      <c r="XF16" s="108">
        <f t="shared" si="853"/>
        <v>12395.623239389886</v>
      </c>
      <c r="XG16" s="108">
        <f t="shared" si="853"/>
        <v>17708.033199128407</v>
      </c>
      <c r="XH16" s="108">
        <f t="shared" si="854"/>
        <v>10504.552089529689</v>
      </c>
      <c r="XI16" s="108">
        <f t="shared" si="854"/>
        <v>10609.597610424986</v>
      </c>
      <c r="XJ16" s="108">
        <f t="shared" si="854"/>
        <v>10487.044502713807</v>
      </c>
      <c r="XK16" s="108">
        <f t="shared" si="854"/>
        <v>9322.7899794575987</v>
      </c>
      <c r="XL16" s="108">
        <f t="shared" si="854"/>
        <v>10898.472792887052</v>
      </c>
      <c r="XM16" s="108">
        <f t="shared" si="854"/>
        <v>14706.372925341566</v>
      </c>
      <c r="XN16" s="108">
        <f t="shared" si="854"/>
        <v>21009.104179059377</v>
      </c>
      <c r="XO16" s="108">
        <f t="shared" si="855"/>
        <v>11911.223715491811</v>
      </c>
      <c r="XP16" s="108">
        <f t="shared" si="855"/>
        <v>12030.335952646728</v>
      </c>
      <c r="XQ16" s="108">
        <f t="shared" si="855"/>
        <v>11891.371675965991</v>
      </c>
      <c r="XR16" s="108">
        <f t="shared" si="855"/>
        <v>10571.211047498982</v>
      </c>
      <c r="XS16" s="108">
        <f t="shared" si="855"/>
        <v>12357.894604822754</v>
      </c>
      <c r="XT16" s="108">
        <f t="shared" si="855"/>
        <v>16675.713201688537</v>
      </c>
      <c r="XU16" s="108">
        <f t="shared" si="855"/>
        <v>23822.447430983622</v>
      </c>
      <c r="XV16" s="108">
        <f t="shared" si="856"/>
        <v>13563.713643570729</v>
      </c>
      <c r="XW16" s="108">
        <f t="shared" si="856"/>
        <v>13699.350780006438</v>
      </c>
      <c r="XX16" s="108">
        <f t="shared" si="856"/>
        <v>13541.107454164779</v>
      </c>
      <c r="XY16" s="108">
        <f t="shared" si="856"/>
        <v>12037.795858669022</v>
      </c>
      <c r="XZ16" s="108">
        <f t="shared" si="856"/>
        <v>14072.352905204632</v>
      </c>
      <c r="YA16" s="108">
        <f t="shared" si="856"/>
        <v>18989.19910099902</v>
      </c>
      <c r="YB16" s="108">
        <f t="shared" si="856"/>
        <v>27127.427287141458</v>
      </c>
      <c r="YC16" s="108">
        <f t="shared" si="857"/>
        <v>13656.581698899197</v>
      </c>
      <c r="YD16" s="108">
        <f t="shared" si="857"/>
        <v>13793.147515888191</v>
      </c>
      <c r="YE16" s="108">
        <f t="shared" si="857"/>
        <v>13633.820729401034</v>
      </c>
      <c r="YF16" s="108">
        <f t="shared" si="857"/>
        <v>12120.216257773038</v>
      </c>
      <c r="YG16" s="108">
        <f t="shared" si="857"/>
        <v>14168.703512607919</v>
      </c>
      <c r="YH16" s="108">
        <f t="shared" si="857"/>
        <v>19119.214378458877</v>
      </c>
      <c r="YI16" s="108">
        <f t="shared" si="857"/>
        <v>27313.163397798395</v>
      </c>
      <c r="YJ16" s="108">
        <f t="shared" si="858"/>
        <v>18375.000669759611</v>
      </c>
      <c r="YK16" s="108">
        <f t="shared" si="858"/>
        <v>18558.75067645721</v>
      </c>
      <c r="YL16" s="108">
        <f t="shared" si="858"/>
        <v>18344.375668643348</v>
      </c>
      <c r="YM16" s="108">
        <f t="shared" si="858"/>
        <v>16307.813094411655</v>
      </c>
      <c r="YN16" s="108">
        <f t="shared" si="858"/>
        <v>19064.063194875594</v>
      </c>
      <c r="YO16" s="108">
        <f t="shared" si="858"/>
        <v>25725.000937663459</v>
      </c>
      <c r="YP16" s="108">
        <f t="shared" si="858"/>
        <v>36750.001339519222</v>
      </c>
      <c r="YQ16" s="108">
        <f t="shared" si="859"/>
        <v>24244.590834888812</v>
      </c>
      <c r="YR16" s="108">
        <f t="shared" si="859"/>
        <v>16097.192284731816</v>
      </c>
      <c r="YS16" s="108">
        <f t="shared" si="859"/>
        <v>17632.42969810095</v>
      </c>
      <c r="YT16" s="108">
        <f t="shared" si="859"/>
        <v>17176.418585219031</v>
      </c>
      <c r="YU16" s="108">
        <f t="shared" si="859"/>
        <v>20596.501931833442</v>
      </c>
      <c r="YV16" s="108">
        <f t="shared" si="859"/>
        <v>21371.720823732707</v>
      </c>
      <c r="YW16" s="108">
        <f t="shared" si="859"/>
        <v>34884.850135466972</v>
      </c>
      <c r="YX16" s="108">
        <f t="shared" si="860"/>
        <v>13277.994533180468</v>
      </c>
      <c r="YY16" s="108">
        <f t="shared" si="860"/>
        <v>13410.774478512274</v>
      </c>
      <c r="YZ16" s="108">
        <f t="shared" si="860"/>
        <v>13255.864542291834</v>
      </c>
      <c r="ZA16" s="108">
        <f t="shared" si="860"/>
        <v>11784.220148197664</v>
      </c>
      <c r="ZB16" s="108">
        <f t="shared" si="860"/>
        <v>13775.919328174736</v>
      </c>
      <c r="ZC16" s="108">
        <f t="shared" si="860"/>
        <v>18589.192346452655</v>
      </c>
      <c r="ZD16" s="108">
        <f t="shared" si="860"/>
        <v>26555.989066360937</v>
      </c>
      <c r="ZE16" s="108">
        <f t="shared" si="861"/>
        <v>16548.10247536227</v>
      </c>
      <c r="ZF16" s="108">
        <f t="shared" si="861"/>
        <v>16713.583500115896</v>
      </c>
      <c r="ZG16" s="108">
        <f t="shared" si="861"/>
        <v>16520.52230457</v>
      </c>
      <c r="ZH16" s="108">
        <f t="shared" si="861"/>
        <v>14686.440946884015</v>
      </c>
      <c r="ZI16" s="108">
        <f t="shared" si="861"/>
        <v>17168.656318188358</v>
      </c>
      <c r="ZJ16" s="108">
        <f t="shared" si="861"/>
        <v>23167.34346550718</v>
      </c>
      <c r="ZK16" s="108">
        <f t="shared" si="861"/>
        <v>33096.204950724539</v>
      </c>
      <c r="ZL16" s="108">
        <f t="shared" si="862"/>
        <v>18433.632497043793</v>
      </c>
      <c r="ZM16" s="108">
        <f t="shared" si="862"/>
        <v>18617.968822014227</v>
      </c>
      <c r="ZN16" s="108">
        <f t="shared" si="862"/>
        <v>18402.909776215387</v>
      </c>
      <c r="ZO16" s="108">
        <f t="shared" si="862"/>
        <v>16359.848841126364</v>
      </c>
      <c r="ZP16" s="108">
        <f t="shared" si="862"/>
        <v>19124.893715682934</v>
      </c>
      <c r="ZQ16" s="108">
        <f t="shared" si="862"/>
        <v>25807.085495861309</v>
      </c>
      <c r="ZR16" s="108">
        <f t="shared" si="862"/>
        <v>36867.264994087585</v>
      </c>
      <c r="ZS16" s="108">
        <f t="shared" si="863"/>
        <v>20518.740210164568</v>
      </c>
      <c r="ZT16" s="108">
        <f t="shared" si="863"/>
        <v>20723.927612266212</v>
      </c>
      <c r="ZU16" s="108">
        <f t="shared" si="863"/>
        <v>20484.542309814293</v>
      </c>
      <c r="ZV16" s="108">
        <f t="shared" si="863"/>
        <v>18210.381936521051</v>
      </c>
      <c r="ZW16" s="108">
        <f t="shared" si="863"/>
        <v>21288.19296804574</v>
      </c>
      <c r="ZX16" s="108">
        <f t="shared" si="863"/>
        <v>28726.236294230395</v>
      </c>
      <c r="ZY16" s="108">
        <f t="shared" si="863"/>
        <v>41037.480420329135</v>
      </c>
      <c r="ZZ16" s="108">
        <v>24032.968728528707</v>
      </c>
      <c r="AAA16" s="108">
        <v>22115.949018699819</v>
      </c>
      <c r="AAB16" s="108">
        <v>20571.785573113313</v>
      </c>
      <c r="AAC16" s="108">
        <v>23342.220136038664</v>
      </c>
      <c r="AAD16" s="108">
        <v>25769.75227693325</v>
      </c>
      <c r="AAE16" s="108">
        <v>30014.893102001322</v>
      </c>
      <c r="AAF16" s="108">
        <v>47056.905406720034</v>
      </c>
      <c r="AAG16" s="108">
        <v>31319.52131735739</v>
      </c>
      <c r="AAH16" s="108">
        <v>29115.696539241053</v>
      </c>
      <c r="AAI16" s="108">
        <v>29180.07894584044</v>
      </c>
      <c r="AAJ16" s="108">
        <v>31323.331987282359</v>
      </c>
      <c r="AAK16" s="108">
        <v>35773.129519508737</v>
      </c>
      <c r="AAL16" s="108">
        <v>37798.295705556469</v>
      </c>
      <c r="AAM16" s="108">
        <v>55354.09811736393</v>
      </c>
      <c r="AAN16" s="108">
        <v>46401.816305085915</v>
      </c>
      <c r="AAO16" s="108">
        <v>42278.25615729377</v>
      </c>
      <c r="AAP16" s="596">
        <f t="shared" ca="1" si="864"/>
        <v>38761.20474574314</v>
      </c>
      <c r="AAQ16" s="596">
        <f t="shared" ca="1" si="864"/>
        <v>42095.080454808165</v>
      </c>
      <c r="AAR16" s="596">
        <f t="shared" ca="1" si="423"/>
        <v>46300.020730177064</v>
      </c>
      <c r="AAS16" s="596">
        <f t="shared" ca="1" si="423"/>
        <v>50568.822351687326</v>
      </c>
      <c r="AAT16" s="596">
        <f t="shared" ca="1" si="423"/>
        <v>62419.145542749655</v>
      </c>
      <c r="AAU16" s="596">
        <f t="shared" ca="1" si="423"/>
        <v>57968.774177502695</v>
      </c>
      <c r="AAV16" s="596">
        <f t="shared" ca="1" si="423"/>
        <v>84669.637655948871</v>
      </c>
      <c r="AAW16" s="596">
        <f t="shared" ca="1" si="423"/>
        <v>51357.982324393932</v>
      </c>
      <c r="AAX16" s="348">
        <v>0</v>
      </c>
      <c r="AAY16" s="596">
        <f t="shared" ca="1" si="424"/>
        <v>19153.021819299182</v>
      </c>
      <c r="AAZ16" s="596">
        <f t="shared" ca="1" si="424"/>
        <v>21965.805141405341</v>
      </c>
      <c r="ABA16" s="596">
        <f t="shared" ca="1" si="424"/>
        <v>25034.53863474989</v>
      </c>
      <c r="ABB16" s="596">
        <f t="shared" ca="1" si="424"/>
        <v>14215.091443587677</v>
      </c>
      <c r="ABC16" s="596">
        <f t="shared" ca="1" si="424"/>
        <v>12794.577584370931</v>
      </c>
      <c r="ABD16" s="596">
        <f t="shared" ca="1" si="424"/>
        <v>15645.882432591721</v>
      </c>
      <c r="ABE16" s="348">
        <v>0</v>
      </c>
      <c r="ABF16" s="596">
        <f t="shared" ca="1" si="424"/>
        <v>11472.362725455414</v>
      </c>
      <c r="ABG16" s="596">
        <f t="shared" ca="1" si="424"/>
        <v>15067.513007101303</v>
      </c>
      <c r="ABH16" s="596">
        <f t="shared" ca="1" si="424"/>
        <v>18019.473112127467</v>
      </c>
      <c r="ABI16" s="108">
        <f t="shared" ref="ABI16:ABO16" si="2595">$ABO49*ABI$33</f>
        <v>0</v>
      </c>
      <c r="ABJ16" s="108">
        <f t="shared" si="2595"/>
        <v>0</v>
      </c>
      <c r="ABK16" s="108">
        <f t="shared" si="2595"/>
        <v>0</v>
      </c>
      <c r="ABL16" s="108">
        <f t="shared" si="2595"/>
        <v>0</v>
      </c>
      <c r="ABM16" s="108">
        <f t="shared" si="2595"/>
        <v>0</v>
      </c>
      <c r="ABN16" s="108">
        <f t="shared" si="2595"/>
        <v>0</v>
      </c>
      <c r="ABO16" s="108">
        <f t="shared" si="2595"/>
        <v>0</v>
      </c>
      <c r="ABP16" s="108">
        <f t="shared" ref="ABP16:ABV16" si="2596">$ABV49*ABP$33</f>
        <v>0</v>
      </c>
      <c r="ABQ16" s="108">
        <f t="shared" si="2596"/>
        <v>0</v>
      </c>
      <c r="ABR16" s="108">
        <f t="shared" si="2596"/>
        <v>0</v>
      </c>
      <c r="ABS16" s="108">
        <f t="shared" si="2596"/>
        <v>0</v>
      </c>
      <c r="ABT16" s="108">
        <f t="shared" si="2596"/>
        <v>0</v>
      </c>
      <c r="ABU16" s="108">
        <f t="shared" si="2596"/>
        <v>0</v>
      </c>
      <c r="ABV16" s="108">
        <f t="shared" si="2596"/>
        <v>0</v>
      </c>
      <c r="ABW16" s="108">
        <f t="shared" ref="ABW16:ACC16" si="2597">$ACC49*ABW$33</f>
        <v>0</v>
      </c>
      <c r="ABX16" s="108">
        <f t="shared" si="2597"/>
        <v>0</v>
      </c>
      <c r="ABY16" s="108">
        <f t="shared" si="2597"/>
        <v>0</v>
      </c>
      <c r="ABZ16" s="108">
        <f t="shared" si="2597"/>
        <v>0</v>
      </c>
      <c r="ACA16" s="108">
        <f t="shared" si="2597"/>
        <v>0</v>
      </c>
      <c r="ACB16" s="108">
        <f t="shared" si="2597"/>
        <v>0</v>
      </c>
      <c r="ACC16" s="108">
        <f t="shared" si="2597"/>
        <v>0</v>
      </c>
      <c r="ACD16" s="108">
        <f t="shared" ref="ACD16:ACJ16" si="2598">$ACI49*ACD$33</f>
        <v>0</v>
      </c>
      <c r="ACE16" s="108">
        <f t="shared" si="2598"/>
        <v>0</v>
      </c>
      <c r="ACF16" s="108">
        <f t="shared" si="2598"/>
        <v>0</v>
      </c>
      <c r="ACG16" s="108">
        <f t="shared" si="2598"/>
        <v>0</v>
      </c>
      <c r="ACH16" s="108">
        <f t="shared" si="2598"/>
        <v>0</v>
      </c>
      <c r="ACI16" s="108">
        <f t="shared" si="2598"/>
        <v>0</v>
      </c>
      <c r="ACJ16" s="108">
        <f t="shared" si="2598"/>
        <v>0</v>
      </c>
    </row>
    <row r="17" spans="1:764">
      <c r="A17" s="598" t="s">
        <v>24</v>
      </c>
      <c r="B17" s="596">
        <f t="shared" si="429"/>
        <v>0</v>
      </c>
      <c r="C17" s="596">
        <f t="shared" si="430"/>
        <v>16010.913024000001</v>
      </c>
      <c r="D17" s="596">
        <f t="shared" si="431"/>
        <v>15103.190496000001</v>
      </c>
      <c r="E17" s="596">
        <f t="shared" si="432"/>
        <v>13626.774336</v>
      </c>
      <c r="F17" s="596">
        <f t="shared" si="433"/>
        <v>15070.381248000002</v>
      </c>
      <c r="G17" s="596">
        <f t="shared" si="434"/>
        <v>19390.265568000003</v>
      </c>
      <c r="H17" s="596">
        <f t="shared" si="435"/>
        <v>30162.635328</v>
      </c>
      <c r="I17" s="596">
        <f t="shared" si="436"/>
        <v>10079.157164400001</v>
      </c>
      <c r="J17" s="596">
        <f t="shared" si="437"/>
        <v>9850.6624176000005</v>
      </c>
      <c r="K17" s="596">
        <f t="shared" si="438"/>
        <v>9994.5294804000005</v>
      </c>
      <c r="L17" s="596">
        <f t="shared" si="439"/>
        <v>9774.497502000002</v>
      </c>
      <c r="M17" s="596">
        <f t="shared" si="440"/>
        <v>10815.418015200001</v>
      </c>
      <c r="N17" s="596">
        <f t="shared" ref="N17" si="2599">O50*N$33</f>
        <v>13311.934693200001</v>
      </c>
      <c r="O17" s="596">
        <f t="shared" ref="O17" si="2600">O50*O$33</f>
        <v>20801.484727200001</v>
      </c>
      <c r="P17" s="596">
        <f t="shared" si="443"/>
        <v>12828.3429132</v>
      </c>
      <c r="Q17" s="596">
        <f t="shared" si="444"/>
        <v>13711.9807962</v>
      </c>
      <c r="R17" s="596">
        <f t="shared" si="445"/>
        <v>11903.122071</v>
      </c>
      <c r="S17" s="596">
        <f t="shared" si="446"/>
        <v>12214.994264999999</v>
      </c>
      <c r="T17" s="596">
        <f t="shared" si="447"/>
        <v>13015.466229600001</v>
      </c>
      <c r="U17" s="596">
        <f t="shared" ref="U17" si="2601">V50*U$33</f>
        <v>16477.247583</v>
      </c>
      <c r="V17" s="596">
        <f t="shared" ref="V17" si="2602">V50*V$33</f>
        <v>23806.244142</v>
      </c>
      <c r="W17" s="596">
        <f t="shared" si="450"/>
        <v>9159.5639824999998</v>
      </c>
      <c r="X17" s="596">
        <f t="shared" si="451"/>
        <v>9790.49018875</v>
      </c>
      <c r="Y17" s="596">
        <f t="shared" si="452"/>
        <v>8498.9471312500009</v>
      </c>
      <c r="Z17" s="596">
        <f t="shared" si="453"/>
        <v>8721.6269687500007</v>
      </c>
      <c r="AA17" s="596">
        <f t="shared" si="454"/>
        <v>9293.1718850000016</v>
      </c>
      <c r="AB17" s="596">
        <f t="shared" ref="AB17" si="2603">AC50*AB$33</f>
        <v>11764.91808125</v>
      </c>
      <c r="AC17" s="596">
        <f t="shared" ref="AC17" si="2604">AC50*AC$33</f>
        <v>16997.894262500002</v>
      </c>
      <c r="AD17" s="596">
        <f t="shared" si="457"/>
        <v>10361.610675</v>
      </c>
      <c r="AE17" s="596">
        <f t="shared" si="458"/>
        <v>10126.7127</v>
      </c>
      <c r="AF17" s="596">
        <f t="shared" si="459"/>
        <v>10274.611424999999</v>
      </c>
      <c r="AG17" s="596">
        <f t="shared" si="460"/>
        <v>10048.413375</v>
      </c>
      <c r="AH17" s="596">
        <f t="shared" si="461"/>
        <v>11118.504149999999</v>
      </c>
      <c r="AI17" s="596">
        <f t="shared" ref="AI17" si="2605">AJ50*AI$33</f>
        <v>13684.982024999999</v>
      </c>
      <c r="AJ17" s="596">
        <f t="shared" ref="AJ17" si="2606">AJ50*AJ$33</f>
        <v>21384.415649999999</v>
      </c>
      <c r="AK17" s="596">
        <f t="shared" si="464"/>
        <v>10994.651352300001</v>
      </c>
      <c r="AL17" s="596">
        <f t="shared" si="465"/>
        <v>10745.402329200002</v>
      </c>
      <c r="AM17" s="596">
        <f t="shared" si="466"/>
        <v>10902.3368993</v>
      </c>
      <c r="AN17" s="596">
        <f t="shared" si="467"/>
        <v>10662.319321500001</v>
      </c>
      <c r="AO17" s="596">
        <f t="shared" si="468"/>
        <v>11797.7870934</v>
      </c>
      <c r="AP17" s="596">
        <f t="shared" ref="AP17" si="2607">AQ50*AP$33</f>
        <v>14521.063456900001</v>
      </c>
      <c r="AQ17" s="596">
        <f t="shared" ref="AQ17" si="2608">AQ50*AQ$33</f>
        <v>22690.892547400003</v>
      </c>
      <c r="AR17" s="596">
        <f t="shared" si="471"/>
        <v>12939.3035277</v>
      </c>
      <c r="AS17" s="596">
        <f t="shared" si="472"/>
        <v>14818.8161308</v>
      </c>
      <c r="AT17" s="596">
        <f t="shared" si="473"/>
        <v>20435.625470700001</v>
      </c>
      <c r="AU17" s="596">
        <f t="shared" si="474"/>
        <v>12548.191078500002</v>
      </c>
      <c r="AV17" s="596">
        <f t="shared" si="475"/>
        <v>12798.068476600001</v>
      </c>
      <c r="AW17" s="596">
        <f t="shared" ref="AW17" si="2609">AX50*AW$33</f>
        <v>14916.594243100002</v>
      </c>
      <c r="AX17" s="596">
        <f t="shared" ref="AX17" si="2610">AX50*AX$33</f>
        <v>20185.748072599999</v>
      </c>
      <c r="AY17" s="596">
        <f t="shared" si="478"/>
        <v>10445.181001200001</v>
      </c>
      <c r="AZ17" s="596">
        <f t="shared" si="479"/>
        <v>10208.3884848</v>
      </c>
      <c r="BA17" s="596">
        <f t="shared" si="480"/>
        <v>10357.480069199999</v>
      </c>
      <c r="BB17" s="596">
        <f t="shared" si="481"/>
        <v>10129.457646000001</v>
      </c>
      <c r="BC17" s="596">
        <f t="shared" si="482"/>
        <v>11208.1791096</v>
      </c>
      <c r="BD17" s="596">
        <f t="shared" ref="BD17" si="2611">BE50*BD$33</f>
        <v>13795.356603599999</v>
      </c>
      <c r="BE17" s="596">
        <f t="shared" ref="BE17" si="2612">BE50*BE$33</f>
        <v>21556.8890856</v>
      </c>
      <c r="BF17" s="596">
        <f t="shared" si="485"/>
        <v>10502.714102250002</v>
      </c>
      <c r="BG17" s="596">
        <f t="shared" si="486"/>
        <v>10264.617309000001</v>
      </c>
      <c r="BH17" s="596">
        <f t="shared" si="487"/>
        <v>10414.530104750002</v>
      </c>
      <c r="BI17" s="596">
        <f t="shared" si="488"/>
        <v>10185.251711250003</v>
      </c>
      <c r="BJ17" s="596">
        <f t="shared" si="489"/>
        <v>11269.9148805</v>
      </c>
      <c r="BK17" s="596">
        <f t="shared" ref="BK17" si="2613">BL50*BK$33</f>
        <v>13871.342806750001</v>
      </c>
      <c r="BL17" s="596">
        <f t="shared" ref="BL17" si="2614">BL50*BL$33</f>
        <v>21675.626585500002</v>
      </c>
      <c r="BM17" s="596">
        <f t="shared" si="492"/>
        <v>10747.12433355</v>
      </c>
      <c r="BN17" s="596">
        <f t="shared" si="493"/>
        <v>10503.486754200001</v>
      </c>
      <c r="BO17" s="596">
        <f t="shared" si="494"/>
        <v>10656.888193050001</v>
      </c>
      <c r="BP17" s="596">
        <f t="shared" si="495"/>
        <v>10422.274227750002</v>
      </c>
      <c r="BQ17" s="596">
        <f t="shared" si="496"/>
        <v>11532.1787559</v>
      </c>
      <c r="BR17" s="596">
        <f t="shared" ref="BR17" si="2615">BS50*BR$33</f>
        <v>14194.144900650001</v>
      </c>
      <c r="BS17" s="596">
        <f t="shared" ref="BS17" si="2616">BS50*BS$33</f>
        <v>22180.043334900001</v>
      </c>
      <c r="BT17" s="596">
        <f t="shared" si="499"/>
        <v>11594.055700410001</v>
      </c>
      <c r="BU17" s="596">
        <f t="shared" si="500"/>
        <v>11331.218165640001</v>
      </c>
      <c r="BV17" s="596">
        <f t="shared" si="501"/>
        <v>11496.708465310001</v>
      </c>
      <c r="BW17" s="596">
        <f t="shared" si="502"/>
        <v>11243.605654050001</v>
      </c>
      <c r="BX17" s="596">
        <f t="shared" si="503"/>
        <v>12440.97664578</v>
      </c>
      <c r="BY17" s="596">
        <f t="shared" ref="BY17" si="2617">BZ50*BY$33</f>
        <v>15312.72008123</v>
      </c>
      <c r="BZ17" s="596">
        <f t="shared" ref="BZ17" si="2618">BZ50*BZ$33</f>
        <v>23927.95038758</v>
      </c>
      <c r="CA17" s="596">
        <f t="shared" si="506"/>
        <v>10416.246859110001</v>
      </c>
      <c r="CB17" s="596">
        <f t="shared" si="507"/>
        <v>10180.11028044</v>
      </c>
      <c r="CC17" s="596">
        <f t="shared" si="508"/>
        <v>10328.78886701</v>
      </c>
      <c r="CD17" s="596">
        <f t="shared" si="509"/>
        <v>10101.39808755</v>
      </c>
      <c r="CE17" s="596">
        <f t="shared" si="510"/>
        <v>11177.13139038</v>
      </c>
      <c r="CF17" s="596">
        <f t="shared" ref="CF17" si="2619">CG50*CF$33</f>
        <v>13757.142157329999</v>
      </c>
      <c r="CG17" s="596">
        <f t="shared" ref="CG17" si="2620">CG50*CG$33</f>
        <v>21497.174458180001</v>
      </c>
      <c r="CH17" s="596">
        <f t="shared" si="513"/>
        <v>11807.448278040001</v>
      </c>
      <c r="CI17" s="596">
        <f t="shared" si="514"/>
        <v>11539.773128160001</v>
      </c>
      <c r="CJ17" s="596">
        <f t="shared" si="515"/>
        <v>11708.30933364</v>
      </c>
      <c r="CK17" s="596">
        <f t="shared" si="516"/>
        <v>11450.548078200001</v>
      </c>
      <c r="CL17" s="596">
        <f t="shared" si="517"/>
        <v>12669.957094320001</v>
      </c>
      <c r="CM17" s="596">
        <f t="shared" ref="CM17" si="2621">CN50*CM$33</f>
        <v>15594.55595412</v>
      </c>
      <c r="CN17" s="596">
        <f t="shared" ref="CN17" si="2622">CN50*CN$33</f>
        <v>24368.352533519999</v>
      </c>
      <c r="CO17" s="596">
        <f t="shared" si="520"/>
        <v>10801.002398080002</v>
      </c>
      <c r="CP17" s="596">
        <f t="shared" si="521"/>
        <v>11049.187195830002</v>
      </c>
      <c r="CQ17" s="596">
        <f t="shared" si="522"/>
        <v>11853.305940540002</v>
      </c>
      <c r="CR17" s="596">
        <f t="shared" si="523"/>
        <v>15149.200054660003</v>
      </c>
      <c r="CS17" s="596">
        <f t="shared" si="524"/>
        <v>17124.751044750003</v>
      </c>
      <c r="CT17" s="596">
        <f t="shared" ref="CT17" si="2623">CU50*CT$33</f>
        <v>12578.005549970003</v>
      </c>
      <c r="CU17" s="596">
        <f t="shared" ref="CU17" si="2624">CU50*CU$33</f>
        <v>20718.466916170004</v>
      </c>
      <c r="CV17" s="596">
        <f t="shared" si="527"/>
        <v>12908.601596219998</v>
      </c>
      <c r="CW17" s="596">
        <f t="shared" si="528"/>
        <v>12615.963272879999</v>
      </c>
      <c r="CX17" s="596">
        <f t="shared" si="529"/>
        <v>12800.217032019998</v>
      </c>
      <c r="CY17" s="596">
        <f t="shared" si="530"/>
        <v>12518.4171651</v>
      </c>
      <c r="CZ17" s="596">
        <f t="shared" si="531"/>
        <v>13851.547304759999</v>
      </c>
      <c r="DA17" s="596">
        <f t="shared" si="532"/>
        <v>17048.891948659999</v>
      </c>
      <c r="DB17" s="596">
        <f t="shared" si="533"/>
        <v>26640.925880359999</v>
      </c>
      <c r="DC17" s="596">
        <f t="shared" si="534"/>
        <v>12112.206169680001</v>
      </c>
      <c r="DD17" s="596">
        <f t="shared" si="535"/>
        <v>11837.622150720001</v>
      </c>
      <c r="DE17" s="596">
        <f t="shared" si="536"/>
        <v>12010.50838488</v>
      </c>
      <c r="DF17" s="596">
        <f t="shared" si="537"/>
        <v>11746.094144400002</v>
      </c>
      <c r="DG17" s="596">
        <f t="shared" si="538"/>
        <v>12996.976897440001</v>
      </c>
      <c r="DH17" s="596">
        <f t="shared" ref="DH17" si="2625">DI50*DH$33</f>
        <v>15997.061549040001</v>
      </c>
      <c r="DI17" s="596">
        <f t="shared" ref="DI17" si="2626">DI50*DI$33</f>
        <v>24997.31550384</v>
      </c>
      <c r="DJ17" s="596">
        <f t="shared" si="541"/>
        <v>15777.30697713</v>
      </c>
      <c r="DK17" s="596">
        <f t="shared" si="542"/>
        <v>14426.662635719998</v>
      </c>
      <c r="DL17" s="596">
        <f t="shared" si="543"/>
        <v>13076.018294309999</v>
      </c>
      <c r="DM17" s="596">
        <f t="shared" si="544"/>
        <v>14782.876527959997</v>
      </c>
      <c r="DN17" s="596">
        <f t="shared" si="545"/>
        <v>16697.526198749998</v>
      </c>
      <c r="DO17" s="596">
        <f t="shared" ref="DO17" si="2627">DP50*DO$33</f>
        <v>25959.087396989999</v>
      </c>
      <c r="DP17" s="596">
        <f t="shared" ref="DP17" si="2628">DP50*DP$33</f>
        <v>47717.819314649998</v>
      </c>
      <c r="DQ17" s="596">
        <f t="shared" si="548"/>
        <v>18267.09372438</v>
      </c>
      <c r="DR17" s="596">
        <f t="shared" si="549"/>
        <v>17852.978249520002</v>
      </c>
      <c r="DS17" s="596">
        <f t="shared" si="550"/>
        <v>18113.717622579999</v>
      </c>
      <c r="DT17" s="596">
        <f t="shared" si="551"/>
        <v>17714.9397579</v>
      </c>
      <c r="DU17" s="596">
        <f t="shared" si="552"/>
        <v>19601.465810040001</v>
      </c>
      <c r="DV17" s="596">
        <f t="shared" ref="DV17" si="2629">DW50*DV$33</f>
        <v>24126.06081314</v>
      </c>
      <c r="DW17" s="596">
        <f t="shared" ref="DW17" si="2630">DW50*DW$33</f>
        <v>37699.845822440002</v>
      </c>
      <c r="DX17" s="596">
        <f t="shared" si="555"/>
        <v>22322.11702396</v>
      </c>
      <c r="DY17" s="596">
        <f t="shared" si="556"/>
        <v>19987.65189008</v>
      </c>
      <c r="DZ17" s="596">
        <f t="shared" si="557"/>
        <v>33396.356584680005</v>
      </c>
      <c r="EA17" s="596">
        <f t="shared" si="558"/>
        <v>35074.856309039998</v>
      </c>
      <c r="EB17" s="596">
        <f t="shared" si="559"/>
        <v>18598.548669920001</v>
      </c>
      <c r="EC17" s="596">
        <f t="shared" ref="EC17" si="2631">ED50*EC$33</f>
        <v>25042.444163440003</v>
      </c>
      <c r="ED17" s="596">
        <f t="shared" ref="ED17" si="2632">ED50*ED$33</f>
        <v>38509.028158880006</v>
      </c>
      <c r="EE17" s="596">
        <f t="shared" si="562"/>
        <v>15378.326340840002</v>
      </c>
      <c r="EF17" s="596">
        <f t="shared" si="563"/>
        <v>15162.62374365</v>
      </c>
      <c r="EG17" s="596">
        <f t="shared" si="564"/>
        <v>15289.507624350001</v>
      </c>
      <c r="EH17" s="596">
        <f t="shared" si="565"/>
        <v>15797.043147150001</v>
      </c>
      <c r="EI17" s="596">
        <f t="shared" si="566"/>
        <v>17446.533596250003</v>
      </c>
      <c r="EJ17" s="596">
        <f t="shared" ref="EJ17" si="2633">EK50*EJ$33</f>
        <v>19705.06667271</v>
      </c>
      <c r="EK17" s="596">
        <f t="shared" ref="EK17" si="2634">EK50*EK$33</f>
        <v>28104.779575050001</v>
      </c>
      <c r="EL17" s="596">
        <f t="shared" si="569"/>
        <v>14180.698624680002</v>
      </c>
      <c r="EM17" s="596">
        <f t="shared" si="570"/>
        <v>13981.794436050002</v>
      </c>
      <c r="EN17" s="596">
        <f t="shared" si="571"/>
        <v>14098.796899950001</v>
      </c>
      <c r="EO17" s="596">
        <f t="shared" si="572"/>
        <v>14566.806755550002</v>
      </c>
      <c r="EP17" s="596">
        <f t="shared" si="573"/>
        <v>16087.838786250004</v>
      </c>
      <c r="EQ17" s="596">
        <f t="shared" ref="EQ17" si="2635">ER50*EQ$33</f>
        <v>18170.482643670002</v>
      </c>
      <c r="ER17" s="596">
        <f t="shared" ref="ER17" si="2636">ER50*ER$33</f>
        <v>25916.045753850005</v>
      </c>
      <c r="ES17" s="596">
        <f t="shared" si="576"/>
        <v>16596.249312</v>
      </c>
      <c r="ET17" s="596">
        <f t="shared" si="577"/>
        <v>16762.211805120001</v>
      </c>
      <c r="EU17" s="596">
        <f t="shared" si="578"/>
        <v>16568.588896480003</v>
      </c>
      <c r="EV17" s="596">
        <f t="shared" si="579"/>
        <v>14729.171264400002</v>
      </c>
      <c r="EW17" s="596">
        <f t="shared" si="580"/>
        <v>17218.608661200004</v>
      </c>
      <c r="EX17" s="596">
        <f t="shared" ref="EX17" si="2637">EY50*EX$33</f>
        <v>23234.749036800004</v>
      </c>
      <c r="EY17" s="596">
        <f t="shared" ref="EY17" si="2638">EY50*EY$33</f>
        <v>33192.498624</v>
      </c>
      <c r="EZ17" s="596">
        <f t="shared" si="583"/>
        <v>15586.237872</v>
      </c>
      <c r="FA17" s="596">
        <f t="shared" si="584"/>
        <v>15742.100250720001</v>
      </c>
      <c r="FB17" s="596">
        <f t="shared" si="585"/>
        <v>15560.260808880001</v>
      </c>
      <c r="FC17" s="596">
        <f t="shared" si="586"/>
        <v>13832.786111400001</v>
      </c>
      <c r="FD17" s="596">
        <f t="shared" si="587"/>
        <v>16170.7217922</v>
      </c>
      <c r="FE17" s="596">
        <f t="shared" ref="FE17" si="2639">FF50*FE$33</f>
        <v>21820.733020800002</v>
      </c>
      <c r="FF17" s="596">
        <f t="shared" ref="FF17" si="2640">FF50*FF$33</f>
        <v>31172.475743999999</v>
      </c>
      <c r="FG17" s="596">
        <f t="shared" si="590"/>
        <v>17216.323715999999</v>
      </c>
      <c r="FH17" s="596">
        <f t="shared" si="591"/>
        <v>17388.486953159998</v>
      </c>
      <c r="FI17" s="596">
        <f t="shared" si="592"/>
        <v>17187.629843139999</v>
      </c>
      <c r="FJ17" s="596">
        <f t="shared" si="593"/>
        <v>15279.487297949998</v>
      </c>
      <c r="FK17" s="596">
        <f t="shared" si="594"/>
        <v>17861.935855349999</v>
      </c>
      <c r="FL17" s="596">
        <f t="shared" ref="FL17" si="2641">FM50*FL$33</f>
        <v>24102.853202399998</v>
      </c>
      <c r="FM17" s="596">
        <f t="shared" ref="FM17" si="2642">FM50*FM$33</f>
        <v>34432.647431999998</v>
      </c>
      <c r="FN17" s="596">
        <f t="shared" si="597"/>
        <v>14214.924132000002</v>
      </c>
      <c r="FO17" s="596">
        <f t="shared" si="598"/>
        <v>14357.073373320003</v>
      </c>
      <c r="FP17" s="596">
        <f t="shared" si="599"/>
        <v>14191.232591780003</v>
      </c>
      <c r="FQ17" s="596">
        <f t="shared" si="600"/>
        <v>12615.745167150002</v>
      </c>
      <c r="FR17" s="596">
        <f t="shared" si="601"/>
        <v>14747.983786950002</v>
      </c>
      <c r="FS17" s="596">
        <f t="shared" ref="FS17" si="2643">FT50*FS$33</f>
        <v>19900.893784800006</v>
      </c>
      <c r="FT17" s="596">
        <f t="shared" ref="FT17" si="2644">FT50*FT$33</f>
        <v>28429.848264000004</v>
      </c>
      <c r="FU17" s="596">
        <f t="shared" si="604"/>
        <v>16524.272688000001</v>
      </c>
      <c r="FV17" s="596">
        <f t="shared" si="605"/>
        <v>16689.515414880003</v>
      </c>
      <c r="FW17" s="596">
        <f t="shared" si="606"/>
        <v>16496.732233520004</v>
      </c>
      <c r="FX17" s="596">
        <f t="shared" si="607"/>
        <v>14665.292010600002</v>
      </c>
      <c r="FY17" s="596">
        <f t="shared" si="608"/>
        <v>17143.932913800003</v>
      </c>
      <c r="FZ17" s="596">
        <f t="shared" ref="FZ17" si="2645">GA50*FZ$33</f>
        <v>23133.981763200005</v>
      </c>
      <c r="GA17" s="596">
        <f t="shared" ref="GA17" si="2646">GA50*GA$33</f>
        <v>33048.545376000002</v>
      </c>
      <c r="GB17" s="596">
        <f t="shared" si="611"/>
        <v>16845.088464</v>
      </c>
      <c r="GC17" s="596">
        <f t="shared" si="612"/>
        <v>17013.539348639999</v>
      </c>
      <c r="GD17" s="596">
        <f t="shared" si="613"/>
        <v>16817.013316560002</v>
      </c>
      <c r="GE17" s="596">
        <f t="shared" si="614"/>
        <v>14950.0160118</v>
      </c>
      <c r="GF17" s="596">
        <f t="shared" si="615"/>
        <v>17476.779281399999</v>
      </c>
      <c r="GG17" s="596">
        <f t="shared" ref="GG17" si="2647">GH50*GG$33</f>
        <v>23583.123849600001</v>
      </c>
      <c r="GH17" s="596">
        <f t="shared" ref="GH17" si="2648">GH50*GH$33</f>
        <v>33690.176928000001</v>
      </c>
      <c r="GI17" s="596">
        <f t="shared" si="618"/>
        <v>16110.477731999999</v>
      </c>
      <c r="GJ17" s="596">
        <f t="shared" si="619"/>
        <v>16271.58250932</v>
      </c>
      <c r="GK17" s="596">
        <f t="shared" si="620"/>
        <v>16083.626935780001</v>
      </c>
      <c r="GL17" s="596">
        <f t="shared" si="621"/>
        <v>14298.048987149999</v>
      </c>
      <c r="GM17" s="596">
        <f t="shared" si="622"/>
        <v>16714.620646949999</v>
      </c>
      <c r="GN17" s="596">
        <f t="shared" ref="GN17" si="2649">GO50*GN$33</f>
        <v>22554.668824800003</v>
      </c>
      <c r="GO17" s="596">
        <f t="shared" ref="GO17" si="2650">GO50*GO$33</f>
        <v>32220.955463999999</v>
      </c>
      <c r="GP17" s="596">
        <f t="shared" si="625"/>
        <v>18524.518608000002</v>
      </c>
      <c r="GQ17" s="596">
        <f t="shared" si="626"/>
        <v>18709.763794080005</v>
      </c>
      <c r="GR17" s="596">
        <f t="shared" si="627"/>
        <v>18493.644410320005</v>
      </c>
      <c r="GS17" s="596">
        <f t="shared" si="628"/>
        <v>16440.510264600001</v>
      </c>
      <c r="GT17" s="596">
        <f t="shared" si="629"/>
        <v>19219.188055800005</v>
      </c>
      <c r="GU17" s="596">
        <f t="shared" ref="GU17" si="2651">GV50*GU$33</f>
        <v>25934.326051200005</v>
      </c>
      <c r="GV17" s="596">
        <f t="shared" ref="GV17" si="2652">GV50*GV$33</f>
        <v>37049.037216000004</v>
      </c>
      <c r="GW17" s="596">
        <f t="shared" si="632"/>
        <v>15978.800064000003</v>
      </c>
      <c r="GX17" s="596">
        <f t="shared" si="633"/>
        <v>16138.588064640004</v>
      </c>
      <c r="GY17" s="596">
        <f t="shared" si="634"/>
        <v>15952.168730560004</v>
      </c>
      <c r="GZ17" s="596">
        <f t="shared" si="635"/>
        <v>14181.185056800003</v>
      </c>
      <c r="HA17" s="596">
        <f t="shared" si="636"/>
        <v>16578.005066400005</v>
      </c>
      <c r="HB17" s="596">
        <f t="shared" ref="HB17" si="2653">HC50*HB$33</f>
        <v>22370.320089600005</v>
      </c>
      <c r="HC17" s="596">
        <f t="shared" ref="HC17" si="2654">HC50*HC$33</f>
        <v>31957.600128000005</v>
      </c>
      <c r="HD17" s="596">
        <f t="shared" si="639"/>
        <v>17050.700832000002</v>
      </c>
      <c r="HE17" s="596">
        <f t="shared" si="640"/>
        <v>17221.207840320003</v>
      </c>
      <c r="HF17" s="596">
        <f t="shared" si="641"/>
        <v>17022.282997280003</v>
      </c>
      <c r="HG17" s="596">
        <f t="shared" si="642"/>
        <v>15132.4969884</v>
      </c>
      <c r="HH17" s="596">
        <f t="shared" si="643"/>
        <v>17690.102113200002</v>
      </c>
      <c r="HI17" s="596">
        <f t="shared" ref="HI17" si="2655">HJ50*HI$33</f>
        <v>23870.981164800003</v>
      </c>
      <c r="HJ17" s="596">
        <f t="shared" ref="HJ17" si="2656">HJ50*HJ$33</f>
        <v>34101.401664000005</v>
      </c>
      <c r="HK17" s="596">
        <f t="shared" si="646"/>
        <v>13519.064208000002</v>
      </c>
      <c r="HL17" s="596">
        <f t="shared" si="647"/>
        <v>13654.254850080002</v>
      </c>
      <c r="HM17" s="596">
        <f t="shared" si="648"/>
        <v>13496.532434320003</v>
      </c>
      <c r="HN17" s="596">
        <f t="shared" si="649"/>
        <v>11998.169484600003</v>
      </c>
      <c r="HO17" s="596">
        <f t="shared" si="650"/>
        <v>14026.029115800002</v>
      </c>
      <c r="HP17" s="596">
        <f t="shared" ref="HP17" si="2657">HQ50*HP$33</f>
        <v>18926.689891200003</v>
      </c>
      <c r="HQ17" s="596">
        <f t="shared" ref="HQ17" si="2658">HQ50*HQ$33</f>
        <v>27038.128416000003</v>
      </c>
      <c r="HR17" s="596">
        <f t="shared" si="653"/>
        <v>14153.852304</v>
      </c>
      <c r="HS17" s="596">
        <f t="shared" si="654"/>
        <v>14295.390827040001</v>
      </c>
      <c r="HT17" s="596">
        <f t="shared" si="655"/>
        <v>14130.262550160001</v>
      </c>
      <c r="HU17" s="596">
        <f t="shared" si="656"/>
        <v>12561.5439198</v>
      </c>
      <c r="HV17" s="596">
        <f t="shared" si="657"/>
        <v>14684.621765400001</v>
      </c>
      <c r="HW17" s="596">
        <f t="shared" ref="HW17" si="2659">HX50*HW$33</f>
        <v>19815.393225600004</v>
      </c>
      <c r="HX17" s="596">
        <f t="shared" ref="HX17" si="2660">HX50*HX$33</f>
        <v>28307.704608</v>
      </c>
      <c r="HY17" s="596">
        <f t="shared" si="660"/>
        <v>15266.905368</v>
      </c>
      <c r="HZ17" s="596">
        <f t="shared" si="661"/>
        <v>15419.574421679999</v>
      </c>
      <c r="IA17" s="596">
        <f t="shared" si="662"/>
        <v>15241.46052572</v>
      </c>
      <c r="IB17" s="596">
        <f t="shared" si="663"/>
        <v>13549.378514099999</v>
      </c>
      <c r="IC17" s="596">
        <f t="shared" si="664"/>
        <v>15839.4143193</v>
      </c>
      <c r="ID17" s="596">
        <f t="shared" ref="ID17" si="2661">IE50*ID$33</f>
        <v>21373.667515200003</v>
      </c>
      <c r="IE17" s="596">
        <f t="shared" ref="IE17" si="2662">IE50*IE$33</f>
        <v>30533.810735999999</v>
      </c>
      <c r="IF17" s="596">
        <f t="shared" si="667"/>
        <v>16814.527043999999</v>
      </c>
      <c r="IG17" s="596">
        <f t="shared" si="668"/>
        <v>16982.672314439998</v>
      </c>
      <c r="IH17" s="596">
        <f t="shared" si="669"/>
        <v>16786.502832260001</v>
      </c>
      <c r="II17" s="596">
        <f t="shared" si="670"/>
        <v>14922.892751549998</v>
      </c>
      <c r="IJ17" s="596">
        <f t="shared" si="671"/>
        <v>17445.071808149998</v>
      </c>
      <c r="IK17" s="596">
        <f t="shared" ref="IK17" si="2663">IL50*IK$33</f>
        <v>23540.337861600001</v>
      </c>
      <c r="IL17" s="596">
        <f t="shared" ref="IL17" si="2664">IL50*IL$33</f>
        <v>33629.054087999997</v>
      </c>
      <c r="IM17" s="596">
        <f t="shared" si="674"/>
        <v>12032.380943999999</v>
      </c>
      <c r="IN17" s="596">
        <f t="shared" si="675"/>
        <v>12152.704753439999</v>
      </c>
      <c r="IO17" s="596">
        <f t="shared" si="676"/>
        <v>12012.326975759999</v>
      </c>
      <c r="IP17" s="596">
        <f t="shared" si="677"/>
        <v>10678.738087799999</v>
      </c>
      <c r="IQ17" s="596">
        <f t="shared" si="678"/>
        <v>12483.5952294</v>
      </c>
      <c r="IR17" s="596">
        <f t="shared" ref="IR17" si="2665">IS50*IR$33</f>
        <v>16845.333321599999</v>
      </c>
      <c r="IS17" s="596">
        <f t="shared" ref="IS17" si="2666">IS50*IS$33</f>
        <v>24064.761887999997</v>
      </c>
      <c r="IT17" s="596">
        <f t="shared" si="681"/>
        <v>13585.447824000001</v>
      </c>
      <c r="IU17" s="596">
        <f t="shared" si="682"/>
        <v>13721.302302240001</v>
      </c>
      <c r="IV17" s="596">
        <f t="shared" si="683"/>
        <v>13562.805410960002</v>
      </c>
      <c r="IW17" s="596">
        <f t="shared" si="684"/>
        <v>12057.0849438</v>
      </c>
      <c r="IX17" s="596">
        <f t="shared" si="685"/>
        <v>14094.902117400001</v>
      </c>
      <c r="IY17" s="596">
        <f t="shared" ref="IY17" si="2667">IZ50*IY$33</f>
        <v>19019.626953600004</v>
      </c>
      <c r="IZ17" s="596">
        <f t="shared" ref="IZ17" si="2668">IZ50*IZ$33</f>
        <v>27170.895648000002</v>
      </c>
      <c r="JA17" s="596">
        <f t="shared" si="688"/>
        <v>11605.010256000001</v>
      </c>
      <c r="JB17" s="596">
        <f t="shared" si="689"/>
        <v>11721.060358560002</v>
      </c>
      <c r="JC17" s="596">
        <f t="shared" si="690"/>
        <v>11585.668572240002</v>
      </c>
      <c r="JD17" s="596">
        <f t="shared" si="691"/>
        <v>10299.446602200002</v>
      </c>
      <c r="JE17" s="596">
        <f t="shared" si="692"/>
        <v>12040.198140600001</v>
      </c>
      <c r="JF17" s="596">
        <f t="shared" ref="JF17" si="2669">JG50*JF$33</f>
        <v>16247.014358400003</v>
      </c>
      <c r="JG17" s="596">
        <f t="shared" ref="JG17" si="2670">JG50*JG$33</f>
        <v>23210.020512000003</v>
      </c>
      <c r="JH17" s="596">
        <f t="shared" si="695"/>
        <v>10550.622300000001</v>
      </c>
      <c r="JI17" s="596">
        <f t="shared" si="696"/>
        <v>10656.128523000001</v>
      </c>
      <c r="JJ17" s="596">
        <f t="shared" si="697"/>
        <v>10533.037929500002</v>
      </c>
      <c r="JK17" s="596">
        <f t="shared" si="698"/>
        <v>9363.6772912500001</v>
      </c>
      <c r="JL17" s="596">
        <f t="shared" si="699"/>
        <v>10946.270636250001</v>
      </c>
      <c r="JM17" s="596">
        <f t="shared" ref="JM17" si="2671">JN50*JM$33</f>
        <v>14770.871220000003</v>
      </c>
      <c r="JN17" s="596">
        <f t="shared" ref="JN17" si="2672">JN50*JN$33</f>
        <v>21101.244600000002</v>
      </c>
      <c r="JO17" s="596">
        <f t="shared" si="702"/>
        <v>10903.370280000001</v>
      </c>
      <c r="JP17" s="596">
        <f t="shared" si="703"/>
        <v>11012.4039828</v>
      </c>
      <c r="JQ17" s="596">
        <f t="shared" si="704"/>
        <v>10885.197996200002</v>
      </c>
      <c r="JR17" s="596">
        <f t="shared" si="705"/>
        <v>9676.7411235</v>
      </c>
      <c r="JS17" s="596">
        <f t="shared" si="706"/>
        <v>11312.246665500001</v>
      </c>
      <c r="JT17" s="596">
        <f t="shared" ref="JT17" si="2673">JU50*JT$33</f>
        <v>15264.718392000002</v>
      </c>
      <c r="JU17" s="596">
        <f t="shared" ref="JU17" si="2674">JU50*JU$33</f>
        <v>21806.740560000002</v>
      </c>
      <c r="JV17" s="596">
        <f t="shared" si="709"/>
        <v>12131.416799999999</v>
      </c>
      <c r="JW17" s="596">
        <f t="shared" si="710"/>
        <v>12252.730968</v>
      </c>
      <c r="JX17" s="596">
        <f t="shared" si="711"/>
        <v>12111.197772</v>
      </c>
      <c r="JY17" s="596">
        <f t="shared" si="712"/>
        <v>10766.63241</v>
      </c>
      <c r="JZ17" s="596">
        <f t="shared" si="713"/>
        <v>12586.344929999999</v>
      </c>
      <c r="KA17" s="596">
        <f t="shared" ref="KA17" si="2675">KB50*KA$33</f>
        <v>16983.983520000002</v>
      </c>
      <c r="KB17" s="596">
        <f t="shared" ref="KB17" si="2676">KB50*KB$33</f>
        <v>24262.833599999998</v>
      </c>
      <c r="KC17" s="596">
        <f t="shared" si="716"/>
        <v>13317.5844</v>
      </c>
      <c r="KD17" s="596">
        <f t="shared" si="717"/>
        <v>13450.760243999999</v>
      </c>
      <c r="KE17" s="596">
        <f t="shared" si="718"/>
        <v>13295.388426</v>
      </c>
      <c r="KF17" s="596">
        <f t="shared" si="719"/>
        <v>11819.356154999999</v>
      </c>
      <c r="KG17" s="596">
        <f t="shared" si="720"/>
        <v>13816.993815</v>
      </c>
      <c r="KH17" s="596">
        <f t="shared" ref="KH17" si="2677">KI50*KH$33</f>
        <v>18644.618160000002</v>
      </c>
      <c r="KI17" s="596">
        <f t="shared" ref="KI17" si="2678">KI50*KI$33</f>
        <v>26635.168799999999</v>
      </c>
      <c r="KJ17" s="596">
        <f t="shared" si="723"/>
        <v>18616.73154198</v>
      </c>
      <c r="KK17" s="596">
        <f t="shared" si="724"/>
        <v>16042.90067391</v>
      </c>
      <c r="KL17" s="596">
        <f t="shared" si="725"/>
        <v>18307.09775334</v>
      </c>
      <c r="KM17" s="596">
        <f t="shared" si="726"/>
        <v>21732.421540170002</v>
      </c>
      <c r="KN17" s="596">
        <f t="shared" si="727"/>
        <v>26783.322717359999</v>
      </c>
      <c r="KO17" s="596">
        <f t="shared" ref="KO17" si="2679">KP50*KO$33</f>
        <v>37852.730661239999</v>
      </c>
      <c r="KP17" s="596">
        <f t="shared" ref="KP17" si="2680">KP50*KP$33</f>
        <v>54205.265123790006</v>
      </c>
      <c r="KQ17" s="596">
        <f t="shared" si="730"/>
        <v>17100.489851999999</v>
      </c>
      <c r="KR17" s="596">
        <f t="shared" si="731"/>
        <v>17271.49475052</v>
      </c>
      <c r="KS17" s="596">
        <f t="shared" si="732"/>
        <v>17071.989035580002</v>
      </c>
      <c r="KT17" s="596">
        <f t="shared" si="733"/>
        <v>15176.684743649999</v>
      </c>
      <c r="KU17" s="596">
        <f t="shared" si="734"/>
        <v>17741.75822145</v>
      </c>
      <c r="KV17" s="596">
        <f t="shared" ref="KV17" si="2681">KW50*KV$33</f>
        <v>23940.685792800003</v>
      </c>
      <c r="KW17" s="596">
        <f t="shared" ref="KW17" si="2682">KW50*KW$33</f>
        <v>34200.979703999998</v>
      </c>
      <c r="KX17" s="596">
        <f t="shared" si="737"/>
        <v>14701.480512000002</v>
      </c>
      <c r="KY17" s="596">
        <f t="shared" si="738"/>
        <v>14848.495317120001</v>
      </c>
      <c r="KZ17" s="596">
        <f t="shared" si="739"/>
        <v>14676.978044480002</v>
      </c>
      <c r="LA17" s="596">
        <f t="shared" si="740"/>
        <v>13047.563954400001</v>
      </c>
      <c r="LB17" s="596">
        <f t="shared" si="741"/>
        <v>15252.786031200001</v>
      </c>
      <c r="LC17" s="596">
        <f t="shared" ref="LC17" si="2683">LD50*LC$33</f>
        <v>20582.072716800005</v>
      </c>
      <c r="LD17" s="596">
        <f t="shared" ref="LD17" si="2684">LD50*LD$33</f>
        <v>29402.961024000004</v>
      </c>
      <c r="LE17" s="596">
        <f t="shared" si="744"/>
        <v>16934.907515999999</v>
      </c>
      <c r="LF17" s="596">
        <f t="shared" si="745"/>
        <v>17104.25659116</v>
      </c>
      <c r="LG17" s="596">
        <f t="shared" si="746"/>
        <v>16906.682670140002</v>
      </c>
      <c r="LH17" s="596">
        <f t="shared" si="747"/>
        <v>15029.73042045</v>
      </c>
      <c r="LI17" s="596">
        <f t="shared" si="748"/>
        <v>17569.966547849999</v>
      </c>
      <c r="LJ17" s="596">
        <f t="shared" ref="LJ17" si="2685">LK50*LJ$33</f>
        <v>23708.870522400004</v>
      </c>
      <c r="LK17" s="596">
        <f t="shared" ref="LK17" si="2686">LK50*LK$33</f>
        <v>33869.815031999999</v>
      </c>
      <c r="LL17" s="596">
        <f t="shared" si="751"/>
        <v>20182.914804</v>
      </c>
      <c r="LM17" s="596">
        <f t="shared" si="752"/>
        <v>20384.74395204</v>
      </c>
      <c r="LN17" s="596">
        <f t="shared" si="753"/>
        <v>20149.276612660004</v>
      </c>
      <c r="LO17" s="596">
        <f t="shared" si="754"/>
        <v>17912.336888550002</v>
      </c>
      <c r="LP17" s="596">
        <f t="shared" si="755"/>
        <v>20939.774109150003</v>
      </c>
      <c r="LQ17" s="596">
        <f t="shared" ref="LQ17" si="2687">LR50*LQ$33</f>
        <v>28256.080725600004</v>
      </c>
      <c r="LR17" s="596">
        <f t="shared" ref="LR17" si="2688">LR50*LR$33</f>
        <v>40365.829608</v>
      </c>
      <c r="LS17" s="596">
        <f t="shared" si="758"/>
        <v>24177.872159999999</v>
      </c>
      <c r="LT17" s="596">
        <f t="shared" si="759"/>
        <v>24419.650881600002</v>
      </c>
      <c r="LU17" s="596">
        <f t="shared" si="760"/>
        <v>24137.575706400003</v>
      </c>
      <c r="LV17" s="596">
        <f t="shared" si="761"/>
        <v>21457.861542000002</v>
      </c>
      <c r="LW17" s="596">
        <f t="shared" si="762"/>
        <v>25084.542366000001</v>
      </c>
      <c r="LX17" s="596">
        <f t="shared" ref="LX17" si="2689">LY50*LX$33</f>
        <v>33849.021024000001</v>
      </c>
      <c r="LY17" s="596">
        <f t="shared" ref="LY17" si="2690">LY50*LY$33</f>
        <v>48355.744319999998</v>
      </c>
      <c r="LZ17" s="596">
        <f t="shared" si="765"/>
        <v>28951.225056000003</v>
      </c>
      <c r="MA17" s="596">
        <f t="shared" si="766"/>
        <v>29240.737306560004</v>
      </c>
      <c r="MB17" s="596">
        <f t="shared" si="767"/>
        <v>28902.973014240004</v>
      </c>
      <c r="MC17" s="596">
        <f t="shared" si="768"/>
        <v>25694.212237200001</v>
      </c>
      <c r="MD17" s="596">
        <f t="shared" si="769"/>
        <v>30036.895995600004</v>
      </c>
      <c r="ME17" s="596">
        <f t="shared" ref="ME17" si="2691">MF50*ME$33</f>
        <v>40531.715078400004</v>
      </c>
      <c r="MF17" s="596">
        <f t="shared" ref="MF17" si="2692">MF50*MF$33</f>
        <v>57902.450112000006</v>
      </c>
      <c r="MG17" s="596">
        <f t="shared" si="772"/>
        <v>37897.690272000007</v>
      </c>
      <c r="MH17" s="596">
        <f t="shared" si="773"/>
        <v>38276.667174720009</v>
      </c>
      <c r="MI17" s="596">
        <f t="shared" si="774"/>
        <v>37834.527454880008</v>
      </c>
      <c r="MJ17" s="596">
        <f t="shared" si="775"/>
        <v>33634.200116400003</v>
      </c>
      <c r="MK17" s="596">
        <f t="shared" si="776"/>
        <v>39318.853657200008</v>
      </c>
      <c r="ML17" s="596">
        <f t="shared" ref="ML17" si="2693">MM50*ML$33</f>
        <v>53056.766380800014</v>
      </c>
      <c r="MM17" s="728">
        <v>69650.92</v>
      </c>
      <c r="MN17" s="596">
        <f t="shared" si="778"/>
        <v>56601.170630025001</v>
      </c>
      <c r="MO17" s="596">
        <f t="shared" si="779"/>
        <v>60452.256024125003</v>
      </c>
      <c r="MP17" s="596">
        <f t="shared" si="780"/>
        <v>62344.866213524998</v>
      </c>
      <c r="MQ17" s="596">
        <f t="shared" si="781"/>
        <v>69219.318517825013</v>
      </c>
      <c r="MR17" s="596">
        <f t="shared" si="782"/>
        <v>74514.595272425009</v>
      </c>
      <c r="MS17" s="596">
        <f t="shared" ref="MS17" si="2694">MT50*MS$33</f>
        <v>87409.124238502511</v>
      </c>
      <c r="MT17" s="596">
        <f t="shared" ref="MT17" si="2695">MT50*MT$33</f>
        <v>117731.1680470275</v>
      </c>
      <c r="MU17" s="596">
        <f t="shared" si="785"/>
        <v>54162.783407999996</v>
      </c>
      <c r="MV17" s="596">
        <f t="shared" si="786"/>
        <v>0</v>
      </c>
      <c r="MW17" s="596">
        <f t="shared" si="787"/>
        <v>21348.834336</v>
      </c>
      <c r="MX17" s="596">
        <f t="shared" si="788"/>
        <v>19783.912066000001</v>
      </c>
      <c r="MY17" s="596">
        <f t="shared" si="789"/>
        <v>18795.540106</v>
      </c>
      <c r="MZ17" s="596">
        <f t="shared" ref="MZ17" si="2696">NA50*MZ$33</f>
        <v>22304.260564</v>
      </c>
      <c r="NA17" s="596">
        <f t="shared" ref="NA17" si="2697">NA50*NA$33</f>
        <v>28316.856653999999</v>
      </c>
      <c r="NB17" s="596">
        <f t="shared" si="792"/>
        <v>20625.419919999997</v>
      </c>
      <c r="NC17" s="596">
        <f t="shared" si="793"/>
        <v>0</v>
      </c>
      <c r="ND17" s="596">
        <f t="shared" si="794"/>
        <v>16732.371910099995</v>
      </c>
      <c r="NE17" s="596">
        <f t="shared" si="795"/>
        <v>16306.972624249996</v>
      </c>
      <c r="NF17" s="596">
        <f t="shared" si="796"/>
        <v>17338.243620249999</v>
      </c>
      <c r="NG17" s="596">
        <f t="shared" ref="NG17" si="2698">NH50*NG$33</f>
        <v>24879.412778499995</v>
      </c>
      <c r="NH17" s="596">
        <f t="shared" ref="NH17" si="2699">NH50*NH$33</f>
        <v>33026.453646899994</v>
      </c>
      <c r="NI17" s="596">
        <f t="shared" si="799"/>
        <v>14677.642319999997</v>
      </c>
      <c r="NJ17" s="596">
        <f t="shared" si="800"/>
        <v>14824.418743199998</v>
      </c>
      <c r="NK17" s="596">
        <f t="shared" si="801"/>
        <v>14653.179582799999</v>
      </c>
      <c r="NL17" s="596">
        <f t="shared" si="802"/>
        <v>13026.407558999997</v>
      </c>
      <c r="NM17" s="596">
        <f t="shared" si="803"/>
        <v>15228.053906999998</v>
      </c>
      <c r="NN17" s="596">
        <f t="shared" ref="NN17" si="2700">NO50*NN$33</f>
        <v>20548.699248000001</v>
      </c>
      <c r="NO17" s="596">
        <f t="shared" ref="NO17" si="2701">NO50*NO$33</f>
        <v>29355.284639999994</v>
      </c>
      <c r="NP17" s="596">
        <f t="shared" si="806"/>
        <v>13374.13308</v>
      </c>
      <c r="NQ17" s="596">
        <f t="shared" si="807"/>
        <v>13507.874410799999</v>
      </c>
      <c r="NR17" s="596">
        <f t="shared" si="808"/>
        <v>13351.8428582</v>
      </c>
      <c r="NS17" s="596">
        <f t="shared" si="809"/>
        <v>11869.5431085</v>
      </c>
      <c r="NT17" s="596">
        <f t="shared" si="810"/>
        <v>13875.663070499999</v>
      </c>
      <c r="NU17" s="596">
        <f t="shared" ref="NU17" si="2702">NV50*NU$33</f>
        <v>18723.786312</v>
      </c>
      <c r="NV17" s="596">
        <f t="shared" ref="NV17" si="2703">NV50*NV$33</f>
        <v>26748.266159999999</v>
      </c>
      <c r="NW17" s="596">
        <f t="shared" si="813"/>
        <v>12165.458412</v>
      </c>
      <c r="NX17" s="596">
        <f t="shared" si="814"/>
        <v>12287.11299612</v>
      </c>
      <c r="NY17" s="596">
        <f t="shared" si="815"/>
        <v>12145.18264798</v>
      </c>
      <c r="NZ17" s="596">
        <f t="shared" si="816"/>
        <v>10796.844340649999</v>
      </c>
      <c r="OA17" s="596">
        <f t="shared" si="817"/>
        <v>12621.66310245</v>
      </c>
      <c r="OB17" s="596">
        <f t="shared" ref="OB17" si="2704">OC50*OB$33</f>
        <v>17031.641776799999</v>
      </c>
      <c r="OC17" s="596">
        <f t="shared" si="378"/>
        <v>24330.916824</v>
      </c>
      <c r="OD17" s="596">
        <f>$OJ$50*OD$33</f>
        <v>11320.815503999997</v>
      </c>
      <c r="OE17" s="596">
        <f t="shared" ref="OE17:OJ17" si="2705">$OJ$50*OE$33</f>
        <v>11434.023659039998</v>
      </c>
      <c r="OF17" s="596">
        <f t="shared" si="2705"/>
        <v>11301.947478159998</v>
      </c>
      <c r="OG17" s="596">
        <f t="shared" si="2705"/>
        <v>10047.223759799997</v>
      </c>
      <c r="OH17" s="596">
        <f t="shared" si="2705"/>
        <v>11745.346085399997</v>
      </c>
      <c r="OI17" s="596">
        <f t="shared" si="2705"/>
        <v>15849.141705599997</v>
      </c>
      <c r="OJ17" s="730">
        <f t="shared" si="2705"/>
        <v>22641.631007999993</v>
      </c>
      <c r="OK17" s="732">
        <f t="shared" si="1774"/>
        <v>12308.925888</v>
      </c>
      <c r="OL17" s="108">
        <f t="shared" si="1774"/>
        <v>12432.015146880001</v>
      </c>
      <c r="OM17" s="108">
        <f t="shared" ref="OM17:OR17" si="2706">$OQ50*OM$33</f>
        <v>12288.41101152</v>
      </c>
      <c r="ON17" s="108">
        <f t="shared" si="2706"/>
        <v>10924.171725599999</v>
      </c>
      <c r="OO17" s="108">
        <f t="shared" si="2706"/>
        <v>12770.510608800001</v>
      </c>
      <c r="OP17" s="108">
        <f t="shared" si="2706"/>
        <v>17232.496243200003</v>
      </c>
      <c r="OQ17" s="108">
        <f t="shared" si="2706"/>
        <v>24617.851776</v>
      </c>
      <c r="OR17" s="108">
        <f t="shared" si="821"/>
        <v>15839.334864</v>
      </c>
      <c r="OS17" s="108">
        <f t="shared" si="821"/>
        <v>15997.72821264</v>
      </c>
      <c r="OT17" s="108">
        <f t="shared" si="821"/>
        <v>15812.935972560001</v>
      </c>
      <c r="OU17" s="108">
        <f t="shared" si="821"/>
        <v>14057.4096918</v>
      </c>
      <c r="OV17" s="108">
        <f t="shared" si="821"/>
        <v>16433.309921399999</v>
      </c>
      <c r="OW17" s="108">
        <f t="shared" si="821"/>
        <v>22175.068809600001</v>
      </c>
      <c r="OX17" s="108">
        <f t="shared" si="821"/>
        <v>31678.669728000001</v>
      </c>
      <c r="OY17" s="108">
        <f t="shared" ref="OY17:PE17" si="2707">$PE50*OY$33</f>
        <v>11822.008320000001</v>
      </c>
      <c r="OZ17" s="108">
        <f t="shared" si="2707"/>
        <v>11940.228403200001</v>
      </c>
      <c r="PA17" s="108">
        <f t="shared" si="2707"/>
        <v>11802.304972800001</v>
      </c>
      <c r="PB17" s="108">
        <f t="shared" si="2707"/>
        <v>10492.032384</v>
      </c>
      <c r="PC17" s="108">
        <f t="shared" si="2707"/>
        <v>12265.333632</v>
      </c>
      <c r="PD17" s="108">
        <f t="shared" si="2707"/>
        <v>16550.811648000003</v>
      </c>
      <c r="PE17" s="108">
        <f t="shared" si="2707"/>
        <v>23644.016640000002</v>
      </c>
      <c r="PF17" s="108">
        <f t="shared" ref="PF17:PL17" si="2708">$PL50*PF$33</f>
        <v>11844.811439999999</v>
      </c>
      <c r="PG17" s="108">
        <f t="shared" si="2708"/>
        <v>11963.2595544</v>
      </c>
      <c r="PH17" s="108">
        <f t="shared" si="2708"/>
        <v>11825.070087600001</v>
      </c>
      <c r="PI17" s="108">
        <f t="shared" si="2708"/>
        <v>10512.270152999999</v>
      </c>
      <c r="PJ17" s="108">
        <f t="shared" si="2708"/>
        <v>12288.991868999999</v>
      </c>
      <c r="PK17" s="108">
        <f t="shared" si="2708"/>
        <v>16582.736016000003</v>
      </c>
      <c r="PL17" s="108">
        <f t="shared" si="2708"/>
        <v>23689.622879999999</v>
      </c>
      <c r="PM17" s="108">
        <f t="shared" ref="PM17:PS17" si="2709">$PS50*PM$33</f>
        <v>12610.518030000001</v>
      </c>
      <c r="PN17" s="108">
        <f t="shared" si="2709"/>
        <v>12736.6232103</v>
      </c>
      <c r="PO17" s="108">
        <f t="shared" si="2709"/>
        <v>12589.500499950002</v>
      </c>
      <c r="PP17" s="108">
        <f t="shared" si="2709"/>
        <v>11191.834751625</v>
      </c>
      <c r="PQ17" s="108">
        <f t="shared" si="2709"/>
        <v>13083.412456125001</v>
      </c>
      <c r="PR17" s="108">
        <f t="shared" si="2709"/>
        <v>17654.725242</v>
      </c>
      <c r="PS17" s="108">
        <f t="shared" si="2709"/>
        <v>25221.036060000002</v>
      </c>
      <c r="PT17" s="108">
        <f t="shared" ref="PT17:PZ17" si="2710">$PZ50*PT$33</f>
        <v>10957.34835</v>
      </c>
      <c r="PU17" s="108">
        <f t="shared" si="2710"/>
        <v>11066.921833500001</v>
      </c>
      <c r="PV17" s="108">
        <f t="shared" si="2710"/>
        <v>10939.086102750001</v>
      </c>
      <c r="PW17" s="108">
        <f t="shared" si="2710"/>
        <v>9724.6466606249996</v>
      </c>
      <c r="PX17" s="108">
        <f t="shared" si="2710"/>
        <v>11368.248913125</v>
      </c>
      <c r="PY17" s="108">
        <f t="shared" si="2710"/>
        <v>15340.287690000001</v>
      </c>
      <c r="PZ17" s="108">
        <f t="shared" si="2710"/>
        <v>21914.6967</v>
      </c>
      <c r="QA17" s="108">
        <f t="shared" ref="QA17:QG17" si="2711">$QG50*QA$33</f>
        <v>14258.346948</v>
      </c>
      <c r="QB17" s="108">
        <f t="shared" si="2711"/>
        <v>14400.93041748</v>
      </c>
      <c r="QC17" s="108">
        <f t="shared" si="2711"/>
        <v>14234.583036420001</v>
      </c>
      <c r="QD17" s="108">
        <f t="shared" si="2711"/>
        <v>12654.282916349999</v>
      </c>
      <c r="QE17" s="108">
        <f t="shared" si="2711"/>
        <v>14793.034958550001</v>
      </c>
      <c r="QF17" s="108">
        <f t="shared" si="2711"/>
        <v>19961.685727200002</v>
      </c>
      <c r="QG17" s="108">
        <f t="shared" si="2711"/>
        <v>28516.693896000001</v>
      </c>
      <c r="QH17" s="108">
        <f t="shared" ref="QH17:QN17" si="2712">$QN50*QH$33</f>
        <v>15154.486937999998</v>
      </c>
      <c r="QI17" s="108">
        <f t="shared" si="2712"/>
        <v>15306.031807379999</v>
      </c>
      <c r="QJ17" s="108">
        <f t="shared" si="2712"/>
        <v>15129.22945977</v>
      </c>
      <c r="QK17" s="108">
        <f t="shared" si="2712"/>
        <v>13449.607157474999</v>
      </c>
      <c r="QL17" s="108">
        <f t="shared" si="2712"/>
        <v>15722.780198175</v>
      </c>
      <c r="QM17" s="108">
        <f t="shared" si="2712"/>
        <v>21216.281713200002</v>
      </c>
      <c r="QN17" s="108">
        <f t="shared" si="2712"/>
        <v>30308.973875999996</v>
      </c>
      <c r="QO17" s="108">
        <f t="shared" ref="QO17:QU17" si="2713">$QU50*QO$33</f>
        <v>15729.190757999997</v>
      </c>
      <c r="QP17" s="108">
        <f t="shared" si="2713"/>
        <v>15886.482665579997</v>
      </c>
      <c r="QQ17" s="108">
        <f t="shared" si="2713"/>
        <v>15702.975440069999</v>
      </c>
      <c r="QR17" s="108">
        <f t="shared" si="2713"/>
        <v>13959.656797724998</v>
      </c>
      <c r="QS17" s="108">
        <f t="shared" si="2713"/>
        <v>16319.035411424997</v>
      </c>
      <c r="QT17" s="108">
        <f t="shared" si="2713"/>
        <v>22020.867061199999</v>
      </c>
      <c r="QU17" s="108">
        <f t="shared" si="2713"/>
        <v>31458.381515999994</v>
      </c>
      <c r="QV17" s="108">
        <f t="shared" ref="QV17:RB17" si="2714">$RB50*QV$33</f>
        <v>16131.166488000001</v>
      </c>
      <c r="QW17" s="108">
        <f t="shared" si="2714"/>
        <v>16292.478152880001</v>
      </c>
      <c r="QX17" s="108">
        <f t="shared" si="2714"/>
        <v>16104.281210520001</v>
      </c>
      <c r="QY17" s="108">
        <f t="shared" si="2714"/>
        <v>14316.410258100001</v>
      </c>
      <c r="QZ17" s="108">
        <f t="shared" si="2714"/>
        <v>16736.0852313</v>
      </c>
      <c r="RA17" s="108">
        <f t="shared" si="2714"/>
        <v>22583.633083200002</v>
      </c>
      <c r="RB17" s="108">
        <f t="shared" si="2714"/>
        <v>32262.332976000002</v>
      </c>
      <c r="RC17" s="108">
        <f t="shared" ref="RC17:RI17" si="2715">$RI50*RC$33</f>
        <v>17330.468526000001</v>
      </c>
      <c r="RD17" s="108">
        <f t="shared" si="2715"/>
        <v>17503.773211259999</v>
      </c>
      <c r="RE17" s="108">
        <f t="shared" si="2715"/>
        <v>17301.584411790001</v>
      </c>
      <c r="RF17" s="108">
        <f t="shared" si="2715"/>
        <v>15380.790816825</v>
      </c>
      <c r="RG17" s="108">
        <f t="shared" si="2715"/>
        <v>17980.361095724998</v>
      </c>
      <c r="RH17" s="108">
        <f t="shared" si="2715"/>
        <v>24262.655936400002</v>
      </c>
      <c r="RI17" s="108">
        <f t="shared" si="2715"/>
        <v>34660.937052000001</v>
      </c>
      <c r="RJ17" s="108">
        <f t="shared" ref="RJ17:RP17" si="2716">$RP50*RJ$33</f>
        <v>18226.173996000001</v>
      </c>
      <c r="RK17" s="108">
        <f t="shared" si="2716"/>
        <v>18408.43573596</v>
      </c>
      <c r="RL17" s="108">
        <f t="shared" si="2716"/>
        <v>18195.797039340003</v>
      </c>
      <c r="RM17" s="108">
        <f t="shared" si="2716"/>
        <v>16175.72942145</v>
      </c>
      <c r="RN17" s="108">
        <f t="shared" si="2716"/>
        <v>18909.655520849999</v>
      </c>
      <c r="RO17" s="108">
        <f t="shared" si="2716"/>
        <v>25516.643594400004</v>
      </c>
      <c r="RP17" s="108">
        <f t="shared" si="2716"/>
        <v>36452.347992000003</v>
      </c>
      <c r="RQ17" s="108">
        <f t="shared" ref="RQ17:RW17" si="2717">$RW50*RQ$33</f>
        <v>22311.86076</v>
      </c>
      <c r="RR17" s="108">
        <f t="shared" si="2717"/>
        <v>22534.979367600001</v>
      </c>
      <c r="RS17" s="108">
        <f t="shared" si="2717"/>
        <v>22274.674325400003</v>
      </c>
      <c r="RT17" s="108">
        <f t="shared" si="2717"/>
        <v>19801.7764245</v>
      </c>
      <c r="RU17" s="108">
        <f t="shared" si="2717"/>
        <v>23148.555538500001</v>
      </c>
      <c r="RV17" s="108">
        <f t="shared" si="2717"/>
        <v>31236.605064000003</v>
      </c>
      <c r="RW17" s="108">
        <f t="shared" si="2717"/>
        <v>44623.721519999999</v>
      </c>
      <c r="RX17" s="108">
        <f t="shared" ref="RX17:SK17" si="2718">$SD50*RX$33</f>
        <v>22964.380721999998</v>
      </c>
      <c r="RY17" s="108">
        <f t="shared" si="2718"/>
        <v>23194.024529220002</v>
      </c>
      <c r="RZ17" s="108">
        <f t="shared" si="2718"/>
        <v>22926.10675413</v>
      </c>
      <c r="SA17" s="108">
        <f t="shared" si="2718"/>
        <v>20380.887890775</v>
      </c>
      <c r="SB17" s="108">
        <f t="shared" si="2718"/>
        <v>23825.544999074998</v>
      </c>
      <c r="SC17" s="108">
        <f t="shared" si="2718"/>
        <v>32150.1330108</v>
      </c>
      <c r="SD17" s="108">
        <f t="shared" si="2718"/>
        <v>45928.761443999996</v>
      </c>
      <c r="SE17" s="108">
        <f t="shared" ref="SE17:SK17" si="2719">$SK50*SE$33</f>
        <v>20473.994519999997</v>
      </c>
      <c r="SF17" s="108">
        <f t="shared" si="2719"/>
        <v>20678.734465199999</v>
      </c>
      <c r="SG17" s="108">
        <f t="shared" si="2719"/>
        <v>20439.871195799999</v>
      </c>
      <c r="SH17" s="108">
        <f t="shared" si="2719"/>
        <v>18170.670136499997</v>
      </c>
      <c r="SI17" s="108">
        <f t="shared" si="2719"/>
        <v>21241.769314499998</v>
      </c>
      <c r="SJ17" s="108">
        <f t="shared" si="2719"/>
        <v>28663.592327999999</v>
      </c>
      <c r="SK17" s="108">
        <f t="shared" si="2719"/>
        <v>40947.989039999993</v>
      </c>
      <c r="SL17" s="108">
        <f t="shared" ref="SL17:SR17" si="2720">$SR50*SL$33</f>
        <v>16196.417333999998</v>
      </c>
      <c r="SM17" s="108">
        <f t="shared" si="2720"/>
        <v>16358.38150734</v>
      </c>
      <c r="SN17" s="108">
        <f t="shared" si="2720"/>
        <v>16169.42330511</v>
      </c>
      <c r="SO17" s="108">
        <f t="shared" si="2720"/>
        <v>14374.320383924998</v>
      </c>
      <c r="SP17" s="108">
        <f t="shared" si="2720"/>
        <v>16803.782984024998</v>
      </c>
      <c r="SQ17" s="108">
        <f t="shared" si="2720"/>
        <v>22674.984267600001</v>
      </c>
      <c r="SR17" s="108">
        <f t="shared" si="2720"/>
        <v>32392.834667999996</v>
      </c>
      <c r="SS17" s="108">
        <f t="shared" ref="SS17:SY17" si="2721">$SY50*SS$33</f>
        <v>16984.101131999996</v>
      </c>
      <c r="ST17" s="108">
        <f t="shared" si="2721"/>
        <v>17153.942143319997</v>
      </c>
      <c r="SU17" s="108">
        <f t="shared" si="2721"/>
        <v>16955.794296779997</v>
      </c>
      <c r="SV17" s="108">
        <f t="shared" si="2721"/>
        <v>15073.389754649997</v>
      </c>
      <c r="SW17" s="108">
        <f t="shared" si="2721"/>
        <v>17621.004924449997</v>
      </c>
      <c r="SX17" s="108">
        <f t="shared" si="2721"/>
        <v>23777.741584799998</v>
      </c>
      <c r="SY17" s="108">
        <f t="shared" si="2721"/>
        <v>33968.202263999992</v>
      </c>
      <c r="SZ17" s="108">
        <f t="shared" ref="SZ17:TF17" si="2722">$TF50*SZ$33</f>
        <v>15543.811745999999</v>
      </c>
      <c r="TA17" s="108">
        <f t="shared" si="2722"/>
        <v>15699.249863460002</v>
      </c>
      <c r="TB17" s="108">
        <f t="shared" si="2722"/>
        <v>15517.905393090001</v>
      </c>
      <c r="TC17" s="108">
        <f t="shared" si="2722"/>
        <v>13795.132924575</v>
      </c>
      <c r="TD17" s="108">
        <f t="shared" si="2722"/>
        <v>16126.704686475001</v>
      </c>
      <c r="TE17" s="108">
        <f t="shared" si="2722"/>
        <v>21761.336444400004</v>
      </c>
      <c r="TF17" s="108">
        <f t="shared" si="2722"/>
        <v>31087.623491999999</v>
      </c>
      <c r="TG17" s="108">
        <f t="shared" ref="TG17:TM17" si="2723">$TM50*TG$33</f>
        <v>19820.545451999995</v>
      </c>
      <c r="TH17" s="108">
        <f t="shared" si="2723"/>
        <v>20018.750906519996</v>
      </c>
      <c r="TI17" s="108">
        <f t="shared" si="2723"/>
        <v>19787.511209579996</v>
      </c>
      <c r="TJ17" s="108">
        <f t="shared" si="2723"/>
        <v>17590.734088649999</v>
      </c>
      <c r="TK17" s="108">
        <f t="shared" si="2723"/>
        <v>20563.815906449996</v>
      </c>
      <c r="TL17" s="108">
        <f t="shared" si="2723"/>
        <v>27748.763632799997</v>
      </c>
      <c r="TM17" s="108">
        <f t="shared" si="2723"/>
        <v>39641.09090399999</v>
      </c>
      <c r="TN17" s="108">
        <f t="shared" ref="TN17:TT17" si="2724">$TT50*TN$33</f>
        <v>19643.422319999998</v>
      </c>
      <c r="TO17" s="108">
        <f t="shared" si="2724"/>
        <v>19839.8565432</v>
      </c>
      <c r="TP17" s="108">
        <f t="shared" si="2724"/>
        <v>19610.683282800001</v>
      </c>
      <c r="TQ17" s="108">
        <f t="shared" si="2724"/>
        <v>17433.537308999999</v>
      </c>
      <c r="TR17" s="108">
        <f t="shared" si="2724"/>
        <v>20380.050657</v>
      </c>
      <c r="TS17" s="108">
        <f t="shared" si="2724"/>
        <v>27500.791247999998</v>
      </c>
      <c r="TT17" s="108">
        <f t="shared" si="2724"/>
        <v>39286.844639999996</v>
      </c>
      <c r="TU17" s="108">
        <f t="shared" ref="TU17:UA17" si="2725">$UA50*TU$33</f>
        <v>17861.482637999998</v>
      </c>
      <c r="TV17" s="108">
        <f t="shared" si="2725"/>
        <v>18040.09746438</v>
      </c>
      <c r="TW17" s="108">
        <f t="shared" si="2725"/>
        <v>17831.713500270002</v>
      </c>
      <c r="TX17" s="108">
        <f t="shared" si="2725"/>
        <v>15852.065841225</v>
      </c>
      <c r="TY17" s="108">
        <f t="shared" si="2725"/>
        <v>18531.288236925</v>
      </c>
      <c r="TZ17" s="108">
        <f t="shared" si="2725"/>
        <v>25006.0756932</v>
      </c>
      <c r="UA17" s="108">
        <f t="shared" si="2725"/>
        <v>35722.965275999995</v>
      </c>
      <c r="UB17" s="108">
        <f t="shared" ref="UB17:UH17" si="2726">$UH50*UB$33</f>
        <v>16344.275543999996</v>
      </c>
      <c r="UC17" s="108">
        <f t="shared" si="2726"/>
        <v>16507.718299439999</v>
      </c>
      <c r="UD17" s="108">
        <f t="shared" si="2726"/>
        <v>16317.035084759998</v>
      </c>
      <c r="UE17" s="108">
        <f t="shared" si="2726"/>
        <v>14505.544545299997</v>
      </c>
      <c r="UF17" s="108">
        <f t="shared" si="2726"/>
        <v>16957.185876899999</v>
      </c>
      <c r="UG17" s="108">
        <f t="shared" si="2726"/>
        <v>22881.985761599997</v>
      </c>
      <c r="UH17" s="108">
        <f t="shared" si="2726"/>
        <v>32688.551087999993</v>
      </c>
      <c r="UI17" s="108">
        <f t="shared" si="842"/>
        <v>19419.957787655996</v>
      </c>
      <c r="UJ17" s="108">
        <f t="shared" si="842"/>
        <v>19614.157365532556</v>
      </c>
      <c r="UK17" s="108">
        <f t="shared" si="842"/>
        <v>19387.591191343239</v>
      </c>
      <c r="UL17" s="108">
        <f t="shared" si="842"/>
        <v>17235.212536544699</v>
      </c>
      <c r="UM17" s="108">
        <f t="shared" si="842"/>
        <v>20148.206204693095</v>
      </c>
      <c r="UN17" s="108">
        <f t="shared" si="842"/>
        <v>27187.940902718397</v>
      </c>
      <c r="UO17" s="108">
        <f t="shared" si="842"/>
        <v>38839.915575311992</v>
      </c>
      <c r="UP17" s="108">
        <f t="shared" si="843"/>
        <v>15879.233211415263</v>
      </c>
      <c r="UQ17" s="108">
        <f t="shared" si="843"/>
        <v>16038.025543529417</v>
      </c>
      <c r="UR17" s="108">
        <f t="shared" si="843"/>
        <v>15852.767822729573</v>
      </c>
      <c r="US17" s="108">
        <f t="shared" si="843"/>
        <v>14092.819475131048</v>
      </c>
      <c r="UT17" s="108">
        <f t="shared" si="843"/>
        <v>16474.704456843338</v>
      </c>
      <c r="UU17" s="108">
        <f t="shared" si="843"/>
        <v>22230.92649598137</v>
      </c>
      <c r="UV17" s="108">
        <f t="shared" si="843"/>
        <v>31758.466422830526</v>
      </c>
      <c r="UW17" s="108">
        <f t="shared" si="844"/>
        <v>13256.27328966214</v>
      </c>
      <c r="UX17" s="108">
        <f t="shared" si="844"/>
        <v>13388.836022558762</v>
      </c>
      <c r="UY17" s="108">
        <f t="shared" si="844"/>
        <v>13234.179500846036</v>
      </c>
      <c r="UZ17" s="108">
        <f t="shared" si="844"/>
        <v>11764.942544575148</v>
      </c>
      <c r="VA17" s="108">
        <f t="shared" si="844"/>
        <v>13753.383538024469</v>
      </c>
      <c r="VB17" s="108">
        <f t="shared" si="844"/>
        <v>18558.782605526994</v>
      </c>
      <c r="VC17" s="108">
        <f t="shared" si="844"/>
        <v>26512.54657932428</v>
      </c>
      <c r="VD17" s="108">
        <f t="shared" si="845"/>
        <v>13766.268450963013</v>
      </c>
      <c r="VE17" s="108">
        <f t="shared" si="845"/>
        <v>13903.931135472643</v>
      </c>
      <c r="VF17" s="108">
        <f t="shared" si="845"/>
        <v>13743.324670211407</v>
      </c>
      <c r="VG17" s="108">
        <f t="shared" si="845"/>
        <v>12217.563250229672</v>
      </c>
      <c r="VH17" s="108">
        <f t="shared" si="845"/>
        <v>14282.503517874124</v>
      </c>
      <c r="VI17" s="108">
        <f t="shared" si="845"/>
        <v>19272.775831348219</v>
      </c>
      <c r="VJ17" s="108">
        <f t="shared" si="845"/>
        <v>27532.536901926025</v>
      </c>
      <c r="VK17" s="108">
        <f t="shared" si="846"/>
        <v>13537.542598529442</v>
      </c>
      <c r="VL17" s="108">
        <f t="shared" si="846"/>
        <v>13672.918024514736</v>
      </c>
      <c r="VM17" s="108">
        <f t="shared" si="846"/>
        <v>13514.980027531894</v>
      </c>
      <c r="VN17" s="108">
        <f t="shared" si="846"/>
        <v>12014.56905619488</v>
      </c>
      <c r="VO17" s="108">
        <f t="shared" si="846"/>
        <v>14045.200445974297</v>
      </c>
      <c r="VP17" s="108">
        <f t="shared" si="846"/>
        <v>18952.559637941224</v>
      </c>
      <c r="VQ17" s="108">
        <f t="shared" si="846"/>
        <v>27075.085197058885</v>
      </c>
      <c r="VR17" s="108">
        <f t="shared" si="847"/>
        <v>14715.854253401794</v>
      </c>
      <c r="VS17" s="108">
        <f t="shared" si="847"/>
        <v>14863.012795935812</v>
      </c>
      <c r="VT17" s="108">
        <f t="shared" si="847"/>
        <v>14691.327829646125</v>
      </c>
      <c r="VU17" s="108">
        <f t="shared" si="847"/>
        <v>13060.320649894093</v>
      </c>
      <c r="VV17" s="108">
        <f t="shared" si="847"/>
        <v>15267.698787904361</v>
      </c>
      <c r="VW17" s="108">
        <f t="shared" si="847"/>
        <v>20602.195954762512</v>
      </c>
      <c r="VX17" s="108">
        <f t="shared" si="847"/>
        <v>29431.708506803589</v>
      </c>
      <c r="VY17" s="108">
        <f t="shared" ref="VY17:WE17" si="2727">$WE50*VY$33</f>
        <v>12673.187100000001</v>
      </c>
      <c r="VZ17" s="108">
        <f t="shared" si="2727"/>
        <v>12799.918971000003</v>
      </c>
      <c r="WA17" s="108">
        <f t="shared" si="2727"/>
        <v>12652.065121500002</v>
      </c>
      <c r="WB17" s="108">
        <f t="shared" si="2727"/>
        <v>11247.453551250001</v>
      </c>
      <c r="WC17" s="108">
        <f t="shared" si="2727"/>
        <v>13148.431616250002</v>
      </c>
      <c r="WD17" s="108">
        <f t="shared" si="2727"/>
        <v>17742.461940000005</v>
      </c>
      <c r="WE17" s="108">
        <f t="shared" si="2727"/>
        <v>25346.374200000002</v>
      </c>
      <c r="WF17" s="108">
        <f t="shared" si="850"/>
        <v>13018.010832130782</v>
      </c>
      <c r="WG17" s="108">
        <f t="shared" si="850"/>
        <v>13148.19094045209</v>
      </c>
      <c r="WH17" s="108">
        <f t="shared" si="850"/>
        <v>12996.314147410565</v>
      </c>
      <c r="WI17" s="108">
        <f t="shared" si="850"/>
        <v>11553.48461351607</v>
      </c>
      <c r="WJ17" s="108">
        <f t="shared" si="850"/>
        <v>13506.186238335687</v>
      </c>
      <c r="WK17" s="108">
        <f t="shared" si="850"/>
        <v>18225.215164983099</v>
      </c>
      <c r="WL17" s="108">
        <f t="shared" si="850"/>
        <v>26036.021664261563</v>
      </c>
      <c r="WM17" s="108">
        <f t="shared" si="851"/>
        <v>12175.326871959114</v>
      </c>
      <c r="WN17" s="108">
        <f t="shared" si="851"/>
        <v>12297.080140678705</v>
      </c>
      <c r="WO17" s="108">
        <f t="shared" si="851"/>
        <v>12155.034660505849</v>
      </c>
      <c r="WP17" s="108">
        <f t="shared" si="851"/>
        <v>10805.602598863714</v>
      </c>
      <c r="WQ17" s="108">
        <f t="shared" si="851"/>
        <v>12631.901629657581</v>
      </c>
      <c r="WR17" s="108">
        <f t="shared" si="851"/>
        <v>17045.45762074276</v>
      </c>
      <c r="WS17" s="108">
        <f t="shared" si="851"/>
        <v>24350.653743918228</v>
      </c>
      <c r="WT17" s="108">
        <f t="shared" si="852"/>
        <v>12477.318489308971</v>
      </c>
      <c r="WU17" s="108">
        <f t="shared" si="852"/>
        <v>12602.091674202062</v>
      </c>
      <c r="WV17" s="108">
        <f t="shared" si="852"/>
        <v>12456.522958493457</v>
      </c>
      <c r="WW17" s="108">
        <f t="shared" si="852"/>
        <v>11073.620159261713</v>
      </c>
      <c r="WX17" s="108">
        <f t="shared" si="852"/>
        <v>12945.217932658057</v>
      </c>
      <c r="WY17" s="108">
        <f t="shared" si="852"/>
        <v>17468.24588503256</v>
      </c>
      <c r="WZ17" s="108">
        <f t="shared" si="852"/>
        <v>24954.636978617942</v>
      </c>
      <c r="XA17" s="108">
        <f t="shared" si="853"/>
        <v>13621.651875645652</v>
      </c>
      <c r="XB17" s="108">
        <f t="shared" si="853"/>
        <v>13757.868394402109</v>
      </c>
      <c r="XC17" s="108">
        <f t="shared" si="853"/>
        <v>13598.949122519578</v>
      </c>
      <c r="XD17" s="108">
        <f t="shared" si="853"/>
        <v>12089.216039635518</v>
      </c>
      <c r="XE17" s="108">
        <f t="shared" si="853"/>
        <v>14132.463820982364</v>
      </c>
      <c r="XF17" s="108">
        <f t="shared" si="853"/>
        <v>19070.312625903916</v>
      </c>
      <c r="XG17" s="108">
        <f t="shared" si="853"/>
        <v>27243.303751291303</v>
      </c>
      <c r="XH17" s="108">
        <f t="shared" si="854"/>
        <v>11860.922927438787</v>
      </c>
      <c r="XI17" s="108">
        <f t="shared" si="854"/>
        <v>11979.532156713176</v>
      </c>
      <c r="XJ17" s="108">
        <f t="shared" si="854"/>
        <v>11841.154722559724</v>
      </c>
      <c r="XK17" s="108">
        <f t="shared" si="854"/>
        <v>10526.569098101925</v>
      </c>
      <c r="XL17" s="108">
        <f t="shared" si="854"/>
        <v>12305.707537217742</v>
      </c>
      <c r="XM17" s="108">
        <f t="shared" si="854"/>
        <v>16605.292098414306</v>
      </c>
      <c r="XN17" s="108">
        <f t="shared" si="854"/>
        <v>23721.845854877574</v>
      </c>
      <c r="XO17" s="108">
        <f t="shared" si="855"/>
        <v>11427.000814889914</v>
      </c>
      <c r="XP17" s="108">
        <f t="shared" si="855"/>
        <v>11541.270823038814</v>
      </c>
      <c r="XQ17" s="108">
        <f t="shared" si="855"/>
        <v>11407.955813531766</v>
      </c>
      <c r="XR17" s="108">
        <f t="shared" si="855"/>
        <v>10141.463223214798</v>
      </c>
      <c r="XS17" s="108">
        <f t="shared" si="855"/>
        <v>11855.513345448286</v>
      </c>
      <c r="XT17" s="108">
        <f t="shared" si="855"/>
        <v>15997.801140845881</v>
      </c>
      <c r="XU17" s="108">
        <f t="shared" si="855"/>
        <v>22854.001629779828</v>
      </c>
      <c r="XV17" s="108">
        <f t="shared" si="856"/>
        <v>13017.664692586075</v>
      </c>
      <c r="XW17" s="108">
        <f t="shared" si="856"/>
        <v>13147.841339511939</v>
      </c>
      <c r="XX17" s="108">
        <f t="shared" si="856"/>
        <v>12995.9685847651</v>
      </c>
      <c r="XY17" s="108">
        <f t="shared" si="856"/>
        <v>11553.177414670143</v>
      </c>
      <c r="XZ17" s="108">
        <f t="shared" si="856"/>
        <v>13505.827118558054</v>
      </c>
      <c r="YA17" s="108">
        <f t="shared" si="856"/>
        <v>18224.730569620508</v>
      </c>
      <c r="YB17" s="108">
        <f t="shared" si="856"/>
        <v>26035.32938517215</v>
      </c>
      <c r="YC17" s="108">
        <f t="shared" si="857"/>
        <v>14347.688125381692</v>
      </c>
      <c r="YD17" s="108">
        <f t="shared" si="857"/>
        <v>14491.165006635511</v>
      </c>
      <c r="YE17" s="108">
        <f t="shared" si="857"/>
        <v>14323.77531183939</v>
      </c>
      <c r="YF17" s="108">
        <f t="shared" si="857"/>
        <v>12733.573211276251</v>
      </c>
      <c r="YG17" s="108">
        <f t="shared" si="857"/>
        <v>14885.726430083507</v>
      </c>
      <c r="YH17" s="108">
        <f t="shared" si="857"/>
        <v>20086.76337553437</v>
      </c>
      <c r="YI17" s="108">
        <f t="shared" si="857"/>
        <v>28695.376250763384</v>
      </c>
      <c r="YJ17" s="108">
        <f t="shared" si="858"/>
        <v>18513.884226610789</v>
      </c>
      <c r="YK17" s="108">
        <f t="shared" si="858"/>
        <v>18699.023068876901</v>
      </c>
      <c r="YL17" s="108">
        <f t="shared" si="858"/>
        <v>18483.027752899772</v>
      </c>
      <c r="YM17" s="108">
        <f t="shared" si="858"/>
        <v>16431.072251117079</v>
      </c>
      <c r="YN17" s="108">
        <f t="shared" si="858"/>
        <v>19208.154885108695</v>
      </c>
      <c r="YO17" s="108">
        <f t="shared" si="858"/>
        <v>25919.437917255109</v>
      </c>
      <c r="YP17" s="108">
        <f t="shared" si="858"/>
        <v>37027.768453221579</v>
      </c>
      <c r="YQ17" s="108">
        <f t="shared" si="859"/>
        <v>25383.654378269803</v>
      </c>
      <c r="YR17" s="108">
        <f t="shared" si="859"/>
        <v>16853.473345823022</v>
      </c>
      <c r="YS17" s="108">
        <f t="shared" si="859"/>
        <v>18460.839547832584</v>
      </c>
      <c r="YT17" s="108">
        <f t="shared" si="859"/>
        <v>17983.40404228519</v>
      </c>
      <c r="YU17" s="108">
        <f t="shared" si="859"/>
        <v>21564.170333890648</v>
      </c>
      <c r="YV17" s="108">
        <f t="shared" si="859"/>
        <v>22375.810693321218</v>
      </c>
      <c r="YW17" s="108">
        <f t="shared" si="859"/>
        <v>36523.816174375672</v>
      </c>
      <c r="YX17" s="108">
        <f t="shared" si="860"/>
        <v>13502.175823455244</v>
      </c>
      <c r="YY17" s="108">
        <f t="shared" si="860"/>
        <v>13637.197581689796</v>
      </c>
      <c r="YZ17" s="108">
        <f t="shared" si="860"/>
        <v>13479.672197082818</v>
      </c>
      <c r="ZA17" s="108">
        <f t="shared" si="860"/>
        <v>11983.181043316528</v>
      </c>
      <c r="ZB17" s="108">
        <f t="shared" si="860"/>
        <v>14008.507416834815</v>
      </c>
      <c r="ZC17" s="108">
        <f t="shared" si="860"/>
        <v>18903.046152837342</v>
      </c>
      <c r="ZD17" s="108">
        <f t="shared" si="860"/>
        <v>27004.351646910487</v>
      </c>
      <c r="ZE17" s="108">
        <f t="shared" si="861"/>
        <v>18013.580972560823</v>
      </c>
      <c r="ZF17" s="108">
        <f t="shared" si="861"/>
        <v>18193.716782286432</v>
      </c>
      <c r="ZG17" s="108">
        <f t="shared" si="861"/>
        <v>17983.558337606559</v>
      </c>
      <c r="ZH17" s="108">
        <f t="shared" si="861"/>
        <v>15987.053113147731</v>
      </c>
      <c r="ZI17" s="108">
        <f t="shared" si="861"/>
        <v>18689.090259031855</v>
      </c>
      <c r="ZJ17" s="108">
        <f t="shared" si="861"/>
        <v>25219.013361585156</v>
      </c>
      <c r="ZK17" s="108">
        <f t="shared" si="861"/>
        <v>36027.161945121647</v>
      </c>
      <c r="ZL17" s="108">
        <f t="shared" si="862"/>
        <v>20028.23420560564</v>
      </c>
      <c r="ZM17" s="108">
        <f t="shared" si="862"/>
        <v>20228.516547661697</v>
      </c>
      <c r="ZN17" s="108">
        <f t="shared" si="862"/>
        <v>19994.853815262966</v>
      </c>
      <c r="ZO17" s="108">
        <f t="shared" si="862"/>
        <v>17775.057857475007</v>
      </c>
      <c r="ZP17" s="108">
        <f t="shared" si="862"/>
        <v>20779.292988315854</v>
      </c>
      <c r="ZQ17" s="108">
        <f t="shared" si="862"/>
        <v>28039.5278878479</v>
      </c>
      <c r="ZR17" s="108">
        <f t="shared" si="862"/>
        <v>40056.468411211281</v>
      </c>
      <c r="ZS17" s="108">
        <f t="shared" si="863"/>
        <v>26517.483082001723</v>
      </c>
      <c r="ZT17" s="108">
        <f t="shared" si="863"/>
        <v>26782.657912821742</v>
      </c>
      <c r="ZU17" s="108">
        <f t="shared" si="863"/>
        <v>26473.287276865056</v>
      </c>
      <c r="ZV17" s="108">
        <f t="shared" si="863"/>
        <v>23534.266235276529</v>
      </c>
      <c r="ZW17" s="108">
        <f t="shared" si="863"/>
        <v>27511.888697576789</v>
      </c>
      <c r="ZX17" s="108">
        <f t="shared" si="863"/>
        <v>37124.476314802414</v>
      </c>
      <c r="ZY17" s="108">
        <f t="shared" si="863"/>
        <v>53034.966164003446</v>
      </c>
      <c r="ZZ17" s="108">
        <v>30717.291926856571</v>
      </c>
      <c r="AAA17" s="108">
        <v>28267.088844519487</v>
      </c>
      <c r="AAB17" s="108">
        <v>26293.44506057215</v>
      </c>
      <c r="AAC17" s="108">
        <v>29834.424462447365</v>
      </c>
      <c r="AAD17" s="108">
        <v>32937.12951216392</v>
      </c>
      <c r="AAE17" s="108">
        <v>38362.977290987867</v>
      </c>
      <c r="AAF17" s="108">
        <v>60144.908308262318</v>
      </c>
      <c r="AAG17" s="108">
        <v>40030.463576173053</v>
      </c>
      <c r="AAH17" s="108">
        <v>37213.685930859501</v>
      </c>
      <c r="AAI17" s="108">
        <v>37295.975106233796</v>
      </c>
      <c r="AAJ17" s="108">
        <v>40035.334113052806</v>
      </c>
      <c r="AAK17" s="108">
        <v>45722.760055173254</v>
      </c>
      <c r="AAL17" s="108">
        <v>48311.188544383673</v>
      </c>
      <c r="AAM17" s="108">
        <v>70749.810829676193</v>
      </c>
      <c r="AAN17" s="108">
        <v>59307.618358764295</v>
      </c>
      <c r="AAO17" s="108">
        <v>54037.166660996132</v>
      </c>
      <c r="AAP17" s="596">
        <f t="shared" ca="1" si="864"/>
        <v>49541.912822375692</v>
      </c>
      <c r="AAQ17" s="596">
        <f t="shared" ca="1" si="864"/>
        <v>53803.044044239337</v>
      </c>
      <c r="AAR17" s="596">
        <f t="shared" ca="1" si="423"/>
        <v>59177.510238262905</v>
      </c>
      <c r="AAS17" s="596">
        <f t="shared" ca="1" si="423"/>
        <v>64633.599623928952</v>
      </c>
      <c r="AAT17" s="596">
        <f t="shared" ca="1" si="423"/>
        <v>79779.869774705483</v>
      </c>
      <c r="AAU17" s="596">
        <f t="shared" ca="1" si="423"/>
        <v>74091.710398584037</v>
      </c>
      <c r="AAV17" s="596">
        <f t="shared" ca="1" si="423"/>
        <v>108218.92237273224</v>
      </c>
      <c r="AAW17" s="596">
        <f t="shared" ca="1" si="423"/>
        <v>65642.249763345288</v>
      </c>
      <c r="AAX17" s="348">
        <v>0</v>
      </c>
      <c r="AAY17" s="596">
        <f t="shared" ca="1" si="424"/>
        <v>24480.078560019159</v>
      </c>
      <c r="AAZ17" s="596">
        <f t="shared" ca="1" si="424"/>
        <v>28075.1852406834</v>
      </c>
      <c r="ABA17" s="596">
        <f t="shared" ca="1" si="424"/>
        <v>31997.429871613673</v>
      </c>
      <c r="ABB17" s="596">
        <f t="shared" ca="1" si="424"/>
        <v>18168.7547040875</v>
      </c>
      <c r="ABC17" s="596">
        <f t="shared" ca="1" si="424"/>
        <v>16353.151338869053</v>
      </c>
      <c r="ABD17" s="596">
        <f t="shared" ca="1" si="424"/>
        <v>19997.493591571736</v>
      </c>
      <c r="ABE17" s="348">
        <v>0</v>
      </c>
      <c r="ABF17" s="596">
        <f t="shared" ca="1" si="424"/>
        <v>14663.187012359405</v>
      </c>
      <c r="ABG17" s="596">
        <f t="shared" ca="1" si="424"/>
        <v>19258.261469022174</v>
      </c>
      <c r="ABH17" s="596">
        <f t="shared" ca="1" si="424"/>
        <v>23031.254365854111</v>
      </c>
      <c r="ABI17" s="108">
        <f t="shared" ref="ABI17:ABO17" si="2728">$ABO50*ABI$33</f>
        <v>0</v>
      </c>
      <c r="ABJ17" s="108">
        <f t="shared" si="2728"/>
        <v>0</v>
      </c>
      <c r="ABK17" s="108">
        <f t="shared" si="2728"/>
        <v>0</v>
      </c>
      <c r="ABL17" s="108">
        <f t="shared" si="2728"/>
        <v>0</v>
      </c>
      <c r="ABM17" s="108">
        <f t="shared" si="2728"/>
        <v>0</v>
      </c>
      <c r="ABN17" s="108">
        <f t="shared" si="2728"/>
        <v>0</v>
      </c>
      <c r="ABO17" s="108">
        <f t="shared" si="2728"/>
        <v>0</v>
      </c>
      <c r="ABP17" s="108">
        <f t="shared" ref="ABP17:ABV17" si="2729">$ABV50*ABP$33</f>
        <v>0</v>
      </c>
      <c r="ABQ17" s="108">
        <f t="shared" si="2729"/>
        <v>0</v>
      </c>
      <c r="ABR17" s="108">
        <f t="shared" si="2729"/>
        <v>0</v>
      </c>
      <c r="ABS17" s="108">
        <f t="shared" si="2729"/>
        <v>0</v>
      </c>
      <c r="ABT17" s="108">
        <f t="shared" si="2729"/>
        <v>0</v>
      </c>
      <c r="ABU17" s="108">
        <f t="shared" si="2729"/>
        <v>0</v>
      </c>
      <c r="ABV17" s="108">
        <f t="shared" si="2729"/>
        <v>0</v>
      </c>
      <c r="ABW17" s="108">
        <f t="shared" ref="ABW17:ACC17" si="2730">$ACC50*ABW$33</f>
        <v>0</v>
      </c>
      <c r="ABX17" s="108">
        <f t="shared" si="2730"/>
        <v>0</v>
      </c>
      <c r="ABY17" s="108">
        <f t="shared" si="2730"/>
        <v>0</v>
      </c>
      <c r="ABZ17" s="108">
        <f t="shared" si="2730"/>
        <v>0</v>
      </c>
      <c r="ACA17" s="108">
        <f t="shared" si="2730"/>
        <v>0</v>
      </c>
      <c r="ACB17" s="108">
        <f t="shared" si="2730"/>
        <v>0</v>
      </c>
      <c r="ACC17" s="108">
        <f t="shared" si="2730"/>
        <v>0</v>
      </c>
      <c r="ACD17" s="108">
        <f t="shared" ref="ACD17:ACJ17" si="2731">$ACI50*ACD$33</f>
        <v>0</v>
      </c>
      <c r="ACE17" s="108">
        <f t="shared" si="2731"/>
        <v>0</v>
      </c>
      <c r="ACF17" s="108">
        <f t="shared" si="2731"/>
        <v>0</v>
      </c>
      <c r="ACG17" s="108">
        <f t="shared" si="2731"/>
        <v>0</v>
      </c>
      <c r="ACH17" s="108">
        <f t="shared" si="2731"/>
        <v>0</v>
      </c>
      <c r="ACI17" s="108">
        <f t="shared" si="2731"/>
        <v>0</v>
      </c>
      <c r="ACJ17" s="108">
        <f t="shared" si="2731"/>
        <v>0</v>
      </c>
    </row>
    <row r="18" spans="1:764">
      <c r="A18" s="598" t="s">
        <v>25</v>
      </c>
      <c r="B18" s="596">
        <f t="shared" si="429"/>
        <v>0</v>
      </c>
      <c r="C18" s="596">
        <f t="shared" si="430"/>
        <v>12695.496226560001</v>
      </c>
      <c r="D18" s="596">
        <f t="shared" si="431"/>
        <v>11975.73790224</v>
      </c>
      <c r="E18" s="596">
        <f t="shared" si="432"/>
        <v>10805.046651840001</v>
      </c>
      <c r="F18" s="596">
        <f t="shared" si="433"/>
        <v>11949.72254112</v>
      </c>
      <c r="G18" s="596">
        <f t="shared" si="434"/>
        <v>15375.078421920001</v>
      </c>
      <c r="H18" s="596">
        <f t="shared" si="435"/>
        <v>23916.788656319997</v>
      </c>
      <c r="I18" s="596">
        <f t="shared" si="436"/>
        <v>8790.7649020800018</v>
      </c>
      <c r="J18" s="596">
        <f t="shared" si="437"/>
        <v>8591.478040320002</v>
      </c>
      <c r="K18" s="596">
        <f t="shared" si="438"/>
        <v>8716.9549532800011</v>
      </c>
      <c r="L18" s="596">
        <f t="shared" si="439"/>
        <v>8525.0490864000021</v>
      </c>
      <c r="M18" s="596">
        <f t="shared" si="440"/>
        <v>9432.9114566400021</v>
      </c>
      <c r="N18" s="596">
        <f t="shared" ref="N18" si="2732">O51*N$33</f>
        <v>11610.304946240001</v>
      </c>
      <c r="O18" s="596">
        <f t="shared" ref="O18" si="2733">O51*O$33</f>
        <v>18142.485415040002</v>
      </c>
      <c r="P18" s="596">
        <f t="shared" si="443"/>
        <v>7506.8403259999995</v>
      </c>
      <c r="Q18" s="596">
        <f t="shared" si="444"/>
        <v>8023.9241409999995</v>
      </c>
      <c r="R18" s="596">
        <f t="shared" si="445"/>
        <v>6965.4231550000004</v>
      </c>
      <c r="S18" s="596">
        <f t="shared" si="446"/>
        <v>7147.9233249999997</v>
      </c>
      <c r="T18" s="596">
        <f t="shared" si="447"/>
        <v>7616.3404280000004</v>
      </c>
      <c r="U18" s="596">
        <f t="shared" ref="U18" si="2734">V51*U$33</f>
        <v>9642.0923149999999</v>
      </c>
      <c r="V18" s="596">
        <f t="shared" ref="V18" si="2735">V51*V$33</f>
        <v>13930.846310000001</v>
      </c>
      <c r="W18" s="596">
        <f t="shared" si="450"/>
        <v>8851.1253739999993</v>
      </c>
      <c r="X18" s="596">
        <f t="shared" si="451"/>
        <v>9460.8058089999995</v>
      </c>
      <c r="Y18" s="596">
        <f t="shared" si="452"/>
        <v>8212.7540950000002</v>
      </c>
      <c r="Z18" s="596">
        <f t="shared" si="453"/>
        <v>8427.9354249999997</v>
      </c>
      <c r="AA18" s="596">
        <f t="shared" si="454"/>
        <v>8980.2341720000004</v>
      </c>
      <c r="AB18" s="596">
        <f t="shared" ref="AB18" si="2736">AC51*AB$33</f>
        <v>11368.746935000001</v>
      </c>
      <c r="AC18" s="596">
        <f t="shared" ref="AC18" si="2737">AC51*AC$33</f>
        <v>16425.50819</v>
      </c>
      <c r="AD18" s="596">
        <f t="shared" si="457"/>
        <v>7069.022097</v>
      </c>
      <c r="AE18" s="596">
        <f t="shared" si="458"/>
        <v>6908.7671879999998</v>
      </c>
      <c r="AF18" s="596">
        <f t="shared" si="459"/>
        <v>7009.6684269999996</v>
      </c>
      <c r="AG18" s="596">
        <f t="shared" si="460"/>
        <v>6855.3488850000003</v>
      </c>
      <c r="AH18" s="596">
        <f t="shared" si="461"/>
        <v>7585.399026</v>
      </c>
      <c r="AI18" s="596">
        <f t="shared" ref="AI18" si="2738">AJ51*AI$33</f>
        <v>9336.3322909999988</v>
      </c>
      <c r="AJ18" s="596">
        <f t="shared" ref="AJ18" si="2739">AJ51*AJ$33</f>
        <v>14589.132086</v>
      </c>
      <c r="AK18" s="596">
        <f t="shared" si="464"/>
        <v>9715.5038939999995</v>
      </c>
      <c r="AL18" s="596">
        <f t="shared" si="465"/>
        <v>9495.2531760000002</v>
      </c>
      <c r="AM18" s="596">
        <f t="shared" si="466"/>
        <v>9633.9295539999985</v>
      </c>
      <c r="AN18" s="596">
        <f t="shared" si="467"/>
        <v>9421.8362699999998</v>
      </c>
      <c r="AO18" s="596">
        <f t="shared" si="468"/>
        <v>10425.200652</v>
      </c>
      <c r="AP18" s="596">
        <f t="shared" ref="AP18" si="2740">AQ51*AP$33</f>
        <v>12831.643682</v>
      </c>
      <c r="AQ18" s="596">
        <f t="shared" ref="AQ18" si="2741">AQ51*AQ$33</f>
        <v>20050.972771999997</v>
      </c>
      <c r="AR18" s="596">
        <f t="shared" si="471"/>
        <v>10847.929323</v>
      </c>
      <c r="AS18" s="596">
        <f t="shared" si="472"/>
        <v>12423.657091999999</v>
      </c>
      <c r="AT18" s="596">
        <f t="shared" si="473"/>
        <v>17132.623893</v>
      </c>
      <c r="AU18" s="596">
        <f t="shared" si="474"/>
        <v>10520.032215000001</v>
      </c>
      <c r="AV18" s="596">
        <f t="shared" si="475"/>
        <v>10729.522034</v>
      </c>
      <c r="AW18" s="596">
        <f t="shared" ref="AW18" si="2742">AX51*AW$33</f>
        <v>12505.631369000001</v>
      </c>
      <c r="AX18" s="596">
        <f t="shared" ref="AX18" si="2743">AX51*AX$33</f>
        <v>16923.134073999998</v>
      </c>
      <c r="AY18" s="596">
        <f t="shared" si="478"/>
        <v>7658.9160599999996</v>
      </c>
      <c r="AZ18" s="596">
        <f t="shared" si="479"/>
        <v>7485.2882399999999</v>
      </c>
      <c r="BA18" s="596">
        <f t="shared" si="480"/>
        <v>7594.6094599999997</v>
      </c>
      <c r="BB18" s="596">
        <f t="shared" si="481"/>
        <v>7427.4123</v>
      </c>
      <c r="BC18" s="596">
        <f t="shared" si="482"/>
        <v>8218.3834800000004</v>
      </c>
      <c r="BD18" s="596">
        <f t="shared" ref="BD18" si="2744">BE51*BD$33</f>
        <v>10115.428179999999</v>
      </c>
      <c r="BE18" s="596">
        <f t="shared" ref="BE18" si="2745">BE51*BE$33</f>
        <v>15806.562279999998</v>
      </c>
      <c r="BF18" s="596">
        <f t="shared" si="485"/>
        <v>8923.7887401600001</v>
      </c>
      <c r="BG18" s="596">
        <f t="shared" si="486"/>
        <v>8721.4862246400007</v>
      </c>
      <c r="BH18" s="596">
        <f t="shared" si="487"/>
        <v>8848.8618825600006</v>
      </c>
      <c r="BI18" s="596">
        <f t="shared" si="488"/>
        <v>8654.0520528000015</v>
      </c>
      <c r="BJ18" s="596">
        <f t="shared" si="489"/>
        <v>9575.65240128</v>
      </c>
      <c r="BK18" s="596">
        <f t="shared" ref="BK18" si="2746">BL51*BK$33</f>
        <v>11785.99470048</v>
      </c>
      <c r="BL18" s="596">
        <f t="shared" ref="BL18" si="2747">BL51*BL$33</f>
        <v>18417.021598079999</v>
      </c>
      <c r="BM18" s="596">
        <f t="shared" si="492"/>
        <v>10485.829164240002</v>
      </c>
      <c r="BN18" s="596">
        <f t="shared" si="493"/>
        <v>10248.115152960001</v>
      </c>
      <c r="BO18" s="596">
        <f t="shared" si="494"/>
        <v>10397.786937840001</v>
      </c>
      <c r="BP18" s="596">
        <f t="shared" si="495"/>
        <v>10168.877149200001</v>
      </c>
      <c r="BQ18" s="596">
        <f t="shared" si="496"/>
        <v>11251.796533920002</v>
      </c>
      <c r="BR18" s="596">
        <f t="shared" ref="BR18" si="2748">BS51*BR$33</f>
        <v>13849.042212720002</v>
      </c>
      <c r="BS18" s="596">
        <f t="shared" ref="BS18" si="2749">BS51*BS$33</f>
        <v>21640.779249120002</v>
      </c>
      <c r="BT18" s="596">
        <f t="shared" si="499"/>
        <v>11517.03212256</v>
      </c>
      <c r="BU18" s="596">
        <f t="shared" si="500"/>
        <v>11255.940714240001</v>
      </c>
      <c r="BV18" s="596">
        <f t="shared" si="501"/>
        <v>11420.33160096</v>
      </c>
      <c r="BW18" s="596">
        <f t="shared" si="502"/>
        <v>11168.910244800001</v>
      </c>
      <c r="BX18" s="596">
        <f t="shared" si="503"/>
        <v>12358.326660480001</v>
      </c>
      <c r="BY18" s="596">
        <f t="shared" ref="BY18" si="2750">BZ51*BY$33</f>
        <v>15210.99204768</v>
      </c>
      <c r="BZ18" s="596">
        <f t="shared" ref="BZ18" si="2751">BZ51*BZ$33</f>
        <v>23768.98820928</v>
      </c>
      <c r="CA18" s="596">
        <f t="shared" si="506"/>
        <v>11096.554908240001</v>
      </c>
      <c r="CB18" s="596">
        <f t="shared" si="507"/>
        <v>10844.995728960002</v>
      </c>
      <c r="CC18" s="596">
        <f t="shared" si="508"/>
        <v>11003.384841840001</v>
      </c>
      <c r="CD18" s="596">
        <f t="shared" si="509"/>
        <v>10761.142669200002</v>
      </c>
      <c r="CE18" s="596">
        <f t="shared" si="510"/>
        <v>11907.134485920002</v>
      </c>
      <c r="CF18" s="596">
        <f t="shared" ref="CF18" si="2752">CG51*CF$33</f>
        <v>14655.651444720001</v>
      </c>
      <c r="CG18" s="596">
        <f t="shared" ref="CG18" si="2753">CG51*CG$33</f>
        <v>22901.202321120003</v>
      </c>
      <c r="CH18" s="596">
        <f t="shared" si="513"/>
        <v>12891.019696920001</v>
      </c>
      <c r="CI18" s="596">
        <f t="shared" si="514"/>
        <v>12598.77995568</v>
      </c>
      <c r="CJ18" s="596">
        <f t="shared" si="515"/>
        <v>12782.78275572</v>
      </c>
      <c r="CK18" s="596">
        <f t="shared" si="516"/>
        <v>12501.3667086</v>
      </c>
      <c r="CL18" s="596">
        <f t="shared" si="517"/>
        <v>13832.68108536</v>
      </c>
      <c r="CM18" s="596">
        <f t="shared" ref="CM18" si="2754">CN51*CM$33</f>
        <v>17025.670850760001</v>
      </c>
      <c r="CN18" s="596">
        <f t="shared" ref="CN18" si="2755">CN51*CN$33</f>
        <v>26604.640146959999</v>
      </c>
      <c r="CO18" s="596">
        <f t="shared" si="520"/>
        <v>12089.185182720001</v>
      </c>
      <c r="CP18" s="596">
        <f t="shared" si="521"/>
        <v>12366.969768720001</v>
      </c>
      <c r="CQ18" s="596">
        <f t="shared" si="522"/>
        <v>13266.991827360001</v>
      </c>
      <c r="CR18" s="596">
        <f t="shared" si="523"/>
        <v>16955.971129440004</v>
      </c>
      <c r="CS18" s="596">
        <f t="shared" si="524"/>
        <v>19167.136434</v>
      </c>
      <c r="CT18" s="596">
        <f t="shared" ref="CT18" si="2756">CU51*CT$33</f>
        <v>14078.122818480002</v>
      </c>
      <c r="CU18" s="596">
        <f t="shared" ref="CU18" si="2757">CU51*CU$33</f>
        <v>23189.45723928</v>
      </c>
      <c r="CV18" s="596">
        <f t="shared" si="527"/>
        <v>17066.62158228</v>
      </c>
      <c r="CW18" s="596">
        <f t="shared" si="528"/>
        <v>16679.720841120001</v>
      </c>
      <c r="CX18" s="596">
        <f t="shared" si="529"/>
        <v>16923.325011480003</v>
      </c>
      <c r="CY18" s="596">
        <f t="shared" si="530"/>
        <v>16550.753927400001</v>
      </c>
      <c r="CZ18" s="596">
        <f t="shared" si="531"/>
        <v>18313.301748240003</v>
      </c>
      <c r="DA18" s="596">
        <f t="shared" si="532"/>
        <v>22540.550586840003</v>
      </c>
      <c r="DB18" s="596">
        <f t="shared" si="533"/>
        <v>35222.297102640005</v>
      </c>
      <c r="DC18" s="596">
        <f t="shared" si="534"/>
        <v>17306.397037079998</v>
      </c>
      <c r="DD18" s="596">
        <f t="shared" si="535"/>
        <v>16914.060580319998</v>
      </c>
      <c r="DE18" s="596">
        <f t="shared" si="536"/>
        <v>17161.087238279997</v>
      </c>
      <c r="DF18" s="596">
        <f t="shared" si="537"/>
        <v>16783.281761399998</v>
      </c>
      <c r="DG18" s="596">
        <f t="shared" si="538"/>
        <v>18570.59228664</v>
      </c>
      <c r="DH18" s="596">
        <f t="shared" ref="DH18" si="2758">DI51*DH$33</f>
        <v>22857.231351239996</v>
      </c>
      <c r="DI18" s="596">
        <f t="shared" ref="DI18" si="2759">DI51*DI$33</f>
        <v>35717.14854504</v>
      </c>
      <c r="DJ18" s="596">
        <f t="shared" si="541"/>
        <v>14722.90236324</v>
      </c>
      <c r="DK18" s="596">
        <f t="shared" si="542"/>
        <v>13462.522198559998</v>
      </c>
      <c r="DL18" s="596">
        <f t="shared" si="543"/>
        <v>12202.14203388</v>
      </c>
      <c r="DM18" s="596">
        <f t="shared" si="544"/>
        <v>13794.930154079999</v>
      </c>
      <c r="DN18" s="596">
        <f t="shared" si="545"/>
        <v>15581.622915</v>
      </c>
      <c r="DO18" s="596">
        <f t="shared" ref="DO18" si="2760">DP51*DO$33</f>
        <v>24224.229758519999</v>
      </c>
      <c r="DP18" s="596">
        <f t="shared" ref="DP18" si="2761">DP51*DP$33</f>
        <v>44528.815708199996</v>
      </c>
      <c r="DQ18" s="596">
        <f t="shared" si="548"/>
        <v>17243.405332920003</v>
      </c>
      <c r="DR18" s="596">
        <f t="shared" si="549"/>
        <v>16852.496899680002</v>
      </c>
      <c r="DS18" s="596">
        <f t="shared" si="550"/>
        <v>17098.624431720003</v>
      </c>
      <c r="DT18" s="596">
        <f t="shared" si="551"/>
        <v>16722.194088600005</v>
      </c>
      <c r="DU18" s="596">
        <f t="shared" si="552"/>
        <v>18502.999173360004</v>
      </c>
      <c r="DV18" s="596">
        <f t="shared" ref="DV18" si="2762">DW51*DV$33</f>
        <v>22774.035758760001</v>
      </c>
      <c r="DW18" s="596">
        <f t="shared" ref="DW18" si="2763">DW51*DW$33</f>
        <v>35587.145514960001</v>
      </c>
      <c r="DX18" s="596">
        <f t="shared" si="555"/>
        <v>17864.704409759997</v>
      </c>
      <c r="DY18" s="596">
        <f t="shared" si="556"/>
        <v>15996.399108479998</v>
      </c>
      <c r="DZ18" s="596">
        <f t="shared" si="557"/>
        <v>26727.574186079997</v>
      </c>
      <c r="EA18" s="596">
        <f t="shared" si="558"/>
        <v>28070.901138239995</v>
      </c>
      <c r="EB18" s="596">
        <f t="shared" si="559"/>
        <v>14884.680251519998</v>
      </c>
      <c r="EC18" s="596">
        <f t="shared" ref="EC18" si="2764">ED51*EC$33</f>
        <v>20041.82050464</v>
      </c>
      <c r="ED18" s="596">
        <f t="shared" ref="ED18" si="2765">ED51*ED$33</f>
        <v>30819.317201279999</v>
      </c>
      <c r="EE18" s="596">
        <f t="shared" si="562"/>
        <v>14566.773140640002</v>
      </c>
      <c r="EF18" s="596">
        <f t="shared" si="563"/>
        <v>14362.453715400001</v>
      </c>
      <c r="EG18" s="596">
        <f t="shared" si="564"/>
        <v>14482.6416126</v>
      </c>
      <c r="EH18" s="596">
        <f t="shared" si="565"/>
        <v>14963.3932014</v>
      </c>
      <c r="EI18" s="596">
        <f t="shared" si="566"/>
        <v>16525.835865000001</v>
      </c>
      <c r="EJ18" s="596">
        <f t="shared" ref="EJ18" si="2766">EK51*EJ$33</f>
        <v>18665.18043516</v>
      </c>
      <c r="EK18" s="596">
        <f t="shared" ref="EK18" si="2767">EK51*EK$33</f>
        <v>26621.619229800002</v>
      </c>
      <c r="EL18" s="596">
        <f t="shared" si="569"/>
        <v>14492.471335200002</v>
      </c>
      <c r="EM18" s="596">
        <f t="shared" si="570"/>
        <v>14289.194097</v>
      </c>
      <c r="EN18" s="596">
        <f t="shared" si="571"/>
        <v>14408.768943000001</v>
      </c>
      <c r="EO18" s="596">
        <f t="shared" si="572"/>
        <v>14887.068327000001</v>
      </c>
      <c r="EP18" s="596">
        <f t="shared" si="573"/>
        <v>16441.541325000002</v>
      </c>
      <c r="EQ18" s="596">
        <f t="shared" ref="EQ18" si="2768">ER51*EQ$33</f>
        <v>18569.973583800002</v>
      </c>
      <c r="ER18" s="596">
        <f t="shared" ref="ER18" si="2769">ER51*ER$33</f>
        <v>26485.828389000002</v>
      </c>
      <c r="ES18" s="596">
        <f t="shared" si="576"/>
        <v>12022.288272</v>
      </c>
      <c r="ET18" s="596">
        <f t="shared" si="577"/>
        <v>12142.511154719999</v>
      </c>
      <c r="EU18" s="596">
        <f t="shared" si="578"/>
        <v>12002.25112488</v>
      </c>
      <c r="EV18" s="596">
        <f t="shared" si="579"/>
        <v>10669.780841399999</v>
      </c>
      <c r="EW18" s="596">
        <f t="shared" si="580"/>
        <v>12473.1240822</v>
      </c>
      <c r="EX18" s="596">
        <f t="shared" ref="EX18" si="2770">EY51*EX$33</f>
        <v>16831.2035808</v>
      </c>
      <c r="EY18" s="596">
        <f t="shared" ref="EY18" si="2771">EY51*EY$33</f>
        <v>24044.576544</v>
      </c>
      <c r="EZ18" s="596">
        <f t="shared" si="583"/>
        <v>19802.279952000001</v>
      </c>
      <c r="FA18" s="596">
        <f t="shared" si="584"/>
        <v>20000.302751520001</v>
      </c>
      <c r="FB18" s="596">
        <f t="shared" si="585"/>
        <v>19769.276152080001</v>
      </c>
      <c r="FC18" s="596">
        <f t="shared" si="586"/>
        <v>17574.523457400002</v>
      </c>
      <c r="FD18" s="596">
        <f t="shared" si="587"/>
        <v>20544.865450200003</v>
      </c>
      <c r="FE18" s="596">
        <f t="shared" ref="FE18" si="2772">FF51*FE$33</f>
        <v>27723.191932800004</v>
      </c>
      <c r="FF18" s="596">
        <f t="shared" ref="FF18" si="2773">FF51*FF$33</f>
        <v>39604.559904000002</v>
      </c>
      <c r="FG18" s="596">
        <f t="shared" si="590"/>
        <v>8757.7174080000004</v>
      </c>
      <c r="FH18" s="596">
        <f t="shared" si="591"/>
        <v>8845.2945820800014</v>
      </c>
      <c r="FI18" s="596">
        <f t="shared" si="592"/>
        <v>8743.1212123200003</v>
      </c>
      <c r="FJ18" s="596">
        <f t="shared" si="593"/>
        <v>7772.4741996000002</v>
      </c>
      <c r="FK18" s="596">
        <f t="shared" si="594"/>
        <v>9086.1318108000014</v>
      </c>
      <c r="FL18" s="596">
        <f t="shared" ref="FL18" si="2774">FM51*FL$33</f>
        <v>12260.804371200002</v>
      </c>
      <c r="FM18" s="596">
        <f t="shared" ref="FM18" si="2775">FM51*FM$33</f>
        <v>17515.434816000001</v>
      </c>
      <c r="FN18" s="596">
        <f t="shared" si="597"/>
        <v>6222.1504320000004</v>
      </c>
      <c r="FO18" s="596">
        <f t="shared" si="598"/>
        <v>6284.3719363200007</v>
      </c>
      <c r="FP18" s="596">
        <f t="shared" si="599"/>
        <v>6211.7801812800008</v>
      </c>
      <c r="FQ18" s="596">
        <f t="shared" si="600"/>
        <v>5522.1585083999998</v>
      </c>
      <c r="FR18" s="596">
        <f t="shared" si="601"/>
        <v>6455.4810732000005</v>
      </c>
      <c r="FS18" s="596">
        <f t="shared" ref="FS18" si="2776">FT51*FS$33</f>
        <v>8711.0106048000016</v>
      </c>
      <c r="FT18" s="596">
        <f t="shared" ref="FT18" si="2777">FT51*FT$33</f>
        <v>12444.300864000001</v>
      </c>
      <c r="FU18" s="596">
        <f t="shared" si="604"/>
        <v>11994.078239999999</v>
      </c>
      <c r="FV18" s="596">
        <f t="shared" si="605"/>
        <v>12114.0190224</v>
      </c>
      <c r="FW18" s="596">
        <f t="shared" si="606"/>
        <v>11974.088109600001</v>
      </c>
      <c r="FX18" s="596">
        <f t="shared" si="607"/>
        <v>10644.744438</v>
      </c>
      <c r="FY18" s="596">
        <f t="shared" si="608"/>
        <v>12443.856174</v>
      </c>
      <c r="FZ18" s="596">
        <f t="shared" ref="FZ18" si="2778">GA51*FZ$33</f>
        <v>16791.709536000002</v>
      </c>
      <c r="GA18" s="596">
        <f t="shared" ref="GA18" si="2779">GA51*GA$33</f>
        <v>23988.156479999998</v>
      </c>
      <c r="GB18" s="596">
        <f t="shared" si="611"/>
        <v>11949.879456000001</v>
      </c>
      <c r="GC18" s="596">
        <f t="shared" si="612"/>
        <v>12069.378250560001</v>
      </c>
      <c r="GD18" s="596">
        <f t="shared" si="613"/>
        <v>11929.962990240001</v>
      </c>
      <c r="GE18" s="596">
        <f t="shared" si="614"/>
        <v>10605.5180172</v>
      </c>
      <c r="GF18" s="596">
        <f t="shared" si="615"/>
        <v>12397.999935600001</v>
      </c>
      <c r="GG18" s="596">
        <f t="shared" ref="GG18" si="2780">GH51*GG$33</f>
        <v>16729.831238400002</v>
      </c>
      <c r="GH18" s="596">
        <f t="shared" ref="GH18" si="2781">GH51*GH$33</f>
        <v>23899.758912000001</v>
      </c>
      <c r="GI18" s="596">
        <f t="shared" si="618"/>
        <v>11773.471824</v>
      </c>
      <c r="GJ18" s="596">
        <f t="shared" si="619"/>
        <v>11891.206542240001</v>
      </c>
      <c r="GK18" s="596">
        <f t="shared" si="620"/>
        <v>11753.849370960001</v>
      </c>
      <c r="GL18" s="596">
        <f t="shared" si="621"/>
        <v>10448.956243800001</v>
      </c>
      <c r="GM18" s="596">
        <f t="shared" si="622"/>
        <v>12214.9770174</v>
      </c>
      <c r="GN18" s="596">
        <f t="shared" ref="GN18" si="2782">GO51*GN$33</f>
        <v>16482.860553600003</v>
      </c>
      <c r="GO18" s="596">
        <f t="shared" ref="GO18" si="2783">GO51*GO$33</f>
        <v>23546.943648</v>
      </c>
      <c r="GP18" s="596">
        <f t="shared" si="625"/>
        <v>11704.240800000001</v>
      </c>
      <c r="GQ18" s="596">
        <f t="shared" si="626"/>
        <v>11821.283208000001</v>
      </c>
      <c r="GR18" s="596">
        <f t="shared" si="627"/>
        <v>11684.733732000002</v>
      </c>
      <c r="GS18" s="596">
        <f t="shared" si="628"/>
        <v>10387.513710000001</v>
      </c>
      <c r="GT18" s="596">
        <f t="shared" si="629"/>
        <v>12143.149830000002</v>
      </c>
      <c r="GU18" s="596">
        <f t="shared" ref="GU18" si="2784">GV51*GU$33</f>
        <v>16385.937120000002</v>
      </c>
      <c r="GV18" s="596">
        <f t="shared" ref="GV18" si="2785">GV51*GV$33</f>
        <v>23408.481600000003</v>
      </c>
      <c r="GW18" s="596">
        <f t="shared" si="632"/>
        <v>10501.92216</v>
      </c>
      <c r="GX18" s="596">
        <f t="shared" si="633"/>
        <v>10606.941381600001</v>
      </c>
      <c r="GY18" s="596">
        <f t="shared" si="634"/>
        <v>10484.418956400001</v>
      </c>
      <c r="GZ18" s="596">
        <f t="shared" si="635"/>
        <v>9320.4559170000011</v>
      </c>
      <c r="HA18" s="596">
        <f t="shared" si="636"/>
        <v>10895.744241000002</v>
      </c>
      <c r="HB18" s="596">
        <f t="shared" ref="HB18" si="2786">HC51*HB$33</f>
        <v>14702.691024000003</v>
      </c>
      <c r="HC18" s="596">
        <f t="shared" ref="HC18" si="2787">HC51*HC$33</f>
        <v>21003.84432</v>
      </c>
      <c r="HD18" s="596">
        <f t="shared" si="639"/>
        <v>11693.481408</v>
      </c>
      <c r="HE18" s="596">
        <f t="shared" si="640"/>
        <v>11810.416222080001</v>
      </c>
      <c r="HF18" s="596">
        <f t="shared" si="641"/>
        <v>11673.992272320002</v>
      </c>
      <c r="HG18" s="596">
        <f t="shared" si="642"/>
        <v>10377.9647496</v>
      </c>
      <c r="HH18" s="596">
        <f t="shared" si="643"/>
        <v>12131.986960800001</v>
      </c>
      <c r="HI18" s="596">
        <f t="shared" ref="HI18" si="2788">HJ51*HI$33</f>
        <v>16370.873971200002</v>
      </c>
      <c r="HJ18" s="596">
        <f t="shared" ref="HJ18" si="2789">HJ51*HJ$33</f>
        <v>23386.962815999999</v>
      </c>
      <c r="HK18" s="596">
        <f t="shared" si="646"/>
        <v>9817.4838240000008</v>
      </c>
      <c r="HL18" s="596">
        <f t="shared" si="647"/>
        <v>9915.6586622400027</v>
      </c>
      <c r="HM18" s="596">
        <f t="shared" si="648"/>
        <v>9801.121350960002</v>
      </c>
      <c r="HN18" s="596">
        <f t="shared" si="649"/>
        <v>8713.0168938000006</v>
      </c>
      <c r="HO18" s="596">
        <f t="shared" si="650"/>
        <v>10185.639467400002</v>
      </c>
      <c r="HP18" s="596">
        <f t="shared" ref="HP18" si="2790">HQ51*HP$33</f>
        <v>13744.477353600003</v>
      </c>
      <c r="HQ18" s="596">
        <f t="shared" ref="HQ18" si="2791">HQ51*HQ$33</f>
        <v>19634.967648000002</v>
      </c>
      <c r="HR18" s="596">
        <f t="shared" si="653"/>
        <v>12115.230912000001</v>
      </c>
      <c r="HS18" s="596">
        <f t="shared" si="654"/>
        <v>12236.383221120002</v>
      </c>
      <c r="HT18" s="596">
        <f t="shared" si="655"/>
        <v>12095.038860480001</v>
      </c>
      <c r="HU18" s="596">
        <f t="shared" si="656"/>
        <v>10752.267434400001</v>
      </c>
      <c r="HV18" s="596">
        <f t="shared" si="657"/>
        <v>12569.552071200002</v>
      </c>
      <c r="HW18" s="596">
        <f t="shared" ref="HW18" si="2792">HX51*HW$33</f>
        <v>16961.323276800002</v>
      </c>
      <c r="HX18" s="596">
        <f t="shared" ref="HX18" si="2793">HX51*HX$33</f>
        <v>24230.461824000002</v>
      </c>
      <c r="HY18" s="596">
        <f t="shared" si="660"/>
        <v>11992.287168000001</v>
      </c>
      <c r="HZ18" s="596">
        <f t="shared" si="661"/>
        <v>12112.210039680002</v>
      </c>
      <c r="IA18" s="596">
        <f t="shared" si="662"/>
        <v>11972.300022720003</v>
      </c>
      <c r="IB18" s="596">
        <f t="shared" si="663"/>
        <v>10643.154861600002</v>
      </c>
      <c r="IC18" s="596">
        <f t="shared" si="664"/>
        <v>12441.997936800002</v>
      </c>
      <c r="ID18" s="596">
        <f t="shared" ref="ID18" si="2794">IE51*ID$33</f>
        <v>16789.202035200004</v>
      </c>
      <c r="IE18" s="596">
        <f t="shared" ref="IE18" si="2795">IE51*IE$33</f>
        <v>23984.574336000001</v>
      </c>
      <c r="IF18" s="596">
        <f t="shared" si="667"/>
        <v>9695.5496640000001</v>
      </c>
      <c r="IG18" s="596">
        <f t="shared" si="668"/>
        <v>9792.5051606399993</v>
      </c>
      <c r="IH18" s="596">
        <f t="shared" si="669"/>
        <v>9679.3904145600009</v>
      </c>
      <c r="II18" s="596">
        <f t="shared" si="670"/>
        <v>8604.8003267999993</v>
      </c>
      <c r="IJ18" s="596">
        <f t="shared" si="671"/>
        <v>10059.1327764</v>
      </c>
      <c r="IK18" s="596">
        <f t="shared" ref="IK18" si="2796">IL51*IK$33</f>
        <v>13573.7695296</v>
      </c>
      <c r="IL18" s="596">
        <f t="shared" ref="IL18" si="2797">IL51*IL$33</f>
        <v>19391.099328</v>
      </c>
      <c r="IM18" s="596">
        <f t="shared" si="674"/>
        <v>9049.4249760000002</v>
      </c>
      <c r="IN18" s="596">
        <f t="shared" si="675"/>
        <v>9139.9192257600007</v>
      </c>
      <c r="IO18" s="596">
        <f t="shared" si="676"/>
        <v>9034.3426010400017</v>
      </c>
      <c r="IP18" s="596">
        <f t="shared" si="677"/>
        <v>8031.3646662000001</v>
      </c>
      <c r="IQ18" s="596">
        <f t="shared" si="678"/>
        <v>9388.7784126000006</v>
      </c>
      <c r="IR18" s="596">
        <f t="shared" ref="IR18" si="2798">IS51*IR$33</f>
        <v>12669.194966400002</v>
      </c>
      <c r="IS18" s="596">
        <f t="shared" ref="IS18" si="2799">IS51*IS$33</f>
        <v>18098.849952</v>
      </c>
      <c r="IT18" s="596">
        <f t="shared" si="681"/>
        <v>11417.014800000001</v>
      </c>
      <c r="IU18" s="596">
        <f t="shared" si="682"/>
        <v>11531.184948000002</v>
      </c>
      <c r="IV18" s="596">
        <f t="shared" si="683"/>
        <v>11397.986442000001</v>
      </c>
      <c r="IW18" s="596">
        <f t="shared" si="684"/>
        <v>10132.600635000001</v>
      </c>
      <c r="IX18" s="596">
        <f t="shared" si="685"/>
        <v>11845.152855</v>
      </c>
      <c r="IY18" s="596">
        <f t="shared" ref="IY18" si="2800">IZ51*IY$33</f>
        <v>15983.820720000002</v>
      </c>
      <c r="IZ18" s="596">
        <f t="shared" ref="IZ18" si="2801">IZ51*IZ$33</f>
        <v>22834.029600000002</v>
      </c>
      <c r="JA18" s="596">
        <f t="shared" si="688"/>
        <v>8383.2382080000007</v>
      </c>
      <c r="JB18" s="596">
        <f t="shared" si="689"/>
        <v>8467.0705900800003</v>
      </c>
      <c r="JC18" s="596">
        <f t="shared" si="690"/>
        <v>8369.2661443200013</v>
      </c>
      <c r="JD18" s="596">
        <f t="shared" si="691"/>
        <v>7440.1239095999999</v>
      </c>
      <c r="JE18" s="596">
        <f t="shared" si="692"/>
        <v>8697.6096408000012</v>
      </c>
      <c r="JF18" s="596">
        <f t="shared" ref="JF18" si="2802">JG51*JF$33</f>
        <v>11736.533491200002</v>
      </c>
      <c r="JG18" s="596">
        <f t="shared" ref="JG18" si="2803">JG51*JG$33</f>
        <v>16766.476416000001</v>
      </c>
      <c r="JH18" s="596">
        <f t="shared" si="695"/>
        <v>8214.9694560000007</v>
      </c>
      <c r="JI18" s="596">
        <f t="shared" si="696"/>
        <v>8297.11915056</v>
      </c>
      <c r="JJ18" s="596">
        <f t="shared" si="697"/>
        <v>8201.2778402399999</v>
      </c>
      <c r="JK18" s="596">
        <f t="shared" si="698"/>
        <v>7290.7853922000004</v>
      </c>
      <c r="JL18" s="596">
        <f t="shared" si="699"/>
        <v>8523.0308106000011</v>
      </c>
      <c r="JM18" s="596">
        <f t="shared" ref="JM18" si="2804">JN51*JM$33</f>
        <v>11500.957238400002</v>
      </c>
      <c r="JN18" s="596">
        <f t="shared" ref="JN18" si="2805">JN51*JN$33</f>
        <v>16429.938912000001</v>
      </c>
      <c r="JO18" s="596">
        <f t="shared" si="702"/>
        <v>9100.1180160000022</v>
      </c>
      <c r="JP18" s="596">
        <f t="shared" si="703"/>
        <v>9191.1191961600016</v>
      </c>
      <c r="JQ18" s="596">
        <f t="shared" si="704"/>
        <v>9084.951152640002</v>
      </c>
      <c r="JR18" s="596">
        <f t="shared" si="705"/>
        <v>8076.3547392000019</v>
      </c>
      <c r="JS18" s="596">
        <f t="shared" si="706"/>
        <v>9441.3724416000023</v>
      </c>
      <c r="JT18" s="596">
        <f t="shared" ref="JT18" si="2806">JU51*JT$33</f>
        <v>12740.165222400003</v>
      </c>
      <c r="JU18" s="596">
        <f t="shared" ref="JU18" si="2807">JU51*JU$33</f>
        <v>18200.236032000004</v>
      </c>
      <c r="JV18" s="596">
        <f t="shared" si="709"/>
        <v>8996.1684480000004</v>
      </c>
      <c r="JW18" s="596">
        <f t="shared" si="710"/>
        <v>9086.1301324800024</v>
      </c>
      <c r="JX18" s="596">
        <f t="shared" si="711"/>
        <v>8981.1748339200021</v>
      </c>
      <c r="JY18" s="596">
        <f t="shared" si="712"/>
        <v>7984.0994976000011</v>
      </c>
      <c r="JZ18" s="596">
        <f t="shared" si="713"/>
        <v>9333.5247648000022</v>
      </c>
      <c r="KA18" s="596">
        <f t="shared" ref="KA18" si="2808">KB51*KA$33</f>
        <v>12594.635827200003</v>
      </c>
      <c r="KB18" s="596">
        <f t="shared" ref="KB18" si="2809">KB51*KB$33</f>
        <v>17992.336896000001</v>
      </c>
      <c r="KC18" s="596">
        <f t="shared" si="716"/>
        <v>12759.863904000002</v>
      </c>
      <c r="KD18" s="596">
        <f t="shared" si="717"/>
        <v>12887.462543040003</v>
      </c>
      <c r="KE18" s="596">
        <f t="shared" si="718"/>
        <v>12738.597464160002</v>
      </c>
      <c r="KF18" s="596">
        <f t="shared" si="719"/>
        <v>11324.379214800001</v>
      </c>
      <c r="KG18" s="596">
        <f t="shared" si="720"/>
        <v>13238.358800400001</v>
      </c>
      <c r="KH18" s="596">
        <f t="shared" ref="KH18" si="2810">KI51*KH$33</f>
        <v>17863.809465600003</v>
      </c>
      <c r="KI18" s="596">
        <f t="shared" ref="KI18" si="2811">KI51*KI$33</f>
        <v>25519.727808000003</v>
      </c>
      <c r="KJ18" s="596">
        <f t="shared" si="723"/>
        <v>15920.11498896</v>
      </c>
      <c r="KK18" s="596">
        <f t="shared" si="724"/>
        <v>13719.101170320002</v>
      </c>
      <c r="KL18" s="596">
        <f t="shared" si="725"/>
        <v>15655.331371680002</v>
      </c>
      <c r="KM18" s="596">
        <f t="shared" si="726"/>
        <v>18584.500137840001</v>
      </c>
      <c r="KN18" s="596">
        <f t="shared" si="727"/>
        <v>22903.782894720003</v>
      </c>
      <c r="KO18" s="596">
        <f t="shared" ref="KO18" si="2812">KP51*KO$33</f>
        <v>32369.797212480004</v>
      </c>
      <c r="KP18" s="596">
        <f t="shared" ref="KP18" si="2813">KP51*KP$33</f>
        <v>46353.682000080007</v>
      </c>
      <c r="KQ18" s="596">
        <f t="shared" si="730"/>
        <v>10975.131936000002</v>
      </c>
      <c r="KR18" s="596">
        <f t="shared" si="731"/>
        <v>11084.88325536</v>
      </c>
      <c r="KS18" s="596">
        <f t="shared" si="732"/>
        <v>10956.840049440001</v>
      </c>
      <c r="KT18" s="596">
        <f t="shared" si="733"/>
        <v>9740.4295932000005</v>
      </c>
      <c r="KU18" s="596">
        <f t="shared" si="734"/>
        <v>11386.699383600002</v>
      </c>
      <c r="KV18" s="596">
        <f t="shared" ref="KV18" si="2814">KW51*KV$33</f>
        <v>15365.184710400003</v>
      </c>
      <c r="KW18" s="596">
        <f t="shared" ref="KW18" si="2815">KW51*KW$33</f>
        <v>21950.263872000003</v>
      </c>
      <c r="KX18" s="596">
        <f t="shared" si="737"/>
        <v>8913.6547200000005</v>
      </c>
      <c r="KY18" s="596">
        <f t="shared" si="738"/>
        <v>9002.7912672000002</v>
      </c>
      <c r="KZ18" s="596">
        <f t="shared" si="739"/>
        <v>8898.7986288000011</v>
      </c>
      <c r="LA18" s="596">
        <f t="shared" si="740"/>
        <v>7910.8685640000003</v>
      </c>
      <c r="LB18" s="596">
        <f t="shared" si="741"/>
        <v>9247.9167720000005</v>
      </c>
      <c r="LC18" s="596">
        <f t="shared" ref="LC18" si="2816">LD51*LC$33</f>
        <v>12479.116608000002</v>
      </c>
      <c r="LD18" s="596">
        <f t="shared" ref="LD18" si="2817">LD51*LD$33</f>
        <v>17827.309440000001</v>
      </c>
      <c r="LE18" s="596">
        <f t="shared" si="744"/>
        <v>17933.630688000001</v>
      </c>
      <c r="LF18" s="596">
        <f t="shared" si="745"/>
        <v>18112.96699488</v>
      </c>
      <c r="LG18" s="596">
        <f t="shared" si="746"/>
        <v>17903.741303520001</v>
      </c>
      <c r="LH18" s="596">
        <f t="shared" si="747"/>
        <v>15916.0972356</v>
      </c>
      <c r="LI18" s="596">
        <f t="shared" si="748"/>
        <v>18606.141838800002</v>
      </c>
      <c r="LJ18" s="596">
        <f t="shared" ref="LJ18" si="2818">LK51*LJ$33</f>
        <v>25107.082963200002</v>
      </c>
      <c r="LK18" s="596">
        <f t="shared" ref="LK18" si="2819">LK51*LK$33</f>
        <v>35867.261376000002</v>
      </c>
      <c r="LL18" s="596">
        <f t="shared" si="751"/>
        <v>21722.561856</v>
      </c>
      <c r="LM18" s="596">
        <f t="shared" si="752"/>
        <v>21939.787474560002</v>
      </c>
      <c r="LN18" s="596">
        <f t="shared" si="753"/>
        <v>21686.357586240003</v>
      </c>
      <c r="LO18" s="596">
        <f t="shared" si="754"/>
        <v>19278.7736472</v>
      </c>
      <c r="LP18" s="596">
        <f t="shared" si="755"/>
        <v>22537.1579256</v>
      </c>
      <c r="LQ18" s="596">
        <f t="shared" ref="LQ18" si="2820">LR51*LQ$33</f>
        <v>30411.586598400005</v>
      </c>
      <c r="LR18" s="596">
        <f t="shared" ref="LR18" si="2821">LR51*LR$33</f>
        <v>43445.123712000001</v>
      </c>
      <c r="LS18" s="596">
        <f t="shared" si="758"/>
        <v>32415.722976000001</v>
      </c>
      <c r="LT18" s="596">
        <f t="shared" si="759"/>
        <v>32739.880205760001</v>
      </c>
      <c r="LU18" s="596">
        <f t="shared" si="760"/>
        <v>32361.696771040002</v>
      </c>
      <c r="LV18" s="596">
        <f t="shared" si="761"/>
        <v>28768.9541412</v>
      </c>
      <c r="LW18" s="596">
        <f t="shared" si="762"/>
        <v>33631.312587600005</v>
      </c>
      <c r="LX18" s="596">
        <f t="shared" ref="LX18" si="2822">LY51*LX$33</f>
        <v>45382.012166400003</v>
      </c>
      <c r="LY18" s="596">
        <f t="shared" ref="LY18" si="2823">LY51*LY$33</f>
        <v>64831.445952000002</v>
      </c>
      <c r="LZ18" s="596">
        <f t="shared" si="765"/>
        <v>42066.787775999997</v>
      </c>
      <c r="MA18" s="596">
        <f t="shared" si="766"/>
        <v>42487.45565376</v>
      </c>
      <c r="MB18" s="596">
        <f t="shared" si="767"/>
        <v>41996.676463039999</v>
      </c>
      <c r="MC18" s="596">
        <f t="shared" si="768"/>
        <v>37334.274151199999</v>
      </c>
      <c r="MD18" s="596">
        <f t="shared" si="769"/>
        <v>43644.292317599997</v>
      </c>
      <c r="ME18" s="596">
        <f t="shared" ref="ME18" si="2824">MF51*ME$33</f>
        <v>58893.502886400005</v>
      </c>
      <c r="MF18" s="596">
        <f t="shared" ref="MF18" si="2825">MF51*MF$33</f>
        <v>84133.575551999995</v>
      </c>
      <c r="MG18" s="596">
        <f t="shared" si="772"/>
        <v>50927.227103999998</v>
      </c>
      <c r="MH18" s="596">
        <f t="shared" si="773"/>
        <v>51436.499375040003</v>
      </c>
      <c r="MI18" s="596">
        <f t="shared" si="774"/>
        <v>50842.348392160005</v>
      </c>
      <c r="MJ18" s="596">
        <f t="shared" si="775"/>
        <v>45197.9140548</v>
      </c>
      <c r="MK18" s="596">
        <f t="shared" si="776"/>
        <v>52836.9981204</v>
      </c>
      <c r="ML18" s="596">
        <f t="shared" ref="ML18" si="2826">MM51*ML$33</f>
        <v>71298.11794560001</v>
      </c>
      <c r="MM18" s="728">
        <v>93597.48</v>
      </c>
      <c r="MN18" s="596">
        <f t="shared" si="778"/>
        <v>66237.558166762508</v>
      </c>
      <c r="MO18" s="596">
        <f t="shared" si="779"/>
        <v>70744.293450812504</v>
      </c>
      <c r="MP18" s="596">
        <f t="shared" si="780"/>
        <v>72959.121803512506</v>
      </c>
      <c r="MQ18" s="596">
        <f t="shared" si="781"/>
        <v>81003.954256662502</v>
      </c>
      <c r="MR18" s="596">
        <f t="shared" si="782"/>
        <v>87200.755455962499</v>
      </c>
      <c r="MS18" s="596">
        <f t="shared" ref="MS18" si="2827">MT51*MS$33</f>
        <v>102290.58668942626</v>
      </c>
      <c r="MT18" s="596">
        <f t="shared" ref="MT18" si="2828">MT51*MT$33</f>
        <v>137774.97894043874</v>
      </c>
      <c r="MU18" s="596">
        <f t="shared" si="785"/>
        <v>32493.574511999999</v>
      </c>
      <c r="MV18" s="596">
        <f t="shared" si="786"/>
        <v>0</v>
      </c>
      <c r="MW18" s="596">
        <f t="shared" si="787"/>
        <v>12807.686304000001</v>
      </c>
      <c r="MX18" s="596">
        <f t="shared" si="788"/>
        <v>11868.851274000001</v>
      </c>
      <c r="MY18" s="596">
        <f t="shared" si="789"/>
        <v>11275.902834</v>
      </c>
      <c r="MZ18" s="596">
        <f t="shared" ref="MZ18" si="2829">NA51*MZ$33</f>
        <v>13380.869796000001</v>
      </c>
      <c r="NA18" s="596">
        <f t="shared" ref="NA18" si="2830">NA51*NA$33</f>
        <v>16987.972806000002</v>
      </c>
      <c r="NB18" s="596">
        <f t="shared" si="792"/>
        <v>12812.189504</v>
      </c>
      <c r="NC18" s="596">
        <f t="shared" si="793"/>
        <v>0</v>
      </c>
      <c r="ND18" s="596">
        <f t="shared" si="794"/>
        <v>10393.888735119999</v>
      </c>
      <c r="NE18" s="596">
        <f t="shared" si="795"/>
        <v>10129.637326599999</v>
      </c>
      <c r="NF18" s="596">
        <f t="shared" si="796"/>
        <v>10770.2468018</v>
      </c>
      <c r="NG18" s="596">
        <f t="shared" ref="NG18" si="2831">NH51*NG$33</f>
        <v>15454.7035892</v>
      </c>
      <c r="NH18" s="596">
        <f t="shared" ref="NH18" si="2832">NH51*NH$33</f>
        <v>20515.518443279998</v>
      </c>
      <c r="NI18" s="596">
        <f t="shared" si="799"/>
        <v>8975.6216399999976</v>
      </c>
      <c r="NJ18" s="596">
        <f t="shared" si="800"/>
        <v>9065.3778563999986</v>
      </c>
      <c r="NK18" s="596">
        <f t="shared" si="801"/>
        <v>8960.662270599998</v>
      </c>
      <c r="NL18" s="596">
        <f t="shared" si="802"/>
        <v>7965.8642054999973</v>
      </c>
      <c r="NM18" s="596">
        <f t="shared" si="803"/>
        <v>9312.2074514999968</v>
      </c>
      <c r="NN18" s="596">
        <f t="shared" ref="NN18" si="2833">NO51*NN$33</f>
        <v>12565.870295999997</v>
      </c>
      <c r="NO18" s="596">
        <f t="shared" ref="NO18" si="2834">NO51*NO$33</f>
        <v>17951.243279999995</v>
      </c>
      <c r="NP18" s="596">
        <f t="shared" si="806"/>
        <v>7153.1047559999997</v>
      </c>
      <c r="NQ18" s="596">
        <f t="shared" si="807"/>
        <v>7224.6358035599997</v>
      </c>
      <c r="NR18" s="596">
        <f t="shared" si="808"/>
        <v>7141.1829147400003</v>
      </c>
      <c r="NS18" s="596">
        <f t="shared" si="809"/>
        <v>6348.38047095</v>
      </c>
      <c r="NT18" s="596">
        <f t="shared" si="810"/>
        <v>7421.3461843499999</v>
      </c>
      <c r="NU18" s="596">
        <f t="shared" ref="NU18" si="2835">NV51*NU$33</f>
        <v>10014.3466584</v>
      </c>
      <c r="NV18" s="596">
        <f t="shared" ref="NV18" si="2836">NV51*NV$33</f>
        <v>14306.209511999999</v>
      </c>
      <c r="NW18" s="596">
        <f t="shared" si="813"/>
        <v>7963.1981399999986</v>
      </c>
      <c r="NX18" s="596">
        <f t="shared" si="814"/>
        <v>8042.8301213999994</v>
      </c>
      <c r="NY18" s="596">
        <f t="shared" si="815"/>
        <v>7949.9261430999995</v>
      </c>
      <c r="NZ18" s="596">
        <f t="shared" si="816"/>
        <v>7067.3383492499988</v>
      </c>
      <c r="OA18" s="596">
        <f t="shared" si="817"/>
        <v>8261.8180702499994</v>
      </c>
      <c r="OB18" s="596">
        <f t="shared" ref="OB18" si="2837">OC51*OB$33</f>
        <v>11148.477395999998</v>
      </c>
      <c r="OC18" s="596">
        <f t="shared" si="378"/>
        <v>15926.396279999997</v>
      </c>
      <c r="OD18" s="596">
        <f>$OJ$51*OD$33</f>
        <v>9120.606515999998</v>
      </c>
      <c r="OE18" s="596">
        <f t="shared" ref="OE18:OJ18" si="2838">$OJ$51*OE$33</f>
        <v>9211.8125811599984</v>
      </c>
      <c r="OF18" s="596">
        <f t="shared" si="2838"/>
        <v>9105.4055051399991</v>
      </c>
      <c r="OG18" s="596">
        <f t="shared" si="2838"/>
        <v>8094.5382829499986</v>
      </c>
      <c r="OH18" s="596">
        <f t="shared" si="2838"/>
        <v>9462.6292603499987</v>
      </c>
      <c r="OI18" s="596">
        <f t="shared" si="2838"/>
        <v>12768.849122399999</v>
      </c>
      <c r="OJ18" s="730">
        <f t="shared" si="2838"/>
        <v>18241.213031999996</v>
      </c>
      <c r="OK18" s="732">
        <f t="shared" si="1774"/>
        <v>8416.8603359999997</v>
      </c>
      <c r="OL18" s="108">
        <f t="shared" si="1774"/>
        <v>8501.0289393599996</v>
      </c>
      <c r="OM18" s="108">
        <f t="shared" ref="OM18:OR18" si="2839">$OQ51*OM$33</f>
        <v>8402.8322354400007</v>
      </c>
      <c r="ON18" s="108">
        <f t="shared" si="2839"/>
        <v>7469.9635482000003</v>
      </c>
      <c r="OO18" s="108">
        <f t="shared" si="2839"/>
        <v>8732.4925985999998</v>
      </c>
      <c r="OP18" s="108">
        <f t="shared" si="2839"/>
        <v>11783.604470400001</v>
      </c>
      <c r="OQ18" s="108">
        <f t="shared" si="2839"/>
        <v>16833.720671999999</v>
      </c>
      <c r="OR18" s="108">
        <f t="shared" si="821"/>
        <v>9052.9539839999998</v>
      </c>
      <c r="OS18" s="108">
        <f t="shared" si="821"/>
        <v>9143.483523840001</v>
      </c>
      <c r="OT18" s="108">
        <f t="shared" si="821"/>
        <v>9037.8657273600002</v>
      </c>
      <c r="OU18" s="108">
        <f t="shared" si="821"/>
        <v>8034.4966608000004</v>
      </c>
      <c r="OV18" s="108">
        <f t="shared" si="821"/>
        <v>9392.4397583999998</v>
      </c>
      <c r="OW18" s="108">
        <f t="shared" si="821"/>
        <v>12674.135577600002</v>
      </c>
      <c r="OX18" s="108">
        <f t="shared" si="821"/>
        <v>18105.907968</v>
      </c>
      <c r="OY18" s="108">
        <f t="shared" ref="OY18:PE18" si="2840">$PE51*OY$33</f>
        <v>6782.6276639999996</v>
      </c>
      <c r="OZ18" s="108">
        <f t="shared" si="2840"/>
        <v>6850.4539406399999</v>
      </c>
      <c r="PA18" s="108">
        <f t="shared" si="2840"/>
        <v>6771.3232845600005</v>
      </c>
      <c r="PB18" s="108">
        <f t="shared" si="2840"/>
        <v>6019.5820518</v>
      </c>
      <c r="PC18" s="108">
        <f t="shared" si="2840"/>
        <v>7036.9762013999998</v>
      </c>
      <c r="PD18" s="108">
        <f t="shared" si="2840"/>
        <v>9495.6787296000002</v>
      </c>
      <c r="PE18" s="108">
        <f t="shared" si="2840"/>
        <v>13565.255327999999</v>
      </c>
      <c r="PF18" s="108">
        <f t="shared" ref="PF18:PL18" si="2841">$PL51*PF$33</f>
        <v>8061.6345120000005</v>
      </c>
      <c r="PG18" s="108">
        <f t="shared" si="2841"/>
        <v>8142.2508571200015</v>
      </c>
      <c r="PH18" s="108">
        <f t="shared" si="2841"/>
        <v>8048.1984544800016</v>
      </c>
      <c r="PI18" s="108">
        <f t="shared" si="2841"/>
        <v>7154.7006294000012</v>
      </c>
      <c r="PJ18" s="108">
        <f t="shared" si="2841"/>
        <v>8363.9458062000012</v>
      </c>
      <c r="PK18" s="108">
        <f t="shared" si="2841"/>
        <v>11286.288316800003</v>
      </c>
      <c r="PL18" s="108">
        <f t="shared" si="2841"/>
        <v>16123.269024000001</v>
      </c>
      <c r="PM18" s="108">
        <f t="shared" ref="PM18:PS18" si="2842">$PS51*PM$33</f>
        <v>9704.9428559999997</v>
      </c>
      <c r="PN18" s="108">
        <f t="shared" si="2842"/>
        <v>9801.9922845599995</v>
      </c>
      <c r="PO18" s="108">
        <f t="shared" si="2842"/>
        <v>9688.7679512399991</v>
      </c>
      <c r="PP18" s="108">
        <f t="shared" si="2842"/>
        <v>8613.1367847000001</v>
      </c>
      <c r="PQ18" s="108">
        <f t="shared" si="2842"/>
        <v>10068.878213099999</v>
      </c>
      <c r="PR18" s="108">
        <f t="shared" si="2842"/>
        <v>13586.919998400001</v>
      </c>
      <c r="PS18" s="108">
        <f t="shared" si="2842"/>
        <v>19409.885711999999</v>
      </c>
      <c r="PT18" s="108">
        <f t="shared" ref="PT18:PZ18" si="2843">$PZ51*PT$33</f>
        <v>8025.9818579999992</v>
      </c>
      <c r="PU18" s="108">
        <f t="shared" si="2843"/>
        <v>8106.241676579999</v>
      </c>
      <c r="PV18" s="108">
        <f t="shared" si="2843"/>
        <v>8012.6052215699992</v>
      </c>
      <c r="PW18" s="108">
        <f t="shared" si="2843"/>
        <v>7123.0588989749995</v>
      </c>
      <c r="PX18" s="108">
        <f t="shared" si="2843"/>
        <v>8326.9561776749997</v>
      </c>
      <c r="PY18" s="108">
        <f t="shared" si="2843"/>
        <v>11236.374601199999</v>
      </c>
      <c r="PZ18" s="108">
        <f t="shared" si="2843"/>
        <v>16051.963715999998</v>
      </c>
      <c r="QA18" s="108">
        <f t="shared" ref="QA18:QG18" si="2844">$QG51*QA$33</f>
        <v>8163.7834859999994</v>
      </c>
      <c r="QB18" s="108">
        <f t="shared" si="2844"/>
        <v>8245.4213208599995</v>
      </c>
      <c r="QC18" s="108">
        <f t="shared" si="2844"/>
        <v>8150.1771801899995</v>
      </c>
      <c r="QD18" s="108">
        <f t="shared" si="2844"/>
        <v>7245.3578438249997</v>
      </c>
      <c r="QE18" s="108">
        <f t="shared" si="2844"/>
        <v>8469.9253667249995</v>
      </c>
      <c r="QF18" s="108">
        <f t="shared" si="2844"/>
        <v>11429.296880400001</v>
      </c>
      <c r="QG18" s="108">
        <f t="shared" si="2844"/>
        <v>16327.566971999999</v>
      </c>
      <c r="QH18" s="108">
        <f t="shared" ref="QH18:QN18" si="2845">$QN51*QH$33</f>
        <v>10350.435096000001</v>
      </c>
      <c r="QI18" s="108">
        <f t="shared" si="2845"/>
        <v>10453.939446960001</v>
      </c>
      <c r="QJ18" s="108">
        <f t="shared" si="2845"/>
        <v>10333.184370840001</v>
      </c>
      <c r="QK18" s="108">
        <f t="shared" si="2845"/>
        <v>9186.0111477000009</v>
      </c>
      <c r="QL18" s="108">
        <f t="shared" si="2845"/>
        <v>10738.576412100001</v>
      </c>
      <c r="QM18" s="108">
        <f t="shared" si="2845"/>
        <v>14490.609134400001</v>
      </c>
      <c r="QN18" s="108">
        <f t="shared" si="2845"/>
        <v>20700.870192000002</v>
      </c>
      <c r="QO18" s="108">
        <f t="shared" ref="QO18:QU18" si="2846">$QU51*QO$33</f>
        <v>12236.101091999999</v>
      </c>
      <c r="QP18" s="108">
        <f t="shared" si="2846"/>
        <v>12358.462102919999</v>
      </c>
      <c r="QQ18" s="108">
        <f t="shared" si="2846"/>
        <v>12215.70759018</v>
      </c>
      <c r="QR18" s="108">
        <f t="shared" si="2846"/>
        <v>10859.53971915</v>
      </c>
      <c r="QS18" s="108">
        <f t="shared" si="2846"/>
        <v>12694.95488295</v>
      </c>
      <c r="QT18" s="108">
        <f t="shared" si="2846"/>
        <v>17130.5415288</v>
      </c>
      <c r="QU18" s="108">
        <f t="shared" si="2846"/>
        <v>24472.202183999998</v>
      </c>
      <c r="QV18" s="108">
        <f t="shared" ref="QV18:RB18" si="2847">$RB51*QV$33</f>
        <v>12352.717314</v>
      </c>
      <c r="QW18" s="108">
        <f t="shared" si="2847"/>
        <v>12476.24448714</v>
      </c>
      <c r="QX18" s="108">
        <f t="shared" si="2847"/>
        <v>12332.12945181</v>
      </c>
      <c r="QY18" s="108">
        <f t="shared" si="2847"/>
        <v>10963.036616174999</v>
      </c>
      <c r="QZ18" s="108">
        <f t="shared" si="2847"/>
        <v>12815.944213274999</v>
      </c>
      <c r="RA18" s="108">
        <f t="shared" si="2847"/>
        <v>17293.804239600002</v>
      </c>
      <c r="RB18" s="108">
        <f t="shared" si="2847"/>
        <v>24705.434627999999</v>
      </c>
      <c r="RC18" s="108">
        <f t="shared" ref="RC18:RI18" si="2848">$RI51*RC$33</f>
        <v>15953.322563999998</v>
      </c>
      <c r="RD18" s="108">
        <f t="shared" si="2848"/>
        <v>16112.85578964</v>
      </c>
      <c r="RE18" s="108">
        <f t="shared" si="2848"/>
        <v>15926.733693059999</v>
      </c>
      <c r="RF18" s="108">
        <f t="shared" si="2848"/>
        <v>14158.573775549999</v>
      </c>
      <c r="RG18" s="108">
        <f t="shared" si="2848"/>
        <v>16551.572160150001</v>
      </c>
      <c r="RH18" s="108">
        <f t="shared" si="2848"/>
        <v>22334.651589600002</v>
      </c>
      <c r="RI18" s="108">
        <f t="shared" si="2848"/>
        <v>31906.645127999996</v>
      </c>
      <c r="RJ18" s="108">
        <f t="shared" ref="RJ18:RP18" si="2849">$RP51*RJ$33</f>
        <v>12995.938547999998</v>
      </c>
      <c r="RK18" s="108">
        <f t="shared" si="2849"/>
        <v>13125.897933479999</v>
      </c>
      <c r="RL18" s="108">
        <f t="shared" si="2849"/>
        <v>12974.278650419999</v>
      </c>
      <c r="RM18" s="108">
        <f t="shared" si="2849"/>
        <v>11533.895461349999</v>
      </c>
      <c r="RN18" s="108">
        <f t="shared" si="2849"/>
        <v>13483.286243549999</v>
      </c>
      <c r="RO18" s="108">
        <f t="shared" si="2849"/>
        <v>18194.3139672</v>
      </c>
      <c r="RP18" s="108">
        <f t="shared" si="2849"/>
        <v>25991.877095999997</v>
      </c>
      <c r="RQ18" s="108">
        <f t="shared" ref="RQ18:RW18" si="2850">$RW51*RQ$33</f>
        <v>15603.477731999998</v>
      </c>
      <c r="RR18" s="108">
        <f t="shared" si="2850"/>
        <v>15759.512509319999</v>
      </c>
      <c r="RS18" s="108">
        <f t="shared" si="2850"/>
        <v>15577.471935779999</v>
      </c>
      <c r="RT18" s="108">
        <f t="shared" si="2850"/>
        <v>13848.086487149998</v>
      </c>
      <c r="RU18" s="108">
        <f t="shared" si="2850"/>
        <v>16188.608146949999</v>
      </c>
      <c r="RV18" s="108">
        <f t="shared" si="2850"/>
        <v>21844.8688248</v>
      </c>
      <c r="RW18" s="108">
        <f t="shared" si="2850"/>
        <v>31206.955463999995</v>
      </c>
      <c r="RX18" s="108">
        <f t="shared" ref="RX18:SK18" si="2851">$SD51*RX$33</f>
        <v>18980.376749999999</v>
      </c>
      <c r="RY18" s="108">
        <f t="shared" si="2851"/>
        <v>19170.180517500001</v>
      </c>
      <c r="RZ18" s="108">
        <f t="shared" si="2851"/>
        <v>18948.742788750002</v>
      </c>
      <c r="SA18" s="108">
        <f t="shared" si="2851"/>
        <v>16845.084365625</v>
      </c>
      <c r="SB18" s="108">
        <f t="shared" si="2851"/>
        <v>19692.140878124999</v>
      </c>
      <c r="SC18" s="108">
        <f t="shared" si="2851"/>
        <v>26572.527450000001</v>
      </c>
      <c r="SD18" s="108">
        <f t="shared" si="2851"/>
        <v>37960.753499999999</v>
      </c>
      <c r="SE18" s="108">
        <f t="shared" ref="SE18:SK18" si="2852">$SK51*SE$33</f>
        <v>11609.533475999999</v>
      </c>
      <c r="SF18" s="108">
        <f t="shared" si="2852"/>
        <v>11725.628810759999</v>
      </c>
      <c r="SG18" s="108">
        <f t="shared" si="2852"/>
        <v>11590.184253539999</v>
      </c>
      <c r="SH18" s="108">
        <f t="shared" si="2852"/>
        <v>10303.46095995</v>
      </c>
      <c r="SI18" s="108">
        <f t="shared" si="2852"/>
        <v>12044.890981349999</v>
      </c>
      <c r="SJ18" s="108">
        <f t="shared" si="2852"/>
        <v>16253.346866399999</v>
      </c>
      <c r="SK18" s="108">
        <f t="shared" si="2852"/>
        <v>23219.066951999997</v>
      </c>
      <c r="SL18" s="108">
        <f t="shared" ref="SL18:SR18" si="2853">$SR51*SL$33</f>
        <v>12317.12118</v>
      </c>
      <c r="SM18" s="108">
        <f t="shared" si="2853"/>
        <v>12440.2923918</v>
      </c>
      <c r="SN18" s="108">
        <f t="shared" si="2853"/>
        <v>12296.5926447</v>
      </c>
      <c r="SO18" s="108">
        <f t="shared" si="2853"/>
        <v>10931.445047249999</v>
      </c>
      <c r="SP18" s="108">
        <f t="shared" si="2853"/>
        <v>12779.01322425</v>
      </c>
      <c r="SQ18" s="108">
        <f t="shared" si="2853"/>
        <v>17243.969652</v>
      </c>
      <c r="SR18" s="108">
        <f t="shared" si="2853"/>
        <v>24634.24236</v>
      </c>
      <c r="SS18" s="108">
        <f t="shared" ref="SS18:SY18" si="2854">$SY51*SS$33</f>
        <v>13372.329995999999</v>
      </c>
      <c r="ST18" s="108">
        <f t="shared" si="2854"/>
        <v>13506.05329596</v>
      </c>
      <c r="SU18" s="108">
        <f t="shared" si="2854"/>
        <v>13350.042779339999</v>
      </c>
      <c r="SV18" s="108">
        <f t="shared" si="2854"/>
        <v>11867.942871449999</v>
      </c>
      <c r="SW18" s="108">
        <f t="shared" si="2854"/>
        <v>13873.79237085</v>
      </c>
      <c r="SX18" s="108">
        <f t="shared" si="2854"/>
        <v>18721.2619944</v>
      </c>
      <c r="SY18" s="108">
        <f t="shared" si="2854"/>
        <v>26744.659991999997</v>
      </c>
      <c r="SZ18" s="108">
        <f t="shared" ref="SZ18:TF18" si="2855">$TF51*SZ$33</f>
        <v>12499.933967999999</v>
      </c>
      <c r="TA18" s="108">
        <f t="shared" si="2855"/>
        <v>12624.933307679999</v>
      </c>
      <c r="TB18" s="108">
        <f t="shared" si="2855"/>
        <v>12479.100744720001</v>
      </c>
      <c r="TC18" s="108">
        <f t="shared" si="2855"/>
        <v>11093.691396599999</v>
      </c>
      <c r="TD18" s="108">
        <f t="shared" si="2855"/>
        <v>12968.6814918</v>
      </c>
      <c r="TE18" s="108">
        <f t="shared" si="2855"/>
        <v>17499.907555199999</v>
      </c>
      <c r="TF18" s="108">
        <f t="shared" si="2855"/>
        <v>24999.867935999999</v>
      </c>
      <c r="TG18" s="108">
        <f t="shared" ref="TG18:TM18" si="2856">$TM51*TG$33</f>
        <v>15945.136973999999</v>
      </c>
      <c r="TH18" s="108">
        <f t="shared" si="2856"/>
        <v>16104.588343739999</v>
      </c>
      <c r="TI18" s="108">
        <f t="shared" si="2856"/>
        <v>15918.56174571</v>
      </c>
      <c r="TJ18" s="108">
        <f t="shared" si="2856"/>
        <v>14151.309064424999</v>
      </c>
      <c r="TK18" s="108">
        <f t="shared" si="2856"/>
        <v>16543.079610525001</v>
      </c>
      <c r="TL18" s="108">
        <f t="shared" si="2856"/>
        <v>22323.1917636</v>
      </c>
      <c r="TM18" s="108">
        <f t="shared" si="2856"/>
        <v>31890.273947999998</v>
      </c>
      <c r="TN18" s="108">
        <f t="shared" ref="TN18:TT18" si="2857">$TT51*TN$33</f>
        <v>13226.799023999998</v>
      </c>
      <c r="TO18" s="108">
        <f t="shared" si="2857"/>
        <v>13359.067014239999</v>
      </c>
      <c r="TP18" s="108">
        <f t="shared" si="2857"/>
        <v>13204.754358959999</v>
      </c>
      <c r="TQ18" s="108">
        <f t="shared" si="2857"/>
        <v>11738.784133799998</v>
      </c>
      <c r="TR18" s="108">
        <f t="shared" si="2857"/>
        <v>13722.803987399999</v>
      </c>
      <c r="TS18" s="108">
        <f t="shared" si="2857"/>
        <v>18517.518633600001</v>
      </c>
      <c r="TT18" s="108">
        <f t="shared" si="2857"/>
        <v>26453.598047999996</v>
      </c>
      <c r="TU18" s="108">
        <f t="shared" ref="TU18:UA18" si="2858">$UA51*TU$33</f>
        <v>15145.351793999997</v>
      </c>
      <c r="TV18" s="108">
        <f t="shared" si="2858"/>
        <v>15296.805311939997</v>
      </c>
      <c r="TW18" s="108">
        <f t="shared" si="2858"/>
        <v>15120.109541009999</v>
      </c>
      <c r="TX18" s="108">
        <f t="shared" si="2858"/>
        <v>13441.499717174998</v>
      </c>
      <c r="TY18" s="108">
        <f t="shared" si="2858"/>
        <v>15713.302486274997</v>
      </c>
      <c r="TZ18" s="108">
        <f t="shared" si="2858"/>
        <v>21203.492511599998</v>
      </c>
      <c r="UA18" s="108">
        <f t="shared" si="2858"/>
        <v>30290.703587999993</v>
      </c>
      <c r="UB18" s="108">
        <f t="shared" ref="UB18:UH18" si="2859">$UH51*UB$33</f>
        <v>13096.123523999999</v>
      </c>
      <c r="UC18" s="108">
        <f t="shared" si="2859"/>
        <v>13227.08475924</v>
      </c>
      <c r="UD18" s="108">
        <f t="shared" si="2859"/>
        <v>13074.296651459999</v>
      </c>
      <c r="UE18" s="108">
        <f t="shared" si="2859"/>
        <v>11622.809627549999</v>
      </c>
      <c r="UF18" s="108">
        <f t="shared" si="2859"/>
        <v>13587.22815615</v>
      </c>
      <c r="UG18" s="108">
        <f t="shared" si="2859"/>
        <v>18334.5729336</v>
      </c>
      <c r="UH18" s="108">
        <f t="shared" si="2859"/>
        <v>26192.247047999997</v>
      </c>
      <c r="UI18" s="108">
        <f t="shared" si="842"/>
        <v>13662.427903680367</v>
      </c>
      <c r="UJ18" s="108">
        <f t="shared" si="842"/>
        <v>13799.052182717172</v>
      </c>
      <c r="UK18" s="108">
        <f t="shared" si="842"/>
        <v>13639.657190507569</v>
      </c>
      <c r="UL18" s="108">
        <f t="shared" si="842"/>
        <v>12125.404764516328</v>
      </c>
      <c r="UM18" s="108">
        <f t="shared" si="842"/>
        <v>14174.768950068381</v>
      </c>
      <c r="UN18" s="108">
        <f t="shared" si="842"/>
        <v>19127.399065152516</v>
      </c>
      <c r="UO18" s="108">
        <f t="shared" si="842"/>
        <v>27324.855807360735</v>
      </c>
      <c r="UP18" s="108">
        <f t="shared" si="843"/>
        <v>14157.302162970691</v>
      </c>
      <c r="UQ18" s="108">
        <f t="shared" si="843"/>
        <v>14298.875184600398</v>
      </c>
      <c r="UR18" s="108">
        <f t="shared" si="843"/>
        <v>14133.70665936574</v>
      </c>
      <c r="US18" s="108">
        <f t="shared" si="843"/>
        <v>12564.605669636489</v>
      </c>
      <c r="UT18" s="108">
        <f t="shared" si="843"/>
        <v>14688.200994082092</v>
      </c>
      <c r="UU18" s="108">
        <f t="shared" si="843"/>
        <v>19820.223028158969</v>
      </c>
      <c r="UV18" s="108">
        <f t="shared" si="843"/>
        <v>28314.604325941382</v>
      </c>
      <c r="UW18" s="108">
        <f t="shared" si="844"/>
        <v>11143.948163501567</v>
      </c>
      <c r="UX18" s="108">
        <f t="shared" si="844"/>
        <v>11255.387645136583</v>
      </c>
      <c r="UY18" s="108">
        <f t="shared" si="844"/>
        <v>11125.374916562399</v>
      </c>
      <c r="UZ18" s="108">
        <f t="shared" si="844"/>
        <v>9890.2539951076415</v>
      </c>
      <c r="VA18" s="108">
        <f t="shared" si="844"/>
        <v>11561.846219632876</v>
      </c>
      <c r="VB18" s="108">
        <f t="shared" si="844"/>
        <v>15601.527428902195</v>
      </c>
      <c r="VC18" s="108">
        <f t="shared" si="844"/>
        <v>22287.896327003135</v>
      </c>
      <c r="VD18" s="108">
        <f t="shared" si="845"/>
        <v>10640.02557961184</v>
      </c>
      <c r="VE18" s="108">
        <f t="shared" si="845"/>
        <v>10746.425835407959</v>
      </c>
      <c r="VF18" s="108">
        <f t="shared" si="845"/>
        <v>10622.29220364582</v>
      </c>
      <c r="VG18" s="108">
        <f t="shared" si="845"/>
        <v>9443.0227019055092</v>
      </c>
      <c r="VH18" s="108">
        <f t="shared" si="845"/>
        <v>11039.026538847284</v>
      </c>
      <c r="VI18" s="108">
        <f t="shared" si="845"/>
        <v>14896.035811456577</v>
      </c>
      <c r="VJ18" s="108">
        <f t="shared" si="845"/>
        <v>21280.05115922368</v>
      </c>
      <c r="VK18" s="108">
        <f t="shared" si="846"/>
        <v>12400.338633917119</v>
      </c>
      <c r="VL18" s="108">
        <f t="shared" si="846"/>
        <v>12524.34202025629</v>
      </c>
      <c r="VM18" s="108">
        <f t="shared" si="846"/>
        <v>12379.671402860591</v>
      </c>
      <c r="VN18" s="108">
        <f t="shared" si="846"/>
        <v>11005.300537601443</v>
      </c>
      <c r="VO18" s="108">
        <f t="shared" si="846"/>
        <v>12865.351332689012</v>
      </c>
      <c r="VP18" s="108">
        <f t="shared" si="846"/>
        <v>17360.474087483966</v>
      </c>
      <c r="VQ18" s="108">
        <f t="shared" si="846"/>
        <v>24800.677267834239</v>
      </c>
      <c r="VR18" s="108">
        <f t="shared" si="847"/>
        <v>14014.188596626787</v>
      </c>
      <c r="VS18" s="108">
        <f t="shared" si="847"/>
        <v>14154.330482593057</v>
      </c>
      <c r="VT18" s="108">
        <f t="shared" si="847"/>
        <v>13990.831615632411</v>
      </c>
      <c r="VU18" s="108">
        <f t="shared" si="847"/>
        <v>12437.592379506274</v>
      </c>
      <c r="VV18" s="108">
        <f t="shared" si="847"/>
        <v>14539.720669000295</v>
      </c>
      <c r="VW18" s="108">
        <f t="shared" si="847"/>
        <v>19619.864035277507</v>
      </c>
      <c r="VX18" s="108">
        <f t="shared" si="847"/>
        <v>28028.377193253575</v>
      </c>
      <c r="VY18" s="108">
        <f t="shared" ref="VY18:WE18" si="2860">$WE51*VY$33</f>
        <v>16882.690859999999</v>
      </c>
      <c r="VZ18" s="108">
        <f t="shared" si="2860"/>
        <v>17051.517768599999</v>
      </c>
      <c r="WA18" s="108">
        <f t="shared" si="2860"/>
        <v>16854.553041899999</v>
      </c>
      <c r="WB18" s="108">
        <f t="shared" si="2860"/>
        <v>14983.388138249999</v>
      </c>
      <c r="WC18" s="108">
        <f t="shared" si="2860"/>
        <v>17515.791767249997</v>
      </c>
      <c r="WD18" s="108">
        <f t="shared" si="2860"/>
        <v>23635.767204</v>
      </c>
      <c r="WE18" s="108">
        <f t="shared" si="2860"/>
        <v>33765.381719999998</v>
      </c>
      <c r="WF18" s="108">
        <f t="shared" si="850"/>
        <v>9231.8246222774269</v>
      </c>
      <c r="WG18" s="108">
        <f t="shared" si="850"/>
        <v>9324.1428685002029</v>
      </c>
      <c r="WH18" s="108">
        <f t="shared" si="850"/>
        <v>9216.4382479069645</v>
      </c>
      <c r="WI18" s="108">
        <f t="shared" si="850"/>
        <v>8193.2443522712165</v>
      </c>
      <c r="WJ18" s="108">
        <f t="shared" si="850"/>
        <v>9578.018045612831</v>
      </c>
      <c r="WK18" s="108">
        <f t="shared" si="850"/>
        <v>12924.554471188399</v>
      </c>
      <c r="WL18" s="108">
        <f t="shared" si="850"/>
        <v>18463.649244554854</v>
      </c>
      <c r="WM18" s="108">
        <f t="shared" si="851"/>
        <v>10763.830350290606</v>
      </c>
      <c r="WN18" s="108">
        <f t="shared" si="851"/>
        <v>10871.468653793512</v>
      </c>
      <c r="WO18" s="108">
        <f t="shared" si="851"/>
        <v>10745.890633040122</v>
      </c>
      <c r="WP18" s="108">
        <f t="shared" si="851"/>
        <v>9552.8994358829113</v>
      </c>
      <c r="WQ18" s="108">
        <f t="shared" si="851"/>
        <v>11167.473988426502</v>
      </c>
      <c r="WR18" s="108">
        <f t="shared" si="851"/>
        <v>15069.362490406849</v>
      </c>
      <c r="WS18" s="108">
        <f t="shared" si="851"/>
        <v>21527.660700581211</v>
      </c>
      <c r="WT18" s="108">
        <f t="shared" si="852"/>
        <v>11349.462924642765</v>
      </c>
      <c r="WU18" s="108">
        <f t="shared" si="852"/>
        <v>11462.957553889195</v>
      </c>
      <c r="WV18" s="108">
        <f t="shared" si="852"/>
        <v>11330.547153101696</v>
      </c>
      <c r="WW18" s="108">
        <f t="shared" si="852"/>
        <v>10072.648345620455</v>
      </c>
      <c r="WX18" s="108">
        <f t="shared" si="852"/>
        <v>11775.067784316871</v>
      </c>
      <c r="WY18" s="108">
        <f t="shared" si="852"/>
        <v>15889.248094499873</v>
      </c>
      <c r="WZ18" s="108">
        <f t="shared" si="852"/>
        <v>22698.92584928553</v>
      </c>
      <c r="XA18" s="108">
        <f t="shared" si="853"/>
        <v>9897.7089261965866</v>
      </c>
      <c r="XB18" s="108">
        <f t="shared" si="853"/>
        <v>9996.686015458552</v>
      </c>
      <c r="XC18" s="108">
        <f t="shared" si="853"/>
        <v>9881.2127446529248</v>
      </c>
      <c r="XD18" s="108">
        <f t="shared" si="853"/>
        <v>8784.2166719994693</v>
      </c>
      <c r="XE18" s="108">
        <f t="shared" si="853"/>
        <v>10268.873010928957</v>
      </c>
      <c r="XF18" s="108">
        <f t="shared" si="853"/>
        <v>13856.792496675222</v>
      </c>
      <c r="XG18" s="108">
        <f t="shared" si="853"/>
        <v>19795.417852393173</v>
      </c>
      <c r="XH18" s="108">
        <f t="shared" si="854"/>
        <v>8798.0604441215637</v>
      </c>
      <c r="XI18" s="108">
        <f t="shared" si="854"/>
        <v>8886.0410485627781</v>
      </c>
      <c r="XJ18" s="108">
        <f t="shared" si="854"/>
        <v>8783.3970100480274</v>
      </c>
      <c r="XK18" s="108">
        <f t="shared" si="854"/>
        <v>7808.2786441578874</v>
      </c>
      <c r="XL18" s="108">
        <f t="shared" si="854"/>
        <v>9127.9877107761222</v>
      </c>
      <c r="XM18" s="108">
        <f t="shared" si="854"/>
        <v>12317.284621770188</v>
      </c>
      <c r="XN18" s="108">
        <f t="shared" si="854"/>
        <v>17596.120888243127</v>
      </c>
      <c r="XO18" s="108">
        <f t="shared" si="855"/>
        <v>11241.09624088051</v>
      </c>
      <c r="XP18" s="108">
        <f t="shared" si="855"/>
        <v>11353.507203289317</v>
      </c>
      <c r="XQ18" s="108">
        <f t="shared" si="855"/>
        <v>11222.361080479042</v>
      </c>
      <c r="XR18" s="108">
        <f t="shared" si="855"/>
        <v>9976.4729137814538</v>
      </c>
      <c r="XS18" s="108">
        <f t="shared" si="855"/>
        <v>11662.63734991353</v>
      </c>
      <c r="XT18" s="108">
        <f t="shared" si="855"/>
        <v>15737.534737232716</v>
      </c>
      <c r="XU18" s="108">
        <f t="shared" si="855"/>
        <v>22482.19248176102</v>
      </c>
      <c r="XV18" s="108">
        <f t="shared" si="856"/>
        <v>11392.240771108824</v>
      </c>
      <c r="XW18" s="108">
        <f t="shared" si="856"/>
        <v>11506.163178819914</v>
      </c>
      <c r="XX18" s="108">
        <f t="shared" si="856"/>
        <v>11373.253703156977</v>
      </c>
      <c r="XY18" s="108">
        <f t="shared" si="856"/>
        <v>10110.613684359081</v>
      </c>
      <c r="XZ18" s="108">
        <f t="shared" si="856"/>
        <v>11819.449800025404</v>
      </c>
      <c r="YA18" s="108">
        <f t="shared" si="856"/>
        <v>15949.137079552354</v>
      </c>
      <c r="YB18" s="108">
        <f t="shared" si="856"/>
        <v>22784.481542217647</v>
      </c>
      <c r="YC18" s="108">
        <f t="shared" si="857"/>
        <v>15487.151867933966</v>
      </c>
      <c r="YD18" s="108">
        <f t="shared" si="857"/>
        <v>15642.023386613308</v>
      </c>
      <c r="YE18" s="108">
        <f t="shared" si="857"/>
        <v>15461.339948154076</v>
      </c>
      <c r="YF18" s="108">
        <f t="shared" si="857"/>
        <v>13744.847282791396</v>
      </c>
      <c r="YG18" s="108">
        <f t="shared" si="857"/>
        <v>16067.920062981491</v>
      </c>
      <c r="YH18" s="108">
        <f t="shared" si="857"/>
        <v>21682.012615107556</v>
      </c>
      <c r="YI18" s="108">
        <f t="shared" si="857"/>
        <v>30974.303735867932</v>
      </c>
      <c r="YJ18" s="108">
        <f t="shared" si="858"/>
        <v>22942.135601677855</v>
      </c>
      <c r="YK18" s="108">
        <f t="shared" si="858"/>
        <v>23171.556957694636</v>
      </c>
      <c r="YL18" s="108">
        <f t="shared" si="858"/>
        <v>22903.898709008394</v>
      </c>
      <c r="YM18" s="108">
        <f t="shared" si="858"/>
        <v>20361.145346489102</v>
      </c>
      <c r="YN18" s="108">
        <f t="shared" si="858"/>
        <v>23802.465686740776</v>
      </c>
      <c r="YO18" s="108">
        <f t="shared" si="858"/>
        <v>32118.989842349001</v>
      </c>
      <c r="YP18" s="108">
        <f t="shared" si="858"/>
        <v>45884.271203355711</v>
      </c>
      <c r="YQ18" s="108">
        <f t="shared" si="859"/>
        <v>24711.046083374331</v>
      </c>
      <c r="YR18" s="108">
        <f t="shared" si="859"/>
        <v>16406.89517385167</v>
      </c>
      <c r="YS18" s="108">
        <f t="shared" si="859"/>
        <v>17971.669878817695</v>
      </c>
      <c r="YT18" s="108">
        <f t="shared" si="859"/>
        <v>17506.885312986204</v>
      </c>
      <c r="YU18" s="108">
        <f t="shared" si="859"/>
        <v>20992.769556722396</v>
      </c>
      <c r="YV18" s="108">
        <f t="shared" si="859"/>
        <v>21782.90331863593</v>
      </c>
      <c r="YW18" s="108">
        <f t="shared" si="859"/>
        <v>35556.019286109149</v>
      </c>
      <c r="YX18" s="108">
        <f t="shared" si="860"/>
        <v>13439.941775890542</v>
      </c>
      <c r="YY18" s="108">
        <f t="shared" si="860"/>
        <v>13574.341193649449</v>
      </c>
      <c r="YZ18" s="108">
        <f t="shared" si="860"/>
        <v>13417.541872930726</v>
      </c>
      <c r="ZA18" s="108">
        <f t="shared" si="860"/>
        <v>11927.948326102856</v>
      </c>
      <c r="ZB18" s="108">
        <f t="shared" si="860"/>
        <v>13943.939592486438</v>
      </c>
      <c r="ZC18" s="108">
        <f t="shared" si="860"/>
        <v>18815.918486246763</v>
      </c>
      <c r="ZD18" s="108">
        <f t="shared" si="860"/>
        <v>26879.883551781084</v>
      </c>
      <c r="ZE18" s="108">
        <f t="shared" si="861"/>
        <v>20041.469107739693</v>
      </c>
      <c r="ZF18" s="108">
        <f t="shared" si="861"/>
        <v>20241.883798817093</v>
      </c>
      <c r="ZG18" s="108">
        <f t="shared" si="861"/>
        <v>20008.066659226795</v>
      </c>
      <c r="ZH18" s="108">
        <f t="shared" si="861"/>
        <v>17786.803833118978</v>
      </c>
      <c r="ZI18" s="108">
        <f t="shared" si="861"/>
        <v>20793.024199279935</v>
      </c>
      <c r="ZJ18" s="108">
        <f t="shared" si="861"/>
        <v>28058.056750835578</v>
      </c>
      <c r="ZK18" s="108">
        <f t="shared" si="861"/>
        <v>40082.938215479386</v>
      </c>
      <c r="ZL18" s="108">
        <f t="shared" si="862"/>
        <v>23473.059702292139</v>
      </c>
      <c r="ZM18" s="108">
        <f t="shared" si="862"/>
        <v>23707.79029931506</v>
      </c>
      <c r="ZN18" s="108">
        <f t="shared" si="862"/>
        <v>23433.937936121652</v>
      </c>
      <c r="ZO18" s="108">
        <f t="shared" si="862"/>
        <v>20832.340485784272</v>
      </c>
      <c r="ZP18" s="108">
        <f t="shared" si="862"/>
        <v>24353.299441128096</v>
      </c>
      <c r="ZQ18" s="108">
        <f t="shared" si="862"/>
        <v>32862.283583208991</v>
      </c>
      <c r="ZR18" s="108">
        <f t="shared" si="862"/>
        <v>46946.119404584279</v>
      </c>
      <c r="ZS18" s="108">
        <f t="shared" si="863"/>
        <v>35552.482861954821</v>
      </c>
      <c r="ZT18" s="108">
        <f t="shared" si="863"/>
        <v>35908.00769057437</v>
      </c>
      <c r="ZU18" s="108">
        <f t="shared" si="863"/>
        <v>35493.228723851564</v>
      </c>
      <c r="ZV18" s="108">
        <f t="shared" si="863"/>
        <v>31552.828539984901</v>
      </c>
      <c r="ZW18" s="108">
        <f t="shared" si="863"/>
        <v>36885.700969278128</v>
      </c>
      <c r="ZX18" s="108">
        <f t="shared" si="863"/>
        <v>49773.476006736753</v>
      </c>
      <c r="ZY18" s="108">
        <f t="shared" si="863"/>
        <v>71104.965723909641</v>
      </c>
      <c r="ZZ18" s="108">
        <v>44082.232854503571</v>
      </c>
      <c r="AAA18" s="108">
        <v>40565.958598504767</v>
      </c>
      <c r="AAB18" s="108">
        <v>37733.59222118937</v>
      </c>
      <c r="AAC18" s="108">
        <v>42815.23414776782</v>
      </c>
      <c r="AAD18" s="108">
        <v>47267.910731567368</v>
      </c>
      <c r="AAE18" s="108">
        <v>55054.51789045192</v>
      </c>
      <c r="AAF18" s="108">
        <v>86313.65874865737</v>
      </c>
      <c r="AAG18" s="108">
        <v>57447.519164140278</v>
      </c>
      <c r="AAH18" s="108">
        <v>53405.175576178706</v>
      </c>
      <c r="AAI18" s="108">
        <v>53523.268362446863</v>
      </c>
      <c r="AAJ18" s="108">
        <v>57454.508847390054</v>
      </c>
      <c r="AAK18" s="108">
        <v>65616.505527315298</v>
      </c>
      <c r="AAL18" s="108">
        <v>69331.146377176221</v>
      </c>
      <c r="AAM18" s="108">
        <v>101532.70160769102</v>
      </c>
      <c r="AAN18" s="108">
        <v>85112.068106865248</v>
      </c>
      <c r="AAO18" s="108">
        <v>77548.469090954037</v>
      </c>
      <c r="AAP18" s="596">
        <f t="shared" ca="1" si="864"/>
        <v>71097.35266682315</v>
      </c>
      <c r="AAQ18" s="596">
        <f t="shared" ca="1" si="864"/>
        <v>77212.480888186881</v>
      </c>
      <c r="AAR18" s="596">
        <f t="shared" ca="1" si="864"/>
        <v>84925.350590299611</v>
      </c>
      <c r="AAS18" s="596">
        <f t="shared" ca="1" si="864"/>
        <v>92755.357328739643</v>
      </c>
      <c r="AAT18" s="596">
        <f t="shared" ca="1" si="864"/>
        <v>114491.69428362543</v>
      </c>
      <c r="AAU18" s="596">
        <f t="shared" ca="1" si="864"/>
        <v>106328.6450562135</v>
      </c>
      <c r="AAV18" s="596">
        <f t="shared" ca="1" si="864"/>
        <v>155304.43720943003</v>
      </c>
      <c r="AAW18" s="596">
        <f t="shared" ca="1" si="864"/>
        <v>94202.86612672724</v>
      </c>
      <c r="AAX18" s="348">
        <v>0</v>
      </c>
      <c r="AAY18" s="596">
        <f t="shared" ca="1" si="864"/>
        <v>35131.238976043991</v>
      </c>
      <c r="AAZ18" s="596">
        <f t="shared" ca="1" si="864"/>
        <v>40290.558691180107</v>
      </c>
      <c r="ABA18" s="596">
        <f t="shared" ca="1" si="864"/>
        <v>45919.352451538405</v>
      </c>
      <c r="ABB18" s="596">
        <f t="shared" ca="1" si="864"/>
        <v>26073.889503315459</v>
      </c>
      <c r="ABC18" s="596">
        <f t="shared" ca="1" si="864"/>
        <v>23468.326144814986</v>
      </c>
      <c r="ABD18" s="596">
        <f t="shared" ca="1" si="864"/>
        <v>28698.303584482659</v>
      </c>
      <c r="ABE18" s="348">
        <v>0</v>
      </c>
      <c r="ABF18" s="596">
        <f t="shared" ref="AAY18:ABH28" ca="1" si="2861">ABF$2*$C18</f>
        <v>21043.066745829088</v>
      </c>
      <c r="ABG18" s="596">
        <f t="shared" ca="1" si="2861"/>
        <v>27637.435242398526</v>
      </c>
      <c r="ABH18" s="596">
        <f t="shared" ca="1" si="2861"/>
        <v>33052.038581539753</v>
      </c>
      <c r="ABI18" s="108">
        <f t="shared" ref="ABI18:ABO18" si="2862">$ABO51*ABI$33</f>
        <v>0</v>
      </c>
      <c r="ABJ18" s="108">
        <f t="shared" si="2862"/>
        <v>0</v>
      </c>
      <c r="ABK18" s="108">
        <f t="shared" si="2862"/>
        <v>0</v>
      </c>
      <c r="ABL18" s="108">
        <f t="shared" si="2862"/>
        <v>0</v>
      </c>
      <c r="ABM18" s="108">
        <f t="shared" si="2862"/>
        <v>0</v>
      </c>
      <c r="ABN18" s="108">
        <f t="shared" si="2862"/>
        <v>0</v>
      </c>
      <c r="ABO18" s="108">
        <f t="shared" si="2862"/>
        <v>0</v>
      </c>
      <c r="ABP18" s="108">
        <f t="shared" ref="ABP18:ABV18" si="2863">$ABV51*ABP$33</f>
        <v>0</v>
      </c>
      <c r="ABQ18" s="108">
        <f t="shared" si="2863"/>
        <v>0</v>
      </c>
      <c r="ABR18" s="108">
        <f t="shared" si="2863"/>
        <v>0</v>
      </c>
      <c r="ABS18" s="108">
        <f t="shared" si="2863"/>
        <v>0</v>
      </c>
      <c r="ABT18" s="108">
        <f t="shared" si="2863"/>
        <v>0</v>
      </c>
      <c r="ABU18" s="108">
        <f t="shared" si="2863"/>
        <v>0</v>
      </c>
      <c r="ABV18" s="108">
        <f t="shared" si="2863"/>
        <v>0</v>
      </c>
      <c r="ABW18" s="108">
        <f t="shared" ref="ABW18:ACC18" si="2864">$ACC51*ABW$33</f>
        <v>0</v>
      </c>
      <c r="ABX18" s="108">
        <f t="shared" si="2864"/>
        <v>0</v>
      </c>
      <c r="ABY18" s="108">
        <f t="shared" si="2864"/>
        <v>0</v>
      </c>
      <c r="ABZ18" s="108">
        <f t="shared" si="2864"/>
        <v>0</v>
      </c>
      <c r="ACA18" s="108">
        <f t="shared" si="2864"/>
        <v>0</v>
      </c>
      <c r="ACB18" s="108">
        <f t="shared" si="2864"/>
        <v>0</v>
      </c>
      <c r="ACC18" s="108">
        <f t="shared" si="2864"/>
        <v>0</v>
      </c>
      <c r="ACD18" s="108">
        <f t="shared" ref="ACD18:ACJ18" si="2865">$ACI51*ACD$33</f>
        <v>0</v>
      </c>
      <c r="ACE18" s="108">
        <f t="shared" si="2865"/>
        <v>0</v>
      </c>
      <c r="ACF18" s="108">
        <f t="shared" si="2865"/>
        <v>0</v>
      </c>
      <c r="ACG18" s="108">
        <f t="shared" si="2865"/>
        <v>0</v>
      </c>
      <c r="ACH18" s="108">
        <f t="shared" si="2865"/>
        <v>0</v>
      </c>
      <c r="ACI18" s="108">
        <f t="shared" si="2865"/>
        <v>0</v>
      </c>
      <c r="ACJ18" s="108">
        <f t="shared" si="2865"/>
        <v>0</v>
      </c>
    </row>
    <row r="19" spans="1:764">
      <c r="A19" s="598" t="s">
        <v>26</v>
      </c>
      <c r="B19" s="596">
        <f t="shared" si="429"/>
        <v>0</v>
      </c>
      <c r="C19" s="596">
        <f t="shared" si="430"/>
        <v>9138.103887360001</v>
      </c>
      <c r="D19" s="596">
        <f t="shared" si="431"/>
        <v>8620.0283254400001</v>
      </c>
      <c r="E19" s="596">
        <f t="shared" si="432"/>
        <v>7777.3753030400003</v>
      </c>
      <c r="F19" s="596">
        <f t="shared" si="433"/>
        <v>8601.3027027200005</v>
      </c>
      <c r="G19" s="596">
        <f t="shared" si="434"/>
        <v>11066.843027520001</v>
      </c>
      <c r="H19" s="596">
        <f t="shared" si="435"/>
        <v>17215.089153919998</v>
      </c>
      <c r="I19" s="596">
        <f t="shared" si="436"/>
        <v>6161.1161273999996</v>
      </c>
      <c r="J19" s="596">
        <f t="shared" si="437"/>
        <v>6021.4434696000008</v>
      </c>
      <c r="K19" s="596">
        <f t="shared" si="438"/>
        <v>6109.3855133999996</v>
      </c>
      <c r="L19" s="596">
        <f t="shared" si="439"/>
        <v>5974.8859170000005</v>
      </c>
      <c r="M19" s="596">
        <f t="shared" si="440"/>
        <v>6611.1724691999998</v>
      </c>
      <c r="N19" s="596">
        <f t="shared" ref="N19" si="2866">O52*N$33</f>
        <v>8137.2255821999997</v>
      </c>
      <c r="O19" s="596">
        <f t="shared" ref="O19" si="2867">O52*O$33</f>
        <v>12715.3849212</v>
      </c>
      <c r="P19" s="596">
        <f t="shared" si="443"/>
        <v>10626.000901200001</v>
      </c>
      <c r="Q19" s="596">
        <f t="shared" si="444"/>
        <v>11357.9377542</v>
      </c>
      <c r="R19" s="596">
        <f t="shared" si="445"/>
        <v>9859.6199610000021</v>
      </c>
      <c r="S19" s="596">
        <f t="shared" si="446"/>
        <v>10117.950615</v>
      </c>
      <c r="T19" s="596">
        <f t="shared" si="447"/>
        <v>10780.999293600002</v>
      </c>
      <c r="U19" s="596">
        <f t="shared" ref="U19" si="2868">V52*U$33</f>
        <v>13648.469553000001</v>
      </c>
      <c r="V19" s="596">
        <f t="shared" ref="V19" si="2869">V52*V$33</f>
        <v>19719.239922000004</v>
      </c>
      <c r="W19" s="596">
        <f t="shared" si="450"/>
        <v>7980.8215769999997</v>
      </c>
      <c r="X19" s="596">
        <f t="shared" si="451"/>
        <v>8530.5540194999994</v>
      </c>
      <c r="Y19" s="596">
        <f t="shared" si="452"/>
        <v>7405.2193724999997</v>
      </c>
      <c r="Z19" s="596">
        <f t="shared" si="453"/>
        <v>7599.242587499999</v>
      </c>
      <c r="AA19" s="596">
        <f t="shared" si="454"/>
        <v>8097.235506</v>
      </c>
      <c r="AB19" s="596">
        <f t="shared" ref="AB19" si="2870">AC52*AB$33</f>
        <v>10250.8931925</v>
      </c>
      <c r="AC19" s="596">
        <f t="shared" ref="AC19" si="2871">AC52*AC$33</f>
        <v>14810.438744999999</v>
      </c>
      <c r="AD19" s="596">
        <f t="shared" si="457"/>
        <v>8950.5883125</v>
      </c>
      <c r="AE19" s="596">
        <f t="shared" si="458"/>
        <v>8747.6782500000008</v>
      </c>
      <c r="AF19" s="596">
        <f t="shared" si="459"/>
        <v>8875.4364375000005</v>
      </c>
      <c r="AG19" s="596">
        <f t="shared" si="460"/>
        <v>8680.0415625000005</v>
      </c>
      <c r="AH19" s="596">
        <f t="shared" si="461"/>
        <v>9604.4096250000002</v>
      </c>
      <c r="AI19" s="596">
        <f t="shared" ref="AI19" si="2872">AJ52*AI$33</f>
        <v>11821.3899375</v>
      </c>
      <c r="AJ19" s="596">
        <f t="shared" ref="AJ19" si="2873">AJ52*AJ$33</f>
        <v>18472.330875</v>
      </c>
      <c r="AK19" s="596">
        <f t="shared" si="464"/>
        <v>10559.969342999999</v>
      </c>
      <c r="AL19" s="596">
        <f t="shared" si="465"/>
        <v>10320.574572</v>
      </c>
      <c r="AM19" s="596">
        <f t="shared" si="466"/>
        <v>10471.304612999998</v>
      </c>
      <c r="AN19" s="596">
        <f t="shared" si="467"/>
        <v>10240.776314999999</v>
      </c>
      <c r="AO19" s="596">
        <f t="shared" si="468"/>
        <v>11331.352493999999</v>
      </c>
      <c r="AP19" s="596">
        <f t="shared" ref="AP19" si="2874">AQ52*AP$33</f>
        <v>13946.962028999998</v>
      </c>
      <c r="AQ19" s="596">
        <f t="shared" ref="AQ19" si="2875">AQ52*AQ$33</f>
        <v>21793.790633999997</v>
      </c>
      <c r="AR19" s="596">
        <f t="shared" si="471"/>
        <v>12070.321105500001</v>
      </c>
      <c r="AS19" s="596">
        <f t="shared" si="472"/>
        <v>13823.608722000001</v>
      </c>
      <c r="AT19" s="596">
        <f t="shared" si="473"/>
        <v>19063.2023505</v>
      </c>
      <c r="AU19" s="596">
        <f t="shared" si="474"/>
        <v>11705.475127500002</v>
      </c>
      <c r="AV19" s="596">
        <f t="shared" si="475"/>
        <v>11938.571169000001</v>
      </c>
      <c r="AW19" s="596">
        <f t="shared" ref="AW19" si="2876">AX52*AW$33</f>
        <v>13914.820216500002</v>
      </c>
      <c r="AX19" s="596">
        <f t="shared" ref="AX19" si="2877">AX52*AX$33</f>
        <v>18830.106309000003</v>
      </c>
      <c r="AY19" s="596">
        <f t="shared" si="478"/>
        <v>8808.1381619999993</v>
      </c>
      <c r="AZ19" s="596">
        <f t="shared" si="479"/>
        <v>8608.4574479999992</v>
      </c>
      <c r="BA19" s="596">
        <f t="shared" si="480"/>
        <v>8734.1823419999982</v>
      </c>
      <c r="BB19" s="596">
        <f t="shared" si="481"/>
        <v>8541.8972099999992</v>
      </c>
      <c r="BC19" s="596">
        <f t="shared" si="482"/>
        <v>9451.5537959999983</v>
      </c>
      <c r="BD19" s="596">
        <f t="shared" ref="BD19" si="2878">BE52*BD$33</f>
        <v>11633.250485999999</v>
      </c>
      <c r="BE19" s="596">
        <f t="shared" ref="BE19" si="2879">BE52*BE$33</f>
        <v>18178.340555999999</v>
      </c>
      <c r="BF19" s="596">
        <f t="shared" si="485"/>
        <v>8496.5058183600013</v>
      </c>
      <c r="BG19" s="596">
        <f t="shared" si="486"/>
        <v>8303.8898174400001</v>
      </c>
      <c r="BH19" s="596">
        <f t="shared" si="487"/>
        <v>8425.16655876</v>
      </c>
      <c r="BI19" s="596">
        <f t="shared" si="488"/>
        <v>8239.6844838000015</v>
      </c>
      <c r="BJ19" s="596">
        <f t="shared" si="489"/>
        <v>9117.1573768800008</v>
      </c>
      <c r="BK19" s="596">
        <f t="shared" ref="BK19" si="2880">BL52*BK$33</f>
        <v>11221.665535080001</v>
      </c>
      <c r="BL19" s="596">
        <f t="shared" ref="BL19" si="2881">BL52*BL$33</f>
        <v>17535.190009680002</v>
      </c>
      <c r="BM19" s="596">
        <f t="shared" si="492"/>
        <v>6830.9867408399996</v>
      </c>
      <c r="BN19" s="596">
        <f t="shared" si="493"/>
        <v>6676.1280993600003</v>
      </c>
      <c r="BO19" s="596">
        <f t="shared" si="494"/>
        <v>6773.6316884400003</v>
      </c>
      <c r="BP19" s="596">
        <f t="shared" si="495"/>
        <v>6624.5085521999999</v>
      </c>
      <c r="BQ19" s="596">
        <f t="shared" si="496"/>
        <v>7329.9756967200001</v>
      </c>
      <c r="BR19" s="596">
        <f t="shared" ref="BR19" si="2882">BS52*BR$33</f>
        <v>9021.9497425200007</v>
      </c>
      <c r="BS19" s="596">
        <f t="shared" ref="BS19" si="2883">BS52*BS$33</f>
        <v>14097.87187992</v>
      </c>
      <c r="BT19" s="596">
        <f t="shared" si="499"/>
        <v>8668.6859728800009</v>
      </c>
      <c r="BU19" s="596">
        <f t="shared" si="500"/>
        <v>8472.1666435200023</v>
      </c>
      <c r="BV19" s="596">
        <f t="shared" si="501"/>
        <v>8595.9010360800003</v>
      </c>
      <c r="BW19" s="596">
        <f t="shared" si="502"/>
        <v>8406.6602004000015</v>
      </c>
      <c r="BX19" s="596">
        <f t="shared" si="503"/>
        <v>9301.9149230400017</v>
      </c>
      <c r="BY19" s="596">
        <f t="shared" ref="BY19" si="2884">BZ52*BY$33</f>
        <v>11449.070558640002</v>
      </c>
      <c r="BZ19" s="596">
        <f t="shared" ref="BZ19" si="2885">BZ52*BZ$33</f>
        <v>17890.53746544</v>
      </c>
      <c r="CA19" s="596">
        <f t="shared" si="506"/>
        <v>6856.8062392800002</v>
      </c>
      <c r="CB19" s="596">
        <f t="shared" si="507"/>
        <v>6701.3622691200007</v>
      </c>
      <c r="CC19" s="596">
        <f t="shared" si="508"/>
        <v>6799.2343984800009</v>
      </c>
      <c r="CD19" s="596">
        <f t="shared" si="509"/>
        <v>6649.5476124000006</v>
      </c>
      <c r="CE19" s="596">
        <f t="shared" si="510"/>
        <v>7357.6812542400003</v>
      </c>
      <c r="CF19" s="596">
        <f t="shared" ref="CF19" si="2886">CG52*CF$33</f>
        <v>9056.0505578400007</v>
      </c>
      <c r="CG19" s="596">
        <f t="shared" ref="CG19" si="2887">CG52*CG$33</f>
        <v>14151.15846864</v>
      </c>
      <c r="CH19" s="596">
        <f t="shared" si="513"/>
        <v>8729.5681778400012</v>
      </c>
      <c r="CI19" s="596">
        <f t="shared" si="514"/>
        <v>8531.6686473600003</v>
      </c>
      <c r="CJ19" s="596">
        <f t="shared" si="515"/>
        <v>8656.2720554400003</v>
      </c>
      <c r="CK19" s="596">
        <f t="shared" si="516"/>
        <v>8465.7021372000017</v>
      </c>
      <c r="CL19" s="596">
        <f t="shared" si="517"/>
        <v>9367.2444427200007</v>
      </c>
      <c r="CM19" s="596">
        <f t="shared" ref="CM19" si="2888">CN52*CM$33</f>
        <v>11529.480053520001</v>
      </c>
      <c r="CN19" s="596">
        <f t="shared" ref="CN19" si="2889">CN52*CN$33</f>
        <v>18016.18688592</v>
      </c>
      <c r="CO19" s="596">
        <f t="shared" si="520"/>
        <v>8922.3301785599997</v>
      </c>
      <c r="CP19" s="596">
        <f t="shared" si="521"/>
        <v>9127.3469565600008</v>
      </c>
      <c r="CQ19" s="596">
        <f t="shared" si="522"/>
        <v>9791.6013172800012</v>
      </c>
      <c r="CR19" s="596">
        <f t="shared" si="523"/>
        <v>12514.224129120003</v>
      </c>
      <c r="CS19" s="596">
        <f t="shared" si="524"/>
        <v>14146.157681999999</v>
      </c>
      <c r="CT19" s="596">
        <f t="shared" ref="CT19" si="2890">CU52*CT$33</f>
        <v>10390.250309040001</v>
      </c>
      <c r="CU19" s="596">
        <f t="shared" ref="CU19" si="2891">CU52*CU$33</f>
        <v>17114.80062744</v>
      </c>
      <c r="CV19" s="596">
        <f t="shared" si="527"/>
        <v>8905.5055562400012</v>
      </c>
      <c r="CW19" s="596">
        <f t="shared" si="528"/>
        <v>8703.6175209600005</v>
      </c>
      <c r="CX19" s="596">
        <f t="shared" si="529"/>
        <v>8830.73220984</v>
      </c>
      <c r="CY19" s="596">
        <f t="shared" si="530"/>
        <v>8636.3215092000009</v>
      </c>
      <c r="CZ19" s="596">
        <f t="shared" si="531"/>
        <v>9556.0336699200016</v>
      </c>
      <c r="DA19" s="596">
        <f t="shared" si="532"/>
        <v>11761.847388720002</v>
      </c>
      <c r="DB19" s="596">
        <f t="shared" si="533"/>
        <v>18379.288545120002</v>
      </c>
      <c r="DC19" s="596">
        <f t="shared" si="534"/>
        <v>8594.3312712000006</v>
      </c>
      <c r="DD19" s="596">
        <f t="shared" si="535"/>
        <v>8399.4975648000018</v>
      </c>
      <c r="DE19" s="596">
        <f t="shared" si="536"/>
        <v>8522.1706392000015</v>
      </c>
      <c r="DF19" s="596">
        <f t="shared" si="537"/>
        <v>8334.5529960000022</v>
      </c>
      <c r="DG19" s="596">
        <f t="shared" si="538"/>
        <v>9222.1287696000018</v>
      </c>
      <c r="DH19" s="596">
        <f t="shared" ref="DH19" si="2892">DI52*DH$33</f>
        <v>11350.867413600001</v>
      </c>
      <c r="DI19" s="596">
        <f t="shared" ref="DI19" si="2893">DI52*DI$33</f>
        <v>17737.083345600004</v>
      </c>
      <c r="DJ19" s="596">
        <f t="shared" si="541"/>
        <v>12896.398276200001</v>
      </c>
      <c r="DK19" s="596">
        <f t="shared" si="542"/>
        <v>11792.3792328</v>
      </c>
      <c r="DL19" s="596">
        <f t="shared" si="543"/>
        <v>10688.3601894</v>
      </c>
      <c r="DM19" s="596">
        <f t="shared" si="544"/>
        <v>12083.5490904</v>
      </c>
      <c r="DN19" s="596">
        <f t="shared" si="545"/>
        <v>13648.587075000001</v>
      </c>
      <c r="DO19" s="596">
        <f t="shared" ref="DO19" si="2894">DP52*DO$33</f>
        <v>21219.0033726</v>
      </c>
      <c r="DP19" s="596">
        <f t="shared" ref="DP19" si="2895">DP52*DP$33</f>
        <v>39004.628841000005</v>
      </c>
      <c r="DQ19" s="596">
        <f t="shared" si="548"/>
        <v>11331.923567760001</v>
      </c>
      <c r="DR19" s="596">
        <f t="shared" si="549"/>
        <v>11075.028575040002</v>
      </c>
      <c r="DS19" s="596">
        <f t="shared" si="550"/>
        <v>11236.77727416</v>
      </c>
      <c r="DT19" s="596">
        <f t="shared" si="551"/>
        <v>10989.396910800002</v>
      </c>
      <c r="DU19" s="596">
        <f t="shared" si="552"/>
        <v>12159.696322080001</v>
      </c>
      <c r="DV19" s="596">
        <f t="shared" ref="DV19" si="2896">DW52*DV$33</f>
        <v>14966.511983280001</v>
      </c>
      <c r="DW19" s="596">
        <f t="shared" ref="DW19" si="2897">DW52*DW$33</f>
        <v>23386.95896688</v>
      </c>
      <c r="DX19" s="596">
        <f t="shared" si="555"/>
        <v>13233.460181760001</v>
      </c>
      <c r="DY19" s="596">
        <f t="shared" si="556"/>
        <v>11849.49416448</v>
      </c>
      <c r="DZ19" s="596">
        <f t="shared" si="557"/>
        <v>19798.72046208</v>
      </c>
      <c r="EA19" s="596">
        <f t="shared" si="558"/>
        <v>20793.803466239999</v>
      </c>
      <c r="EB19" s="596">
        <f t="shared" si="559"/>
        <v>11025.977195520001</v>
      </c>
      <c r="EC19" s="596">
        <f t="shared" ref="EC19" si="2898">ED52*EC$33</f>
        <v>14846.18091264</v>
      </c>
      <c r="ED19" s="596">
        <f t="shared" ref="ED19" si="2899">ED52*ED$33</f>
        <v>22829.720417280001</v>
      </c>
      <c r="EE19" s="596">
        <f t="shared" si="562"/>
        <v>8792.8563355200022</v>
      </c>
      <c r="EF19" s="596">
        <f t="shared" si="563"/>
        <v>8669.5241922000023</v>
      </c>
      <c r="EG19" s="596">
        <f t="shared" si="564"/>
        <v>8742.0725118000009</v>
      </c>
      <c r="EH19" s="596">
        <f t="shared" si="565"/>
        <v>9032.2657902000028</v>
      </c>
      <c r="EI19" s="596">
        <f t="shared" si="566"/>
        <v>9975.3939450000034</v>
      </c>
      <c r="EJ19" s="596">
        <f t="shared" ref="EJ19" si="2900">EK52*EJ$33</f>
        <v>11266.754033880003</v>
      </c>
      <c r="EK19" s="596">
        <f t="shared" ref="EK19" si="2901">EK52*EK$33</f>
        <v>16069.452791400005</v>
      </c>
      <c r="EL19" s="596">
        <f t="shared" si="569"/>
        <v>8795.2975459199988</v>
      </c>
      <c r="EM19" s="596">
        <f t="shared" si="570"/>
        <v>8671.9311611999983</v>
      </c>
      <c r="EN19" s="596">
        <f t="shared" si="571"/>
        <v>8744.4996228</v>
      </c>
      <c r="EO19" s="596">
        <f t="shared" si="572"/>
        <v>9034.7734691999995</v>
      </c>
      <c r="EP19" s="596">
        <f t="shared" si="573"/>
        <v>9978.1634699999995</v>
      </c>
      <c r="EQ19" s="596">
        <f t="shared" ref="EQ19" si="2902">ER52*EQ$33</f>
        <v>11269.882086479998</v>
      </c>
      <c r="ER19" s="596">
        <f t="shared" ref="ER19" si="2903">ER52*ER$33</f>
        <v>16073.914244399999</v>
      </c>
      <c r="ES19" s="596">
        <f t="shared" si="576"/>
        <v>8671.9597919999978</v>
      </c>
      <c r="ET19" s="596">
        <f t="shared" si="577"/>
        <v>8758.6793899199984</v>
      </c>
      <c r="EU19" s="596">
        <f t="shared" si="578"/>
        <v>8657.506525679999</v>
      </c>
      <c r="EV19" s="596">
        <f t="shared" si="579"/>
        <v>7696.3643153999992</v>
      </c>
      <c r="EW19" s="596">
        <f t="shared" si="580"/>
        <v>8997.1582841999989</v>
      </c>
      <c r="EX19" s="596">
        <f t="shared" ref="EX19" si="2904">EY52*EX$33</f>
        <v>12140.743708799999</v>
      </c>
      <c r="EY19" s="596">
        <f t="shared" ref="EY19" si="2905">EY52*EY$33</f>
        <v>17343.919583999996</v>
      </c>
      <c r="EZ19" s="596">
        <f t="shared" si="583"/>
        <v>9812.8622880000003</v>
      </c>
      <c r="FA19" s="596">
        <f t="shared" si="584"/>
        <v>9910.9909108800002</v>
      </c>
      <c r="FB19" s="596">
        <f t="shared" si="585"/>
        <v>9796.50751752</v>
      </c>
      <c r="FC19" s="596">
        <f t="shared" si="586"/>
        <v>8708.9152806000002</v>
      </c>
      <c r="FD19" s="596">
        <f t="shared" si="587"/>
        <v>10180.8446238</v>
      </c>
      <c r="FE19" s="596">
        <f t="shared" ref="FE19" si="2906">FF52*FE$33</f>
        <v>13738.007203200001</v>
      </c>
      <c r="FF19" s="596">
        <f t="shared" ref="FF19" si="2907">FF52*FF$33</f>
        <v>19625.724576000001</v>
      </c>
      <c r="FG19" s="596">
        <f t="shared" si="590"/>
        <v>10200.876912</v>
      </c>
      <c r="FH19" s="596">
        <f t="shared" si="591"/>
        <v>10302.88568112</v>
      </c>
      <c r="FI19" s="596">
        <f t="shared" si="592"/>
        <v>10183.87545048</v>
      </c>
      <c r="FJ19" s="596">
        <f t="shared" si="593"/>
        <v>9053.2782594</v>
      </c>
      <c r="FK19" s="596">
        <f t="shared" si="594"/>
        <v>10583.4097962</v>
      </c>
      <c r="FL19" s="596">
        <f t="shared" ref="FL19" si="2908">FM52*FL$33</f>
        <v>14281.227676800001</v>
      </c>
      <c r="FM19" s="596">
        <f t="shared" ref="FM19" si="2909">FM52*FM$33</f>
        <v>20401.753823999999</v>
      </c>
      <c r="FN19" s="596">
        <f t="shared" si="597"/>
        <v>10134.90792</v>
      </c>
      <c r="FO19" s="596">
        <f t="shared" si="598"/>
        <v>10236.256999200001</v>
      </c>
      <c r="FP19" s="596">
        <f t="shared" si="599"/>
        <v>10118.016406800001</v>
      </c>
      <c r="FQ19" s="596">
        <f t="shared" si="600"/>
        <v>8994.7307790000013</v>
      </c>
      <c r="FR19" s="596">
        <f t="shared" si="601"/>
        <v>10514.966967</v>
      </c>
      <c r="FS19" s="596">
        <f t="shared" ref="FS19" si="2910">FT52*FS$33</f>
        <v>14188.871088000002</v>
      </c>
      <c r="FT19" s="596">
        <f t="shared" ref="FT19" si="2911">FT52*FT$33</f>
        <v>20269.815839999999</v>
      </c>
      <c r="FU19" s="596">
        <f t="shared" si="604"/>
        <v>10250.101584000002</v>
      </c>
      <c r="FV19" s="596">
        <f t="shared" si="605"/>
        <v>10352.602599840002</v>
      </c>
      <c r="FW19" s="596">
        <f t="shared" si="606"/>
        <v>10233.018081360002</v>
      </c>
      <c r="FX19" s="596">
        <f t="shared" si="607"/>
        <v>9096.9651558000023</v>
      </c>
      <c r="FY19" s="596">
        <f t="shared" si="608"/>
        <v>10634.480393400001</v>
      </c>
      <c r="FZ19" s="596">
        <f t="shared" ref="FZ19" si="2912">GA52*FZ$33</f>
        <v>14350.142217600003</v>
      </c>
      <c r="GA19" s="596">
        <f t="shared" ref="GA19" si="2913">GA52*GA$33</f>
        <v>20500.203168000004</v>
      </c>
      <c r="GB19" s="596">
        <f t="shared" si="611"/>
        <v>10320.042816000001</v>
      </c>
      <c r="GC19" s="596">
        <f t="shared" si="612"/>
        <v>10423.243244160001</v>
      </c>
      <c r="GD19" s="596">
        <f t="shared" si="613"/>
        <v>10302.842744640002</v>
      </c>
      <c r="GE19" s="596">
        <f t="shared" si="614"/>
        <v>9159.0379991999998</v>
      </c>
      <c r="GF19" s="596">
        <f t="shared" si="615"/>
        <v>10707.044421600001</v>
      </c>
      <c r="GG19" s="596">
        <f t="shared" ref="GG19" si="2914">GH52*GG$33</f>
        <v>14448.059942400003</v>
      </c>
      <c r="GH19" s="596">
        <f t="shared" ref="GH19" si="2915">GH52*GH$33</f>
        <v>20640.085632000002</v>
      </c>
      <c r="GI19" s="596">
        <f t="shared" si="618"/>
        <v>8561.9604959999997</v>
      </c>
      <c r="GJ19" s="596">
        <f t="shared" si="619"/>
        <v>8647.58010096</v>
      </c>
      <c r="GK19" s="596">
        <f t="shared" si="620"/>
        <v>8547.6905618399996</v>
      </c>
      <c r="GL19" s="596">
        <f t="shared" si="621"/>
        <v>7598.7399401999992</v>
      </c>
      <c r="GM19" s="596">
        <f t="shared" si="622"/>
        <v>8883.0340145999999</v>
      </c>
      <c r="GN19" s="596">
        <f t="shared" ref="GN19" si="2916">GO52*GN$33</f>
        <v>11986.7446944</v>
      </c>
      <c r="GO19" s="596">
        <f t="shared" ref="GO19" si="2917">GO52*GO$33</f>
        <v>17123.920991999999</v>
      </c>
      <c r="GP19" s="596">
        <f t="shared" si="625"/>
        <v>8314.4957759999998</v>
      </c>
      <c r="GQ19" s="596">
        <f t="shared" si="626"/>
        <v>8397.6407337600012</v>
      </c>
      <c r="GR19" s="596">
        <f t="shared" si="627"/>
        <v>8300.6382830399998</v>
      </c>
      <c r="GS19" s="596">
        <f t="shared" si="628"/>
        <v>7379.1150011999998</v>
      </c>
      <c r="GT19" s="596">
        <f t="shared" si="629"/>
        <v>8626.2893676000003</v>
      </c>
      <c r="GU19" s="596">
        <f t="shared" ref="GU19" si="2918">GV52*GU$33</f>
        <v>11640.294086400001</v>
      </c>
      <c r="GV19" s="596">
        <f t="shared" ref="GV19" si="2919">GV52*GV$33</f>
        <v>16628.991552</v>
      </c>
      <c r="GW19" s="596">
        <f t="shared" si="632"/>
        <v>8297.7877440000011</v>
      </c>
      <c r="GX19" s="596">
        <f t="shared" si="633"/>
        <v>8380.7656214400013</v>
      </c>
      <c r="GY19" s="596">
        <f t="shared" si="634"/>
        <v>8283.9580977600017</v>
      </c>
      <c r="GZ19" s="596">
        <f t="shared" si="635"/>
        <v>7364.2866228000012</v>
      </c>
      <c r="HA19" s="596">
        <f t="shared" si="636"/>
        <v>8608.9547844000008</v>
      </c>
      <c r="HB19" s="596">
        <f t="shared" ref="HB19" si="2920">HC52*HB$33</f>
        <v>11616.902841600002</v>
      </c>
      <c r="HC19" s="596">
        <f t="shared" ref="HC19" si="2921">HC52*HC$33</f>
        <v>16595.575488000002</v>
      </c>
      <c r="HD19" s="596">
        <f t="shared" si="639"/>
        <v>9394.8776640000015</v>
      </c>
      <c r="HE19" s="596">
        <f t="shared" si="640"/>
        <v>9488.8264406400031</v>
      </c>
      <c r="HF19" s="596">
        <f t="shared" si="641"/>
        <v>9379.219534560003</v>
      </c>
      <c r="HG19" s="596">
        <f t="shared" si="642"/>
        <v>8337.9539268000026</v>
      </c>
      <c r="HH19" s="596">
        <f t="shared" si="643"/>
        <v>9747.1855764000029</v>
      </c>
      <c r="HI19" s="596">
        <f t="shared" ref="HI19" si="2922">HJ52*HI$33</f>
        <v>13152.828729600003</v>
      </c>
      <c r="HJ19" s="596">
        <f t="shared" ref="HJ19" si="2923">HJ52*HJ$33</f>
        <v>18789.755328000003</v>
      </c>
      <c r="HK19" s="596">
        <f t="shared" si="646"/>
        <v>8309.622816000001</v>
      </c>
      <c r="HL19" s="596">
        <f t="shared" si="647"/>
        <v>8392.7190441600014</v>
      </c>
      <c r="HM19" s="596">
        <f t="shared" si="648"/>
        <v>8295.7734446400009</v>
      </c>
      <c r="HN19" s="596">
        <f t="shared" si="649"/>
        <v>7374.7902492000012</v>
      </c>
      <c r="HO19" s="596">
        <f t="shared" si="650"/>
        <v>8621.2336716000009</v>
      </c>
      <c r="HP19" s="596">
        <f t="shared" ref="HP19" si="2924">HQ52*HP$33</f>
        <v>11633.471942400001</v>
      </c>
      <c r="HQ19" s="596">
        <f t="shared" ref="HQ19" si="2925">HQ52*HQ$33</f>
        <v>16619.245632000002</v>
      </c>
      <c r="HR19" s="596">
        <f t="shared" si="653"/>
        <v>8567.1976320000012</v>
      </c>
      <c r="HS19" s="596">
        <f t="shared" si="654"/>
        <v>8652.8696083200011</v>
      </c>
      <c r="HT19" s="596">
        <f t="shared" si="655"/>
        <v>8552.918969280001</v>
      </c>
      <c r="HU19" s="596">
        <f t="shared" si="656"/>
        <v>7603.3878984000012</v>
      </c>
      <c r="HV19" s="596">
        <f t="shared" si="657"/>
        <v>8888.4675432000004</v>
      </c>
      <c r="HW19" s="596">
        <f t="shared" ref="HW19" si="2926">HX52*HW$33</f>
        <v>11994.076684800002</v>
      </c>
      <c r="HX19" s="596">
        <f t="shared" ref="HX19" si="2927">HX52*HX$33</f>
        <v>17134.395264000002</v>
      </c>
      <c r="HY19" s="596">
        <f t="shared" si="660"/>
        <v>8566.5522240000009</v>
      </c>
      <c r="HZ19" s="596">
        <f t="shared" si="661"/>
        <v>8652.2177462400014</v>
      </c>
      <c r="IA19" s="596">
        <f t="shared" si="662"/>
        <v>8552.2746369600009</v>
      </c>
      <c r="IB19" s="596">
        <f t="shared" si="663"/>
        <v>7602.8150988000007</v>
      </c>
      <c r="IC19" s="596">
        <f t="shared" si="664"/>
        <v>8887.7979324000007</v>
      </c>
      <c r="ID19" s="596">
        <f t="shared" ref="ID19" si="2928">IE52*ID$33</f>
        <v>11993.173113600002</v>
      </c>
      <c r="IE19" s="596">
        <f t="shared" ref="IE19" si="2929">IE52*IE$33</f>
        <v>17133.104448000002</v>
      </c>
      <c r="IF19" s="596">
        <f t="shared" si="667"/>
        <v>8570.5244640000001</v>
      </c>
      <c r="IG19" s="596">
        <f t="shared" si="668"/>
        <v>8656.2297086400013</v>
      </c>
      <c r="IH19" s="596">
        <f t="shared" si="669"/>
        <v>8556.2402565600005</v>
      </c>
      <c r="II19" s="596">
        <f t="shared" si="670"/>
        <v>7606.3404618000004</v>
      </c>
      <c r="IJ19" s="596">
        <f t="shared" si="671"/>
        <v>8891.9191314</v>
      </c>
      <c r="IK19" s="596">
        <f t="shared" ref="IK19" si="2930">IL52*IK$33</f>
        <v>11998.734249600002</v>
      </c>
      <c r="IL19" s="596">
        <f t="shared" ref="IL19" si="2931">IL52*IL$33</f>
        <v>17141.048928</v>
      </c>
      <c r="IM19" s="596">
        <f t="shared" si="674"/>
        <v>8277.0387840000003</v>
      </c>
      <c r="IN19" s="596">
        <f t="shared" si="675"/>
        <v>8359.8091718399992</v>
      </c>
      <c r="IO19" s="596">
        <f t="shared" si="676"/>
        <v>8263.2437193599999</v>
      </c>
      <c r="IP19" s="596">
        <f t="shared" si="677"/>
        <v>7345.8719207999993</v>
      </c>
      <c r="IQ19" s="596">
        <f t="shared" si="678"/>
        <v>8587.4277383999997</v>
      </c>
      <c r="IR19" s="596">
        <f t="shared" ref="IR19" si="2932">IS52*IR$33</f>
        <v>11587.854297600001</v>
      </c>
      <c r="IS19" s="596">
        <f t="shared" ref="IS19" si="2933">IS52*IS$33</f>
        <v>16554.077568000001</v>
      </c>
      <c r="IT19" s="596">
        <f t="shared" si="681"/>
        <v>9728.5523039999989</v>
      </c>
      <c r="IU19" s="596">
        <f t="shared" si="682"/>
        <v>9825.837827039999</v>
      </c>
      <c r="IV19" s="596">
        <f t="shared" si="683"/>
        <v>9712.3380501600004</v>
      </c>
      <c r="IW19" s="596">
        <f t="shared" si="684"/>
        <v>8634.0901697999998</v>
      </c>
      <c r="IX19" s="596">
        <f t="shared" si="685"/>
        <v>10093.373015399999</v>
      </c>
      <c r="IY19" s="596">
        <f t="shared" ref="IY19" si="2934">IZ52*IY$33</f>
        <v>13619.973225600001</v>
      </c>
      <c r="IZ19" s="596">
        <f t="shared" ref="IZ19" si="2935">IZ52*IZ$33</f>
        <v>19457.104607999998</v>
      </c>
      <c r="JA19" s="596">
        <f t="shared" si="688"/>
        <v>7082.616672000001</v>
      </c>
      <c r="JB19" s="596">
        <f t="shared" si="689"/>
        <v>7153.4428387200014</v>
      </c>
      <c r="JC19" s="596">
        <f t="shared" si="690"/>
        <v>7070.812310880001</v>
      </c>
      <c r="JD19" s="596">
        <f t="shared" si="691"/>
        <v>6285.8222964000006</v>
      </c>
      <c r="JE19" s="596">
        <f t="shared" si="692"/>
        <v>7348.2147972000012</v>
      </c>
      <c r="JF19" s="596">
        <f t="shared" ref="JF19" si="2936">JG52*JF$33</f>
        <v>9915.6633408000016</v>
      </c>
      <c r="JG19" s="596">
        <f t="shared" ref="JG19" si="2937">JG52*JG$33</f>
        <v>14165.233344000002</v>
      </c>
      <c r="JH19" s="596">
        <f t="shared" si="695"/>
        <v>8130.6879840000001</v>
      </c>
      <c r="JI19" s="596">
        <f t="shared" si="696"/>
        <v>8211.9948638400001</v>
      </c>
      <c r="JJ19" s="596">
        <f t="shared" si="697"/>
        <v>8117.1368373600008</v>
      </c>
      <c r="JK19" s="596">
        <f t="shared" si="698"/>
        <v>7215.9855858000001</v>
      </c>
      <c r="JL19" s="596">
        <f t="shared" si="699"/>
        <v>8435.5887834000005</v>
      </c>
      <c r="JM19" s="596">
        <f t="shared" ref="JM19" si="2938">JN52*JM$33</f>
        <v>11382.963177600001</v>
      </c>
      <c r="JN19" s="596">
        <f t="shared" ref="JN19" si="2939">JN52*JN$33</f>
        <v>16261.375968</v>
      </c>
      <c r="JO19" s="596">
        <f t="shared" si="702"/>
        <v>8680.1258880000005</v>
      </c>
      <c r="JP19" s="596">
        <f t="shared" si="703"/>
        <v>8766.9271468799998</v>
      </c>
      <c r="JQ19" s="596">
        <f t="shared" si="704"/>
        <v>8665.6590115199997</v>
      </c>
      <c r="JR19" s="596">
        <f t="shared" si="705"/>
        <v>7703.6117255999998</v>
      </c>
      <c r="JS19" s="596">
        <f t="shared" si="706"/>
        <v>9005.6306088000001</v>
      </c>
      <c r="JT19" s="596">
        <f t="shared" ref="JT19" si="2940">JU52*JT$33</f>
        <v>12152.176243200001</v>
      </c>
      <c r="JU19" s="596">
        <f t="shared" ref="JU19" si="2941">JU52*JU$33</f>
        <v>17360.251776000001</v>
      </c>
      <c r="JV19" s="596">
        <f t="shared" si="709"/>
        <v>7973.9082719999997</v>
      </c>
      <c r="JW19" s="596">
        <f t="shared" si="710"/>
        <v>8053.6473547200003</v>
      </c>
      <c r="JX19" s="596">
        <f t="shared" si="711"/>
        <v>7960.61842488</v>
      </c>
      <c r="JY19" s="596">
        <f t="shared" si="712"/>
        <v>7076.8435914000002</v>
      </c>
      <c r="JZ19" s="596">
        <f t="shared" si="713"/>
        <v>8272.9298321999995</v>
      </c>
      <c r="KA19" s="596">
        <f t="shared" ref="KA19" si="2942">KB52*KA$33</f>
        <v>11163.4715808</v>
      </c>
      <c r="KB19" s="596">
        <f t="shared" ref="KB19" si="2943">KB52*KB$33</f>
        <v>15947.816543999999</v>
      </c>
      <c r="KC19" s="596">
        <f t="shared" si="716"/>
        <v>8235.1157760000006</v>
      </c>
      <c r="KD19" s="596">
        <f t="shared" si="717"/>
        <v>8317.4669337600008</v>
      </c>
      <c r="KE19" s="596">
        <f t="shared" si="718"/>
        <v>8221.3905830399999</v>
      </c>
      <c r="KF19" s="596">
        <f t="shared" si="719"/>
        <v>7308.6652512000001</v>
      </c>
      <c r="KG19" s="596">
        <f t="shared" si="720"/>
        <v>8543.9326175999995</v>
      </c>
      <c r="KH19" s="596">
        <f t="shared" ref="KH19" si="2944">KI52*KH$33</f>
        <v>11529.162086400001</v>
      </c>
      <c r="KI19" s="596">
        <f t="shared" ref="KI19" si="2945">KI52*KI$33</f>
        <v>16470.231552000001</v>
      </c>
      <c r="KJ19" s="596">
        <f t="shared" si="723"/>
        <v>11620.995132240001</v>
      </c>
      <c r="KK19" s="596">
        <f t="shared" si="724"/>
        <v>10014.350275080002</v>
      </c>
      <c r="KL19" s="596">
        <f t="shared" si="725"/>
        <v>11427.714547920003</v>
      </c>
      <c r="KM19" s="596">
        <f t="shared" si="726"/>
        <v>13565.881011960002</v>
      </c>
      <c r="KN19" s="596">
        <f t="shared" si="727"/>
        <v>16718.770543680002</v>
      </c>
      <c r="KO19" s="596">
        <f t="shared" ref="KO19" si="2946">KP52*KO$33</f>
        <v>23628.551433120003</v>
      </c>
      <c r="KP19" s="596">
        <f t="shared" ref="KP19" si="2947">KP52*KP$33</f>
        <v>33836.182292520003</v>
      </c>
      <c r="KQ19" s="596">
        <f t="shared" si="730"/>
        <v>10710.359136000001</v>
      </c>
      <c r="KR19" s="596">
        <f t="shared" si="731"/>
        <v>10817.462727360002</v>
      </c>
      <c r="KS19" s="596">
        <f t="shared" si="732"/>
        <v>10692.508537440001</v>
      </c>
      <c r="KT19" s="596">
        <f t="shared" si="733"/>
        <v>9505.4437331999998</v>
      </c>
      <c r="KU19" s="596">
        <f t="shared" si="734"/>
        <v>11111.997603600001</v>
      </c>
      <c r="KV19" s="596">
        <f t="shared" ref="KV19" si="2948">KW52*KV$33</f>
        <v>14994.502790400002</v>
      </c>
      <c r="KW19" s="596">
        <f t="shared" ref="KW19" si="2949">KW52*KW$33</f>
        <v>21420.718272000002</v>
      </c>
      <c r="KX19" s="596">
        <f t="shared" si="737"/>
        <v>8104.3014240000011</v>
      </c>
      <c r="KY19" s="596">
        <f t="shared" si="738"/>
        <v>8185.3444382400012</v>
      </c>
      <c r="KZ19" s="596">
        <f t="shared" si="739"/>
        <v>8090.7942549600011</v>
      </c>
      <c r="LA19" s="596">
        <f t="shared" si="740"/>
        <v>7192.5675138000006</v>
      </c>
      <c r="LB19" s="596">
        <f t="shared" si="741"/>
        <v>8408.2127274000013</v>
      </c>
      <c r="LC19" s="596">
        <f t="shared" ref="LC19" si="2950">LD52*LC$33</f>
        <v>11346.021993600003</v>
      </c>
      <c r="LD19" s="596">
        <f t="shared" ref="LD19" si="2951">LD52*LD$33</f>
        <v>16208.602848000002</v>
      </c>
      <c r="LE19" s="596">
        <f t="shared" si="744"/>
        <v>10131.214320000001</v>
      </c>
      <c r="LF19" s="596">
        <f t="shared" si="745"/>
        <v>10232.526463200002</v>
      </c>
      <c r="LG19" s="596">
        <f t="shared" si="746"/>
        <v>10114.328962800002</v>
      </c>
      <c r="LH19" s="596">
        <f t="shared" si="747"/>
        <v>8991.4527090000011</v>
      </c>
      <c r="LI19" s="596">
        <f t="shared" si="748"/>
        <v>10511.134857000001</v>
      </c>
      <c r="LJ19" s="596">
        <f t="shared" ref="LJ19" si="2952">LK52*LJ$33</f>
        <v>14183.700048000002</v>
      </c>
      <c r="LK19" s="596">
        <f t="shared" ref="LK19" si="2953">LK52*LK$33</f>
        <v>20262.428640000002</v>
      </c>
      <c r="LL19" s="596">
        <f t="shared" si="751"/>
        <v>12207.519072000001</v>
      </c>
      <c r="LM19" s="596">
        <f t="shared" si="752"/>
        <v>12329.594262720002</v>
      </c>
      <c r="LN19" s="596">
        <f t="shared" si="753"/>
        <v>12187.173206880001</v>
      </c>
      <c r="LO19" s="596">
        <f t="shared" si="754"/>
        <v>10834.173176400001</v>
      </c>
      <c r="LP19" s="596">
        <f t="shared" si="755"/>
        <v>12665.301037200001</v>
      </c>
      <c r="LQ19" s="596">
        <f t="shared" ref="LQ19" si="2954">LR52*LQ$33</f>
        <v>17090.526700800005</v>
      </c>
      <c r="LR19" s="596">
        <f t="shared" ref="LR19" si="2955">LR52*LR$33</f>
        <v>24415.038144000002</v>
      </c>
      <c r="LS19" s="596">
        <f t="shared" si="758"/>
        <v>18564.685151999998</v>
      </c>
      <c r="LT19" s="596">
        <f t="shared" si="759"/>
        <v>18750.332003520001</v>
      </c>
      <c r="LU19" s="596">
        <f t="shared" si="760"/>
        <v>18533.744010080001</v>
      </c>
      <c r="LV19" s="596">
        <f t="shared" si="761"/>
        <v>16476.158072400001</v>
      </c>
      <c r="LW19" s="596">
        <f t="shared" si="762"/>
        <v>19260.860845200001</v>
      </c>
      <c r="LX19" s="596">
        <f t="shared" ref="LX19" si="2956">LY52*LX$33</f>
        <v>25990.559212800003</v>
      </c>
      <c r="LY19" s="596">
        <f t="shared" ref="LY19" si="2957">LY52*LY$33</f>
        <v>37129.370303999996</v>
      </c>
      <c r="LZ19" s="596">
        <f t="shared" si="765"/>
        <v>25128.372672000001</v>
      </c>
      <c r="MA19" s="596">
        <f t="shared" si="766"/>
        <v>25379.656398720002</v>
      </c>
      <c r="MB19" s="596">
        <f t="shared" si="767"/>
        <v>25086.492050880002</v>
      </c>
      <c r="MC19" s="596">
        <f t="shared" si="768"/>
        <v>22301.430746400001</v>
      </c>
      <c r="MD19" s="596">
        <f t="shared" si="769"/>
        <v>26070.6866472</v>
      </c>
      <c r="ME19" s="596">
        <f t="shared" ref="ME19" si="2958">MF52*ME$33</f>
        <v>35179.721740800007</v>
      </c>
      <c r="MF19" s="596">
        <f t="shared" ref="MF19" si="2959">MF52*MF$33</f>
        <v>50256.745344000003</v>
      </c>
      <c r="MG19" s="596">
        <f t="shared" si="772"/>
        <v>26626.380767999999</v>
      </c>
      <c r="MH19" s="596">
        <f t="shared" si="773"/>
        <v>26892.644575680002</v>
      </c>
      <c r="MI19" s="596">
        <f t="shared" si="774"/>
        <v>26582.003466720002</v>
      </c>
      <c r="MJ19" s="596">
        <f t="shared" si="775"/>
        <v>23630.9129316</v>
      </c>
      <c r="MK19" s="596">
        <f t="shared" si="776"/>
        <v>27624.870046800002</v>
      </c>
      <c r="ML19" s="596">
        <f t="shared" ref="ML19" si="2960">MM52*ML$33</f>
        <v>37276.933075200002</v>
      </c>
      <c r="MM19" s="728">
        <v>48935.75</v>
      </c>
      <c r="MN19" s="596">
        <f t="shared" si="778"/>
        <v>38323.205146421999</v>
      </c>
      <c r="MO19" s="596">
        <f t="shared" si="779"/>
        <v>40930.67658123</v>
      </c>
      <c r="MP19" s="596">
        <f t="shared" si="780"/>
        <v>42212.114539902002</v>
      </c>
      <c r="MQ19" s="596">
        <f t="shared" si="781"/>
        <v>46866.630391686005</v>
      </c>
      <c r="MR19" s="596">
        <f t="shared" si="782"/>
        <v>50451.926863733999</v>
      </c>
      <c r="MS19" s="596">
        <f t="shared" ref="MS19" si="2961">MT52*MS$33</f>
        <v>59182.482669082201</v>
      </c>
      <c r="MT19" s="596">
        <f t="shared" ref="MT19" si="2962">MT52*MT$33</f>
        <v>79712.763092584195</v>
      </c>
      <c r="MU19" s="596">
        <f t="shared" si="785"/>
        <v>32254.622399999997</v>
      </c>
      <c r="MV19" s="596">
        <f t="shared" si="786"/>
        <v>0</v>
      </c>
      <c r="MW19" s="596">
        <f t="shared" si="787"/>
        <v>12713.5008</v>
      </c>
      <c r="MX19" s="596">
        <f t="shared" si="788"/>
        <v>11781.569799999999</v>
      </c>
      <c r="MY19" s="596">
        <f t="shared" si="789"/>
        <v>11192.9818</v>
      </c>
      <c r="MZ19" s="596">
        <f t="shared" ref="MZ19" si="2963">NA52*MZ$33</f>
        <v>13282.4692</v>
      </c>
      <c r="NA19" s="596">
        <f t="shared" ref="NA19" si="2964">NA52*NA$33</f>
        <v>16863.046200000001</v>
      </c>
      <c r="NB19" s="596">
        <f t="shared" si="792"/>
        <v>13598.808719999997</v>
      </c>
      <c r="NC19" s="596">
        <f t="shared" si="793"/>
        <v>0</v>
      </c>
      <c r="ND19" s="596">
        <f t="shared" si="794"/>
        <v>11032.033574099998</v>
      </c>
      <c r="NE19" s="596">
        <f t="shared" si="795"/>
        <v>10751.558144249999</v>
      </c>
      <c r="NF19" s="596">
        <f t="shared" si="796"/>
        <v>11431.498580249998</v>
      </c>
      <c r="NG19" s="596">
        <f t="shared" ref="NG19" si="2965">NH52*NG$33</f>
        <v>16403.563018499997</v>
      </c>
      <c r="NH19" s="596">
        <f t="shared" ref="NH19" si="2966">NH52*NH$33</f>
        <v>21775.092462899993</v>
      </c>
      <c r="NI19" s="596">
        <f t="shared" si="799"/>
        <v>10361.035991999999</v>
      </c>
      <c r="NJ19" s="596">
        <f t="shared" si="800"/>
        <v>10464.646351920001</v>
      </c>
      <c r="NK19" s="596">
        <f t="shared" si="801"/>
        <v>10343.76759868</v>
      </c>
      <c r="NL19" s="596">
        <f t="shared" si="802"/>
        <v>9195.4194428999999</v>
      </c>
      <c r="NM19" s="596">
        <f t="shared" si="803"/>
        <v>10749.5748417</v>
      </c>
      <c r="NN19" s="596">
        <f t="shared" ref="NN19" si="2967">NO52*NN$33</f>
        <v>14505.450388800002</v>
      </c>
      <c r="NO19" s="596">
        <f t="shared" ref="NO19" si="2968">NO52*NO$33</f>
        <v>20722.071983999998</v>
      </c>
      <c r="NP19" s="596">
        <f t="shared" si="806"/>
        <v>10129.287455999998</v>
      </c>
      <c r="NQ19" s="596">
        <f t="shared" si="807"/>
        <v>10230.580330559998</v>
      </c>
      <c r="NR19" s="596">
        <f t="shared" si="808"/>
        <v>10112.405310239998</v>
      </c>
      <c r="NS19" s="596">
        <f t="shared" si="809"/>
        <v>8989.7426171999978</v>
      </c>
      <c r="NT19" s="596">
        <f t="shared" si="810"/>
        <v>10509.135735599997</v>
      </c>
      <c r="NU19" s="596">
        <f t="shared" ref="NU19" si="2969">NV52*NU$33</f>
        <v>14181.002438399997</v>
      </c>
      <c r="NV19" s="596">
        <f t="shared" ref="NV19" si="2970">NV52*NV$33</f>
        <v>20258.574911999996</v>
      </c>
      <c r="NW19" s="596">
        <f t="shared" si="813"/>
        <v>7780.6683359999988</v>
      </c>
      <c r="NX19" s="596">
        <f t="shared" si="814"/>
        <v>7858.4750193599984</v>
      </c>
      <c r="NY19" s="596">
        <f t="shared" si="815"/>
        <v>7767.7005554399993</v>
      </c>
      <c r="NZ19" s="596">
        <f t="shared" si="816"/>
        <v>6905.3431481999987</v>
      </c>
      <c r="OA19" s="596">
        <f t="shared" si="817"/>
        <v>8072.4433985999985</v>
      </c>
      <c r="OB19" s="596">
        <f t="shared" ref="OB19" si="2971">OC52*OB$33</f>
        <v>10892.935670399998</v>
      </c>
      <c r="OC19" s="596">
        <f t="shared" si="378"/>
        <v>15561.336671999998</v>
      </c>
      <c r="OD19" s="596">
        <f>$OJ$52*OD$33</f>
        <v>8667.7486199999985</v>
      </c>
      <c r="OE19" s="596">
        <f t="shared" ref="OE19:OJ19" si="2972">$OJ$52*OE$33</f>
        <v>8754.4261061999987</v>
      </c>
      <c r="OF19" s="596">
        <f t="shared" si="2972"/>
        <v>8653.3023722999988</v>
      </c>
      <c r="OG19" s="596">
        <f t="shared" si="2972"/>
        <v>7692.6269002499994</v>
      </c>
      <c r="OH19" s="596">
        <f t="shared" si="2972"/>
        <v>8992.7891932499988</v>
      </c>
      <c r="OI19" s="596">
        <f t="shared" si="2972"/>
        <v>12134.848067999999</v>
      </c>
      <c r="OJ19" s="730">
        <f t="shared" si="2972"/>
        <v>17335.497239999997</v>
      </c>
      <c r="OK19" s="732">
        <f t="shared" si="1774"/>
        <v>8636.2329600000012</v>
      </c>
      <c r="OL19" s="108">
        <f t="shared" si="1774"/>
        <v>8722.5952896000017</v>
      </c>
      <c r="OM19" s="108">
        <f t="shared" ref="OM19:OR19" si="2973">$OQ52*OM$33</f>
        <v>8621.8392384000017</v>
      </c>
      <c r="ON19" s="108">
        <f t="shared" si="2973"/>
        <v>7664.6567520000008</v>
      </c>
      <c r="OO19" s="108">
        <f t="shared" si="2973"/>
        <v>8960.0916960000013</v>
      </c>
      <c r="OP19" s="108">
        <f t="shared" si="2973"/>
        <v>12090.726144000002</v>
      </c>
      <c r="OQ19" s="108">
        <f t="shared" si="2973"/>
        <v>17272.465920000002</v>
      </c>
      <c r="OR19" s="108">
        <f t="shared" si="821"/>
        <v>11446.847424000001</v>
      </c>
      <c r="OS19" s="108">
        <f t="shared" si="821"/>
        <v>11561.315898240002</v>
      </c>
      <c r="OT19" s="108">
        <f t="shared" si="821"/>
        <v>11427.769344960003</v>
      </c>
      <c r="OU19" s="108">
        <f t="shared" si="821"/>
        <v>10159.077088800001</v>
      </c>
      <c r="OV19" s="108">
        <f t="shared" si="821"/>
        <v>11876.104202400002</v>
      </c>
      <c r="OW19" s="108">
        <f t="shared" si="821"/>
        <v>16025.586393600004</v>
      </c>
      <c r="OX19" s="108">
        <f t="shared" si="821"/>
        <v>22893.694848000003</v>
      </c>
      <c r="OY19" s="108">
        <f t="shared" ref="OY19:PE19" si="2974">$PE52*OY$33</f>
        <v>8377.8857280000011</v>
      </c>
      <c r="OZ19" s="108">
        <f t="shared" si="2974"/>
        <v>8461.6645852800011</v>
      </c>
      <c r="PA19" s="108">
        <f t="shared" si="2974"/>
        <v>8363.9225851200008</v>
      </c>
      <c r="PB19" s="108">
        <f t="shared" si="2974"/>
        <v>7435.3735836000014</v>
      </c>
      <c r="PC19" s="108">
        <f t="shared" si="2974"/>
        <v>8692.0564428000016</v>
      </c>
      <c r="PD19" s="108">
        <f t="shared" si="2974"/>
        <v>11729.040019200003</v>
      </c>
      <c r="PE19" s="108">
        <f t="shared" si="2974"/>
        <v>16755.771456000002</v>
      </c>
      <c r="PF19" s="108">
        <f t="shared" ref="PF19:PL19" si="2975">$PL52*PF$33</f>
        <v>8866.0033920000005</v>
      </c>
      <c r="PG19" s="108">
        <f t="shared" si="2975"/>
        <v>8954.66342592</v>
      </c>
      <c r="PH19" s="108">
        <f t="shared" si="2975"/>
        <v>8851.2267196800003</v>
      </c>
      <c r="PI19" s="108">
        <f t="shared" si="2975"/>
        <v>7868.5780104000005</v>
      </c>
      <c r="PJ19" s="108">
        <f t="shared" si="2975"/>
        <v>9198.4785191999999</v>
      </c>
      <c r="PK19" s="108">
        <f t="shared" si="2975"/>
        <v>12412.404748800001</v>
      </c>
      <c r="PL19" s="108">
        <f t="shared" si="2975"/>
        <v>17732.006784000001</v>
      </c>
      <c r="PM19" s="108">
        <f t="shared" ref="PM19:PS19" si="2976">$PS52*PM$33</f>
        <v>7877.5715519999985</v>
      </c>
      <c r="PN19" s="108">
        <f t="shared" si="2976"/>
        <v>7956.3472675199991</v>
      </c>
      <c r="PO19" s="108">
        <f t="shared" si="2976"/>
        <v>7864.4422660799992</v>
      </c>
      <c r="PP19" s="108">
        <f t="shared" si="2976"/>
        <v>6991.3447523999985</v>
      </c>
      <c r="PQ19" s="108">
        <f t="shared" si="2976"/>
        <v>8172.9804851999988</v>
      </c>
      <c r="PR19" s="108">
        <f t="shared" si="2976"/>
        <v>11028.600172799999</v>
      </c>
      <c r="PS19" s="108">
        <f t="shared" si="2976"/>
        <v>15755.143103999997</v>
      </c>
      <c r="PT19" s="108">
        <f t="shared" ref="PT19:PZ19" si="2977">$PZ52*PT$33</f>
        <v>8422.7548499999994</v>
      </c>
      <c r="PU19" s="108">
        <f t="shared" si="2977"/>
        <v>8506.9823985000003</v>
      </c>
      <c r="PV19" s="108">
        <f t="shared" si="2977"/>
        <v>8408.7169252500007</v>
      </c>
      <c r="PW19" s="108">
        <f t="shared" si="2977"/>
        <v>7475.1949293749994</v>
      </c>
      <c r="PX19" s="108">
        <f t="shared" si="2977"/>
        <v>8738.6081568749996</v>
      </c>
      <c r="PY19" s="108">
        <f t="shared" si="2977"/>
        <v>11791.85679</v>
      </c>
      <c r="PZ19" s="108">
        <f t="shared" si="2977"/>
        <v>16845.509699999999</v>
      </c>
      <c r="QA19" s="108">
        <f t="shared" ref="QA19:QG19" si="2978">$QG52*QA$33</f>
        <v>10412.897346</v>
      </c>
      <c r="QB19" s="108">
        <f t="shared" si="2978"/>
        <v>10517.026319459999</v>
      </c>
      <c r="QC19" s="108">
        <f t="shared" si="2978"/>
        <v>10395.54251709</v>
      </c>
      <c r="QD19" s="108">
        <f t="shared" si="2978"/>
        <v>9241.4463945749994</v>
      </c>
      <c r="QE19" s="108">
        <f t="shared" si="2978"/>
        <v>10803.380996475</v>
      </c>
      <c r="QF19" s="108">
        <f t="shared" si="2978"/>
        <v>14578.0562844</v>
      </c>
      <c r="QG19" s="108">
        <f t="shared" si="2978"/>
        <v>20825.794691999999</v>
      </c>
      <c r="QH19" s="108">
        <f t="shared" ref="QH19:QN19" si="2979">$QN52*QH$33</f>
        <v>9254.1666960000002</v>
      </c>
      <c r="QI19" s="108">
        <f t="shared" si="2979"/>
        <v>9346.7083629600002</v>
      </c>
      <c r="QJ19" s="108">
        <f t="shared" si="2979"/>
        <v>9238.7430848399999</v>
      </c>
      <c r="QK19" s="108">
        <f t="shared" si="2979"/>
        <v>8213.0729427000006</v>
      </c>
      <c r="QL19" s="108">
        <f t="shared" si="2979"/>
        <v>9601.1979470999995</v>
      </c>
      <c r="QM19" s="108">
        <f t="shared" si="2979"/>
        <v>12955.833374400001</v>
      </c>
      <c r="QN19" s="108">
        <f t="shared" si="2979"/>
        <v>18508.333392</v>
      </c>
      <c r="QO19" s="108">
        <f t="shared" ref="QO19:QU19" si="2980">$QU52*QO$33</f>
        <v>8822.1643560000011</v>
      </c>
      <c r="QP19" s="108">
        <f t="shared" si="2980"/>
        <v>8910.3859995600014</v>
      </c>
      <c r="QQ19" s="108">
        <f t="shared" si="2980"/>
        <v>8807.4607487400008</v>
      </c>
      <c r="QR19" s="108">
        <f t="shared" si="2980"/>
        <v>7829.6708659500009</v>
      </c>
      <c r="QS19" s="108">
        <f t="shared" si="2980"/>
        <v>9152.9955193500009</v>
      </c>
      <c r="QT19" s="108">
        <f t="shared" si="2980"/>
        <v>12351.030098400002</v>
      </c>
      <c r="QU19" s="108">
        <f t="shared" si="2980"/>
        <v>17644.328712000002</v>
      </c>
      <c r="QV19" s="108">
        <f t="shared" ref="QV19:RB19" si="2981">$RB52*QV$33</f>
        <v>10308.078341999999</v>
      </c>
      <c r="QW19" s="108">
        <f t="shared" si="2981"/>
        <v>10411.159125419999</v>
      </c>
      <c r="QX19" s="108">
        <f t="shared" si="2981"/>
        <v>10290.89821143</v>
      </c>
      <c r="QY19" s="108">
        <f t="shared" si="2981"/>
        <v>9148.4195285249989</v>
      </c>
      <c r="QZ19" s="108">
        <f t="shared" si="2981"/>
        <v>10694.631279825</v>
      </c>
      <c r="RA19" s="108">
        <f t="shared" si="2981"/>
        <v>14431.3096788</v>
      </c>
      <c r="RB19" s="108">
        <f t="shared" si="2981"/>
        <v>20616.156683999998</v>
      </c>
      <c r="RC19" s="108">
        <f t="shared" ref="RC19:RI19" si="2982">$RI52*RC$33</f>
        <v>9734.4467640000003</v>
      </c>
      <c r="RD19" s="108">
        <f t="shared" si="2982"/>
        <v>9831.7912316399998</v>
      </c>
      <c r="RE19" s="108">
        <f t="shared" si="2982"/>
        <v>9718.2226860600003</v>
      </c>
      <c r="RF19" s="108">
        <f t="shared" si="2982"/>
        <v>8639.3215030499996</v>
      </c>
      <c r="RG19" s="108">
        <f t="shared" si="2982"/>
        <v>10099.488517649999</v>
      </c>
      <c r="RH19" s="108">
        <f t="shared" si="2982"/>
        <v>13628.2254696</v>
      </c>
      <c r="RI19" s="108">
        <f t="shared" si="2982"/>
        <v>19468.893528000001</v>
      </c>
      <c r="RJ19" s="108">
        <f t="shared" ref="RJ19:RP19" si="2983">$RP52*RJ$33</f>
        <v>16866.839519999998</v>
      </c>
      <c r="RK19" s="108">
        <f t="shared" si="2983"/>
        <v>17035.5079152</v>
      </c>
      <c r="RL19" s="108">
        <f t="shared" si="2983"/>
        <v>16838.728120799999</v>
      </c>
      <c r="RM19" s="108">
        <f t="shared" si="2983"/>
        <v>14969.320073999997</v>
      </c>
      <c r="RN19" s="108">
        <f t="shared" si="2983"/>
        <v>17499.346001999998</v>
      </c>
      <c r="RO19" s="108">
        <f t="shared" si="2983"/>
        <v>23613.575327999999</v>
      </c>
      <c r="RP19" s="108">
        <f t="shared" si="2983"/>
        <v>33733.679039999995</v>
      </c>
      <c r="RQ19" s="108">
        <f t="shared" ref="RQ19:RW19" si="2984">$RW52*RQ$33</f>
        <v>11758.929119999997</v>
      </c>
      <c r="RR19" s="108">
        <f t="shared" si="2984"/>
        <v>11876.518411199999</v>
      </c>
      <c r="RS19" s="108">
        <f t="shared" si="2984"/>
        <v>11739.330904799999</v>
      </c>
      <c r="RT19" s="108">
        <f t="shared" si="2984"/>
        <v>10436.049593999998</v>
      </c>
      <c r="RU19" s="108">
        <f t="shared" si="2984"/>
        <v>12199.888961999999</v>
      </c>
      <c r="RV19" s="108">
        <f t="shared" si="2984"/>
        <v>16462.500767999998</v>
      </c>
      <c r="RW19" s="108">
        <f t="shared" si="2984"/>
        <v>23517.858239999994</v>
      </c>
      <c r="RX19" s="108">
        <f t="shared" ref="RX19:SK19" si="2985">$SD52*RX$33</f>
        <v>14358.907655999999</v>
      </c>
      <c r="RY19" s="108">
        <f t="shared" si="2985"/>
        <v>14502.496732560001</v>
      </c>
      <c r="RZ19" s="108">
        <f t="shared" si="2985"/>
        <v>14334.976143240001</v>
      </c>
      <c r="SA19" s="108">
        <f t="shared" si="2985"/>
        <v>12743.530544700001</v>
      </c>
      <c r="SB19" s="108">
        <f t="shared" si="2985"/>
        <v>14897.366693100001</v>
      </c>
      <c r="SC19" s="108">
        <f t="shared" si="2985"/>
        <v>20102.470718400004</v>
      </c>
      <c r="SD19" s="108">
        <f t="shared" si="2985"/>
        <v>28717.815311999999</v>
      </c>
      <c r="SE19" s="108">
        <f t="shared" ref="SE19:SK19" si="2986">$SK52*SE$33</f>
        <v>10781.403533999997</v>
      </c>
      <c r="SF19" s="108">
        <f t="shared" si="2986"/>
        <v>10889.217569339999</v>
      </c>
      <c r="SG19" s="108">
        <f t="shared" si="2986"/>
        <v>10763.43452811</v>
      </c>
      <c r="SH19" s="108">
        <f t="shared" si="2986"/>
        <v>9568.4956364249992</v>
      </c>
      <c r="SI19" s="108">
        <f t="shared" si="2986"/>
        <v>11185.706166524998</v>
      </c>
      <c r="SJ19" s="108">
        <f t="shared" si="2986"/>
        <v>15093.9649476</v>
      </c>
      <c r="SK19" s="108">
        <f t="shared" si="2986"/>
        <v>21562.807067999995</v>
      </c>
      <c r="SL19" s="108">
        <f t="shared" ref="SL19:SR19" si="2987">$SR52*SL$33</f>
        <v>9385.9642800000001</v>
      </c>
      <c r="SM19" s="108">
        <f t="shared" si="2987"/>
        <v>9479.8239228000002</v>
      </c>
      <c r="SN19" s="108">
        <f t="shared" si="2987"/>
        <v>9370.3210062000016</v>
      </c>
      <c r="SO19" s="108">
        <f t="shared" si="2987"/>
        <v>8330.0432985000007</v>
      </c>
      <c r="SP19" s="108">
        <f t="shared" si="2987"/>
        <v>9737.9379405</v>
      </c>
      <c r="SQ19" s="108">
        <f t="shared" si="2987"/>
        <v>13140.349992000001</v>
      </c>
      <c r="SR19" s="108">
        <f t="shared" si="2987"/>
        <v>18771.92856</v>
      </c>
      <c r="SS19" s="108">
        <f t="shared" ref="SS19:SZ20" si="2988">$SY52*SS$33</f>
        <v>10370.0754</v>
      </c>
      <c r="ST19" s="108">
        <f t="shared" si="2988"/>
        <v>10473.776153999999</v>
      </c>
      <c r="SU19" s="108">
        <f t="shared" si="2988"/>
        <v>10352.791940999999</v>
      </c>
      <c r="SV19" s="108">
        <f t="shared" si="2988"/>
        <v>9203.4419175000003</v>
      </c>
      <c r="SW19" s="108">
        <f t="shared" si="2988"/>
        <v>10758.9532275</v>
      </c>
      <c r="SX19" s="108">
        <f t="shared" si="2988"/>
        <v>14518.10556</v>
      </c>
      <c r="SY19" s="108">
        <f t="shared" si="2988"/>
        <v>20740.150799999999</v>
      </c>
      <c r="SZ19" s="108">
        <f t="shared" ref="SZ19:TF19" si="2989">$TF52*SZ$33</f>
        <v>10863.402569999998</v>
      </c>
      <c r="TA19" s="108">
        <f t="shared" si="2989"/>
        <v>10972.036595699998</v>
      </c>
      <c r="TB19" s="108">
        <f t="shared" si="2989"/>
        <v>10845.296899049998</v>
      </c>
      <c r="TC19" s="108">
        <f t="shared" si="2989"/>
        <v>9641.2697808749981</v>
      </c>
      <c r="TD19" s="108">
        <f t="shared" si="2989"/>
        <v>11270.780166374998</v>
      </c>
      <c r="TE19" s="108">
        <f t="shared" si="2989"/>
        <v>15208.763597999998</v>
      </c>
      <c r="TF19" s="108">
        <f t="shared" si="2989"/>
        <v>21726.805139999997</v>
      </c>
      <c r="TG19" s="108">
        <f t="shared" ref="TG19:TM19" si="2990">$TM52*TG$33</f>
        <v>10339.466021999999</v>
      </c>
      <c r="TH19" s="108">
        <f t="shared" si="2990"/>
        <v>10442.86068222</v>
      </c>
      <c r="TI19" s="108">
        <f t="shared" si="2990"/>
        <v>10322.233578629999</v>
      </c>
      <c r="TJ19" s="108">
        <f t="shared" si="2990"/>
        <v>9176.2760945249993</v>
      </c>
      <c r="TK19" s="108">
        <f t="shared" si="2990"/>
        <v>10727.195997825</v>
      </c>
      <c r="TL19" s="108">
        <f t="shared" si="2990"/>
        <v>14475.252430800001</v>
      </c>
      <c r="TM19" s="108">
        <f t="shared" si="2990"/>
        <v>20678.932043999997</v>
      </c>
      <c r="TN19" s="108">
        <f t="shared" ref="TN19:TT19" si="2991">$TT52*TN$33</f>
        <v>10900.980882</v>
      </c>
      <c r="TO19" s="108">
        <f t="shared" si="2991"/>
        <v>11009.990690820001</v>
      </c>
      <c r="TP19" s="108">
        <f t="shared" si="2991"/>
        <v>10882.812580530001</v>
      </c>
      <c r="TQ19" s="108">
        <f t="shared" si="2991"/>
        <v>9674.6205327749994</v>
      </c>
      <c r="TR19" s="108">
        <f t="shared" si="2991"/>
        <v>11309.767665075</v>
      </c>
      <c r="TS19" s="108">
        <f t="shared" si="2991"/>
        <v>15261.373234800001</v>
      </c>
      <c r="TT19" s="108">
        <f t="shared" si="2991"/>
        <v>21801.961764</v>
      </c>
      <c r="TU19" s="108">
        <f t="shared" ref="TU19:UA19" si="2992">$UA52*TU$33</f>
        <v>10581.103872</v>
      </c>
      <c r="TV19" s="108">
        <f t="shared" si="2992"/>
        <v>10686.914910720001</v>
      </c>
      <c r="TW19" s="108">
        <f t="shared" si="2992"/>
        <v>10563.46869888</v>
      </c>
      <c r="TX19" s="108">
        <f t="shared" si="2992"/>
        <v>9390.7296864</v>
      </c>
      <c r="TY19" s="108">
        <f t="shared" si="2992"/>
        <v>10977.895267200001</v>
      </c>
      <c r="TZ19" s="108">
        <f t="shared" si="2992"/>
        <v>14813.545420800001</v>
      </c>
      <c r="UA19" s="108">
        <f t="shared" si="2992"/>
        <v>21162.207743999999</v>
      </c>
      <c r="UB19" s="108">
        <f t="shared" ref="UB19:UH19" si="2993">$UH52*UB$33</f>
        <v>11062.085561999998</v>
      </c>
      <c r="UC19" s="108">
        <f t="shared" si="2993"/>
        <v>11172.706417619998</v>
      </c>
      <c r="UD19" s="108">
        <f t="shared" si="2993"/>
        <v>11043.64875273</v>
      </c>
      <c r="UE19" s="108">
        <f t="shared" si="2993"/>
        <v>9817.6009362749992</v>
      </c>
      <c r="UF19" s="108">
        <f t="shared" si="2993"/>
        <v>11476.913770574998</v>
      </c>
      <c r="UG19" s="108">
        <f t="shared" si="2993"/>
        <v>15486.919786799999</v>
      </c>
      <c r="UH19" s="108">
        <f t="shared" si="2993"/>
        <v>22124.171123999997</v>
      </c>
      <c r="UI19" s="108">
        <f t="shared" si="842"/>
        <v>10903.364070392998</v>
      </c>
      <c r="UJ19" s="108">
        <f t="shared" si="842"/>
        <v>11012.397711096928</v>
      </c>
      <c r="UK19" s="108">
        <f t="shared" si="842"/>
        <v>10885.191796942341</v>
      </c>
      <c r="UL19" s="108">
        <f t="shared" si="842"/>
        <v>9676.7356124737853</v>
      </c>
      <c r="UM19" s="108">
        <f t="shared" si="842"/>
        <v>11312.240223032735</v>
      </c>
      <c r="UN19" s="108">
        <f t="shared" si="842"/>
        <v>15264.709698550198</v>
      </c>
      <c r="UO19" s="108">
        <f t="shared" si="842"/>
        <v>21806.728140785995</v>
      </c>
      <c r="UP19" s="108">
        <f t="shared" si="843"/>
        <v>9092.3264374134615</v>
      </c>
      <c r="UQ19" s="108">
        <f t="shared" si="843"/>
        <v>9183.2497017875958</v>
      </c>
      <c r="UR19" s="108">
        <f t="shared" si="843"/>
        <v>9077.1725600177724</v>
      </c>
      <c r="US19" s="108">
        <f t="shared" si="843"/>
        <v>8069.4397132044469</v>
      </c>
      <c r="UT19" s="108">
        <f t="shared" si="843"/>
        <v>9433.2886788164669</v>
      </c>
      <c r="UU19" s="108">
        <f t="shared" si="843"/>
        <v>12729.257012378846</v>
      </c>
      <c r="UV19" s="108">
        <f t="shared" si="843"/>
        <v>18184.652874826923</v>
      </c>
      <c r="UW19" s="108">
        <f t="shared" si="844"/>
        <v>9266.0095216439531</v>
      </c>
      <c r="UX19" s="108">
        <f t="shared" si="844"/>
        <v>9358.6696168603921</v>
      </c>
      <c r="UY19" s="108">
        <f t="shared" si="844"/>
        <v>9250.5661724412112</v>
      </c>
      <c r="UZ19" s="108">
        <f t="shared" si="844"/>
        <v>8223.5834504590075</v>
      </c>
      <c r="VA19" s="108">
        <f t="shared" si="844"/>
        <v>9613.4848787055998</v>
      </c>
      <c r="VB19" s="108">
        <f t="shared" si="844"/>
        <v>12972.413330301533</v>
      </c>
      <c r="VC19" s="108">
        <f t="shared" si="844"/>
        <v>18532.019043287906</v>
      </c>
      <c r="VD19" s="108">
        <f t="shared" si="845"/>
        <v>9212.1038810705286</v>
      </c>
      <c r="VE19" s="108">
        <f t="shared" si="845"/>
        <v>9304.2249198812333</v>
      </c>
      <c r="VF19" s="108">
        <f t="shared" si="845"/>
        <v>9196.7503746020793</v>
      </c>
      <c r="VG19" s="108">
        <f t="shared" si="845"/>
        <v>8175.7421944500938</v>
      </c>
      <c r="VH19" s="108">
        <f t="shared" si="845"/>
        <v>9557.5577766106744</v>
      </c>
      <c r="VI19" s="108">
        <f t="shared" si="845"/>
        <v>12896.94543349874</v>
      </c>
      <c r="VJ19" s="108">
        <f t="shared" si="845"/>
        <v>18424.207762141057</v>
      </c>
      <c r="VK19" s="108">
        <f t="shared" si="846"/>
        <v>10022.83639741679</v>
      </c>
      <c r="VL19" s="108">
        <f t="shared" si="846"/>
        <v>10123.064761390957</v>
      </c>
      <c r="VM19" s="108">
        <f t="shared" si="846"/>
        <v>10006.131670087761</v>
      </c>
      <c r="VN19" s="108">
        <f t="shared" si="846"/>
        <v>8895.2673027074015</v>
      </c>
      <c r="VO19" s="108">
        <f t="shared" si="846"/>
        <v>10398.692762319919</v>
      </c>
      <c r="VP19" s="108">
        <f t="shared" si="846"/>
        <v>14031.970956383508</v>
      </c>
      <c r="VQ19" s="108">
        <f t="shared" si="846"/>
        <v>20045.672794833579</v>
      </c>
      <c r="VR19" s="108">
        <f t="shared" si="847"/>
        <v>9742.0303627689755</v>
      </c>
      <c r="VS19" s="108">
        <f t="shared" si="847"/>
        <v>9839.4506663966658</v>
      </c>
      <c r="VT19" s="108">
        <f t="shared" si="847"/>
        <v>9725.7936454976953</v>
      </c>
      <c r="VU19" s="108">
        <f t="shared" si="847"/>
        <v>8646.0519469574683</v>
      </c>
      <c r="VV19" s="108">
        <f t="shared" si="847"/>
        <v>10107.356501372813</v>
      </c>
      <c r="VW19" s="108">
        <f t="shared" si="847"/>
        <v>13638.842507876569</v>
      </c>
      <c r="VX19" s="108">
        <f t="shared" si="847"/>
        <v>19484.060725537951</v>
      </c>
      <c r="VY19" s="108">
        <f t="shared" ref="VY19:WE19" si="2994">$WE52*VY$33</f>
        <v>9323.6169599999994</v>
      </c>
      <c r="VZ19" s="108">
        <f t="shared" si="2994"/>
        <v>9416.8531296000001</v>
      </c>
      <c r="WA19" s="108">
        <f t="shared" si="2994"/>
        <v>9308.0775984000011</v>
      </c>
      <c r="WB19" s="108">
        <f t="shared" si="2994"/>
        <v>8274.7100520000004</v>
      </c>
      <c r="WC19" s="108">
        <f t="shared" si="2994"/>
        <v>9673.2525960000003</v>
      </c>
      <c r="WD19" s="108">
        <f t="shared" si="2994"/>
        <v>13053.063744000001</v>
      </c>
      <c r="WE19" s="108">
        <f t="shared" si="2994"/>
        <v>18647.233919999999</v>
      </c>
      <c r="WF19" s="108">
        <f t="shared" si="850"/>
        <v>8569.3082692891585</v>
      </c>
      <c r="WG19" s="108">
        <f t="shared" si="850"/>
        <v>8655.0013519820495</v>
      </c>
      <c r="WH19" s="108">
        <f t="shared" si="850"/>
        <v>8555.0260888403427</v>
      </c>
      <c r="WI19" s="108">
        <f t="shared" si="850"/>
        <v>7605.261088994127</v>
      </c>
      <c r="WJ19" s="108">
        <f t="shared" si="850"/>
        <v>8890.6573293875008</v>
      </c>
      <c r="WK19" s="108">
        <f t="shared" si="850"/>
        <v>11997.031577004822</v>
      </c>
      <c r="WL19" s="108">
        <f t="shared" si="850"/>
        <v>17138.616538578317</v>
      </c>
      <c r="WM19" s="108">
        <f t="shared" si="851"/>
        <v>9669.6595594130667</v>
      </c>
      <c r="WN19" s="108">
        <f t="shared" si="851"/>
        <v>9766.356155007199</v>
      </c>
      <c r="WO19" s="108">
        <f t="shared" si="851"/>
        <v>9653.5434601473808</v>
      </c>
      <c r="WP19" s="108">
        <f t="shared" si="851"/>
        <v>8581.8228589790961</v>
      </c>
      <c r="WQ19" s="108">
        <f t="shared" si="851"/>
        <v>10032.271792891057</v>
      </c>
      <c r="WR19" s="108">
        <f t="shared" si="851"/>
        <v>13537.523383178295</v>
      </c>
      <c r="WS19" s="108">
        <f t="shared" si="851"/>
        <v>19339.319118826133</v>
      </c>
      <c r="WT19" s="108">
        <f t="shared" si="852"/>
        <v>10768.743426033085</v>
      </c>
      <c r="WU19" s="108">
        <f t="shared" si="852"/>
        <v>10876.430860293418</v>
      </c>
      <c r="WV19" s="108">
        <f t="shared" si="852"/>
        <v>10750.795520323032</v>
      </c>
      <c r="WW19" s="108">
        <f t="shared" si="852"/>
        <v>9557.2597906043629</v>
      </c>
      <c r="WX19" s="108">
        <f t="shared" si="852"/>
        <v>11172.571304509327</v>
      </c>
      <c r="WY19" s="108">
        <f t="shared" si="852"/>
        <v>15076.240796446322</v>
      </c>
      <c r="WZ19" s="108">
        <f t="shared" si="852"/>
        <v>21537.486852066169</v>
      </c>
      <c r="XA19" s="108">
        <f t="shared" si="853"/>
        <v>9355.4267104851642</v>
      </c>
      <c r="XB19" s="108">
        <f t="shared" si="853"/>
        <v>9448.9809775900158</v>
      </c>
      <c r="XC19" s="108">
        <f t="shared" si="853"/>
        <v>9339.8343326343565</v>
      </c>
      <c r="XD19" s="108">
        <f t="shared" si="853"/>
        <v>8302.941205555584</v>
      </c>
      <c r="XE19" s="108">
        <f t="shared" si="853"/>
        <v>9706.2552121283588</v>
      </c>
      <c r="XF19" s="108">
        <f t="shared" si="853"/>
        <v>13097.597394679231</v>
      </c>
      <c r="XG19" s="108">
        <f t="shared" si="853"/>
        <v>18710.853420970328</v>
      </c>
      <c r="XH19" s="108">
        <f t="shared" si="854"/>
        <v>10645.859939313536</v>
      </c>
      <c r="XI19" s="108">
        <f t="shared" si="854"/>
        <v>10752.31853870667</v>
      </c>
      <c r="XJ19" s="108">
        <f t="shared" si="854"/>
        <v>10628.116839414679</v>
      </c>
      <c r="XK19" s="108">
        <f t="shared" si="854"/>
        <v>9448.2006961407624</v>
      </c>
      <c r="XL19" s="108">
        <f t="shared" si="854"/>
        <v>11045.079687037793</v>
      </c>
      <c r="XM19" s="108">
        <f t="shared" si="854"/>
        <v>14904.20391503895</v>
      </c>
      <c r="XN19" s="108">
        <f t="shared" si="854"/>
        <v>21291.719878627071</v>
      </c>
      <c r="XO19" s="108">
        <f t="shared" si="855"/>
        <v>11716.149733848362</v>
      </c>
      <c r="XP19" s="108">
        <f t="shared" si="855"/>
        <v>11833.311231186846</v>
      </c>
      <c r="XQ19" s="108">
        <f t="shared" si="855"/>
        <v>11696.622817625283</v>
      </c>
      <c r="XR19" s="108">
        <f t="shared" si="855"/>
        <v>10398.082888790423</v>
      </c>
      <c r="XS19" s="108">
        <f t="shared" si="855"/>
        <v>12155.505348867675</v>
      </c>
      <c r="XT19" s="108">
        <f t="shared" si="855"/>
        <v>16402.609627387708</v>
      </c>
      <c r="XU19" s="108">
        <f t="shared" si="855"/>
        <v>23432.299467696725</v>
      </c>
      <c r="XV19" s="108">
        <f t="shared" si="856"/>
        <v>11574.364132525638</v>
      </c>
      <c r="XW19" s="108">
        <f t="shared" si="856"/>
        <v>11690.107773850894</v>
      </c>
      <c r="XX19" s="108">
        <f t="shared" si="856"/>
        <v>11555.073525638098</v>
      </c>
      <c r="XY19" s="108">
        <f t="shared" si="856"/>
        <v>10272.248167616504</v>
      </c>
      <c r="XZ19" s="108">
        <f t="shared" si="856"/>
        <v>12008.40278749535</v>
      </c>
      <c r="YA19" s="108">
        <f t="shared" si="856"/>
        <v>16204.109785535897</v>
      </c>
      <c r="YB19" s="108">
        <f t="shared" si="856"/>
        <v>23148.728265051275</v>
      </c>
      <c r="YC19" s="108">
        <f t="shared" si="857"/>
        <v>13184.228884051776</v>
      </c>
      <c r="YD19" s="108">
        <f t="shared" si="857"/>
        <v>13316.071172892294</v>
      </c>
      <c r="YE19" s="108">
        <f t="shared" si="857"/>
        <v>13162.255169245023</v>
      </c>
      <c r="YF19" s="108">
        <f t="shared" si="857"/>
        <v>11701.003134595951</v>
      </c>
      <c r="YG19" s="108">
        <f t="shared" si="857"/>
        <v>13678.637467203718</v>
      </c>
      <c r="YH19" s="108">
        <f t="shared" si="857"/>
        <v>18457.920437672488</v>
      </c>
      <c r="YI19" s="108">
        <f t="shared" si="857"/>
        <v>26368.457768103552</v>
      </c>
      <c r="YJ19" s="108">
        <f t="shared" si="858"/>
        <v>18895.514261634798</v>
      </c>
      <c r="YK19" s="108">
        <f t="shared" si="858"/>
        <v>19084.469404251151</v>
      </c>
      <c r="YL19" s="108">
        <f t="shared" si="858"/>
        <v>18864.021737865409</v>
      </c>
      <c r="YM19" s="108">
        <f t="shared" si="858"/>
        <v>16769.768907200883</v>
      </c>
      <c r="YN19" s="108">
        <f t="shared" si="858"/>
        <v>19604.096046446102</v>
      </c>
      <c r="YO19" s="108">
        <f t="shared" si="858"/>
        <v>26453.719966288721</v>
      </c>
      <c r="YP19" s="108">
        <f t="shared" si="858"/>
        <v>37791.028523269597</v>
      </c>
      <c r="YQ19" s="108">
        <f t="shared" si="859"/>
        <v>21066.881729340879</v>
      </c>
      <c r="YR19" s="108">
        <f t="shared" si="859"/>
        <v>13987.352822176796</v>
      </c>
      <c r="YS19" s="108">
        <f t="shared" si="859"/>
        <v>15321.368530429731</v>
      </c>
      <c r="YT19" s="108">
        <f t="shared" si="859"/>
        <v>14925.12624084965</v>
      </c>
      <c r="YU19" s="108">
        <f t="shared" si="859"/>
        <v>17896.943412700246</v>
      </c>
      <c r="YV19" s="108">
        <f t="shared" si="859"/>
        <v>18570.555304986381</v>
      </c>
      <c r="YW19" s="108">
        <f t="shared" si="859"/>
        <v>30312.535152876062</v>
      </c>
      <c r="YX19" s="108">
        <f t="shared" si="860"/>
        <v>11129.749861570172</v>
      </c>
      <c r="YY19" s="108">
        <f t="shared" si="860"/>
        <v>11241.047360185872</v>
      </c>
      <c r="YZ19" s="108">
        <f t="shared" si="860"/>
        <v>11111.200278467555</v>
      </c>
      <c r="ZA19" s="108">
        <f t="shared" si="860"/>
        <v>9877.6530021435283</v>
      </c>
      <c r="ZB19" s="108">
        <f t="shared" si="860"/>
        <v>11547.115481379053</v>
      </c>
      <c r="ZC19" s="108">
        <f t="shared" si="860"/>
        <v>15581.64980619824</v>
      </c>
      <c r="ZD19" s="108">
        <f t="shared" si="860"/>
        <v>22259.499723140343</v>
      </c>
      <c r="ZE19" s="108">
        <f t="shared" si="861"/>
        <v>14189.429966868291</v>
      </c>
      <c r="ZF19" s="108">
        <f t="shared" si="861"/>
        <v>14331.324266536973</v>
      </c>
      <c r="ZG19" s="108">
        <f t="shared" si="861"/>
        <v>14165.78091692351</v>
      </c>
      <c r="ZH19" s="108">
        <f t="shared" si="861"/>
        <v>12593.119095595608</v>
      </c>
      <c r="ZI19" s="108">
        <f t="shared" si="861"/>
        <v>14721.533590625852</v>
      </c>
      <c r="ZJ19" s="108">
        <f t="shared" si="861"/>
        <v>19865.201953615608</v>
      </c>
      <c r="ZK19" s="108">
        <f t="shared" si="861"/>
        <v>28378.859933736581</v>
      </c>
      <c r="ZL19" s="108">
        <f t="shared" si="862"/>
        <v>15906.293953537199</v>
      </c>
      <c r="ZM19" s="108">
        <f t="shared" si="862"/>
        <v>16065.356893072572</v>
      </c>
      <c r="ZN19" s="108">
        <f t="shared" si="862"/>
        <v>15879.783463614638</v>
      </c>
      <c r="ZO19" s="108">
        <f t="shared" si="862"/>
        <v>14116.835883764263</v>
      </c>
      <c r="ZP19" s="108">
        <f t="shared" si="862"/>
        <v>16502.779976794845</v>
      </c>
      <c r="ZQ19" s="108">
        <f t="shared" si="862"/>
        <v>22268.811534952078</v>
      </c>
      <c r="ZR19" s="108">
        <f t="shared" si="862"/>
        <v>31812.587907074398</v>
      </c>
      <c r="ZS19" s="108">
        <f t="shared" si="863"/>
        <v>20361.126950422615</v>
      </c>
      <c r="ZT19" s="108">
        <f t="shared" si="863"/>
        <v>20564.73821992684</v>
      </c>
      <c r="ZU19" s="108">
        <f t="shared" si="863"/>
        <v>20327.191738838577</v>
      </c>
      <c r="ZV19" s="108">
        <f t="shared" si="863"/>
        <v>18070.500168500068</v>
      </c>
      <c r="ZW19" s="108">
        <f t="shared" si="863"/>
        <v>21124.669211063461</v>
      </c>
      <c r="ZX19" s="108">
        <f t="shared" si="863"/>
        <v>28505.577730591664</v>
      </c>
      <c r="ZY19" s="108">
        <f t="shared" si="863"/>
        <v>40722.25390084523</v>
      </c>
      <c r="ZZ19" s="108">
        <v>26729.145059467886</v>
      </c>
      <c r="AAA19" s="108">
        <v>24597.061483581991</v>
      </c>
      <c r="AAB19" s="108">
        <v>22879.663637363585</v>
      </c>
      <c r="AAC19" s="108">
        <v>25960.903751585989</v>
      </c>
      <c r="AAD19" s="108">
        <v>28660.77239717151</v>
      </c>
      <c r="AAE19" s="108">
        <v>33382.161010989272</v>
      </c>
      <c r="AAF19" s="108">
        <v>52336.058223751541</v>
      </c>
      <c r="AAG19" s="108">
        <v>34833.150991079921</v>
      </c>
      <c r="AAH19" s="108">
        <v>32382.086670008528</v>
      </c>
      <c r="AAI19" s="108">
        <v>32453.691917978991</v>
      </c>
      <c r="AAJ19" s="108">
        <v>34837.389166993547</v>
      </c>
      <c r="AAK19" s="108">
        <v>39786.394221993367</v>
      </c>
      <c r="AAL19" s="108">
        <v>42038.756856333341</v>
      </c>
      <c r="AAM19" s="108">
        <v>61564.084526049213</v>
      </c>
      <c r="AAN19" s="108">
        <v>51607.476922696158</v>
      </c>
      <c r="AAO19" s="108">
        <v>47021.308705328171</v>
      </c>
      <c r="AAP19" s="596">
        <f t="shared" ca="1" si="864"/>
        <v>43109.691359055432</v>
      </c>
      <c r="AAQ19" s="596">
        <f t="shared" ca="1" si="864"/>
        <v>46817.58314905531</v>
      </c>
      <c r="AAR19" s="596">
        <f t="shared" ca="1" si="864"/>
        <v>51494.26125138707</v>
      </c>
      <c r="AAS19" s="596">
        <f t="shared" ca="1" si="864"/>
        <v>56241.965085245669</v>
      </c>
      <c r="AAT19" s="596">
        <f t="shared" ca="1" si="864"/>
        <v>69421.735389672496</v>
      </c>
      <c r="AAU19" s="596">
        <f t="shared" ca="1" si="864"/>
        <v>64472.092125293711</v>
      </c>
      <c r="AAV19" s="596">
        <f t="shared" ca="1" si="864"/>
        <v>94168.433896056231</v>
      </c>
      <c r="AAW19" s="596">
        <f t="shared" ca="1" si="864"/>
        <v>57119.658208549285</v>
      </c>
      <c r="AAX19" s="348">
        <v>0</v>
      </c>
      <c r="AAY19" s="596">
        <f t="shared" ca="1" si="2861"/>
        <v>21301.733644228916</v>
      </c>
      <c r="AAZ19" s="596">
        <f t="shared" ca="1" si="2861"/>
        <v>24430.073479672548</v>
      </c>
      <c r="ABA19" s="596">
        <f t="shared" ca="1" si="2861"/>
        <v>27843.077658181945</v>
      </c>
      <c r="ABB19" s="596">
        <f t="shared" ca="1" si="2861"/>
        <v>15809.833796280926</v>
      </c>
      <c r="ABC19" s="596">
        <f t="shared" ca="1" si="2861"/>
        <v>14229.957359421209</v>
      </c>
      <c r="ABD19" s="596">
        <f t="shared" ca="1" si="2861"/>
        <v>17401.140318869235</v>
      </c>
      <c r="ABE19" s="348">
        <v>0</v>
      </c>
      <c r="ABF19" s="596">
        <f t="shared" ca="1" si="2861"/>
        <v>12759.407750550632</v>
      </c>
      <c r="ABG19" s="596">
        <f t="shared" ca="1" si="2861"/>
        <v>16757.885611283182</v>
      </c>
      <c r="ABH19" s="596">
        <f t="shared" ca="1" si="2861"/>
        <v>20041.015995559967</v>
      </c>
      <c r="ABI19" s="108">
        <f t="shared" ref="ABI19:ABO19" si="2995">$ABO52*ABI$33</f>
        <v>0</v>
      </c>
      <c r="ABJ19" s="108">
        <f t="shared" si="2995"/>
        <v>0</v>
      </c>
      <c r="ABK19" s="108">
        <f t="shared" si="2995"/>
        <v>0</v>
      </c>
      <c r="ABL19" s="108">
        <f t="shared" si="2995"/>
        <v>0</v>
      </c>
      <c r="ABM19" s="108">
        <f t="shared" si="2995"/>
        <v>0</v>
      </c>
      <c r="ABN19" s="108">
        <f t="shared" si="2995"/>
        <v>0</v>
      </c>
      <c r="ABO19" s="108">
        <f t="shared" si="2995"/>
        <v>0</v>
      </c>
      <c r="ABP19" s="108">
        <f t="shared" ref="ABP19:ABV19" si="2996">$ABV52*ABP$33</f>
        <v>0</v>
      </c>
      <c r="ABQ19" s="108">
        <f t="shared" si="2996"/>
        <v>0</v>
      </c>
      <c r="ABR19" s="108">
        <f t="shared" si="2996"/>
        <v>0</v>
      </c>
      <c r="ABS19" s="108">
        <f t="shared" si="2996"/>
        <v>0</v>
      </c>
      <c r="ABT19" s="108">
        <f t="shared" si="2996"/>
        <v>0</v>
      </c>
      <c r="ABU19" s="108">
        <f t="shared" si="2996"/>
        <v>0</v>
      </c>
      <c r="ABV19" s="108">
        <f t="shared" si="2996"/>
        <v>0</v>
      </c>
      <c r="ABW19" s="108">
        <f t="shared" ref="ABW19:ACC19" si="2997">$ACC52*ABW$33</f>
        <v>0</v>
      </c>
      <c r="ABX19" s="108">
        <f t="shared" si="2997"/>
        <v>0</v>
      </c>
      <c r="ABY19" s="108">
        <f t="shared" si="2997"/>
        <v>0</v>
      </c>
      <c r="ABZ19" s="108">
        <f t="shared" si="2997"/>
        <v>0</v>
      </c>
      <c r="ACA19" s="108">
        <f t="shared" si="2997"/>
        <v>0</v>
      </c>
      <c r="ACB19" s="108">
        <f t="shared" si="2997"/>
        <v>0</v>
      </c>
      <c r="ACC19" s="108">
        <f t="shared" si="2997"/>
        <v>0</v>
      </c>
      <c r="ACD19" s="108">
        <f t="shared" ref="ACD19:ACJ19" si="2998">$ACI52*ACD$33</f>
        <v>0</v>
      </c>
      <c r="ACE19" s="108">
        <f t="shared" si="2998"/>
        <v>0</v>
      </c>
      <c r="ACF19" s="108">
        <f t="shared" si="2998"/>
        <v>0</v>
      </c>
      <c r="ACG19" s="108">
        <f t="shared" si="2998"/>
        <v>0</v>
      </c>
      <c r="ACH19" s="108">
        <f t="shared" si="2998"/>
        <v>0</v>
      </c>
      <c r="ACI19" s="108">
        <f t="shared" si="2998"/>
        <v>0</v>
      </c>
      <c r="ACJ19" s="108">
        <f t="shared" si="2998"/>
        <v>0</v>
      </c>
    </row>
    <row r="20" spans="1:764" s="738" customFormat="1">
      <c r="A20" s="739" t="s">
        <v>27</v>
      </c>
      <c r="B20" s="738">
        <f t="shared" si="429"/>
        <v>0</v>
      </c>
      <c r="C20" s="738">
        <f t="shared" si="430"/>
        <v>12636.208677120001</v>
      </c>
      <c r="D20" s="738">
        <f t="shared" si="431"/>
        <v>11919.811600480001</v>
      </c>
      <c r="E20" s="738">
        <f t="shared" si="432"/>
        <v>10754.587439680001</v>
      </c>
      <c r="F20" s="738">
        <f t="shared" si="433"/>
        <v>11893.91773024</v>
      </c>
      <c r="G20" s="738">
        <f t="shared" si="434"/>
        <v>15303.277311840002</v>
      </c>
      <c r="H20" s="738">
        <f t="shared" si="435"/>
        <v>23805.098040640001</v>
      </c>
      <c r="I20" s="738">
        <f t="shared" si="436"/>
        <v>7344.8456678999992</v>
      </c>
      <c r="J20" s="738">
        <f t="shared" si="437"/>
        <v>7178.3378315999998</v>
      </c>
      <c r="K20" s="738">
        <f t="shared" si="438"/>
        <v>7283.1760988999995</v>
      </c>
      <c r="L20" s="738">
        <f t="shared" si="439"/>
        <v>7122.8352194999998</v>
      </c>
      <c r="M20" s="738">
        <f t="shared" si="440"/>
        <v>7881.3709181999993</v>
      </c>
      <c r="N20" s="738">
        <f t="shared" ref="N20" si="2999">O53*N$33</f>
        <v>9700.6232036999991</v>
      </c>
      <c r="O20" s="738">
        <f t="shared" ref="O20" si="3000">O53*O$33</f>
        <v>15158.380060199999</v>
      </c>
      <c r="P20" s="738">
        <f t="shared" si="443"/>
        <v>11607.406283999999</v>
      </c>
      <c r="Q20" s="738">
        <f t="shared" si="444"/>
        <v>12406.943993999997</v>
      </c>
      <c r="R20" s="738">
        <f t="shared" si="445"/>
        <v>10770.243269999999</v>
      </c>
      <c r="S20" s="738">
        <f t="shared" si="446"/>
        <v>11052.43305</v>
      </c>
      <c r="T20" s="738">
        <f t="shared" si="447"/>
        <v>11776.720152</v>
      </c>
      <c r="U20" s="738">
        <f t="shared" ref="U20" si="3001">V53*U$33</f>
        <v>14909.02671</v>
      </c>
      <c r="V20" s="738">
        <f t="shared" ref="V20" si="3002">V53*V$33</f>
        <v>21540.486539999998</v>
      </c>
      <c r="W20" s="738">
        <f t="shared" si="450"/>
        <v>10683.641288000001</v>
      </c>
      <c r="X20" s="738">
        <f t="shared" si="451"/>
        <v>11419.548508</v>
      </c>
      <c r="Y20" s="738">
        <f t="shared" si="452"/>
        <v>9913.1031400000011</v>
      </c>
      <c r="Z20" s="738">
        <f t="shared" si="453"/>
        <v>10172.8351</v>
      </c>
      <c r="AA20" s="738">
        <f t="shared" si="454"/>
        <v>10839.480464000002</v>
      </c>
      <c r="AB20" s="738">
        <f t="shared" ref="AB20" si="3003">AC53*AB$33</f>
        <v>13722.505220000001</v>
      </c>
      <c r="AC20" s="738">
        <f t="shared" ref="AC20" si="3004">AC53*AC$33</f>
        <v>19826.206280000002</v>
      </c>
      <c r="AD20" s="738">
        <f t="shared" si="457"/>
        <v>10303.095654000001</v>
      </c>
      <c r="AE20" s="738">
        <f t="shared" si="458"/>
        <v>10069.524216</v>
      </c>
      <c r="AF20" s="738">
        <f t="shared" si="459"/>
        <v>10216.587713999999</v>
      </c>
      <c r="AG20" s="738">
        <f t="shared" si="460"/>
        <v>9991.6670700000013</v>
      </c>
      <c r="AH20" s="738">
        <f t="shared" si="461"/>
        <v>11055.714732</v>
      </c>
      <c r="AI20" s="738">
        <f t="shared" ref="AI20" si="3005">AJ53*AI$33</f>
        <v>13607.698962</v>
      </c>
      <c r="AJ20" s="738">
        <f t="shared" ref="AJ20" si="3006">AJ53*AJ$33</f>
        <v>21263.651652</v>
      </c>
      <c r="AK20" s="738">
        <f t="shared" si="464"/>
        <v>15976.545338250002</v>
      </c>
      <c r="AL20" s="738">
        <f t="shared" si="465"/>
        <v>15614.356653000003</v>
      </c>
      <c r="AM20" s="738">
        <f t="shared" si="466"/>
        <v>15842.401380750001</v>
      </c>
      <c r="AN20" s="738">
        <f t="shared" si="467"/>
        <v>15493.627091250002</v>
      </c>
      <c r="AO20" s="738">
        <f t="shared" si="468"/>
        <v>17143.597768500003</v>
      </c>
      <c r="AP20" s="738">
        <f t="shared" ref="AP20" si="3007">AQ53*AP$33</f>
        <v>21100.844514750002</v>
      </c>
      <c r="AQ20" s="738">
        <f t="shared" ref="AQ20" si="3008">AQ53*AQ$33</f>
        <v>32972.584753500007</v>
      </c>
      <c r="AR20" s="738">
        <f t="shared" si="471"/>
        <v>22416.967461</v>
      </c>
      <c r="AS20" s="738">
        <f t="shared" si="472"/>
        <v>25673.168443999999</v>
      </c>
      <c r="AT20" s="738">
        <f t="shared" si="473"/>
        <v>35404.127450999993</v>
      </c>
      <c r="AU20" s="738">
        <f t="shared" si="474"/>
        <v>21739.376505</v>
      </c>
      <c r="AV20" s="738">
        <f t="shared" si="475"/>
        <v>22172.281837999999</v>
      </c>
      <c r="AW20" s="738">
        <f t="shared" ref="AW20" si="3009">AX53*AW$33</f>
        <v>25842.566182999999</v>
      </c>
      <c r="AX20" s="738">
        <f t="shared" ref="AX20" si="3010">AX53*AX$33</f>
        <v>34971.222117999998</v>
      </c>
      <c r="AY20" s="738">
        <f t="shared" si="478"/>
        <v>12719.92764</v>
      </c>
      <c r="AZ20" s="738">
        <f t="shared" si="479"/>
        <v>12431.566560000001</v>
      </c>
      <c r="BA20" s="738">
        <f t="shared" si="480"/>
        <v>12613.12724</v>
      </c>
      <c r="BB20" s="738">
        <f t="shared" si="481"/>
        <v>12335.446200000002</v>
      </c>
      <c r="BC20" s="738">
        <f t="shared" si="482"/>
        <v>13649.091120000001</v>
      </c>
      <c r="BD20" s="738">
        <f t="shared" ref="BD20" si="3011">BE53*BD$33</f>
        <v>16799.70292</v>
      </c>
      <c r="BE20" s="738">
        <f t="shared" ref="BE20" si="3012">BE53*BE$33</f>
        <v>26251.53832</v>
      </c>
      <c r="BF20" s="738">
        <f t="shared" si="485"/>
        <v>9736.5582014400006</v>
      </c>
      <c r="BG20" s="738">
        <f t="shared" si="486"/>
        <v>9515.8301817600004</v>
      </c>
      <c r="BH20" s="738">
        <f t="shared" si="487"/>
        <v>9654.8070830400011</v>
      </c>
      <c r="BI20" s="738">
        <f t="shared" si="488"/>
        <v>9442.2541752000016</v>
      </c>
      <c r="BJ20" s="738">
        <f t="shared" si="489"/>
        <v>10447.79293152</v>
      </c>
      <c r="BK20" s="738">
        <f t="shared" ref="BK20" si="3013">BL53*BK$33</f>
        <v>12859.450924320001</v>
      </c>
      <c r="BL20" s="738">
        <f t="shared" ref="BL20" si="3014">BL53*BL$33</f>
        <v>20094.424902720002</v>
      </c>
      <c r="BM20" s="738">
        <f t="shared" si="492"/>
        <v>10790.604206280001</v>
      </c>
      <c r="BN20" s="738">
        <f t="shared" si="493"/>
        <v>10545.980937120001</v>
      </c>
      <c r="BO20" s="738">
        <f t="shared" si="494"/>
        <v>10700.002995479999</v>
      </c>
      <c r="BP20" s="738">
        <f t="shared" si="495"/>
        <v>10464.439847400001</v>
      </c>
      <c r="BQ20" s="738">
        <f t="shared" si="496"/>
        <v>11578.83474024</v>
      </c>
      <c r="BR20" s="738">
        <f t="shared" ref="BR20" si="3015">BS53*BR$33</f>
        <v>14251.57045884</v>
      </c>
      <c r="BS20" s="738">
        <f t="shared" ref="BS20" si="3016">BS53*BS$33</f>
        <v>22269.777614639999</v>
      </c>
      <c r="BT20" s="738">
        <f t="shared" si="499"/>
        <v>11081.465557560001</v>
      </c>
      <c r="BU20" s="738">
        <f t="shared" si="500"/>
        <v>10830.248454240002</v>
      </c>
      <c r="BV20" s="738">
        <f t="shared" si="501"/>
        <v>10988.422185960002</v>
      </c>
      <c r="BW20" s="738">
        <f t="shared" si="502"/>
        <v>10746.509419800002</v>
      </c>
      <c r="BX20" s="738">
        <f t="shared" si="503"/>
        <v>11890.942890480001</v>
      </c>
      <c r="BY20" s="738">
        <f t="shared" ref="BY20" si="3017">BZ53*BY$33</f>
        <v>14635.722352680001</v>
      </c>
      <c r="BZ20" s="738">
        <f t="shared" ref="BZ20" si="3018">BZ53*BZ$33</f>
        <v>22870.060739280001</v>
      </c>
      <c r="CA20" s="738">
        <f t="shared" si="506"/>
        <v>10380.204995760001</v>
      </c>
      <c r="CB20" s="738">
        <f t="shared" si="507"/>
        <v>10144.885487040001</v>
      </c>
      <c r="CC20" s="738">
        <f t="shared" si="508"/>
        <v>10293.049622160001</v>
      </c>
      <c r="CD20" s="738">
        <f t="shared" si="509"/>
        <v>10066.4456508</v>
      </c>
      <c r="CE20" s="738">
        <f t="shared" si="510"/>
        <v>11138.456746080001</v>
      </c>
      <c r="CF20" s="738">
        <f t="shared" ref="CF20" si="3019">CG53*CF$33</f>
        <v>13709.540267280001</v>
      </c>
      <c r="CG20" s="738">
        <f t="shared" ref="CG20" si="3020">CG53*CG$33</f>
        <v>21422.79083088</v>
      </c>
      <c r="CH20" s="738">
        <f t="shared" si="513"/>
        <v>10018.12232088</v>
      </c>
      <c r="CI20" s="738">
        <f t="shared" si="514"/>
        <v>9791.0112355200017</v>
      </c>
      <c r="CJ20" s="738">
        <f t="shared" si="515"/>
        <v>9934.0071040800012</v>
      </c>
      <c r="CK20" s="738">
        <f t="shared" si="516"/>
        <v>9715.307540400001</v>
      </c>
      <c r="CL20" s="738">
        <f t="shared" si="517"/>
        <v>10749.924707040002</v>
      </c>
      <c r="CM20" s="738">
        <f t="shared" ref="CM20" si="3021">CN53*CM$33</f>
        <v>13231.323602640001</v>
      </c>
      <c r="CN20" s="738">
        <f t="shared" ref="CN20" si="3022">CN53*CN$33</f>
        <v>20675.520289440003</v>
      </c>
      <c r="CO20" s="738">
        <f t="shared" si="520"/>
        <v>8064.0974131200001</v>
      </c>
      <c r="CP20" s="738">
        <f t="shared" si="521"/>
        <v>8249.3937691200008</v>
      </c>
      <c r="CQ20" s="738">
        <f t="shared" si="522"/>
        <v>8849.753962560002</v>
      </c>
      <c r="CR20" s="738">
        <f t="shared" si="523"/>
        <v>11310.489570240003</v>
      </c>
      <c r="CS20" s="738">
        <f t="shared" si="524"/>
        <v>12785.448564</v>
      </c>
      <c r="CT20" s="738">
        <f t="shared" ref="CT20" si="3023">CU53*CT$33</f>
        <v>9390.8193220800003</v>
      </c>
      <c r="CU20" s="738">
        <f t="shared" ref="CU20" si="3024">CU53*CU$33</f>
        <v>15468.539798880001</v>
      </c>
      <c r="CV20" s="738">
        <f t="shared" si="527"/>
        <v>13147.591395959998</v>
      </c>
      <c r="CW20" s="738">
        <f t="shared" si="528"/>
        <v>12849.53516784</v>
      </c>
      <c r="CX20" s="738">
        <f t="shared" si="529"/>
        <v>13037.200200359999</v>
      </c>
      <c r="CY20" s="738">
        <f t="shared" si="530"/>
        <v>12750.1830918</v>
      </c>
      <c r="CZ20" s="738">
        <f t="shared" si="531"/>
        <v>14107.994797679999</v>
      </c>
      <c r="DA20" s="738">
        <f>DB53*DA$33</f>
        <v>17364.535067879999</v>
      </c>
      <c r="DB20" s="738">
        <f>DB53*DB$33</f>
        <v>27134.155878479996</v>
      </c>
      <c r="DC20" s="738">
        <f t="shared" si="534"/>
        <v>13089.647054520001</v>
      </c>
      <c r="DD20" s="738">
        <f t="shared" si="535"/>
        <v>12792.90442608</v>
      </c>
      <c r="DE20" s="738">
        <f t="shared" si="536"/>
        <v>12979.742377320001</v>
      </c>
      <c r="DF20" s="738">
        <f t="shared" si="537"/>
        <v>12693.990216600001</v>
      </c>
      <c r="DG20" s="738">
        <f t="shared" si="538"/>
        <v>14045.817746160001</v>
      </c>
      <c r="DH20" s="738">
        <f t="shared" ref="DH20" si="3025">DI53*DH$33</f>
        <v>17288.00572356</v>
      </c>
      <c r="DI20" s="738">
        <f t="shared" ref="DI20" si="3026">DI53*DI$33</f>
        <v>27014.569655759999</v>
      </c>
      <c r="DJ20" s="738">
        <f t="shared" si="541"/>
        <v>13113.136747800001</v>
      </c>
      <c r="DK20" s="738">
        <f t="shared" si="542"/>
        <v>11990.563423199999</v>
      </c>
      <c r="DL20" s="738">
        <f t="shared" si="543"/>
        <v>10867.990098599999</v>
      </c>
      <c r="DM20" s="738">
        <f t="shared" si="544"/>
        <v>12286.6267176</v>
      </c>
      <c r="DN20" s="738">
        <f t="shared" si="545"/>
        <v>13877.966925000001</v>
      </c>
      <c r="DO20" s="738">
        <f t="shared" ref="DO20" si="3027">DP53*DO$33</f>
        <v>21575.6125794</v>
      </c>
      <c r="DP20" s="738">
        <f t="shared" ref="DP20" si="3028">DP53*DP$33</f>
        <v>39660.145479000006</v>
      </c>
      <c r="DQ20" s="738">
        <f t="shared" si="548"/>
        <v>14799.532501800002</v>
      </c>
      <c r="DR20" s="738">
        <f t="shared" si="549"/>
        <v>14464.026727200002</v>
      </c>
      <c r="DS20" s="738">
        <f t="shared" si="550"/>
        <v>14675.271103800002</v>
      </c>
      <c r="DT20" s="738">
        <f t="shared" si="551"/>
        <v>14352.191469000003</v>
      </c>
      <c r="DU20" s="738">
        <f t="shared" si="552"/>
        <v>15880.606664400002</v>
      </c>
      <c r="DV20" s="738">
        <f t="shared" ref="DV20" si="3029">DW53*DV$33</f>
        <v>19546.317905400003</v>
      </c>
      <c r="DW20" s="738">
        <f t="shared" ref="DW20" si="3030">DW53*DW$33</f>
        <v>30543.451628400002</v>
      </c>
      <c r="DX20" s="738">
        <f t="shared" si="555"/>
        <v>16766.222461559999</v>
      </c>
      <c r="DY20" s="738">
        <f t="shared" si="556"/>
        <v>15012.79729488</v>
      </c>
      <c r="DZ20" s="738">
        <f t="shared" si="557"/>
        <v>25084.123665479998</v>
      </c>
      <c r="EA20" s="738">
        <f t="shared" si="558"/>
        <v>26344.850851439998</v>
      </c>
      <c r="EB20" s="738">
        <f t="shared" si="559"/>
        <v>13969.436865119998</v>
      </c>
      <c r="EC20" s="738">
        <f t="shared" ref="EC20" si="3031">ED53*EC$33</f>
        <v>18809.46996984</v>
      </c>
      <c r="ED20" s="738">
        <f t="shared" ref="ED20" si="3032">ED53*ED$33</f>
        <v>28924.269691679998</v>
      </c>
      <c r="EE20" s="738">
        <f t="shared" si="562"/>
        <v>10360.453741920002</v>
      </c>
      <c r="EF20" s="738">
        <f t="shared" si="563"/>
        <v>10215.1338462</v>
      </c>
      <c r="EG20" s="738">
        <f t="shared" si="564"/>
        <v>10300.616137800002</v>
      </c>
      <c r="EH20" s="738">
        <f t="shared" si="565"/>
        <v>10642.545304200001</v>
      </c>
      <c r="EI20" s="738">
        <f t="shared" si="566"/>
        <v>11753.815095000002</v>
      </c>
      <c r="EJ20" s="738">
        <f t="shared" ref="EJ20" si="3033">EK53*EJ$33</f>
        <v>13275.399885480001</v>
      </c>
      <c r="EK20" s="738">
        <f t="shared" ref="EK20" si="3034">EK53*EK$33</f>
        <v>18934.327589400003</v>
      </c>
      <c r="EL20" s="738">
        <f t="shared" si="569"/>
        <v>11252.7429768</v>
      </c>
      <c r="EM20" s="738">
        <f t="shared" si="570"/>
        <v>11094.907472999999</v>
      </c>
      <c r="EN20" s="738">
        <f t="shared" si="571"/>
        <v>11187.751887</v>
      </c>
      <c r="EO20" s="738">
        <f t="shared" si="572"/>
        <v>11559.129543000001</v>
      </c>
      <c r="EP20" s="738">
        <f t="shared" si="573"/>
        <v>12766.106925000002</v>
      </c>
      <c r="EQ20" s="738">
        <f t="shared" ref="EQ20" si="3035">ER53*EQ$33</f>
        <v>14418.737494200001</v>
      </c>
      <c r="ER20" s="738">
        <f t="shared" ref="ER20" si="3036">ER53*ER$33</f>
        <v>20565.037701000001</v>
      </c>
      <c r="ES20" s="738">
        <f t="shared" si="576"/>
        <v>10495.830960000001</v>
      </c>
      <c r="ET20" s="738">
        <f t="shared" si="577"/>
        <v>10600.789269600002</v>
      </c>
      <c r="EU20" s="738">
        <f t="shared" si="578"/>
        <v>10478.337908400003</v>
      </c>
      <c r="EV20" s="738">
        <f t="shared" si="579"/>
        <v>9315.0499770000024</v>
      </c>
      <c r="EW20" s="738">
        <f t="shared" si="580"/>
        <v>10889.424621000002</v>
      </c>
      <c r="EX20" s="738">
        <f t="shared" ref="EX20" si="3037">EY53*EX$33</f>
        <v>14694.163344000004</v>
      </c>
      <c r="EY20" s="738">
        <f t="shared" ref="EY20" si="3038">EY53*EY$33</f>
        <v>20991.661920000002</v>
      </c>
      <c r="EZ20" s="738">
        <f t="shared" si="583"/>
        <v>11912.584464</v>
      </c>
      <c r="FA20" s="738">
        <f t="shared" si="584"/>
        <v>12031.71030864</v>
      </c>
      <c r="FB20" s="738">
        <f t="shared" si="585"/>
        <v>11892.730156560001</v>
      </c>
      <c r="FC20" s="738">
        <f t="shared" si="586"/>
        <v>10572.418711800001</v>
      </c>
      <c r="FD20" s="738">
        <f t="shared" si="587"/>
        <v>12359.306381400002</v>
      </c>
      <c r="FE20" s="738">
        <f t="shared" ref="FE20" si="3039">FF53*FE$33</f>
        <v>16677.618249600004</v>
      </c>
      <c r="FF20" s="738">
        <f t="shared" ref="FF20" si="3040">FF53*FF$33</f>
        <v>23825.168927999999</v>
      </c>
      <c r="FG20" s="738">
        <f t="shared" si="590"/>
        <v>13112.768591999999</v>
      </c>
      <c r="FH20" s="738">
        <f t="shared" si="591"/>
        <v>13243.896277919999</v>
      </c>
      <c r="FI20" s="738">
        <f t="shared" si="592"/>
        <v>13090.91397768</v>
      </c>
      <c r="FJ20" s="738">
        <f t="shared" si="593"/>
        <v>11637.582125399998</v>
      </c>
      <c r="FK20" s="738">
        <f t="shared" si="594"/>
        <v>13604.497414199999</v>
      </c>
      <c r="FL20" s="738">
        <f t="shared" ref="FL20" si="3041">FM53*FL$33</f>
        <v>18357.876028800001</v>
      </c>
      <c r="FM20" s="738">
        <f t="shared" ref="FM20" si="3042">FM53*FM$33</f>
        <v>26225.537183999997</v>
      </c>
      <c r="FN20" s="738">
        <f t="shared" si="597"/>
        <v>7913.9961599999988</v>
      </c>
      <c r="FO20" s="738">
        <f t="shared" si="598"/>
        <v>7993.1361215999996</v>
      </c>
      <c r="FP20" s="738">
        <f t="shared" si="599"/>
        <v>7900.8061663999997</v>
      </c>
      <c r="FQ20" s="738">
        <f t="shared" si="600"/>
        <v>7023.6715919999988</v>
      </c>
      <c r="FR20" s="738">
        <f t="shared" si="601"/>
        <v>8210.7710159999988</v>
      </c>
      <c r="FS20" s="738">
        <f t="shared" ref="FS20" si="3043">FT53*FS$33</f>
        <v>11079.594623999999</v>
      </c>
      <c r="FT20" s="738">
        <f t="shared" ref="FT20" si="3044">FT53*FT$33</f>
        <v>15827.992319999998</v>
      </c>
      <c r="FU20" s="738">
        <f t="shared" si="604"/>
        <v>9915.4120799999982</v>
      </c>
      <c r="FV20" s="738">
        <f t="shared" si="605"/>
        <v>10014.5662008</v>
      </c>
      <c r="FW20" s="738">
        <f t="shared" si="606"/>
        <v>9898.8863932000004</v>
      </c>
      <c r="FX20" s="738">
        <f t="shared" si="607"/>
        <v>8799.9282209999983</v>
      </c>
      <c r="FY20" s="738">
        <f t="shared" si="608"/>
        <v>10287.240033</v>
      </c>
      <c r="FZ20" s="738">
        <f t="shared" ref="FZ20" si="3045">GA53*FZ$33</f>
        <v>13881.576912</v>
      </c>
      <c r="GA20" s="738">
        <f t="shared" ref="GA20" si="3046">GA53*GA$33</f>
        <v>19830.824159999996</v>
      </c>
      <c r="GB20" s="738">
        <f t="shared" si="611"/>
        <v>12269.167200000002</v>
      </c>
      <c r="GC20" s="738">
        <f t="shared" si="612"/>
        <v>12391.858872000003</v>
      </c>
      <c r="GD20" s="738">
        <f t="shared" si="613"/>
        <v>12248.718588000002</v>
      </c>
      <c r="GE20" s="738">
        <f t="shared" si="614"/>
        <v>10888.885890000001</v>
      </c>
      <c r="GF20" s="738">
        <f t="shared" si="615"/>
        <v>12729.260970000001</v>
      </c>
      <c r="GG20" s="738">
        <f t="shared" ref="GG20" si="3047">GH53*GG$33</f>
        <v>17176.834080000004</v>
      </c>
      <c r="GH20" s="738">
        <f t="shared" ref="GH20" si="3048">GH53*GH$33</f>
        <v>24538.334400000003</v>
      </c>
      <c r="GI20" s="738">
        <f t="shared" si="618"/>
        <v>12068.070768000001</v>
      </c>
      <c r="GJ20" s="738">
        <f t="shared" si="619"/>
        <v>12188.751475680001</v>
      </c>
      <c r="GK20" s="738">
        <f t="shared" si="620"/>
        <v>12047.957316720001</v>
      </c>
      <c r="GL20" s="738">
        <f t="shared" si="621"/>
        <v>10710.412806600001</v>
      </c>
      <c r="GM20" s="738">
        <f t="shared" si="622"/>
        <v>12520.623421800001</v>
      </c>
      <c r="GN20" s="738">
        <f t="shared" ref="GN20" si="3049">GO53*GN$33</f>
        <v>16895.299075200004</v>
      </c>
      <c r="GO20" s="738">
        <f t="shared" ref="GO20" si="3050">GO53*GO$33</f>
        <v>24136.141536000003</v>
      </c>
      <c r="GP20" s="738">
        <f t="shared" si="625"/>
        <v>12989.215728000001</v>
      </c>
      <c r="GQ20" s="738">
        <f t="shared" si="626"/>
        <v>13119.107885280002</v>
      </c>
      <c r="GR20" s="738">
        <f t="shared" si="627"/>
        <v>12967.567035120002</v>
      </c>
      <c r="GS20" s="738">
        <f t="shared" si="628"/>
        <v>11527.928958600001</v>
      </c>
      <c r="GT20" s="738">
        <f t="shared" si="629"/>
        <v>13476.311317800002</v>
      </c>
      <c r="GU20" s="738">
        <f t="shared" ref="GU20" si="3051">GV53*GU$33</f>
        <v>18184.902019200003</v>
      </c>
      <c r="GV20" s="738">
        <f t="shared" ref="GV20" si="3052">GV53*GV$33</f>
        <v>25978.431456000002</v>
      </c>
      <c r="GW20" s="738">
        <f t="shared" si="632"/>
        <v>12502.618272000002</v>
      </c>
      <c r="GX20" s="738">
        <f t="shared" si="633"/>
        <v>12627.644454720003</v>
      </c>
      <c r="GY20" s="738">
        <f t="shared" si="634"/>
        <v>12481.780574880002</v>
      </c>
      <c r="GZ20" s="738">
        <f t="shared" si="635"/>
        <v>11096.073716400002</v>
      </c>
      <c r="HA20" s="738">
        <f t="shared" si="636"/>
        <v>12971.466457200002</v>
      </c>
      <c r="HB20" s="738">
        <f t="shared" ref="HB20" si="3053">HC53*HB$33</f>
        <v>17503.665580800003</v>
      </c>
      <c r="HC20" s="738">
        <f t="shared" ref="HC20" si="3054">HC53*HC$33</f>
        <v>25005.236544000003</v>
      </c>
      <c r="HD20" s="738">
        <f t="shared" si="639"/>
        <v>11797.186032</v>
      </c>
      <c r="HE20" s="738">
        <f t="shared" si="640"/>
        <v>11915.15789232</v>
      </c>
      <c r="HF20" s="738">
        <f t="shared" si="641"/>
        <v>11777.524055280001</v>
      </c>
      <c r="HG20" s="738">
        <f t="shared" si="642"/>
        <v>10470.0026034</v>
      </c>
      <c r="HH20" s="738">
        <f t="shared" si="643"/>
        <v>12239.580508200001</v>
      </c>
      <c r="HI20" s="738">
        <f t="shared" ref="HI20" si="3055">HJ53*HI$33</f>
        <v>16516.060444800001</v>
      </c>
      <c r="HJ20" s="738">
        <f t="shared" ref="HJ20" si="3056">HJ53*HJ$33</f>
        <v>23594.372063999999</v>
      </c>
      <c r="HK20" s="738">
        <f t="shared" si="646"/>
        <v>11257.170048</v>
      </c>
      <c r="HL20" s="738">
        <f t="shared" si="647"/>
        <v>11369.741748480001</v>
      </c>
      <c r="HM20" s="738">
        <f t="shared" si="648"/>
        <v>11238.408097920001</v>
      </c>
      <c r="HN20" s="738">
        <f t="shared" si="649"/>
        <v>9990.7384175999996</v>
      </c>
      <c r="HO20" s="738">
        <f t="shared" si="650"/>
        <v>11679.313924800001</v>
      </c>
      <c r="HP20" s="738">
        <f t="shared" ref="HP20" si="3057">HQ53*HP$33</f>
        <v>15760.038067200001</v>
      </c>
      <c r="HQ20" s="738">
        <f t="shared" ref="HQ20" si="3058">HQ53*HQ$33</f>
        <v>22514.340096</v>
      </c>
      <c r="HR20" s="738">
        <f t="shared" si="653"/>
        <v>13709.588256000001</v>
      </c>
      <c r="HS20" s="738">
        <f t="shared" si="654"/>
        <v>13846.684138560002</v>
      </c>
      <c r="HT20" s="738">
        <f t="shared" si="655"/>
        <v>13686.738942240001</v>
      </c>
      <c r="HU20" s="738">
        <f t="shared" si="656"/>
        <v>12167.2595772</v>
      </c>
      <c r="HV20" s="738">
        <f t="shared" si="657"/>
        <v>14223.6978156</v>
      </c>
      <c r="HW20" s="738">
        <f t="shared" ref="HW20" si="3059">HX53*HW$33</f>
        <v>19193.423558400002</v>
      </c>
      <c r="HX20" s="738">
        <f t="shared" ref="HX20" si="3060">HX53*HX$33</f>
        <v>27419.176512000002</v>
      </c>
      <c r="HY20" s="738">
        <f t="shared" si="660"/>
        <v>19877.616431999999</v>
      </c>
      <c r="HZ20" s="738">
        <f t="shared" si="661"/>
        <v>20076.392596319998</v>
      </c>
      <c r="IA20" s="738">
        <f t="shared" si="662"/>
        <v>19844.48707128</v>
      </c>
      <c r="IB20" s="738">
        <f t="shared" si="663"/>
        <v>17641.384583399999</v>
      </c>
      <c r="IC20" s="738">
        <f t="shared" si="664"/>
        <v>20623.027048199998</v>
      </c>
      <c r="ID20" s="738">
        <f t="shared" ref="ID20" si="3061">IE53*ID$33</f>
        <v>27828.663004800001</v>
      </c>
      <c r="IE20" s="738">
        <f t="shared" ref="IE20" si="3062">IE53*IE$33</f>
        <v>39755.232863999998</v>
      </c>
      <c r="IF20" s="738">
        <f t="shared" si="667"/>
        <v>13314.638736000001</v>
      </c>
      <c r="IG20" s="738">
        <f t="shared" si="668"/>
        <v>13447.785123360001</v>
      </c>
      <c r="IH20" s="738">
        <f t="shared" si="669"/>
        <v>13292.447671440001</v>
      </c>
      <c r="II20" s="738">
        <f t="shared" si="670"/>
        <v>11816.7418782</v>
      </c>
      <c r="IJ20" s="738">
        <f t="shared" si="671"/>
        <v>13813.937688600001</v>
      </c>
      <c r="IK20" s="738">
        <f t="shared" ref="IK20" si="3063">IL53*IK$33</f>
        <v>18640.494230400003</v>
      </c>
      <c r="IL20" s="738">
        <f t="shared" ref="IL20" si="3064">IL53*IL$33</f>
        <v>26629.277472000002</v>
      </c>
      <c r="IM20" s="738">
        <f t="shared" si="674"/>
        <v>11011.719311999997</v>
      </c>
      <c r="IN20" s="738">
        <f t="shared" si="675"/>
        <v>11121.836505119998</v>
      </c>
      <c r="IO20" s="738">
        <f t="shared" si="676"/>
        <v>10993.366446479999</v>
      </c>
      <c r="IP20" s="738">
        <f t="shared" si="677"/>
        <v>9772.9008893999981</v>
      </c>
      <c r="IQ20" s="738">
        <f t="shared" si="678"/>
        <v>11424.658786199998</v>
      </c>
      <c r="IR20" s="738">
        <f t="shared" ref="IR20" si="3065">IS53*IR$33</f>
        <v>15416.407036799999</v>
      </c>
      <c r="IS20" s="738">
        <f t="shared" ref="IS20" si="3066">IS53*IS$33</f>
        <v>22023.438623999995</v>
      </c>
      <c r="IT20" s="738">
        <f t="shared" si="681"/>
        <v>10372.869072</v>
      </c>
      <c r="IU20" s="738">
        <f t="shared" si="682"/>
        <v>10476.597762719999</v>
      </c>
      <c r="IV20" s="738">
        <f t="shared" si="683"/>
        <v>10355.58095688</v>
      </c>
      <c r="IW20" s="738">
        <f t="shared" si="684"/>
        <v>9205.9213013999997</v>
      </c>
      <c r="IX20" s="738">
        <f t="shared" si="685"/>
        <v>10761.851662199999</v>
      </c>
      <c r="IY20" s="738">
        <f t="shared" ref="IY20" si="3067">IZ53*IY$33</f>
        <v>14522.016700800001</v>
      </c>
      <c r="IZ20" s="738">
        <f t="shared" ref="IZ20" si="3068">IZ53*IZ$33</f>
        <v>20745.738143999999</v>
      </c>
      <c r="JA20" s="738">
        <f t="shared" si="688"/>
        <v>8783.4883680000003</v>
      </c>
      <c r="JB20" s="738">
        <f t="shared" si="689"/>
        <v>8871.3232516800017</v>
      </c>
      <c r="JC20" s="738">
        <f t="shared" si="690"/>
        <v>8768.8492207200015</v>
      </c>
      <c r="JD20" s="738">
        <f t="shared" si="691"/>
        <v>7795.3459266000009</v>
      </c>
      <c r="JE20" s="738">
        <f t="shared" si="692"/>
        <v>9112.8691818000007</v>
      </c>
      <c r="JF20" s="738">
        <f t="shared" ref="JF20" si="3069">JG53*JF$33</f>
        <v>12296.883715200001</v>
      </c>
      <c r="JG20" s="738">
        <f t="shared" ref="JG20" si="3070">JG53*JG$33</f>
        <v>17566.976736000001</v>
      </c>
      <c r="JH20" s="738">
        <f t="shared" si="695"/>
        <v>8617.0936320000001</v>
      </c>
      <c r="JI20" s="738">
        <f t="shared" si="696"/>
        <v>8703.2645683199989</v>
      </c>
      <c r="JJ20" s="738">
        <f t="shared" si="697"/>
        <v>8602.7318092799997</v>
      </c>
      <c r="JK20" s="738">
        <f t="shared" si="698"/>
        <v>7647.6705983999991</v>
      </c>
      <c r="JL20" s="738">
        <f t="shared" si="699"/>
        <v>8940.2346431999995</v>
      </c>
      <c r="JM20" s="738">
        <f t="shared" ref="JM20" si="3071">JN53*JM$33</f>
        <v>12063.9310848</v>
      </c>
      <c r="JN20" s="738">
        <f t="shared" ref="JN20" si="3072">JN53*JN$33</f>
        <v>17234.187264</v>
      </c>
      <c r="JO20" s="738">
        <f t="shared" si="702"/>
        <v>11734.475183999999</v>
      </c>
      <c r="JP20" s="738">
        <f t="shared" si="703"/>
        <v>11851.81993584</v>
      </c>
      <c r="JQ20" s="738">
        <f t="shared" si="704"/>
        <v>11714.917725360001</v>
      </c>
      <c r="JR20" s="738">
        <f t="shared" si="705"/>
        <v>10414.3467258</v>
      </c>
      <c r="JS20" s="738">
        <f t="shared" si="706"/>
        <v>12174.5180034</v>
      </c>
      <c r="JT20" s="738">
        <f t="shared" ref="JT20" si="3073">JU53*JT$33</f>
        <v>16428.2652576</v>
      </c>
      <c r="JU20" s="738">
        <f t="shared" ref="JU20" si="3074">JU53*JU$33</f>
        <v>23468.950367999998</v>
      </c>
      <c r="JV20" s="738">
        <f t="shared" si="709"/>
        <v>15017.495999999999</v>
      </c>
      <c r="JW20" s="738">
        <f t="shared" si="710"/>
        <v>15167.670960000001</v>
      </c>
      <c r="JX20" s="738">
        <f t="shared" si="711"/>
        <v>14992.466840000001</v>
      </c>
      <c r="JY20" s="738">
        <f t="shared" si="712"/>
        <v>13328.027700000001</v>
      </c>
      <c r="JZ20" s="738">
        <f t="shared" si="713"/>
        <v>15580.652100000001</v>
      </c>
      <c r="KA20" s="738">
        <f t="shared" ref="KA20" si="3075">KB53*KA$33</f>
        <v>21024.494400000003</v>
      </c>
      <c r="KB20" s="738">
        <f t="shared" ref="KB20" si="3076">KB53*KB$33</f>
        <v>30034.991999999998</v>
      </c>
      <c r="KC20" s="738">
        <f t="shared" si="716"/>
        <v>18507.125999999997</v>
      </c>
      <c r="KD20" s="738">
        <f t="shared" si="717"/>
        <v>18692.197259999997</v>
      </c>
      <c r="KE20" s="738">
        <f t="shared" si="718"/>
        <v>18476.280790000001</v>
      </c>
      <c r="KF20" s="738">
        <f t="shared" si="719"/>
        <v>16425.074324999998</v>
      </c>
      <c r="KG20" s="738">
        <f t="shared" si="720"/>
        <v>19201.143225</v>
      </c>
      <c r="KH20" s="738">
        <f t="shared" ref="KH20" si="3077">KI53*KH$33</f>
        <v>25909.9764</v>
      </c>
      <c r="KI20" s="738">
        <f t="shared" ref="KI20" si="3078">KI53*KI$33</f>
        <v>37014.251999999993</v>
      </c>
      <c r="KJ20" s="738">
        <f t="shared" si="723"/>
        <v>16391.760231600001</v>
      </c>
      <c r="KK20" s="738">
        <f t="shared" si="724"/>
        <v>14125.539742200001</v>
      </c>
      <c r="KL20" s="738">
        <f t="shared" si="725"/>
        <v>16119.132202800001</v>
      </c>
      <c r="KM20" s="738">
        <f t="shared" si="726"/>
        <v>19135.0797714</v>
      </c>
      <c r="KN20" s="738">
        <f t="shared" si="727"/>
        <v>23582.324491200001</v>
      </c>
      <c r="KO20" s="738">
        <f t="shared" ref="KO20" si="3079">KP53*KO$33</f>
        <v>33328.776520799998</v>
      </c>
      <c r="KP20" s="738">
        <f t="shared" ref="KP20" si="3080">KP53*KP$33</f>
        <v>47726.944291800006</v>
      </c>
      <c r="KQ20" s="738">
        <f t="shared" si="730"/>
        <v>16210.240992000001</v>
      </c>
      <c r="KR20" s="738">
        <f t="shared" si="731"/>
        <v>16372.343401920001</v>
      </c>
      <c r="KS20" s="738">
        <f t="shared" si="732"/>
        <v>16183.223923680001</v>
      </c>
      <c r="KT20" s="738">
        <f t="shared" si="733"/>
        <v>14386.588880400001</v>
      </c>
      <c r="KU20" s="738">
        <f t="shared" si="734"/>
        <v>16818.1250292</v>
      </c>
      <c r="KV20" s="738">
        <f t="shared" ref="KV20" si="3081">KW53*KV$33</f>
        <v>22694.337388800002</v>
      </c>
      <c r="KW20" s="738">
        <f t="shared" ref="KW20" si="3082">KW53*KW$33</f>
        <v>32420.481984000002</v>
      </c>
      <c r="KX20" s="738">
        <f t="shared" si="737"/>
        <v>11998.999152</v>
      </c>
      <c r="KY20" s="738">
        <f t="shared" si="738"/>
        <v>12118.989143520001</v>
      </c>
      <c r="KZ20" s="738">
        <f t="shared" si="739"/>
        <v>11979.00082008</v>
      </c>
      <c r="LA20" s="738">
        <f t="shared" si="740"/>
        <v>10649.1117474</v>
      </c>
      <c r="LB20" s="738">
        <f t="shared" si="741"/>
        <v>12448.9616202</v>
      </c>
      <c r="LC20" s="738">
        <f t="shared" ref="LC20" si="3083">LD53*LC$33</f>
        <v>16798.598812800003</v>
      </c>
      <c r="LD20" s="738">
        <f t="shared" ref="LD20" si="3084">LD53*LD$33</f>
        <v>23997.998304000001</v>
      </c>
      <c r="LE20" s="738">
        <f t="shared" si="744"/>
        <v>18578.027808000003</v>
      </c>
      <c r="LF20" s="738">
        <f t="shared" si="745"/>
        <v>18763.808086080004</v>
      </c>
      <c r="LG20" s="738">
        <f t="shared" si="746"/>
        <v>18547.064428320005</v>
      </c>
      <c r="LH20" s="738">
        <f t="shared" si="747"/>
        <v>16487.999679600005</v>
      </c>
      <c r="LI20" s="738">
        <f t="shared" si="748"/>
        <v>19274.703850800004</v>
      </c>
      <c r="LJ20" s="738">
        <f t="shared" ref="LJ20" si="3085">LK53*LJ$33</f>
        <v>26009.238931200009</v>
      </c>
      <c r="LK20" s="738">
        <f t="shared" ref="LK20" si="3086">LK53*LK$33</f>
        <v>37156.055616000005</v>
      </c>
      <c r="LL20" s="738">
        <f t="shared" si="751"/>
        <v>21806.098128000001</v>
      </c>
      <c r="LM20" s="738">
        <f t="shared" si="752"/>
        <v>22024.159109280001</v>
      </c>
      <c r="LN20" s="738">
        <f t="shared" si="753"/>
        <v>21769.754631120002</v>
      </c>
      <c r="LO20" s="738">
        <f t="shared" si="754"/>
        <v>19352.912088600002</v>
      </c>
      <c r="LP20" s="738">
        <f t="shared" si="755"/>
        <v>22623.8268078</v>
      </c>
      <c r="LQ20" s="738">
        <f t="shared" ref="LQ20" si="3087">LR53*LQ$33</f>
        <v>30528.537379200003</v>
      </c>
      <c r="LR20" s="738">
        <f t="shared" ref="LR20" si="3088">LR53*LR$33</f>
        <v>43612.196256000003</v>
      </c>
      <c r="LS20" s="738">
        <f t="shared" si="758"/>
        <v>36234.823872000001</v>
      </c>
      <c r="LT20" s="738">
        <f t="shared" si="759"/>
        <v>36597.172110720006</v>
      </c>
      <c r="LU20" s="738">
        <f t="shared" si="760"/>
        <v>36174.43249888</v>
      </c>
      <c r="LV20" s="738">
        <f t="shared" si="761"/>
        <v>32158.4061864</v>
      </c>
      <c r="LW20" s="738">
        <f t="shared" si="762"/>
        <v>37593.6297672</v>
      </c>
      <c r="LX20" s="738">
        <f t="shared" ref="LX20" si="3089">LY53*LX$33</f>
        <v>50728.753420800007</v>
      </c>
      <c r="LY20" s="738">
        <f t="shared" ref="LY20" si="3090">LY53*LY$33</f>
        <v>72469.647744000002</v>
      </c>
      <c r="LZ20" s="738">
        <f t="shared" si="765"/>
        <v>43953.247104000002</v>
      </c>
      <c r="MA20" s="738">
        <f t="shared" si="766"/>
        <v>44392.779575040004</v>
      </c>
      <c r="MB20" s="738">
        <f t="shared" si="767"/>
        <v>43879.991692160002</v>
      </c>
      <c r="MC20" s="738">
        <f t="shared" si="768"/>
        <v>39008.506804800003</v>
      </c>
      <c r="MD20" s="738">
        <f t="shared" si="769"/>
        <v>45601.493870400001</v>
      </c>
      <c r="ME20" s="738">
        <f t="shared" ref="ME20" si="3091">MF53*ME$33</f>
        <v>61534.54594560001</v>
      </c>
      <c r="MF20" s="738">
        <f t="shared" ref="MF20" si="3092">MF53*MF$33</f>
        <v>87906.494208000004</v>
      </c>
      <c r="MG20" s="738">
        <f t="shared" si="772"/>
        <v>46968.808224</v>
      </c>
      <c r="MH20" s="738">
        <f t="shared" si="773"/>
        <v>47438.496306239998</v>
      </c>
      <c r="MI20" s="738">
        <f t="shared" si="774"/>
        <v>46890.526876960001</v>
      </c>
      <c r="MJ20" s="738">
        <f t="shared" si="775"/>
        <v>41684.817298800001</v>
      </c>
      <c r="MK20" s="738">
        <f t="shared" si="776"/>
        <v>48730.1385324</v>
      </c>
      <c r="ML20" s="738">
        <f t="shared" ref="ML20" si="3093">MM53*ML$33</f>
        <v>65756.331513600002</v>
      </c>
      <c r="MM20" s="737">
        <v>86322.44</v>
      </c>
      <c r="MN20" s="738">
        <f t="shared" si="778"/>
        <v>63912.754327298106</v>
      </c>
      <c r="MO20" s="738">
        <f t="shared" si="779"/>
        <v>68261.312350866501</v>
      </c>
      <c r="MP20" s="738">
        <f t="shared" si="780"/>
        <v>70398.404724152104</v>
      </c>
      <c r="MQ20" s="738">
        <f t="shared" si="781"/>
        <v>78160.879887985313</v>
      </c>
      <c r="MR20" s="738">
        <f t="shared" si="782"/>
        <v>84140.185943755714</v>
      </c>
      <c r="MS20" s="738">
        <f t="shared" ref="MS20" si="3094">MT53*MS$33</f>
        <v>98700.394730991815</v>
      </c>
      <c r="MT20" s="738">
        <f t="shared" ref="MT20" si="3095">MT53*MT$33</f>
        <v>132939.35684192393</v>
      </c>
      <c r="MU20" s="738">
        <f t="shared" si="785"/>
        <v>48537.699311999997</v>
      </c>
      <c r="MV20" s="738">
        <f t="shared" si="786"/>
        <v>0</v>
      </c>
      <c r="MW20" s="738">
        <f t="shared" si="787"/>
        <v>19131.647903999998</v>
      </c>
      <c r="MX20" s="738">
        <f t="shared" si="788"/>
        <v>17729.250873999998</v>
      </c>
      <c r="MY20" s="738">
        <f t="shared" si="789"/>
        <v>16843.526433999999</v>
      </c>
      <c r="MZ20" s="738">
        <f t="shared" ref="MZ20" si="3096">NA53*MZ$33</f>
        <v>19987.848195999999</v>
      </c>
      <c r="NA20" s="738">
        <f t="shared" ref="NA20" si="3097">NA53*NA$33</f>
        <v>25376.005205999998</v>
      </c>
      <c r="NB20" s="738">
        <f t="shared" si="792"/>
        <v>16460.286927999998</v>
      </c>
      <c r="NC20" s="738">
        <f t="shared" si="793"/>
        <v>0</v>
      </c>
      <c r="ND20" s="738">
        <f t="shared" si="794"/>
        <v>13353.407770339998</v>
      </c>
      <c r="NE20" s="738">
        <f t="shared" si="795"/>
        <v>13013.91435245</v>
      </c>
      <c r="NF20" s="738">
        <f t="shared" si="796"/>
        <v>13836.928698849999</v>
      </c>
      <c r="NG20" s="738">
        <f t="shared" ref="NG20" si="3098">NH53*NG$33</f>
        <v>19855.221106899997</v>
      </c>
      <c r="NH20" s="738">
        <f t="shared" ref="NH20" si="3099">NH53*NH$33</f>
        <v>26357.034443459997</v>
      </c>
      <c r="NI20" s="738">
        <f t="shared" si="799"/>
        <v>13897.927403999998</v>
      </c>
      <c r="NJ20" s="738">
        <f t="shared" si="800"/>
        <v>14036.906678039999</v>
      </c>
      <c r="NK20" s="738">
        <f t="shared" si="801"/>
        <v>13874.764191659999</v>
      </c>
      <c r="NL20" s="738">
        <f t="shared" si="802"/>
        <v>12334.410571049999</v>
      </c>
      <c r="NM20" s="738">
        <f t="shared" si="803"/>
        <v>14419.099681649999</v>
      </c>
      <c r="NN20" s="738">
        <f t="shared" ref="NN20" si="3100">NO53*NN$33</f>
        <v>19457.098365599999</v>
      </c>
      <c r="NO20" s="738">
        <f t="shared" ref="NO20" si="3101">NO53*NO$33</f>
        <v>27795.854807999996</v>
      </c>
      <c r="NP20" s="738">
        <f t="shared" si="806"/>
        <v>12861.053867999997</v>
      </c>
      <c r="NQ20" s="738">
        <f t="shared" si="807"/>
        <v>12989.664406679998</v>
      </c>
      <c r="NR20" s="738">
        <f t="shared" si="808"/>
        <v>12839.61877822</v>
      </c>
      <c r="NS20" s="738">
        <f t="shared" si="809"/>
        <v>11414.185307849999</v>
      </c>
      <c r="NT20" s="738">
        <f t="shared" si="810"/>
        <v>13343.343388049998</v>
      </c>
      <c r="NU20" s="738">
        <f t="shared" ref="NU20" si="3102">NV53*NU$33</f>
        <v>18005.475415199999</v>
      </c>
      <c r="NV20" s="738">
        <f t="shared" ref="NV20" si="3103">NV53*NV$33</f>
        <v>25722.107735999994</v>
      </c>
      <c r="NW20" s="738">
        <f t="shared" si="813"/>
        <v>11086.692611999999</v>
      </c>
      <c r="NX20" s="738">
        <f t="shared" si="814"/>
        <v>11197.55953812</v>
      </c>
      <c r="NY20" s="738">
        <f t="shared" si="815"/>
        <v>11068.214790980001</v>
      </c>
      <c r="NZ20" s="738">
        <f t="shared" si="816"/>
        <v>9839.4396931499996</v>
      </c>
      <c r="OA20" s="738">
        <f t="shared" si="817"/>
        <v>11502.443584950001</v>
      </c>
      <c r="OB20" s="738">
        <f t="shared" ref="OB20" si="3104">OC53*OB$33</f>
        <v>15521.369656800001</v>
      </c>
      <c r="OC20" s="738">
        <f t="shared" si="378"/>
        <v>22173.385223999998</v>
      </c>
      <c r="OD20" s="738">
        <f>$OJ$53*OD$33</f>
        <v>14466.507695999999</v>
      </c>
      <c r="OE20" s="738">
        <f t="shared" ref="OE20:OJ20" si="3105">$OJ$53*OE$33</f>
        <v>14611.172772959999</v>
      </c>
      <c r="OF20" s="738">
        <f t="shared" si="3105"/>
        <v>14442.396849839999</v>
      </c>
      <c r="OG20" s="738">
        <f t="shared" si="3105"/>
        <v>12839.025580199999</v>
      </c>
      <c r="OH20" s="738">
        <f t="shared" si="3105"/>
        <v>15009.001734599999</v>
      </c>
      <c r="OI20" s="738">
        <f t="shared" si="3105"/>
        <v>20253.1107744</v>
      </c>
      <c r="OJ20" s="740">
        <f t="shared" si="3105"/>
        <v>28933.015391999998</v>
      </c>
      <c r="OK20" s="738">
        <f t="shared" si="1774"/>
        <v>14682.920544000001</v>
      </c>
      <c r="OL20" s="738">
        <f t="shared" si="1774"/>
        <v>14829.749749440001</v>
      </c>
      <c r="OM20" s="738">
        <f t="shared" ref="OM20:OR20" si="3106">$OQ53*OM$33</f>
        <v>14658.449009760001</v>
      </c>
      <c r="ON20" s="738">
        <f t="shared" si="3106"/>
        <v>13031.091982800001</v>
      </c>
      <c r="OO20" s="738">
        <f t="shared" si="3106"/>
        <v>15233.530064400002</v>
      </c>
      <c r="OP20" s="738">
        <f t="shared" si="3106"/>
        <v>20556.088761600004</v>
      </c>
      <c r="OQ20" s="738">
        <f t="shared" si="3106"/>
        <v>29365.841088000001</v>
      </c>
      <c r="OR20" s="738">
        <f t="shared" si="821"/>
        <v>16369.484399999999</v>
      </c>
      <c r="OS20" s="738">
        <f t="shared" si="821"/>
        <v>16533.179243999999</v>
      </c>
      <c r="OT20" s="738">
        <f t="shared" si="821"/>
        <v>16342.201926</v>
      </c>
      <c r="OU20" s="738">
        <f t="shared" si="821"/>
        <v>14527.917404999998</v>
      </c>
      <c r="OV20" s="738">
        <f t="shared" si="821"/>
        <v>16983.340065</v>
      </c>
      <c r="OW20" s="738">
        <f t="shared" si="821"/>
        <v>22917.278160000002</v>
      </c>
      <c r="OX20" s="738">
        <f t="shared" si="821"/>
        <v>32738.968799999999</v>
      </c>
      <c r="OY20" s="738">
        <f t="shared" ref="OY20:PE20" si="3107">$PE53*OY$33</f>
        <v>11168.841168000001</v>
      </c>
      <c r="OZ20" s="738">
        <f t="shared" si="3107"/>
        <v>11280.529579680002</v>
      </c>
      <c r="PA20" s="738">
        <f t="shared" si="3107"/>
        <v>11150.226432720001</v>
      </c>
      <c r="PB20" s="738">
        <f t="shared" si="3107"/>
        <v>9912.3465366000019</v>
      </c>
      <c r="PC20" s="738">
        <f t="shared" si="3107"/>
        <v>11587.672711800002</v>
      </c>
      <c r="PD20" s="738">
        <f t="shared" si="3107"/>
        <v>15636.377635200002</v>
      </c>
      <c r="PE20" s="738">
        <f t="shared" si="3107"/>
        <v>22337.682336000002</v>
      </c>
      <c r="PF20" s="738">
        <f t="shared" ref="PF20:PL20" si="3108">$PL53*PF$33</f>
        <v>9935.4237119999998</v>
      </c>
      <c r="PG20" s="738">
        <f t="shared" si="3108"/>
        <v>10034.77794912</v>
      </c>
      <c r="PH20" s="738">
        <f t="shared" si="3108"/>
        <v>9918.8646724800001</v>
      </c>
      <c r="PI20" s="738">
        <f t="shared" si="3108"/>
        <v>8817.6885444</v>
      </c>
      <c r="PJ20" s="738">
        <f t="shared" si="3108"/>
        <v>10308.0021012</v>
      </c>
      <c r="PK20" s="738">
        <f t="shared" si="3108"/>
        <v>13909.5931968</v>
      </c>
      <c r="PL20" s="738">
        <f t="shared" si="3108"/>
        <v>19870.847424</v>
      </c>
      <c r="PM20" s="738">
        <f t="shared" ref="PM20:PS20" si="3109">$PS53*PM$33</f>
        <v>9775.4219999999987</v>
      </c>
      <c r="PN20" s="738">
        <f t="shared" si="3109"/>
        <v>9873.1762199999994</v>
      </c>
      <c r="PO20" s="738">
        <f t="shared" si="3109"/>
        <v>9759.1296299999995</v>
      </c>
      <c r="PP20" s="738">
        <f t="shared" si="3109"/>
        <v>8675.6870249999993</v>
      </c>
      <c r="PQ20" s="738">
        <f t="shared" si="3109"/>
        <v>10142.000324999999</v>
      </c>
      <c r="PR20" s="738">
        <f t="shared" si="3109"/>
        <v>13685.5908</v>
      </c>
      <c r="PS20" s="738">
        <f t="shared" si="3109"/>
        <v>19550.843999999997</v>
      </c>
      <c r="PT20" s="738">
        <f t="shared" ref="PT20:PZ20" si="3110">$PZ53*PT$33</f>
        <v>10465.818047999999</v>
      </c>
      <c r="PU20" s="738">
        <f t="shared" si="3110"/>
        <v>10570.47622848</v>
      </c>
      <c r="PV20" s="738">
        <f t="shared" si="3110"/>
        <v>10448.37501792</v>
      </c>
      <c r="PW20" s="738">
        <f t="shared" si="3110"/>
        <v>9288.4135176</v>
      </c>
      <c r="PX20" s="738">
        <f t="shared" si="3110"/>
        <v>10858.2862248</v>
      </c>
      <c r="PY20" s="738">
        <f t="shared" si="3110"/>
        <v>14652.145267200001</v>
      </c>
      <c r="PZ20" s="738">
        <f t="shared" si="3110"/>
        <v>20931.636095999998</v>
      </c>
      <c r="QA20" s="738">
        <f t="shared" ref="QA20:QG20" si="3111">$QG53*QA$33</f>
        <v>12326.902991999999</v>
      </c>
      <c r="QB20" s="738">
        <f t="shared" si="3111"/>
        <v>12450.17202192</v>
      </c>
      <c r="QC20" s="738">
        <f t="shared" si="3111"/>
        <v>12306.358153679999</v>
      </c>
      <c r="QD20" s="738">
        <f t="shared" si="3111"/>
        <v>10940.126405399998</v>
      </c>
      <c r="QE20" s="738">
        <f t="shared" si="3111"/>
        <v>12789.1618542</v>
      </c>
      <c r="QF20" s="738">
        <f t="shared" si="3111"/>
        <v>17257.664188800001</v>
      </c>
      <c r="QG20" s="738">
        <f t="shared" si="3111"/>
        <v>24653.805983999999</v>
      </c>
      <c r="QH20" s="738">
        <f t="shared" ref="QH20:QN20" si="3112">$QN53*QH$33</f>
        <v>11533.512923999999</v>
      </c>
      <c r="QI20" s="738">
        <f t="shared" si="3112"/>
        <v>11648.848053239999</v>
      </c>
      <c r="QJ20" s="738">
        <f t="shared" si="3112"/>
        <v>11514.290402459999</v>
      </c>
      <c r="QK20" s="738">
        <f t="shared" si="3112"/>
        <v>10235.992720049999</v>
      </c>
      <c r="QL20" s="738">
        <f t="shared" si="3112"/>
        <v>11966.019658649999</v>
      </c>
      <c r="QM20" s="738">
        <f t="shared" si="3112"/>
        <v>16146.918093599999</v>
      </c>
      <c r="QN20" s="738">
        <f t="shared" si="3112"/>
        <v>23067.025847999997</v>
      </c>
      <c r="QO20" s="738">
        <f t="shared" ref="QO20:QU20" si="3113">$QU53*QO$33</f>
        <v>15465.345101999999</v>
      </c>
      <c r="QP20" s="738">
        <f t="shared" si="3113"/>
        <v>15619.998553019999</v>
      </c>
      <c r="QQ20" s="738">
        <f t="shared" si="3113"/>
        <v>15439.569526830001</v>
      </c>
      <c r="QR20" s="738">
        <f t="shared" si="3113"/>
        <v>13725.493778025</v>
      </c>
      <c r="QS20" s="738">
        <f t="shared" si="3113"/>
        <v>16045.295543324999</v>
      </c>
      <c r="QT20" s="738">
        <f t="shared" si="3113"/>
        <v>21651.4831428</v>
      </c>
      <c r="QU20" s="738">
        <f t="shared" si="3113"/>
        <v>30930.690203999999</v>
      </c>
      <c r="QV20" s="738">
        <f>$RB53*QV$33</f>
        <v>12456.632772000001</v>
      </c>
      <c r="QW20" s="738">
        <f t="shared" ref="QV20:RB20" si="3114">$RB53*QW$33</f>
        <v>12581.199099720001</v>
      </c>
      <c r="QX20" s="738">
        <f t="shared" si="3114"/>
        <v>12435.871717380001</v>
      </c>
      <c r="QY20" s="738">
        <f t="shared" si="3114"/>
        <v>11055.26158515</v>
      </c>
      <c r="QZ20" s="738">
        <f t="shared" si="3114"/>
        <v>12923.756500950001</v>
      </c>
      <c r="RA20" s="738">
        <f t="shared" si="3114"/>
        <v>17439.285880800002</v>
      </c>
      <c r="RB20" s="738">
        <f t="shared" si="3114"/>
        <v>24913.265544000002</v>
      </c>
      <c r="RC20" s="738">
        <f t="shared" ref="RC20:RI20" si="3115">$RI53*RC$33</f>
        <v>12979.290041999999</v>
      </c>
      <c r="RD20" s="738">
        <f t="shared" si="3115"/>
        <v>13109.082942419998</v>
      </c>
      <c r="RE20" s="738">
        <f t="shared" si="3115"/>
        <v>12957.657891929999</v>
      </c>
      <c r="RF20" s="738">
        <f t="shared" si="3115"/>
        <v>11519.119912274999</v>
      </c>
      <c r="RG20" s="738">
        <f t="shared" si="3115"/>
        <v>13466.013418574998</v>
      </c>
      <c r="RH20" s="738">
        <f t="shared" si="3115"/>
        <v>18171.006058799998</v>
      </c>
      <c r="RI20" s="738">
        <f t="shared" si="3115"/>
        <v>25958.580083999997</v>
      </c>
      <c r="RJ20" s="738">
        <f t="shared" ref="RJ20:RP20" si="3116">$RP53*RJ$33</f>
        <v>16414.812198</v>
      </c>
      <c r="RK20" s="738">
        <f t="shared" si="3116"/>
        <v>16578.96031998</v>
      </c>
      <c r="RL20" s="738">
        <f t="shared" si="3116"/>
        <v>16387.454177669999</v>
      </c>
      <c r="RM20" s="738">
        <f t="shared" si="3116"/>
        <v>14568.145825725</v>
      </c>
      <c r="RN20" s="738">
        <f t="shared" si="3116"/>
        <v>17030.367655424998</v>
      </c>
      <c r="RO20" s="738">
        <f t="shared" si="3116"/>
        <v>22980.737077199999</v>
      </c>
      <c r="RP20" s="738">
        <f t="shared" si="3116"/>
        <v>32829.624395999999</v>
      </c>
      <c r="RQ20" s="738">
        <f t="shared" ref="RQ20:RW20" si="3117">$RW53*RQ$33</f>
        <v>17429.510969999996</v>
      </c>
      <c r="RR20" s="738">
        <f t="shared" si="3117"/>
        <v>17603.806079699996</v>
      </c>
      <c r="RS20" s="738">
        <f t="shared" si="3117"/>
        <v>17400.461785049996</v>
      </c>
      <c r="RT20" s="738">
        <f t="shared" si="3117"/>
        <v>15468.690985874997</v>
      </c>
      <c r="RU20" s="738">
        <f t="shared" si="3117"/>
        <v>18083.117631374997</v>
      </c>
      <c r="RV20" s="738">
        <f t="shared" si="3117"/>
        <v>24401.315357999996</v>
      </c>
      <c r="RW20" s="738">
        <f t="shared" si="3117"/>
        <v>34859.021939999991</v>
      </c>
      <c r="RX20" s="738">
        <f t="shared" ref="RX20:SK21" si="3118">$SD53*RX$33</f>
        <v>18955.104299999999</v>
      </c>
      <c r="RY20" s="738">
        <f t="shared" si="3118"/>
        <v>19144.655342999999</v>
      </c>
      <c r="RZ20" s="738">
        <f t="shared" si="3118"/>
        <v>18923.512459499998</v>
      </c>
      <c r="SA20" s="738">
        <f t="shared" si="3118"/>
        <v>16822.655066249998</v>
      </c>
      <c r="SB20" s="738">
        <f t="shared" si="3118"/>
        <v>19665.920711249997</v>
      </c>
      <c r="SC20" s="738">
        <f t="shared" si="3118"/>
        <v>26537.14602</v>
      </c>
      <c r="SD20" s="738">
        <f t="shared" si="3118"/>
        <v>37910.208599999998</v>
      </c>
      <c r="SE20" s="738">
        <f t="shared" ref="SE20:SK20" si="3119">$SK53*SE$33</f>
        <v>13681.733796</v>
      </c>
      <c r="SF20" s="738">
        <f t="shared" si="3119"/>
        <v>13818.55113396</v>
      </c>
      <c r="SG20" s="738">
        <f t="shared" si="3119"/>
        <v>13658.930906340001</v>
      </c>
      <c r="SH20" s="738">
        <f t="shared" si="3119"/>
        <v>12142.538743950001</v>
      </c>
      <c r="SI20" s="738">
        <f t="shared" si="3119"/>
        <v>14194.79881335</v>
      </c>
      <c r="SJ20" s="738">
        <f t="shared" si="3119"/>
        <v>19154.427314400004</v>
      </c>
      <c r="SK20" s="738">
        <f t="shared" si="3119"/>
        <v>27363.467592000001</v>
      </c>
      <c r="SL20" s="108">
        <f t="shared" ref="SL20:SR20" si="3120">$SR53*SL$33</f>
        <v>13342.009446</v>
      </c>
      <c r="SM20" s="108">
        <f t="shared" si="3120"/>
        <v>13475.42954046</v>
      </c>
      <c r="SN20" s="108">
        <f t="shared" si="3120"/>
        <v>13319.772763590001</v>
      </c>
      <c r="SO20" s="108">
        <f t="shared" si="3120"/>
        <v>11841.033383324999</v>
      </c>
      <c r="SP20" s="108">
        <f t="shared" si="3120"/>
        <v>13842.334800225</v>
      </c>
      <c r="SQ20" s="108">
        <f t="shared" si="3120"/>
        <v>18678.813224400001</v>
      </c>
      <c r="SR20" s="108">
        <f t="shared" si="3120"/>
        <v>26684.018892</v>
      </c>
      <c r="SS20" s="738">
        <f t="shared" si="2988"/>
        <v>13940.752446</v>
      </c>
      <c r="ST20" s="738">
        <f t="shared" si="2988"/>
        <v>14080.159970460001</v>
      </c>
      <c r="SU20" s="738">
        <f t="shared" si="2988"/>
        <v>13917.517858590001</v>
      </c>
      <c r="SV20" s="738">
        <f t="shared" si="2988"/>
        <v>12372.417795825</v>
      </c>
      <c r="SW20" s="738">
        <f t="shared" si="2988"/>
        <v>14463.530662725001</v>
      </c>
      <c r="SX20" s="738">
        <f t="shared" si="2988"/>
        <v>19517.053424400001</v>
      </c>
      <c r="SY20" s="738">
        <f t="shared" si="2988"/>
        <v>27881.504892000001</v>
      </c>
      <c r="SZ20" s="738">
        <f>$TF53*SZ$33</f>
        <v>14904.194471999999</v>
      </c>
      <c r="TA20" s="738">
        <f t="shared" ref="TA20:TF20" si="3121">$TF53*TA$33</f>
        <v>15053.236416719999</v>
      </c>
      <c r="TB20" s="738">
        <f t="shared" si="3121"/>
        <v>14879.35414788</v>
      </c>
      <c r="TC20" s="738">
        <f t="shared" si="3121"/>
        <v>13227.4725939</v>
      </c>
      <c r="TD20" s="738">
        <f t="shared" si="3121"/>
        <v>15463.101764699999</v>
      </c>
      <c r="TE20" s="738">
        <f t="shared" si="3121"/>
        <v>20865.872260799999</v>
      </c>
      <c r="TF20" s="738">
        <f t="shared" si="3121"/>
        <v>29808.388943999998</v>
      </c>
      <c r="TG20" s="738">
        <f>$TM53*TG$33</f>
        <v>15621.025949999999</v>
      </c>
      <c r="TH20" s="738">
        <f t="shared" ref="TH20:TM20" si="3122">$TM53*TH$33</f>
        <v>15777.236209500001</v>
      </c>
      <c r="TI20" s="738">
        <f t="shared" si="3122"/>
        <v>15594.990906749999</v>
      </c>
      <c r="TJ20" s="738">
        <f t="shared" si="3122"/>
        <v>13863.660530625</v>
      </c>
      <c r="TK20" s="738">
        <f t="shared" si="3122"/>
        <v>16206.814423124999</v>
      </c>
      <c r="TL20" s="738">
        <f t="shared" si="3122"/>
        <v>21869.43633</v>
      </c>
      <c r="TM20" s="738">
        <f t="shared" si="3122"/>
        <v>31242.051899999999</v>
      </c>
      <c r="TN20" s="738">
        <f>$TT53*TN$33</f>
        <v>15073.855361999997</v>
      </c>
      <c r="TO20" s="738">
        <f t="shared" ref="TO20:TT20" si="3123">$TT53*TO$33</f>
        <v>15224.593915619998</v>
      </c>
      <c r="TP20" s="738">
        <f t="shared" si="3123"/>
        <v>15048.732269729999</v>
      </c>
      <c r="TQ20" s="738">
        <f t="shared" si="3123"/>
        <v>13378.046633774999</v>
      </c>
      <c r="TR20" s="738">
        <f t="shared" si="3123"/>
        <v>15639.124938074998</v>
      </c>
      <c r="TS20" s="738">
        <f t="shared" si="3123"/>
        <v>21103.3975068</v>
      </c>
      <c r="TT20" s="738">
        <f t="shared" si="3123"/>
        <v>30147.710723999993</v>
      </c>
      <c r="TU20" s="738">
        <f>$UA53*TU$33</f>
        <v>15216.268013999999</v>
      </c>
      <c r="TV20" s="738">
        <f t="shared" ref="TV20:UA20" si="3124">$UA53*TV$33</f>
        <v>15368.430694140001</v>
      </c>
      <c r="TW20" s="738">
        <f t="shared" si="3124"/>
        <v>15190.90756731</v>
      </c>
      <c r="TX20" s="738">
        <f t="shared" si="3124"/>
        <v>13504.437862425</v>
      </c>
      <c r="TY20" s="738">
        <f t="shared" si="3124"/>
        <v>15786.878064525001</v>
      </c>
      <c r="TZ20" s="738">
        <f t="shared" si="3124"/>
        <v>21302.7752196</v>
      </c>
      <c r="UA20" s="738">
        <f t="shared" si="3124"/>
        <v>30432.536027999999</v>
      </c>
      <c r="UB20" s="738">
        <f>$UH53*UB$33</f>
        <v>14938.502381999999</v>
      </c>
      <c r="UC20" s="738">
        <f t="shared" ref="UC20:UH20" si="3125">$UH53*UC$33</f>
        <v>15087.88740582</v>
      </c>
      <c r="UD20" s="738">
        <f t="shared" si="3125"/>
        <v>14913.604878030001</v>
      </c>
      <c r="UE20" s="738">
        <f t="shared" si="3125"/>
        <v>13257.920864025</v>
      </c>
      <c r="UF20" s="738">
        <f t="shared" si="3125"/>
        <v>15498.696221324999</v>
      </c>
      <c r="UG20" s="738">
        <f t="shared" si="3125"/>
        <v>20913.903334800001</v>
      </c>
      <c r="UH20" s="738">
        <f t="shared" si="3125"/>
        <v>29877.004763999998</v>
      </c>
      <c r="UI20" s="108">
        <f>$UO53*UI$33*$UI$34</f>
        <v>14974.094095528682</v>
      </c>
      <c r="UJ20" s="108">
        <f t="shared" ref="UJ20:UO20" si="3126">$UO53*UJ$33*$UI$34</f>
        <v>15123.83503648397</v>
      </c>
      <c r="UK20" s="108">
        <f t="shared" si="3126"/>
        <v>14949.137272036136</v>
      </c>
      <c r="UL20" s="108">
        <f t="shared" si="3126"/>
        <v>13289.508509781708</v>
      </c>
      <c r="UM20" s="108">
        <f t="shared" si="3126"/>
        <v>15535.622624111011</v>
      </c>
      <c r="UN20" s="108">
        <f t="shared" si="3126"/>
        <v>20963.731733740158</v>
      </c>
      <c r="UO20" s="108">
        <f t="shared" si="3126"/>
        <v>29948.188191057365</v>
      </c>
      <c r="UP20" s="108">
        <f t="shared" si="843"/>
        <v>14975.611581821502</v>
      </c>
      <c r="UQ20" s="108">
        <f t="shared" si="843"/>
        <v>15125.367697639718</v>
      </c>
      <c r="UR20" s="108">
        <f t="shared" si="843"/>
        <v>14950.652229185134</v>
      </c>
      <c r="US20" s="108">
        <f t="shared" si="843"/>
        <v>13290.855278866584</v>
      </c>
      <c r="UT20" s="108">
        <f t="shared" si="843"/>
        <v>15537.197016139809</v>
      </c>
      <c r="UU20" s="108">
        <f t="shared" si="843"/>
        <v>20965.856214550106</v>
      </c>
      <c r="UV20" s="108">
        <f t="shared" si="843"/>
        <v>29951.223163643004</v>
      </c>
      <c r="UW20" s="108">
        <f t="shared" si="844"/>
        <v>13065.371408233977</v>
      </c>
      <c r="UX20" s="108">
        <f t="shared" si="844"/>
        <v>13196.02512231632</v>
      </c>
      <c r="UY20" s="108">
        <f t="shared" si="844"/>
        <v>13043.595789220255</v>
      </c>
      <c r="UZ20" s="108">
        <f t="shared" si="844"/>
        <v>11595.517124807657</v>
      </c>
      <c r="VA20" s="108">
        <f t="shared" si="844"/>
        <v>13555.322836042753</v>
      </c>
      <c r="VB20" s="108">
        <f t="shared" si="844"/>
        <v>18291.51997152757</v>
      </c>
      <c r="VC20" s="108">
        <f t="shared" si="844"/>
        <v>26130.742816467955</v>
      </c>
      <c r="VD20" s="108">
        <f t="shared" si="845"/>
        <v>14178.710169942889</v>
      </c>
      <c r="VE20" s="108">
        <f t="shared" si="845"/>
        <v>14320.49727164232</v>
      </c>
      <c r="VF20" s="108">
        <f t="shared" si="845"/>
        <v>14155.078986326318</v>
      </c>
      <c r="VG20" s="108">
        <f t="shared" si="845"/>
        <v>12583.605275824315</v>
      </c>
      <c r="VH20" s="108">
        <f t="shared" si="845"/>
        <v>14710.411801315748</v>
      </c>
      <c r="VI20" s="108">
        <f t="shared" si="845"/>
        <v>19850.194237920048</v>
      </c>
      <c r="VJ20" s="108">
        <f t="shared" si="845"/>
        <v>28357.420339885779</v>
      </c>
      <c r="VK20" s="108">
        <f t="shared" si="846"/>
        <v>14055.921443859141</v>
      </c>
      <c r="VL20" s="108">
        <f t="shared" si="846"/>
        <v>14196.480658297733</v>
      </c>
      <c r="VM20" s="108">
        <f t="shared" si="846"/>
        <v>14032.494908119375</v>
      </c>
      <c r="VN20" s="108">
        <f t="shared" si="846"/>
        <v>12474.630281424987</v>
      </c>
      <c r="VO20" s="108">
        <f t="shared" si="846"/>
        <v>14583.018498003859</v>
      </c>
      <c r="VP20" s="108">
        <f t="shared" si="846"/>
        <v>19678.290021402798</v>
      </c>
      <c r="VQ20" s="108">
        <f t="shared" si="846"/>
        <v>28111.842887718281</v>
      </c>
      <c r="VR20" s="108">
        <f t="shared" si="847"/>
        <v>17593.63473767319</v>
      </c>
      <c r="VS20" s="108">
        <f t="shared" si="847"/>
        <v>17769.571085049924</v>
      </c>
      <c r="VT20" s="108">
        <f t="shared" si="847"/>
        <v>17564.312013110404</v>
      </c>
      <c r="VU20" s="108">
        <f t="shared" si="847"/>
        <v>15614.350829684956</v>
      </c>
      <c r="VV20" s="108">
        <f t="shared" si="847"/>
        <v>18253.396040335934</v>
      </c>
      <c r="VW20" s="108">
        <f t="shared" si="847"/>
        <v>24631.088632742471</v>
      </c>
      <c r="VX20" s="108">
        <f t="shared" si="847"/>
        <v>35187.26947534638</v>
      </c>
      <c r="VY20" s="108">
        <f t="shared" ref="VY20:WE20" si="3127">$WE53*VY$33</f>
        <v>21297.783780000002</v>
      </c>
      <c r="VZ20" s="108">
        <f t="shared" si="3127"/>
        <v>21510.761617800003</v>
      </c>
      <c r="WA20" s="108">
        <f t="shared" si="3127"/>
        <v>21262.287473700002</v>
      </c>
      <c r="WB20" s="108">
        <f t="shared" si="3127"/>
        <v>18901.78310475</v>
      </c>
      <c r="WC20" s="108">
        <f t="shared" si="3127"/>
        <v>22096.450671750001</v>
      </c>
      <c r="WD20" s="108">
        <f t="shared" si="3127"/>
        <v>29816.897292000005</v>
      </c>
      <c r="WE20" s="108">
        <f t="shared" si="3127"/>
        <v>42595.567560000003</v>
      </c>
      <c r="WF20" s="108">
        <f t="shared" si="850"/>
        <v>20167.615255794797</v>
      </c>
      <c r="WG20" s="108">
        <f t="shared" si="850"/>
        <v>20369.291408352743</v>
      </c>
      <c r="WH20" s="108">
        <f t="shared" si="850"/>
        <v>20134.002563701808</v>
      </c>
      <c r="WI20" s="108">
        <f t="shared" si="850"/>
        <v>17898.758539517883</v>
      </c>
      <c r="WJ20" s="108">
        <f t="shared" si="850"/>
        <v>20923.900827887104</v>
      </c>
      <c r="WK20" s="108">
        <f t="shared" si="850"/>
        <v>28234.661358112717</v>
      </c>
      <c r="WL20" s="108">
        <f t="shared" si="850"/>
        <v>40335.230511589594</v>
      </c>
      <c r="WM20" s="108">
        <f t="shared" si="851"/>
        <v>14449.678208026264</v>
      </c>
      <c r="WN20" s="108">
        <f t="shared" si="851"/>
        <v>14594.174990106527</v>
      </c>
      <c r="WO20" s="108">
        <f t="shared" si="851"/>
        <v>14425.595411012888</v>
      </c>
      <c r="WP20" s="108">
        <f t="shared" si="851"/>
        <v>12824.08940962331</v>
      </c>
      <c r="WQ20" s="108">
        <f t="shared" si="851"/>
        <v>14991.541140827248</v>
      </c>
      <c r="WR20" s="108">
        <f t="shared" si="851"/>
        <v>20229.549491236769</v>
      </c>
      <c r="WS20" s="108">
        <f t="shared" si="851"/>
        <v>28899.356416052527</v>
      </c>
      <c r="WT20" s="108">
        <f t="shared" si="852"/>
        <v>15462.678617617477</v>
      </c>
      <c r="WU20" s="108">
        <f t="shared" si="852"/>
        <v>15617.305403793653</v>
      </c>
      <c r="WV20" s="108">
        <f t="shared" si="852"/>
        <v>15436.907486588114</v>
      </c>
      <c r="WW20" s="108">
        <f t="shared" si="852"/>
        <v>13723.127273135511</v>
      </c>
      <c r="WX20" s="108">
        <f t="shared" si="852"/>
        <v>16042.529065778132</v>
      </c>
      <c r="WY20" s="108">
        <f t="shared" si="852"/>
        <v>21647.750064664469</v>
      </c>
      <c r="WZ20" s="108">
        <f t="shared" si="852"/>
        <v>30925.357235234955</v>
      </c>
      <c r="XA20" s="108">
        <f t="shared" si="853"/>
        <v>11728.11458023864</v>
      </c>
      <c r="XB20" s="108">
        <f t="shared" si="853"/>
        <v>11845.395726041026</v>
      </c>
      <c r="XC20" s="108">
        <f t="shared" si="853"/>
        <v>11708.56772260491</v>
      </c>
      <c r="XD20" s="108">
        <f t="shared" si="853"/>
        <v>10408.701689961794</v>
      </c>
      <c r="XE20" s="108">
        <f t="shared" si="853"/>
        <v>12167.918876997588</v>
      </c>
      <c r="XF20" s="108">
        <f t="shared" si="853"/>
        <v>16419.360412334096</v>
      </c>
      <c r="XG20" s="108">
        <f t="shared" si="853"/>
        <v>23456.22916047728</v>
      </c>
      <c r="XH20" s="108">
        <f t="shared" si="854"/>
        <v>13412.853395249833</v>
      </c>
      <c r="XI20" s="108">
        <f t="shared" si="854"/>
        <v>13546.981929202331</v>
      </c>
      <c r="XJ20" s="108">
        <f t="shared" si="854"/>
        <v>13390.498639591084</v>
      </c>
      <c r="XK20" s="108">
        <f t="shared" si="854"/>
        <v>11903.907388284228</v>
      </c>
      <c r="XL20" s="108">
        <f t="shared" si="854"/>
        <v>13915.835397571702</v>
      </c>
      <c r="XM20" s="108">
        <f t="shared" si="854"/>
        <v>18777.994753349769</v>
      </c>
      <c r="XN20" s="108">
        <f t="shared" si="854"/>
        <v>26825.706790499666</v>
      </c>
      <c r="XO20" s="108">
        <f t="shared" si="855"/>
        <v>16408.726689652885</v>
      </c>
      <c r="XP20" s="108">
        <f t="shared" si="855"/>
        <v>16572.813956549413</v>
      </c>
      <c r="XQ20" s="108">
        <f t="shared" si="855"/>
        <v>16381.378811836797</v>
      </c>
      <c r="XR20" s="108">
        <f t="shared" si="855"/>
        <v>14562.744937066936</v>
      </c>
      <c r="XS20" s="108">
        <f t="shared" si="855"/>
        <v>17024.05394051487</v>
      </c>
      <c r="XT20" s="108">
        <f t="shared" si="855"/>
        <v>22972.217365514043</v>
      </c>
      <c r="XU20" s="108">
        <f t="shared" si="855"/>
        <v>32817.453379305771</v>
      </c>
      <c r="XV20" s="108">
        <f t="shared" si="856"/>
        <v>17620.827091789255</v>
      </c>
      <c r="XW20" s="108">
        <f t="shared" si="856"/>
        <v>17797.035362707153</v>
      </c>
      <c r="XX20" s="108">
        <f t="shared" si="856"/>
        <v>17591.459046636279</v>
      </c>
      <c r="XY20" s="108">
        <f t="shared" si="856"/>
        <v>15638.484043962966</v>
      </c>
      <c r="XZ20" s="108">
        <f t="shared" si="856"/>
        <v>18281.608107731354</v>
      </c>
      <c r="YA20" s="108">
        <f t="shared" si="856"/>
        <v>24669.157928504959</v>
      </c>
      <c r="YB20" s="108">
        <f t="shared" si="856"/>
        <v>35241.65418357851</v>
      </c>
      <c r="YC20" s="108">
        <f t="shared" si="857"/>
        <v>21294.979907722733</v>
      </c>
      <c r="YD20" s="108">
        <f t="shared" si="857"/>
        <v>21507.929706799961</v>
      </c>
      <c r="YE20" s="108">
        <f t="shared" si="857"/>
        <v>21259.488274543197</v>
      </c>
      <c r="YF20" s="108">
        <f t="shared" si="857"/>
        <v>18899.294668103928</v>
      </c>
      <c r="YG20" s="108">
        <f t="shared" si="857"/>
        <v>22093.541654262339</v>
      </c>
      <c r="YH20" s="108">
        <f t="shared" si="857"/>
        <v>29812.971870811827</v>
      </c>
      <c r="YI20" s="108">
        <f t="shared" si="857"/>
        <v>42589.959815445465</v>
      </c>
      <c r="YJ20" s="108">
        <f t="shared" si="858"/>
        <v>28767.121897146979</v>
      </c>
      <c r="YK20" s="108">
        <f t="shared" si="858"/>
        <v>29054.79311611845</v>
      </c>
      <c r="YL20" s="108">
        <f t="shared" si="858"/>
        <v>28719.176693985068</v>
      </c>
      <c r="YM20" s="108">
        <f t="shared" si="858"/>
        <v>25530.820683717942</v>
      </c>
      <c r="YN20" s="108">
        <f t="shared" si="858"/>
        <v>29845.88896828999</v>
      </c>
      <c r="YO20" s="108">
        <f t="shared" si="858"/>
        <v>40273.970656005775</v>
      </c>
      <c r="YP20" s="108">
        <f t="shared" si="858"/>
        <v>57534.243794293958</v>
      </c>
      <c r="YQ20" s="108">
        <f t="shared" si="859"/>
        <v>27923.682566386247</v>
      </c>
      <c r="YR20" s="108">
        <f t="shared" si="859"/>
        <v>18539.924663199396</v>
      </c>
      <c r="YS20" s="108">
        <f t="shared" si="859"/>
        <v>20308.132775553637</v>
      </c>
      <c r="YT20" s="108">
        <f t="shared" si="859"/>
        <v>19782.922445151387</v>
      </c>
      <c r="YU20" s="108">
        <f t="shared" si="859"/>
        <v>23721.999923168256</v>
      </c>
      <c r="YV20" s="108">
        <f t="shared" si="859"/>
        <v>24614.85748485208</v>
      </c>
      <c r="YW20" s="108">
        <f t="shared" si="859"/>
        <v>40178.590275772061</v>
      </c>
      <c r="YX20" s="108">
        <f t="shared" si="860"/>
        <v>16517.738272186591</v>
      </c>
      <c r="YY20" s="108">
        <f t="shared" si="860"/>
        <v>16682.915654908458</v>
      </c>
      <c r="YZ20" s="108">
        <f t="shared" si="860"/>
        <v>16490.208708399612</v>
      </c>
      <c r="ZA20" s="108">
        <f t="shared" si="860"/>
        <v>14659.492716565599</v>
      </c>
      <c r="ZB20" s="108">
        <f t="shared" si="860"/>
        <v>17137.153457393586</v>
      </c>
      <c r="ZC20" s="108">
        <f t="shared" si="860"/>
        <v>23124.833581061226</v>
      </c>
      <c r="ZD20" s="108">
        <f t="shared" si="860"/>
        <v>33035.476544373181</v>
      </c>
      <c r="ZE20" s="108">
        <f t="shared" si="861"/>
        <v>25611.487435257059</v>
      </c>
      <c r="ZF20" s="108">
        <f t="shared" si="861"/>
        <v>25867.602309609632</v>
      </c>
      <c r="ZG20" s="108">
        <f t="shared" si="861"/>
        <v>25568.801622864969</v>
      </c>
      <c r="ZH20" s="108">
        <f t="shared" si="861"/>
        <v>22730.195098790642</v>
      </c>
      <c r="ZI20" s="108">
        <f t="shared" si="861"/>
        <v>26571.9182140792</v>
      </c>
      <c r="ZJ20" s="108">
        <f t="shared" si="861"/>
        <v>35856.082409359893</v>
      </c>
      <c r="ZK20" s="108">
        <f t="shared" si="861"/>
        <v>51222.974870514117</v>
      </c>
      <c r="ZL20" s="108">
        <f t="shared" si="862"/>
        <v>34614.347987391462</v>
      </c>
      <c r="ZM20" s="108">
        <f t="shared" si="862"/>
        <v>34960.491467265383</v>
      </c>
      <c r="ZN20" s="108">
        <f t="shared" si="862"/>
        <v>34556.65740741248</v>
      </c>
      <c r="ZO20" s="108">
        <f t="shared" si="862"/>
        <v>30720.233838809927</v>
      </c>
      <c r="ZP20" s="108">
        <f t="shared" si="862"/>
        <v>35912.386036918644</v>
      </c>
      <c r="ZQ20" s="108">
        <f t="shared" si="862"/>
        <v>48460.087182348056</v>
      </c>
      <c r="ZR20" s="108">
        <f t="shared" si="862"/>
        <v>69228.695974782924</v>
      </c>
      <c r="ZS20" s="108">
        <f t="shared" si="863"/>
        <v>39741.145235878867</v>
      </c>
      <c r="ZT20" s="108">
        <f t="shared" si="863"/>
        <v>40138.556688237652</v>
      </c>
      <c r="ZU20" s="108">
        <f t="shared" si="863"/>
        <v>39674.90999381907</v>
      </c>
      <c r="ZV20" s="108">
        <f t="shared" si="863"/>
        <v>35270.266396842489</v>
      </c>
      <c r="ZW20" s="108">
        <f t="shared" si="863"/>
        <v>41231.438182224323</v>
      </c>
      <c r="ZX20" s="108">
        <f t="shared" si="863"/>
        <v>55637.603330230413</v>
      </c>
      <c r="ZY20" s="108">
        <f t="shared" si="863"/>
        <v>79482.290471757733</v>
      </c>
      <c r="ZZ20" s="108">
        <v>45268.656916559783</v>
      </c>
      <c r="AAA20" s="108">
        <v>41657.746066269683</v>
      </c>
      <c r="AAB20" s="108">
        <v>38749.149711364524</v>
      </c>
      <c r="AAC20" s="108">
        <v>43967.558354736677</v>
      </c>
      <c r="AAD20" s="108">
        <v>48540.073755617261</v>
      </c>
      <c r="AAE20" s="108">
        <v>56536.248749361068</v>
      </c>
      <c r="AAF20" s="108">
        <v>88636.694470588904</v>
      </c>
      <c r="AAG20" s="108">
        <v>58993.654979599734</v>
      </c>
      <c r="AAH20" s="108">
        <v>54842.516228841268</v>
      </c>
      <c r="AAI20" s="108">
        <v>54963.787350554601</v>
      </c>
      <c r="AAJ20" s="108">
        <v>59000.832782367434</v>
      </c>
      <c r="AAK20" s="108">
        <v>67382.500486840087</v>
      </c>
      <c r="AAL20" s="108">
        <v>71197.116746311454</v>
      </c>
      <c r="AAM20" s="108">
        <v>104265.34087010151</v>
      </c>
      <c r="AAN20" s="108">
        <v>87402.764358723449</v>
      </c>
      <c r="AAO20" s="108">
        <v>79635.599523044453</v>
      </c>
      <c r="AAP20" s="596">
        <f t="shared" ca="1" si="864"/>
        <v>73010.858505577373</v>
      </c>
      <c r="AAQ20" s="596">
        <f t="shared" ca="1" si="864"/>
        <v>79290.568573063341</v>
      </c>
      <c r="AAR20" s="596">
        <f t="shared" ca="1" si="864"/>
        <v>87211.021548743316</v>
      </c>
      <c r="AAS20" s="596">
        <f t="shared" ca="1" si="864"/>
        <v>95251.764173253556</v>
      </c>
      <c r="AAT20" s="596">
        <f t="shared" ca="1" si="864"/>
        <v>117573.11036007537</v>
      </c>
      <c r="AAU20" s="596">
        <f t="shared" ca="1" si="864"/>
        <v>109190.36177997601</v>
      </c>
      <c r="AAV20" s="596">
        <f t="shared" ca="1" si="864"/>
        <v>159484.282678182</v>
      </c>
      <c r="AAW20" s="596">
        <f t="shared" ca="1" si="864"/>
        <v>96738.231053823736</v>
      </c>
      <c r="AAX20" s="348">
        <v>0</v>
      </c>
      <c r="AAY20" s="596">
        <f t="shared" ca="1" si="2861"/>
        <v>36076.757035181225</v>
      </c>
      <c r="AAZ20" s="596">
        <f t="shared" ca="1" si="2861"/>
        <v>41374.934078032144</v>
      </c>
      <c r="ABA20" s="596">
        <f t="shared" ca="1" si="2861"/>
        <v>47155.220535679233</v>
      </c>
      <c r="ABB20" s="596">
        <f t="shared" ca="1" si="2861"/>
        <v>26775.639117501982</v>
      </c>
      <c r="ABC20" s="596">
        <f t="shared" ca="1" si="2861"/>
        <v>24099.949931347997</v>
      </c>
      <c r="ABD20" s="596">
        <f t="shared" ca="1" si="2861"/>
        <v>29470.686372468994</v>
      </c>
      <c r="ABE20" s="348">
        <v>0</v>
      </c>
      <c r="ABF20" s="596">
        <f t="shared" ca="1" si="2861"/>
        <v>21609.417384398341</v>
      </c>
      <c r="ABG20" s="596">
        <f t="shared" ca="1" si="2861"/>
        <v>28381.265943836148</v>
      </c>
      <c r="ABH20" s="596">
        <f t="shared" ca="1" si="2861"/>
        <v>33941.597284307296</v>
      </c>
      <c r="ABI20" s="738">
        <f>$ABO53*ABI$33</f>
        <v>0</v>
      </c>
      <c r="ABJ20" s="738">
        <f t="shared" ref="ABJ20:ABO20" si="3128">$ABO53*ABJ$33</f>
        <v>0</v>
      </c>
      <c r="ABK20" s="738">
        <f t="shared" si="3128"/>
        <v>0</v>
      </c>
      <c r="ABL20" s="738">
        <f t="shared" si="3128"/>
        <v>0</v>
      </c>
      <c r="ABM20" s="738">
        <f t="shared" si="3128"/>
        <v>0</v>
      </c>
      <c r="ABN20" s="738">
        <f t="shared" si="3128"/>
        <v>0</v>
      </c>
      <c r="ABO20" s="738">
        <f t="shared" si="3128"/>
        <v>0</v>
      </c>
      <c r="ABP20" s="738">
        <f>$ABV53*ABP$33</f>
        <v>0</v>
      </c>
      <c r="ABQ20" s="738">
        <f t="shared" ref="ABQ20:ABV20" si="3129">$ABV53*ABQ$33</f>
        <v>0</v>
      </c>
      <c r="ABR20" s="738">
        <f t="shared" si="3129"/>
        <v>0</v>
      </c>
      <c r="ABS20" s="738">
        <f t="shared" si="3129"/>
        <v>0</v>
      </c>
      <c r="ABT20" s="738">
        <f t="shared" si="3129"/>
        <v>0</v>
      </c>
      <c r="ABU20" s="738">
        <f t="shared" si="3129"/>
        <v>0</v>
      </c>
      <c r="ABV20" s="738">
        <f t="shared" si="3129"/>
        <v>0</v>
      </c>
      <c r="ABW20" s="738">
        <f>$ACC53*ABW$33</f>
        <v>0</v>
      </c>
      <c r="ABX20" s="738">
        <f t="shared" ref="ABX20:ACC20" si="3130">$ACC53*ABX$33</f>
        <v>0</v>
      </c>
      <c r="ABY20" s="738">
        <f t="shared" si="3130"/>
        <v>0</v>
      </c>
      <c r="ABZ20" s="738">
        <f t="shared" si="3130"/>
        <v>0</v>
      </c>
      <c r="ACA20" s="738">
        <f t="shared" si="3130"/>
        <v>0</v>
      </c>
      <c r="ACB20" s="738">
        <f t="shared" si="3130"/>
        <v>0</v>
      </c>
      <c r="ACC20" s="738">
        <f t="shared" si="3130"/>
        <v>0</v>
      </c>
      <c r="ACD20" s="738">
        <f>$ACI53*ACD$33</f>
        <v>0</v>
      </c>
      <c r="ACE20" s="738">
        <f t="shared" ref="ACE20:ACJ20" si="3131">$ACI53*ACE$33</f>
        <v>0</v>
      </c>
      <c r="ACF20" s="738">
        <f t="shared" si="3131"/>
        <v>0</v>
      </c>
      <c r="ACG20" s="738">
        <f t="shared" si="3131"/>
        <v>0</v>
      </c>
      <c r="ACH20" s="738">
        <f t="shared" si="3131"/>
        <v>0</v>
      </c>
      <c r="ACI20" s="738">
        <f t="shared" si="3131"/>
        <v>0</v>
      </c>
      <c r="ACJ20" s="738">
        <f t="shared" si="3131"/>
        <v>0</v>
      </c>
    </row>
    <row r="21" spans="1:764">
      <c r="A21" s="600" t="s">
        <v>28</v>
      </c>
      <c r="B21" s="596">
        <f>$H$54*B$32</f>
        <v>0</v>
      </c>
      <c r="C21" s="596">
        <f t="shared" ref="C21:H21" si="3132">$H$54*C$32</f>
        <v>14816.521932800004</v>
      </c>
      <c r="D21" s="596">
        <f t="shared" si="3132"/>
        <v>13909.839247360002</v>
      </c>
      <c r="E21" s="596">
        <f t="shared" si="3132"/>
        <v>11433.047521280003</v>
      </c>
      <c r="F21" s="596">
        <f t="shared" si="3132"/>
        <v>14418.466119680001</v>
      </c>
      <c r="G21" s="596">
        <f t="shared" si="3132"/>
        <v>24469.375400960005</v>
      </c>
      <c r="H21" s="596">
        <f t="shared" si="3132"/>
        <v>31523.808977920009</v>
      </c>
      <c r="I21" s="596">
        <f>$O$54*I$32</f>
        <v>17227.796549999995</v>
      </c>
      <c r="J21" s="596">
        <f t="shared" ref="J21:O21" si="3133">$O$54*J$32</f>
        <v>11168.364659999999</v>
      </c>
      <c r="K21" s="596">
        <f t="shared" si="3133"/>
        <v>11382.226961999999</v>
      </c>
      <c r="L21" s="596">
        <f t="shared" si="3133"/>
        <v>12285.201126</v>
      </c>
      <c r="M21" s="596">
        <f t="shared" si="3133"/>
        <v>14305.011755999998</v>
      </c>
      <c r="N21" s="596">
        <f t="shared" si="3133"/>
        <v>20946.624357000001</v>
      </c>
      <c r="O21" s="596">
        <f t="shared" si="3133"/>
        <v>31497.164588999996</v>
      </c>
      <c r="P21" s="596">
        <f>$V$54*P$32</f>
        <v>17141.2850765</v>
      </c>
      <c r="Q21" s="596">
        <f t="shared" ref="Q21:V21" si="3134">$V$54*Q$32</f>
        <v>12296.3035533</v>
      </c>
      <c r="R21" s="596">
        <f t="shared" si="3134"/>
        <v>10565.953009299999</v>
      </c>
      <c r="S21" s="596">
        <f t="shared" si="3134"/>
        <v>11917.789371800001</v>
      </c>
      <c r="T21" s="596">
        <f t="shared" si="3134"/>
        <v>11982.6775172</v>
      </c>
      <c r="U21" s="596">
        <f t="shared" si="3134"/>
        <v>17076.3969311</v>
      </c>
      <c r="V21" s="596">
        <f t="shared" si="3134"/>
        <v>27166.503540799997</v>
      </c>
      <c r="W21" s="596">
        <f t="shared" ref="W21:W27" si="3135">$AC54*W$32</f>
        <v>21887.734477000002</v>
      </c>
      <c r="X21" s="596">
        <f t="shared" ref="X21:AC21" si="3136">$AC54*X$32</f>
        <v>15701.169779399999</v>
      </c>
      <c r="Y21" s="596">
        <f t="shared" si="3136"/>
        <v>13491.6823874</v>
      </c>
      <c r="Z21" s="596">
        <f t="shared" si="3136"/>
        <v>15217.844412400002</v>
      </c>
      <c r="AA21" s="596">
        <f t="shared" si="3136"/>
        <v>15300.7001896</v>
      </c>
      <c r="AB21" s="596">
        <f t="shared" si="3136"/>
        <v>21804.878699800003</v>
      </c>
      <c r="AC21" s="596">
        <f t="shared" si="3136"/>
        <v>34688.952054399997</v>
      </c>
      <c r="AD21" s="596">
        <f t="shared" ref="AD21:AD27" si="3137">$AJ54*AD$32</f>
        <v>17536.690919999997</v>
      </c>
      <c r="AE21" s="596">
        <f t="shared" ref="AE21:AJ21" si="3138">$AJ54*AE$32</f>
        <v>11368.613423999999</v>
      </c>
      <c r="AF21" s="596">
        <f t="shared" si="3138"/>
        <v>11586.310276799999</v>
      </c>
      <c r="AG21" s="596">
        <f t="shared" si="3138"/>
        <v>12505.474766400001</v>
      </c>
      <c r="AH21" s="596">
        <f t="shared" si="3138"/>
        <v>14561.500598399998</v>
      </c>
      <c r="AI21" s="596">
        <f t="shared" si="3138"/>
        <v>21322.1973048</v>
      </c>
      <c r="AJ21" s="596">
        <f t="shared" si="3138"/>
        <v>32061.9087096</v>
      </c>
      <c r="AK21" s="596">
        <f t="shared" ref="AK21:AK27" si="3139">$AQ54*AK$32</f>
        <v>16556.203965000001</v>
      </c>
      <c r="AL21" s="596">
        <f t="shared" ref="AL21:AQ21" si="3140">$AQ54*AL$32</f>
        <v>10732.987398000001</v>
      </c>
      <c r="AM21" s="596">
        <f t="shared" si="3140"/>
        <v>10938.5126886</v>
      </c>
      <c r="AN21" s="596">
        <f t="shared" si="3140"/>
        <v>11806.286137800002</v>
      </c>
      <c r="AO21" s="596">
        <f t="shared" si="3140"/>
        <v>13747.3583268</v>
      </c>
      <c r="AP21" s="596">
        <f t="shared" si="3140"/>
        <v>20130.060407100002</v>
      </c>
      <c r="AQ21" s="596">
        <f t="shared" si="3140"/>
        <v>30269.308076700003</v>
      </c>
      <c r="AR21" s="596">
        <f t="shared" ref="AR21:AR27" si="3141">$AX54*AR$32</f>
        <v>17142.348194999999</v>
      </c>
      <c r="AS21" s="596">
        <f t="shared" ref="AS21:AX21" si="3142">$AX54*AS$32</f>
        <v>15841.894194</v>
      </c>
      <c r="AT21" s="596">
        <f t="shared" si="3142"/>
        <v>18419.157577800001</v>
      </c>
      <c r="AU21" s="596">
        <f t="shared" si="3142"/>
        <v>12224.2676094</v>
      </c>
      <c r="AV21" s="596">
        <f t="shared" si="3142"/>
        <v>14234.060156399999</v>
      </c>
      <c r="AW21" s="596">
        <f t="shared" si="3142"/>
        <v>14931.5763933</v>
      </c>
      <c r="AX21" s="596">
        <f t="shared" si="3142"/>
        <v>25429.786874100002</v>
      </c>
      <c r="AY21" s="596">
        <f t="shared" ref="AY21:AY27" si="3143">$BE54*AY$32</f>
        <v>14890.179412500001</v>
      </c>
      <c r="AZ21" s="596">
        <f t="shared" ref="AZ21:BE21" si="3144">$BE54*AZ$32</f>
        <v>9652.9438950000022</v>
      </c>
      <c r="BA21" s="596">
        <f t="shared" si="3144"/>
        <v>9837.7875015000009</v>
      </c>
      <c r="BB21" s="596">
        <f t="shared" si="3144"/>
        <v>10618.238284500003</v>
      </c>
      <c r="BC21" s="596">
        <f t="shared" si="3144"/>
        <v>12363.983457000002</v>
      </c>
      <c r="BD21" s="596">
        <f t="shared" si="3144"/>
        <v>18104.404347750005</v>
      </c>
      <c r="BE21" s="596">
        <f t="shared" si="3144"/>
        <v>27223.355601750005</v>
      </c>
      <c r="BF21" s="596">
        <f t="shared" ref="BF21:BF27" si="3145">$BL54*BF$32</f>
        <v>17182.73084</v>
      </c>
      <c r="BG21" s="596">
        <f t="shared" ref="BG21:BL21" si="3146">$BL54*BG$32</f>
        <v>11139.149648000001</v>
      </c>
      <c r="BH21" s="596">
        <f t="shared" si="3146"/>
        <v>11352.452513599999</v>
      </c>
      <c r="BI21" s="596">
        <f t="shared" si="3146"/>
        <v>12253.064612800001</v>
      </c>
      <c r="BJ21" s="596">
        <f t="shared" si="3146"/>
        <v>14267.591676799999</v>
      </c>
      <c r="BK21" s="596">
        <f t="shared" si="3146"/>
        <v>20891.830669600004</v>
      </c>
      <c r="BL21" s="596">
        <f t="shared" si="3146"/>
        <v>31414.772039200001</v>
      </c>
      <c r="BM21" s="596">
        <f t="shared" ref="BM21:BM27" si="3147">$BS54*BM$32</f>
        <v>20190.599384999998</v>
      </c>
      <c r="BN21" s="596">
        <f t="shared" ref="BN21:BS21" si="3148">$BS54*BN$32</f>
        <v>13089.078222</v>
      </c>
      <c r="BO21" s="596">
        <f t="shared" si="3148"/>
        <v>13339.720145400001</v>
      </c>
      <c r="BP21" s="596">
        <f t="shared" si="3148"/>
        <v>14397.986044200001</v>
      </c>
      <c r="BQ21" s="596">
        <f t="shared" si="3148"/>
        <v>16765.159765199998</v>
      </c>
      <c r="BR21" s="596">
        <f t="shared" si="3148"/>
        <v>24548.983941900002</v>
      </c>
      <c r="BS21" s="596">
        <f t="shared" si="3148"/>
        <v>36913.985496300003</v>
      </c>
      <c r="BT21" s="596">
        <f t="shared" ref="BT21:BT27" si="3149">$BZ54*BT$32</f>
        <v>24206.107585000002</v>
      </c>
      <c r="BU21" s="596">
        <f t="shared" ref="BU21:BZ21" si="3150">$BZ54*BU$32</f>
        <v>15692.235262</v>
      </c>
      <c r="BV21" s="596">
        <f t="shared" si="3150"/>
        <v>15992.7248734</v>
      </c>
      <c r="BW21" s="596">
        <f t="shared" si="3150"/>
        <v>17261.458788200001</v>
      </c>
      <c r="BX21" s="596">
        <f t="shared" si="3150"/>
        <v>20099.4162292</v>
      </c>
      <c r="BY21" s="596">
        <f t="shared" si="3150"/>
        <v>29431.288049900002</v>
      </c>
      <c r="BZ21" s="596">
        <f t="shared" si="3150"/>
        <v>44255.442212300004</v>
      </c>
      <c r="CA21" s="596">
        <f t="shared" ref="CA21:CA27" si="3151">$CG54*CA$32</f>
        <v>22398.715790000002</v>
      </c>
      <c r="CB21" s="596">
        <f t="shared" ref="CB21:CG21" si="3152">$CG54*CB$32</f>
        <v>14520.546788000003</v>
      </c>
      <c r="CC21" s="596">
        <f t="shared" si="3152"/>
        <v>14798.599811600003</v>
      </c>
      <c r="CD21" s="596">
        <f t="shared" si="3152"/>
        <v>15972.601466800004</v>
      </c>
      <c r="CE21" s="596">
        <f t="shared" si="3152"/>
        <v>18598.657800800003</v>
      </c>
      <c r="CF21" s="596">
        <f t="shared" si="3152"/>
        <v>27233.748922600007</v>
      </c>
      <c r="CG21" s="596">
        <f t="shared" si="3152"/>
        <v>40951.031420200008</v>
      </c>
      <c r="CH21" s="596">
        <f t="shared" ref="CH21:CH27" si="3153">$CN54*CH$32</f>
        <v>20062.431564999999</v>
      </c>
      <c r="CI21" s="596">
        <f t="shared" ref="CI21:CN21" si="3154">$CN54*CI$32</f>
        <v>13005.990118000002</v>
      </c>
      <c r="CJ21" s="596">
        <f t="shared" si="3154"/>
        <v>13255.040992600001</v>
      </c>
      <c r="CK21" s="596">
        <f t="shared" si="3154"/>
        <v>14306.589129800002</v>
      </c>
      <c r="CL21" s="596">
        <f t="shared" si="3154"/>
        <v>16658.736278799999</v>
      </c>
      <c r="CM21" s="596">
        <f t="shared" si="3154"/>
        <v>24393.149551100003</v>
      </c>
      <c r="CN21" s="596">
        <f t="shared" si="3154"/>
        <v>36679.659364700005</v>
      </c>
      <c r="CO21" s="596">
        <f t="shared" ref="CO21:CO27" si="3155">$CU54*CO$32</f>
        <v>15102.741139199999</v>
      </c>
      <c r="CP21" s="596">
        <f t="shared" ref="CP21:CU21" si="3156">$CU54*CP$32</f>
        <v>15449.7710367</v>
      </c>
      <c r="CQ21" s="596">
        <f t="shared" si="3156"/>
        <v>16574.147904600002</v>
      </c>
      <c r="CR21" s="596">
        <f t="shared" si="3156"/>
        <v>21182.704943400004</v>
      </c>
      <c r="CS21" s="596">
        <f t="shared" si="3156"/>
        <v>23945.062927499999</v>
      </c>
      <c r="CT21" s="596">
        <f t="shared" si="3156"/>
        <v>17587.475205300001</v>
      </c>
      <c r="CU21" s="596">
        <f t="shared" si="3156"/>
        <v>28970.055843300001</v>
      </c>
      <c r="CV21" s="596">
        <f t="shared" ref="CV21:CV27" si="3157">$DB54*CV$32</f>
        <v>21786.730240000001</v>
      </c>
      <c r="CW21" s="596">
        <f t="shared" ref="CW21:CZ21" si="3158">$DB54*CW$32</f>
        <v>14123.811328</v>
      </c>
      <c r="CX21" s="596">
        <f t="shared" si="3158"/>
        <v>14394.2672896</v>
      </c>
      <c r="CY21" s="596">
        <f t="shared" si="3158"/>
        <v>15536.192460800001</v>
      </c>
      <c r="CZ21" s="596">
        <f t="shared" si="3158"/>
        <v>18090.498764799999</v>
      </c>
      <c r="DA21" s="596">
        <f>$DB54*DA$32</f>
        <v>26489.658905600001</v>
      </c>
      <c r="DB21" s="596">
        <f>$DB54*DB$32</f>
        <v>39832.153011200004</v>
      </c>
      <c r="DC21" s="596">
        <f t="shared" ref="DC21:DC27" si="3159">$DI54*DC$32</f>
        <v>25349.580629999997</v>
      </c>
      <c r="DD21" s="596">
        <v>0</v>
      </c>
      <c r="DE21" s="596">
        <v>0</v>
      </c>
      <c r="DF21" s="596">
        <v>0</v>
      </c>
      <c r="DG21" s="596">
        <v>0</v>
      </c>
      <c r="DH21" s="596">
        <f t="shared" ref="DH21:DI21" si="3160">$DI54*DH$32</f>
        <v>30821.5935522</v>
      </c>
      <c r="DI21" s="596">
        <f t="shared" si="3160"/>
        <v>46346.026379399998</v>
      </c>
      <c r="DJ21" s="596">
        <f t="shared" ref="DJ21:DJ27" si="3161">$DP54*DJ$32</f>
        <v>15091.722459000002</v>
      </c>
      <c r="DK21" s="596">
        <f t="shared" ref="DK21:DP21" si="3162">$DP54*DK$32</f>
        <v>13799.768796000002</v>
      </c>
      <c r="DL21" s="596">
        <f t="shared" si="3162"/>
        <v>12507.815133000002</v>
      </c>
      <c r="DM21" s="596">
        <f t="shared" si="3162"/>
        <v>14140.503828000001</v>
      </c>
      <c r="DN21" s="596">
        <f t="shared" si="3162"/>
        <v>15971.954625000002</v>
      </c>
      <c r="DO21" s="596">
        <f t="shared" si="3162"/>
        <v>24831.065457000004</v>
      </c>
      <c r="DP21" s="596">
        <f t="shared" si="3162"/>
        <v>45644.296995000012</v>
      </c>
      <c r="DQ21" s="596">
        <f t="shared" ref="DQ21:DQ27" si="3163">$DW54*DQ$32</f>
        <v>25224.095599999997</v>
      </c>
      <c r="DR21" s="596">
        <f t="shared" ref="DR21:DW21" si="3164">$DW54*DR$32</f>
        <v>16352.17232</v>
      </c>
      <c r="DS21" s="596">
        <f t="shared" si="3164"/>
        <v>16665.299024</v>
      </c>
      <c r="DT21" s="596">
        <f t="shared" si="3164"/>
        <v>17987.389552000001</v>
      </c>
      <c r="DU21" s="596">
        <f t="shared" si="3164"/>
        <v>20944.697312</v>
      </c>
      <c r="DV21" s="596">
        <f t="shared" si="3164"/>
        <v>30669.021064</v>
      </c>
      <c r="DW21" s="596">
        <f t="shared" si="3164"/>
        <v>46116.605128000003</v>
      </c>
      <c r="DX21" s="596">
        <f>ED54*DX$32</f>
        <v>24706.3638393</v>
      </c>
      <c r="DY21" s="596">
        <f>ED54*DY$32</f>
        <v>22122.552236399999</v>
      </c>
      <c r="DZ21" s="596">
        <f>ED54*DZ$32</f>
        <v>36963.453591900005</v>
      </c>
      <c r="EA21" s="596">
        <f>ED54*EA$32</f>
        <v>38821.2354882</v>
      </c>
      <c r="EB21" s="596">
        <f>ED54*EB$32</f>
        <v>20585.0775636</v>
      </c>
      <c r="EC21" s="596">
        <f>ED54*EC$32</f>
        <v>27717.251740200001</v>
      </c>
      <c r="ED21" s="596">
        <f>ED54*ED$32</f>
        <v>42622.214540400004</v>
      </c>
      <c r="EE21" s="596">
        <f>EK54*EE$32</f>
        <v>24178.568315</v>
      </c>
      <c r="EF21" s="596">
        <f>EK54*EF$32</f>
        <v>15674.382218000001</v>
      </c>
      <c r="EG21" s="596">
        <f>EK54*EG$32</f>
        <v>15974.5299626</v>
      </c>
      <c r="EH21" s="596">
        <f>EK54*EH$32</f>
        <v>17241.820439800002</v>
      </c>
      <c r="EI21" s="596">
        <f>EK54*EI$32</f>
        <v>20076.549138800001</v>
      </c>
      <c r="EJ21" s="596">
        <f>EK54*EJ$32</f>
        <v>29397.804096100004</v>
      </c>
      <c r="EK21" s="596">
        <f>EK54*EK$32</f>
        <v>44205.092829699999</v>
      </c>
      <c r="EL21" s="596">
        <f>ER54*EL$32</f>
        <v>22023.069365000003</v>
      </c>
      <c r="EM21" s="596">
        <f>ER54*EM$32</f>
        <v>14277.024278000003</v>
      </c>
      <c r="EN21" s="596">
        <f>ER54*EN$32</f>
        <v>14550.414104600002</v>
      </c>
      <c r="EO21" s="596">
        <f>ER54*EO$32</f>
        <v>15704.726705800003</v>
      </c>
      <c r="EP21" s="596">
        <f>ER54*EP$32</f>
        <v>18286.741734800002</v>
      </c>
      <c r="EQ21" s="596">
        <f>ER54*EQ$32</f>
        <v>26777.014683100006</v>
      </c>
      <c r="ER21" s="596">
        <f>ER54*ER$32</f>
        <v>40264.246128700004</v>
      </c>
      <c r="ES21" s="596">
        <f>EY54*ES$32</f>
        <v>21878.64371</v>
      </c>
      <c r="ET21" s="596">
        <f>EY54*ET$32</f>
        <v>14183.396612</v>
      </c>
      <c r="EU21" s="596">
        <f>EY54*EU$32</f>
        <v>14454.993568399999</v>
      </c>
      <c r="EV21" s="596">
        <f>EY54*EV$32</f>
        <v>15601.736273200002</v>
      </c>
      <c r="EW21" s="596">
        <f>EY54*EW$32</f>
        <v>18166.818639199999</v>
      </c>
      <c r="EX21" s="596">
        <f>EY54*EX$32</f>
        <v>26601.413007400002</v>
      </c>
      <c r="EY21" s="596">
        <f>EY54*EY$32</f>
        <v>40000.196189800001</v>
      </c>
      <c r="EZ21" s="596">
        <f>FF54*EZ$32</f>
        <v>23628.510234999998</v>
      </c>
      <c r="FA21" s="596">
        <f>FF54*FA$32</f>
        <v>15317.792841999999</v>
      </c>
      <c r="FB21" s="596">
        <f>FF54*FB$32</f>
        <v>15611.112279399998</v>
      </c>
      <c r="FC21" s="596">
        <f>FF54*FC$32</f>
        <v>16849.572126200001</v>
      </c>
      <c r="FD21" s="596">
        <f>FF54*FD$32</f>
        <v>19619.811257199999</v>
      </c>
      <c r="FE21" s="596">
        <f>FF54*FE$32</f>
        <v>28729.0093409</v>
      </c>
      <c r="FF21" s="596">
        <f>FF54*FF$32</f>
        <v>43199.434919299994</v>
      </c>
      <c r="FG21" s="596">
        <f>FM54*FG$32</f>
        <v>25068.828730000001</v>
      </c>
      <c r="FH21" s="596">
        <f>FM54*FH$32</f>
        <v>16251.516556000002</v>
      </c>
      <c r="FI21" s="596">
        <f>FM54*FI$32</f>
        <v>16562.715809200003</v>
      </c>
      <c r="FJ21" s="596">
        <f>FM54*FJ$32</f>
        <v>17876.668211600001</v>
      </c>
      <c r="FK21" s="596">
        <f>FM54*FK$32</f>
        <v>20815.772269600002</v>
      </c>
      <c r="FL21" s="596">
        <f>FM54*FL$32</f>
        <v>30480.237966200006</v>
      </c>
      <c r="FM21" s="596">
        <f>FM54*FM$32</f>
        <v>45832.734457400002</v>
      </c>
      <c r="FN21" s="596">
        <f>FT54*FN$32</f>
        <v>29086.121735000001</v>
      </c>
      <c r="FO21" s="596">
        <f>FT54*FO$32</f>
        <v>18855.830642000004</v>
      </c>
      <c r="FP21" s="596">
        <f>FT54*FP$32</f>
        <v>19216.899739400003</v>
      </c>
      <c r="FQ21" s="596">
        <f>FT54*FQ$32</f>
        <v>20741.413706200005</v>
      </c>
      <c r="FR21" s="596">
        <f>FT54*FR$32</f>
        <v>24151.510737200002</v>
      </c>
      <c r="FS21" s="596">
        <f>FT54*FS$32</f>
        <v>35364.712150900006</v>
      </c>
      <c r="FT21" s="596">
        <f>FT54*FT$32</f>
        <v>53177.454289300011</v>
      </c>
      <c r="FU21" s="596">
        <f>GA54*FU$32</f>
        <v>30812.270609999996</v>
      </c>
      <c r="FV21" s="596">
        <f>GA54*FV$32</f>
        <v>19974.851291999999</v>
      </c>
      <c r="FW21" s="596">
        <f>GA54*FW$32</f>
        <v>20357.348444399999</v>
      </c>
      <c r="FX21" s="596">
        <f>GA54*FX$32</f>
        <v>21972.336421199998</v>
      </c>
      <c r="FY21" s="596">
        <f>GA54*FY$32</f>
        <v>25584.809527199996</v>
      </c>
      <c r="FZ21" s="596">
        <f>GA54*FZ$32</f>
        <v>37463.471093399996</v>
      </c>
      <c r="GA21" s="596">
        <f>GA54*GA$32</f>
        <v>56333.330611799996</v>
      </c>
      <c r="GB21" s="596">
        <f>GH54*GB$32</f>
        <v>31680.915584999999</v>
      </c>
      <c r="GC21" s="596">
        <f>GH54*GC$32</f>
        <v>21193.440081000001</v>
      </c>
      <c r="GD21" s="596">
        <f>GH54*GD$32</f>
        <v>20275.785974399998</v>
      </c>
      <c r="GE21" s="596">
        <f>GH54*GE$32</f>
        <v>22591.770148200001</v>
      </c>
      <c r="GF21" s="596">
        <f>GH54*GF$32</f>
        <v>26306.084389199998</v>
      </c>
      <c r="GG21" s="596">
        <f>GH54*GG$32</f>
        <v>38519.623569900003</v>
      </c>
      <c r="GH21" s="596">
        <f>GH54*GH$32</f>
        <v>57921.453252300002</v>
      </c>
      <c r="GI21" s="596">
        <f>GO54*GI$32</f>
        <v>27600.490884999996</v>
      </c>
      <c r="GJ21" s="596">
        <f>GO54*GJ$32</f>
        <v>17892.732022</v>
      </c>
      <c r="GK21" s="596">
        <f>GO54*GK$32</f>
        <v>18235.358805399999</v>
      </c>
      <c r="GL21" s="596">
        <f>GO54*GL$32</f>
        <v>19682.005224199998</v>
      </c>
      <c r="GM21" s="596">
        <f>GO54*GM$32</f>
        <v>22917.924845199996</v>
      </c>
      <c r="GN21" s="596">
        <f>GO54*GN$32</f>
        <v>33558.389951899997</v>
      </c>
      <c r="GO21" s="596">
        <f>GO54*GO$32</f>
        <v>50461.311266299999</v>
      </c>
      <c r="GP21" s="596">
        <f>GV54*GP$32</f>
        <v>23381.639325000004</v>
      </c>
      <c r="GQ21" s="596">
        <f>GV54*GQ$32</f>
        <v>15157.752390000003</v>
      </c>
      <c r="GR21" s="596">
        <f>GV54*GR$32</f>
        <v>15448.007223000002</v>
      </c>
      <c r="GS21" s="596">
        <f>GV54*GS$32</f>
        <v>16673.527629000004</v>
      </c>
      <c r="GT21" s="596">
        <f>GV54*GT$32</f>
        <v>19414.823274000002</v>
      </c>
      <c r="GU21" s="596">
        <f>GV54*GU$32</f>
        <v>28428.848365500005</v>
      </c>
      <c r="GV21" s="596">
        <f>GV54*GV$32</f>
        <v>42748.086793500006</v>
      </c>
      <c r="GW21" s="596">
        <f>HC54*GW$32</f>
        <v>26523.61866</v>
      </c>
      <c r="GX21" s="596">
        <f>HC54*GX$32</f>
        <v>17194.621751999999</v>
      </c>
      <c r="GY21" s="596">
        <f>HC54*GY$32</f>
        <v>17523.880466399998</v>
      </c>
      <c r="GZ21" s="596">
        <f>HC54*GZ$32</f>
        <v>18914.083927200001</v>
      </c>
      <c r="HA21" s="596">
        <f>HC54*HA$32</f>
        <v>22023.749563199999</v>
      </c>
      <c r="HB21" s="596">
        <f>HC54*HB$32</f>
        <v>32249.061860400001</v>
      </c>
      <c r="HC21" s="596">
        <f>HC54*HC$32</f>
        <v>48492.491770799999</v>
      </c>
      <c r="HD21" s="596">
        <f>HJ54*HD$32</f>
        <v>24164.752424999999</v>
      </c>
      <c r="HE21" s="596">
        <f>HJ54*HE$32</f>
        <v>15665.42571</v>
      </c>
      <c r="HF21" s="596">
        <f>HJ54*HF$32</f>
        <v>15965.401946999998</v>
      </c>
      <c r="HG21" s="596">
        <f>HJ54*HG$32</f>
        <v>17231.968281000001</v>
      </c>
      <c r="HH21" s="596">
        <f>HJ54*HH$32</f>
        <v>20065.077185999999</v>
      </c>
      <c r="HI21" s="596">
        <f>HJ54*HI$32</f>
        <v>29381.0058795</v>
      </c>
      <c r="HJ21" s="596">
        <f>HJ54*HJ$32</f>
        <v>44179.833571499999</v>
      </c>
      <c r="HK21" s="596">
        <f>HQ54*HK$32</f>
        <v>24966.166555</v>
      </c>
      <c r="HL21" s="596">
        <f>HQ54*HL$32</f>
        <v>16184.963146</v>
      </c>
      <c r="HM21" s="596">
        <f>HQ54*HM$32</f>
        <v>16494.887972199998</v>
      </c>
      <c r="HN21" s="596">
        <f>HQ54*HN$32</f>
        <v>17803.459460600003</v>
      </c>
      <c r="HO21" s="596">
        <f>HQ54*HO$32</f>
        <v>20730.527263600001</v>
      </c>
      <c r="HP21" s="596">
        <f>HQ54*HP$32</f>
        <v>30355.414921700001</v>
      </c>
      <c r="HQ21" s="596">
        <f>HQ54*HQ$32</f>
        <v>45645.039680900001</v>
      </c>
      <c r="HR21" s="596">
        <f>HX54*HR$32</f>
        <v>24676.686814999997</v>
      </c>
      <c r="HS21" s="596">
        <f>HX54*HS$32</f>
        <v>15997.300417999999</v>
      </c>
      <c r="HT21" s="596">
        <f>HX54*HT$32</f>
        <v>16303.631702599998</v>
      </c>
      <c r="HU21" s="596">
        <f>HX54*HU$32</f>
        <v>17597.0304598</v>
      </c>
      <c r="HV21" s="596">
        <f>HX54*HV$32</f>
        <v>20490.159258799998</v>
      </c>
      <c r="HW21" s="596">
        <f>HX54*HW$32</f>
        <v>30003.447486100002</v>
      </c>
      <c r="HX21" s="596">
        <f>HX54*HX$32</f>
        <v>45115.790859699999</v>
      </c>
      <c r="HY21" s="596">
        <f>IE54*HY$32</f>
        <v>19543.654624999999</v>
      </c>
      <c r="HZ21" s="596">
        <f>IE54*HZ$32</f>
        <v>12669.679550000001</v>
      </c>
      <c r="IA21" s="596">
        <f>IE54*IA$32</f>
        <v>12912.290435000001</v>
      </c>
      <c r="IB21" s="596">
        <f>IE54*IB$32</f>
        <v>13936.647505000003</v>
      </c>
      <c r="IC21" s="596">
        <f>IE54*IC$32</f>
        <v>16227.972530000001</v>
      </c>
      <c r="ID21" s="596">
        <f>IE54*ID$32</f>
        <v>23762.388347500004</v>
      </c>
      <c r="IE21" s="596">
        <f>IE54*IE$32</f>
        <v>35731.192007500002</v>
      </c>
      <c r="IF21" s="596">
        <f>IL54*IF$32</f>
        <v>20384.151040000001</v>
      </c>
      <c r="IG21" s="596">
        <f>IL54*IG$32</f>
        <v>13214.553088000001</v>
      </c>
      <c r="IH21" s="596">
        <f>IL54*IH$32</f>
        <v>13467.597721600001</v>
      </c>
      <c r="II21" s="596">
        <f>IL54*II$32</f>
        <v>14536.008396800002</v>
      </c>
      <c r="IJ21" s="596">
        <f>IL54*IJ$32</f>
        <v>16925.8743808</v>
      </c>
      <c r="IK21" s="596">
        <f>IL54*IK$32</f>
        <v>24784.316057600005</v>
      </c>
      <c r="IL21" s="596">
        <f>IL54*IL$32</f>
        <v>37267.851315200001</v>
      </c>
      <c r="IM21" s="596">
        <f>IS54*IM$32</f>
        <v>23007.771324999994</v>
      </c>
      <c r="IN21" s="596">
        <f>IS54*IN$32</f>
        <v>14915.382789999998</v>
      </c>
      <c r="IO21" s="596">
        <f>IS54*IO$32</f>
        <v>15200.996502999997</v>
      </c>
      <c r="IP21" s="596">
        <f>IS54*IP$32</f>
        <v>16406.921069</v>
      </c>
      <c r="IQ21" s="596">
        <f>IS54*IQ$32</f>
        <v>19104.383913999995</v>
      </c>
      <c r="IR21" s="596">
        <f>IS54*IR$32</f>
        <v>27974.276445499996</v>
      </c>
      <c r="IS21" s="596">
        <f>IS54*IS$32</f>
        <v>42064.552953499995</v>
      </c>
      <c r="IT21" s="596">
        <f>IZ54*IT$32</f>
        <v>25517.071580000003</v>
      </c>
      <c r="IU21" s="596">
        <f>IZ54*IU$32</f>
        <v>16542.101576000005</v>
      </c>
      <c r="IV21" s="596">
        <f>IZ54*IV$32</f>
        <v>16858.865223200002</v>
      </c>
      <c r="IW21" s="596">
        <f>IZ54*IW$32</f>
        <v>18196.311733600003</v>
      </c>
      <c r="IX21" s="596">
        <f>IZ54*IX$32</f>
        <v>21187.968401600003</v>
      </c>
      <c r="IY21" s="596">
        <f>IZ54*IY$32</f>
        <v>31025.239445200008</v>
      </c>
      <c r="IZ21" s="596">
        <f>IZ54*IZ$32</f>
        <v>46652.246040400008</v>
      </c>
      <c r="JA21" s="596">
        <f>JG54*JA$32</f>
        <v>22727.871155000004</v>
      </c>
      <c r="JB21" s="596">
        <f>JG54*JB$32</f>
        <v>14733.930266000005</v>
      </c>
      <c r="JC21" s="596">
        <f>JG54*JC$32</f>
        <v>15016.069356200003</v>
      </c>
      <c r="JD21" s="596">
        <f>JG54*JD$32</f>
        <v>16207.323292600006</v>
      </c>
      <c r="JE21" s="596">
        <f>JG54*JE$32</f>
        <v>18871.970255600005</v>
      </c>
      <c r="JF21" s="596">
        <f>JG54*JF$32</f>
        <v>27633.956445700009</v>
      </c>
      <c r="JG21" s="596">
        <f>JG54*JG$32</f>
        <v>41552.818228900011</v>
      </c>
      <c r="JH21" s="596">
        <f>JN54*JH$32</f>
        <v>23021.073625000001</v>
      </c>
      <c r="JI21" s="596">
        <f>JN54*JI$32</f>
        <v>14924.006350000001</v>
      </c>
      <c r="JJ21" s="596">
        <f>JN54*JJ$32</f>
        <v>15209.785195000002</v>
      </c>
      <c r="JK21" s="596">
        <f>JN54*JK$32</f>
        <v>16416.406985000005</v>
      </c>
      <c r="JL21" s="596">
        <f>JN54*JL$32</f>
        <v>19115.429410000001</v>
      </c>
      <c r="JM21" s="596">
        <f>JN54*JM$32</f>
        <v>27990.450207500005</v>
      </c>
      <c r="JN21" s="596">
        <f>JN54*JN$32</f>
        <v>42088.873227500007</v>
      </c>
      <c r="JO21" s="596">
        <f>JU54*JO$32</f>
        <v>23524.112700000001</v>
      </c>
      <c r="JP21" s="596">
        <f>JU54*JP$32</f>
        <v>15250.114440000001</v>
      </c>
      <c r="JQ21" s="596">
        <f>JU54*JQ$32</f>
        <v>15542.137908000001</v>
      </c>
      <c r="JR21" s="596">
        <f>JU54*JR$32</f>
        <v>16775.125884000001</v>
      </c>
      <c r="JS21" s="596">
        <f>JU54*JS$32</f>
        <v>19533.125304000001</v>
      </c>
      <c r="JT21" s="596">
        <f>JU54*JT$32</f>
        <v>28602.076338000003</v>
      </c>
      <c r="JU21" s="596">
        <f>JU54*JU$32</f>
        <v>43008.567426000001</v>
      </c>
      <c r="JV21" s="596">
        <f>KB54*JV$32</f>
        <v>23520.536709999997</v>
      </c>
      <c r="JW21" s="596">
        <f>KB54*JW$32</f>
        <v>15247.796211999999</v>
      </c>
      <c r="JX21" s="596">
        <f>KB54*JX$32</f>
        <v>15539.775288399998</v>
      </c>
      <c r="JY21" s="596">
        <f>KB54*JY$32</f>
        <v>16772.5758332</v>
      </c>
      <c r="JZ21" s="596">
        <f>KB54*JZ$32</f>
        <v>19530.1559992</v>
      </c>
      <c r="KA21" s="596">
        <f>KB54*KA$32</f>
        <v>28597.728427400001</v>
      </c>
      <c r="KB21" s="596">
        <f>KB54*KB$32</f>
        <v>43002.029529799998</v>
      </c>
      <c r="KC21" s="596">
        <f>KI54*KC$32</f>
        <v>22452.070135000002</v>
      </c>
      <c r="KD21" s="596">
        <f>KI54*KD$32</f>
        <v>14555.135122000002</v>
      </c>
      <c r="KE21" s="596">
        <f>KI54*KE$32</f>
        <v>14833.850475400001</v>
      </c>
      <c r="KF21" s="596">
        <f>KI54*KF$32</f>
        <v>16010.648634200003</v>
      </c>
      <c r="KG21" s="596">
        <f>KI54*KG$32</f>
        <v>18642.960305200002</v>
      </c>
      <c r="KH21" s="596">
        <f>KI54*KH$32</f>
        <v>27298.620446900004</v>
      </c>
      <c r="KI21" s="596">
        <f>KI54*KI$32</f>
        <v>41048.577881300007</v>
      </c>
      <c r="KJ21" s="596">
        <f>KP54*KJ$32</f>
        <v>29032.298460000002</v>
      </c>
      <c r="KK21" s="596">
        <f>KP54*KK$32</f>
        <v>18820.938312000002</v>
      </c>
      <c r="KL21" s="596">
        <f>KP54*KL$32</f>
        <v>19181.339258400003</v>
      </c>
      <c r="KM21" s="596">
        <f>KP54*KM$32</f>
        <v>20703.032143200002</v>
      </c>
      <c r="KN21" s="596">
        <f>KP54*KN$32</f>
        <v>24106.818859200001</v>
      </c>
      <c r="KO21" s="596">
        <f>KP54*KO$32</f>
        <v>35299.270472400007</v>
      </c>
      <c r="KP21" s="596">
        <f>KP54*KP$32</f>
        <v>53079.050494800009</v>
      </c>
      <c r="KQ21" s="596">
        <f>KW54*KQ$32</f>
        <v>21730.935545</v>
      </c>
      <c r="KR21" s="596">
        <f>KW54*KR$32</f>
        <v>14087.640974</v>
      </c>
      <c r="KS21" s="596">
        <f>KW54*KS$32</f>
        <v>14357.404311800001</v>
      </c>
      <c r="KT21" s="596">
        <f>KW54*KT$32</f>
        <v>15496.405071400002</v>
      </c>
      <c r="KU21" s="596">
        <f>KW54*KU$32</f>
        <v>18044.169928399999</v>
      </c>
      <c r="KV21" s="596">
        <f>KW54*KV$32</f>
        <v>26421.820252300004</v>
      </c>
      <c r="KW21" s="596">
        <f>KW54*KW$32</f>
        <v>39730.144917100006</v>
      </c>
      <c r="KX21" s="596">
        <f>LD54*KX$32</f>
        <v>23494.871565000001</v>
      </c>
      <c r="KY21" s="596">
        <f>LD54*KY$32</f>
        <v>15231.158118000001</v>
      </c>
      <c r="KZ21" s="596">
        <f>LD54*KZ$32</f>
        <v>15522.818592600001</v>
      </c>
      <c r="LA21" s="596">
        <f>LD54*LA$32</f>
        <v>16754.273929800001</v>
      </c>
      <c r="LB21" s="596">
        <f>LD54*LB$32</f>
        <v>19508.845078800001</v>
      </c>
      <c r="LC21" s="596">
        <f>LD54*LC$32</f>
        <v>28566.523151100002</v>
      </c>
      <c r="LD21" s="596">
        <f>LD54*LD$32</f>
        <v>42955.1065647</v>
      </c>
      <c r="LE21" s="596">
        <f>LK54*LE$32</f>
        <v>29478.10096</v>
      </c>
      <c r="LF21" s="596">
        <f>LK54*LF$32</f>
        <v>19109.941312000003</v>
      </c>
      <c r="LG21" s="596">
        <f>LK54*LG$32</f>
        <v>19475.876358400001</v>
      </c>
      <c r="LH21" s="596">
        <f>LK54*LH$32</f>
        <v>21020.935443200004</v>
      </c>
      <c r="LI21" s="596">
        <f>LK54*LI$32</f>
        <v>24476.9886592</v>
      </c>
      <c r="LJ21" s="596">
        <f>LK54*LJ$32</f>
        <v>35841.304822400009</v>
      </c>
      <c r="LK21" s="596">
        <f>LK54*LK$32</f>
        <v>53894.100444800009</v>
      </c>
      <c r="LL21" s="596">
        <f>LR54*LL$32</f>
        <v>22506.322465000001</v>
      </c>
      <c r="LM21" s="596">
        <f>LR54*LM$32</f>
        <v>14590.305598000003</v>
      </c>
      <c r="LN21" s="596">
        <f>LR54*LN$32</f>
        <v>14869.694428600002</v>
      </c>
      <c r="LO21" s="596">
        <f>LR54*LO$32</f>
        <v>16049.336157800004</v>
      </c>
      <c r="LP21" s="596">
        <f>LR54*LP$32</f>
        <v>18688.008446800002</v>
      </c>
      <c r="LQ21" s="596">
        <f>LR54*LQ$32</f>
        <v>27364.583797100007</v>
      </c>
      <c r="LR21" s="596">
        <f>LR54*LR$32</f>
        <v>41147.766106700008</v>
      </c>
      <c r="LS21" s="596">
        <f>LY54*LS$32</f>
        <v>25617.431995999999</v>
      </c>
      <c r="LT21" s="596">
        <f>LY54*LT$32</f>
        <v>16607.1628112</v>
      </c>
      <c r="LU21" s="596">
        <f>LY54*LU$32</f>
        <v>16925.17231184</v>
      </c>
      <c r="LV21" s="596">
        <f>LY54*LV$32</f>
        <v>18267.879092319999</v>
      </c>
      <c r="LW21" s="596">
        <f>LY54*LW$32</f>
        <v>21271.302153919998</v>
      </c>
      <c r="LX21" s="596">
        <f>LY54*LX$32</f>
        <v>31147.263868240003</v>
      </c>
      <c r="LY21" s="596">
        <f>LY54*LY$32</f>
        <v>46835.732566480001</v>
      </c>
      <c r="LZ21" s="596">
        <f>MF54*LZ$32</f>
        <v>40501.496048000001</v>
      </c>
      <c r="MA21" s="596">
        <f>MF54*MA$32</f>
        <v>26256.142265600003</v>
      </c>
      <c r="MB21" s="596">
        <f>MF54*MB$32</f>
        <v>26758.919457920001</v>
      </c>
      <c r="MC21" s="596">
        <f>MF54*MC$32</f>
        <v>28881.756492160006</v>
      </c>
      <c r="MD21" s="596">
        <f>MF54*MD$32</f>
        <v>33630.207752959999</v>
      </c>
      <c r="ME21" s="596">
        <f>MF54*ME$32</f>
        <v>49244.232781120008</v>
      </c>
      <c r="MF21" s="596">
        <f>MF54*MF$32</f>
        <v>74047.907602240011</v>
      </c>
      <c r="MG21" s="596">
        <f>MM54*MG$32</f>
        <v>46258.733924000007</v>
      </c>
      <c r="MH21" s="596">
        <f>MM54*MH$32</f>
        <v>29988.420612800004</v>
      </c>
      <c r="MI21" s="596">
        <f>MM54*MI$32</f>
        <v>30562.666964960004</v>
      </c>
      <c r="MJ21" s="596">
        <f>MM54*MJ$32</f>
        <v>32987.262674080004</v>
      </c>
      <c r="MK21" s="596">
        <f>MM54*MK$32</f>
        <v>38410.700444480004</v>
      </c>
      <c r="ML21" s="596">
        <f>MM54*ML$32</f>
        <v>56244.239936560014</v>
      </c>
      <c r="MM21" s="728">
        <v>77717.649999999994</v>
      </c>
      <c r="MN21" s="596">
        <f>MT54*MN$32</f>
        <v>45515.891268962107</v>
      </c>
      <c r="MO21" s="596">
        <f>MT54*MO$32</f>
        <v>48612.745664626505</v>
      </c>
      <c r="MP21" s="596">
        <f>MT54*MP$32</f>
        <v>50134.690151576106</v>
      </c>
      <c r="MQ21" s="596">
        <f>MT54*MQ$32</f>
        <v>55662.788248017307</v>
      </c>
      <c r="MR21" s="596">
        <f>MT54*MR$32</f>
        <v>59920.990654763707</v>
      </c>
      <c r="MS21" s="596">
        <f>MT54*MS$32</f>
        <v>70290.139770438211</v>
      </c>
      <c r="MT21" s="596">
        <f>MT54*MT$32</f>
        <v>94673.643391994323</v>
      </c>
      <c r="MU21" s="596">
        <f>NA54*MU$32</f>
        <v>88830.761639999997</v>
      </c>
      <c r="MV21" s="596">
        <f>NA54*MV$32</f>
        <v>0</v>
      </c>
      <c r="MW21" s="596">
        <f>NA54*MW$32</f>
        <v>35013.584879999995</v>
      </c>
      <c r="MX21" s="596">
        <f>NA54*MX$32</f>
        <v>32447.002654999997</v>
      </c>
      <c r="MY21" s="596">
        <f>NA54*MY$32</f>
        <v>30826.003354999997</v>
      </c>
      <c r="MZ21" s="596">
        <f>NA54*MZ$32</f>
        <v>36580.550869999999</v>
      </c>
      <c r="NA21" s="596">
        <f>NA54*NA$32</f>
        <v>46441.629945000001</v>
      </c>
      <c r="NB21" s="596">
        <f>NH54*NB$32</f>
        <v>23405.790366599995</v>
      </c>
      <c r="NC21" s="596">
        <f>NH54*NC$32</f>
        <v>0</v>
      </c>
      <c r="ND21" s="596">
        <f>NH54*ND$32</f>
        <v>15141.846505319998</v>
      </c>
      <c r="NE21" s="596">
        <f>NH54*NE$32</f>
        <v>14828.025852359999</v>
      </c>
      <c r="NF21" s="596">
        <f>NH54*NF$32</f>
        <v>17050.922144159995</v>
      </c>
      <c r="NG21" s="596">
        <f>NH54*NG$32</f>
        <v>24360.328186019997</v>
      </c>
      <c r="NH21" s="596">
        <f>NH54*NH$32</f>
        <v>35971.692345539996</v>
      </c>
      <c r="NI21" s="596">
        <f>NO54*NI$32</f>
        <v>18680.318940999998</v>
      </c>
      <c r="NJ21" s="596">
        <f>NO54*NJ$32</f>
        <v>12109.999865199999</v>
      </c>
      <c r="NK21" s="596">
        <f>NO54*NK$32</f>
        <v>12341.893479639999</v>
      </c>
      <c r="NL21" s="596">
        <f>NO54*NL$32</f>
        <v>13320.99985172</v>
      </c>
      <c r="NM21" s="596">
        <f>NO54*NM$32</f>
        <v>15511.106210319998</v>
      </c>
      <c r="NN21" s="596">
        <f>NO54*NN$32</f>
        <v>22712.691236540002</v>
      </c>
      <c r="NO21" s="596">
        <f>NO54*NO$32</f>
        <v>34152.776215580001</v>
      </c>
      <c r="NP21" s="596">
        <f>NV54*NP$32</f>
        <v>20199.911357499994</v>
      </c>
      <c r="NQ21" s="596">
        <f>NV54*NQ$32</f>
        <v>13095.114948999997</v>
      </c>
      <c r="NR21" s="596">
        <f>NV54*NR$32</f>
        <v>13345.872469299997</v>
      </c>
      <c r="NS21" s="596">
        <f>NV54*NS$32</f>
        <v>14404.626443899999</v>
      </c>
      <c r="NT21" s="596">
        <f>NV54*NT$32</f>
        <v>16772.891913399995</v>
      </c>
      <c r="NU21" s="596">
        <f>NV54*NU$32</f>
        <v>24560.306016049995</v>
      </c>
      <c r="NV21" s="596">
        <f>NV54*NV$32</f>
        <v>36931.010350849996</v>
      </c>
      <c r="NW21" s="596">
        <f>OC54*NW$32</f>
        <v>16509.986418499997</v>
      </c>
      <c r="NX21" s="596">
        <f>OC54*NX$32</f>
        <v>10703.0256782</v>
      </c>
      <c r="NY21" s="596">
        <f>OC54*NY$32</f>
        <v>10907.977233739999</v>
      </c>
      <c r="NZ21" s="596">
        <f>OC54*NZ$32</f>
        <v>11773.328246019999</v>
      </c>
      <c r="OA21" s="596">
        <f>OC54*OA$32</f>
        <v>13708.981826119998</v>
      </c>
      <c r="OB21" s="596">
        <f>OC54*OB$32</f>
        <v>20073.86624539</v>
      </c>
      <c r="OC21" s="596">
        <f>OC54*OC$32</f>
        <v>30184.809652029999</v>
      </c>
      <c r="OD21" s="596">
        <f>$OJ$54*OD$32</f>
        <v>19997.948208999995</v>
      </c>
      <c r="OE21" s="596">
        <f t="shared" ref="OE21:OJ21" si="3165">$OJ$54*OE$32</f>
        <v>12964.187114799997</v>
      </c>
      <c r="OF21" s="596">
        <f t="shared" si="3165"/>
        <v>13212.437506359996</v>
      </c>
      <c r="OG21" s="596">
        <f t="shared" si="3165"/>
        <v>14260.605826279998</v>
      </c>
      <c r="OH21" s="596">
        <f t="shared" si="3165"/>
        <v>16605.192857679995</v>
      </c>
      <c r="OI21" s="596">
        <f t="shared" si="3165"/>
        <v>24314.746684459995</v>
      </c>
      <c r="OJ21" s="730">
        <f t="shared" si="3165"/>
        <v>36561.766001419994</v>
      </c>
      <c r="OK21" s="732">
        <f>$OQ54*OK$32</f>
        <v>21781.843218000002</v>
      </c>
      <c r="OL21" s="108">
        <f t="shared" ref="OL21:OQ21" si="3166">$OQ54*OL$32</f>
        <v>14120.643189600003</v>
      </c>
      <c r="OM21" s="108">
        <f t="shared" si="3166"/>
        <v>14391.038484720002</v>
      </c>
      <c r="ON21" s="108">
        <f t="shared" si="3166"/>
        <v>15532.707508560004</v>
      </c>
      <c r="OO21" s="108">
        <f t="shared" si="3166"/>
        <v>18086.440851360003</v>
      </c>
      <c r="OP21" s="108">
        <f t="shared" si="3166"/>
        <v>26483.716960920006</v>
      </c>
      <c r="OQ21" s="108">
        <f t="shared" si="3166"/>
        <v>39823.218186840008</v>
      </c>
      <c r="OR21" s="108">
        <f>$OX54*OR$32</f>
        <v>24974.320572000001</v>
      </c>
      <c r="OS21" s="108">
        <f t="shared" ref="OS21:OX21" si="3167">$OX54*OS$32</f>
        <v>16190.249198400003</v>
      </c>
      <c r="OT21" s="108">
        <f t="shared" si="3167"/>
        <v>16500.275246880003</v>
      </c>
      <c r="OU21" s="108">
        <f t="shared" si="3167"/>
        <v>17809.274118240002</v>
      </c>
      <c r="OV21" s="108">
        <f t="shared" si="3167"/>
        <v>20737.297909440003</v>
      </c>
      <c r="OW21" s="108">
        <f t="shared" si="3167"/>
        <v>30365.329081680007</v>
      </c>
      <c r="OX21" s="108">
        <f t="shared" si="3167"/>
        <v>45659.947473360007</v>
      </c>
      <c r="OY21" s="108">
        <f>$PE54*OY$32</f>
        <v>19378.66275</v>
      </c>
      <c r="OZ21" s="108">
        <f t="shared" ref="OZ21:PE21" si="3168">$PE54*OZ$32</f>
        <v>12562.719300000001</v>
      </c>
      <c r="PA21" s="108">
        <f t="shared" si="3168"/>
        <v>12803.282010000001</v>
      </c>
      <c r="PB21" s="108">
        <f t="shared" si="3168"/>
        <v>13818.991230000001</v>
      </c>
      <c r="PC21" s="108">
        <f t="shared" si="3168"/>
        <v>16090.972380000001</v>
      </c>
      <c r="PD21" s="108">
        <f t="shared" si="3168"/>
        <v>23561.780985000005</v>
      </c>
      <c r="PE21" s="108">
        <f t="shared" si="3168"/>
        <v>35429.541345000005</v>
      </c>
      <c r="PF21" s="108">
        <f>$PL54*PF$32</f>
        <v>16813.189871999999</v>
      </c>
      <c r="PG21" s="108">
        <f t="shared" ref="PG21:PL21" si="3169">$PL54*PG$32</f>
        <v>10899.585158400001</v>
      </c>
      <c r="PH21" s="108">
        <f t="shared" si="3169"/>
        <v>11108.300618880001</v>
      </c>
      <c r="PI21" s="108">
        <f t="shared" si="3169"/>
        <v>11989.543674240002</v>
      </c>
      <c r="PJ21" s="108">
        <f t="shared" si="3169"/>
        <v>13960.745245440001</v>
      </c>
      <c r="PK21" s="108">
        <f t="shared" si="3169"/>
        <v>20442.519823680002</v>
      </c>
      <c r="PL21" s="108">
        <f t="shared" si="3169"/>
        <v>30739.149207360002</v>
      </c>
      <c r="PM21" s="108">
        <f>$PS54*PM$32</f>
        <v>21523.069308749993</v>
      </c>
      <c r="PN21" s="108">
        <f t="shared" ref="PN21:PS21" si="3170">$PS54*PN$32</f>
        <v>13952.886310499996</v>
      </c>
      <c r="PO21" s="108">
        <f t="shared" si="3170"/>
        <v>14220.069239849996</v>
      </c>
      <c r="PP21" s="108">
        <f t="shared" si="3170"/>
        <v>15348.174941549998</v>
      </c>
      <c r="PQ21" s="108">
        <f t="shared" si="3170"/>
        <v>17871.569274299996</v>
      </c>
      <c r="PR21" s="108">
        <f t="shared" si="3170"/>
        <v>26169.083580224997</v>
      </c>
      <c r="PS21" s="108">
        <f t="shared" si="3170"/>
        <v>39350.108094824995</v>
      </c>
      <c r="PT21" s="108">
        <f>$PZ54*PT$32</f>
        <v>20713.270785749999</v>
      </c>
      <c r="PU21" s="108">
        <f t="shared" ref="PU21:PZ21" si="3171">$PZ54*PU$32</f>
        <v>13427.9134749</v>
      </c>
      <c r="PV21" s="108">
        <f t="shared" si="3171"/>
        <v>13685.043732929998</v>
      </c>
      <c r="PW21" s="108">
        <f t="shared" si="3171"/>
        <v>14770.70482239</v>
      </c>
      <c r="PX21" s="108">
        <f t="shared" si="3171"/>
        <v>17199.157259339998</v>
      </c>
      <c r="PY21" s="108">
        <f t="shared" si="3171"/>
        <v>25184.480272605</v>
      </c>
      <c r="PZ21" s="108">
        <f t="shared" si="3171"/>
        <v>37869.573002085002</v>
      </c>
      <c r="QA21" s="108">
        <f>$QG54*QA$32</f>
        <v>24334.731611249998</v>
      </c>
      <c r="QB21" s="108">
        <f t="shared" ref="QB21:QG21" si="3172">$QG54*QB$32</f>
        <v>15775.619113499999</v>
      </c>
      <c r="QC21" s="108">
        <f t="shared" si="3172"/>
        <v>16077.705436949998</v>
      </c>
      <c r="QD21" s="108">
        <f t="shared" si="3172"/>
        <v>17353.181024850001</v>
      </c>
      <c r="QE21" s="108">
        <f t="shared" si="3172"/>
        <v>20206.218524099997</v>
      </c>
      <c r="QF21" s="108">
        <f t="shared" si="3172"/>
        <v>29587.677124575002</v>
      </c>
      <c r="QG21" s="108">
        <f t="shared" si="3172"/>
        <v>44490.602414774999</v>
      </c>
      <c r="QH21" s="108">
        <f>$QN54*QH$32</f>
        <v>23178.074463000001</v>
      </c>
      <c r="QI21" s="108">
        <f t="shared" ref="QI21:QN21" si="3173">$QN54*QI$32</f>
        <v>15025.786203600001</v>
      </c>
      <c r="QJ21" s="108">
        <f t="shared" si="3173"/>
        <v>15313.51402452</v>
      </c>
      <c r="QK21" s="108">
        <f t="shared" si="3173"/>
        <v>16528.364823960001</v>
      </c>
      <c r="QL21" s="108">
        <f t="shared" si="3173"/>
        <v>19245.79424376</v>
      </c>
      <c r="QM21" s="108">
        <f t="shared" si="3173"/>
        <v>28181.341571220004</v>
      </c>
      <c r="QN21" s="108">
        <f t="shared" si="3173"/>
        <v>42375.914069940001</v>
      </c>
      <c r="QO21" s="108">
        <f>$QU54*QO$32</f>
        <v>22632.707133</v>
      </c>
      <c r="QP21" s="108">
        <f t="shared" ref="QP21:QU21" si="3174">$QU54*QP$32</f>
        <v>14672.237727600001</v>
      </c>
      <c r="QQ21" s="108">
        <f t="shared" si="3174"/>
        <v>14953.195471319999</v>
      </c>
      <c r="QR21" s="108">
        <f t="shared" si="3174"/>
        <v>16139.461500360001</v>
      </c>
      <c r="QS21" s="108">
        <f t="shared" si="3174"/>
        <v>18792.95130216</v>
      </c>
      <c r="QT21" s="108">
        <f t="shared" si="3174"/>
        <v>27518.250121020003</v>
      </c>
      <c r="QU21" s="108">
        <f t="shared" si="3174"/>
        <v>41378.83214454</v>
      </c>
      <c r="QV21" s="108">
        <f>$RB54*QV$32</f>
        <v>25480.551212999999</v>
      </c>
      <c r="QW21" s="108">
        <f t="shared" ref="QW21:RB21" si="3175">$RB54*QW$32</f>
        <v>16518.426303600001</v>
      </c>
      <c r="QX21" s="108">
        <f t="shared" si="3175"/>
        <v>16834.73659452</v>
      </c>
      <c r="QY21" s="108">
        <f t="shared" si="3175"/>
        <v>18170.26893396</v>
      </c>
      <c r="QZ21" s="108">
        <f t="shared" si="3175"/>
        <v>21157.643903759999</v>
      </c>
      <c r="RA21" s="108">
        <f t="shared" si="3175"/>
        <v>30980.835716220001</v>
      </c>
      <c r="RB21" s="108">
        <f t="shared" si="3175"/>
        <v>46585.476734939999</v>
      </c>
      <c r="RC21" s="736">
        <f>$RI54*RC$32</f>
        <v>25480.551212999999</v>
      </c>
      <c r="RD21" s="736">
        <f t="shared" ref="RD21:RI21" si="3176">$RI54*RD$32</f>
        <v>16518.426303600001</v>
      </c>
      <c r="RE21" s="736">
        <f t="shared" si="3176"/>
        <v>16834.73659452</v>
      </c>
      <c r="RF21" s="736">
        <f t="shared" si="3176"/>
        <v>18170.26893396</v>
      </c>
      <c r="RG21" s="736">
        <f t="shared" si="3176"/>
        <v>21157.643903759999</v>
      </c>
      <c r="RH21" s="736">
        <f t="shared" si="3176"/>
        <v>30980.835716220001</v>
      </c>
      <c r="RI21" s="736">
        <f t="shared" si="3176"/>
        <v>46585.476734939999</v>
      </c>
      <c r="RJ21" s="108">
        <f>$RP54*RJ$32</f>
        <v>20140.1424735</v>
      </c>
      <c r="RK21" s="108">
        <f t="shared" ref="RK21:RP21" si="3177">$RP54*RK$32</f>
        <v>13056.3682242</v>
      </c>
      <c r="RL21" s="108">
        <f t="shared" si="3177"/>
        <v>13306.383785939999</v>
      </c>
      <c r="RM21" s="108">
        <f t="shared" si="3177"/>
        <v>14362.005046620001</v>
      </c>
      <c r="RN21" s="108">
        <f t="shared" si="3177"/>
        <v>16723.263129719999</v>
      </c>
      <c r="RO21" s="108">
        <f t="shared" si="3177"/>
        <v>24487.635297090001</v>
      </c>
      <c r="RP21" s="108">
        <f t="shared" si="3177"/>
        <v>36821.736342930002</v>
      </c>
      <c r="RQ21" s="108">
        <f>$RW54*RQ$32</f>
        <v>21301.677907499998</v>
      </c>
      <c r="RR21" s="108">
        <f t="shared" ref="RR21:RW21" si="3178">$RW54*RR$32</f>
        <v>13809.363608999998</v>
      </c>
      <c r="RS21" s="108">
        <f t="shared" si="3178"/>
        <v>14073.798231299997</v>
      </c>
      <c r="RT21" s="108">
        <f t="shared" si="3178"/>
        <v>15190.299969899999</v>
      </c>
      <c r="RU21" s="108">
        <f t="shared" si="3178"/>
        <v>17687.738069399998</v>
      </c>
      <c r="RV21" s="108">
        <f t="shared" si="3178"/>
        <v>25899.902173049999</v>
      </c>
      <c r="RW21" s="108">
        <f t="shared" si="3178"/>
        <v>38945.343539849993</v>
      </c>
      <c r="RX21" s="108">
        <f>$SD54*RX$32</f>
        <v>24287.386450499998</v>
      </c>
      <c r="RY21" s="108">
        <f t="shared" ref="RY21:SD21" si="3179">$SD54*RY$32</f>
        <v>15744.926388600001</v>
      </c>
      <c r="RZ21" s="108">
        <f t="shared" si="3179"/>
        <v>16046.424979019999</v>
      </c>
      <c r="SA21" s="108">
        <f t="shared" si="3179"/>
        <v>17319.419027460001</v>
      </c>
      <c r="SB21" s="108">
        <f t="shared" si="3179"/>
        <v>20166.90571476</v>
      </c>
      <c r="SC21" s="108">
        <f t="shared" si="3179"/>
        <v>29530.111939470004</v>
      </c>
      <c r="SD21" s="108">
        <f t="shared" si="3179"/>
        <v>44404.042400190003</v>
      </c>
      <c r="SE21" s="108">
        <f>$SK54*SE$32</f>
        <v>25694.894657249995</v>
      </c>
      <c r="SF21" s="108">
        <f t="shared" ref="SF21:SK21" si="3180">$SK54*SF$32</f>
        <v>16657.379984699997</v>
      </c>
      <c r="SG21" s="108">
        <f t="shared" si="3180"/>
        <v>16976.351090789998</v>
      </c>
      <c r="SH21" s="108">
        <f t="shared" si="3180"/>
        <v>18323.117983169999</v>
      </c>
      <c r="SI21" s="108">
        <f t="shared" si="3180"/>
        <v>21335.622874019999</v>
      </c>
      <c r="SJ21" s="108">
        <f t="shared" si="3180"/>
        <v>31241.447779815</v>
      </c>
      <c r="SK21" s="108">
        <f t="shared" si="3180"/>
        <v>46977.355680254994</v>
      </c>
      <c r="SL21" s="108">
        <f>$SR54*SL$32</f>
        <v>21191.903351999998</v>
      </c>
      <c r="SM21" s="108">
        <f t="shared" ref="SM21:SR21" si="3181">$SR54*SM$32</f>
        <v>13738.1994144</v>
      </c>
      <c r="SN21" s="108">
        <f t="shared" si="3181"/>
        <v>14001.27131808</v>
      </c>
      <c r="SO21" s="108">
        <f t="shared" si="3181"/>
        <v>15112.019355840001</v>
      </c>
      <c r="SP21" s="108">
        <f t="shared" si="3181"/>
        <v>17596.58733504</v>
      </c>
      <c r="SQ21" s="108">
        <f t="shared" si="3181"/>
        <v>25766.431454880003</v>
      </c>
      <c r="SR21" s="108">
        <f t="shared" si="3181"/>
        <v>38744.645369760001</v>
      </c>
      <c r="SS21" s="108">
        <f>$SY54*SS$32</f>
        <v>25371.343397249999</v>
      </c>
      <c r="ST21" s="108">
        <f t="shared" ref="ST21:SY21" si="3182">$SY54*ST$32</f>
        <v>16447.629512700001</v>
      </c>
      <c r="SU21" s="108">
        <f t="shared" si="3182"/>
        <v>16762.584120390002</v>
      </c>
      <c r="SV21" s="108">
        <f t="shared" si="3182"/>
        <v>18092.392463970002</v>
      </c>
      <c r="SW21" s="108">
        <f t="shared" si="3182"/>
        <v>21066.963758819998</v>
      </c>
      <c r="SX21" s="108">
        <f t="shared" si="3182"/>
        <v>30848.054075415002</v>
      </c>
      <c r="SY21" s="108">
        <f t="shared" si="3182"/>
        <v>46385.814721455004</v>
      </c>
      <c r="SZ21" s="108">
        <f>$TF54*SZ$32</f>
        <v>24481.528016249998</v>
      </c>
      <c r="TA21" s="108">
        <f t="shared" ref="TA21:TF21" si="3183">$TF54*TA$32</f>
        <v>15870.7836795</v>
      </c>
      <c r="TB21" s="108">
        <f t="shared" si="3183"/>
        <v>16174.692303149999</v>
      </c>
      <c r="TC21" s="108">
        <f t="shared" si="3183"/>
        <v>17457.862047449998</v>
      </c>
      <c r="TD21" s="108">
        <f t="shared" si="3183"/>
        <v>20328.110159699998</v>
      </c>
      <c r="TE21" s="108">
        <f t="shared" si="3183"/>
        <v>29766.161305275</v>
      </c>
      <c r="TF21" s="108">
        <f t="shared" si="3183"/>
        <v>44758.986738674997</v>
      </c>
      <c r="TG21" s="108">
        <f>$TM54*TG$32</f>
        <v>24397.971737249994</v>
      </c>
      <c r="TH21" s="108">
        <f t="shared" ref="TH21:TM21" si="3184">$TM54*TH$32</f>
        <v>15816.616160699998</v>
      </c>
      <c r="TI21" s="108">
        <f t="shared" si="3184"/>
        <v>16119.487533989997</v>
      </c>
      <c r="TJ21" s="108">
        <f t="shared" si="3184"/>
        <v>17398.277776769999</v>
      </c>
      <c r="TK21" s="108">
        <f t="shared" si="3184"/>
        <v>20258.729635619999</v>
      </c>
      <c r="TL21" s="108">
        <f t="shared" si="3184"/>
        <v>29664.568395014998</v>
      </c>
      <c r="TM21" s="108">
        <f t="shared" si="3184"/>
        <v>44606.222810654996</v>
      </c>
      <c r="TN21" s="108">
        <f>$TT54*TN$32</f>
        <v>25442.479273499997</v>
      </c>
      <c r="TO21" s="108">
        <f t="shared" ref="TO21:TT21" si="3185">$TT54*TO$32</f>
        <v>16493.745184200001</v>
      </c>
      <c r="TP21" s="108">
        <f t="shared" si="3185"/>
        <v>16809.58285794</v>
      </c>
      <c r="TQ21" s="108">
        <f t="shared" si="3185"/>
        <v>18143.119702619999</v>
      </c>
      <c r="TR21" s="108">
        <f t="shared" si="3185"/>
        <v>21126.031065719999</v>
      </c>
      <c r="TS21" s="108">
        <f t="shared" si="3185"/>
        <v>30934.54548909</v>
      </c>
      <c r="TT21" s="108">
        <f t="shared" si="3185"/>
        <v>46515.870726929999</v>
      </c>
      <c r="TU21" s="108">
        <f>$UA54*TU$32</f>
        <v>28537.519172249995</v>
      </c>
      <c r="TV21" s="108">
        <f t="shared" ref="TV21:UA21" si="3186">$UA54*TV$32</f>
        <v>18500.1848427</v>
      </c>
      <c r="TW21" s="108">
        <f t="shared" si="3186"/>
        <v>18854.443701389999</v>
      </c>
      <c r="TX21" s="108">
        <f t="shared" si="3186"/>
        <v>20350.20332697</v>
      </c>
      <c r="TY21" s="108">
        <f t="shared" si="3186"/>
        <v>23695.981436819999</v>
      </c>
      <c r="TZ21" s="108">
        <f t="shared" si="3186"/>
        <v>34697.687103914999</v>
      </c>
      <c r="UA21" s="108">
        <f t="shared" si="3186"/>
        <v>52174.457465954998</v>
      </c>
      <c r="UB21" s="108">
        <f>$UH54*UB$32</f>
        <v>33846.411313499993</v>
      </c>
      <c r="UC21" s="108">
        <f t="shared" ref="UC21:UH21" si="3187">$UH54*UC$32</f>
        <v>21941.811472199995</v>
      </c>
      <c r="UD21" s="108">
        <f t="shared" si="3187"/>
        <v>22361.973819539995</v>
      </c>
      <c r="UE21" s="108">
        <f t="shared" si="3187"/>
        <v>24135.992619419998</v>
      </c>
      <c r="UF21" s="108">
        <f t="shared" si="3187"/>
        <v>28104.192566519996</v>
      </c>
      <c r="UG21" s="108">
        <f t="shared" si="3187"/>
        <v>41152.567686689996</v>
      </c>
      <c r="UH21" s="108">
        <f t="shared" si="3187"/>
        <v>61880.576822129995</v>
      </c>
      <c r="UI21" s="108">
        <f>$UO54*UI$32*$UI$34</f>
        <v>36917.351857811736</v>
      </c>
      <c r="UJ21" s="108">
        <f t="shared" ref="UJ21:UO21" si="3188">$UO54*UJ$32*$UI$34</f>
        <v>23932.628100926231</v>
      </c>
      <c r="UK21" s="108">
        <f t="shared" si="3188"/>
        <v>24390.91246881631</v>
      </c>
      <c r="UL21" s="108">
        <f t="shared" si="3188"/>
        <v>26325.890911018858</v>
      </c>
      <c r="UM21" s="108">
        <f t="shared" si="3188"/>
        <v>30654.132163314025</v>
      </c>
      <c r="UN21" s="108">
        <f t="shared" si="3188"/>
        <v>44886.407810566969</v>
      </c>
      <c r="UO21" s="108">
        <f t="shared" si="3188"/>
        <v>67495.103293144086</v>
      </c>
      <c r="UP21" s="108">
        <f>$UV54*UP$32*$UP$34</f>
        <v>30309.584910995505</v>
      </c>
      <c r="UQ21" s="108">
        <f t="shared" ref="UQ21:UV21" si="3189">$UV54*UQ$32*$UP$34</f>
        <v>19648.972287128123</v>
      </c>
      <c r="UR21" s="108">
        <f t="shared" si="3189"/>
        <v>20025.229203264618</v>
      </c>
      <c r="US21" s="108">
        <f t="shared" si="3189"/>
        <v>21613.869515840935</v>
      </c>
      <c r="UT21" s="108">
        <f t="shared" si="3189"/>
        <v>25167.407057130062</v>
      </c>
      <c r="UU21" s="108">
        <f t="shared" si="3189"/>
        <v>36852.274619369018</v>
      </c>
      <c r="UV21" s="108">
        <f t="shared" si="3189"/>
        <v>55414.282482102819</v>
      </c>
      <c r="UW21" s="108">
        <f>$VC54*UW$32*$UW$34</f>
        <v>28072.946827343672</v>
      </c>
      <c r="UX21" s="108">
        <f t="shared" ref="UX21:VC21" si="3190">$VC54*UX$32*$UW$34</f>
        <v>18199.01380531245</v>
      </c>
      <c r="UY21" s="108">
        <f t="shared" si="3190"/>
        <v>18547.505559031197</v>
      </c>
      <c r="UZ21" s="108">
        <f t="shared" si="3190"/>
        <v>20018.915185843696</v>
      </c>
      <c r="VA21" s="108">
        <f t="shared" si="3190"/>
        <v>23310.226193187435</v>
      </c>
      <c r="VB21" s="108">
        <f t="shared" si="3190"/>
        <v>34132.831211453034</v>
      </c>
      <c r="VC21" s="108">
        <f t="shared" si="3190"/>
        <v>51325.091061577987</v>
      </c>
      <c r="VD21" s="108">
        <f>$VJ54*VD$32*$VD$34</f>
        <v>28826.772017397736</v>
      </c>
      <c r="VE21" s="108">
        <f t="shared" ref="VE21:VJ21" si="3191">$VJ54*VE$32*$VD$34</f>
        <v>18687.700480244053</v>
      </c>
      <c r="VF21" s="108">
        <f t="shared" si="3191"/>
        <v>19045.550063908297</v>
      </c>
      <c r="VG21" s="108">
        <f t="shared" si="3191"/>
        <v>20556.470528268455</v>
      </c>
      <c r="VH21" s="108">
        <f t="shared" si="3191"/>
        <v>23936.161040653016</v>
      </c>
      <c r="VI21" s="108">
        <f t="shared" si="3191"/>
        <v>35049.378666670498</v>
      </c>
      <c r="VJ21" s="108">
        <f t="shared" si="3191"/>
        <v>52703.291460773384</v>
      </c>
      <c r="VK21" s="108">
        <f>$VQ54*VK$32*$VK$34</f>
        <v>27510.930709225933</v>
      </c>
      <c r="VL21" s="108">
        <f t="shared" ref="VL21:VQ21" si="3192">$VQ54*VL$32*$VK$34</f>
        <v>17834.672321843016</v>
      </c>
      <c r="VM21" s="108">
        <f t="shared" si="3192"/>
        <v>18176.187323750652</v>
      </c>
      <c r="VN21" s="108">
        <f t="shared" si="3192"/>
        <v>19618.139554027322</v>
      </c>
      <c r="VO21" s="108">
        <f t="shared" si="3192"/>
        <v>22843.559016488292</v>
      </c>
      <c r="VP21" s="108">
        <f t="shared" si="3192"/>
        <v>33449.497131286429</v>
      </c>
      <c r="VQ21" s="108">
        <f t="shared" si="3192"/>
        <v>50297.570558729618</v>
      </c>
      <c r="VR21" s="108">
        <f>$VX54*VR$32*$VR$34</f>
        <v>26396.112738379175</v>
      </c>
      <c r="VS21" s="108">
        <f t="shared" ref="VS21:VX21" si="3193">$VX54*VS$32*$VR$34</f>
        <v>17111.962740742365</v>
      </c>
      <c r="VT21" s="108">
        <f t="shared" si="3193"/>
        <v>17439.638623011899</v>
      </c>
      <c r="VU21" s="108">
        <f t="shared" si="3193"/>
        <v>18823.159014816603</v>
      </c>
      <c r="VV21" s="108">
        <f t="shared" si="3193"/>
        <v>21917.875680695535</v>
      </c>
      <c r="VW21" s="108">
        <f t="shared" si="3193"/>
        <v>32094.032246732757</v>
      </c>
      <c r="VX21" s="108">
        <f t="shared" si="3193"/>
        <v>48259.375772029794</v>
      </c>
      <c r="VY21" s="108">
        <f>$WE54*VY$32*$VY$34</f>
        <v>26156.009083887668</v>
      </c>
      <c r="VZ21" s="108">
        <f t="shared" ref="VZ21:WE21" si="3194">$WE54*VZ$32*$VY$34</f>
        <v>16956.309337140974</v>
      </c>
      <c r="WA21" s="108">
        <f t="shared" si="3194"/>
        <v>17281.00462232027</v>
      </c>
      <c r="WB21" s="108">
        <f t="shared" si="3194"/>
        <v>18651.94027085507</v>
      </c>
      <c r="WC21" s="108">
        <f t="shared" si="3194"/>
        <v>21718.506853103969</v>
      </c>
      <c r="WD21" s="108">
        <f t="shared" si="3194"/>
        <v>31802.099320616529</v>
      </c>
      <c r="WE21" s="108">
        <f t="shared" si="3194"/>
        <v>47820.400056128427</v>
      </c>
      <c r="WF21" s="108">
        <f>$WL54*WF$32*$WF$34</f>
        <v>24954.364870819991</v>
      </c>
      <c r="WG21" s="108">
        <f t="shared" ref="WG21:WL21" si="3195">$WL54*WG$32*$WF$34</f>
        <v>16177.312399014339</v>
      </c>
      <c r="WH21" s="108">
        <f t="shared" si="3195"/>
        <v>16487.090721548659</v>
      </c>
      <c r="WI21" s="108">
        <f t="shared" si="3195"/>
        <v>17795.043638915773</v>
      </c>
      <c r="WJ21" s="108">
        <f t="shared" si="3195"/>
        <v>20720.727796184325</v>
      </c>
      <c r="WK21" s="108">
        <f t="shared" si="3195"/>
        <v>30341.065701555621</v>
      </c>
      <c r="WL21" s="108">
        <f t="shared" si="3195"/>
        <v>45623.462946581931</v>
      </c>
      <c r="WM21" s="108">
        <f>$WS54*WM$32*$WM$34</f>
        <v>23441.010043016082</v>
      </c>
      <c r="WN21" s="108">
        <f t="shared" ref="WN21:WS21" si="3196">$WS54*WN$32*$WM$34</f>
        <v>15196.24099340353</v>
      </c>
      <c r="WO21" s="108">
        <f t="shared" si="3196"/>
        <v>15487.232842213381</v>
      </c>
      <c r="WP21" s="108">
        <f t="shared" si="3196"/>
        <v>16715.865092743883</v>
      </c>
      <c r="WQ21" s="108">
        <f t="shared" si="3196"/>
        <v>19464.121442614731</v>
      </c>
      <c r="WR21" s="108">
        <f t="shared" si="3196"/>
        <v>28501.034969543001</v>
      </c>
      <c r="WS21" s="108">
        <f t="shared" si="3196"/>
        <v>42856.632844162501</v>
      </c>
      <c r="WT21" s="108">
        <f>$WZ54*WT$32*$WT$34</f>
        <v>26170.781488305314</v>
      </c>
      <c r="WU21" s="108">
        <f t="shared" ref="WU21:WZ21" si="3197">$WZ54*WU$32*$WT$34</f>
        <v>16965.88593034965</v>
      </c>
      <c r="WV21" s="108">
        <f t="shared" si="3197"/>
        <v>17290.764597101028</v>
      </c>
      <c r="WW21" s="108">
        <f t="shared" si="3197"/>
        <v>18662.474523384615</v>
      </c>
      <c r="WX21" s="108">
        <f t="shared" si="3197"/>
        <v>21730.773042703171</v>
      </c>
      <c r="WY21" s="108">
        <f t="shared" si="3197"/>
        <v>31820.060526815359</v>
      </c>
      <c r="WZ21" s="108">
        <f t="shared" si="3197"/>
        <v>47847.40808654992</v>
      </c>
      <c r="XA21" s="108">
        <f>$XG54*XA$32*$XA$34</f>
        <v>24373.932944417582</v>
      </c>
      <c r="XB21" s="108">
        <f t="shared" ref="XB21:XG21" si="3198">$XG54*XB$32*$XA$34</f>
        <v>15801.032391553468</v>
      </c>
      <c r="XC21" s="108">
        <f t="shared" si="3198"/>
        <v>16103.60535224279</v>
      </c>
      <c r="XD21" s="108">
        <f t="shared" si="3198"/>
        <v>17381.135630708817</v>
      </c>
      <c r="XE21" s="108">
        <f t="shared" si="3198"/>
        <v>20238.769148330186</v>
      </c>
      <c r="XF21" s="108">
        <f t="shared" si="3198"/>
        <v>29635.340538626348</v>
      </c>
      <c r="XG21" s="108">
        <f t="shared" si="3198"/>
        <v>44562.273265966222</v>
      </c>
      <c r="XH21" s="108">
        <f>$XN54*XH$32*$XH$34</f>
        <v>27669.0172237636</v>
      </c>
      <c r="XI21" s="108">
        <f t="shared" ref="XI21:XN21" si="3199">$XN54*XI$32*$XH$34</f>
        <v>17937.155993336404</v>
      </c>
      <c r="XJ21" s="108">
        <f t="shared" si="3199"/>
        <v>18280.633448527955</v>
      </c>
      <c r="XK21" s="108">
        <f t="shared" si="3199"/>
        <v>19730.871592670046</v>
      </c>
      <c r="XL21" s="108">
        <f t="shared" si="3199"/>
        <v>22974.825336145776</v>
      </c>
      <c r="XM21" s="108">
        <f t="shared" si="3199"/>
        <v>33641.708527927745</v>
      </c>
      <c r="XN21" s="108">
        <f t="shared" si="3199"/>
        <v>50586.596317377451</v>
      </c>
      <c r="XO21" s="108">
        <f>$XU54*XO$32*$XO$34</f>
        <v>28089.431997350486</v>
      </c>
      <c r="XP21" s="108">
        <f t="shared" ref="XP21:XU21" si="3200">$XU54*XP$32*$XO$34</f>
        <v>18209.700743109974</v>
      </c>
      <c r="XQ21" s="108">
        <f t="shared" si="3200"/>
        <v>18558.397140318459</v>
      </c>
      <c r="XR21" s="108">
        <f t="shared" si="3200"/>
        <v>20030.670817420967</v>
      </c>
      <c r="XS21" s="108">
        <f t="shared" si="3200"/>
        <v>23323.914568834472</v>
      </c>
      <c r="XT21" s="108">
        <f t="shared" si="3200"/>
        <v>34152.874904364769</v>
      </c>
      <c r="XU21" s="108">
        <f t="shared" si="3200"/>
        <v>51355.230499983547</v>
      </c>
      <c r="XV21" s="108">
        <f>$YB54*XV$32*$XV$34</f>
        <v>28694.120946530551</v>
      </c>
      <c r="XW21" s="108">
        <f t="shared" ref="XW21:YB21" si="3201">$YB54*XW$32*$XV$34</f>
        <v>18601.705992923256</v>
      </c>
      <c r="XX21" s="108">
        <f t="shared" si="3201"/>
        <v>18957.908873638808</v>
      </c>
      <c r="XY21" s="108">
        <f t="shared" si="3201"/>
        <v>20461.876592215584</v>
      </c>
      <c r="XZ21" s="108">
        <f t="shared" si="3201"/>
        <v>23826.014910084679</v>
      </c>
      <c r="YA21" s="108">
        <f t="shared" si="3201"/>
        <v>34888.093261195427</v>
      </c>
      <c r="YB21" s="108">
        <f t="shared" si="3201"/>
        <v>52460.76870982931</v>
      </c>
      <c r="YC21" s="108">
        <f>$YI54*YC$32*$YC$34</f>
        <v>24329.081386468297</v>
      </c>
      <c r="YD21" s="108">
        <f t="shared" ref="YD21:YI21" si="3202">$YI54*YD$32*$YC$34</f>
        <v>15771.95620915876</v>
      </c>
      <c r="YE21" s="108">
        <f t="shared" si="3202"/>
        <v>16073.972391887333</v>
      </c>
      <c r="YF21" s="108">
        <f t="shared" si="3202"/>
        <v>17349.151830074639</v>
      </c>
      <c r="YG21" s="108">
        <f t="shared" si="3202"/>
        <v>20201.526889177814</v>
      </c>
      <c r="YH21" s="108">
        <f t="shared" si="3202"/>
        <v>29580.807230581806</v>
      </c>
      <c r="YI21" s="108">
        <f t="shared" si="3202"/>
        <v>44480.272245191351</v>
      </c>
      <c r="YJ21" s="108">
        <f>$YP54*YJ$32*$YJ$34</f>
        <v>33392.652028951539</v>
      </c>
      <c r="YK21" s="108">
        <f t="shared" ref="YK21:YP21" si="3203">$YP54*YK$32*$YJ$34</f>
        <v>21647.650280837552</v>
      </c>
      <c r="YL21" s="108">
        <f t="shared" si="3203"/>
        <v>22062.1797543004</v>
      </c>
      <c r="YM21" s="108">
        <f t="shared" si="3203"/>
        <v>23812.41530892131</v>
      </c>
      <c r="YN21" s="108">
        <f t="shared" si="3203"/>
        <v>27727.415891625969</v>
      </c>
      <c r="YO21" s="108">
        <f t="shared" si="3203"/>
        <v>40600.858984166603</v>
      </c>
      <c r="YP21" s="108">
        <f t="shared" si="3203"/>
        <v>61050.979675000373</v>
      </c>
      <c r="YQ21" s="108">
        <f>$YW54*YQ$32*$YQ$34</f>
        <v>26214.71869386041</v>
      </c>
      <c r="YR21" s="108">
        <f t="shared" ref="YR21:YW21" si="3204">$YW54*YR$32*$YQ$34</f>
        <v>22705.661860823977</v>
      </c>
      <c r="YS21" s="108">
        <f t="shared" si="3204"/>
        <v>27659.624448640116</v>
      </c>
      <c r="YT21" s="108">
        <f t="shared" si="3204"/>
        <v>29930.190634722512</v>
      </c>
      <c r="YU21" s="108">
        <f t="shared" si="3204"/>
        <v>46030.569045124968</v>
      </c>
      <c r="YV21" s="108">
        <f t="shared" si="3204"/>
        <v>18370.944596484853</v>
      </c>
      <c r="YW21" s="108">
        <f t="shared" si="3204"/>
        <v>35503.398546015669</v>
      </c>
      <c r="YX21" s="108">
        <f>$ZD54*YX$32*$YX$34</f>
        <v>26618.279268376482</v>
      </c>
      <c r="YY21" s="108">
        <f t="shared" ref="YY21:ZD21" si="3205">$ZD54*YY$32*$YX$34</f>
        <v>17255.987939499239</v>
      </c>
      <c r="YZ21" s="108">
        <f t="shared" si="3205"/>
        <v>17586.421751106671</v>
      </c>
      <c r="ZA21" s="108">
        <f t="shared" si="3205"/>
        <v>18981.586733449163</v>
      </c>
      <c r="ZB21" s="108">
        <f t="shared" si="3205"/>
        <v>22102.35050974158</v>
      </c>
      <c r="ZC21" s="108">
        <f t="shared" si="3205"/>
        <v>32364.156103550169</v>
      </c>
      <c r="ZD21" s="108">
        <f t="shared" si="3205"/>
        <v>48665.557476183494</v>
      </c>
      <c r="ZE21" s="108">
        <f>$ZK54*ZE$32*$ZE$34</f>
        <v>34484.450239442456</v>
      </c>
      <c r="ZF21" s="108">
        <f t="shared" ref="ZF21:ZK21" si="3206">$ZK54*ZF$32*$ZE$34</f>
        <v>22355.436706948902</v>
      </c>
      <c r="ZG21" s="108">
        <f t="shared" si="3206"/>
        <v>22783.519537507498</v>
      </c>
      <c r="ZH21" s="108">
        <f t="shared" si="3206"/>
        <v>24590.980377643795</v>
      </c>
      <c r="ZI21" s="108">
        <f t="shared" si="3206"/>
        <v>28633.984888474977</v>
      </c>
      <c r="ZJ21" s="108">
        <f t="shared" si="3206"/>
        <v>41928.335015266937</v>
      </c>
      <c r="ZK21" s="108">
        <f t="shared" si="3206"/>
        <v>63047.087989491003</v>
      </c>
      <c r="ZL21" s="108">
        <f>$ZR54*ZL$32*$ZL$34</f>
        <v>33515.618102197433</v>
      </c>
      <c r="ZM21" s="108">
        <f t="shared" ref="ZM21:ZR21" si="3207">$ZR54*ZM$32*$ZL$34</f>
        <v>21727.366217976269</v>
      </c>
      <c r="ZN21" s="108">
        <f t="shared" si="3207"/>
        <v>22143.422166831137</v>
      </c>
      <c r="ZO21" s="108">
        <f t="shared" si="3207"/>
        <v>23900.102839773899</v>
      </c>
      <c r="ZP21" s="108">
        <f t="shared" si="3207"/>
        <v>27829.520134514285</v>
      </c>
      <c r="ZQ21" s="108">
        <f t="shared" si="3207"/>
        <v>40750.368768395922</v>
      </c>
      <c r="ZR21" s="108">
        <f t="shared" si="3207"/>
        <v>61275.795578569247</v>
      </c>
      <c r="ZS21" s="108">
        <f>$ZY54*ZS$32*$ZS$34</f>
        <v>28096.344254897387</v>
      </c>
      <c r="ZT21" s="108">
        <f t="shared" ref="ZT21:ZY21" si="3208">$ZY54*ZT$32*$ZS$34</f>
        <v>18214.181792830033</v>
      </c>
      <c r="ZU21" s="108">
        <f t="shared" si="3208"/>
        <v>18562.963997373587</v>
      </c>
      <c r="ZV21" s="108">
        <f t="shared" si="3208"/>
        <v>20035.599972113036</v>
      </c>
      <c r="ZW21" s="108">
        <f t="shared" si="3208"/>
        <v>23329.654126135491</v>
      </c>
      <c r="ZX21" s="108">
        <f t="shared" si="3208"/>
        <v>34161.279256126967</v>
      </c>
      <c r="ZY21" s="108">
        <f t="shared" si="3208"/>
        <v>51367.868013608953</v>
      </c>
      <c r="ZZ21" s="108">
        <v>44372.039448920543</v>
      </c>
      <c r="AAA21" s="108">
        <v>40832.648408648798</v>
      </c>
      <c r="AAB21" s="108">
        <v>37981.661412530812</v>
      </c>
      <c r="AAC21" s="108">
        <v>43096.711205395179</v>
      </c>
      <c r="AAD21" s="108">
        <v>47578.660694699545</v>
      </c>
      <c r="AAE21" s="108">
        <v>55416.458774657163</v>
      </c>
      <c r="AAF21" s="108">
        <v>86881.104312864118</v>
      </c>
      <c r="AAG21" s="108">
        <v>57825.192181330975</v>
      </c>
      <c r="AAH21" s="108">
        <v>53756.273310022094</v>
      </c>
      <c r="AAI21" s="108">
        <v>53875.142465044679</v>
      </c>
      <c r="AAJ21" s="108">
        <v>57832.227816343344</v>
      </c>
      <c r="AAK21" s="108">
        <v>66047.88331317241</v>
      </c>
      <c r="AAL21" s="108">
        <v>69786.945054273892</v>
      </c>
      <c r="AAM21" s="108">
        <v>102200.20061056591</v>
      </c>
      <c r="AAN21" s="108">
        <v>85671.614141732571</v>
      </c>
      <c r="AAO21" s="108">
        <v>78058.290310847238</v>
      </c>
      <c r="AAP21" s="596">
        <f t="shared" ca="1" si="864"/>
        <v>71564.762784555642</v>
      </c>
      <c r="AAQ21" s="596">
        <f t="shared" ca="1" si="864"/>
        <v>77720.093245449883</v>
      </c>
      <c r="AAR21" s="596">
        <f t="shared" ca="1" si="864"/>
        <v>85483.669101874912</v>
      </c>
      <c r="AAS21" s="596">
        <f t="shared" ca="1" si="864"/>
        <v>93365.152080064829</v>
      </c>
      <c r="AAT21" s="596">
        <f t="shared" ca="1" si="864"/>
        <v>115244.38864279914</v>
      </c>
      <c r="AAU21" s="596">
        <f t="shared" ca="1" si="864"/>
        <v>107027.67367879754</v>
      </c>
      <c r="AAV21" s="596">
        <f t="shared" ca="1" si="864"/>
        <v>156325.44379487372</v>
      </c>
      <c r="AAW21" s="596">
        <f t="shared" ca="1" si="864"/>
        <v>94822.177129112533</v>
      </c>
      <c r="AAX21" s="348">
        <v>0</v>
      </c>
      <c r="AAY21" s="596">
        <f t="shared" ca="1" si="2861"/>
        <v>35362.199707069121</v>
      </c>
      <c r="AAZ21" s="596">
        <f t="shared" ca="1" si="2861"/>
        <v>40555.437959886549</v>
      </c>
      <c r="ABA21" s="596">
        <f t="shared" ca="1" si="2861"/>
        <v>46221.236686752542</v>
      </c>
      <c r="ABB21" s="596">
        <f t="shared" ca="1" si="2861"/>
        <v>26245.305165155925</v>
      </c>
      <c r="ABC21" s="596">
        <f t="shared" ca="1" si="2861"/>
        <v>23622.612242326057</v>
      </c>
      <c r="ABD21" s="596">
        <f t="shared" ca="1" si="2861"/>
        <v>28886.97273957773</v>
      </c>
      <c r="ABE21" s="348">
        <v>0</v>
      </c>
      <c r="ABF21" s="596">
        <f t="shared" ca="1" si="2861"/>
        <v>21181.408638124474</v>
      </c>
      <c r="ABG21" s="596">
        <f t="shared" ca="1" si="2861"/>
        <v>27819.130008461194</v>
      </c>
      <c r="ABH21" s="596">
        <f t="shared" ca="1" si="2861"/>
        <v>33269.330177713418</v>
      </c>
      <c r="ABI21" s="108">
        <f>$ABO54*ABI$32</f>
        <v>0</v>
      </c>
      <c r="ABJ21" s="108">
        <f t="shared" ref="ABJ21:ABO21" si="3209">$ABO54*ABJ$32</f>
        <v>0</v>
      </c>
      <c r="ABK21" s="108">
        <f t="shared" si="3209"/>
        <v>0</v>
      </c>
      <c r="ABL21" s="108">
        <f t="shared" si="3209"/>
        <v>0</v>
      </c>
      <c r="ABM21" s="108">
        <f t="shared" si="3209"/>
        <v>0</v>
      </c>
      <c r="ABN21" s="108">
        <f t="shared" si="3209"/>
        <v>0</v>
      </c>
      <c r="ABO21" s="108">
        <f t="shared" si="3209"/>
        <v>0</v>
      </c>
      <c r="ABP21" s="108">
        <f>$ABV54*ABP$32</f>
        <v>0</v>
      </c>
      <c r="ABQ21" s="108">
        <f t="shared" ref="ABQ21:ABV21" si="3210">$ABV54*ABQ$32</f>
        <v>0</v>
      </c>
      <c r="ABR21" s="108">
        <f t="shared" si="3210"/>
        <v>0</v>
      </c>
      <c r="ABS21" s="108">
        <f t="shared" si="3210"/>
        <v>0</v>
      </c>
      <c r="ABT21" s="108">
        <f t="shared" si="3210"/>
        <v>0</v>
      </c>
      <c r="ABU21" s="108">
        <f t="shared" si="3210"/>
        <v>0</v>
      </c>
      <c r="ABV21" s="108">
        <f t="shared" si="3210"/>
        <v>0</v>
      </c>
      <c r="ABW21" s="108">
        <f>$ACC54*ABW$32</f>
        <v>0</v>
      </c>
      <c r="ABX21" s="108">
        <f t="shared" ref="ABX21:ACC21" si="3211">$ACC54*ABX$32</f>
        <v>0</v>
      </c>
      <c r="ABY21" s="108">
        <f t="shared" si="3211"/>
        <v>0</v>
      </c>
      <c r="ABZ21" s="108">
        <f t="shared" si="3211"/>
        <v>0</v>
      </c>
      <c r="ACA21" s="108">
        <f t="shared" si="3211"/>
        <v>0</v>
      </c>
      <c r="ACB21" s="108">
        <f t="shared" si="3211"/>
        <v>0</v>
      </c>
      <c r="ACC21" s="108">
        <f t="shared" si="3211"/>
        <v>0</v>
      </c>
      <c r="ACD21" s="108">
        <f>$ACI54*ACD$32</f>
        <v>0</v>
      </c>
      <c r="ACE21" s="108">
        <f t="shared" ref="ACE21:ACJ21" si="3212">$ACI54*ACE$32</f>
        <v>0</v>
      </c>
      <c r="ACF21" s="108">
        <f t="shared" si="3212"/>
        <v>0</v>
      </c>
      <c r="ACG21" s="108">
        <f t="shared" si="3212"/>
        <v>0</v>
      </c>
      <c r="ACH21" s="108">
        <f t="shared" si="3212"/>
        <v>0</v>
      </c>
      <c r="ACI21" s="108">
        <f t="shared" si="3212"/>
        <v>0</v>
      </c>
      <c r="ACJ21" s="108">
        <f t="shared" si="3212"/>
        <v>0</v>
      </c>
    </row>
    <row r="22" spans="1:764">
      <c r="A22" s="601" t="s">
        <v>29</v>
      </c>
      <c r="B22" s="596">
        <f>$H$55*B$32</f>
        <v>0</v>
      </c>
      <c r="C22" s="596">
        <f t="shared" ref="C22:H22" si="3213">$H$55*C$32</f>
        <v>21985.026239999999</v>
      </c>
      <c r="D22" s="596">
        <f t="shared" si="3213"/>
        <v>20639.673887999998</v>
      </c>
      <c r="E22" s="596">
        <f t="shared" si="3213"/>
        <v>16964.565024</v>
      </c>
      <c r="F22" s="596">
        <f t="shared" si="3213"/>
        <v>21394.383743999995</v>
      </c>
      <c r="G22" s="596">
        <f t="shared" si="3213"/>
        <v>36308.106767999998</v>
      </c>
      <c r="H22" s="596">
        <f t="shared" si="3213"/>
        <v>46775.604335999997</v>
      </c>
      <c r="I22" s="596">
        <f>$O$55*I$32</f>
        <v>24847.239439999998</v>
      </c>
      <c r="J22" s="596">
        <f t="shared" ref="J22:O22" si="3214">$O$55*J$32</f>
        <v>16107.865567999999</v>
      </c>
      <c r="K22" s="596">
        <f t="shared" si="3214"/>
        <v>16416.314057600001</v>
      </c>
      <c r="L22" s="596">
        <f t="shared" si="3214"/>
        <v>17718.652124799999</v>
      </c>
      <c r="M22" s="596">
        <f t="shared" si="3214"/>
        <v>20631.776748799999</v>
      </c>
      <c r="N22" s="596">
        <f t="shared" si="3214"/>
        <v>30210.815953600002</v>
      </c>
      <c r="O22" s="596">
        <f t="shared" si="3214"/>
        <v>45427.608107200002</v>
      </c>
      <c r="P22" s="596">
        <f>$V$55*P$32</f>
        <v>46025.607705499999</v>
      </c>
      <c r="Q22" s="596">
        <f t="shared" ref="Q22:V22" si="3215">$V$55*Q$32</f>
        <v>33016.476947099996</v>
      </c>
      <c r="R22" s="596">
        <f t="shared" si="3215"/>
        <v>28370.358819099994</v>
      </c>
      <c r="S22" s="596">
        <f t="shared" si="3215"/>
        <v>32000.138606599998</v>
      </c>
      <c r="T22" s="596">
        <f t="shared" si="3215"/>
        <v>32174.368036399996</v>
      </c>
      <c r="U22" s="596">
        <f t="shared" si="3215"/>
        <v>45851.378275700001</v>
      </c>
      <c r="V22" s="596">
        <f t="shared" si="3215"/>
        <v>72944.054609599989</v>
      </c>
      <c r="W22" s="596">
        <f t="shared" si="3135"/>
        <v>28208.214330250001</v>
      </c>
      <c r="X22" s="596">
        <f t="shared" ref="X22:AC22" si="3216">$AC55*X$32</f>
        <v>20235.166999050001</v>
      </c>
      <c r="Y22" s="596">
        <f t="shared" si="3216"/>
        <v>17387.650095050001</v>
      </c>
      <c r="Z22" s="596">
        <f t="shared" si="3216"/>
        <v>19612.272676300003</v>
      </c>
      <c r="AA22" s="596">
        <f t="shared" si="3216"/>
        <v>19719.054560199998</v>
      </c>
      <c r="AB22" s="596">
        <f t="shared" si="3216"/>
        <v>28101.432446350002</v>
      </c>
      <c r="AC22" s="596">
        <f t="shared" si="3216"/>
        <v>44706.0153928</v>
      </c>
      <c r="AD22" s="596">
        <f t="shared" si="3137"/>
        <v>23735.249664999999</v>
      </c>
      <c r="AE22" s="596">
        <f t="shared" ref="AE22:AJ22" si="3217">$AJ55*AE$32</f>
        <v>15386.989438000001</v>
      </c>
      <c r="AF22" s="596">
        <f t="shared" si="3217"/>
        <v>15681.6339166</v>
      </c>
      <c r="AG22" s="596">
        <f t="shared" si="3217"/>
        <v>16925.688381800002</v>
      </c>
      <c r="AH22" s="596">
        <f t="shared" si="3217"/>
        <v>19708.4417908</v>
      </c>
      <c r="AI22" s="596">
        <f t="shared" si="3217"/>
        <v>28858.789765100002</v>
      </c>
      <c r="AJ22" s="596">
        <f t="shared" si="3217"/>
        <v>43394.5840427</v>
      </c>
      <c r="AK22" s="596">
        <f t="shared" si="3139"/>
        <v>34925.089179999995</v>
      </c>
      <c r="AL22" s="596">
        <f t="shared" ref="AL22:AQ22" si="3218">$AQ55*AL$32</f>
        <v>22641.092296000003</v>
      </c>
      <c r="AM22" s="596">
        <f t="shared" si="3218"/>
        <v>23074.645127200001</v>
      </c>
      <c r="AN22" s="596">
        <f t="shared" si="3218"/>
        <v>24905.201525600001</v>
      </c>
      <c r="AO22" s="596">
        <f t="shared" si="3218"/>
        <v>28999.8671536</v>
      </c>
      <c r="AP22" s="596">
        <f t="shared" si="3218"/>
        <v>42464.091189200008</v>
      </c>
      <c r="AQ22" s="596">
        <f t="shared" si="3218"/>
        <v>63852.6975284</v>
      </c>
      <c r="AR22" s="596">
        <f t="shared" si="3141"/>
        <v>29853.472827500002</v>
      </c>
      <c r="AS22" s="596">
        <f t="shared" ref="AS22:AX22" si="3219">$AX55*AS$32</f>
        <v>27588.726613000006</v>
      </c>
      <c r="AT22" s="596">
        <f t="shared" si="3219"/>
        <v>32077.041838100002</v>
      </c>
      <c r="AU22" s="596">
        <f t="shared" si="3219"/>
        <v>21288.614416300003</v>
      </c>
      <c r="AV22" s="596">
        <f t="shared" si="3219"/>
        <v>24788.6767478</v>
      </c>
      <c r="AW22" s="596">
        <f t="shared" si="3219"/>
        <v>26003.404262850003</v>
      </c>
      <c r="AX22" s="596">
        <f t="shared" si="3219"/>
        <v>44286.082794450005</v>
      </c>
      <c r="AY22" s="596">
        <f t="shared" si="3143"/>
        <v>28921.358162500001</v>
      </c>
      <c r="AZ22" s="596">
        <f t="shared" ref="AZ22:BE22" si="3220">$BE55*AZ$32</f>
        <v>18749.018395000003</v>
      </c>
      <c r="BA22" s="596">
        <f t="shared" si="3220"/>
        <v>19108.042151500002</v>
      </c>
      <c r="BB22" s="596">
        <f t="shared" si="3220"/>
        <v>20623.920234500001</v>
      </c>
      <c r="BC22" s="596">
        <f t="shared" si="3220"/>
        <v>24014.700156999999</v>
      </c>
      <c r="BD22" s="596">
        <f t="shared" si="3220"/>
        <v>35164.382372750006</v>
      </c>
      <c r="BE22" s="596">
        <f t="shared" si="3220"/>
        <v>52876.221026750005</v>
      </c>
      <c r="BF22" s="596">
        <f t="shared" si="3145"/>
        <v>22209.118139999999</v>
      </c>
      <c r="BG22" s="596">
        <f t="shared" ref="BG22:BL22" si="3221">$BL55*BG$32</f>
        <v>14397.635208</v>
      </c>
      <c r="BH22" s="596">
        <f t="shared" si="3221"/>
        <v>14673.334605599999</v>
      </c>
      <c r="BI22" s="596">
        <f t="shared" si="3221"/>
        <v>15837.398728800001</v>
      </c>
      <c r="BJ22" s="596">
        <f t="shared" si="3221"/>
        <v>18441.2263728</v>
      </c>
      <c r="BK22" s="596">
        <f t="shared" si="3221"/>
        <v>27003.224331600002</v>
      </c>
      <c r="BL22" s="596">
        <f t="shared" si="3221"/>
        <v>40604.394613199998</v>
      </c>
      <c r="BM22" s="596">
        <f t="shared" si="3147"/>
        <v>23248.498294999998</v>
      </c>
      <c r="BN22" s="596">
        <f t="shared" ref="BN22:BS22" si="3222">$BS55*BN$32</f>
        <v>15071.440273999999</v>
      </c>
      <c r="BO22" s="596">
        <f t="shared" si="3222"/>
        <v>15360.042321799998</v>
      </c>
      <c r="BP22" s="596">
        <f t="shared" si="3222"/>
        <v>16578.584301399998</v>
      </c>
      <c r="BQ22" s="596">
        <f t="shared" si="3222"/>
        <v>19304.270308399999</v>
      </c>
      <c r="BR22" s="596">
        <f t="shared" si="3222"/>
        <v>28266.967237299999</v>
      </c>
      <c r="BS22" s="596">
        <f t="shared" si="3222"/>
        <v>42504.6682621</v>
      </c>
      <c r="BT22" s="596">
        <f t="shared" si="3149"/>
        <v>27845.082540000003</v>
      </c>
      <c r="BU22" s="596">
        <f t="shared" ref="BU22:BZ22" si="3223">$BZ55*BU$32</f>
        <v>18051.294888000004</v>
      </c>
      <c r="BV22" s="596">
        <f t="shared" si="3223"/>
        <v>18396.9579816</v>
      </c>
      <c r="BW22" s="596">
        <f t="shared" si="3223"/>
        <v>19856.424376800005</v>
      </c>
      <c r="BX22" s="596">
        <f t="shared" si="3223"/>
        <v>23121.0202608</v>
      </c>
      <c r="BY22" s="596">
        <f t="shared" si="3223"/>
        <v>33855.779667600007</v>
      </c>
      <c r="BZ22" s="596">
        <f t="shared" si="3223"/>
        <v>50908.492285200009</v>
      </c>
      <c r="CA22" s="596">
        <f t="shared" si="3151"/>
        <v>26707.659330000006</v>
      </c>
      <c r="CB22" s="596">
        <f t="shared" ref="CB22:CG22" si="3224">$CG55*CB$32</f>
        <v>17313.930876000006</v>
      </c>
      <c r="CC22" s="596">
        <f t="shared" si="3224"/>
        <v>17645.474233200002</v>
      </c>
      <c r="CD22" s="596">
        <f t="shared" si="3224"/>
        <v>19045.323963600007</v>
      </c>
      <c r="CE22" s="596">
        <f t="shared" si="3224"/>
        <v>22176.566781600002</v>
      </c>
      <c r="CF22" s="596">
        <f t="shared" si="3224"/>
        <v>32472.829930200009</v>
      </c>
      <c r="CG22" s="596">
        <f t="shared" si="3224"/>
        <v>48828.968885400012</v>
      </c>
      <c r="CH22" s="596">
        <f t="shared" si="3153"/>
        <v>24790.261980000003</v>
      </c>
      <c r="CI22" s="596">
        <f t="shared" ref="CI22:CN22" si="3225">$CN55*CI$32</f>
        <v>16070.928456000001</v>
      </c>
      <c r="CJ22" s="596">
        <f t="shared" si="3225"/>
        <v>16378.669639200001</v>
      </c>
      <c r="CK22" s="596">
        <f t="shared" si="3225"/>
        <v>17678.021301600002</v>
      </c>
      <c r="CL22" s="596">
        <f t="shared" si="3225"/>
        <v>20584.465809600002</v>
      </c>
      <c r="CM22" s="596">
        <f t="shared" si="3225"/>
        <v>30141.539221200004</v>
      </c>
      <c r="CN22" s="596">
        <f t="shared" si="3225"/>
        <v>45323.437592400005</v>
      </c>
      <c r="CO22" s="596">
        <f t="shared" si="3155"/>
        <v>18881.566528000003</v>
      </c>
      <c r="CP22" s="596">
        <f t="shared" ref="CP22:CU22" si="3226">$CU55*CP$32</f>
        <v>19315.426053000003</v>
      </c>
      <c r="CQ22" s="596">
        <f t="shared" si="3226"/>
        <v>20721.130914000005</v>
      </c>
      <c r="CR22" s="596">
        <f t="shared" si="3226"/>
        <v>26482.785406000006</v>
      </c>
      <c r="CS22" s="596">
        <f t="shared" si="3226"/>
        <v>29936.307225000004</v>
      </c>
      <c r="CT22" s="596">
        <f t="shared" si="3226"/>
        <v>21988.000727000006</v>
      </c>
      <c r="CU22" s="596">
        <f t="shared" si="3226"/>
        <v>36218.593147000007</v>
      </c>
      <c r="CV22" s="596">
        <f t="shared" si="3157"/>
        <v>29740.310985</v>
      </c>
      <c r="CW22" s="596">
        <f t="shared" ref="CW22:DB22" si="3227">$DB55*CW$32</f>
        <v>19279.925742000003</v>
      </c>
      <c r="CX22" s="596">
        <f t="shared" si="3227"/>
        <v>19649.115809400002</v>
      </c>
      <c r="CY22" s="596">
        <f t="shared" si="3227"/>
        <v>21207.918316200004</v>
      </c>
      <c r="CZ22" s="596">
        <f t="shared" si="3227"/>
        <v>24694.713397200001</v>
      </c>
      <c r="DA22" s="596">
        <f t="shared" si="3227"/>
        <v>36160.116045900009</v>
      </c>
      <c r="DB22" s="596">
        <f t="shared" si="3227"/>
        <v>54373.492704300006</v>
      </c>
      <c r="DC22" s="596">
        <f t="shared" si="3159"/>
        <v>27834.078634999998</v>
      </c>
      <c r="DD22" s="596">
        <f t="shared" ref="DD22:DI22" si="3228">$DI55*DD$32</f>
        <v>18044.161322</v>
      </c>
      <c r="DE22" s="596">
        <f t="shared" si="3228"/>
        <v>18389.687815400001</v>
      </c>
      <c r="DF22" s="596">
        <f t="shared" si="3228"/>
        <v>19848.5774542</v>
      </c>
      <c r="DG22" s="596">
        <f t="shared" si="3228"/>
        <v>23111.883225199999</v>
      </c>
      <c r="DH22" s="596">
        <f t="shared" si="3228"/>
        <v>33842.400436900003</v>
      </c>
      <c r="DI22" s="596">
        <f t="shared" si="3228"/>
        <v>50888.3741113</v>
      </c>
      <c r="DJ22" s="596">
        <f t="shared" si="3161"/>
        <v>21477.233510700004</v>
      </c>
      <c r="DK22" s="596">
        <f t="shared" ref="DK22:DP22" si="3229">$DP55*DK$32</f>
        <v>19638.636850800001</v>
      </c>
      <c r="DL22" s="596">
        <f t="shared" si="3229"/>
        <v>17800.040190900003</v>
      </c>
      <c r="DM22" s="596">
        <f t="shared" si="3229"/>
        <v>20123.541464400001</v>
      </c>
      <c r="DN22" s="596">
        <f t="shared" si="3229"/>
        <v>22729.903762500006</v>
      </c>
      <c r="DO22" s="596">
        <f t="shared" si="3229"/>
        <v>35337.423716100006</v>
      </c>
      <c r="DP22" s="596">
        <f t="shared" si="3229"/>
        <v>64957.013863500011</v>
      </c>
      <c r="DQ22" s="596">
        <f t="shared" si="3163"/>
        <v>32726.73316</v>
      </c>
      <c r="DR22" s="596">
        <f t="shared" ref="DR22:DW22" si="3230">$DW55*DR$32</f>
        <v>21215.951152000001</v>
      </c>
      <c r="DS22" s="596">
        <f t="shared" si="3230"/>
        <v>21622.2140464</v>
      </c>
      <c r="DT22" s="596">
        <f t="shared" si="3230"/>
        <v>23337.546267200003</v>
      </c>
      <c r="DU22" s="596">
        <f t="shared" si="3230"/>
        <v>27174.4736032</v>
      </c>
      <c r="DV22" s="596">
        <f t="shared" si="3230"/>
        <v>39791.193490400001</v>
      </c>
      <c r="DW22" s="596">
        <f t="shared" si="3230"/>
        <v>59833.496280800005</v>
      </c>
      <c r="DX22" s="596">
        <f t="shared" ref="DX22:DX26" si="3231">ED55*DX$32</f>
        <v>31500.1688001</v>
      </c>
      <c r="DY22" s="596">
        <f t="shared" ref="DY22:DY27" si="3232">ED55*DY$32</f>
        <v>28205.8555548</v>
      </c>
      <c r="DZ22" s="596">
        <f t="shared" ref="DZ22:DZ27" si="3233">ED55*DZ$32</f>
        <v>47127.737418299999</v>
      </c>
      <c r="EA22" s="596">
        <f t="shared" ref="EA22:EA27" si="3234">ED55*EA$32</f>
        <v>49496.375867399998</v>
      </c>
      <c r="EB22" s="596">
        <f t="shared" ref="EB22:EB27" si="3235">ED55*EB$32</f>
        <v>26245.603045200001</v>
      </c>
      <c r="EC22" s="596">
        <f t="shared" ref="EC22:EC27" si="3236">ED55*EC$32</f>
        <v>35338.996631399998</v>
      </c>
      <c r="ED22" s="596">
        <f t="shared" ref="ED22:ED27" si="3237">ED55*ED$32</f>
        <v>54342.555682800004</v>
      </c>
      <c r="EE22" s="596">
        <f t="shared" ref="EE22:EE27" si="3238">EK55*EE$32</f>
        <v>29538.323375</v>
      </c>
      <c r="EF22" s="596">
        <f t="shared" ref="EF22:EF27" si="3239">EK55*EF$32</f>
        <v>19148.982050000002</v>
      </c>
      <c r="EG22" s="596">
        <f t="shared" ref="EG22:EG27" si="3240">EK55*EG$32</f>
        <v>19515.664685</v>
      </c>
      <c r="EH22" s="596">
        <f t="shared" ref="EH22:EH27" si="3241">EK55*EH$32</f>
        <v>21063.880255000004</v>
      </c>
      <c r="EI22" s="596">
        <f t="shared" ref="EI22:EI27" si="3242">EK55*EI$32</f>
        <v>24526.994030000002</v>
      </c>
      <c r="EJ22" s="596">
        <f t="shared" ref="EJ22:EJ27" si="3243">EK55*EJ$32</f>
        <v>35914.526972500003</v>
      </c>
      <c r="EK22" s="596">
        <f t="shared" ref="EK22:EK27" si="3244">EK55*EK$32</f>
        <v>54004.203632500001</v>
      </c>
      <c r="EL22" s="596">
        <f t="shared" ref="EL22:EL27" si="3245">ER55*EL$32</f>
        <v>30653.363949999995</v>
      </c>
      <c r="EM22" s="596">
        <f t="shared" ref="EM22:EM27" si="3246">ER55*EM$32</f>
        <v>19871.835939999997</v>
      </c>
      <c r="EN22" s="596">
        <f t="shared" ref="EN22:EN27" si="3247">ER55*EN$32</f>
        <v>20252.360457999996</v>
      </c>
      <c r="EO22" s="596">
        <f t="shared" ref="EO22:EO27" si="3248">ER55*EO$32</f>
        <v>21859.019533999999</v>
      </c>
      <c r="EP22" s="596">
        <f t="shared" ref="EP22:EP27" si="3249">ER55*EP$32</f>
        <v>25452.862203999997</v>
      </c>
      <c r="EQ22" s="596">
        <f t="shared" ref="EQ22:EQ27" si="3250">ER55*EQ$32</f>
        <v>37270.262513000001</v>
      </c>
      <c r="ER22" s="596">
        <f t="shared" ref="ER22:ER27" si="3251">ER55*ER$32</f>
        <v>56042.805400999998</v>
      </c>
      <c r="ES22" s="596">
        <f t="shared" ref="ES22:ES27" si="3252">EY55*ES$32</f>
        <v>31170.086529999997</v>
      </c>
      <c r="ET22" s="596">
        <f t="shared" ref="ET22:ET27" si="3253">EY55*ET$32</f>
        <v>20206.814716000001</v>
      </c>
      <c r="EU22" s="596">
        <f t="shared" ref="EU22:EU27" si="3254">EY55*EU$32</f>
        <v>20593.753721199999</v>
      </c>
      <c r="EV22" s="596">
        <f t="shared" ref="EV22:EV27" si="3255">EY55*EV$32</f>
        <v>22227.496187600002</v>
      </c>
      <c r="EW22" s="596">
        <f t="shared" ref="EW22:EW27" si="3256">EY55*EW$32</f>
        <v>25881.920125599998</v>
      </c>
      <c r="EX22" s="596">
        <f t="shared" ref="EX22:EX27" si="3257">EY55*EX$32</f>
        <v>37898.525898200001</v>
      </c>
      <c r="EY22" s="596">
        <f t="shared" ref="EY22:EY27" si="3258">EY55*EY$32</f>
        <v>56987.5168214</v>
      </c>
      <c r="EZ22" s="596">
        <f t="shared" ref="EZ22:EZ27" si="3259">FF55*EZ$32</f>
        <v>29339.16689</v>
      </c>
      <c r="FA22" s="596">
        <f t="shared" ref="FA22:FA27" si="3260">FF55*FA$32</f>
        <v>19019.873708000003</v>
      </c>
      <c r="FB22" s="596">
        <f t="shared" ref="FB22:FB27" si="3261">FF55*FB$32</f>
        <v>19384.0840556</v>
      </c>
      <c r="FC22" s="596">
        <f t="shared" ref="FC22:FC27" si="3262">FF55*FC$32</f>
        <v>20921.861078800004</v>
      </c>
      <c r="FD22" s="596">
        <f t="shared" ref="FD22:FD27" si="3263">FF55*FD$32</f>
        <v>24361.625472800002</v>
      </c>
      <c r="FE22" s="596">
        <f t="shared" ref="FE22:FE27" si="3264">FF55*FE$32</f>
        <v>35672.380156600004</v>
      </c>
      <c r="FF22" s="596">
        <f t="shared" ref="FF22:FF27" si="3265">FF55*FF$32</f>
        <v>53640.09063820001</v>
      </c>
      <c r="FG22" s="596">
        <f t="shared" ref="FG22:FG27" si="3266">FM55*FG$32</f>
        <v>33429.754930000003</v>
      </c>
      <c r="FH22" s="596">
        <f t="shared" ref="FH22:FH27" si="3267">FM55*FH$32</f>
        <v>21671.703196000002</v>
      </c>
      <c r="FI22" s="596">
        <f t="shared" ref="FI22:FI27" si="3268">FM55*FI$32</f>
        <v>22086.693257200001</v>
      </c>
      <c r="FJ22" s="596">
        <f t="shared" ref="FJ22:FJ27" si="3269">FM55*FJ$32</f>
        <v>23838.873515600004</v>
      </c>
      <c r="FK22" s="596">
        <f t="shared" ref="FK22:FK27" si="3270">FM55*FK$32</f>
        <v>27758.224093600002</v>
      </c>
      <c r="FL22" s="596">
        <f t="shared" ref="FL22:FL27" si="3271">FM55*FL$32</f>
        <v>40645.970994200004</v>
      </c>
      <c r="FM22" s="596">
        <f t="shared" ref="FM22:FM27" si="3272">FM55*FM$32</f>
        <v>61118.814013400006</v>
      </c>
      <c r="FN22" s="596">
        <f t="shared" ref="FN22:FN27" si="3273">FT55*FN$32</f>
        <v>31343.188690000006</v>
      </c>
      <c r="FO22" s="596">
        <f t="shared" ref="FO22:FO27" si="3274">FT55*FO$32</f>
        <v>20319.032668000003</v>
      </c>
      <c r="FP22" s="596">
        <f t="shared" ref="FP22:FP27" si="3275">FT55*FP$32</f>
        <v>20708.120527600004</v>
      </c>
      <c r="FQ22" s="596">
        <f t="shared" ref="FQ22:FQ27" si="3276">FT55*FQ$32</f>
        <v>22350.935934800007</v>
      </c>
      <c r="FR22" s="596">
        <f t="shared" ref="FR22:FR27" si="3277">FT55*FR$32</f>
        <v>26025.654608800003</v>
      </c>
      <c r="FS22" s="596">
        <f t="shared" ref="FS22:FS27" si="3278">FT55*FS$32</f>
        <v>38108.994248600015</v>
      </c>
      <c r="FT22" s="596">
        <f t="shared" ref="FT22:FT27" si="3279">FT55*FT$32</f>
        <v>57303.995322200011</v>
      </c>
      <c r="FU22" s="596">
        <f t="shared" ref="FU22:FU27" si="3280">GA55*FU$32</f>
        <v>32723.788790000002</v>
      </c>
      <c r="FV22" s="596">
        <f t="shared" ref="FV22:FV27" si="3281">GA55*FV$32</f>
        <v>21214.042388000002</v>
      </c>
      <c r="FW22" s="596">
        <f t="shared" ref="FW22:FW27" si="3282">GA55*FW$32</f>
        <v>21620.268731600001</v>
      </c>
      <c r="FX22" s="596">
        <f t="shared" ref="FX22:FX27" si="3283">GA55*FX$32</f>
        <v>23335.446626800003</v>
      </c>
      <c r="FY22" s="596">
        <f t="shared" ref="FY22:FY27" si="3284">GA55*FY$32</f>
        <v>27172.0287608</v>
      </c>
      <c r="FZ22" s="596">
        <f t="shared" ref="FZ22:FZ27" si="3285">GA55*FZ$32</f>
        <v>39787.613542600004</v>
      </c>
      <c r="GA22" s="596">
        <f t="shared" ref="GA22:GA27" si="3286">GA55*GA$32</f>
        <v>59828.11316020001</v>
      </c>
      <c r="GB22" s="596">
        <f t="shared" ref="GB22:GB27" si="3287">GH55*GB$32</f>
        <v>30651.792874999999</v>
      </c>
      <c r="GC22" s="596">
        <f t="shared" ref="GC22:GC27" si="3288">GH55*GC$32</f>
        <v>20504.992475000003</v>
      </c>
      <c r="GD22" s="596">
        <f t="shared" ref="GD22:GD27" si="3289">GH55*GD$32</f>
        <v>19617.147440000001</v>
      </c>
      <c r="GE22" s="596">
        <f t="shared" ref="GE22:GE27" si="3290">GH55*GE$32</f>
        <v>21857.899195000002</v>
      </c>
      <c r="GF22" s="596">
        <f t="shared" ref="GF22:GF27" si="3291">GH55*GF$32</f>
        <v>25451.557670000002</v>
      </c>
      <c r="GG22" s="596">
        <f t="shared" ref="GG22:GG27" si="3292">GH55*GG$32</f>
        <v>37268.352302500003</v>
      </c>
      <c r="GH22" s="596">
        <f t="shared" ref="GH22:GH27" si="3293">GH55*GH$32</f>
        <v>56039.933042500008</v>
      </c>
      <c r="GI22" s="596">
        <f t="shared" ref="GI22:GI27" si="3294">GO55*GI$32</f>
        <v>35040.786274999999</v>
      </c>
      <c r="GJ22" s="596">
        <f t="shared" ref="GJ22:GJ27" si="3295">GO55*GJ$32</f>
        <v>22716.095930000003</v>
      </c>
      <c r="GK22" s="596">
        <f t="shared" ref="GK22:GK27" si="3296">GO55*GK$32</f>
        <v>23151.085001000003</v>
      </c>
      <c r="GL22" s="596">
        <f t="shared" ref="GL22:GL27" si="3297">GO55*GL$32</f>
        <v>24987.705523000004</v>
      </c>
      <c r="GM22" s="596">
        <f t="shared" ref="GM22:GM27" si="3298">GO55*GM$32</f>
        <v>29095.935638000003</v>
      </c>
      <c r="GN22" s="596">
        <f t="shared" ref="GN22:GN27" si="3299">GO55*GN$32</f>
        <v>42604.762898500005</v>
      </c>
      <c r="GO22" s="596">
        <f t="shared" ref="GO22:GO27" si="3300">GO55*GO$32</f>
        <v>64064.22373450001</v>
      </c>
      <c r="GP22" s="596">
        <f t="shared" ref="GP22:GP27" si="3301">GV55*GP$32</f>
        <v>32241.159334999997</v>
      </c>
      <c r="GQ22" s="596">
        <f t="shared" ref="GQ22:GQ27" si="3302">GV55*GQ$32</f>
        <v>20901.165362</v>
      </c>
      <c r="GR22" s="596">
        <f t="shared" ref="GR22:GR27" si="3303">GV55*GR$32</f>
        <v>21301.400443399998</v>
      </c>
      <c r="GS22" s="596">
        <f t="shared" ref="GS22:GS27" si="3304">GV55*GS$32</f>
        <v>22991.281898200003</v>
      </c>
      <c r="GT22" s="596">
        <f t="shared" ref="GT22:GT27" si="3305">GV55*GT$32</f>
        <v>26771.279889199999</v>
      </c>
      <c r="GU22" s="596">
        <f t="shared" ref="GU22:GU27" si="3306">GV55*GU$32</f>
        <v>39200.802694900005</v>
      </c>
      <c r="GV22" s="596">
        <f t="shared" ref="GV22:GV27" si="3307">GV55*GV$32</f>
        <v>58945.733377299999</v>
      </c>
      <c r="GW22" s="596">
        <f t="shared" ref="GW22:GW27" si="3308">HC55*GW$32</f>
        <v>43363.125292500001</v>
      </c>
      <c r="GX22" s="596">
        <f t="shared" ref="GX22:GX27" si="3309">HC55*GX$32</f>
        <v>28111.267431000004</v>
      </c>
      <c r="GY22" s="596">
        <f t="shared" ref="GY22:GY27" si="3310">HC55*GY$32</f>
        <v>28649.568296700003</v>
      </c>
      <c r="GZ22" s="596">
        <f t="shared" ref="GZ22:GZ27" si="3311">HC55*GZ$32</f>
        <v>30922.394174100005</v>
      </c>
      <c r="HA22" s="596">
        <f t="shared" ref="HA22:HA27" si="3312">HC55*HA$32</f>
        <v>36006.346794600002</v>
      </c>
      <c r="HB22" s="596">
        <f t="shared" ref="HB22:HB27" si="3313">HC55*HB$32</f>
        <v>52723.579234950012</v>
      </c>
      <c r="HC22" s="596">
        <f t="shared" ref="HC22:HC27" si="3314">HC55*HC$32</f>
        <v>79279.755276150012</v>
      </c>
      <c r="HD22" s="596">
        <f t="shared" ref="HD22:HD27" si="3315">HJ55*HD$32</f>
        <v>49300.383089999996</v>
      </c>
      <c r="HE22" s="596">
        <f t="shared" ref="HE22:HE27" si="3316">HJ55*HE$32</f>
        <v>31960.248348000001</v>
      </c>
      <c r="HF22" s="596">
        <f t="shared" ref="HF22:HF27" si="3317">HJ55*HF$32</f>
        <v>32572.253103599996</v>
      </c>
      <c r="HG22" s="596">
        <f t="shared" ref="HG22:HG27" si="3318">HJ55*HG$32</f>
        <v>35156.273182800003</v>
      </c>
      <c r="HH22" s="596">
        <f t="shared" ref="HH22:HH27" si="3319">HJ55*HH$32</f>
        <v>40936.318096799994</v>
      </c>
      <c r="HI22" s="596">
        <f t="shared" ref="HI22:HI27" si="3320">HJ55*HI$32</f>
        <v>59942.465784600005</v>
      </c>
      <c r="HJ22" s="596">
        <f t="shared" ref="HJ22:HJ27" si="3321">HJ55*HJ$32</f>
        <v>90134.700394200001</v>
      </c>
      <c r="HK22" s="596">
        <f t="shared" ref="HK22:HK27" si="3322">HQ55*HK$32</f>
        <v>44009.267260000001</v>
      </c>
      <c r="HL22" s="596">
        <f t="shared" ref="HL22:HL27" si="3323">HQ55*HL$32</f>
        <v>28530.145672000002</v>
      </c>
      <c r="HM22" s="596">
        <f t="shared" ref="HM22:HM27" si="3324">HQ55*HM$32</f>
        <v>29076.467610400003</v>
      </c>
      <c r="HN22" s="596">
        <f t="shared" ref="HN22:HN27" si="3325">HQ55*HN$32</f>
        <v>31383.160239200006</v>
      </c>
      <c r="HO22" s="596">
        <f t="shared" ref="HO22:HO27" si="3326">HQ55*HO$32</f>
        <v>36542.867435200002</v>
      </c>
      <c r="HP22" s="596">
        <f t="shared" ref="HP22:HP27" si="3327">HQ55*HP$32</f>
        <v>53509.198744400011</v>
      </c>
      <c r="HQ22" s="596">
        <f t="shared" ref="HQ22:HQ27" si="3328">HQ55*HQ$32</f>
        <v>80461.08103880001</v>
      </c>
      <c r="HR22" s="596">
        <f t="shared" ref="HR22:HR27" si="3329">HX55*HR$32</f>
        <v>44558.690819999996</v>
      </c>
      <c r="HS22" s="596">
        <f t="shared" ref="HS22:HS27" si="3330">HX55*HS$32</f>
        <v>28886.323703999999</v>
      </c>
      <c r="HT22" s="596">
        <f t="shared" ref="HT22:HT27" si="3331">HX55*HT$32</f>
        <v>29439.466072799998</v>
      </c>
      <c r="HU22" s="596">
        <f t="shared" ref="HU22:HU27" si="3332">HX55*HU$32</f>
        <v>31774.956074400001</v>
      </c>
      <c r="HV22" s="596">
        <f t="shared" ref="HV22:HV27" si="3333">HX55*HV$32</f>
        <v>36999.078446399995</v>
      </c>
      <c r="HW22" s="596">
        <f t="shared" ref="HW22:HW27" si="3334">HX55*HW$32</f>
        <v>54177.222010800004</v>
      </c>
      <c r="HX22" s="596">
        <f t="shared" ref="HX22:HX27" si="3335">HX55*HX$32</f>
        <v>81465.578871599995</v>
      </c>
      <c r="HY22" s="596">
        <f t="shared" ref="HY22:HY27" si="3336">IE55*HY$32</f>
        <v>42226.714109999994</v>
      </c>
      <c r="HZ22" s="596">
        <f t="shared" ref="HZ22:HZ27" si="3337">IE55*HZ$32</f>
        <v>27374.559492</v>
      </c>
      <c r="IA22" s="596">
        <f t="shared" ref="IA22:IA27" si="3338">IE55*IA$32</f>
        <v>27898.753184399997</v>
      </c>
      <c r="IB22" s="596">
        <f t="shared" ref="IB22:IB27" si="3339">IE55*IB$32</f>
        <v>30112.015441200001</v>
      </c>
      <c r="IC22" s="596">
        <f t="shared" ref="IC22:IC27" si="3340">IE55*IC$32</f>
        <v>35062.733647199995</v>
      </c>
      <c r="ID22" s="596">
        <f t="shared" ref="ID22:ID27" si="3341">IE55*ID$32</f>
        <v>51341.859983400005</v>
      </c>
      <c r="IE22" s="596">
        <f t="shared" ref="IE22:IE27" si="3342">IE55*IE$32</f>
        <v>77202.082141799998</v>
      </c>
      <c r="IF22" s="596">
        <f t="shared" ref="IF22:IF27" si="3343">IL55*IF$32</f>
        <v>33335.299029999995</v>
      </c>
      <c r="IG22" s="596">
        <f t="shared" ref="IG22:IG27" si="3344">IL55*IG$32</f>
        <v>21610.469716</v>
      </c>
      <c r="IH22" s="596">
        <f t="shared" ref="IH22:IH27" si="3345">IL55*IH$32</f>
        <v>22024.2872212</v>
      </c>
      <c r="II22" s="596">
        <f t="shared" ref="II22:II27" si="3346">IL55*II$32</f>
        <v>23771.5166876</v>
      </c>
      <c r="IJ22" s="596">
        <f t="shared" ref="IJ22:IJ27" si="3347">IL55*IJ$32</f>
        <v>27679.793125599997</v>
      </c>
      <c r="IK22" s="596">
        <f t="shared" ref="IK22:IK27" si="3348">IL55*IK$32</f>
        <v>40531.125648200003</v>
      </c>
      <c r="IL22" s="596">
        <f t="shared" ref="IL22:IL27" si="3349">IL55*IL$32</f>
        <v>60946.122571400003</v>
      </c>
      <c r="IM22" s="596">
        <f t="shared" ref="IM22:IM27" si="3350">IS55*IM$32</f>
        <v>32133.732895000001</v>
      </c>
      <c r="IN22" s="596">
        <f t="shared" ref="IN22:IN27" si="3351">IS55*IN$32</f>
        <v>20831.523394000003</v>
      </c>
      <c r="IO22" s="596">
        <f t="shared" ref="IO22:IO27" si="3352">IS55*IO$32</f>
        <v>21230.424905800002</v>
      </c>
      <c r="IP22" s="596">
        <f t="shared" ref="IP22:IP27" si="3353">IS55*IP$32</f>
        <v>22914.675733400003</v>
      </c>
      <c r="IQ22" s="596">
        <f t="shared" ref="IQ22:IQ27" si="3354">IS55*IQ$32</f>
        <v>26682.078900400003</v>
      </c>
      <c r="IR22" s="596">
        <f t="shared" ref="IR22:IR27" si="3355">IS55*IR$32</f>
        <v>39070.186961300009</v>
      </c>
      <c r="IS22" s="596">
        <f t="shared" ref="IS22:IS27" si="3356">IS55*IS$32</f>
        <v>58749.328210100008</v>
      </c>
      <c r="IT22" s="596">
        <f t="shared" ref="IT22:IT27" si="3357">IZ55*IT$32</f>
        <v>36719.453594999999</v>
      </c>
      <c r="IU22" s="596">
        <f t="shared" ref="IU22:IU27" si="3358">IZ55*IU$32</f>
        <v>23804.335434000004</v>
      </c>
      <c r="IV22" s="596">
        <f t="shared" ref="IV22:IV27" si="3359">IZ55*IV$32</f>
        <v>24260.163133800001</v>
      </c>
      <c r="IW22" s="596">
        <f t="shared" ref="IW22:IW27" si="3360">IZ55*IW$32</f>
        <v>26184.768977400006</v>
      </c>
      <c r="IX22" s="596">
        <f t="shared" ref="IX22:IX27" si="3361">IZ55*IX$32</f>
        <v>30489.808364400003</v>
      </c>
      <c r="IY22" s="596">
        <f t="shared" ref="IY22:IY27" si="3362">IZ55*IY$32</f>
        <v>44645.790819300011</v>
      </c>
      <c r="IZ22" s="596">
        <f t="shared" ref="IZ22:IZ27" si="3363">IZ55*IZ$32</f>
        <v>67133.290676100005</v>
      </c>
      <c r="JA22" s="596">
        <f t="shared" ref="JA22:JA27" si="3364">JG55*JA$32</f>
        <v>32875.851305000004</v>
      </c>
      <c r="JB22" s="596">
        <f t="shared" ref="JB22:JB27" si="3365">JG55*JB$32</f>
        <v>21312.620846000002</v>
      </c>
      <c r="JC22" s="596">
        <f t="shared" ref="JC22:JC27" si="3366">JG55*JC$32</f>
        <v>21720.734862200003</v>
      </c>
      <c r="JD22" s="596">
        <f t="shared" ref="JD22:JD27" si="3367">JG55*JD$32</f>
        <v>23443.882930600004</v>
      </c>
      <c r="JE22" s="596">
        <f t="shared" ref="JE22:JE27" si="3368">JG55*JE$32</f>
        <v>27298.293083600001</v>
      </c>
      <c r="JF22" s="596">
        <f t="shared" ref="JF22:JF27" si="3369">JG55*JF$32</f>
        <v>39972.500586700007</v>
      </c>
      <c r="JG22" s="596">
        <f t="shared" ref="JG22:JG27" si="3370">JG55*JG$32</f>
        <v>60106.125385900006</v>
      </c>
      <c r="JH22" s="596">
        <f t="shared" ref="JH22:JH27" si="3371">JN55*JH$32</f>
        <v>31526.888029999998</v>
      </c>
      <c r="JI22" s="596">
        <f t="shared" ref="JI22:JI27" si="3372">JN55*JI$32</f>
        <v>20438.120516000003</v>
      </c>
      <c r="JJ22" s="596">
        <f t="shared" ref="JJ22:JJ27" si="3373">JN55*JJ$32</f>
        <v>20829.488781200002</v>
      </c>
      <c r="JK22" s="596">
        <f t="shared" ref="JK22:JK27" si="3374">JN55*JK$32</f>
        <v>22481.932567600004</v>
      </c>
      <c r="JL22" s="596">
        <f t="shared" ref="JL22:JL27" si="3375">JN55*JL$32</f>
        <v>26178.188405600002</v>
      </c>
      <c r="JM22" s="596">
        <f t="shared" ref="JM22:JM27" si="3376">JN55*JM$32</f>
        <v>38332.347308200006</v>
      </c>
      <c r="JN22" s="596">
        <f t="shared" ref="JN22:JN27" si="3377">JN55*JN$32</f>
        <v>57639.848391400003</v>
      </c>
      <c r="JO22" s="596">
        <f t="shared" ref="JO22:JO28" si="3378">JU55*JO$32</f>
        <v>35745.926205000003</v>
      </c>
      <c r="JP22" s="596">
        <f t="shared" ref="JP22:JP27" si="3379">JU55*JP$32</f>
        <v>23173.221126000004</v>
      </c>
      <c r="JQ22" s="596">
        <f t="shared" ref="JQ22:JQ27" si="3380">JU55*JQ$32</f>
        <v>23616.963658200002</v>
      </c>
      <c r="JR22" s="596">
        <f t="shared" ref="JR22:JR27" si="3381">JU55*JR$32</f>
        <v>25490.543238600007</v>
      </c>
      <c r="JS22" s="596">
        <f t="shared" ref="JS22:JS27" si="3382">JU55*JS$32</f>
        <v>29681.444931600003</v>
      </c>
      <c r="JT22" s="596">
        <f t="shared" ref="JT22:JT27" si="3383">JU55*JT$32</f>
        <v>43462.115792700009</v>
      </c>
      <c r="JU22" s="596">
        <f t="shared" ref="JU22:JU27" si="3384">JU55*JU$32</f>
        <v>65353.414047900013</v>
      </c>
      <c r="JV22" s="596">
        <f t="shared" ref="JV22:JV27" si="3385">KB55*JV$32</f>
        <v>41924.149279999998</v>
      </c>
      <c r="JW22" s="596">
        <f t="shared" ref="JW22:JW27" si="3386">KB55*JW$32</f>
        <v>27178.414016000002</v>
      </c>
      <c r="JX22" s="596">
        <f t="shared" ref="JX22:JX27" si="3387">KB55*JX$32</f>
        <v>27698.8517312</v>
      </c>
      <c r="JY22" s="596">
        <f t="shared" ref="JY22:JY27" si="3388">KB55*JY$32</f>
        <v>29896.255417600001</v>
      </c>
      <c r="JZ22" s="596">
        <f t="shared" ref="JZ22:JZ27" si="3389">KB55*JZ$32</f>
        <v>34811.500505600001</v>
      </c>
      <c r="KA22" s="596">
        <f t="shared" ref="KA22:KA27" si="3390">KB55*KA$32</f>
        <v>50973.982883200006</v>
      </c>
      <c r="KB22" s="596">
        <f t="shared" ref="KB22:KB27" si="3391">KB55*KB$32</f>
        <v>76648.910166400005</v>
      </c>
      <c r="KC22" s="596">
        <f t="shared" ref="KC22:KC27" si="3392">KI55*KC$32</f>
        <v>49577.479177499998</v>
      </c>
      <c r="KD22" s="596">
        <f t="shared" ref="KD22:KD27" si="3393">KI55*KD$32</f>
        <v>32139.883053000001</v>
      </c>
      <c r="KE22" s="596">
        <f t="shared" ref="KE22:KE27" si="3394">KI55*KE$32</f>
        <v>32755.327622099998</v>
      </c>
      <c r="KF22" s="596">
        <f t="shared" ref="KF22:KF27" si="3395">KI55*KF$32</f>
        <v>35353.871358299999</v>
      </c>
      <c r="KG22" s="596">
        <f t="shared" ref="KG22:KG27" si="3396">KI55*KG$32</f>
        <v>41166.403399799994</v>
      </c>
      <c r="KH22" s="596">
        <f t="shared" ref="KH22:KH27" si="3397">KI55*KH$32</f>
        <v>60279.376406850002</v>
      </c>
      <c r="KI22" s="596">
        <f t="shared" ref="KI22:KI27" si="3398">KI55*KI$32</f>
        <v>90641.308482449997</v>
      </c>
      <c r="KJ22" s="596">
        <f t="shared" ref="KJ22:KJ27" si="3399">KP55*KJ$32</f>
        <v>45164.905225000002</v>
      </c>
      <c r="KK22" s="596">
        <f t="shared" ref="KK22:KK27" si="3400">KP55*KK$32</f>
        <v>29279.317870000003</v>
      </c>
      <c r="KL22" s="596">
        <f t="shared" ref="KL22:KL27" si="3401">KP55*KL$32</f>
        <v>29839.985659000002</v>
      </c>
      <c r="KM22" s="596">
        <f t="shared" ref="KM22:KM27" si="3402">KP55*KM$32</f>
        <v>32207.249657000008</v>
      </c>
      <c r="KN22" s="596">
        <f t="shared" ref="KN22:KN27" si="3403">KP55*KN$32</f>
        <v>37502.445442000004</v>
      </c>
      <c r="KO22" s="596">
        <f t="shared" ref="KO22:KO27" si="3404">KP55*KO$32</f>
        <v>54914.295111500011</v>
      </c>
      <c r="KP22" s="596">
        <f t="shared" ref="KP22:KP27" si="3405">KP55*KP$32</f>
        <v>82573.906035500011</v>
      </c>
      <c r="KQ22" s="596">
        <f t="shared" ref="KQ22:KQ27" si="3406">KW55*KQ$32</f>
        <v>29810.245354999999</v>
      </c>
      <c r="KR22" s="596">
        <f t="shared" ref="KR22:KR27" si="3407">KW55*KR$32</f>
        <v>19325.262505999999</v>
      </c>
      <c r="KS22" s="596">
        <f t="shared" ref="KS22:KS27" si="3408">KW55*KS$32</f>
        <v>19695.320724199999</v>
      </c>
      <c r="KT22" s="596">
        <f t="shared" ref="KT22:KT27" si="3409">KW55*KT$32</f>
        <v>21257.788756600003</v>
      </c>
      <c r="KU22" s="596">
        <f t="shared" ref="KU22:KU27" si="3410">KW55*KU$32</f>
        <v>24752.783039599999</v>
      </c>
      <c r="KV22" s="596">
        <f t="shared" ref="KV22:KV27" si="3411">KW55*KV$32</f>
        <v>36245.146593700003</v>
      </c>
      <c r="KW22" s="596">
        <f t="shared" ref="KW22:KW27" si="3412">KW55*KW$32</f>
        <v>54501.352024899999</v>
      </c>
      <c r="KX22" s="596">
        <f t="shared" ref="KX22:KX27" si="3413">LD55*KX$32</f>
        <v>28713.292080000003</v>
      </c>
      <c r="KY22" s="596">
        <f t="shared" ref="KY22:KY27" si="3414">LD55*KY$32</f>
        <v>18614.134176000003</v>
      </c>
      <c r="KZ22" s="596">
        <f t="shared" ref="KZ22:KZ27" si="3415">LD55*KZ$32</f>
        <v>18970.575043200002</v>
      </c>
      <c r="LA22" s="596">
        <f t="shared" ref="LA22:LA27" si="3416">LD55*LA$32</f>
        <v>20475.547593600004</v>
      </c>
      <c r="LB22" s="596">
        <f t="shared" ref="LB22:LB27" si="3417">LD55*LB$32</f>
        <v>23841.933561600003</v>
      </c>
      <c r="LC22" s="596">
        <f t="shared" ref="LC22:LC27" si="3418">LD55*LC$32</f>
        <v>34911.402715200005</v>
      </c>
      <c r="LD22" s="596">
        <f t="shared" ref="LD22:LD27" si="3419">LD55*LD$32</f>
        <v>52495.818830400007</v>
      </c>
      <c r="LE22" s="596">
        <f t="shared" ref="LE22:LE27" si="3420">LK55*LE$32</f>
        <v>40006.15047</v>
      </c>
      <c r="LF22" s="596">
        <f t="shared" ref="LF22:LF27" si="3421">LK55*LF$32</f>
        <v>25935.021684000003</v>
      </c>
      <c r="LG22" s="596">
        <f t="shared" ref="LG22:LG27" si="3422">LK55*LG$32</f>
        <v>26431.649758800002</v>
      </c>
      <c r="LH22" s="596">
        <f t="shared" ref="LH22:LH27" si="3423">LK55*LH$32</f>
        <v>28528.523852400005</v>
      </c>
      <c r="LI22" s="596">
        <f t="shared" ref="LI22:LI27" si="3424">LK55*LI$32</f>
        <v>33218.900114399999</v>
      </c>
      <c r="LJ22" s="596">
        <f t="shared" ref="LJ22:LJ27" si="3425">LK55*LJ$32</f>
        <v>48641.960881800012</v>
      </c>
      <c r="LK22" s="596">
        <f t="shared" ref="LK22:LK27" si="3426">LK55*LK$32</f>
        <v>73142.279238600007</v>
      </c>
      <c r="LL22" s="596">
        <f t="shared" ref="LL22:LL27" si="3427">LR55*LL$32</f>
        <v>32046.775090000003</v>
      </c>
      <c r="LM22" s="596">
        <f t="shared" ref="LM22:LM27" si="3428">LR55*LM$32</f>
        <v>20775.150748000004</v>
      </c>
      <c r="LN22" s="596">
        <f t="shared" ref="LN22:LN27" si="3429">LR55*LN$32</f>
        <v>21172.972783600002</v>
      </c>
      <c r="LO22" s="596">
        <f t="shared" ref="LO22:LO27" si="3430">LR55*LO$32</f>
        <v>22852.665822800005</v>
      </c>
      <c r="LP22" s="596">
        <f t="shared" ref="LP22:LP27" si="3431">LR55*LP$32</f>
        <v>26609.873936800002</v>
      </c>
      <c r="LQ22" s="596">
        <f t="shared" ref="LQ22:LQ27" si="3432">LR55*LQ$32</f>
        <v>38964.458264600005</v>
      </c>
      <c r="LR22" s="596">
        <f t="shared" ref="LR22:LR27" si="3433">LR55*LR$32</f>
        <v>58590.345354200006</v>
      </c>
      <c r="LS22" s="596">
        <f t="shared" ref="LS22:LS27" si="3434">LY55*LS$32</f>
        <v>47696.741611999998</v>
      </c>
      <c r="LT22" s="596">
        <f t="shared" ref="LT22:LT27" si="3435">LY55*LT$32</f>
        <v>30920.646286400002</v>
      </c>
      <c r="LU22" s="596">
        <f t="shared" ref="LU22:LU27" si="3436">LY55*LU$32</f>
        <v>31512.743768479999</v>
      </c>
      <c r="LV22" s="596">
        <f t="shared" ref="LV22:LV27" si="3437">LY55*LV$32</f>
        <v>34012.710915040007</v>
      </c>
      <c r="LW22" s="596">
        <f t="shared" ref="LW22:LW27" si="3438">LY55*LW$32</f>
        <v>39604.742690239997</v>
      </c>
      <c r="LX22" s="596">
        <f t="shared" ref="LX22:LX27" si="3439">LY55*LX$32</f>
        <v>57992.658939280009</v>
      </c>
      <c r="LY22" s="596">
        <f t="shared" ref="LY22:LY27" si="3440">LY55*LY$32</f>
        <v>87202.801388560008</v>
      </c>
      <c r="LZ22" s="596">
        <f t="shared" ref="LZ22:LZ27" si="3441">MF55*LZ$32</f>
        <v>58172.995556000002</v>
      </c>
      <c r="MA22" s="596">
        <f t="shared" ref="MA22:MA27" si="3442">MF55*MA$32</f>
        <v>37712.148843200004</v>
      </c>
      <c r="MB22" s="596">
        <f t="shared" ref="MB22:MB27" si="3443">MF55*MB$32</f>
        <v>38434.296374240002</v>
      </c>
      <c r="MC22" s="596">
        <f t="shared" ref="MC22:MC27" si="3444">MF55*MC$32</f>
        <v>41483.363727520002</v>
      </c>
      <c r="MD22" s="596">
        <f t="shared" ref="MD22:MD27" si="3445">MF55*MD$32</f>
        <v>48303.645965119998</v>
      </c>
      <c r="ME22" s="596">
        <f t="shared" ref="ME22:ME27" si="3446">MF55*ME$32</f>
        <v>70730.338734640012</v>
      </c>
      <c r="MF22" s="596">
        <f t="shared" ref="MF22:MF27" si="3447">MF55*MF$32</f>
        <v>106356.28359928001</v>
      </c>
      <c r="MG22" s="596">
        <f t="shared" ref="MG22:MG27" si="3448">MM55*MG$32</f>
        <v>80149.099159999983</v>
      </c>
      <c r="MH22" s="596">
        <f t="shared" ref="MH22:MH27" si="3449">MM55*MH$32</f>
        <v>51958.726351999998</v>
      </c>
      <c r="MI22" s="596">
        <f t="shared" ref="MI22:MI27" si="3450">MM55*MI$32</f>
        <v>52953.680686399995</v>
      </c>
      <c r="MJ22" s="596">
        <f t="shared" ref="MJ22:MJ27" si="3451">MM55*MJ$32</f>
        <v>57154.598987199999</v>
      </c>
      <c r="MK22" s="596">
        <f t="shared" ref="MK22:MK27" si="3452">MM55*MK$32</f>
        <v>66551.389923199982</v>
      </c>
      <c r="ML22" s="596">
        <f t="shared" ref="ML22:ML27" si="3453">MM55*ML$32</f>
        <v>97450.249530399989</v>
      </c>
      <c r="MM22" s="728">
        <v>134655.63</v>
      </c>
      <c r="MN22" s="596">
        <f t="shared" ref="MN22:MN27" si="3454">MT55*MN$32</f>
        <v>80529.713084664909</v>
      </c>
      <c r="MO22" s="596">
        <f t="shared" ref="MO22:MO27" si="3455">MT55*MO$32</f>
        <v>86008.871879428509</v>
      </c>
      <c r="MP22" s="596">
        <f t="shared" ref="MP22:MP27" si="3456">MT55*MP$32</f>
        <v>88701.596320230907</v>
      </c>
      <c r="MQ22" s="596">
        <f t="shared" ref="MQ22:MQ27" si="3457">MT55*MQ$32</f>
        <v>98482.271622833709</v>
      </c>
      <c r="MR22" s="596">
        <f t="shared" ref="MR22:MR27" si="3458">MT55*MR$32</f>
        <v>106016.16381985531</v>
      </c>
      <c r="MS22" s="596">
        <f t="shared" ref="MS22:MS27" si="3459">MT55*MS$32</f>
        <v>124361.94547846451</v>
      </c>
      <c r="MT22" s="596">
        <f t="shared" ref="MT22:MT27" si="3460">MT55*MT$32</f>
        <v>167502.84629131539</v>
      </c>
      <c r="MU22" s="596">
        <f t="shared" ref="MU22:MU27" si="3461">NA55*MU$32</f>
        <v>122167.372776</v>
      </c>
      <c r="MV22" s="596">
        <f t="shared" ref="MV22:MV27" si="3462">NA55*MV$32</f>
        <v>0</v>
      </c>
      <c r="MW22" s="596">
        <f t="shared" ref="MW22:MW27" si="3463">NA55*MW$32</f>
        <v>48153.562991999999</v>
      </c>
      <c r="MX22" s="596">
        <f t="shared" ref="MX22:MX27" si="3464">NA55*MX$32</f>
        <v>44623.787927000005</v>
      </c>
      <c r="MY22" s="596">
        <f t="shared" ref="MY22:MY27" si="3465">NA55*MY$32</f>
        <v>42394.456307</v>
      </c>
      <c r="MZ22" s="596">
        <f t="shared" ref="MZ22:MZ26" si="3466">NA55*MZ$32</f>
        <v>50308.583557999998</v>
      </c>
      <c r="NA22" s="596">
        <f t="shared" ref="NA22:NA26" si="3467">NA55*NA$32</f>
        <v>63870.350913000002</v>
      </c>
      <c r="NB22" s="596">
        <f>NH55*NB$32</f>
        <v>51198.691625799991</v>
      </c>
      <c r="NC22" s="596">
        <f>NH55*NC$32</f>
        <v>0</v>
      </c>
      <c r="ND22" s="596">
        <f>NH55*ND$32</f>
        <v>33121.835141159994</v>
      </c>
      <c r="NE22" s="596">
        <f>NH55*NE$32</f>
        <v>32435.372236679996</v>
      </c>
      <c r="NF22" s="596">
        <f>NH55*NF$32</f>
        <v>37297.817810079992</v>
      </c>
      <c r="NG22" s="596">
        <f>NH55*NG$32</f>
        <v>53286.68296025999</v>
      </c>
      <c r="NH22" s="596">
        <f>NH55*NH$32</f>
        <v>78685.810426019991</v>
      </c>
      <c r="NI22" s="596">
        <f>NO55*NI$32</f>
        <v>40693.940018999994</v>
      </c>
      <c r="NJ22" s="596">
        <f>NO55*NJ$32</f>
        <v>26380.899046799997</v>
      </c>
      <c r="NK22" s="596">
        <f>NO55*NK$32</f>
        <v>26886.065198759996</v>
      </c>
      <c r="NL22" s="596">
        <f>NO55*NL$32</f>
        <v>29018.988951479998</v>
      </c>
      <c r="NM22" s="596">
        <f>NO55*NM$32</f>
        <v>33790.002608879993</v>
      </c>
      <c r="NN22" s="596">
        <f>NO55*NN$32</f>
        <v>49478.218105859996</v>
      </c>
      <c r="NO22" s="596">
        <f>NO55*NO$32</f>
        <v>74399.748269219999</v>
      </c>
      <c r="NP22" s="596">
        <f>NV55*NP$32</f>
        <v>33477.795952999993</v>
      </c>
      <c r="NQ22" s="596">
        <f>NV55*NQ$32</f>
        <v>21702.847031599998</v>
      </c>
      <c r="NR22" s="596">
        <f>NV55*NR$32</f>
        <v>22118.433464119997</v>
      </c>
      <c r="NS22" s="596">
        <f>NV55*NS$32</f>
        <v>23873.131734760002</v>
      </c>
      <c r="NT22" s="596">
        <f>NV55*NT$32</f>
        <v>27798.114708559995</v>
      </c>
      <c r="NU22" s="596">
        <f>NV55*NU$32</f>
        <v>40704.382251820003</v>
      </c>
      <c r="NV22" s="596">
        <f>NV55*NV$32</f>
        <v>61206.646256139997</v>
      </c>
      <c r="NW22" s="596">
        <f>OC55*NW$32</f>
        <v>33074.452961999996</v>
      </c>
      <c r="NX22" s="596">
        <f>OC55*NX$32</f>
        <v>21441.369506399998</v>
      </c>
      <c r="NY22" s="596">
        <f>OC55*NY$32</f>
        <v>21851.948922479998</v>
      </c>
      <c r="NZ22" s="596">
        <f>OC55*NZ$32</f>
        <v>23585.506457039999</v>
      </c>
      <c r="OA22" s="596">
        <f>OC55*OA$32</f>
        <v>27463.200942239997</v>
      </c>
      <c r="OB22" s="596">
        <f>OC55*OB$32</f>
        <v>40213.972808279999</v>
      </c>
      <c r="OC22" s="596">
        <f>OC55*OC$32</f>
        <v>60469.224001559996</v>
      </c>
      <c r="OD22" s="596">
        <f>$OJ$55*OD$32</f>
        <v>38384.405451999992</v>
      </c>
      <c r="OE22" s="596">
        <f t="shared" ref="OE22:OJ22" si="3468">$OJ$55*OE$32</f>
        <v>24883.683534399999</v>
      </c>
      <c r="OF22" s="596">
        <f t="shared" si="3468"/>
        <v>25360.179602079996</v>
      </c>
      <c r="OG22" s="596">
        <f t="shared" si="3468"/>
        <v>27372.05188784</v>
      </c>
      <c r="OH22" s="596">
        <f t="shared" si="3468"/>
        <v>31872.292527039997</v>
      </c>
      <c r="OI22" s="596">
        <f t="shared" si="3468"/>
        <v>46670.142628879999</v>
      </c>
      <c r="OJ22" s="730">
        <f t="shared" si="3468"/>
        <v>70177.281967759991</v>
      </c>
      <c r="OK22" s="732">
        <f t="shared" ref="OK22:OQ28" si="3469">$OQ55*OK$32</f>
        <v>39014.165160000004</v>
      </c>
      <c r="OL22" s="108">
        <f t="shared" si="3469"/>
        <v>25291.941552000004</v>
      </c>
      <c r="OM22" s="108">
        <f t="shared" si="3469"/>
        <v>25776.255326400002</v>
      </c>
      <c r="ON22" s="108">
        <f t="shared" si="3469"/>
        <v>27821.135707200006</v>
      </c>
      <c r="OO22" s="108">
        <f t="shared" si="3469"/>
        <v>32395.210243200003</v>
      </c>
      <c r="OP22" s="108">
        <f t="shared" si="3469"/>
        <v>47435.843570400008</v>
      </c>
      <c r="OQ22" s="108">
        <f t="shared" si="3469"/>
        <v>71328.656440800012</v>
      </c>
      <c r="OR22" s="108">
        <f t="shared" ref="OR22:OX28" si="3470">$OX55*OR$32</f>
        <v>42090.673949999997</v>
      </c>
      <c r="OS22" s="108">
        <f t="shared" si="3470"/>
        <v>27286.36794</v>
      </c>
      <c r="OT22" s="108">
        <f t="shared" si="3470"/>
        <v>27808.872857999999</v>
      </c>
      <c r="OU22" s="108">
        <f t="shared" si="3470"/>
        <v>30015.004734000002</v>
      </c>
      <c r="OV22" s="108">
        <f t="shared" si="3470"/>
        <v>34949.773404</v>
      </c>
      <c r="OW22" s="108">
        <f t="shared" si="3470"/>
        <v>51176.453913000005</v>
      </c>
      <c r="OX22" s="108">
        <f t="shared" si="3470"/>
        <v>76953.363201</v>
      </c>
      <c r="OY22" s="108">
        <f t="shared" ref="OY22:PE22" si="3471">$PE55*OY$32</f>
        <v>37393.200125999996</v>
      </c>
      <c r="OZ22" s="108">
        <f t="shared" si="3471"/>
        <v>24241.109047200003</v>
      </c>
      <c r="PA22" s="108">
        <f t="shared" si="3471"/>
        <v>24705.30049704</v>
      </c>
      <c r="PB22" s="108">
        <f t="shared" si="3471"/>
        <v>26665.219951920004</v>
      </c>
      <c r="PC22" s="108">
        <f t="shared" si="3471"/>
        <v>31049.250311520002</v>
      </c>
      <c r="PD22" s="108">
        <f t="shared" si="3471"/>
        <v>45464.973670440006</v>
      </c>
      <c r="PE22" s="108">
        <f t="shared" si="3471"/>
        <v>68365.085195880005</v>
      </c>
      <c r="PF22" s="108">
        <f t="shared" ref="PF22:PL22" si="3472">$PL55*PF$32</f>
        <v>39821.231447999999</v>
      </c>
      <c r="PG22" s="108">
        <f t="shared" si="3472"/>
        <v>25815.143145599999</v>
      </c>
      <c r="PH22" s="108">
        <f t="shared" si="3472"/>
        <v>26309.475673919998</v>
      </c>
      <c r="PI22" s="108">
        <f t="shared" si="3472"/>
        <v>28396.65746016</v>
      </c>
      <c r="PJ22" s="108">
        <f t="shared" si="3472"/>
        <v>33065.35356096</v>
      </c>
      <c r="PK22" s="108">
        <f t="shared" si="3472"/>
        <v>48417.124857120005</v>
      </c>
      <c r="PL22" s="108">
        <f t="shared" si="3472"/>
        <v>72804.19625424</v>
      </c>
      <c r="PM22" s="108">
        <f t="shared" ref="PM22:PS22" si="3473">$PS55*PM$32</f>
        <v>34813.927177499994</v>
      </c>
      <c r="PN22" s="108">
        <f t="shared" si="3473"/>
        <v>22569.028652999998</v>
      </c>
      <c r="PO22" s="108">
        <f t="shared" si="3473"/>
        <v>23001.201542099996</v>
      </c>
      <c r="PP22" s="108">
        <f t="shared" si="3473"/>
        <v>24825.931518299996</v>
      </c>
      <c r="PQ22" s="108">
        <f t="shared" si="3473"/>
        <v>28907.564359799995</v>
      </c>
      <c r="PR22" s="108">
        <f t="shared" si="3473"/>
        <v>42328.93352685</v>
      </c>
      <c r="PS22" s="108">
        <f t="shared" si="3473"/>
        <v>63649.462722449993</v>
      </c>
      <c r="PT22" s="108">
        <f t="shared" ref="PT22:PZ22" si="3474">$PZ55*PT$32</f>
        <v>39221.412797249999</v>
      </c>
      <c r="PU22" s="108">
        <f t="shared" si="3474"/>
        <v>25426.295192699999</v>
      </c>
      <c r="PV22" s="108">
        <f t="shared" si="3474"/>
        <v>25913.181696389998</v>
      </c>
      <c r="PW22" s="108">
        <f t="shared" si="3474"/>
        <v>27968.924711970001</v>
      </c>
      <c r="PX22" s="108">
        <f t="shared" si="3474"/>
        <v>32567.297246819999</v>
      </c>
      <c r="PY22" s="108">
        <f t="shared" si="3474"/>
        <v>47687.828111415009</v>
      </c>
      <c r="PZ22" s="108">
        <f t="shared" si="3474"/>
        <v>71707.562293455005</v>
      </c>
      <c r="QA22" s="108">
        <f t="shared" ref="QA22:QG22" si="3475">$QG55*QA$32</f>
        <v>43693.160836499992</v>
      </c>
      <c r="QB22" s="108">
        <f t="shared" si="3475"/>
        <v>28325.221507799997</v>
      </c>
      <c r="QC22" s="108">
        <f t="shared" si="3475"/>
        <v>28867.619366459996</v>
      </c>
      <c r="QD22" s="108">
        <f t="shared" si="3475"/>
        <v>31157.743658579999</v>
      </c>
      <c r="QE22" s="108">
        <f t="shared" si="3475"/>
        <v>36280.390101479992</v>
      </c>
      <c r="QF22" s="108">
        <f t="shared" si="3475"/>
        <v>53124.856934309995</v>
      </c>
      <c r="QG22" s="108">
        <f t="shared" si="3475"/>
        <v>79883.151294869996</v>
      </c>
      <c r="QH22" s="108">
        <f t="shared" ref="QH22:QN22" si="3476">$QN55*QH$32</f>
        <v>40094.658375749998</v>
      </c>
      <c r="QI22" s="108">
        <f t="shared" si="3476"/>
        <v>25992.3992229</v>
      </c>
      <c r="QJ22" s="108">
        <f t="shared" si="3476"/>
        <v>26490.126016529997</v>
      </c>
      <c r="QK22" s="108">
        <f t="shared" si="3476"/>
        <v>28591.639145190002</v>
      </c>
      <c r="QL22" s="108">
        <f t="shared" si="3476"/>
        <v>33292.392196139997</v>
      </c>
      <c r="QM22" s="108">
        <f t="shared" si="3476"/>
        <v>48749.574287205003</v>
      </c>
      <c r="QN22" s="108">
        <f t="shared" si="3476"/>
        <v>73304.096106284996</v>
      </c>
      <c r="QO22" s="108">
        <f t="shared" ref="QO22:RB22" si="3477">$QU55*QO$32</f>
        <v>49459.8474345</v>
      </c>
      <c r="QP22" s="108">
        <f t="shared" si="3477"/>
        <v>32063.625233400002</v>
      </c>
      <c r="QQ22" s="108">
        <f t="shared" si="3477"/>
        <v>32677.609546380001</v>
      </c>
      <c r="QR22" s="108">
        <f t="shared" si="3477"/>
        <v>35269.987756740004</v>
      </c>
      <c r="QS22" s="108">
        <f t="shared" si="3477"/>
        <v>41068.72849044</v>
      </c>
      <c r="QT22" s="108">
        <f t="shared" si="3477"/>
        <v>60136.352432430009</v>
      </c>
      <c r="QU22" s="108">
        <f t="shared" si="3477"/>
        <v>90426.245206110005</v>
      </c>
      <c r="QV22" s="108">
        <f t="shared" ref="QV22:RB22" si="3478">$RB55*QV$32</f>
        <v>45042.824526749995</v>
      </c>
      <c r="QW22" s="108">
        <f t="shared" si="3478"/>
        <v>29200.175900099999</v>
      </c>
      <c r="QX22" s="108">
        <f t="shared" si="3478"/>
        <v>29759.328204569996</v>
      </c>
      <c r="QY22" s="108">
        <f t="shared" si="3478"/>
        <v>32120.193490109999</v>
      </c>
      <c r="QZ22" s="108">
        <f t="shared" si="3478"/>
        <v>37401.076365659996</v>
      </c>
      <c r="RA22" s="108">
        <f t="shared" si="3478"/>
        <v>54765.861821145001</v>
      </c>
      <c r="RB22" s="108">
        <f t="shared" si="3478"/>
        <v>82350.708841664993</v>
      </c>
      <c r="RC22" s="108">
        <f t="shared" ref="RC22:RI22" si="3479">$RI55*RC$32</f>
        <v>36522.854453249995</v>
      </c>
      <c r="RD22" s="108">
        <f t="shared" si="3479"/>
        <v>23676.884955900001</v>
      </c>
      <c r="RE22" s="108">
        <f t="shared" si="3479"/>
        <v>24130.272114629999</v>
      </c>
      <c r="RF22" s="108">
        <f t="shared" si="3479"/>
        <v>26044.57345149</v>
      </c>
      <c r="RG22" s="108">
        <f t="shared" si="3479"/>
        <v>30326.563283939999</v>
      </c>
      <c r="RH22" s="108">
        <f t="shared" si="3479"/>
        <v>44406.753380055001</v>
      </c>
      <c r="RI22" s="108">
        <f t="shared" si="3479"/>
        <v>66773.853210735004</v>
      </c>
      <c r="RJ22" s="108">
        <f t="shared" ref="RJ22:RP22" si="3480">$RP55*RJ$32</f>
        <v>42450.603237749994</v>
      </c>
      <c r="RK22" s="108">
        <f t="shared" si="3480"/>
        <v>27519.7014093</v>
      </c>
      <c r="RL22" s="108">
        <f t="shared" si="3480"/>
        <v>28046.674415009998</v>
      </c>
      <c r="RM22" s="108">
        <f t="shared" si="3480"/>
        <v>30271.671550229999</v>
      </c>
      <c r="RN22" s="108">
        <f t="shared" si="3480"/>
        <v>35248.638826379996</v>
      </c>
      <c r="RO22" s="108">
        <f t="shared" si="3480"/>
        <v>51614.078281485003</v>
      </c>
      <c r="RP22" s="108">
        <f t="shared" si="3480"/>
        <v>77611.413229844999</v>
      </c>
      <c r="RQ22" s="108">
        <f t="shared" ref="RQ22:RW22" si="3481">$RW55*RQ$32</f>
        <v>46146.402714000003</v>
      </c>
      <c r="RR22" s="108">
        <f t="shared" si="3481"/>
        <v>29915.599000800001</v>
      </c>
      <c r="RS22" s="108">
        <f t="shared" si="3481"/>
        <v>30488.45089656</v>
      </c>
      <c r="RT22" s="108">
        <f t="shared" si="3481"/>
        <v>32907.158900880007</v>
      </c>
      <c r="RU22" s="108">
        <f t="shared" si="3481"/>
        <v>38317.426805280003</v>
      </c>
      <c r="RV22" s="108">
        <f t="shared" si="3481"/>
        <v>56107.660679160006</v>
      </c>
      <c r="RW22" s="108">
        <f t="shared" si="3481"/>
        <v>84368.354203320006</v>
      </c>
      <c r="RX22" s="108">
        <f t="shared" ref="RX22:SD22" si="3482">$SD55*RX$32</f>
        <v>50813.246665499995</v>
      </c>
      <c r="RY22" s="108">
        <f t="shared" si="3482"/>
        <v>32941.001286600003</v>
      </c>
      <c r="RZ22" s="108">
        <f t="shared" si="3482"/>
        <v>33571.786417620002</v>
      </c>
      <c r="SA22" s="108">
        <f t="shared" si="3482"/>
        <v>36235.101415260004</v>
      </c>
      <c r="SB22" s="108">
        <f t="shared" si="3482"/>
        <v>42192.516541559999</v>
      </c>
      <c r="SC22" s="108">
        <f t="shared" si="3482"/>
        <v>61781.899221570005</v>
      </c>
      <c r="SD22" s="108">
        <f t="shared" si="3482"/>
        <v>92900.632351890003</v>
      </c>
      <c r="SE22" s="108">
        <f t="shared" ref="SE22:SK22" si="3483">$SK55*SE$32</f>
        <v>43254.189242999993</v>
      </c>
      <c r="SF22" s="108">
        <f t="shared" si="3483"/>
        <v>28040.646819599999</v>
      </c>
      <c r="SG22" s="108">
        <f t="shared" si="3483"/>
        <v>28577.595375719997</v>
      </c>
      <c r="SH22" s="108">
        <f t="shared" si="3483"/>
        <v>30844.711501559999</v>
      </c>
      <c r="SI22" s="108">
        <f t="shared" si="3483"/>
        <v>35915.892309359995</v>
      </c>
      <c r="SJ22" s="108">
        <f t="shared" si="3483"/>
        <v>52591.128024420002</v>
      </c>
      <c r="SK22" s="108">
        <f t="shared" si="3483"/>
        <v>79080.590126340001</v>
      </c>
      <c r="SL22" s="108">
        <f t="shared" ref="SL22:SR22" si="3484">$SR55*SL$32</f>
        <v>42214.231067249988</v>
      </c>
      <c r="SM22" s="108">
        <f t="shared" si="3484"/>
        <v>27366.467036699996</v>
      </c>
      <c r="SN22" s="108">
        <f t="shared" si="3484"/>
        <v>27890.505767189992</v>
      </c>
      <c r="SO22" s="108">
        <f t="shared" si="3484"/>
        <v>30103.113740369994</v>
      </c>
      <c r="SP22" s="108">
        <f t="shared" si="3484"/>
        <v>35052.368417219994</v>
      </c>
      <c r="SQ22" s="108">
        <f t="shared" si="3484"/>
        <v>51326.682325214992</v>
      </c>
      <c r="SR22" s="108">
        <f t="shared" si="3484"/>
        <v>77179.259696054985</v>
      </c>
      <c r="SS22" s="108">
        <f t="shared" ref="SS22:SY22" si="3485">$SY55*SS$32</f>
        <v>41488.649762249996</v>
      </c>
      <c r="ST22" s="108">
        <f t="shared" si="3485"/>
        <v>26896.090190699997</v>
      </c>
      <c r="SU22" s="108">
        <f t="shared" si="3485"/>
        <v>27411.121704989997</v>
      </c>
      <c r="SV22" s="108">
        <f t="shared" si="3485"/>
        <v>29585.699209769999</v>
      </c>
      <c r="SW22" s="108">
        <f t="shared" si="3485"/>
        <v>34449.885733619994</v>
      </c>
      <c r="SX22" s="108">
        <f t="shared" si="3485"/>
        <v>50444.475538514998</v>
      </c>
      <c r="SY22" s="108">
        <f t="shared" si="3485"/>
        <v>75852.696910154991</v>
      </c>
      <c r="SZ22" s="108">
        <f t="shared" ref="SZ22:TF22" si="3486">$TF55*SZ$32</f>
        <v>41455.815918749991</v>
      </c>
      <c r="TA22" s="108">
        <f t="shared" si="3486"/>
        <v>26874.804802499995</v>
      </c>
      <c r="TB22" s="108">
        <f t="shared" si="3486"/>
        <v>27389.428724249996</v>
      </c>
      <c r="TC22" s="108">
        <f t="shared" si="3486"/>
        <v>29562.285282749999</v>
      </c>
      <c r="TD22" s="108">
        <f t="shared" si="3486"/>
        <v>34422.622321499992</v>
      </c>
      <c r="TE22" s="108">
        <f t="shared" si="3486"/>
        <v>50404.554113624996</v>
      </c>
      <c r="TF22" s="108">
        <f t="shared" si="3486"/>
        <v>75792.667586624986</v>
      </c>
      <c r="TG22" s="108">
        <f t="shared" ref="TG22:TM22" si="3487">$TM55*TG$32</f>
        <v>43437.667762499994</v>
      </c>
      <c r="TH22" s="108">
        <f t="shared" si="3487"/>
        <v>28159.591515</v>
      </c>
      <c r="TI22" s="108">
        <f t="shared" si="3487"/>
        <v>28698.817735499997</v>
      </c>
      <c r="TJ22" s="108">
        <f t="shared" si="3487"/>
        <v>30975.550666500003</v>
      </c>
      <c r="TK22" s="108">
        <f t="shared" si="3487"/>
        <v>36068.242748999997</v>
      </c>
      <c r="TL22" s="108">
        <f t="shared" si="3487"/>
        <v>52814.212596750003</v>
      </c>
      <c r="TM22" s="108">
        <f t="shared" si="3487"/>
        <v>79416.039474749996</v>
      </c>
      <c r="TN22" s="108">
        <f t="shared" ref="TN22:TT22" si="3488">$TT55*TN$32</f>
        <v>45220.73448074999</v>
      </c>
      <c r="TO22" s="108">
        <f t="shared" si="3488"/>
        <v>29315.510628899996</v>
      </c>
      <c r="TP22" s="108">
        <f t="shared" si="3488"/>
        <v>29876.871470729995</v>
      </c>
      <c r="TQ22" s="108">
        <f t="shared" si="3488"/>
        <v>32247.061691789997</v>
      </c>
      <c r="TR22" s="108">
        <f t="shared" si="3488"/>
        <v>37548.802975739993</v>
      </c>
      <c r="TS22" s="108">
        <f t="shared" si="3488"/>
        <v>54982.175785904998</v>
      </c>
      <c r="TT22" s="108">
        <f t="shared" si="3488"/>
        <v>82675.977316184988</v>
      </c>
      <c r="TU22" s="108">
        <f t="shared" ref="TU22:UA22" si="3489">$UA55*TU$32</f>
        <v>49284.53027625</v>
      </c>
      <c r="TV22" s="108">
        <f t="shared" si="3489"/>
        <v>31949.9713515</v>
      </c>
      <c r="TW22" s="108">
        <f t="shared" si="3489"/>
        <v>32561.77931355</v>
      </c>
      <c r="TX22" s="108">
        <f t="shared" si="3489"/>
        <v>35144.968486650003</v>
      </c>
      <c r="TY22" s="108">
        <f t="shared" si="3489"/>
        <v>40923.154794900001</v>
      </c>
      <c r="TZ22" s="108">
        <f t="shared" si="3489"/>
        <v>59923.190949675009</v>
      </c>
      <c r="UA22" s="108">
        <f t="shared" si="3489"/>
        <v>90105.717077475012</v>
      </c>
      <c r="UB22" s="108">
        <f t="shared" ref="UB22:UH22" si="3490">$UH55*UB$32</f>
        <v>52027.61243624999</v>
      </c>
      <c r="UC22" s="108">
        <f t="shared" si="3490"/>
        <v>33728.2453035</v>
      </c>
      <c r="UD22" s="108">
        <f t="shared" si="3490"/>
        <v>34374.105319949995</v>
      </c>
      <c r="UE22" s="108">
        <f t="shared" si="3490"/>
        <v>37101.069833850001</v>
      </c>
      <c r="UF22" s="108">
        <f t="shared" si="3490"/>
        <v>43200.858878099993</v>
      </c>
      <c r="UG22" s="108">
        <f t="shared" si="3490"/>
        <v>63258.400500075004</v>
      </c>
      <c r="UH22" s="108">
        <f t="shared" si="3490"/>
        <v>95120.827978274989</v>
      </c>
      <c r="UI22" s="108">
        <f t="shared" ref="UI22:UO28" si="3491">$UO55*UI$32*$UI$34</f>
        <v>52125.609794019903</v>
      </c>
      <c r="UJ22" s="108">
        <f t="shared" si="3491"/>
        <v>33791.774625088772</v>
      </c>
      <c r="UK22" s="108">
        <f t="shared" si="3491"/>
        <v>34438.851160462807</v>
      </c>
      <c r="UL22" s="108">
        <f t="shared" si="3491"/>
        <v>37170.952087597645</v>
      </c>
      <c r="UM22" s="108">
        <f t="shared" si="3491"/>
        <v>43282.230477241355</v>
      </c>
      <c r="UN22" s="108">
        <f t="shared" si="3491"/>
        <v>63377.551770246275</v>
      </c>
      <c r="UO22" s="108">
        <f t="shared" si="3491"/>
        <v>95299.994182032257</v>
      </c>
      <c r="UP22" s="108">
        <f t="shared" ref="UP22:UV28" si="3492">$UV55*UP$32*$UP$34</f>
        <v>54588.789354870358</v>
      </c>
      <c r="UQ22" s="108">
        <f t="shared" si="3492"/>
        <v>35388.594478329753</v>
      </c>
      <c r="UR22" s="108">
        <f t="shared" si="3492"/>
        <v>36066.248415148839</v>
      </c>
      <c r="US22" s="108">
        <f t="shared" si="3492"/>
        <v>38927.453926162736</v>
      </c>
      <c r="UT22" s="108">
        <f t="shared" si="3492"/>
        <v>45327.518885009595</v>
      </c>
      <c r="UU22" s="108">
        <f t="shared" si="3492"/>
        <v>66372.43836733549</v>
      </c>
      <c r="UV22" s="108">
        <f t="shared" si="3492"/>
        <v>99803.365917076779</v>
      </c>
      <c r="UW22" s="108">
        <f t="shared" ref="UW22:VC28" si="3493">$VC55*UW$32*$UW$34</f>
        <v>50058.351027550765</v>
      </c>
      <c r="UX22" s="108">
        <f t="shared" si="3493"/>
        <v>32451.620666136365</v>
      </c>
      <c r="UY22" s="108">
        <f t="shared" si="3493"/>
        <v>33073.034678892167</v>
      </c>
      <c r="UZ22" s="108">
        <f t="shared" si="3493"/>
        <v>35696.782732749998</v>
      </c>
      <c r="VA22" s="108">
        <f t="shared" si="3493"/>
        <v>41565.692853221466</v>
      </c>
      <c r="VB22" s="108">
        <f t="shared" si="3493"/>
        <v>60864.050249360007</v>
      </c>
      <c r="VC22" s="108">
        <f t="shared" si="3493"/>
        <v>91520.474878646288</v>
      </c>
      <c r="VD22" s="108">
        <f t="shared" ref="VD22:VJ28" si="3494">$VJ55*VD$32*$VD$34</f>
        <v>51330.147065752601</v>
      </c>
      <c r="VE22" s="108">
        <f t="shared" si="3494"/>
        <v>33276.095339177547</v>
      </c>
      <c r="VF22" s="108">
        <f t="shared" si="3494"/>
        <v>33913.297164821379</v>
      </c>
      <c r="VG22" s="108">
        <f t="shared" si="3494"/>
        <v>36603.70487309531</v>
      </c>
      <c r="VH22" s="108">
        <f t="shared" si="3494"/>
        <v>42621.72211528699</v>
      </c>
      <c r="VI22" s="108">
        <f t="shared" si="3494"/>
        <v>62410.378811670242</v>
      </c>
      <c r="VJ22" s="108">
        <f t="shared" si="3494"/>
        <v>93845.668876765616</v>
      </c>
      <c r="VK22" s="108">
        <f t="shared" ref="VK22:VQ28" si="3495">$VQ55*VK$32*$VK$34</f>
        <v>46241.030684355821</v>
      </c>
      <c r="VL22" s="108">
        <f t="shared" si="3495"/>
        <v>29976.944029858252</v>
      </c>
      <c r="VM22" s="108">
        <f t="shared" si="3495"/>
        <v>30550.970617664054</v>
      </c>
      <c r="VN22" s="108">
        <f t="shared" si="3495"/>
        <v>32974.638432844084</v>
      </c>
      <c r="VO22" s="108">
        <f t="shared" si="3495"/>
        <v>38396.000651009934</v>
      </c>
      <c r="VP22" s="108">
        <f t="shared" si="3495"/>
        <v>56222.715238978839</v>
      </c>
      <c r="VQ22" s="108">
        <f t="shared" si="3495"/>
        <v>84541.360237398127</v>
      </c>
      <c r="VR22" s="108">
        <f t="shared" ref="VR22:VX28" si="3496">$VX55*VR$32*$VR$34</f>
        <v>53705.275844453005</v>
      </c>
      <c r="VS22" s="108">
        <f t="shared" si="3496"/>
        <v>34815.833995714362</v>
      </c>
      <c r="VT22" s="108">
        <f t="shared" si="3496"/>
        <v>35482.520178611019</v>
      </c>
      <c r="VU22" s="108">
        <f t="shared" si="3496"/>
        <v>38297.417395285804</v>
      </c>
      <c r="VV22" s="108">
        <f t="shared" si="3496"/>
        <v>44593.898011532016</v>
      </c>
      <c r="VW22" s="108">
        <f t="shared" si="3496"/>
        <v>65298.207802600453</v>
      </c>
      <c r="VX22" s="108">
        <f t="shared" si="3496"/>
        <v>98188.059492168904</v>
      </c>
      <c r="VY22" s="108">
        <f t="shared" ref="VY22:WE28" si="3497">$WE55*VY$32*$VY$34</f>
        <v>46567.070006574351</v>
      </c>
      <c r="VZ22" s="108">
        <f t="shared" si="3497"/>
        <v>30188.307452537858</v>
      </c>
      <c r="WA22" s="108">
        <f t="shared" si="3497"/>
        <v>30766.381425033262</v>
      </c>
      <c r="WB22" s="108">
        <f t="shared" si="3497"/>
        <v>33207.138197791646</v>
      </c>
      <c r="WC22" s="108">
        <f t="shared" si="3497"/>
        <v>38666.725715803805</v>
      </c>
      <c r="WD22" s="108">
        <f t="shared" si="3497"/>
        <v>56619.134083855577</v>
      </c>
      <c r="WE22" s="108">
        <f t="shared" si="3497"/>
        <v>85137.450060295596</v>
      </c>
      <c r="WF22" s="108">
        <f t="shared" ref="WF22:WL28" si="3498">$WL55*WF$32*$WF$34</f>
        <v>39756.640111177316</v>
      </c>
      <c r="WG22" s="108">
        <f t="shared" si="3498"/>
        <v>25773.270141039091</v>
      </c>
      <c r="WH22" s="108">
        <f t="shared" si="3498"/>
        <v>26266.800845867496</v>
      </c>
      <c r="WI22" s="108">
        <f t="shared" si="3498"/>
        <v>28350.597155143005</v>
      </c>
      <c r="WJ22" s="108">
        <f t="shared" si="3498"/>
        <v>33011.720478522409</v>
      </c>
      <c r="WK22" s="108">
        <f t="shared" si="3498"/>
        <v>48338.590700693538</v>
      </c>
      <c r="WL22" s="108">
        <f t="shared" si="3498"/>
        <v>72686.10547222833</v>
      </c>
      <c r="WM22" s="108">
        <f t="shared" ref="WM22:WS28" si="3499">$WS55*WM$32*$WM$34</f>
        <v>40041.91974718374</v>
      </c>
      <c r="WN22" s="108">
        <f t="shared" si="3499"/>
        <v>25958.210043001873</v>
      </c>
      <c r="WO22" s="108">
        <f t="shared" si="3499"/>
        <v>26455.282150208292</v>
      </c>
      <c r="WP22" s="108">
        <f t="shared" si="3499"/>
        <v>28554.031047302065</v>
      </c>
      <c r="WQ22" s="108">
        <f t="shared" si="3499"/>
        <v>33248.600948696017</v>
      </c>
      <c r="WR22" s="108">
        <f t="shared" si="3499"/>
        <v>48685.45138916203</v>
      </c>
      <c r="WS22" s="108">
        <f t="shared" si="3499"/>
        <v>73207.67534467869</v>
      </c>
      <c r="WT22" s="108">
        <f t="shared" ref="WT22:WZ28" si="3500">$WZ55*WT$32*$WT$34</f>
        <v>43517.041612030582</v>
      </c>
      <c r="WU22" s="108">
        <f t="shared" si="3500"/>
        <v>28211.047665730173</v>
      </c>
      <c r="WV22" s="108">
        <f t="shared" si="3500"/>
        <v>28751.259216776067</v>
      </c>
      <c r="WW22" s="108">
        <f t="shared" si="3500"/>
        <v>31032.152432303192</v>
      </c>
      <c r="WX22" s="108">
        <f t="shared" si="3500"/>
        <v>36134.150414403324</v>
      </c>
      <c r="WY22" s="108">
        <f t="shared" si="3500"/>
        <v>52910.720249662016</v>
      </c>
      <c r="WZ22" s="108">
        <f t="shared" si="3500"/>
        <v>79561.156767926252</v>
      </c>
      <c r="XA22" s="108">
        <f t="shared" ref="XA22:XG28" si="3501">$XG55*XA$32*$XA$34</f>
        <v>49556.604538308027</v>
      </c>
      <c r="XB22" s="108">
        <f t="shared" si="3501"/>
        <v>32126.350528282452</v>
      </c>
      <c r="XC22" s="108">
        <f t="shared" si="3501"/>
        <v>32741.535963930412</v>
      </c>
      <c r="XD22" s="108">
        <f t="shared" si="3501"/>
        <v>35338.985581110697</v>
      </c>
      <c r="XE22" s="108">
        <f t="shared" si="3501"/>
        <v>41149.070251119221</v>
      </c>
      <c r="XF22" s="108">
        <f t="shared" si="3501"/>
        <v>60253.995724853157</v>
      </c>
      <c r="XG22" s="108">
        <f t="shared" si="3501"/>
        <v>90603.143883485929</v>
      </c>
      <c r="XH22" s="108">
        <f t="shared" ref="XH22:XN28" si="3502">$XN55*XH$32*$XH$34</f>
        <v>49798.724707903588</v>
      </c>
      <c r="XI22" s="108">
        <f t="shared" si="3502"/>
        <v>32283.311189951295</v>
      </c>
      <c r="XJ22" s="108">
        <f t="shared" si="3502"/>
        <v>32901.502255290783</v>
      </c>
      <c r="XK22" s="108">
        <f t="shared" si="3502"/>
        <v>35511.64230894643</v>
      </c>
      <c r="XL22" s="108">
        <f t="shared" si="3502"/>
        <v>41350.113481597182</v>
      </c>
      <c r="XM22" s="108">
        <f t="shared" si="3502"/>
        <v>60548.380455195889</v>
      </c>
      <c r="XN22" s="108">
        <f t="shared" si="3502"/>
        <v>91045.806345277539</v>
      </c>
      <c r="XO22" s="108">
        <f t="shared" ref="XO22:XU28" si="3503">$XU55*XO$32*$XO$34</f>
        <v>51426.796662703608</v>
      </c>
      <c r="XP22" s="108">
        <f t="shared" si="3503"/>
        <v>33338.750939959587</v>
      </c>
      <c r="XQ22" s="108">
        <f t="shared" si="3503"/>
        <v>33977.15255370349</v>
      </c>
      <c r="XR22" s="108">
        <f t="shared" si="3503"/>
        <v>36672.626033955545</v>
      </c>
      <c r="XS22" s="108">
        <f t="shared" si="3503"/>
        <v>42701.974608203549</v>
      </c>
      <c r="XT22" s="108">
        <f t="shared" si="3503"/>
        <v>62527.891390583776</v>
      </c>
      <c r="XU22" s="108">
        <f t="shared" si="3503"/>
        <v>94022.371001949839</v>
      </c>
      <c r="XV22" s="108">
        <f t="shared" ref="XV22:YB28" si="3504">$YB55*XV$32*$XV$34</f>
        <v>49438.027725067681</v>
      </c>
      <c r="XW22" s="108">
        <f t="shared" si="3504"/>
        <v>32049.480042457672</v>
      </c>
      <c r="XX22" s="108">
        <f t="shared" si="3504"/>
        <v>32663.1934900792</v>
      </c>
      <c r="XY22" s="108">
        <f t="shared" si="3504"/>
        <v>35254.42804670344</v>
      </c>
      <c r="XZ22" s="108">
        <f t="shared" si="3504"/>
        <v>41050.610607573442</v>
      </c>
      <c r="YA22" s="108">
        <f t="shared" si="3504"/>
        <v>60109.822675375406</v>
      </c>
      <c r="YB22" s="108">
        <f t="shared" si="3504"/>
        <v>90386.352758037538</v>
      </c>
      <c r="YC22" s="108">
        <f t="shared" ref="YC22:YI28" si="3505">$YI55*YC$32*$YC$34</f>
        <v>52940.17057424668</v>
      </c>
      <c r="YD22" s="108">
        <f t="shared" si="3505"/>
        <v>34319.834717097845</v>
      </c>
      <c r="YE22" s="108">
        <f t="shared" si="3505"/>
        <v>34977.023041467808</v>
      </c>
      <c r="YF22" s="108">
        <f t="shared" si="3505"/>
        <v>37751.818188807629</v>
      </c>
      <c r="YG22" s="108">
        <f t="shared" si="3505"/>
        <v>43958.59680785724</v>
      </c>
      <c r="YH22" s="108">
        <f t="shared" si="3505"/>
        <v>64367.945325790963</v>
      </c>
      <c r="YI22" s="108">
        <f t="shared" si="3505"/>
        <v>96789.235994708928</v>
      </c>
      <c r="YJ22" s="108">
        <f t="shared" ref="YJ22:YP28" si="3506">$YP55*YJ$32*$YJ$34</f>
        <v>58139.258592836333</v>
      </c>
      <c r="YK22" s="108">
        <f t="shared" si="3506"/>
        <v>37690.277984321488</v>
      </c>
      <c r="YL22" s="108">
        <f t="shared" si="3506"/>
        <v>38412.006711680828</v>
      </c>
      <c r="YM22" s="108">
        <f t="shared" si="3506"/>
        <v>41459.305782753632</v>
      </c>
      <c r="YN22" s="108">
        <f t="shared" si="3506"/>
        <v>48275.63265225858</v>
      </c>
      <c r="YO22" s="108">
        <f t="shared" si="3506"/>
        <v>70689.319240807221</v>
      </c>
      <c r="YP22" s="108">
        <f t="shared" si="3506"/>
        <v>106294.60312386836</v>
      </c>
      <c r="YQ22" s="108">
        <f t="shared" ref="YQ22:YW28" si="3507">$YW55*YQ$32*$YQ$34</f>
        <v>46151.182575910367</v>
      </c>
      <c r="YR22" s="108">
        <f t="shared" si="3507"/>
        <v>39973.465223229447</v>
      </c>
      <c r="YS22" s="108">
        <f t="shared" si="3507"/>
        <v>48694.948544661333</v>
      </c>
      <c r="YT22" s="108">
        <f t="shared" si="3507"/>
        <v>52692.295066984268</v>
      </c>
      <c r="YU22" s="108">
        <f t="shared" si="3507"/>
        <v>81037.115861637882</v>
      </c>
      <c r="YV22" s="108">
        <f t="shared" si="3507"/>
        <v>32342.167316976553</v>
      </c>
      <c r="YW22" s="108">
        <f t="shared" si="3507"/>
        <v>62503.963803595128</v>
      </c>
      <c r="YX22" s="108">
        <f t="shared" ref="YX22:ZD28" si="3508">$ZD55*YX$32*$YX$34</f>
        <v>35393.567766559565</v>
      </c>
      <c r="YY22" s="108">
        <f t="shared" si="3508"/>
        <v>22944.795655562753</v>
      </c>
      <c r="YZ22" s="108">
        <f t="shared" si="3508"/>
        <v>23384.164083009699</v>
      </c>
      <c r="ZA22" s="108">
        <f t="shared" si="3508"/>
        <v>25239.275221119031</v>
      </c>
      <c r="ZB22" s="108">
        <f t="shared" si="3508"/>
        <v>29388.865924784634</v>
      </c>
      <c r="ZC22" s="108">
        <f t="shared" si="3508"/>
        <v>43033.696532720358</v>
      </c>
      <c r="ZD22" s="108">
        <f t="shared" si="3508"/>
        <v>64709.205620103043</v>
      </c>
      <c r="ZE22" s="108">
        <f t="shared" ref="ZE22:ZK28" si="3509">$ZK55*ZE$32*$ZE$34</f>
        <v>49939.71537278148</v>
      </c>
      <c r="ZF22" s="108">
        <f t="shared" si="3509"/>
        <v>32374.712034768687</v>
      </c>
      <c r="ZG22" s="108">
        <f t="shared" si="3509"/>
        <v>32994.653329051493</v>
      </c>
      <c r="ZH22" s="108">
        <f t="shared" si="3509"/>
        <v>35612.183238245554</v>
      </c>
      <c r="ZI22" s="108">
        <f t="shared" si="3509"/>
        <v>41467.18435091649</v>
      </c>
      <c r="ZJ22" s="108">
        <f t="shared" si="3509"/>
        <v>60719.805656699151</v>
      </c>
      <c r="ZK22" s="108">
        <f t="shared" si="3509"/>
        <v>91303.576174650836</v>
      </c>
      <c r="ZL22" s="108">
        <f t="shared" ref="ZL22:ZR28" si="3510">$ZR55*ZL$32*$ZL$34</f>
        <v>49773.208158341637</v>
      </c>
      <c r="ZM22" s="108">
        <f t="shared" si="3510"/>
        <v>32266.769426786992</v>
      </c>
      <c r="ZN22" s="108">
        <f t="shared" si="3510"/>
        <v>32884.643734959507</v>
      </c>
      <c r="ZO22" s="108">
        <f t="shared" si="3510"/>
        <v>35493.446369465695</v>
      </c>
      <c r="ZP22" s="108">
        <f t="shared" si="3510"/>
        <v>41328.925946650568</v>
      </c>
      <c r="ZQ22" s="108">
        <f t="shared" si="3510"/>
        <v>60517.355850452623</v>
      </c>
      <c r="ZR22" s="108">
        <f t="shared" si="3510"/>
        <v>90999.155053630122</v>
      </c>
      <c r="ZS22" s="108">
        <f t="shared" ref="ZS22:ZY28" si="3511">$ZY55*ZS$32*$ZS$34</f>
        <v>52312.193992625434</v>
      </c>
      <c r="ZT22" s="108">
        <f t="shared" si="3511"/>
        <v>33912.732657288216</v>
      </c>
      <c r="ZU22" s="108">
        <f t="shared" si="3511"/>
        <v>34562.125410300112</v>
      </c>
      <c r="ZV22" s="108">
        <f t="shared" si="3511"/>
        <v>37304.005923017037</v>
      </c>
      <c r="ZW22" s="108">
        <f t="shared" si="3511"/>
        <v>43437.15970146277</v>
      </c>
      <c r="ZX22" s="108">
        <f t="shared" si="3511"/>
        <v>63604.412419999062</v>
      </c>
      <c r="ZY22" s="108">
        <f t="shared" si="3511"/>
        <v>95641.121568586212</v>
      </c>
      <c r="ZZ22" s="108">
        <v>62011.935882279518</v>
      </c>
      <c r="AAA22" s="108">
        <v>57065.476513326939</v>
      </c>
      <c r="AAB22" s="108">
        <v>53081.092991627396</v>
      </c>
      <c r="AAC22" s="108">
        <v>60229.606869492185</v>
      </c>
      <c r="AAD22" s="108">
        <v>66493.33438371442</v>
      </c>
      <c r="AAE22" s="108">
        <v>77447.012376182916</v>
      </c>
      <c r="AAF22" s="108">
        <v>121420.28035995617</v>
      </c>
      <c r="AAG22" s="108">
        <v>80813.326465579477</v>
      </c>
      <c r="AAH22" s="108">
        <v>75126.827956799723</v>
      </c>
      <c r="AAI22" s="108">
        <v>75292.952987589146</v>
      </c>
      <c r="AAJ22" s="108">
        <v>80823.159084334373</v>
      </c>
      <c r="AAK22" s="108">
        <v>92304.909939774385</v>
      </c>
      <c r="AAL22" s="108">
        <v>97530.418161364811</v>
      </c>
      <c r="AAM22" s="108">
        <v>142829.41163238994</v>
      </c>
      <c r="AAN22" s="108">
        <v>129308.36007978838</v>
      </c>
      <c r="AAO22" s="108">
        <v>117817.19781804457</v>
      </c>
      <c r="AAP22" s="596">
        <f t="shared" ca="1" si="864"/>
        <v>100014.99900258404</v>
      </c>
      <c r="AAQ22" s="596">
        <f t="shared" ca="1" si="864"/>
        <v>108617.35225512314</v>
      </c>
      <c r="AAR22" s="596">
        <f t="shared" ca="1" si="864"/>
        <v>119467.30132676887</v>
      </c>
      <c r="AAS22" s="596">
        <f t="shared" ca="1" si="864"/>
        <v>130482.03094413111</v>
      </c>
      <c r="AAT22" s="596">
        <f t="shared" ca="1" si="864"/>
        <v>161059.25551464863</v>
      </c>
      <c r="AAU22" s="596">
        <f t="shared" ca="1" si="864"/>
        <v>149576.02400582441</v>
      </c>
      <c r="AAV22" s="596">
        <f t="shared" ca="1" si="864"/>
        <v>218471.89170865191</v>
      </c>
      <c r="AAW22" s="596">
        <f t="shared" ca="1" si="864"/>
        <v>132518.2894763636</v>
      </c>
      <c r="AAX22" s="348">
        <v>0</v>
      </c>
      <c r="AAY22" s="596">
        <f t="shared" ca="1" si="2861"/>
        <v>49420.276555363089</v>
      </c>
      <c r="AAZ22" s="596">
        <f t="shared" ca="1" si="2861"/>
        <v>56678.062349181266</v>
      </c>
      <c r="ABA22" s="596">
        <f t="shared" ca="1" si="2861"/>
        <v>64596.27281991639</v>
      </c>
      <c r="ABB22" s="596">
        <f t="shared" ca="1" si="2861"/>
        <v>36679.003294091366</v>
      </c>
      <c r="ABC22" s="596">
        <f t="shared" ca="1" si="2861"/>
        <v>33013.671085129972</v>
      </c>
      <c r="ABD22" s="596">
        <f t="shared" ca="1" si="2861"/>
        <v>40370.853438503131</v>
      </c>
      <c r="ABE22" s="348">
        <v>0</v>
      </c>
      <c r="ABF22" s="596">
        <f t="shared" ca="1" si="2861"/>
        <v>29601.978423276876</v>
      </c>
      <c r="ABG22" s="596">
        <f t="shared" ca="1" si="2861"/>
        <v>38878.494831669523</v>
      </c>
      <c r="ABH22" s="596">
        <f t="shared" ca="1" si="2861"/>
        <v>46495.396548128265</v>
      </c>
      <c r="ABI22" s="108">
        <f t="shared" ref="ABI22:ABO22" si="3512">$ABO55*ABI$32</f>
        <v>0</v>
      </c>
      <c r="ABJ22" s="108">
        <f t="shared" si="3512"/>
        <v>0</v>
      </c>
      <c r="ABK22" s="108">
        <f t="shared" si="3512"/>
        <v>0</v>
      </c>
      <c r="ABL22" s="108">
        <f t="shared" si="3512"/>
        <v>0</v>
      </c>
      <c r="ABM22" s="108">
        <f t="shared" si="3512"/>
        <v>0</v>
      </c>
      <c r="ABN22" s="108">
        <f t="shared" si="3512"/>
        <v>0</v>
      </c>
      <c r="ABO22" s="108">
        <f t="shared" si="3512"/>
        <v>0</v>
      </c>
      <c r="ABP22" s="108">
        <f t="shared" ref="ABP22:ABV22" si="3513">$ABV55*ABP$32</f>
        <v>0</v>
      </c>
      <c r="ABQ22" s="108">
        <f t="shared" si="3513"/>
        <v>0</v>
      </c>
      <c r="ABR22" s="108">
        <f t="shared" si="3513"/>
        <v>0</v>
      </c>
      <c r="ABS22" s="108">
        <f t="shared" si="3513"/>
        <v>0</v>
      </c>
      <c r="ABT22" s="108">
        <f t="shared" si="3513"/>
        <v>0</v>
      </c>
      <c r="ABU22" s="108">
        <f t="shared" si="3513"/>
        <v>0</v>
      </c>
      <c r="ABV22" s="108">
        <f t="shared" si="3513"/>
        <v>0</v>
      </c>
      <c r="ABW22" s="108">
        <f t="shared" ref="ABW22:ACC22" si="3514">$ACC55*ABW$32</f>
        <v>0</v>
      </c>
      <c r="ABX22" s="108">
        <f t="shared" si="3514"/>
        <v>0</v>
      </c>
      <c r="ABY22" s="108">
        <f t="shared" si="3514"/>
        <v>0</v>
      </c>
      <c r="ABZ22" s="108">
        <f t="shared" si="3514"/>
        <v>0</v>
      </c>
      <c r="ACA22" s="108">
        <f t="shared" si="3514"/>
        <v>0</v>
      </c>
      <c r="ACB22" s="108">
        <f t="shared" si="3514"/>
        <v>0</v>
      </c>
      <c r="ACC22" s="108">
        <f t="shared" si="3514"/>
        <v>0</v>
      </c>
      <c r="ACD22" s="108">
        <f t="shared" ref="ACD22:ACJ22" si="3515">$ACI55*ACD$32</f>
        <v>0</v>
      </c>
      <c r="ACE22" s="108">
        <f t="shared" si="3515"/>
        <v>0</v>
      </c>
      <c r="ACF22" s="108">
        <f t="shared" si="3515"/>
        <v>0</v>
      </c>
      <c r="ACG22" s="108">
        <f t="shared" si="3515"/>
        <v>0</v>
      </c>
      <c r="ACH22" s="108">
        <f t="shared" si="3515"/>
        <v>0</v>
      </c>
      <c r="ACI22" s="108">
        <f t="shared" si="3515"/>
        <v>0</v>
      </c>
      <c r="ACJ22" s="108">
        <f t="shared" si="3515"/>
        <v>0</v>
      </c>
    </row>
    <row r="23" spans="1:764">
      <c r="A23" s="601" t="s">
        <v>30</v>
      </c>
      <c r="B23" s="596">
        <f>$H$56*B$32</f>
        <v>0</v>
      </c>
      <c r="C23" s="596">
        <f t="shared" ref="C23:H23" si="3516">$H$56*C$32</f>
        <v>12788.489392000001</v>
      </c>
      <c r="D23" s="596">
        <f t="shared" si="3516"/>
        <v>12005.9101904</v>
      </c>
      <c r="E23" s="596">
        <f t="shared" si="3516"/>
        <v>9868.1328592000009</v>
      </c>
      <c r="F23" s="596">
        <f t="shared" si="3516"/>
        <v>12444.918035199998</v>
      </c>
      <c r="G23" s="596">
        <f t="shared" si="3516"/>
        <v>21120.0947944</v>
      </c>
      <c r="H23" s="596">
        <f t="shared" si="3516"/>
        <v>27208.942728800001</v>
      </c>
      <c r="I23" s="596">
        <f>$O$56*I$32</f>
        <v>15748.189869999998</v>
      </c>
      <c r="J23" s="596">
        <f t="shared" ref="J23:O23" si="3517">$O$56*J$32</f>
        <v>10209.171364</v>
      </c>
      <c r="K23" s="596">
        <f t="shared" si="3517"/>
        <v>10404.666134799998</v>
      </c>
      <c r="L23" s="596">
        <f t="shared" si="3517"/>
        <v>11230.088500399999</v>
      </c>
      <c r="M23" s="596">
        <f t="shared" si="3517"/>
        <v>13076.428002399998</v>
      </c>
      <c r="N23" s="596">
        <f t="shared" si="3517"/>
        <v>19147.626717799998</v>
      </c>
      <c r="O23" s="596">
        <f t="shared" si="3517"/>
        <v>28792.035410599998</v>
      </c>
      <c r="P23" s="596">
        <f>$V$56*P$32</f>
        <v>19578.886216000003</v>
      </c>
      <c r="Q23" s="596">
        <f t="shared" ref="Q23:V23" si="3518">$V$56*Q$32</f>
        <v>14044.9171152</v>
      </c>
      <c r="R23" s="596">
        <f t="shared" si="3518"/>
        <v>12068.499579199999</v>
      </c>
      <c r="S23" s="596">
        <f t="shared" si="3518"/>
        <v>13612.575779200002</v>
      </c>
      <c r="T23" s="596">
        <f t="shared" si="3518"/>
        <v>13686.6914368</v>
      </c>
      <c r="U23" s="596">
        <f t="shared" si="3518"/>
        <v>19504.770558400003</v>
      </c>
      <c r="V23" s="596">
        <f t="shared" si="3518"/>
        <v>31029.7553152</v>
      </c>
      <c r="W23" s="596">
        <f t="shared" si="3135"/>
        <v>12651.029686999998</v>
      </c>
      <c r="X23" s="596">
        <f t="shared" ref="X23:AC23" si="3519">$AC56*X$32</f>
        <v>9075.2181413999988</v>
      </c>
      <c r="Y23" s="596">
        <f t="shared" si="3519"/>
        <v>7798.1425893999995</v>
      </c>
      <c r="Z23" s="596">
        <f t="shared" si="3519"/>
        <v>8795.857864399999</v>
      </c>
      <c r="AA23" s="596">
        <f t="shared" si="3519"/>
        <v>8843.7481975999999</v>
      </c>
      <c r="AB23" s="596">
        <f t="shared" si="3519"/>
        <v>12603.139353799999</v>
      </c>
      <c r="AC23" s="596">
        <f t="shared" si="3519"/>
        <v>20050.086166399997</v>
      </c>
      <c r="AD23" s="596">
        <f t="shared" si="3137"/>
        <v>11713.483815</v>
      </c>
      <c r="AE23" s="596">
        <f t="shared" ref="AE23:AJ23" si="3520">$AJ56*AE$32</f>
        <v>7593.5688179999997</v>
      </c>
      <c r="AF23" s="596">
        <f t="shared" si="3520"/>
        <v>7738.9775825999996</v>
      </c>
      <c r="AG23" s="596">
        <f t="shared" si="3520"/>
        <v>8352.9256998000001</v>
      </c>
      <c r="AH23" s="596">
        <f t="shared" si="3520"/>
        <v>9726.2306987999982</v>
      </c>
      <c r="AI23" s="596">
        <f t="shared" si="3520"/>
        <v>14241.9806661</v>
      </c>
      <c r="AJ23" s="596">
        <f t="shared" si="3520"/>
        <v>21415.479719700001</v>
      </c>
      <c r="AK23" s="596">
        <f t="shared" si="3139"/>
        <v>14527.228317499996</v>
      </c>
      <c r="AL23" s="596">
        <f t="shared" ref="AL23:AQ23" si="3521">$AQ56*AL$32</f>
        <v>9417.6514609999977</v>
      </c>
      <c r="AM23" s="596">
        <f t="shared" si="3521"/>
        <v>9597.9894676999975</v>
      </c>
      <c r="AN23" s="596">
        <f t="shared" si="3521"/>
        <v>10359.416607099998</v>
      </c>
      <c r="AO23" s="596">
        <f t="shared" si="3521"/>
        <v>12062.608892599997</v>
      </c>
      <c r="AP23" s="596">
        <f t="shared" si="3521"/>
        <v>17663.105878449998</v>
      </c>
      <c r="AQ23" s="596">
        <f t="shared" si="3521"/>
        <v>26559.780875649994</v>
      </c>
      <c r="AR23" s="596">
        <f t="shared" si="3141"/>
        <v>16518.608509999995</v>
      </c>
      <c r="AS23" s="596">
        <f t="shared" ref="AS23:AX23" si="3522">$AX56*AS$32</f>
        <v>15265.472691999998</v>
      </c>
      <c r="AT23" s="596">
        <f t="shared" si="3522"/>
        <v>17748.960040399998</v>
      </c>
      <c r="AU23" s="596">
        <f t="shared" si="3522"/>
        <v>11779.476689199999</v>
      </c>
      <c r="AV23" s="596">
        <f t="shared" si="3522"/>
        <v>13716.141135199996</v>
      </c>
      <c r="AW23" s="596">
        <f t="shared" si="3522"/>
        <v>14388.277619399996</v>
      </c>
      <c r="AX23" s="596">
        <f t="shared" si="3522"/>
        <v>24504.501313799996</v>
      </c>
      <c r="AY23" s="596">
        <f t="shared" si="3143"/>
        <v>13736.960047499999</v>
      </c>
      <c r="AZ23" s="596">
        <f t="shared" ref="AZ23:BE23" si="3523">$BE56*AZ$32</f>
        <v>8905.3396169999996</v>
      </c>
      <c r="BA23" s="596">
        <f t="shared" si="3523"/>
        <v>9075.8673968999992</v>
      </c>
      <c r="BB23" s="596">
        <f t="shared" si="3523"/>
        <v>9795.8735787000005</v>
      </c>
      <c r="BC23" s="596">
        <f t="shared" si="3523"/>
        <v>11406.413722199999</v>
      </c>
      <c r="BD23" s="596">
        <f t="shared" si="3523"/>
        <v>16702.24866465</v>
      </c>
      <c r="BE23" s="596">
        <f t="shared" si="3523"/>
        <v>25114.952473049998</v>
      </c>
      <c r="BF23" s="596">
        <f t="shared" si="3145"/>
        <v>13322.7479</v>
      </c>
      <c r="BG23" s="596">
        <f t="shared" ref="BG23:BL23" si="3524">$BL56*BG$32</f>
        <v>8636.8158800000001</v>
      </c>
      <c r="BH23" s="596">
        <f t="shared" si="3524"/>
        <v>8802.2017159999996</v>
      </c>
      <c r="BI23" s="596">
        <f t="shared" si="3524"/>
        <v>9500.4974680000014</v>
      </c>
      <c r="BJ23" s="596">
        <f t="shared" si="3524"/>
        <v>11062.474807999999</v>
      </c>
      <c r="BK23" s="596">
        <f t="shared" si="3524"/>
        <v>16198.623826000003</v>
      </c>
      <c r="BL23" s="596">
        <f t="shared" si="3524"/>
        <v>24357.658402000001</v>
      </c>
      <c r="BM23" s="596">
        <f t="shared" si="3147"/>
        <v>15534.974620000001</v>
      </c>
      <c r="BN23" s="596">
        <f t="shared" ref="BN23:BS23" si="3525">$BS56*BN$32</f>
        <v>10070.949064</v>
      </c>
      <c r="BO23" s="596">
        <f t="shared" si="3525"/>
        <v>10263.7970248</v>
      </c>
      <c r="BP23" s="596">
        <f t="shared" si="3525"/>
        <v>11078.043970400002</v>
      </c>
      <c r="BQ23" s="596">
        <f t="shared" si="3525"/>
        <v>12899.3858224</v>
      </c>
      <c r="BR23" s="596">
        <f t="shared" si="3525"/>
        <v>18888.386382800003</v>
      </c>
      <c r="BS23" s="596">
        <f t="shared" si="3525"/>
        <v>28402.219115600001</v>
      </c>
      <c r="BT23" s="596">
        <f t="shared" si="3149"/>
        <v>19248.212775</v>
      </c>
      <c r="BU23" s="596">
        <f t="shared" ref="BU23:BZ23" si="3526">$BZ56*BU$32</f>
        <v>12478.151730000001</v>
      </c>
      <c r="BV23" s="596">
        <f t="shared" si="3526"/>
        <v>12717.095061</v>
      </c>
      <c r="BW23" s="596">
        <f t="shared" si="3526"/>
        <v>13725.966903000002</v>
      </c>
      <c r="BX23" s="596">
        <f t="shared" si="3526"/>
        <v>15982.653918</v>
      </c>
      <c r="BY23" s="596">
        <f t="shared" si="3526"/>
        <v>23403.171808500003</v>
      </c>
      <c r="BZ23" s="596">
        <f t="shared" si="3526"/>
        <v>35191.042804500001</v>
      </c>
      <c r="CA23" s="596">
        <f t="shared" si="3151"/>
        <v>14473.510095</v>
      </c>
      <c r="CB23" s="596">
        <f t="shared" ref="CB23:CG23" si="3527">$CG56*CB$32</f>
        <v>9382.8272340000003</v>
      </c>
      <c r="CC23" s="596">
        <f t="shared" si="3527"/>
        <v>9562.4983938000005</v>
      </c>
      <c r="CD23" s="596">
        <f t="shared" si="3527"/>
        <v>10321.1099574</v>
      </c>
      <c r="CE23" s="596">
        <f t="shared" si="3527"/>
        <v>12018.004244399999</v>
      </c>
      <c r="CF23" s="596">
        <f t="shared" si="3527"/>
        <v>17597.791929300001</v>
      </c>
      <c r="CG23" s="596">
        <f t="shared" si="3527"/>
        <v>26461.569146100002</v>
      </c>
      <c r="CH23" s="596">
        <f t="shared" si="3153"/>
        <v>16686.998459999999</v>
      </c>
      <c r="CI23" s="596">
        <f t="shared" ref="CI23:CN23" si="3528">$CN56*CI$32</f>
        <v>10817.778312</v>
      </c>
      <c r="CJ23" s="596">
        <f t="shared" si="3528"/>
        <v>11024.927258400001</v>
      </c>
      <c r="CK23" s="596">
        <f t="shared" si="3528"/>
        <v>11899.556143200001</v>
      </c>
      <c r="CL23" s="596">
        <f t="shared" si="3528"/>
        <v>13855.962859200001</v>
      </c>
      <c r="CM23" s="596">
        <f t="shared" si="3528"/>
        <v>20289.088472400003</v>
      </c>
      <c r="CN23" s="596">
        <f t="shared" si="3528"/>
        <v>30508.436494800004</v>
      </c>
      <c r="CO23" s="596">
        <f t="shared" si="3155"/>
        <v>14311.358335999999</v>
      </c>
      <c r="CP23" s="596">
        <f t="shared" ref="CP23:CU23" si="3529">$CU56*CP$32</f>
        <v>14640.203885999999</v>
      </c>
      <c r="CQ23" s="596">
        <f t="shared" si="3529"/>
        <v>15705.663468000001</v>
      </c>
      <c r="CR23" s="596">
        <f t="shared" si="3529"/>
        <v>20072.732372000002</v>
      </c>
      <c r="CS23" s="596">
        <f t="shared" si="3529"/>
        <v>22690.342949999998</v>
      </c>
      <c r="CT23" s="596">
        <f t="shared" si="3529"/>
        <v>16665.892474</v>
      </c>
      <c r="CU23" s="596">
        <f t="shared" si="3529"/>
        <v>27452.026514000001</v>
      </c>
      <c r="CV23" s="596">
        <f t="shared" si="3157"/>
        <v>20505.345519999999</v>
      </c>
      <c r="CW23" s="596">
        <f t="shared" ref="CW23:DB23" si="3530">$DB56*CW$32</f>
        <v>13293.120544000001</v>
      </c>
      <c r="CX23" s="596">
        <f t="shared" si="3530"/>
        <v>13547.6696608</v>
      </c>
      <c r="CY23" s="596">
        <f t="shared" si="3530"/>
        <v>14622.432598400001</v>
      </c>
      <c r="CZ23" s="596">
        <f t="shared" si="3530"/>
        <v>17026.5075904</v>
      </c>
      <c r="DA23" s="596">
        <f t="shared" si="3530"/>
        <v>24931.671828800005</v>
      </c>
      <c r="DB23" s="596">
        <f t="shared" si="3530"/>
        <v>37489.428257600004</v>
      </c>
      <c r="DC23" s="596">
        <f t="shared" si="3159"/>
        <v>20412.664854999999</v>
      </c>
      <c r="DD23" s="596">
        <f t="shared" ref="DD23:DI23" si="3531">$DI56*DD$32</f>
        <v>13233.037906000001</v>
      </c>
      <c r="DE23" s="596">
        <f t="shared" si="3531"/>
        <v>13486.436504200001</v>
      </c>
      <c r="DF23" s="596">
        <f t="shared" si="3531"/>
        <v>14556.341696600002</v>
      </c>
      <c r="DG23" s="596">
        <f t="shared" si="3531"/>
        <v>16949.550679600001</v>
      </c>
      <c r="DH23" s="596">
        <f t="shared" si="3531"/>
        <v>24818.984923700005</v>
      </c>
      <c r="DI23" s="596">
        <f t="shared" si="3531"/>
        <v>37319.982434900005</v>
      </c>
      <c r="DJ23" s="596">
        <f t="shared" si="3161"/>
        <v>12660.451926100002</v>
      </c>
      <c r="DK23" s="596">
        <f t="shared" ref="DK23:DP23" si="3532">$DP56*DK$32</f>
        <v>11576.6314884</v>
      </c>
      <c r="DL23" s="596">
        <f t="shared" si="3532"/>
        <v>10492.8110507</v>
      </c>
      <c r="DM23" s="596">
        <f t="shared" si="3532"/>
        <v>11862.4742412</v>
      </c>
      <c r="DN23" s="596">
        <f t="shared" si="3532"/>
        <v>13398.879037500001</v>
      </c>
      <c r="DO23" s="596">
        <f t="shared" si="3532"/>
        <v>20830.790610300002</v>
      </c>
      <c r="DP23" s="596">
        <f t="shared" si="3532"/>
        <v>38291.018760500003</v>
      </c>
      <c r="DQ23" s="596">
        <f t="shared" si="3163"/>
        <v>21271.208695000001</v>
      </c>
      <c r="DR23" s="596">
        <f t="shared" ref="DR23:DW23" si="3533">$DW56*DR$32</f>
        <v>13789.611154</v>
      </c>
      <c r="DS23" s="596">
        <f t="shared" si="3533"/>
        <v>14053.6675378</v>
      </c>
      <c r="DT23" s="596">
        <f t="shared" si="3533"/>
        <v>15168.572269400001</v>
      </c>
      <c r="DU23" s="596">
        <f t="shared" si="3533"/>
        <v>17662.438116400001</v>
      </c>
      <c r="DV23" s="596">
        <f t="shared" si="3533"/>
        <v>25862.855813300004</v>
      </c>
      <c r="DW23" s="596">
        <f t="shared" si="3533"/>
        <v>38889.637414100005</v>
      </c>
      <c r="DX23" s="596">
        <f t="shared" si="3231"/>
        <v>20733.654970600001</v>
      </c>
      <c r="DY23" s="596">
        <f t="shared" si="3232"/>
        <v>18565.312488800002</v>
      </c>
      <c r="DZ23" s="596">
        <f t="shared" si="3233"/>
        <v>31019.841619800001</v>
      </c>
      <c r="EA23" s="596">
        <f t="shared" si="3234"/>
        <v>32578.8977844</v>
      </c>
      <c r="EB23" s="596">
        <f t="shared" si="3235"/>
        <v>17275.0591112</v>
      </c>
      <c r="EC23" s="596">
        <f t="shared" si="3236"/>
        <v>23260.4011684</v>
      </c>
      <c r="ED23" s="596">
        <f t="shared" si="3237"/>
        <v>35768.6908568</v>
      </c>
      <c r="EE23" s="596">
        <f t="shared" si="3238"/>
        <v>19354.068139999999</v>
      </c>
      <c r="EF23" s="596">
        <f t="shared" si="3239"/>
        <v>12546.775207999999</v>
      </c>
      <c r="EG23" s="596">
        <f t="shared" si="3240"/>
        <v>12787.032605599999</v>
      </c>
      <c r="EH23" s="596">
        <f t="shared" si="3241"/>
        <v>13801.452728800001</v>
      </c>
      <c r="EI23" s="596">
        <f t="shared" si="3242"/>
        <v>16070.550372799999</v>
      </c>
      <c r="EJ23" s="596">
        <f t="shared" si="3243"/>
        <v>23531.877331600001</v>
      </c>
      <c r="EK23" s="596">
        <f t="shared" si="3244"/>
        <v>35384.575613200002</v>
      </c>
      <c r="EL23" s="596">
        <f t="shared" si="3245"/>
        <v>19243.797815000002</v>
      </c>
      <c r="EM23" s="596">
        <f t="shared" si="3246"/>
        <v>12475.289618000001</v>
      </c>
      <c r="EN23" s="596">
        <f t="shared" si="3247"/>
        <v>12714.1781426</v>
      </c>
      <c r="EO23" s="596">
        <f t="shared" si="3248"/>
        <v>13722.818579800001</v>
      </c>
      <c r="EP23" s="596">
        <f t="shared" si="3249"/>
        <v>15978.9879788</v>
      </c>
      <c r="EQ23" s="596">
        <f t="shared" si="3250"/>
        <v>23397.803826100004</v>
      </c>
      <c r="ER23" s="596">
        <f t="shared" si="3251"/>
        <v>35182.971039700002</v>
      </c>
      <c r="ES23" s="596">
        <f t="shared" si="3252"/>
        <v>19552.101745</v>
      </c>
      <c r="ET23" s="596">
        <f t="shared" si="3253"/>
        <v>12675.155614000001</v>
      </c>
      <c r="EU23" s="596">
        <f t="shared" si="3254"/>
        <v>12917.871359799999</v>
      </c>
      <c r="EV23" s="596">
        <f t="shared" si="3255"/>
        <v>13942.671175400001</v>
      </c>
      <c r="EW23" s="596">
        <f t="shared" si="3256"/>
        <v>16234.9865524</v>
      </c>
      <c r="EX23" s="596">
        <f t="shared" si="3257"/>
        <v>23772.658880300001</v>
      </c>
      <c r="EY23" s="596">
        <f t="shared" si="3258"/>
        <v>35746.635673100005</v>
      </c>
      <c r="EZ23" s="596">
        <f t="shared" si="3259"/>
        <v>20582.281940000001</v>
      </c>
      <c r="FA23" s="596">
        <f t="shared" si="3260"/>
        <v>13342.996568000002</v>
      </c>
      <c r="FB23" s="596">
        <f t="shared" si="3261"/>
        <v>13598.500757600003</v>
      </c>
      <c r="FC23" s="596">
        <f t="shared" si="3262"/>
        <v>14677.296224800004</v>
      </c>
      <c r="FD23" s="596">
        <f t="shared" si="3263"/>
        <v>17090.391348800003</v>
      </c>
      <c r="FE23" s="596">
        <f t="shared" si="3264"/>
        <v>25025.215903600005</v>
      </c>
      <c r="FF23" s="596">
        <f t="shared" si="3265"/>
        <v>37630.089257200008</v>
      </c>
      <c r="FG23" s="596">
        <f t="shared" si="3266"/>
        <v>22488.893900000003</v>
      </c>
      <c r="FH23" s="596">
        <f t="shared" si="3267"/>
        <v>14579.007080000003</v>
      </c>
      <c r="FI23" s="596">
        <f t="shared" si="3268"/>
        <v>14858.179556000003</v>
      </c>
      <c r="FJ23" s="596">
        <f t="shared" si="3269"/>
        <v>16036.907788000004</v>
      </c>
      <c r="FK23" s="596">
        <f t="shared" si="3270"/>
        <v>18673.536728000003</v>
      </c>
      <c r="FL23" s="596">
        <f t="shared" si="3271"/>
        <v>27343.393066000008</v>
      </c>
      <c r="FM23" s="596">
        <f t="shared" si="3272"/>
        <v>41115.901882000013</v>
      </c>
      <c r="FN23" s="596">
        <f t="shared" si="3273"/>
        <v>20278.892205</v>
      </c>
      <c r="FO23" s="596">
        <f t="shared" si="3274"/>
        <v>13146.316326</v>
      </c>
      <c r="FP23" s="596">
        <f t="shared" si="3275"/>
        <v>13398.054298200001</v>
      </c>
      <c r="FQ23" s="596">
        <f t="shared" si="3276"/>
        <v>14460.947958600002</v>
      </c>
      <c r="FR23" s="596">
        <f t="shared" si="3277"/>
        <v>16838.4732516</v>
      </c>
      <c r="FS23" s="596">
        <f t="shared" si="3278"/>
        <v>24656.335832700002</v>
      </c>
      <c r="FT23" s="596">
        <f t="shared" si="3279"/>
        <v>37075.409127899999</v>
      </c>
      <c r="FU23" s="596">
        <f t="shared" si="3280"/>
        <v>24155.456765000003</v>
      </c>
      <c r="FV23" s="596">
        <f t="shared" si="3281"/>
        <v>15659.399558000001</v>
      </c>
      <c r="FW23" s="596">
        <f t="shared" si="3282"/>
        <v>15959.260400600002</v>
      </c>
      <c r="FX23" s="596">
        <f t="shared" si="3283"/>
        <v>17225.339513800001</v>
      </c>
      <c r="FY23" s="596">
        <f t="shared" si="3284"/>
        <v>20057.3585828</v>
      </c>
      <c r="FZ23" s="596">
        <f t="shared" si="3285"/>
        <v>29369.703639100004</v>
      </c>
      <c r="GA23" s="596">
        <f t="shared" si="3286"/>
        <v>44162.838540700002</v>
      </c>
      <c r="GB23" s="596">
        <f t="shared" si="3287"/>
        <v>24730.141645000003</v>
      </c>
      <c r="GC23" s="596">
        <f t="shared" si="3288"/>
        <v>16543.611997000004</v>
      </c>
      <c r="GD23" s="596">
        <f t="shared" si="3289"/>
        <v>15827.290652800002</v>
      </c>
      <c r="GE23" s="596">
        <f t="shared" si="3290"/>
        <v>17635.149283400006</v>
      </c>
      <c r="GF23" s="596">
        <f t="shared" si="3291"/>
        <v>20534.545200400004</v>
      </c>
      <c r="GG23" s="596">
        <f t="shared" si="3292"/>
        <v>30068.441186300006</v>
      </c>
      <c r="GH23" s="596">
        <f t="shared" si="3293"/>
        <v>45213.521035100006</v>
      </c>
      <c r="GI23" s="596">
        <f t="shared" si="3294"/>
        <v>24667.686229999999</v>
      </c>
      <c r="GJ23" s="596">
        <f t="shared" si="3295"/>
        <v>15991.465556000001</v>
      </c>
      <c r="GK23" s="596">
        <f t="shared" si="3296"/>
        <v>16297.685109200002</v>
      </c>
      <c r="GL23" s="596">
        <f t="shared" si="3297"/>
        <v>17590.612111600003</v>
      </c>
      <c r="GM23" s="596">
        <f t="shared" si="3298"/>
        <v>20482.6856696</v>
      </c>
      <c r="GN23" s="596">
        <f t="shared" si="3299"/>
        <v>29992.504016200004</v>
      </c>
      <c r="GO23" s="596">
        <f t="shared" si="3300"/>
        <v>45099.335307400004</v>
      </c>
      <c r="GP23" s="596">
        <f t="shared" si="3301"/>
        <v>24541.628595000002</v>
      </c>
      <c r="GQ23" s="596">
        <f t="shared" si="3302"/>
        <v>15909.745434000004</v>
      </c>
      <c r="GR23" s="596">
        <f t="shared" si="3303"/>
        <v>16214.400133800003</v>
      </c>
      <c r="GS23" s="596">
        <f t="shared" si="3304"/>
        <v>17500.719977400004</v>
      </c>
      <c r="GT23" s="596">
        <f t="shared" si="3305"/>
        <v>20378.014364400002</v>
      </c>
      <c r="GU23" s="596">
        <f t="shared" si="3306"/>
        <v>29839.235319300009</v>
      </c>
      <c r="GV23" s="596">
        <f t="shared" si="3307"/>
        <v>44868.867176100008</v>
      </c>
      <c r="GW23" s="596">
        <f t="shared" si="3308"/>
        <v>25461.785690000001</v>
      </c>
      <c r="GX23" s="596">
        <f t="shared" si="3309"/>
        <v>16506.261068000003</v>
      </c>
      <c r="GY23" s="596">
        <f t="shared" si="3310"/>
        <v>16822.3384076</v>
      </c>
      <c r="GZ23" s="596">
        <f t="shared" si="3311"/>
        <v>18156.887174800002</v>
      </c>
      <c r="HA23" s="596">
        <f t="shared" si="3312"/>
        <v>21142.062048800002</v>
      </c>
      <c r="HB23" s="596">
        <f t="shared" si="3313"/>
        <v>30958.019428600008</v>
      </c>
      <c r="HC23" s="596">
        <f t="shared" si="3314"/>
        <v>46551.16818220001</v>
      </c>
      <c r="HD23" s="596">
        <f t="shared" si="3315"/>
        <v>24692.681475000005</v>
      </c>
      <c r="HE23" s="596">
        <f t="shared" si="3316"/>
        <v>16007.669370000003</v>
      </c>
      <c r="HF23" s="596">
        <f t="shared" si="3317"/>
        <v>16314.199209000004</v>
      </c>
      <c r="HG23" s="596">
        <f t="shared" si="3318"/>
        <v>17608.436307000004</v>
      </c>
      <c r="HH23" s="596">
        <f t="shared" si="3319"/>
        <v>20503.440342000005</v>
      </c>
      <c r="HI23" s="596">
        <f t="shared" si="3320"/>
        <v>30022.894786500008</v>
      </c>
      <c r="HJ23" s="596">
        <f t="shared" si="3321"/>
        <v>45145.033510500012</v>
      </c>
      <c r="HK23" s="596">
        <f t="shared" si="3322"/>
        <v>19206.991595</v>
      </c>
      <c r="HL23" s="596">
        <f t="shared" si="3323"/>
        <v>12451.429034000001</v>
      </c>
      <c r="HM23" s="596">
        <f t="shared" si="3324"/>
        <v>12689.860653799999</v>
      </c>
      <c r="HN23" s="596">
        <f t="shared" si="3325"/>
        <v>13696.5719374</v>
      </c>
      <c r="HO23" s="596">
        <f t="shared" si="3326"/>
        <v>15948.426124399999</v>
      </c>
      <c r="HP23" s="596">
        <f t="shared" si="3327"/>
        <v>23353.052539300003</v>
      </c>
      <c r="HQ23" s="596">
        <f t="shared" si="3328"/>
        <v>35115.6791161</v>
      </c>
      <c r="HR23" s="596">
        <f t="shared" si="3329"/>
        <v>16072.161049999999</v>
      </c>
      <c r="HS23" s="596">
        <f t="shared" si="3330"/>
        <v>10419.19406</v>
      </c>
      <c r="HT23" s="596">
        <f t="shared" si="3331"/>
        <v>10618.710542000001</v>
      </c>
      <c r="HU23" s="596">
        <f t="shared" si="3332"/>
        <v>11461.113466000001</v>
      </c>
      <c r="HV23" s="596">
        <f t="shared" si="3333"/>
        <v>13345.435796</v>
      </c>
      <c r="HW23" s="596">
        <f t="shared" si="3334"/>
        <v>19541.530987000002</v>
      </c>
      <c r="HX23" s="596">
        <f t="shared" si="3335"/>
        <v>29384.344099000002</v>
      </c>
      <c r="HY23" s="596">
        <f t="shared" si="3336"/>
        <v>16821.249610000003</v>
      </c>
      <c r="HZ23" s="596">
        <f t="shared" si="3337"/>
        <v>10904.810092000002</v>
      </c>
      <c r="IA23" s="596">
        <f t="shared" si="3338"/>
        <v>11113.625604400002</v>
      </c>
      <c r="IB23" s="596">
        <f t="shared" si="3339"/>
        <v>11995.291101200002</v>
      </c>
      <c r="IC23" s="596">
        <f t="shared" si="3340"/>
        <v>13967.437607200001</v>
      </c>
      <c r="ID23" s="596">
        <f t="shared" si="3341"/>
        <v>20452.319353400006</v>
      </c>
      <c r="IE23" s="596">
        <f t="shared" si="3342"/>
        <v>30753.884631800003</v>
      </c>
      <c r="IF23" s="596">
        <f t="shared" si="3343"/>
        <v>13996.60031</v>
      </c>
      <c r="IG23" s="596">
        <f t="shared" si="3344"/>
        <v>9073.6581320000005</v>
      </c>
      <c r="IH23" s="596">
        <f t="shared" si="3345"/>
        <v>9247.4090324000008</v>
      </c>
      <c r="II23" s="596">
        <f t="shared" si="3346"/>
        <v>9981.0239452000005</v>
      </c>
      <c r="IJ23" s="596">
        <f t="shared" si="3347"/>
        <v>11622.0046712</v>
      </c>
      <c r="IK23" s="596">
        <f t="shared" si="3348"/>
        <v>17017.935411400002</v>
      </c>
      <c r="IL23" s="596">
        <f t="shared" si="3349"/>
        <v>25589.6464978</v>
      </c>
      <c r="IM23" s="596">
        <f t="shared" si="3350"/>
        <v>17338.538415000003</v>
      </c>
      <c r="IN23" s="596">
        <f t="shared" si="3351"/>
        <v>11240.155938000002</v>
      </c>
      <c r="IO23" s="596">
        <f t="shared" si="3352"/>
        <v>11455.392966600002</v>
      </c>
      <c r="IP23" s="596">
        <f t="shared" si="3353"/>
        <v>12364.171531800002</v>
      </c>
      <c r="IQ23" s="596">
        <f t="shared" si="3354"/>
        <v>14396.965690800002</v>
      </c>
      <c r="IR23" s="596">
        <f t="shared" si="3355"/>
        <v>21081.271190100004</v>
      </c>
      <c r="IS23" s="596">
        <f t="shared" si="3356"/>
        <v>31699.631267700006</v>
      </c>
      <c r="IT23" s="596">
        <f t="shared" si="3357"/>
        <v>21081.713124999998</v>
      </c>
      <c r="IU23" s="596">
        <f t="shared" si="3358"/>
        <v>13666.76575</v>
      </c>
      <c r="IV23" s="596">
        <f t="shared" si="3359"/>
        <v>13928.469775</v>
      </c>
      <c r="IW23" s="596">
        <f t="shared" si="3360"/>
        <v>15033.442325</v>
      </c>
      <c r="IX23" s="596">
        <f t="shared" si="3361"/>
        <v>17505.09145</v>
      </c>
      <c r="IY23" s="596">
        <f t="shared" si="3362"/>
        <v>25632.455337500003</v>
      </c>
      <c r="IZ23" s="596">
        <f t="shared" si="3363"/>
        <v>38543.187237500002</v>
      </c>
      <c r="JA23" s="596">
        <f t="shared" si="3364"/>
        <v>17343.033125000002</v>
      </c>
      <c r="JB23" s="596">
        <f t="shared" si="3365"/>
        <v>11243.069750000001</v>
      </c>
      <c r="JC23" s="596">
        <f t="shared" si="3366"/>
        <v>11458.362575000001</v>
      </c>
      <c r="JD23" s="596">
        <f t="shared" si="3367"/>
        <v>12367.376725000002</v>
      </c>
      <c r="JE23" s="596">
        <f t="shared" si="3368"/>
        <v>14400.69785</v>
      </c>
      <c r="JF23" s="596">
        <f t="shared" si="3369"/>
        <v>21086.736137500004</v>
      </c>
      <c r="JG23" s="596">
        <f t="shared" si="3370"/>
        <v>31707.848837500005</v>
      </c>
      <c r="JH23" s="596">
        <f t="shared" si="3371"/>
        <v>16563.224865</v>
      </c>
      <c r="JI23" s="596">
        <f t="shared" si="3372"/>
        <v>10737.538877999999</v>
      </c>
      <c r="JJ23" s="596">
        <f t="shared" si="3373"/>
        <v>10943.151324599999</v>
      </c>
      <c r="JK23" s="596">
        <f t="shared" si="3374"/>
        <v>11811.292765800001</v>
      </c>
      <c r="JL23" s="596">
        <f t="shared" si="3375"/>
        <v>13753.1880948</v>
      </c>
      <c r="JM23" s="596">
        <f t="shared" si="3376"/>
        <v>20138.596853100004</v>
      </c>
      <c r="JN23" s="596">
        <f t="shared" si="3377"/>
        <v>30282.144218699999</v>
      </c>
      <c r="JO23" s="596">
        <f t="shared" si="3378"/>
        <v>15987.988115</v>
      </c>
      <c r="JP23" s="596">
        <f t="shared" si="3379"/>
        <v>10364.626778000002</v>
      </c>
      <c r="JQ23" s="596">
        <f t="shared" si="3380"/>
        <v>10563.098354600001</v>
      </c>
      <c r="JR23" s="596">
        <f t="shared" si="3381"/>
        <v>11401.089455800002</v>
      </c>
      <c r="JS23" s="596">
        <f t="shared" si="3382"/>
        <v>13275.543234799999</v>
      </c>
      <c r="JT23" s="596">
        <f t="shared" si="3383"/>
        <v>19439.188308100001</v>
      </c>
      <c r="JU23" s="596">
        <f t="shared" si="3384"/>
        <v>29230.452753700003</v>
      </c>
      <c r="JV23" s="596">
        <f t="shared" si="3385"/>
        <v>20267.711255000002</v>
      </c>
      <c r="JW23" s="596">
        <f t="shared" si="3386"/>
        <v>13139.067986000002</v>
      </c>
      <c r="JX23" s="596">
        <f t="shared" si="3387"/>
        <v>13390.667160200001</v>
      </c>
      <c r="JY23" s="596">
        <f t="shared" si="3388"/>
        <v>14452.974784600003</v>
      </c>
      <c r="JZ23" s="596">
        <f t="shared" si="3389"/>
        <v>16829.1892076</v>
      </c>
      <c r="KA23" s="596">
        <f t="shared" si="3390"/>
        <v>24642.741339700005</v>
      </c>
      <c r="KB23" s="596">
        <f t="shared" si="3391"/>
        <v>37054.967266900007</v>
      </c>
      <c r="KC23" s="596">
        <f t="shared" si="3392"/>
        <v>20422.182219999999</v>
      </c>
      <c r="KD23" s="596">
        <f t="shared" si="3393"/>
        <v>13239.207784</v>
      </c>
      <c r="KE23" s="596">
        <f t="shared" si="3394"/>
        <v>13492.724528799999</v>
      </c>
      <c r="KF23" s="596">
        <f t="shared" si="3395"/>
        <v>14563.128562400001</v>
      </c>
      <c r="KG23" s="596">
        <f t="shared" si="3396"/>
        <v>16957.4533744</v>
      </c>
      <c r="KH23" s="596">
        <f t="shared" si="3397"/>
        <v>24830.556726800001</v>
      </c>
      <c r="KI23" s="596">
        <f t="shared" si="3398"/>
        <v>37337.382803599998</v>
      </c>
      <c r="KJ23" s="596">
        <f t="shared" si="3399"/>
        <v>24227.775659999999</v>
      </c>
      <c r="KK23" s="596">
        <f t="shared" si="3400"/>
        <v>15706.282152000002</v>
      </c>
      <c r="KL23" s="596">
        <f t="shared" si="3401"/>
        <v>16007.0407464</v>
      </c>
      <c r="KM23" s="596">
        <f t="shared" si="3402"/>
        <v>17276.910367200002</v>
      </c>
      <c r="KN23" s="596">
        <f t="shared" si="3403"/>
        <v>20117.408203200001</v>
      </c>
      <c r="KO23" s="596">
        <f t="shared" si="3404"/>
        <v>29457.633440400004</v>
      </c>
      <c r="KP23" s="596">
        <f t="shared" si="3405"/>
        <v>44295.0574308</v>
      </c>
      <c r="KQ23" s="596">
        <f t="shared" si="3406"/>
        <v>15236.333200000001</v>
      </c>
      <c r="KR23" s="596">
        <f t="shared" si="3407"/>
        <v>9877.3470400000024</v>
      </c>
      <c r="KS23" s="596">
        <f t="shared" si="3408"/>
        <v>10066.487728000002</v>
      </c>
      <c r="KT23" s="596">
        <f t="shared" si="3409"/>
        <v>10865.081744000003</v>
      </c>
      <c r="KU23" s="596">
        <f t="shared" si="3410"/>
        <v>12651.410464000002</v>
      </c>
      <c r="KV23" s="596">
        <f t="shared" si="3411"/>
        <v>18525.279608000004</v>
      </c>
      <c r="KW23" s="596">
        <f t="shared" si="3412"/>
        <v>27856.220216000005</v>
      </c>
      <c r="KX23" s="596">
        <f t="shared" si="3413"/>
        <v>14400.82754</v>
      </c>
      <c r="KY23" s="596">
        <f t="shared" si="3414"/>
        <v>9335.708888000001</v>
      </c>
      <c r="KZ23" s="596">
        <f t="shared" si="3415"/>
        <v>9514.4777816000005</v>
      </c>
      <c r="LA23" s="596">
        <f t="shared" si="3416"/>
        <v>10269.279776800002</v>
      </c>
      <c r="LB23" s="596">
        <f t="shared" si="3417"/>
        <v>11957.6526608</v>
      </c>
      <c r="LC23" s="596">
        <f t="shared" si="3418"/>
        <v>17509.419967600003</v>
      </c>
      <c r="LD23" s="596">
        <f t="shared" si="3419"/>
        <v>26328.685385200002</v>
      </c>
      <c r="LE23" s="596">
        <f t="shared" si="3420"/>
        <v>23337.523219999999</v>
      </c>
      <c r="LF23" s="596">
        <f t="shared" si="3421"/>
        <v>15129.152984000002</v>
      </c>
      <c r="LG23" s="596">
        <f t="shared" si="3422"/>
        <v>15418.860168800002</v>
      </c>
      <c r="LH23" s="596">
        <f t="shared" si="3423"/>
        <v>16642.068282400003</v>
      </c>
      <c r="LI23" s="596">
        <f t="shared" si="3424"/>
        <v>19378.1916944</v>
      </c>
      <c r="LJ23" s="596">
        <f t="shared" si="3425"/>
        <v>28375.209266800004</v>
      </c>
      <c r="LK23" s="596">
        <f t="shared" si="3426"/>
        <v>42667.430383600004</v>
      </c>
      <c r="LL23" s="596">
        <f t="shared" si="3427"/>
        <v>15890.977025</v>
      </c>
      <c r="LM23" s="596">
        <f t="shared" si="3428"/>
        <v>10301.73683</v>
      </c>
      <c r="LN23" s="596">
        <f t="shared" si="3429"/>
        <v>10499.004131</v>
      </c>
      <c r="LO23" s="596">
        <f t="shared" si="3430"/>
        <v>11331.910513000001</v>
      </c>
      <c r="LP23" s="596">
        <f t="shared" si="3431"/>
        <v>13194.990578000001</v>
      </c>
      <c r="LQ23" s="596">
        <f t="shared" si="3432"/>
        <v>19321.236203500004</v>
      </c>
      <c r="LR23" s="596">
        <f t="shared" si="3433"/>
        <v>29053.089719500003</v>
      </c>
      <c r="LS23" s="596">
        <f t="shared" si="3434"/>
        <v>17987.877907999999</v>
      </c>
      <c r="LT23" s="596">
        <f t="shared" si="3435"/>
        <v>11661.107057599998</v>
      </c>
      <c r="LU23" s="596">
        <f t="shared" si="3436"/>
        <v>11884.404852319998</v>
      </c>
      <c r="LV23" s="596">
        <f t="shared" si="3437"/>
        <v>12827.21776336</v>
      </c>
      <c r="LW23" s="596">
        <f t="shared" si="3438"/>
        <v>14936.141380159997</v>
      </c>
      <c r="LX23" s="596">
        <f t="shared" si="3439"/>
        <v>21870.778449519999</v>
      </c>
      <c r="LY23" s="596">
        <f t="shared" si="3440"/>
        <v>32886.802989039999</v>
      </c>
      <c r="LZ23" s="596">
        <f t="shared" si="3441"/>
        <v>27493.228671999997</v>
      </c>
      <c r="MA23" s="596">
        <f t="shared" si="3442"/>
        <v>17823.1965184</v>
      </c>
      <c r="MB23" s="596">
        <f t="shared" si="3443"/>
        <v>18164.491770879999</v>
      </c>
      <c r="MC23" s="596">
        <f t="shared" si="3444"/>
        <v>19605.51617024</v>
      </c>
      <c r="MD23" s="596">
        <f t="shared" si="3445"/>
        <v>22828.860221439998</v>
      </c>
      <c r="ME23" s="596">
        <f t="shared" si="3446"/>
        <v>33427.973895679999</v>
      </c>
      <c r="MF23" s="596">
        <f t="shared" si="3447"/>
        <v>50265.206351360001</v>
      </c>
      <c r="MG23" s="596">
        <f t="shared" si="3448"/>
        <v>36560.989503999997</v>
      </c>
      <c r="MH23" s="596">
        <f t="shared" si="3449"/>
        <v>23701.606988800002</v>
      </c>
      <c r="MI23" s="596">
        <f t="shared" si="3450"/>
        <v>24155.467548159999</v>
      </c>
      <c r="MJ23" s="596">
        <f t="shared" si="3451"/>
        <v>26071.767687680003</v>
      </c>
      <c r="MK23" s="596">
        <f t="shared" si="3452"/>
        <v>30358.228526080002</v>
      </c>
      <c r="ML23" s="596">
        <f t="shared" si="3453"/>
        <v>44453.120341760005</v>
      </c>
      <c r="MM23" s="728">
        <v>61424.81</v>
      </c>
      <c r="MN23" s="596">
        <f t="shared" si="3454"/>
        <v>35926.791688076104</v>
      </c>
      <c r="MO23" s="596">
        <f t="shared" si="3455"/>
        <v>38371.213617636502</v>
      </c>
      <c r="MP23" s="596">
        <f t="shared" si="3456"/>
        <v>39572.521139450102</v>
      </c>
      <c r="MQ23" s="596">
        <f t="shared" si="3457"/>
        <v>43935.982409899305</v>
      </c>
      <c r="MR23" s="596">
        <f t="shared" si="3458"/>
        <v>47297.0843584217</v>
      </c>
      <c r="MS23" s="596">
        <f t="shared" si="3459"/>
        <v>55481.704056629613</v>
      </c>
      <c r="MT23" s="596">
        <f t="shared" si="3460"/>
        <v>74728.192059259716</v>
      </c>
      <c r="MU23" s="596">
        <f t="shared" si="3461"/>
        <v>73226.577816000005</v>
      </c>
      <c r="MV23" s="596">
        <f t="shared" si="3462"/>
        <v>0</v>
      </c>
      <c r="MW23" s="596">
        <f t="shared" si="3463"/>
        <v>28863.030672000001</v>
      </c>
      <c r="MX23" s="596">
        <f t="shared" si="3464"/>
        <v>26747.299256999999</v>
      </c>
      <c r="MY23" s="596">
        <f t="shared" si="3465"/>
        <v>25411.047836999998</v>
      </c>
      <c r="MZ23" s="596">
        <f t="shared" si="3466"/>
        <v>30154.740377999999</v>
      </c>
      <c r="NA23" s="596">
        <f t="shared" si="3467"/>
        <v>38283.603182999999</v>
      </c>
      <c r="NB23" s="596">
        <f>NH56*NB$32</f>
        <v>25814.569183699998</v>
      </c>
      <c r="NC23" s="596">
        <f>NH56*NC$32</f>
        <v>0</v>
      </c>
      <c r="ND23" s="596">
        <f>NH56*ND$32</f>
        <v>16700.151460739999</v>
      </c>
      <c r="NE23" s="596">
        <f>NH56*NE$32</f>
        <v>16354.034332019999</v>
      </c>
      <c r="NF23" s="596">
        <f>NH56*NF$32</f>
        <v>18805.697327119997</v>
      </c>
      <c r="NG23" s="596">
        <f>NH56*NG$32</f>
        <v>26867.342116889995</v>
      </c>
      <c r="NH23" s="596">
        <f>NH56*NH$32</f>
        <v>39673.675879529997</v>
      </c>
      <c r="NI23" s="596">
        <f>NO56*NI$32</f>
        <v>18215.135682999997</v>
      </c>
      <c r="NJ23" s="596">
        <f>NO56*NJ$32</f>
        <v>11808.432787599999</v>
      </c>
      <c r="NK23" s="596">
        <f>NO56*NK$32</f>
        <v>12034.551713319999</v>
      </c>
      <c r="NL23" s="596">
        <f>NO56*NL$32</f>
        <v>12989.27606636</v>
      </c>
      <c r="NM23" s="596">
        <f>NO56*NM$32</f>
        <v>15124.843698159997</v>
      </c>
      <c r="NN23" s="596">
        <f>NO56*NN$32</f>
        <v>22147.092558019998</v>
      </c>
      <c r="NO23" s="596">
        <f>NO56*NO$32</f>
        <v>33302.292893539998</v>
      </c>
      <c r="NP23" s="596">
        <f>NV56*NP$32</f>
        <v>15040.214232999999</v>
      </c>
      <c r="NQ23" s="596">
        <f>NV56*NQ$32</f>
        <v>9750.2078475999988</v>
      </c>
      <c r="NR23" s="596">
        <f>NV56*NR$32</f>
        <v>9936.9139553199984</v>
      </c>
      <c r="NS23" s="596">
        <f>NV56*NS$32</f>
        <v>10725.22863236</v>
      </c>
      <c r="NT23" s="596">
        <f>NV56*NT$32</f>
        <v>12488.56409416</v>
      </c>
      <c r="NU23" s="596">
        <f>NV56*NU$32</f>
        <v>18286.825995020001</v>
      </c>
      <c r="NV23" s="596">
        <f>NV56*NV$32</f>
        <v>27497.660642539999</v>
      </c>
      <c r="NW23" s="596">
        <f>OC56*NW$32</f>
        <v>15365.115674999997</v>
      </c>
      <c r="NX23" s="596">
        <f>OC56*NX$32</f>
        <v>9960.8336099999997</v>
      </c>
      <c r="NY23" s="596">
        <f>OC56*NY$32</f>
        <v>10151.572976999998</v>
      </c>
      <c r="NZ23" s="596">
        <f>OC56*NZ$32</f>
        <v>10956.916970999999</v>
      </c>
      <c r="OA23" s="596">
        <f>OC56*OA$32</f>
        <v>12758.344325999999</v>
      </c>
      <c r="OB23" s="596">
        <f>OC56*OB$32</f>
        <v>18681.861334499998</v>
      </c>
      <c r="OC23" s="596">
        <f>OC56*OC$32</f>
        <v>28091.670106499998</v>
      </c>
      <c r="OD23" s="596">
        <f>$OJ$56*OD$32</f>
        <v>16150.517541999996</v>
      </c>
      <c r="OE23" s="596">
        <f t="shared" ref="OE23:OJ23" si="3534">$OJ$56*OE$32</f>
        <v>10469.990682399999</v>
      </c>
      <c r="OF23" s="596">
        <f t="shared" si="3534"/>
        <v>10670.479865679998</v>
      </c>
      <c r="OG23" s="596">
        <f t="shared" si="3534"/>
        <v>11516.989750639999</v>
      </c>
      <c r="OH23" s="596">
        <f t="shared" si="3534"/>
        <v>13410.498703839998</v>
      </c>
      <c r="OI23" s="596">
        <f t="shared" si="3534"/>
        <v>19636.80167348</v>
      </c>
      <c r="OJ23" s="730">
        <f t="shared" si="3534"/>
        <v>29527.601381959998</v>
      </c>
      <c r="OK23" s="732">
        <f t="shared" si="3469"/>
        <v>16750.708038000001</v>
      </c>
      <c r="OL23" s="108">
        <f t="shared" si="3469"/>
        <v>10859.079693600001</v>
      </c>
      <c r="OM23" s="108">
        <f t="shared" si="3469"/>
        <v>11067.019517519999</v>
      </c>
      <c r="ON23" s="108">
        <f t="shared" si="3469"/>
        <v>11944.98766296</v>
      </c>
      <c r="OO23" s="108">
        <f t="shared" si="3469"/>
        <v>13908.86377776</v>
      </c>
      <c r="OP23" s="108">
        <f t="shared" si="3469"/>
        <v>20366.55053172</v>
      </c>
      <c r="OQ23" s="108">
        <f t="shared" si="3469"/>
        <v>30624.915178440002</v>
      </c>
      <c r="OR23" s="108">
        <f t="shared" si="3470"/>
        <v>20739.010931999997</v>
      </c>
      <c r="OS23" s="108">
        <f t="shared" si="3470"/>
        <v>13444.600190399999</v>
      </c>
      <c r="OT23" s="108">
        <f t="shared" si="3470"/>
        <v>13702.049981279999</v>
      </c>
      <c r="OU23" s="108">
        <f t="shared" si="3470"/>
        <v>14789.06020944</v>
      </c>
      <c r="OV23" s="108">
        <f t="shared" si="3470"/>
        <v>17220.530456639997</v>
      </c>
      <c r="OW23" s="108">
        <f t="shared" si="3470"/>
        <v>25215.77674008</v>
      </c>
      <c r="OX23" s="108">
        <f t="shared" si="3470"/>
        <v>37916.633090160001</v>
      </c>
      <c r="OY23" s="108">
        <f t="shared" ref="OY23:PE23" si="3535">$PE56*OY$32</f>
        <v>18880.491527999999</v>
      </c>
      <c r="OZ23" s="108">
        <f t="shared" si="3535"/>
        <v>12239.766921600001</v>
      </c>
      <c r="PA23" s="108">
        <f t="shared" si="3535"/>
        <v>12474.14543712</v>
      </c>
      <c r="PB23" s="108">
        <f t="shared" si="3535"/>
        <v>13463.743613760002</v>
      </c>
      <c r="PC23" s="108">
        <f t="shared" si="3535"/>
        <v>15677.31848256</v>
      </c>
      <c r="PD23" s="108">
        <f t="shared" si="3535"/>
        <v>22956.073492320003</v>
      </c>
      <c r="PE23" s="108">
        <f t="shared" si="3535"/>
        <v>34518.746924640007</v>
      </c>
      <c r="PF23" s="108">
        <f t="shared" ref="PF23:PL23" si="3536">$PL56*PF$32</f>
        <v>16852.576337999999</v>
      </c>
      <c r="PG23" s="108">
        <f t="shared" si="3536"/>
        <v>10925.1184536</v>
      </c>
      <c r="PH23" s="108">
        <f t="shared" si="3536"/>
        <v>11134.322849519998</v>
      </c>
      <c r="PI23" s="108">
        <f t="shared" si="3536"/>
        <v>12017.630298960001</v>
      </c>
      <c r="PJ23" s="108">
        <f t="shared" si="3536"/>
        <v>13993.449593759999</v>
      </c>
      <c r="PK23" s="108">
        <f t="shared" si="3536"/>
        <v>20490.408333719999</v>
      </c>
      <c r="PL23" s="108">
        <f t="shared" si="3536"/>
        <v>30811.15853244</v>
      </c>
      <c r="PM23" s="108">
        <f t="shared" ref="PM23:PS23" si="3537">$PS56*PM$32</f>
        <v>14760.057318749999</v>
      </c>
      <c r="PN23" s="108">
        <f t="shared" si="3537"/>
        <v>9568.5888825000002</v>
      </c>
      <c r="PO23" s="108">
        <f t="shared" si="3537"/>
        <v>9751.8171802500001</v>
      </c>
      <c r="PP23" s="108">
        <f t="shared" si="3537"/>
        <v>10525.447770750001</v>
      </c>
      <c r="PQ23" s="108">
        <f t="shared" si="3537"/>
        <v>12255.937249499999</v>
      </c>
      <c r="PR23" s="108">
        <f t="shared" si="3537"/>
        <v>17946.193829625001</v>
      </c>
      <c r="PS23" s="108">
        <f t="shared" si="3537"/>
        <v>26985.456518625</v>
      </c>
      <c r="PT23" s="108">
        <f t="shared" ref="PT23:PZ23" si="3538">$PZ56*PT$32</f>
        <v>17675.803615499997</v>
      </c>
      <c r="PU23" s="108">
        <f t="shared" si="3538"/>
        <v>11458.796826599999</v>
      </c>
      <c r="PV23" s="108">
        <f t="shared" si="3538"/>
        <v>11678.22059562</v>
      </c>
      <c r="PW23" s="108">
        <f t="shared" si="3538"/>
        <v>12604.67650926</v>
      </c>
      <c r="PX23" s="108">
        <f t="shared" si="3538"/>
        <v>14677.012105559998</v>
      </c>
      <c r="PY23" s="108">
        <f t="shared" si="3538"/>
        <v>21491.33915457</v>
      </c>
      <c r="PZ23" s="108">
        <f t="shared" si="3538"/>
        <v>32316.24509289</v>
      </c>
      <c r="QA23" s="108">
        <f t="shared" ref="QA23:QG23" si="3539">$QG56*QA$32</f>
        <v>18990.562622999998</v>
      </c>
      <c r="QB23" s="108">
        <f t="shared" si="3539"/>
        <v>12311.123355600001</v>
      </c>
      <c r="QC23" s="108">
        <f t="shared" si="3539"/>
        <v>12546.86827092</v>
      </c>
      <c r="QD23" s="108">
        <f t="shared" si="3539"/>
        <v>13542.235691160002</v>
      </c>
      <c r="QE23" s="108">
        <f t="shared" si="3539"/>
        <v>15768.715446959999</v>
      </c>
      <c r="QF23" s="108">
        <f t="shared" si="3539"/>
        <v>23089.90476162</v>
      </c>
      <c r="QG23" s="108">
        <f t="shared" si="3539"/>
        <v>34719.98725074</v>
      </c>
      <c r="QH23" s="108">
        <f t="shared" ref="QH23:QN23" si="3540">$QN56*QH$32</f>
        <v>19490.320529249999</v>
      </c>
      <c r="QI23" s="108">
        <f t="shared" si="3540"/>
        <v>12635.1043431</v>
      </c>
      <c r="QJ23" s="108">
        <f t="shared" si="3540"/>
        <v>12877.053149669999</v>
      </c>
      <c r="QK23" s="108">
        <f t="shared" si="3540"/>
        <v>13898.614777410001</v>
      </c>
      <c r="QL23" s="108">
        <f t="shared" si="3540"/>
        <v>16183.686839459999</v>
      </c>
      <c r="QM23" s="108">
        <f t="shared" si="3540"/>
        <v>23697.541443495</v>
      </c>
      <c r="QN23" s="108">
        <f t="shared" si="3540"/>
        <v>35633.682567614997</v>
      </c>
      <c r="QO23" s="108">
        <f t="shared" ref="QO23:RB23" si="3541">$QU56*QO$32</f>
        <v>21776.077684499996</v>
      </c>
      <c r="QP23" s="108">
        <f t="shared" si="3541"/>
        <v>14116.9055334</v>
      </c>
      <c r="QQ23" s="108">
        <f t="shared" si="3541"/>
        <v>14387.229256379998</v>
      </c>
      <c r="QR23" s="108">
        <f t="shared" si="3541"/>
        <v>15528.596086740001</v>
      </c>
      <c r="QS23" s="108">
        <f t="shared" si="3541"/>
        <v>18081.65347044</v>
      </c>
      <c r="QT23" s="108">
        <f t="shared" si="3541"/>
        <v>26476.706867430003</v>
      </c>
      <c r="QU23" s="108">
        <f t="shared" si="3541"/>
        <v>39812.677201109997</v>
      </c>
      <c r="QV23" s="108">
        <f t="shared" ref="QV23:RB23" si="3542">$RB56*QV$32</f>
        <v>25313.472628499996</v>
      </c>
      <c r="QW23" s="108">
        <f t="shared" si="3542"/>
        <v>16410.113290199999</v>
      </c>
      <c r="QX23" s="108">
        <f t="shared" si="3542"/>
        <v>16724.349502139998</v>
      </c>
      <c r="QY23" s="108">
        <f t="shared" si="3542"/>
        <v>18051.124619220001</v>
      </c>
      <c r="QZ23" s="108">
        <f t="shared" si="3542"/>
        <v>21018.911065319997</v>
      </c>
      <c r="RA23" s="108">
        <f t="shared" si="3542"/>
        <v>30777.69120279</v>
      </c>
      <c r="RB23" s="108">
        <f t="shared" si="3542"/>
        <v>46280.01099183</v>
      </c>
      <c r="RC23" s="108">
        <f t="shared" ref="RC23:RI23" si="3543">$RI56*RC$32</f>
        <v>16870.248691499997</v>
      </c>
      <c r="RD23" s="108">
        <f t="shared" si="3543"/>
        <v>10936.575013799998</v>
      </c>
      <c r="RE23" s="108">
        <f t="shared" si="3543"/>
        <v>11145.998790659998</v>
      </c>
      <c r="RF23" s="108">
        <f t="shared" si="3543"/>
        <v>12030.23251518</v>
      </c>
      <c r="RG23" s="108">
        <f t="shared" si="3543"/>
        <v>14008.123741079999</v>
      </c>
      <c r="RH23" s="108">
        <f t="shared" si="3543"/>
        <v>20511.895478009999</v>
      </c>
      <c r="RI23" s="108">
        <f t="shared" si="3543"/>
        <v>30843.46846977</v>
      </c>
      <c r="RJ23" s="108">
        <f t="shared" ref="RJ23:RP23" si="3544">$RP56*RJ$32</f>
        <v>18188.250623999997</v>
      </c>
      <c r="RK23" s="108">
        <f t="shared" si="3544"/>
        <v>11791.003852799999</v>
      </c>
      <c r="RL23" s="108">
        <f t="shared" si="3544"/>
        <v>12016.78903296</v>
      </c>
      <c r="RM23" s="108">
        <f t="shared" si="3544"/>
        <v>12970.104238079999</v>
      </c>
      <c r="RN23" s="108">
        <f t="shared" si="3544"/>
        <v>15102.519828479997</v>
      </c>
      <c r="RO23" s="108">
        <f t="shared" si="3544"/>
        <v>22114.404034560001</v>
      </c>
      <c r="RP23" s="108">
        <f t="shared" si="3544"/>
        <v>33253.139589120001</v>
      </c>
      <c r="RQ23" s="108">
        <f t="shared" ref="RQ23:RW23" si="3545">$RW56*RQ$32</f>
        <v>22669.640960249995</v>
      </c>
      <c r="RR23" s="108">
        <f t="shared" si="3545"/>
        <v>14696.181036299999</v>
      </c>
      <c r="RS23" s="108">
        <f t="shared" si="3545"/>
        <v>14977.597268909998</v>
      </c>
      <c r="RT23" s="108">
        <f t="shared" si="3545"/>
        <v>16165.799139929999</v>
      </c>
      <c r="RU23" s="108">
        <f t="shared" si="3545"/>
        <v>18823.619114579997</v>
      </c>
      <c r="RV23" s="108">
        <f t="shared" si="3545"/>
        <v>27563.156560635001</v>
      </c>
      <c r="RW23" s="108">
        <f t="shared" si="3545"/>
        <v>41446.357369394995</v>
      </c>
      <c r="RX23" s="108">
        <f t="shared" ref="RX23:SD23" si="3546">$SD56*RX$32</f>
        <v>25707.512724</v>
      </c>
      <c r="RY23" s="108">
        <f t="shared" si="3546"/>
        <v>16665.559972800002</v>
      </c>
      <c r="RZ23" s="108">
        <f t="shared" si="3546"/>
        <v>16984.687716960001</v>
      </c>
      <c r="SA23" s="108">
        <f t="shared" si="3546"/>
        <v>18332.115970080002</v>
      </c>
      <c r="SB23" s="108">
        <f t="shared" si="3546"/>
        <v>21346.100220479999</v>
      </c>
      <c r="SC23" s="108">
        <f t="shared" si="3546"/>
        <v>31256.789608560004</v>
      </c>
      <c r="SD23" s="108">
        <f t="shared" si="3546"/>
        <v>47000.424987120001</v>
      </c>
      <c r="SE23" s="108">
        <f t="shared" ref="SE23:SK23" si="3547">$SK56*SE$32</f>
        <v>20932.523400749997</v>
      </c>
      <c r="SF23" s="108">
        <f t="shared" si="3547"/>
        <v>13570.049652899999</v>
      </c>
      <c r="SG23" s="108">
        <f t="shared" si="3547"/>
        <v>13829.901667529999</v>
      </c>
      <c r="SH23" s="108">
        <f t="shared" si="3547"/>
        <v>14927.054618190001</v>
      </c>
      <c r="SI23" s="108">
        <f t="shared" si="3547"/>
        <v>17381.212534139999</v>
      </c>
      <c r="SJ23" s="108">
        <f t="shared" si="3547"/>
        <v>25451.061210705</v>
      </c>
      <c r="SK23" s="108">
        <f t="shared" si="3547"/>
        <v>38270.427265785002</v>
      </c>
      <c r="SL23" s="108">
        <f t="shared" ref="SL23:SR23" si="3548">$SR56*SL$32</f>
        <v>18322.907679749998</v>
      </c>
      <c r="SM23" s="108">
        <f t="shared" si="3548"/>
        <v>11878.2987717</v>
      </c>
      <c r="SN23" s="108">
        <f t="shared" si="3548"/>
        <v>12105.755556689999</v>
      </c>
      <c r="SO23" s="108">
        <f t="shared" si="3548"/>
        <v>13066.128648870001</v>
      </c>
      <c r="SP23" s="108">
        <f t="shared" si="3548"/>
        <v>15214.33161822</v>
      </c>
      <c r="SQ23" s="108">
        <f t="shared" si="3548"/>
        <v>22278.128440965003</v>
      </c>
      <c r="SR23" s="108">
        <f t="shared" si="3548"/>
        <v>33499.329833805001</v>
      </c>
      <c r="SS23" s="108">
        <f t="shared" ref="SS23:SY23" si="3549">$SY56*SS$32</f>
        <v>21187.421938499992</v>
      </c>
      <c r="ST23" s="108">
        <f t="shared" si="3549"/>
        <v>13735.294222199997</v>
      </c>
      <c r="SU23" s="108">
        <f t="shared" si="3549"/>
        <v>13998.310494539997</v>
      </c>
      <c r="SV23" s="108">
        <f t="shared" si="3549"/>
        <v>15108.823644419997</v>
      </c>
      <c r="SW23" s="108">
        <f t="shared" si="3549"/>
        <v>17592.866216519997</v>
      </c>
      <c r="SX23" s="108">
        <f t="shared" si="3549"/>
        <v>25760.982674189996</v>
      </c>
      <c r="SY23" s="108">
        <f t="shared" si="3549"/>
        <v>38736.452109629994</v>
      </c>
      <c r="SZ23" s="108">
        <f t="shared" ref="SZ23:TF23" si="3550">$TF56*SZ$32</f>
        <v>19581.442088999996</v>
      </c>
      <c r="TA23" s="108">
        <f t="shared" si="3550"/>
        <v>12694.176250799999</v>
      </c>
      <c r="TB23" s="108">
        <f t="shared" si="3550"/>
        <v>12937.256221559999</v>
      </c>
      <c r="TC23" s="108">
        <f t="shared" si="3550"/>
        <v>13963.59387588</v>
      </c>
      <c r="TD23" s="108">
        <f t="shared" si="3550"/>
        <v>16259.349155279999</v>
      </c>
      <c r="TE23" s="108">
        <f t="shared" si="3550"/>
        <v>23808.332691660002</v>
      </c>
      <c r="TF23" s="108">
        <f t="shared" si="3550"/>
        <v>35800.277915819999</v>
      </c>
      <c r="TG23" s="108">
        <f t="shared" ref="TG23:TM23" si="3551">$TM56*TG$32</f>
        <v>18648.535955999996</v>
      </c>
      <c r="TH23" s="108">
        <f t="shared" si="3551"/>
        <v>12089.395723199999</v>
      </c>
      <c r="TI23" s="108">
        <f t="shared" si="3551"/>
        <v>12320.894790239998</v>
      </c>
      <c r="TJ23" s="108">
        <f t="shared" si="3551"/>
        <v>13298.335295519999</v>
      </c>
      <c r="TK23" s="108">
        <f t="shared" si="3551"/>
        <v>15484.715373119998</v>
      </c>
      <c r="TL23" s="108">
        <f t="shared" si="3551"/>
        <v>22674.047510639997</v>
      </c>
      <c r="TM23" s="108">
        <f t="shared" si="3551"/>
        <v>34094.668151279999</v>
      </c>
      <c r="TN23" s="108">
        <f t="shared" ref="TN23:TT23" si="3552">$TT56*TN$32</f>
        <v>19454.586584249995</v>
      </c>
      <c r="TO23" s="108">
        <f t="shared" si="3552"/>
        <v>12611.938889099998</v>
      </c>
      <c r="TP23" s="108">
        <f t="shared" si="3552"/>
        <v>12853.444101869998</v>
      </c>
      <c r="TQ23" s="108">
        <f t="shared" si="3552"/>
        <v>13873.132778009998</v>
      </c>
      <c r="TR23" s="108">
        <f t="shared" si="3552"/>
        <v>16154.015343059997</v>
      </c>
      <c r="TS23" s="108">
        <f t="shared" si="3552"/>
        <v>23654.093895194997</v>
      </c>
      <c r="TT23" s="108">
        <f t="shared" si="3552"/>
        <v>35568.351058514992</v>
      </c>
      <c r="TU23" s="108">
        <f t="shared" ref="TU23:UA23" si="3553">$UA56*TU$32</f>
        <v>24741.877756499998</v>
      </c>
      <c r="TV23" s="108">
        <f t="shared" si="3553"/>
        <v>16039.562131799999</v>
      </c>
      <c r="TW23" s="108">
        <f t="shared" si="3553"/>
        <v>16346.702683259999</v>
      </c>
      <c r="TX23" s="108">
        <f t="shared" si="3553"/>
        <v>17643.518344980002</v>
      </c>
      <c r="TY23" s="108">
        <f t="shared" si="3553"/>
        <v>20544.29021988</v>
      </c>
      <c r="TZ23" s="108">
        <f t="shared" si="3553"/>
        <v>30082.710679110001</v>
      </c>
      <c r="UA23" s="108">
        <f t="shared" si="3553"/>
        <v>45234.977884469998</v>
      </c>
      <c r="UB23" s="108">
        <f t="shared" ref="UB23:UH23" si="3554">$UH56*UB$32</f>
        <v>31553.853281249998</v>
      </c>
      <c r="UC23" s="108">
        <f t="shared" si="3554"/>
        <v>20455.601437500001</v>
      </c>
      <c r="UD23" s="108">
        <f t="shared" si="3554"/>
        <v>20847.304443749999</v>
      </c>
      <c r="UE23" s="108">
        <f t="shared" si="3554"/>
        <v>22501.161581250002</v>
      </c>
      <c r="UF23" s="108">
        <f t="shared" si="3554"/>
        <v>26200.578862499999</v>
      </c>
      <c r="UG23" s="108">
        <f t="shared" si="3554"/>
        <v>38365.133334375001</v>
      </c>
      <c r="UH23" s="108">
        <f t="shared" si="3554"/>
        <v>57689.148309374999</v>
      </c>
      <c r="UI23" s="108">
        <f t="shared" si="3491"/>
        <v>29848.911399349337</v>
      </c>
      <c r="UJ23" s="108">
        <f t="shared" si="3491"/>
        <v>19350.328769233365</v>
      </c>
      <c r="UK23" s="108">
        <f t="shared" si="3491"/>
        <v>19720.866979708044</v>
      </c>
      <c r="UL23" s="108">
        <f t="shared" si="3491"/>
        <v>21285.361646156704</v>
      </c>
      <c r="UM23" s="108">
        <f t="shared" si="3491"/>
        <v>24784.889189528691</v>
      </c>
      <c r="UN23" s="108">
        <f t="shared" si="3491"/>
        <v>36292.159170381303</v>
      </c>
      <c r="UO23" s="108">
        <f t="shared" si="3491"/>
        <v>54572.044220465585</v>
      </c>
      <c r="UP23" s="108">
        <f t="shared" si="3492"/>
        <v>25616.584932306378</v>
      </c>
      <c r="UQ23" s="108">
        <f t="shared" si="3492"/>
        <v>16606.613680253791</v>
      </c>
      <c r="UR23" s="108">
        <f t="shared" si="3492"/>
        <v>16924.612665620352</v>
      </c>
      <c r="US23" s="108">
        <f t="shared" si="3492"/>
        <v>18267.275048279171</v>
      </c>
      <c r="UT23" s="108">
        <f t="shared" si="3492"/>
        <v>21270.598798963365</v>
      </c>
      <c r="UU23" s="108">
        <f t="shared" si="3492"/>
        <v>31146.233955624932</v>
      </c>
      <c r="UV23" s="108">
        <f t="shared" si="3492"/>
        <v>46834.183900375319</v>
      </c>
      <c r="UW23" s="108">
        <f t="shared" si="3493"/>
        <v>29595.802176623631</v>
      </c>
      <c r="UX23" s="108">
        <f t="shared" si="3493"/>
        <v>19186.244169673249</v>
      </c>
      <c r="UY23" s="108">
        <f t="shared" si="3493"/>
        <v>19553.640334624441</v>
      </c>
      <c r="UZ23" s="108">
        <f t="shared" si="3493"/>
        <v>21104.868586640576</v>
      </c>
      <c r="VA23" s="108">
        <f t="shared" si="3493"/>
        <v>24574.721255624034</v>
      </c>
      <c r="VB23" s="108">
        <f t="shared" si="3493"/>
        <v>35984.413267163771</v>
      </c>
      <c r="VC23" s="108">
        <f t="shared" si="3493"/>
        <v>54109.290738089141</v>
      </c>
      <c r="VD23" s="108">
        <f t="shared" si="3494"/>
        <v>28309.729911222192</v>
      </c>
      <c r="VE23" s="108">
        <f t="shared" si="3494"/>
        <v>18352.514563137145</v>
      </c>
      <c r="VF23" s="108">
        <f t="shared" si="3494"/>
        <v>18703.945693069556</v>
      </c>
      <c r="VG23" s="108">
        <f t="shared" si="3494"/>
        <v>20187.766019450861</v>
      </c>
      <c r="VH23" s="108">
        <f t="shared" si="3494"/>
        <v>23506.837802145874</v>
      </c>
      <c r="VI23" s="108">
        <f t="shared" si="3494"/>
        <v>34420.726781713609</v>
      </c>
      <c r="VJ23" s="108">
        <f t="shared" si="3494"/>
        <v>51757.995858379334</v>
      </c>
      <c r="VK23" s="108">
        <f t="shared" si="3495"/>
        <v>21328.866322054142</v>
      </c>
      <c r="VL23" s="108">
        <f t="shared" si="3495"/>
        <v>13826.989201883378</v>
      </c>
      <c r="VM23" s="108">
        <f t="shared" si="3495"/>
        <v>14091.761335536461</v>
      </c>
      <c r="VN23" s="108">
        <f t="shared" si="3495"/>
        <v>15209.688122071715</v>
      </c>
      <c r="VO23" s="108">
        <f t="shared" si="3495"/>
        <v>17710.313828795304</v>
      </c>
      <c r="VP23" s="108">
        <f t="shared" si="3495"/>
        <v>25932.959535021695</v>
      </c>
      <c r="VQ23" s="108">
        <f t="shared" si="3495"/>
        <v>38995.051461907271</v>
      </c>
      <c r="VR23" s="108">
        <f t="shared" si="3496"/>
        <v>23332.309064788617</v>
      </c>
      <c r="VS23" s="108">
        <f t="shared" si="3496"/>
        <v>15125.77277303538</v>
      </c>
      <c r="VT23" s="108">
        <f t="shared" si="3496"/>
        <v>15415.415230391376</v>
      </c>
      <c r="VU23" s="108">
        <f t="shared" si="3496"/>
        <v>16638.350050338919</v>
      </c>
      <c r="VV23" s="108">
        <f t="shared" si="3496"/>
        <v>19373.862147589996</v>
      </c>
      <c r="VW23" s="108">
        <f t="shared" si="3496"/>
        <v>28368.869573256783</v>
      </c>
      <c r="VX23" s="108">
        <f t="shared" si="3496"/>
        <v>42657.897469485957</v>
      </c>
      <c r="VY23" s="108">
        <f t="shared" si="3497"/>
        <v>19045.94699032799</v>
      </c>
      <c r="VZ23" s="108">
        <f t="shared" si="3497"/>
        <v>12347.027704074699</v>
      </c>
      <c r="WA23" s="108">
        <f t="shared" si="3497"/>
        <v>12583.460149471874</v>
      </c>
      <c r="WB23" s="108">
        <f t="shared" si="3497"/>
        <v>13581.73047448217</v>
      </c>
      <c r="WC23" s="108">
        <f t="shared" si="3497"/>
        <v>15814.703569899932</v>
      </c>
      <c r="WD23" s="108">
        <f t="shared" si="3497"/>
        <v>23157.244513067759</v>
      </c>
      <c r="WE23" s="108">
        <f t="shared" si="3497"/>
        <v>34821.24515266173</v>
      </c>
      <c r="WF23" s="108">
        <f t="shared" si="3498"/>
        <v>16744.171334005005</v>
      </c>
      <c r="WG23" s="108">
        <f t="shared" si="3498"/>
        <v>10854.842106182556</v>
      </c>
      <c r="WH23" s="108">
        <f t="shared" si="3498"/>
        <v>11062.700784811583</v>
      </c>
      <c r="WI23" s="108">
        <f t="shared" si="3498"/>
        <v>11940.326316800811</v>
      </c>
      <c r="WJ23" s="108">
        <f t="shared" si="3498"/>
        <v>13903.436059408294</v>
      </c>
      <c r="WK23" s="108">
        <f t="shared" si="3498"/>
        <v>20358.602801276433</v>
      </c>
      <c r="WL23" s="108">
        <f t="shared" si="3498"/>
        <v>30612.964280308464</v>
      </c>
      <c r="WM23" s="108">
        <f t="shared" si="3499"/>
        <v>16343.554349479939</v>
      </c>
      <c r="WN23" s="108">
        <f t="shared" si="3499"/>
        <v>10595.1317851801</v>
      </c>
      <c r="WO23" s="108">
        <f t="shared" si="3499"/>
        <v>10798.017287449504</v>
      </c>
      <c r="WP23" s="108">
        <f t="shared" si="3499"/>
        <v>11654.644963698109</v>
      </c>
      <c r="WQ23" s="108">
        <f t="shared" si="3499"/>
        <v>13570.785818464721</v>
      </c>
      <c r="WR23" s="108">
        <f t="shared" si="3499"/>
        <v>19871.507805609057</v>
      </c>
      <c r="WS23" s="108">
        <f t="shared" si="3499"/>
        <v>29880.525917566429</v>
      </c>
      <c r="WT23" s="108">
        <f t="shared" si="3500"/>
        <v>18510.53042396927</v>
      </c>
      <c r="WU23" s="108">
        <f t="shared" si="3500"/>
        <v>11999.930067952493</v>
      </c>
      <c r="WV23" s="108">
        <f t="shared" si="3500"/>
        <v>12229.715962870732</v>
      </c>
      <c r="WW23" s="108">
        <f t="shared" si="3500"/>
        <v>13199.923074747743</v>
      </c>
      <c r="WX23" s="108">
        <f t="shared" si="3500"/>
        <v>15370.12319342</v>
      </c>
      <c r="WY23" s="108">
        <f t="shared" si="3500"/>
        <v>22506.251818936435</v>
      </c>
      <c r="WZ23" s="108">
        <f t="shared" si="3500"/>
        <v>33842.355968236232</v>
      </c>
      <c r="XA23" s="108">
        <f t="shared" si="3501"/>
        <v>17012.475984032961</v>
      </c>
      <c r="XB23" s="108">
        <f t="shared" si="3501"/>
        <v>11028.777534476541</v>
      </c>
      <c r="XC23" s="108">
        <f t="shared" si="3501"/>
        <v>11239.966891519709</v>
      </c>
      <c r="XD23" s="108">
        <f t="shared" si="3501"/>
        <v>12131.655287924197</v>
      </c>
      <c r="XE23" s="108">
        <f t="shared" si="3501"/>
        <v>14126.221437776336</v>
      </c>
      <c r="XF23" s="108">
        <f t="shared" si="3501"/>
        <v>20684.824248172496</v>
      </c>
      <c r="XG23" s="108">
        <f t="shared" si="3501"/>
        <v>31103.499195635439</v>
      </c>
      <c r="XH23" s="108">
        <f t="shared" si="3502"/>
        <v>21359.317608499303</v>
      </c>
      <c r="XI23" s="108">
        <f t="shared" si="3502"/>
        <v>13846.73003585472</v>
      </c>
      <c r="XJ23" s="108">
        <f t="shared" si="3502"/>
        <v>14111.880185477468</v>
      </c>
      <c r="XK23" s="108">
        <f t="shared" si="3502"/>
        <v>15231.403039440193</v>
      </c>
      <c r="XL23" s="108">
        <f t="shared" si="3502"/>
        <v>17735.598896988384</v>
      </c>
      <c r="XM23" s="108">
        <f t="shared" si="3502"/>
        <v>25969.984099161567</v>
      </c>
      <c r="XN23" s="108">
        <f t="shared" si="3502"/>
        <v>39050.724813883891</v>
      </c>
      <c r="XO23" s="108">
        <f t="shared" si="3503"/>
        <v>18111.446499823</v>
      </c>
      <c r="XP23" s="108">
        <f t="shared" si="3503"/>
        <v>11741.213592988704</v>
      </c>
      <c r="XQ23" s="108">
        <f t="shared" si="3503"/>
        <v>11966.045342641679</v>
      </c>
      <c r="XR23" s="108">
        <f t="shared" si="3503"/>
        <v>12915.334952287576</v>
      </c>
      <c r="XS23" s="108">
        <f t="shared" si="3503"/>
        <v>15038.745921232341</v>
      </c>
      <c r="XT23" s="108">
        <f t="shared" si="3503"/>
        <v>22021.020813233074</v>
      </c>
      <c r="XU23" s="108">
        <f t="shared" si="3503"/>
        <v>33112.720462779849</v>
      </c>
      <c r="XV23" s="108">
        <f t="shared" si="3504"/>
        <v>20562.348855150285</v>
      </c>
      <c r="XW23" s="108">
        <f t="shared" si="3504"/>
        <v>13330.074430235358</v>
      </c>
      <c r="XX23" s="108">
        <f t="shared" si="3504"/>
        <v>13585.33117464412</v>
      </c>
      <c r="XY23" s="108">
        <f t="shared" si="3504"/>
        <v>14663.081873258894</v>
      </c>
      <c r="XZ23" s="108">
        <f t="shared" si="3504"/>
        <v>17073.840014897203</v>
      </c>
      <c r="YA23" s="108">
        <f t="shared" si="3504"/>
        <v>25000.980021813764</v>
      </c>
      <c r="YB23" s="108">
        <f t="shared" si="3504"/>
        <v>37593.64607931269</v>
      </c>
      <c r="YC23" s="108">
        <f t="shared" si="3505"/>
        <v>20309.484540410453</v>
      </c>
      <c r="YD23" s="108">
        <f t="shared" si="3505"/>
        <v>13166.148598610915</v>
      </c>
      <c r="YE23" s="108">
        <f t="shared" si="3505"/>
        <v>13418.26633773325</v>
      </c>
      <c r="YF23" s="108">
        <f t="shared" si="3505"/>
        <v>14482.763458472007</v>
      </c>
      <c r="YG23" s="108">
        <f t="shared" si="3505"/>
        <v>16863.875439071853</v>
      </c>
      <c r="YH23" s="108">
        <f t="shared" si="3505"/>
        <v>24693.531892926643</v>
      </c>
      <c r="YI23" s="108">
        <f t="shared" si="3505"/>
        <v>37131.340356295244</v>
      </c>
      <c r="YJ23" s="108">
        <f t="shared" si="3506"/>
        <v>27363.106475418921</v>
      </c>
      <c r="YK23" s="108">
        <f t="shared" si="3506"/>
        <v>17738.841439237094</v>
      </c>
      <c r="YL23" s="108">
        <f t="shared" si="3506"/>
        <v>18078.521381690571</v>
      </c>
      <c r="YM23" s="108">
        <f t="shared" si="3506"/>
        <v>19512.725583160805</v>
      </c>
      <c r="YN23" s="108">
        <f t="shared" si="3506"/>
        <v>22720.813928554744</v>
      </c>
      <c r="YO23" s="108">
        <f t="shared" si="3506"/>
        <v>33269.763252526594</v>
      </c>
      <c r="YP23" s="108">
        <f t="shared" si="3506"/>
        <v>50027.307080231425</v>
      </c>
      <c r="YQ23" s="108">
        <f t="shared" si="3507"/>
        <v>19689.567918989491</v>
      </c>
      <c r="YR23" s="108">
        <f t="shared" si="3507"/>
        <v>17053.956465266489</v>
      </c>
      <c r="YS23" s="108">
        <f t="shared" si="3507"/>
        <v>20774.819694051905</v>
      </c>
      <c r="YT23" s="108">
        <f t="shared" si="3507"/>
        <v>22480.215340578554</v>
      </c>
      <c r="YU23" s="108">
        <f t="shared" si="3507"/>
        <v>34573.020834131152</v>
      </c>
      <c r="YV23" s="108">
        <f t="shared" si="3507"/>
        <v>13798.201140079249</v>
      </c>
      <c r="YW23" s="108">
        <f t="shared" si="3507"/>
        <v>26666.186472962141</v>
      </c>
      <c r="YX23" s="108">
        <f t="shared" si="3508"/>
        <v>15902.564124460665</v>
      </c>
      <c r="YY23" s="108">
        <f t="shared" si="3508"/>
        <v>10309.248466891742</v>
      </c>
      <c r="YZ23" s="108">
        <f t="shared" si="3508"/>
        <v>10506.659607747113</v>
      </c>
      <c r="ZA23" s="108">
        <f t="shared" si="3508"/>
        <v>11340.173313580915</v>
      </c>
      <c r="ZB23" s="108">
        <f t="shared" si="3508"/>
        <v>13204.611866103889</v>
      </c>
      <c r="ZC23" s="108">
        <f t="shared" si="3508"/>
        <v>19335.324518223551</v>
      </c>
      <c r="ZD23" s="108">
        <f t="shared" si="3508"/>
        <v>29074.274133755323</v>
      </c>
      <c r="ZE23" s="108">
        <f t="shared" si="3509"/>
        <v>23392.34173723578</v>
      </c>
      <c r="ZF23" s="108">
        <f t="shared" si="3509"/>
        <v>15164.690505518371</v>
      </c>
      <c r="ZG23" s="108">
        <f t="shared" si="3509"/>
        <v>15455.078196049571</v>
      </c>
      <c r="ZH23" s="108">
        <f t="shared" si="3509"/>
        <v>16681.159556070208</v>
      </c>
      <c r="ZI23" s="108">
        <f t="shared" si="3509"/>
        <v>19423.709966642677</v>
      </c>
      <c r="ZJ23" s="108">
        <f t="shared" si="3509"/>
        <v>28441.861022583926</v>
      </c>
      <c r="ZK23" s="108">
        <f t="shared" si="3509"/>
        <v>42767.653755456595</v>
      </c>
      <c r="ZL23" s="108">
        <f t="shared" si="3510"/>
        <v>19241.501246073509</v>
      </c>
      <c r="ZM23" s="108">
        <f t="shared" si="3510"/>
        <v>12473.80080779938</v>
      </c>
      <c r="ZN23" s="108">
        <f t="shared" si="3510"/>
        <v>12712.660823267877</v>
      </c>
      <c r="ZO23" s="108">
        <f t="shared" si="3510"/>
        <v>13721.180888579318</v>
      </c>
      <c r="ZP23" s="108">
        <f t="shared" si="3510"/>
        <v>15977.081034670695</v>
      </c>
      <c r="ZQ23" s="108">
        <f t="shared" si="3510"/>
        <v>23395.01151505352</v>
      </c>
      <c r="ZR23" s="108">
        <f t="shared" si="3510"/>
        <v>35178.772278166129</v>
      </c>
      <c r="ZS23" s="108">
        <f t="shared" si="3511"/>
        <v>19728.504020119795</v>
      </c>
      <c r="ZT23" s="108">
        <f t="shared" si="3511"/>
        <v>12789.512950974213</v>
      </c>
      <c r="ZU23" s="108">
        <f t="shared" si="3511"/>
        <v>13034.418518120527</v>
      </c>
      <c r="ZV23" s="108">
        <f t="shared" si="3511"/>
        <v>14068.464246071633</v>
      </c>
      <c r="ZW23" s="108">
        <f t="shared" si="3511"/>
        <v>16381.46126912016</v>
      </c>
      <c r="ZX23" s="108">
        <f t="shared" si="3511"/>
        <v>23987.139715497378</v>
      </c>
      <c r="ZY23" s="108">
        <f t="shared" si="3511"/>
        <v>36069.147694715575</v>
      </c>
      <c r="ZZ23" s="108">
        <v>34487.224194263952</v>
      </c>
      <c r="AAA23" s="108">
        <v>31736.307765066769</v>
      </c>
      <c r="AAB23" s="108">
        <v>29520.438741889742</v>
      </c>
      <c r="AAC23" s="108">
        <v>33496.00243384955</v>
      </c>
      <c r="AAD23" s="108">
        <v>36979.502376261298</v>
      </c>
      <c r="AAE23" s="108">
        <v>43071.264281504213</v>
      </c>
      <c r="AAF23" s="108">
        <v>67526.491004142226</v>
      </c>
      <c r="AAG23" s="108">
        <v>44943.401105771685</v>
      </c>
      <c r="AAH23" s="108">
        <v>41780.920429068989</v>
      </c>
      <c r="AAI23" s="108">
        <v>41873.308952336345</v>
      </c>
      <c r="AAJ23" s="108">
        <v>44948.869403488759</v>
      </c>
      <c r="AAK23" s="108">
        <v>51334.312951742744</v>
      </c>
      <c r="AAL23" s="108">
        <v>54240.41918763041</v>
      </c>
      <c r="AAM23" s="108">
        <v>79432.932876856576</v>
      </c>
      <c r="AAN23" s="108">
        <v>66586.440485603656</v>
      </c>
      <c r="AAO23" s="108">
        <v>60669.14641753344</v>
      </c>
      <c r="AAP23" s="596">
        <f t="shared" ca="1" si="864"/>
        <v>55622.190217365125</v>
      </c>
      <c r="AAQ23" s="596">
        <f t="shared" ca="1" si="864"/>
        <v>60406.289939421193</v>
      </c>
      <c r="AAR23" s="596">
        <f t="shared" ca="1" si="864"/>
        <v>66440.364199585005</v>
      </c>
      <c r="AAS23" s="596">
        <f t="shared" ca="1" si="864"/>
        <v>72566.07926312201</v>
      </c>
      <c r="AAT23" s="596">
        <f t="shared" ca="1" si="864"/>
        <v>89571.250670827314</v>
      </c>
      <c r="AAU23" s="596">
        <f t="shared" ca="1" si="864"/>
        <v>83184.983674240546</v>
      </c>
      <c r="AAV23" s="596">
        <f t="shared" ca="1" si="864"/>
        <v>121500.62729543464</v>
      </c>
      <c r="AAW23" s="596">
        <f t="shared" ca="1" si="864"/>
        <v>73698.521002271984</v>
      </c>
      <c r="AAX23" s="348">
        <v>0</v>
      </c>
      <c r="AAY23" s="596">
        <f t="shared" ca="1" si="2861"/>
        <v>27484.51782803272</v>
      </c>
      <c r="AAZ23" s="596">
        <f t="shared" ca="1" si="2861"/>
        <v>31520.851837996717</v>
      </c>
      <c r="ABA23" s="596">
        <f t="shared" ca="1" si="2861"/>
        <v>35924.473428524179</v>
      </c>
      <c r="ABB23" s="596">
        <f t="shared" ca="1" si="2861"/>
        <v>20398.605394722857</v>
      </c>
      <c r="ABC23" s="596">
        <f t="shared" ca="1" si="2861"/>
        <v>18360.173085870676</v>
      </c>
      <c r="ABD23" s="596">
        <f t="shared" ca="1" si="2861"/>
        <v>22451.785348073379</v>
      </c>
      <c r="ABE23" s="348">
        <v>0</v>
      </c>
      <c r="ABF23" s="596">
        <f t="shared" ca="1" si="2861"/>
        <v>16462.799490977388</v>
      </c>
      <c r="ABG23" s="596">
        <f t="shared" ca="1" si="2861"/>
        <v>21621.827290485675</v>
      </c>
      <c r="ABH23" s="596">
        <f t="shared" ca="1" si="2861"/>
        <v>25857.879486305796</v>
      </c>
      <c r="ABI23" s="108">
        <f t="shared" ref="ABI23:ABO23" si="3555">$ABO56*ABI$32</f>
        <v>0</v>
      </c>
      <c r="ABJ23" s="108">
        <f t="shared" si="3555"/>
        <v>0</v>
      </c>
      <c r="ABK23" s="108">
        <f t="shared" si="3555"/>
        <v>0</v>
      </c>
      <c r="ABL23" s="108">
        <f t="shared" si="3555"/>
        <v>0</v>
      </c>
      <c r="ABM23" s="108">
        <f t="shared" si="3555"/>
        <v>0</v>
      </c>
      <c r="ABN23" s="108">
        <f t="shared" si="3555"/>
        <v>0</v>
      </c>
      <c r="ABO23" s="108">
        <f t="shared" si="3555"/>
        <v>0</v>
      </c>
      <c r="ABP23" s="108">
        <f t="shared" ref="ABP23:ABV23" si="3556">$ABV56*ABP$32</f>
        <v>0</v>
      </c>
      <c r="ABQ23" s="108">
        <f t="shared" si="3556"/>
        <v>0</v>
      </c>
      <c r="ABR23" s="108">
        <f t="shared" si="3556"/>
        <v>0</v>
      </c>
      <c r="ABS23" s="108">
        <f t="shared" si="3556"/>
        <v>0</v>
      </c>
      <c r="ABT23" s="108">
        <f t="shared" si="3556"/>
        <v>0</v>
      </c>
      <c r="ABU23" s="108">
        <f t="shared" si="3556"/>
        <v>0</v>
      </c>
      <c r="ABV23" s="108">
        <f t="shared" si="3556"/>
        <v>0</v>
      </c>
      <c r="ABW23" s="108">
        <f t="shared" ref="ABW23:ACC23" si="3557">$ACC56*ABW$32</f>
        <v>0</v>
      </c>
      <c r="ABX23" s="108">
        <f t="shared" si="3557"/>
        <v>0</v>
      </c>
      <c r="ABY23" s="108">
        <f t="shared" si="3557"/>
        <v>0</v>
      </c>
      <c r="ABZ23" s="108">
        <f t="shared" si="3557"/>
        <v>0</v>
      </c>
      <c r="ACA23" s="108">
        <f t="shared" si="3557"/>
        <v>0</v>
      </c>
      <c r="ACB23" s="108">
        <f t="shared" si="3557"/>
        <v>0</v>
      </c>
      <c r="ACC23" s="108">
        <f t="shared" si="3557"/>
        <v>0</v>
      </c>
      <c r="ACD23" s="108">
        <f t="shared" ref="ACD23:ACJ23" si="3558">$ACI56*ACD$32</f>
        <v>0</v>
      </c>
      <c r="ACE23" s="108">
        <f t="shared" si="3558"/>
        <v>0</v>
      </c>
      <c r="ACF23" s="108">
        <f t="shared" si="3558"/>
        <v>0</v>
      </c>
      <c r="ACG23" s="108">
        <f t="shared" si="3558"/>
        <v>0</v>
      </c>
      <c r="ACH23" s="108">
        <f t="shared" si="3558"/>
        <v>0</v>
      </c>
      <c r="ACI23" s="108">
        <f t="shared" si="3558"/>
        <v>0</v>
      </c>
      <c r="ACJ23" s="108">
        <f t="shared" si="3558"/>
        <v>0</v>
      </c>
    </row>
    <row r="24" spans="1:764">
      <c r="A24" s="601" t="s">
        <v>31</v>
      </c>
      <c r="B24" s="596">
        <f>$H$57*B$32</f>
        <v>0</v>
      </c>
      <c r="C24" s="596">
        <f t="shared" ref="C24:H24" si="3559">$H$57*C$32</f>
        <v>21938.886287999998</v>
      </c>
      <c r="D24" s="596">
        <f t="shared" si="3559"/>
        <v>20596.357425599996</v>
      </c>
      <c r="E24" s="596">
        <f t="shared" si="3559"/>
        <v>16928.961508799999</v>
      </c>
      <c r="F24" s="596">
        <f t="shared" si="3559"/>
        <v>21349.483372799994</v>
      </c>
      <c r="G24" s="596">
        <f t="shared" si="3559"/>
        <v>36231.906981599997</v>
      </c>
      <c r="H24" s="596">
        <f t="shared" si="3559"/>
        <v>46677.436423199993</v>
      </c>
      <c r="I24" s="596">
        <f>$O$57*I$32</f>
        <v>22360.853099999997</v>
      </c>
      <c r="J24" s="596">
        <f t="shared" ref="J24:O24" si="3560">$O$57*J$32</f>
        <v>14496.001319999999</v>
      </c>
      <c r="K24" s="596">
        <f t="shared" si="3560"/>
        <v>14773.584323999999</v>
      </c>
      <c r="L24" s="596">
        <f t="shared" si="3560"/>
        <v>15945.601452000001</v>
      </c>
      <c r="M24" s="596">
        <f t="shared" si="3560"/>
        <v>18567.218711999998</v>
      </c>
      <c r="N24" s="596">
        <f t="shared" si="3560"/>
        <v>27187.713114000002</v>
      </c>
      <c r="O24" s="596">
        <f t="shared" si="3560"/>
        <v>40881.807977999997</v>
      </c>
      <c r="P24" s="596">
        <f>$V$57*P$32</f>
        <v>34894.355110000004</v>
      </c>
      <c r="Q24" s="596">
        <f t="shared" ref="Q24:V24" si="3561">$V$57*Q$32</f>
        <v>25031.471141999999</v>
      </c>
      <c r="R24" s="596">
        <f t="shared" si="3561"/>
        <v>21509.012581999999</v>
      </c>
      <c r="S24" s="596">
        <f t="shared" si="3561"/>
        <v>24260.933332000001</v>
      </c>
      <c r="T24" s="596">
        <f t="shared" si="3561"/>
        <v>24393.025527999998</v>
      </c>
      <c r="U24" s="596">
        <f t="shared" si="3561"/>
        <v>34762.262914000006</v>
      </c>
      <c r="V24" s="596">
        <f t="shared" si="3561"/>
        <v>55302.599391999996</v>
      </c>
      <c r="W24" s="596">
        <f t="shared" si="3135"/>
        <v>36349.702109999998</v>
      </c>
      <c r="X24" s="596">
        <f t="shared" ref="X24:AC24" si="3562">$AC57*X$32</f>
        <v>26075.464541999998</v>
      </c>
      <c r="Y24" s="596">
        <f t="shared" si="3562"/>
        <v>22406.093981999999</v>
      </c>
      <c r="Z24" s="596">
        <f t="shared" si="3562"/>
        <v>25272.789732000001</v>
      </c>
      <c r="AA24" s="596">
        <f t="shared" si="3562"/>
        <v>25410.391127999999</v>
      </c>
      <c r="AB24" s="596">
        <f t="shared" si="3562"/>
        <v>36212.100714</v>
      </c>
      <c r="AC24" s="596">
        <f t="shared" si="3562"/>
        <v>57609.117791999997</v>
      </c>
      <c r="AD24" s="596">
        <f t="shared" si="3137"/>
        <v>37309.990599999997</v>
      </c>
      <c r="AE24" s="596">
        <f t="shared" ref="AE24:AJ24" si="3563">$AJ57*AE$32</f>
        <v>24187.16632</v>
      </c>
      <c r="AF24" s="596">
        <f t="shared" si="3563"/>
        <v>24650.324823999999</v>
      </c>
      <c r="AG24" s="596">
        <f t="shared" si="3563"/>
        <v>26605.882952</v>
      </c>
      <c r="AH24" s="596">
        <f t="shared" si="3563"/>
        <v>30980.157711999997</v>
      </c>
      <c r="AI24" s="596">
        <f t="shared" si="3563"/>
        <v>45363.802364000003</v>
      </c>
      <c r="AJ24" s="596">
        <f t="shared" si="3563"/>
        <v>68212.955228000006</v>
      </c>
      <c r="AK24" s="596">
        <f t="shared" si="3139"/>
        <v>35042.781112500001</v>
      </c>
      <c r="AL24" s="596">
        <f t="shared" ref="AL24:AQ24" si="3564">$AQ57*AL$32</f>
        <v>22717.389135000001</v>
      </c>
      <c r="AM24" s="596">
        <f t="shared" si="3564"/>
        <v>23152.402969499999</v>
      </c>
      <c r="AN24" s="596">
        <f t="shared" si="3564"/>
        <v>24989.128048500002</v>
      </c>
      <c r="AO24" s="596">
        <f t="shared" si="3564"/>
        <v>29097.592041</v>
      </c>
      <c r="AP24" s="596">
        <f t="shared" si="3564"/>
        <v>42607.188345750008</v>
      </c>
      <c r="AQ24" s="596">
        <f t="shared" si="3564"/>
        <v>64067.870847750004</v>
      </c>
      <c r="AR24" s="596">
        <f t="shared" si="3141"/>
        <v>40469.656237499992</v>
      </c>
      <c r="AS24" s="596">
        <f t="shared" ref="AS24:AX24" si="3565">$AX57*AS$32</f>
        <v>37399.544384999994</v>
      </c>
      <c r="AT24" s="596">
        <f t="shared" si="3565"/>
        <v>43483.947874499994</v>
      </c>
      <c r="AU24" s="596">
        <f t="shared" si="3565"/>
        <v>28859.051413499998</v>
      </c>
      <c r="AV24" s="596">
        <f t="shared" si="3565"/>
        <v>33603.769730999993</v>
      </c>
      <c r="AW24" s="596">
        <f t="shared" si="3565"/>
        <v>35250.466088249996</v>
      </c>
      <c r="AX24" s="596">
        <f t="shared" si="3565"/>
        <v>60034.641770249997</v>
      </c>
      <c r="AY24" s="596">
        <f t="shared" si="3143"/>
        <v>39812.494487499993</v>
      </c>
      <c r="AZ24" s="596">
        <f t="shared" ref="AZ24:BE24" si="3566">$BE57*AZ$32</f>
        <v>25809.479185</v>
      </c>
      <c r="BA24" s="596">
        <f t="shared" si="3566"/>
        <v>26303.703254499997</v>
      </c>
      <c r="BB24" s="596">
        <f t="shared" si="3566"/>
        <v>28390.427103500002</v>
      </c>
      <c r="BC24" s="596">
        <f t="shared" si="3566"/>
        <v>33058.098870999995</v>
      </c>
      <c r="BD24" s="596">
        <f t="shared" si="3566"/>
        <v>48406.501918250004</v>
      </c>
      <c r="BE24" s="596">
        <f t="shared" si="3566"/>
        <v>72788.222680249994</v>
      </c>
      <c r="BF24" s="596">
        <f t="shared" si="3145"/>
        <v>27904.228968000003</v>
      </c>
      <c r="BG24" s="596">
        <f t="shared" ref="BG24:BL24" si="3567">$BL57*BG$32</f>
        <v>18089.638089600005</v>
      </c>
      <c r="BH24" s="596">
        <f t="shared" si="3567"/>
        <v>18436.035414720001</v>
      </c>
      <c r="BI24" s="596">
        <f t="shared" si="3567"/>
        <v>19898.601898560006</v>
      </c>
      <c r="BJ24" s="596">
        <f t="shared" si="3567"/>
        <v>23170.132191360004</v>
      </c>
      <c r="BK24" s="596">
        <f t="shared" si="3567"/>
        <v>33927.69356592001</v>
      </c>
      <c r="BL24" s="596">
        <f t="shared" si="3567"/>
        <v>51016.628271840011</v>
      </c>
      <c r="BM24" s="596">
        <f t="shared" si="3147"/>
        <v>28262.014032000003</v>
      </c>
      <c r="BN24" s="596">
        <f t="shared" ref="BN24:BS24" si="3568">$BS57*BN$32</f>
        <v>18321.581510400003</v>
      </c>
      <c r="BO24" s="596">
        <f t="shared" si="3568"/>
        <v>18672.42030528</v>
      </c>
      <c r="BP24" s="596">
        <f t="shared" si="3568"/>
        <v>20153.739661440002</v>
      </c>
      <c r="BQ24" s="596">
        <f t="shared" si="3568"/>
        <v>23467.21716864</v>
      </c>
      <c r="BR24" s="596">
        <f t="shared" si="3568"/>
        <v>34362.710854080004</v>
      </c>
      <c r="BS24" s="596">
        <f t="shared" si="3568"/>
        <v>51670.758068160008</v>
      </c>
      <c r="BT24" s="596">
        <f t="shared" si="3149"/>
        <v>32264.108687999997</v>
      </c>
      <c r="BU24" s="596">
        <f t="shared" ref="BU24:BZ24" si="3569">$BZ57*BU$32</f>
        <v>20916.042873599999</v>
      </c>
      <c r="BV24" s="596">
        <f t="shared" si="3569"/>
        <v>21316.562843519998</v>
      </c>
      <c r="BW24" s="596">
        <f t="shared" si="3569"/>
        <v>23007.647160960001</v>
      </c>
      <c r="BX24" s="596">
        <f t="shared" si="3569"/>
        <v>26790.335765759999</v>
      </c>
      <c r="BY24" s="596">
        <f t="shared" si="3569"/>
        <v>39228.70594272</v>
      </c>
      <c r="BZ24" s="596">
        <f t="shared" si="3569"/>
        <v>58987.691125440004</v>
      </c>
      <c r="CA24" s="596">
        <f t="shared" si="3151"/>
        <v>32123.509264</v>
      </c>
      <c r="CB24" s="596">
        <f t="shared" ref="CB24:CG24" si="3570">$CG57*CB$32</f>
        <v>20824.895660800001</v>
      </c>
      <c r="CC24" s="596">
        <f t="shared" si="3570"/>
        <v>21223.67025856</v>
      </c>
      <c r="CD24" s="596">
        <f t="shared" si="3570"/>
        <v>22907.385226880004</v>
      </c>
      <c r="CE24" s="596">
        <f t="shared" si="3570"/>
        <v>26673.58976128</v>
      </c>
      <c r="CF24" s="596">
        <f t="shared" si="3570"/>
        <v>39057.756436160002</v>
      </c>
      <c r="CG24" s="596">
        <f t="shared" si="3570"/>
        <v>58730.636592320006</v>
      </c>
      <c r="CH24" s="596">
        <f t="shared" si="3153"/>
        <v>30451.273215999998</v>
      </c>
      <c r="CI24" s="596">
        <f t="shared" ref="CI24:CN24" si="3571">$CN57*CI$32</f>
        <v>19740.825395200001</v>
      </c>
      <c r="CJ24" s="596">
        <f t="shared" si="3571"/>
        <v>20118.841200639999</v>
      </c>
      <c r="CK24" s="596">
        <f t="shared" si="3571"/>
        <v>21714.907934720002</v>
      </c>
      <c r="CL24" s="596">
        <f t="shared" si="3571"/>
        <v>25285.057208319999</v>
      </c>
      <c r="CM24" s="596">
        <f t="shared" si="3571"/>
        <v>37024.548055040003</v>
      </c>
      <c r="CN24" s="596">
        <f t="shared" si="3571"/>
        <v>55673.327790080002</v>
      </c>
      <c r="CO24" s="596">
        <f t="shared" si="3155"/>
        <v>24578.160230400001</v>
      </c>
      <c r="CP24" s="596">
        <f t="shared" ref="CP24:CU24" si="3572">$CU57*CP$32</f>
        <v>25142.9157504</v>
      </c>
      <c r="CQ24" s="596">
        <f t="shared" si="3572"/>
        <v>26972.723635200004</v>
      </c>
      <c r="CR24" s="596">
        <f t="shared" si="3572"/>
        <v>34472.676940800004</v>
      </c>
      <c r="CS24" s="596">
        <f t="shared" si="3572"/>
        <v>38968.130879999997</v>
      </c>
      <c r="CT24" s="596">
        <f t="shared" si="3572"/>
        <v>28621.809753600002</v>
      </c>
      <c r="CU24" s="596">
        <f t="shared" si="3572"/>
        <v>47145.790809600003</v>
      </c>
      <c r="CV24" s="596">
        <f t="shared" si="3157"/>
        <v>35715.641360000001</v>
      </c>
      <c r="CW24" s="596">
        <f t="shared" ref="CW24:DB24" si="3573">$DB57*CW$32</f>
        <v>23153.588192000003</v>
      </c>
      <c r="CX24" s="596">
        <f t="shared" si="3573"/>
        <v>23596.954774400001</v>
      </c>
      <c r="CY24" s="596">
        <f t="shared" si="3573"/>
        <v>25468.947011200002</v>
      </c>
      <c r="CZ24" s="596">
        <f t="shared" si="3573"/>
        <v>29656.298067200001</v>
      </c>
      <c r="DA24" s="596">
        <f t="shared" si="3573"/>
        <v>43425.293598400007</v>
      </c>
      <c r="DB24" s="596">
        <f t="shared" si="3573"/>
        <v>65298.044996800003</v>
      </c>
      <c r="DC24" s="596">
        <f t="shared" si="3159"/>
        <v>32741.671872000003</v>
      </c>
      <c r="DD24" s="596">
        <f t="shared" ref="DD24:DI24" si="3574">$DI57*DD$32</f>
        <v>21225.635558400001</v>
      </c>
      <c r="DE24" s="596">
        <f t="shared" si="3574"/>
        <v>21632.083898880002</v>
      </c>
      <c r="DF24" s="596">
        <f t="shared" si="3574"/>
        <v>23348.199114240004</v>
      </c>
      <c r="DG24" s="596">
        <f t="shared" si="3574"/>
        <v>27186.877885440001</v>
      </c>
      <c r="DH24" s="596">
        <f t="shared" si="3574"/>
        <v>39809.356903680011</v>
      </c>
      <c r="DI24" s="596">
        <f t="shared" si="3574"/>
        <v>59860.808367360005</v>
      </c>
      <c r="DJ24" s="596">
        <f t="shared" si="3161"/>
        <v>21517.379002560003</v>
      </c>
      <c r="DK24" s="596">
        <f t="shared" ref="DK24:DP24" si="3575">$DP57*DK$32</f>
        <v>19675.345616640003</v>
      </c>
      <c r="DL24" s="596">
        <f t="shared" si="3575"/>
        <v>17833.312230720003</v>
      </c>
      <c r="DM24" s="596">
        <f t="shared" si="3575"/>
        <v>20161.156619520003</v>
      </c>
      <c r="DN24" s="596">
        <f t="shared" si="3575"/>
        <v>22772.390760000002</v>
      </c>
      <c r="DO24" s="596">
        <f t="shared" si="3575"/>
        <v>35403.476834880006</v>
      </c>
      <c r="DP24" s="596">
        <f t="shared" si="3575"/>
        <v>65078.432260800007</v>
      </c>
      <c r="DQ24" s="596">
        <f t="shared" si="3163"/>
        <v>38636.056199999999</v>
      </c>
      <c r="DR24" s="596">
        <f t="shared" ref="DR24:DW24" si="3576">$DW57*DR$32</f>
        <v>25046.822639999999</v>
      </c>
      <c r="DS24" s="596">
        <f t="shared" si="3576"/>
        <v>25526.442648</v>
      </c>
      <c r="DT24" s="596">
        <f t="shared" si="3576"/>
        <v>27551.504904000001</v>
      </c>
      <c r="DU24" s="596">
        <f t="shared" si="3576"/>
        <v>32081.249423999998</v>
      </c>
      <c r="DV24" s="596">
        <f t="shared" si="3576"/>
        <v>46976.115228000002</v>
      </c>
      <c r="DW24" s="596">
        <f t="shared" si="3576"/>
        <v>70637.368956000006</v>
      </c>
      <c r="DX24" s="596">
        <f t="shared" si="3231"/>
        <v>37468.325949600003</v>
      </c>
      <c r="DY24" s="596">
        <f t="shared" si="3232"/>
        <v>33549.857980800007</v>
      </c>
      <c r="DZ24" s="596">
        <f t="shared" si="3233"/>
        <v>56056.760776800009</v>
      </c>
      <c r="EA24" s="596">
        <f t="shared" si="3234"/>
        <v>58874.1716304</v>
      </c>
      <c r="EB24" s="596">
        <f t="shared" si="3235"/>
        <v>31218.207619200002</v>
      </c>
      <c r="EC24" s="596">
        <f t="shared" si="3236"/>
        <v>42034.474574400003</v>
      </c>
      <c r="ED24" s="596">
        <f t="shared" si="3237"/>
        <v>64638.529468800007</v>
      </c>
      <c r="EE24" s="596">
        <f t="shared" si="3238"/>
        <v>33019.104663999999</v>
      </c>
      <c r="EF24" s="596">
        <f t="shared" si="3239"/>
        <v>21405.488540800001</v>
      </c>
      <c r="EG24" s="596">
        <f t="shared" si="3240"/>
        <v>21815.38087456</v>
      </c>
      <c r="EH24" s="596">
        <f t="shared" si="3241"/>
        <v>23546.037394880001</v>
      </c>
      <c r="EI24" s="596">
        <f t="shared" si="3242"/>
        <v>27417.242769279997</v>
      </c>
      <c r="EJ24" s="596">
        <f t="shared" si="3243"/>
        <v>40146.676912160001</v>
      </c>
      <c r="EK24" s="596">
        <f t="shared" si="3244"/>
        <v>60368.032044320003</v>
      </c>
      <c r="EL24" s="596">
        <f t="shared" si="3245"/>
        <v>34160.294336000006</v>
      </c>
      <c r="EM24" s="596">
        <f t="shared" si="3246"/>
        <v>22145.294259200004</v>
      </c>
      <c r="EN24" s="596">
        <f t="shared" si="3247"/>
        <v>22569.353085440001</v>
      </c>
      <c r="EO24" s="596">
        <f t="shared" si="3248"/>
        <v>24359.823685120005</v>
      </c>
      <c r="EP24" s="596">
        <f t="shared" si="3249"/>
        <v>28364.823710720004</v>
      </c>
      <c r="EQ24" s="596">
        <f t="shared" si="3250"/>
        <v>41534.206147840014</v>
      </c>
      <c r="ER24" s="596">
        <f t="shared" si="3251"/>
        <v>62454.441575680015</v>
      </c>
      <c r="ES24" s="596">
        <f t="shared" si="3252"/>
        <v>35361.518415999999</v>
      </c>
      <c r="ET24" s="596">
        <f t="shared" si="3253"/>
        <v>22924.0188352</v>
      </c>
      <c r="EU24" s="596">
        <f t="shared" si="3254"/>
        <v>23362.989408640002</v>
      </c>
      <c r="EV24" s="596">
        <f t="shared" si="3255"/>
        <v>25216.420718720005</v>
      </c>
      <c r="EW24" s="596">
        <f t="shared" si="3256"/>
        <v>29362.25391232</v>
      </c>
      <c r="EX24" s="596">
        <f t="shared" si="3257"/>
        <v>42994.728943040005</v>
      </c>
      <c r="EY24" s="596">
        <f t="shared" si="3258"/>
        <v>64650.610566080002</v>
      </c>
      <c r="EZ24" s="596">
        <f t="shared" si="3259"/>
        <v>37874.9686</v>
      </c>
      <c r="FA24" s="596">
        <f t="shared" si="3260"/>
        <v>24553.427920000002</v>
      </c>
      <c r="FB24" s="596">
        <f t="shared" si="3261"/>
        <v>25023.599944000001</v>
      </c>
      <c r="FC24" s="596">
        <f t="shared" si="3262"/>
        <v>27008.770712000005</v>
      </c>
      <c r="FD24" s="596">
        <f t="shared" si="3263"/>
        <v>31449.284272000001</v>
      </c>
      <c r="FE24" s="596">
        <f t="shared" si="3264"/>
        <v>46050.737684000007</v>
      </c>
      <c r="FF24" s="596">
        <f t="shared" si="3265"/>
        <v>69245.890868000002</v>
      </c>
      <c r="FG24" s="596">
        <f t="shared" si="3266"/>
        <v>37722.470128000001</v>
      </c>
      <c r="FH24" s="596">
        <f t="shared" si="3267"/>
        <v>24454.566841600004</v>
      </c>
      <c r="FI24" s="596">
        <f t="shared" si="3268"/>
        <v>24922.845781120002</v>
      </c>
      <c r="FJ24" s="596">
        <f t="shared" si="3269"/>
        <v>26900.023525760003</v>
      </c>
      <c r="FK24" s="596">
        <f t="shared" si="3270"/>
        <v>31322.657954560003</v>
      </c>
      <c r="FL24" s="596">
        <f t="shared" si="3271"/>
        <v>45865.320576320009</v>
      </c>
      <c r="FM24" s="596">
        <f t="shared" si="3272"/>
        <v>68967.08159264001</v>
      </c>
      <c r="FN24" s="596">
        <f t="shared" si="3273"/>
        <v>34574.414336000002</v>
      </c>
      <c r="FO24" s="596">
        <f t="shared" si="3274"/>
        <v>22413.7582592</v>
      </c>
      <c r="FP24" s="596">
        <f t="shared" si="3275"/>
        <v>22842.957885439999</v>
      </c>
      <c r="FQ24" s="596">
        <f t="shared" si="3276"/>
        <v>24655.134085120004</v>
      </c>
      <c r="FR24" s="596">
        <f t="shared" si="3277"/>
        <v>28708.686110719998</v>
      </c>
      <c r="FS24" s="596">
        <f t="shared" si="3278"/>
        <v>42037.718947840003</v>
      </c>
      <c r="FT24" s="596">
        <f t="shared" si="3279"/>
        <v>63211.567175680007</v>
      </c>
      <c r="FU24" s="596">
        <f t="shared" si="3280"/>
        <v>35817.552232000002</v>
      </c>
      <c r="FV24" s="596">
        <f t="shared" si="3281"/>
        <v>23219.654550400002</v>
      </c>
      <c r="FW24" s="596">
        <f t="shared" si="3282"/>
        <v>23664.28623328</v>
      </c>
      <c r="FX24" s="596">
        <f t="shared" si="3283"/>
        <v>25541.620005440003</v>
      </c>
      <c r="FY24" s="596">
        <f t="shared" si="3284"/>
        <v>29740.919232640001</v>
      </c>
      <c r="FZ24" s="596">
        <f t="shared" si="3285"/>
        <v>43549.203162080004</v>
      </c>
      <c r="GA24" s="596">
        <f t="shared" si="3286"/>
        <v>65484.366184160004</v>
      </c>
      <c r="GB24" s="596">
        <f t="shared" si="3287"/>
        <v>40114.917696000004</v>
      </c>
      <c r="GC24" s="596">
        <f t="shared" si="3288"/>
        <v>26835.496665600003</v>
      </c>
      <c r="GD24" s="596">
        <f t="shared" si="3289"/>
        <v>25673.547325440002</v>
      </c>
      <c r="GE24" s="596">
        <f t="shared" si="3290"/>
        <v>28606.086136320006</v>
      </c>
      <c r="GF24" s="596">
        <f t="shared" si="3291"/>
        <v>33309.214417920004</v>
      </c>
      <c r="GG24" s="596">
        <f t="shared" si="3292"/>
        <v>48774.206826240006</v>
      </c>
      <c r="GH24" s="596">
        <f t="shared" si="3293"/>
        <v>73341.135732480005</v>
      </c>
      <c r="GI24" s="596">
        <f t="shared" si="3294"/>
        <v>39743.396840000001</v>
      </c>
      <c r="GJ24" s="596">
        <f t="shared" si="3295"/>
        <v>25764.684848000004</v>
      </c>
      <c r="GK24" s="596">
        <f t="shared" si="3296"/>
        <v>26258.051153600005</v>
      </c>
      <c r="GL24" s="596">
        <f t="shared" si="3297"/>
        <v>28341.153332800008</v>
      </c>
      <c r="GM24" s="596">
        <f t="shared" si="3298"/>
        <v>33000.723996800007</v>
      </c>
      <c r="GN24" s="596">
        <f t="shared" si="3299"/>
        <v>48322.488709600009</v>
      </c>
      <c r="GO24" s="596">
        <f t="shared" si="3300"/>
        <v>72661.893119200016</v>
      </c>
      <c r="GP24" s="596">
        <f t="shared" si="3301"/>
        <v>38403.569232000002</v>
      </c>
      <c r="GQ24" s="596">
        <f t="shared" si="3302"/>
        <v>24896.106950400004</v>
      </c>
      <c r="GR24" s="596">
        <f t="shared" si="3303"/>
        <v>25372.840913280001</v>
      </c>
      <c r="GS24" s="596">
        <f t="shared" si="3304"/>
        <v>27385.717645440003</v>
      </c>
      <c r="GT24" s="596">
        <f t="shared" si="3305"/>
        <v>31888.205072640001</v>
      </c>
      <c r="GU24" s="596">
        <f t="shared" si="3306"/>
        <v>46693.44314208001</v>
      </c>
      <c r="GV24" s="596">
        <f t="shared" si="3307"/>
        <v>70212.318644160012</v>
      </c>
      <c r="GW24" s="596">
        <f t="shared" si="3308"/>
        <v>40746.718656000005</v>
      </c>
      <c r="GX24" s="596">
        <f t="shared" si="3309"/>
        <v>26415.114163200004</v>
      </c>
      <c r="GY24" s="596">
        <f t="shared" si="3310"/>
        <v>26920.935498240004</v>
      </c>
      <c r="GZ24" s="596">
        <f t="shared" si="3311"/>
        <v>29056.625579520009</v>
      </c>
      <c r="HA24" s="596">
        <f t="shared" si="3312"/>
        <v>33833.827077120004</v>
      </c>
      <c r="HB24" s="596">
        <f t="shared" si="3313"/>
        <v>49542.389648640012</v>
      </c>
      <c r="HC24" s="596">
        <f t="shared" si="3314"/>
        <v>74496.242177280015</v>
      </c>
      <c r="HD24" s="596">
        <f t="shared" si="3315"/>
        <v>40414.815280000003</v>
      </c>
      <c r="HE24" s="596">
        <f t="shared" si="3316"/>
        <v>26199.949216000005</v>
      </c>
      <c r="HF24" s="596">
        <f t="shared" si="3317"/>
        <v>26701.650371200005</v>
      </c>
      <c r="HG24" s="596">
        <f t="shared" si="3318"/>
        <v>28819.944137600007</v>
      </c>
      <c r="HH24" s="596">
        <f t="shared" si="3319"/>
        <v>33558.232825600004</v>
      </c>
      <c r="HI24" s="596">
        <f t="shared" si="3320"/>
        <v>49138.840923200012</v>
      </c>
      <c r="HJ24" s="596">
        <f t="shared" si="3321"/>
        <v>73889.43124640001</v>
      </c>
      <c r="HK24" s="596">
        <f t="shared" si="3322"/>
        <v>38488.817864000004</v>
      </c>
      <c r="HL24" s="596">
        <f t="shared" si="3323"/>
        <v>24951.371580800002</v>
      </c>
      <c r="HM24" s="596">
        <f t="shared" si="3324"/>
        <v>25429.16380256</v>
      </c>
      <c r="HN24" s="596">
        <f t="shared" si="3325"/>
        <v>27446.508738880006</v>
      </c>
      <c r="HO24" s="596">
        <f t="shared" si="3326"/>
        <v>31958.990833280001</v>
      </c>
      <c r="HP24" s="596">
        <f t="shared" si="3327"/>
        <v>46797.09372016001</v>
      </c>
      <c r="HQ24" s="596">
        <f t="shared" si="3328"/>
        <v>70368.176660320009</v>
      </c>
      <c r="HR24" s="596">
        <f t="shared" si="3329"/>
        <v>36597.455496000002</v>
      </c>
      <c r="HS24" s="596">
        <f t="shared" si="3330"/>
        <v>23725.247011200005</v>
      </c>
      <c r="HT24" s="596">
        <f t="shared" si="3331"/>
        <v>24179.560251840005</v>
      </c>
      <c r="HU24" s="596">
        <f t="shared" si="3332"/>
        <v>26097.771712320005</v>
      </c>
      <c r="HV24" s="596">
        <f t="shared" si="3333"/>
        <v>30388.507873920003</v>
      </c>
      <c r="HW24" s="596">
        <f t="shared" si="3334"/>
        <v>44497.457958240011</v>
      </c>
      <c r="HX24" s="596">
        <f t="shared" si="3335"/>
        <v>66910.244496480009</v>
      </c>
      <c r="HY24" s="596">
        <f t="shared" si="3336"/>
        <v>36291.443552000004</v>
      </c>
      <c r="HZ24" s="596">
        <f t="shared" si="3337"/>
        <v>23526.866854400003</v>
      </c>
      <c r="IA24" s="596">
        <f t="shared" si="3338"/>
        <v>23977.381326080002</v>
      </c>
      <c r="IB24" s="596">
        <f t="shared" si="3339"/>
        <v>25879.553539840006</v>
      </c>
      <c r="IC24" s="596">
        <f t="shared" si="3340"/>
        <v>30134.412439040003</v>
      </c>
      <c r="ID24" s="596">
        <f t="shared" si="3341"/>
        <v>44125.389642880007</v>
      </c>
      <c r="IE24" s="596">
        <f t="shared" si="3342"/>
        <v>66350.77024576001</v>
      </c>
      <c r="IF24" s="596">
        <f t="shared" si="3343"/>
        <v>36024.500176000001</v>
      </c>
      <c r="IG24" s="596">
        <f t="shared" si="3344"/>
        <v>23353.813907200001</v>
      </c>
      <c r="IH24" s="596">
        <f t="shared" si="3345"/>
        <v>23801.014599040001</v>
      </c>
      <c r="II24" s="596">
        <f t="shared" si="3346"/>
        <v>25689.195297920003</v>
      </c>
      <c r="IJ24" s="596">
        <f t="shared" si="3347"/>
        <v>29912.75738752</v>
      </c>
      <c r="IK24" s="596">
        <f t="shared" si="3348"/>
        <v>43800.823317440008</v>
      </c>
      <c r="IL24" s="596">
        <f t="shared" si="3349"/>
        <v>65862.724114880009</v>
      </c>
      <c r="IM24" s="596">
        <f t="shared" si="3350"/>
        <v>35058.369584</v>
      </c>
      <c r="IN24" s="596">
        <f t="shared" si="3351"/>
        <v>22727.494764800002</v>
      </c>
      <c r="IO24" s="596">
        <f t="shared" si="3352"/>
        <v>23162.702111360002</v>
      </c>
      <c r="IP24" s="596">
        <f t="shared" si="3353"/>
        <v>25000.244241280005</v>
      </c>
      <c r="IQ24" s="596">
        <f t="shared" si="3354"/>
        <v>29110.535847680003</v>
      </c>
      <c r="IR24" s="596">
        <f t="shared" si="3355"/>
        <v>42626.141776960008</v>
      </c>
      <c r="IS24" s="596">
        <f t="shared" si="3356"/>
        <v>64096.370873920008</v>
      </c>
      <c r="IT24" s="596">
        <f t="shared" si="3357"/>
        <v>40883.12816</v>
      </c>
      <c r="IU24" s="596">
        <f t="shared" si="3358"/>
        <v>26503.545152000002</v>
      </c>
      <c r="IV24" s="596">
        <f t="shared" si="3359"/>
        <v>27011.0598464</v>
      </c>
      <c r="IW24" s="596">
        <f t="shared" si="3360"/>
        <v>29153.899667200003</v>
      </c>
      <c r="IX24" s="596">
        <f t="shared" si="3361"/>
        <v>33947.0940032</v>
      </c>
      <c r="IY24" s="596">
        <f t="shared" si="3362"/>
        <v>49708.244790400007</v>
      </c>
      <c r="IZ24" s="596">
        <f t="shared" si="3363"/>
        <v>74745.636380800002</v>
      </c>
      <c r="JA24" s="596">
        <f t="shared" si="3364"/>
        <v>34451.172224000002</v>
      </c>
      <c r="JB24" s="596">
        <f t="shared" si="3365"/>
        <v>22333.863372800002</v>
      </c>
      <c r="JC24" s="596">
        <f t="shared" si="3366"/>
        <v>22761.53309696</v>
      </c>
      <c r="JD24" s="596">
        <f t="shared" si="3367"/>
        <v>24567.249710080003</v>
      </c>
      <c r="JE24" s="596">
        <f t="shared" si="3368"/>
        <v>28606.352660479999</v>
      </c>
      <c r="JF24" s="596">
        <f t="shared" si="3369"/>
        <v>41887.873538560001</v>
      </c>
      <c r="JG24" s="596">
        <f t="shared" si="3370"/>
        <v>62986.24659712</v>
      </c>
      <c r="JH24" s="596">
        <f t="shared" si="3371"/>
        <v>35828.350208000003</v>
      </c>
      <c r="JI24" s="596">
        <f t="shared" si="3372"/>
        <v>23226.654617600001</v>
      </c>
      <c r="JJ24" s="596">
        <f t="shared" si="3373"/>
        <v>23671.420344320002</v>
      </c>
      <c r="JK24" s="596">
        <f t="shared" si="3374"/>
        <v>25549.320079360004</v>
      </c>
      <c r="JL24" s="596">
        <f t="shared" si="3375"/>
        <v>29749.885276160003</v>
      </c>
      <c r="JM24" s="596">
        <f t="shared" si="3376"/>
        <v>43562.332011520004</v>
      </c>
      <c r="JN24" s="596">
        <f t="shared" si="3377"/>
        <v>65504.107863040008</v>
      </c>
      <c r="JO24" s="596">
        <f t="shared" si="3378"/>
        <v>34115.92828</v>
      </c>
      <c r="JP24" s="596">
        <f t="shared" si="3379"/>
        <v>22116.532816000003</v>
      </c>
      <c r="JQ24" s="596">
        <f t="shared" si="3380"/>
        <v>22540.040891200002</v>
      </c>
      <c r="JR24" s="596">
        <f t="shared" si="3381"/>
        <v>24328.186097600003</v>
      </c>
      <c r="JS24" s="596">
        <f t="shared" si="3382"/>
        <v>28327.984585600003</v>
      </c>
      <c r="JT24" s="596">
        <f t="shared" si="3383"/>
        <v>41480.263143200005</v>
      </c>
      <c r="JU24" s="596">
        <f t="shared" si="3384"/>
        <v>62373.328186400009</v>
      </c>
      <c r="JV24" s="596">
        <f t="shared" si="3385"/>
        <v>34349.118440000006</v>
      </c>
      <c r="JW24" s="596">
        <f t="shared" si="3386"/>
        <v>22267.704368000002</v>
      </c>
      <c r="JX24" s="596">
        <f t="shared" si="3387"/>
        <v>22694.107217600002</v>
      </c>
      <c r="JY24" s="596">
        <f t="shared" si="3388"/>
        <v>24494.474804800004</v>
      </c>
      <c r="JZ24" s="596">
        <f t="shared" si="3389"/>
        <v>28521.612828800004</v>
      </c>
      <c r="KA24" s="596">
        <f t="shared" si="3390"/>
        <v>41763.790213600012</v>
      </c>
      <c r="KB24" s="596">
        <f t="shared" si="3391"/>
        <v>62799.664127200012</v>
      </c>
      <c r="KC24" s="596">
        <f t="shared" si="3392"/>
        <v>37272.591272000005</v>
      </c>
      <c r="KD24" s="596">
        <f t="shared" si="3393"/>
        <v>24162.921238400002</v>
      </c>
      <c r="KE24" s="596">
        <f t="shared" si="3394"/>
        <v>24625.615474880004</v>
      </c>
      <c r="KF24" s="596">
        <f t="shared" si="3395"/>
        <v>26579.213362240003</v>
      </c>
      <c r="KG24" s="596">
        <f t="shared" si="3396"/>
        <v>30949.103373440001</v>
      </c>
      <c r="KH24" s="596">
        <f t="shared" si="3397"/>
        <v>45318.329939680007</v>
      </c>
      <c r="KI24" s="596">
        <f t="shared" si="3398"/>
        <v>68144.578939360013</v>
      </c>
      <c r="KJ24" s="596">
        <f t="shared" si="3399"/>
        <v>40747.265944000006</v>
      </c>
      <c r="KK24" s="596">
        <f t="shared" si="3400"/>
        <v>26415.468956800003</v>
      </c>
      <c r="KL24" s="596">
        <f t="shared" si="3401"/>
        <v>26921.297085760005</v>
      </c>
      <c r="KM24" s="596">
        <f t="shared" si="3402"/>
        <v>29057.015852480006</v>
      </c>
      <c r="KN24" s="596">
        <f t="shared" si="3403"/>
        <v>33834.28151488</v>
      </c>
      <c r="KO24" s="596">
        <f t="shared" si="3404"/>
        <v>49543.055075360011</v>
      </c>
      <c r="KP24" s="596">
        <f t="shared" si="3405"/>
        <v>74497.242770720011</v>
      </c>
      <c r="KQ24" s="596">
        <f t="shared" si="3406"/>
        <v>33545.438192000001</v>
      </c>
      <c r="KR24" s="596">
        <f t="shared" si="3407"/>
        <v>21746.6978624</v>
      </c>
      <c r="KS24" s="596">
        <f t="shared" si="3408"/>
        <v>22163.12399168</v>
      </c>
      <c r="KT24" s="596">
        <f t="shared" si="3409"/>
        <v>23921.367648640004</v>
      </c>
      <c r="KU24" s="596">
        <f t="shared" si="3410"/>
        <v>27854.281091839999</v>
      </c>
      <c r="KV24" s="596">
        <f t="shared" si="3411"/>
        <v>40786.625884480003</v>
      </c>
      <c r="KW24" s="596">
        <f t="shared" si="3412"/>
        <v>61330.314928960004</v>
      </c>
      <c r="KX24" s="596">
        <f t="shared" si="3413"/>
        <v>37516.556671999999</v>
      </c>
      <c r="KY24" s="596">
        <f t="shared" si="3414"/>
        <v>24321.078118400001</v>
      </c>
      <c r="KZ24" s="596">
        <f t="shared" si="3415"/>
        <v>24786.80089088</v>
      </c>
      <c r="LA24" s="596">
        <f t="shared" si="3416"/>
        <v>26753.185930240004</v>
      </c>
      <c r="LB24" s="596">
        <f t="shared" si="3417"/>
        <v>31151.678781440001</v>
      </c>
      <c r="LC24" s="596">
        <f t="shared" si="3418"/>
        <v>45614.95821568001</v>
      </c>
      <c r="LD24" s="596">
        <f t="shared" si="3419"/>
        <v>68590.614991360009</v>
      </c>
      <c r="LE24" s="596">
        <f t="shared" si="3420"/>
        <v>46133.958639999997</v>
      </c>
      <c r="LF24" s="596">
        <f t="shared" si="3421"/>
        <v>29907.531808000003</v>
      </c>
      <c r="LG24" s="596">
        <f t="shared" si="3422"/>
        <v>30480.2292256</v>
      </c>
      <c r="LH24" s="596">
        <f t="shared" si="3423"/>
        <v>32898.284988800006</v>
      </c>
      <c r="LI24" s="596">
        <f t="shared" si="3424"/>
        <v>38307.093932800002</v>
      </c>
      <c r="LJ24" s="596">
        <f t="shared" si="3425"/>
        <v>56092.530401600008</v>
      </c>
      <c r="LK24" s="596">
        <f t="shared" si="3426"/>
        <v>84345.603003200013</v>
      </c>
      <c r="LL24" s="596">
        <f t="shared" si="3427"/>
        <v>40227.972456000003</v>
      </c>
      <c r="LM24" s="596">
        <f t="shared" si="3428"/>
        <v>26078.823523200004</v>
      </c>
      <c r="LN24" s="596">
        <f t="shared" si="3429"/>
        <v>26578.205250240004</v>
      </c>
      <c r="LO24" s="596">
        <f t="shared" si="3430"/>
        <v>28686.705875520009</v>
      </c>
      <c r="LP24" s="596">
        <f t="shared" si="3431"/>
        <v>33403.088853120003</v>
      </c>
      <c r="LQ24" s="596">
        <f t="shared" si="3432"/>
        <v>48911.66582064001</v>
      </c>
      <c r="LR24" s="596">
        <f t="shared" si="3433"/>
        <v>73547.831021280013</v>
      </c>
      <c r="LS24" s="596">
        <f t="shared" si="3434"/>
        <v>49849.183904000005</v>
      </c>
      <c r="LT24" s="596">
        <f t="shared" si="3435"/>
        <v>32316.022668800004</v>
      </c>
      <c r="LU24" s="596">
        <f t="shared" si="3436"/>
        <v>32934.84012416</v>
      </c>
      <c r="LV24" s="596">
        <f t="shared" si="3437"/>
        <v>35547.624935680004</v>
      </c>
      <c r="LW24" s="596">
        <f t="shared" si="3438"/>
        <v>41392.012014080006</v>
      </c>
      <c r="LX24" s="596">
        <f t="shared" si="3439"/>
        <v>60609.731877760009</v>
      </c>
      <c r="LY24" s="596">
        <f t="shared" si="3440"/>
        <v>91138.059675520009</v>
      </c>
      <c r="LZ24" s="596">
        <f t="shared" si="3441"/>
        <v>59623.955455999996</v>
      </c>
      <c r="MA24" s="596">
        <f t="shared" si="3442"/>
        <v>38652.7711232</v>
      </c>
      <c r="MB24" s="596">
        <f t="shared" si="3443"/>
        <v>39392.930570240002</v>
      </c>
      <c r="MC24" s="596">
        <f t="shared" si="3444"/>
        <v>42518.048235520007</v>
      </c>
      <c r="MD24" s="596">
        <f t="shared" si="3445"/>
        <v>49508.443013119999</v>
      </c>
      <c r="ME24" s="596">
        <f t="shared" si="3446"/>
        <v>72494.505840640006</v>
      </c>
      <c r="MF24" s="596">
        <f t="shared" si="3447"/>
        <v>109009.03856128</v>
      </c>
      <c r="MG24" s="596">
        <f t="shared" si="3448"/>
        <v>80656.063123999993</v>
      </c>
      <c r="MH24" s="596">
        <f t="shared" si="3449"/>
        <v>52287.3788528</v>
      </c>
      <c r="MI24" s="596">
        <f t="shared" si="3450"/>
        <v>53288.626532959999</v>
      </c>
      <c r="MJ24" s="596">
        <f t="shared" si="3451"/>
        <v>57516.116738080003</v>
      </c>
      <c r="MK24" s="596">
        <f t="shared" si="3452"/>
        <v>66972.344828479996</v>
      </c>
      <c r="ML24" s="596">
        <f t="shared" si="3453"/>
        <v>98066.647784560017</v>
      </c>
      <c r="MM24" s="728">
        <v>135507.35999999999</v>
      </c>
      <c r="MN24" s="596">
        <f>MT57*MN$32</f>
        <v>90569.139506659805</v>
      </c>
      <c r="MO24" s="596">
        <f t="shared" si="3455"/>
        <v>96731.370542306991</v>
      </c>
      <c r="MP24" s="596">
        <f t="shared" si="3456"/>
        <v>99759.789819991798</v>
      </c>
      <c r="MQ24" s="596">
        <f t="shared" si="3457"/>
        <v>110759.7960539574</v>
      </c>
      <c r="MR24" s="596">
        <f t="shared" si="3458"/>
        <v>119232.9186727206</v>
      </c>
      <c r="MS24" s="596">
        <f t="shared" si="3459"/>
        <v>139865.82042726199</v>
      </c>
      <c r="MT24" s="596">
        <f t="shared" si="3460"/>
        <v>188384.98328649378</v>
      </c>
      <c r="MU24" s="596">
        <f t="shared" si="3461"/>
        <v>126669.52267199999</v>
      </c>
      <c r="MV24" s="596">
        <f t="shared" si="3462"/>
        <v>0</v>
      </c>
      <c r="MW24" s="596">
        <f t="shared" si="3463"/>
        <v>49928.133023999995</v>
      </c>
      <c r="MX24" s="596">
        <f t="shared" si="3464"/>
        <v>46268.277593999999</v>
      </c>
      <c r="MY24" s="596">
        <f t="shared" si="3465"/>
        <v>43956.789954</v>
      </c>
      <c r="MZ24" s="596">
        <f t="shared" si="3466"/>
        <v>52162.571076</v>
      </c>
      <c r="NA24" s="596">
        <f t="shared" si="3467"/>
        <v>66224.120886000004</v>
      </c>
      <c r="NB24" s="596">
        <f>NH57*NB$32</f>
        <v>39193.845763799996</v>
      </c>
      <c r="NC24" s="596">
        <f>NH57*NC$32</f>
        <v>0</v>
      </c>
      <c r="ND24" s="596">
        <f>NH57*ND$32</f>
        <v>25355.571728759998</v>
      </c>
      <c r="NE24" s="596">
        <f>NH57*NE$32</f>
        <v>24830.06765148</v>
      </c>
      <c r="NF24" s="596">
        <f>NH57*NF$32</f>
        <v>28552.388198879995</v>
      </c>
      <c r="NG24" s="596">
        <f>NH57*NG$32</f>
        <v>40792.253998859996</v>
      </c>
      <c r="NH24" s="596">
        <f>NH57*NH$32</f>
        <v>60235.904858219998</v>
      </c>
      <c r="NI24" s="596">
        <f>NO57*NI$32</f>
        <v>36580.38745899999</v>
      </c>
      <c r="NJ24" s="596">
        <f>NO57*NJ$32</f>
        <v>23714.182214799996</v>
      </c>
      <c r="NK24" s="596">
        <f>NO57*NK$32</f>
        <v>24168.283576359994</v>
      </c>
      <c r="NL24" s="596">
        <f>NO57*NL$32</f>
        <v>26085.600436279998</v>
      </c>
      <c r="NM24" s="596">
        <f>NO57*NM$32</f>
        <v>30374.335517679992</v>
      </c>
      <c r="NN24" s="596">
        <f>NO57*NN$32</f>
        <v>44476.705579459995</v>
      </c>
      <c r="NO24" s="596">
        <f>NO57*NO$32</f>
        <v>66879.039416419997</v>
      </c>
      <c r="NP24" s="596">
        <f>NV57*NP$32</f>
        <v>36380.379040999993</v>
      </c>
      <c r="NQ24" s="596">
        <f>NV57*NQ$32</f>
        <v>23584.5215852</v>
      </c>
      <c r="NR24" s="596">
        <f>NV57*NR$32</f>
        <v>24036.140083639999</v>
      </c>
      <c r="NS24" s="596">
        <f>NV57*NS$32</f>
        <v>25942.973743720002</v>
      </c>
      <c r="NT24" s="596">
        <f>NV57*NT$32</f>
        <v>30208.259562319996</v>
      </c>
      <c r="NU24" s="596">
        <f>NV57*NU$32</f>
        <v>44233.522930539999</v>
      </c>
      <c r="NV24" s="596">
        <f>NV57*NV$32</f>
        <v>66513.368853580003</v>
      </c>
      <c r="NW24" s="596">
        <f>OC57*NW$32</f>
        <v>32240.751391999995</v>
      </c>
      <c r="NX24" s="596">
        <f>OC57*NX$32</f>
        <v>20900.900902400001</v>
      </c>
      <c r="NY24" s="596">
        <f>OC57*NY$32</f>
        <v>21301.130919679999</v>
      </c>
      <c r="NZ24" s="596">
        <f>OC57*NZ$32</f>
        <v>22990.99099264</v>
      </c>
      <c r="OA24" s="596">
        <f>OC57*OA$32</f>
        <v>26770.941155839999</v>
      </c>
      <c r="OB24" s="596">
        <f>OC57*OB$32</f>
        <v>39200.30669248</v>
      </c>
      <c r="OC24" s="596">
        <f>OC57*OC$32</f>
        <v>58944.98754496</v>
      </c>
      <c r="OD24" s="596">
        <f>$OJ$57*OD$32</f>
        <v>33779.563413499993</v>
      </c>
      <c r="OE24" s="596">
        <f t="shared" ref="OE24:OJ24" si="3577">$OJ$57*OE$32</f>
        <v>21898.475592199997</v>
      </c>
      <c r="OF24" s="596">
        <f t="shared" si="3577"/>
        <v>22317.808103539995</v>
      </c>
      <c r="OG24" s="596">
        <f t="shared" si="3577"/>
        <v>24088.323151419998</v>
      </c>
      <c r="OH24" s="596">
        <f t="shared" si="3577"/>
        <v>28048.685758519994</v>
      </c>
      <c r="OI24" s="596">
        <f t="shared" si="3577"/>
        <v>41071.289860689998</v>
      </c>
      <c r="OJ24" s="730">
        <f t="shared" si="3577"/>
        <v>61758.360420129997</v>
      </c>
      <c r="OK24" s="732">
        <f t="shared" si="3469"/>
        <v>34347.117149999998</v>
      </c>
      <c r="OL24" s="108">
        <f t="shared" si="3469"/>
        <v>22266.40698</v>
      </c>
      <c r="OM24" s="108">
        <f t="shared" si="3469"/>
        <v>22692.784985999999</v>
      </c>
      <c r="ON24" s="108">
        <f t="shared" si="3469"/>
        <v>24493.047678000003</v>
      </c>
      <c r="OO24" s="108">
        <f t="shared" si="3469"/>
        <v>28519.951067999998</v>
      </c>
      <c r="OP24" s="108">
        <f t="shared" si="3469"/>
        <v>41761.356921000006</v>
      </c>
      <c r="OQ24" s="108">
        <f t="shared" si="3469"/>
        <v>62796.005217000005</v>
      </c>
      <c r="OR24" s="108">
        <f t="shared" si="3470"/>
        <v>41451.221340000004</v>
      </c>
      <c r="OS24" s="108">
        <f t="shared" si="3470"/>
        <v>26871.826248000001</v>
      </c>
      <c r="OT24" s="108">
        <f t="shared" si="3470"/>
        <v>27386.393133600002</v>
      </c>
      <c r="OU24" s="108">
        <f t="shared" si="3470"/>
        <v>29559.008872800005</v>
      </c>
      <c r="OV24" s="108">
        <f t="shared" si="3470"/>
        <v>34418.807236799999</v>
      </c>
      <c r="OW24" s="108">
        <f t="shared" si="3470"/>
        <v>50398.967739600012</v>
      </c>
      <c r="OX24" s="108">
        <f t="shared" si="3470"/>
        <v>75784.267429200001</v>
      </c>
      <c r="OY24" s="108">
        <f t="shared" ref="OY24:PE24" si="3578">$PE57*OY$32</f>
        <v>36625.972878</v>
      </c>
      <c r="OZ24" s="108">
        <f t="shared" si="3578"/>
        <v>23743.734141600002</v>
      </c>
      <c r="PA24" s="108">
        <f t="shared" si="3578"/>
        <v>24198.401391120002</v>
      </c>
      <c r="PB24" s="108">
        <f t="shared" si="3578"/>
        <v>26118.107555760002</v>
      </c>
      <c r="PC24" s="108">
        <f t="shared" si="3578"/>
        <v>30412.187134560001</v>
      </c>
      <c r="PD24" s="108">
        <f t="shared" si="3578"/>
        <v>44532.131161320009</v>
      </c>
      <c r="PE24" s="108">
        <f t="shared" si="3578"/>
        <v>66962.382137640001</v>
      </c>
      <c r="PF24" s="108">
        <f t="shared" ref="PF24:PL24" si="3579">$PL57*PF$32</f>
        <v>32648.428404000002</v>
      </c>
      <c r="PG24" s="108">
        <f t="shared" si="3579"/>
        <v>21165.188068800002</v>
      </c>
      <c r="PH24" s="108">
        <f t="shared" si="3579"/>
        <v>21570.478904160002</v>
      </c>
      <c r="PI24" s="108">
        <f t="shared" si="3579"/>
        <v>23281.706875680004</v>
      </c>
      <c r="PJ24" s="108">
        <f t="shared" si="3579"/>
        <v>27109.45365408</v>
      </c>
      <c r="PK24" s="108">
        <f t="shared" si="3579"/>
        <v>39695.98570776001</v>
      </c>
      <c r="PL24" s="108">
        <f t="shared" si="3579"/>
        <v>59690.333585520006</v>
      </c>
      <c r="PM24" s="108">
        <f t="shared" ref="PM24:PS24" si="3580">$PS57*PM$32</f>
        <v>33724.086638250003</v>
      </c>
      <c r="PN24" s="108">
        <f t="shared" si="3580"/>
        <v>21862.511337900003</v>
      </c>
      <c r="PO24" s="108">
        <f t="shared" si="3580"/>
        <v>22281.155172030001</v>
      </c>
      <c r="PP24" s="108">
        <f t="shared" si="3580"/>
        <v>24048.762471690003</v>
      </c>
      <c r="PQ24" s="108">
        <f t="shared" si="3580"/>
        <v>28002.62090514</v>
      </c>
      <c r="PR24" s="108">
        <f t="shared" si="3580"/>
        <v>41003.837753955006</v>
      </c>
      <c r="PS24" s="108">
        <f t="shared" si="3580"/>
        <v>61656.933571035006</v>
      </c>
      <c r="PT24" s="108">
        <f t="shared" ref="PT24:PZ24" si="3581">$PZ57*PT$32</f>
        <v>33483.934143749997</v>
      </c>
      <c r="PU24" s="108">
        <f t="shared" si="3581"/>
        <v>21706.826272499999</v>
      </c>
      <c r="PV24" s="108">
        <f t="shared" si="3581"/>
        <v>22122.48890325</v>
      </c>
      <c r="PW24" s="108">
        <f t="shared" si="3581"/>
        <v>23877.508899750002</v>
      </c>
      <c r="PX24" s="108">
        <f t="shared" si="3581"/>
        <v>27803.211523499998</v>
      </c>
      <c r="PY24" s="108">
        <f t="shared" si="3581"/>
        <v>40711.845445125</v>
      </c>
      <c r="PZ24" s="108">
        <f t="shared" si="3581"/>
        <v>61217.868562124997</v>
      </c>
      <c r="QA24" s="108">
        <f t="shared" ref="QA24:QG24" si="3582">$QG57*QA$32</f>
        <v>45077.193354749987</v>
      </c>
      <c r="QB24" s="108">
        <f t="shared" si="3582"/>
        <v>29222.456381699994</v>
      </c>
      <c r="QC24" s="108">
        <f t="shared" si="3582"/>
        <v>29782.035333689993</v>
      </c>
      <c r="QD24" s="108">
        <f t="shared" si="3582"/>
        <v>32144.702019869997</v>
      </c>
      <c r="QE24" s="108">
        <f t="shared" si="3582"/>
        <v>37429.61434421999</v>
      </c>
      <c r="QF24" s="108">
        <f t="shared" si="3582"/>
        <v>54807.649575464995</v>
      </c>
      <c r="QG24" s="108">
        <f t="shared" si="3582"/>
        <v>82413.544540304982</v>
      </c>
      <c r="QH24" s="108">
        <f t="shared" ref="QH24:QN24" si="3583">$QN57*QH$32</f>
        <v>36327.281367749994</v>
      </c>
      <c r="QI24" s="108">
        <f t="shared" si="3583"/>
        <v>23550.099645300001</v>
      </c>
      <c r="QJ24" s="108">
        <f t="shared" si="3583"/>
        <v>24001.05900021</v>
      </c>
      <c r="QK24" s="108">
        <f t="shared" si="3583"/>
        <v>25905.10960983</v>
      </c>
      <c r="QL24" s="108">
        <f t="shared" si="3583"/>
        <v>30164.170183979997</v>
      </c>
      <c r="QM24" s="108">
        <f t="shared" si="3583"/>
        <v>44168.963483685002</v>
      </c>
      <c r="QN24" s="108">
        <f t="shared" si="3583"/>
        <v>66416.291659245006</v>
      </c>
      <c r="QO24" s="108">
        <f t="shared" ref="QO24:RB24" si="3584">$QU57*QO$32</f>
        <v>41870.661694499999</v>
      </c>
      <c r="QP24" s="108">
        <f t="shared" si="3584"/>
        <v>27143.739305400002</v>
      </c>
      <c r="QQ24" s="108">
        <f t="shared" si="3584"/>
        <v>27663.513036780001</v>
      </c>
      <c r="QR24" s="108">
        <f t="shared" si="3584"/>
        <v>29858.113235940004</v>
      </c>
      <c r="QS24" s="108">
        <f t="shared" si="3584"/>
        <v>34767.08736564</v>
      </c>
      <c r="QT24" s="108">
        <f t="shared" si="3584"/>
        <v>50908.949356830009</v>
      </c>
      <c r="QU24" s="108">
        <f t="shared" si="3584"/>
        <v>76551.120104910005</v>
      </c>
      <c r="QV24" s="108">
        <f t="shared" ref="QV24:RB24" si="3585">$RB57*QV$32</f>
        <v>39086.374311749991</v>
      </c>
      <c r="QW24" s="108">
        <f t="shared" si="3585"/>
        <v>25338.753002099998</v>
      </c>
      <c r="QX24" s="108">
        <f t="shared" si="3585"/>
        <v>25823.963165969995</v>
      </c>
      <c r="QY24" s="108">
        <f t="shared" si="3585"/>
        <v>27872.628302309997</v>
      </c>
      <c r="QZ24" s="108">
        <f t="shared" si="3585"/>
        <v>32455.168738859993</v>
      </c>
      <c r="RA24" s="108">
        <f t="shared" si="3585"/>
        <v>47523.639939044995</v>
      </c>
      <c r="RB24" s="108">
        <f t="shared" si="3585"/>
        <v>71460.674689964988</v>
      </c>
      <c r="RC24" s="108">
        <f t="shared" ref="RC24:RI24" si="3586">$RI57*RC$32</f>
        <v>39688.313696249992</v>
      </c>
      <c r="RD24" s="108">
        <f t="shared" si="3586"/>
        <v>25728.975775499996</v>
      </c>
      <c r="RE24" s="108">
        <f t="shared" si="3586"/>
        <v>26221.658290349995</v>
      </c>
      <c r="RF24" s="108">
        <f t="shared" si="3586"/>
        <v>28301.873353049996</v>
      </c>
      <c r="RG24" s="108">
        <f t="shared" si="3586"/>
        <v>32954.98599329999</v>
      </c>
      <c r="RH24" s="108">
        <f t="shared" si="3586"/>
        <v>48255.515204474992</v>
      </c>
      <c r="RI24" s="108">
        <f t="shared" si="3586"/>
        <v>72561.185937074988</v>
      </c>
      <c r="RJ24" s="108">
        <f t="shared" ref="RJ24:RP24" si="3587">$RP57*RJ$32</f>
        <v>36716.359787999994</v>
      </c>
      <c r="RK24" s="108">
        <f t="shared" si="3587"/>
        <v>23802.329793599998</v>
      </c>
      <c r="RL24" s="108">
        <f t="shared" si="3587"/>
        <v>24258.119087519997</v>
      </c>
      <c r="RM24" s="108">
        <f t="shared" si="3587"/>
        <v>26182.562772960002</v>
      </c>
      <c r="RN24" s="108">
        <f t="shared" si="3587"/>
        <v>30487.239437759999</v>
      </c>
      <c r="RO24" s="108">
        <f t="shared" si="3587"/>
        <v>44642.029176720003</v>
      </c>
      <c r="RP24" s="108">
        <f t="shared" si="3587"/>
        <v>67127.634343440004</v>
      </c>
      <c r="RQ24" s="108">
        <f t="shared" ref="RQ24:RW24" si="3588">$RW57*RQ$32</f>
        <v>46632.030732749998</v>
      </c>
      <c r="RR24" s="108">
        <f t="shared" si="3588"/>
        <v>30230.419923300004</v>
      </c>
      <c r="RS24" s="108">
        <f t="shared" si="3588"/>
        <v>30809.30030481</v>
      </c>
      <c r="RT24" s="108">
        <f t="shared" si="3588"/>
        <v>33253.461915630003</v>
      </c>
      <c r="RU24" s="108">
        <f t="shared" si="3588"/>
        <v>38720.665518779999</v>
      </c>
      <c r="RV24" s="108">
        <f t="shared" si="3588"/>
        <v>56698.117366785009</v>
      </c>
      <c r="RW24" s="108">
        <f t="shared" si="3588"/>
        <v>85256.216187945014</v>
      </c>
      <c r="RX24" s="108">
        <f t="shared" ref="RX24:SD24" si="3589">$SD57*RX$32</f>
        <v>54974.446029749983</v>
      </c>
      <c r="RY24" s="108">
        <f t="shared" si="3589"/>
        <v>35638.606391699992</v>
      </c>
      <c r="RZ24" s="108">
        <f t="shared" si="3589"/>
        <v>36321.047790689991</v>
      </c>
      <c r="SA24" s="108">
        <f t="shared" si="3589"/>
        <v>39202.467030869993</v>
      </c>
      <c r="SB24" s="108">
        <f t="shared" si="3589"/>
        <v>45647.74691021999</v>
      </c>
      <c r="SC24" s="108">
        <f t="shared" si="3589"/>
        <v>66841.343689964997</v>
      </c>
      <c r="SD24" s="108">
        <f t="shared" si="3589"/>
        <v>100508.45270680498</v>
      </c>
      <c r="SE24" s="108">
        <f t="shared" ref="SE24:SK24" si="3590">$SK57*SE$32</f>
        <v>43751.516499749989</v>
      </c>
      <c r="SF24" s="108">
        <f t="shared" si="3590"/>
        <v>28363.052075699998</v>
      </c>
      <c r="SG24" s="108">
        <f t="shared" si="3590"/>
        <v>28906.174349489997</v>
      </c>
      <c r="SH24" s="108">
        <f t="shared" si="3590"/>
        <v>31199.357283269997</v>
      </c>
      <c r="SI24" s="108">
        <f t="shared" si="3590"/>
        <v>36328.845424619991</v>
      </c>
      <c r="SJ24" s="108">
        <f t="shared" si="3590"/>
        <v>53195.809371764997</v>
      </c>
      <c r="SK24" s="108">
        <f t="shared" si="3590"/>
        <v>79989.841545404983</v>
      </c>
      <c r="SL24" s="108">
        <f t="shared" ref="SL24:SR24" si="3591">$SR57*SL$32</f>
        <v>36626.909106749998</v>
      </c>
      <c r="SM24" s="108">
        <f t="shared" si="3591"/>
        <v>23744.341076100001</v>
      </c>
      <c r="SN24" s="108">
        <f t="shared" si="3591"/>
        <v>24199.019947770001</v>
      </c>
      <c r="SO24" s="108">
        <f t="shared" si="3591"/>
        <v>26118.77518371</v>
      </c>
      <c r="SP24" s="108">
        <f t="shared" si="3591"/>
        <v>30412.964527259999</v>
      </c>
      <c r="SQ24" s="108">
        <f t="shared" si="3591"/>
        <v>44533.269486345001</v>
      </c>
      <c r="SR24" s="108">
        <f t="shared" si="3591"/>
        <v>66964.093822064999</v>
      </c>
      <c r="SS24" s="108">
        <f t="shared" ref="SS24:SY24" si="3592">$SY57*SS$32</f>
        <v>40838.262622499999</v>
      </c>
      <c r="ST24" s="108">
        <f t="shared" si="3592"/>
        <v>26474.459907000004</v>
      </c>
      <c r="SU24" s="108">
        <f t="shared" si="3592"/>
        <v>26981.417649900002</v>
      </c>
      <c r="SV24" s="108">
        <f t="shared" si="3592"/>
        <v>29121.905897700006</v>
      </c>
      <c r="SW24" s="108">
        <f t="shared" si="3592"/>
        <v>33909.8401362</v>
      </c>
      <c r="SX24" s="108">
        <f t="shared" si="3592"/>
        <v>49653.694485150008</v>
      </c>
      <c r="SY24" s="108">
        <f t="shared" si="3592"/>
        <v>74663.609801550003</v>
      </c>
      <c r="SZ24" s="108">
        <f t="shared" ref="SZ24:TF24" si="3593">$TF57*SZ$32</f>
        <v>37168.105417499995</v>
      </c>
      <c r="TA24" s="108">
        <f t="shared" si="3593"/>
        <v>24095.185580999998</v>
      </c>
      <c r="TB24" s="108">
        <f t="shared" si="3593"/>
        <v>24556.5827517</v>
      </c>
      <c r="TC24" s="108">
        <f t="shared" si="3593"/>
        <v>26504.704139100002</v>
      </c>
      <c r="TD24" s="108">
        <f t="shared" si="3593"/>
        <v>30862.344084599998</v>
      </c>
      <c r="TE24" s="108">
        <f t="shared" si="3593"/>
        <v>45191.289552450005</v>
      </c>
      <c r="TF24" s="108">
        <f t="shared" si="3593"/>
        <v>67953.549973650006</v>
      </c>
      <c r="TG24" s="108">
        <f t="shared" ref="TG24:TM24" si="3594">$TM57*TG$32</f>
        <v>38506.313861249997</v>
      </c>
      <c r="TH24" s="108">
        <f t="shared" si="3594"/>
        <v>24962.713813500002</v>
      </c>
      <c r="TI24" s="108">
        <f t="shared" si="3594"/>
        <v>25440.723226950002</v>
      </c>
      <c r="TJ24" s="108">
        <f t="shared" si="3594"/>
        <v>27458.985194850004</v>
      </c>
      <c r="TK24" s="108">
        <f t="shared" si="3594"/>
        <v>31973.518544099999</v>
      </c>
      <c r="TL24" s="108">
        <f t="shared" si="3594"/>
        <v>46818.366439575009</v>
      </c>
      <c r="TM24" s="108">
        <f t="shared" si="3594"/>
        <v>70400.164169775002</v>
      </c>
      <c r="TN24" s="108">
        <f t="shared" ref="TN24:TT24" si="3595">$TT57*TN$32</f>
        <v>39250.650082499997</v>
      </c>
      <c r="TO24" s="108">
        <f t="shared" si="3595"/>
        <v>25445.249018999999</v>
      </c>
      <c r="TP24" s="108">
        <f t="shared" si="3595"/>
        <v>25932.4984683</v>
      </c>
      <c r="TQ24" s="108">
        <f t="shared" si="3595"/>
        <v>27989.773920900003</v>
      </c>
      <c r="TR24" s="108">
        <f t="shared" si="3595"/>
        <v>32591.574275399998</v>
      </c>
      <c r="TS24" s="108">
        <f t="shared" si="3595"/>
        <v>47723.376617550006</v>
      </c>
      <c r="TT24" s="108">
        <f t="shared" si="3595"/>
        <v>71761.016116350002</v>
      </c>
      <c r="TU24" s="108">
        <f t="shared" ref="TU24:UA24" si="3596">$UA57*TU$32</f>
        <v>42923.060348249994</v>
      </c>
      <c r="TV24" s="108">
        <f t="shared" si="3596"/>
        <v>27825.983949900001</v>
      </c>
      <c r="TW24" s="108">
        <f t="shared" si="3596"/>
        <v>28358.82194043</v>
      </c>
      <c r="TX24" s="108">
        <f t="shared" si="3596"/>
        <v>30608.582344890001</v>
      </c>
      <c r="TY24" s="108">
        <f t="shared" si="3596"/>
        <v>35640.941144339995</v>
      </c>
      <c r="TZ24" s="108">
        <f t="shared" si="3596"/>
        <v>52188.520961355003</v>
      </c>
      <c r="UA24" s="108">
        <f t="shared" si="3596"/>
        <v>78475.195160834992</v>
      </c>
      <c r="UB24" s="108">
        <f t="shared" ref="UB24:UH24" si="3597">$UH57*UB$32</f>
        <v>50528.20591199999</v>
      </c>
      <c r="UC24" s="108">
        <f t="shared" si="3597"/>
        <v>32756.216246399999</v>
      </c>
      <c r="UD24" s="108">
        <f t="shared" si="3597"/>
        <v>33383.46294048</v>
      </c>
      <c r="UE24" s="108">
        <f t="shared" si="3597"/>
        <v>36031.837871039999</v>
      </c>
      <c r="UF24" s="108">
        <f t="shared" si="3597"/>
        <v>41955.834426239999</v>
      </c>
      <c r="UG24" s="108">
        <f t="shared" si="3597"/>
        <v>61435.328981279999</v>
      </c>
      <c r="UH24" s="108">
        <f t="shared" si="3597"/>
        <v>92379.49922256</v>
      </c>
      <c r="UI24" s="108">
        <f t="shared" si="3491"/>
        <v>45442.221940489981</v>
      </c>
      <c r="UJ24" s="108">
        <f t="shared" si="3491"/>
        <v>29459.095602800408</v>
      </c>
      <c r="UK24" s="108">
        <f t="shared" si="3491"/>
        <v>30023.205944130626</v>
      </c>
      <c r="UL24" s="108">
        <f t="shared" si="3491"/>
        <v>32405.005163080452</v>
      </c>
      <c r="UM24" s="108">
        <f t="shared" si="3491"/>
        <v>37732.713942310307</v>
      </c>
      <c r="UN24" s="108">
        <f t="shared" si="3491"/>
        <v>55251.473986954385</v>
      </c>
      <c r="UO24" s="108">
        <f t="shared" si="3491"/>
        <v>83080.917492578592</v>
      </c>
      <c r="UP24" s="108">
        <f t="shared" si="3492"/>
        <v>46410.171454799078</v>
      </c>
      <c r="UQ24" s="108">
        <f t="shared" si="3492"/>
        <v>30086.593908628369</v>
      </c>
      <c r="UR24" s="108">
        <f t="shared" si="3492"/>
        <v>30662.720174963801</v>
      </c>
      <c r="US24" s="108">
        <f t="shared" si="3492"/>
        <v>33095.253299491204</v>
      </c>
      <c r="UT24" s="108">
        <f t="shared" si="3492"/>
        <v>38536.445814881437</v>
      </c>
      <c r="UU24" s="108">
        <f t="shared" si="3492"/>
        <v>56428.367086076403</v>
      </c>
      <c r="UV24" s="108">
        <f t="shared" si="3492"/>
        <v>84850.596225291287</v>
      </c>
      <c r="UW24" s="108">
        <f t="shared" si="3493"/>
        <v>43059.574168562467</v>
      </c>
      <c r="UX24" s="108">
        <f t="shared" si="3493"/>
        <v>27914.482564447393</v>
      </c>
      <c r="UY24" s="108">
        <f t="shared" si="3493"/>
        <v>28449.015209298512</v>
      </c>
      <c r="UZ24" s="108">
        <f t="shared" si="3493"/>
        <v>30705.930820892136</v>
      </c>
      <c r="VA24" s="108">
        <f t="shared" si="3493"/>
        <v>35754.294688930495</v>
      </c>
      <c r="VB24" s="108">
        <f t="shared" si="3493"/>
        <v>52354.502937362515</v>
      </c>
      <c r="VC24" s="108">
        <f t="shared" si="3493"/>
        <v>78724.780083351114</v>
      </c>
      <c r="VD24" s="108">
        <f t="shared" si="3494"/>
        <v>44685.230440047766</v>
      </c>
      <c r="VE24" s="108">
        <f t="shared" si="3494"/>
        <v>28968.356285272348</v>
      </c>
      <c r="VF24" s="108">
        <f t="shared" si="3494"/>
        <v>29523.069490735008</v>
      </c>
      <c r="VG24" s="108">
        <f t="shared" si="3494"/>
        <v>31865.191913799583</v>
      </c>
      <c r="VH24" s="108">
        <f t="shared" si="3494"/>
        <v>37104.149965391385</v>
      </c>
      <c r="VI24" s="108">
        <f t="shared" si="3494"/>
        <v>54331.076735037394</v>
      </c>
      <c r="VJ24" s="108">
        <f t="shared" si="3494"/>
        <v>81696.928204528725</v>
      </c>
      <c r="VK24" s="108">
        <f t="shared" si="3495"/>
        <v>41739.629856472318</v>
      </c>
      <c r="VL24" s="108">
        <f t="shared" si="3495"/>
        <v>27058.794527644124</v>
      </c>
      <c r="VM24" s="108">
        <f t="shared" si="3495"/>
        <v>27576.941656896885</v>
      </c>
      <c r="VN24" s="108">
        <f t="shared" si="3495"/>
        <v>29764.673980408537</v>
      </c>
      <c r="VO24" s="108">
        <f t="shared" si="3495"/>
        <v>34658.2857566846</v>
      </c>
      <c r="VP24" s="108">
        <f t="shared" si="3495"/>
        <v>50749.632715145308</v>
      </c>
      <c r="VQ24" s="108">
        <f t="shared" si="3495"/>
        <v>76311.557758281459</v>
      </c>
      <c r="VR24" s="108">
        <f t="shared" si="3496"/>
        <v>45302.692771969058</v>
      </c>
      <c r="VS24" s="108">
        <f t="shared" si="3496"/>
        <v>29368.64221079374</v>
      </c>
      <c r="VT24" s="108">
        <f t="shared" si="3496"/>
        <v>29931.020465894042</v>
      </c>
      <c r="VU24" s="108">
        <f t="shared" si="3496"/>
        <v>32305.506431873113</v>
      </c>
      <c r="VV24" s="108">
        <f t="shared" si="3496"/>
        <v>37616.856618931546</v>
      </c>
      <c r="VW24" s="108">
        <f t="shared" si="3496"/>
        <v>55081.825763435496</v>
      </c>
      <c r="VX24" s="108">
        <f t="shared" si="3496"/>
        <v>82825.819681717243</v>
      </c>
      <c r="VY24" s="108">
        <f t="shared" si="3497"/>
        <v>44525.109916978494</v>
      </c>
      <c r="VZ24" s="108">
        <f t="shared" si="3497"/>
        <v>28864.55401514468</v>
      </c>
      <c r="WA24" s="108">
        <f t="shared" si="3497"/>
        <v>29417.279517562343</v>
      </c>
      <c r="WB24" s="108">
        <f t="shared" si="3497"/>
        <v>31751.009416659148</v>
      </c>
      <c r="WC24" s="108">
        <f t="shared" si="3497"/>
        <v>36971.194717270417</v>
      </c>
      <c r="WD24" s="108">
        <f t="shared" si="3497"/>
        <v>54136.392264574541</v>
      </c>
      <c r="WE24" s="108">
        <f t="shared" si="3497"/>
        <v>81404.183717179316</v>
      </c>
      <c r="WF24" s="108">
        <f t="shared" si="3498"/>
        <v>34815.443382283323</v>
      </c>
      <c r="WG24" s="108">
        <f t="shared" si="3498"/>
        <v>22570.011571962987</v>
      </c>
      <c r="WH24" s="108">
        <f t="shared" si="3498"/>
        <v>23002.203282915463</v>
      </c>
      <c r="WI24" s="108">
        <f t="shared" si="3498"/>
        <v>24827.012729159283</v>
      </c>
      <c r="WJ24" s="108">
        <f t="shared" si="3498"/>
        <v>28908.823332599393</v>
      </c>
      <c r="WK24" s="108">
        <f t="shared" si="3498"/>
        <v>42330.77702273483</v>
      </c>
      <c r="WL24" s="108">
        <f t="shared" si="3498"/>
        <v>63652.234763057313</v>
      </c>
      <c r="WM24" s="108">
        <f t="shared" si="3499"/>
        <v>36223.948966545919</v>
      </c>
      <c r="WN24" s="108">
        <f t="shared" si="3499"/>
        <v>23483.11174382977</v>
      </c>
      <c r="WO24" s="108">
        <f t="shared" si="3499"/>
        <v>23932.788351690338</v>
      </c>
      <c r="WP24" s="108">
        <f t="shared" si="3499"/>
        <v>25831.422918212749</v>
      </c>
      <c r="WQ24" s="108">
        <f t="shared" si="3499"/>
        <v>30078.368659118129</v>
      </c>
      <c r="WR24" s="108">
        <f t="shared" si="3499"/>
        <v>44043.325536565833</v>
      </c>
      <c r="WS24" s="108">
        <f t="shared" si="3499"/>
        <v>66227.371524353948</v>
      </c>
      <c r="WT24" s="108">
        <f t="shared" si="3500"/>
        <v>39913.134723807132</v>
      </c>
      <c r="WU24" s="108">
        <f t="shared" si="3500"/>
        <v>25874.721820950832</v>
      </c>
      <c r="WV24" s="108">
        <f t="shared" si="3500"/>
        <v>26370.195217522229</v>
      </c>
      <c r="WW24" s="108">
        <f t="shared" si="3500"/>
        <v>28462.194003045915</v>
      </c>
      <c r="WX24" s="108">
        <f t="shared" si="3500"/>
        <v>33141.664970664679</v>
      </c>
      <c r="WY24" s="108">
        <f t="shared" si="3500"/>
        <v>48528.866564187578</v>
      </c>
      <c r="WZ24" s="108">
        <f t="shared" si="3500"/>
        <v>72972.220795043249</v>
      </c>
      <c r="XA24" s="108">
        <f t="shared" si="3501"/>
        <v>40570.246704446334</v>
      </c>
      <c r="XB24" s="108">
        <f t="shared" si="3501"/>
        <v>26300.711656675558</v>
      </c>
      <c r="XC24" s="108">
        <f t="shared" si="3501"/>
        <v>26804.34230542041</v>
      </c>
      <c r="XD24" s="108">
        <f t="shared" si="3501"/>
        <v>28930.782822343117</v>
      </c>
      <c r="XE24" s="108">
        <f t="shared" si="3501"/>
        <v>33687.294504933372</v>
      </c>
      <c r="XF24" s="108">
        <f t="shared" si="3501"/>
        <v>49327.82409650959</v>
      </c>
      <c r="XG24" s="108">
        <f t="shared" si="3501"/>
        <v>74173.602767922232</v>
      </c>
      <c r="XH24" s="108">
        <f t="shared" si="3502"/>
        <v>38731.981675657247</v>
      </c>
      <c r="XI24" s="108">
        <f t="shared" si="3502"/>
        <v>25109.008810426079</v>
      </c>
      <c r="XJ24" s="108">
        <f t="shared" si="3502"/>
        <v>25589.819617434237</v>
      </c>
      <c r="XK24" s="108">
        <f t="shared" si="3502"/>
        <v>27619.909691468689</v>
      </c>
      <c r="XL24" s="108">
        <f t="shared" si="3502"/>
        <v>32160.900646545739</v>
      </c>
      <c r="XM24" s="108">
        <f t="shared" si="3502"/>
        <v>47092.747375299121</v>
      </c>
      <c r="XN24" s="108">
        <f t="shared" si="3502"/>
        <v>70812.747187701636</v>
      </c>
      <c r="XO24" s="108">
        <f t="shared" si="3503"/>
        <v>41128.035774341217</v>
      </c>
      <c r="XP24" s="108">
        <f t="shared" si="3503"/>
        <v>26662.312846814308</v>
      </c>
      <c r="XQ24" s="108">
        <f t="shared" si="3503"/>
        <v>27172.867773668197</v>
      </c>
      <c r="XR24" s="108">
        <f t="shared" si="3503"/>
        <v>29328.544131495739</v>
      </c>
      <c r="XS24" s="108">
        <f t="shared" si="3503"/>
        <v>34150.451774004709</v>
      </c>
      <c r="XT24" s="108">
        <f t="shared" si="3503"/>
        <v>50006.01866907833</v>
      </c>
      <c r="XU24" s="108">
        <f t="shared" si="3503"/>
        <v>75193.395060536946</v>
      </c>
      <c r="XV24" s="108">
        <f t="shared" si="3504"/>
        <v>40900.279299082962</v>
      </c>
      <c r="XW24" s="108">
        <f t="shared" si="3504"/>
        <v>26514.663821474474</v>
      </c>
      <c r="XX24" s="108">
        <f t="shared" si="3504"/>
        <v>27022.391426566537</v>
      </c>
      <c r="XY24" s="108">
        <f t="shared" si="3504"/>
        <v>29166.130203621924</v>
      </c>
      <c r="XZ24" s="108">
        <f t="shared" si="3504"/>
        <v>33961.33536282475</v>
      </c>
      <c r="YA24" s="108">
        <f t="shared" si="3504"/>
        <v>49729.098209850534</v>
      </c>
      <c r="YB24" s="108">
        <f t="shared" si="3504"/>
        <v>74776.993394392382</v>
      </c>
      <c r="YC24" s="108">
        <f t="shared" si="3505"/>
        <v>40233.08315261198</v>
      </c>
      <c r="YD24" s="108">
        <f t="shared" si="3505"/>
        <v>26082.136664451908</v>
      </c>
      <c r="YE24" s="108">
        <f t="shared" si="3505"/>
        <v>26581.581834622262</v>
      </c>
      <c r="YF24" s="108">
        <f t="shared" si="3505"/>
        <v>28690.350330897098</v>
      </c>
      <c r="YG24" s="108">
        <f t="shared" si="3505"/>
        <v>33407.332493617119</v>
      </c>
      <c r="YH24" s="108">
        <f t="shared" si="3505"/>
        <v>48917.879722796511</v>
      </c>
      <c r="YI24" s="108">
        <f t="shared" si="3505"/>
        <v>73557.174784534058</v>
      </c>
      <c r="YJ24" s="108">
        <f t="shared" si="3506"/>
        <v>45555.142015382313</v>
      </c>
      <c r="YK24" s="108">
        <f t="shared" si="3506"/>
        <v>29532.298961696124</v>
      </c>
      <c r="YL24" s="108">
        <f t="shared" si="3506"/>
        <v>30097.811069473282</v>
      </c>
      <c r="YM24" s="108">
        <f t="shared" si="3506"/>
        <v>32485.528857865738</v>
      </c>
      <c r="YN24" s="108">
        <f t="shared" si="3506"/>
        <v>37826.476542427794</v>
      </c>
      <c r="YO24" s="108">
        <f t="shared" si="3506"/>
        <v>55388.76922284071</v>
      </c>
      <c r="YP24" s="108">
        <f t="shared" si="3506"/>
        <v>83287.366539847266</v>
      </c>
      <c r="YQ24" s="108">
        <f t="shared" si="3507"/>
        <v>40034.85721725542</v>
      </c>
      <c r="YR24" s="108">
        <f t="shared" si="3507"/>
        <v>34675.860581874775</v>
      </c>
      <c r="YS24" s="108">
        <f t="shared" si="3507"/>
        <v>42241.502890647447</v>
      </c>
      <c r="YT24" s="108">
        <f t="shared" si="3507"/>
        <v>45709.088948834928</v>
      </c>
      <c r="YU24" s="108">
        <f t="shared" si="3507"/>
        <v>70297.426452346132</v>
      </c>
      <c r="YV24" s="108">
        <f t="shared" si="3507"/>
        <v>28055.923561698677</v>
      </c>
      <c r="YW24" s="108">
        <f t="shared" si="3507"/>
        <v>54220.43654620419</v>
      </c>
      <c r="YX24" s="108">
        <f t="shared" si="3508"/>
        <v>41051.537015626396</v>
      </c>
      <c r="YY24" s="108">
        <f t="shared" si="3508"/>
        <v>26612.720548061254</v>
      </c>
      <c r="YZ24" s="108">
        <f t="shared" si="3508"/>
        <v>27122.325835151787</v>
      </c>
      <c r="ZA24" s="108">
        <f t="shared" si="3508"/>
        <v>29273.992602867384</v>
      </c>
      <c r="ZB24" s="108">
        <f t="shared" si="3508"/>
        <v>34086.931425389092</v>
      </c>
      <c r="ZC24" s="108">
        <f t="shared" si="3508"/>
        <v>49913.006730034038</v>
      </c>
      <c r="ZD24" s="108">
        <f t="shared" si="3508"/>
        <v>75053.534226500415</v>
      </c>
      <c r="ZE24" s="108">
        <f t="shared" si="3509"/>
        <v>46251.91318660901</v>
      </c>
      <c r="ZF24" s="108">
        <f t="shared" si="3509"/>
        <v>29983.998893387914</v>
      </c>
      <c r="ZG24" s="108">
        <f t="shared" si="3509"/>
        <v>30558.160574325128</v>
      </c>
      <c r="ZH24" s="108">
        <f t="shared" si="3509"/>
        <v>32982.398782726705</v>
      </c>
      <c r="ZI24" s="108">
        <f t="shared" si="3509"/>
        <v>38405.036880467072</v>
      </c>
      <c r="ZJ24" s="108">
        <f t="shared" si="3509"/>
        <v>56235.946860683929</v>
      </c>
      <c r="ZK24" s="108">
        <f t="shared" si="3509"/>
        <v>84561.256453586539</v>
      </c>
      <c r="ZL24" s="108">
        <f t="shared" si="3510"/>
        <v>50538.388173192972</v>
      </c>
      <c r="ZM24" s="108">
        <f t="shared" si="3510"/>
        <v>32762.817160552691</v>
      </c>
      <c r="ZN24" s="108">
        <f t="shared" si="3510"/>
        <v>33390.190255116468</v>
      </c>
      <c r="ZO24" s="108">
        <f t="shared" si="3510"/>
        <v>36039.098876607961</v>
      </c>
      <c r="ZP24" s="108">
        <f t="shared" si="3510"/>
        <v>41964.28921415472</v>
      </c>
      <c r="ZQ24" s="108">
        <f t="shared" si="3510"/>
        <v>61447.709206440843</v>
      </c>
      <c r="ZR24" s="108">
        <f t="shared" si="3510"/>
        <v>92398.11520492041</v>
      </c>
      <c r="ZS24" s="108">
        <f t="shared" si="3511"/>
        <v>54672.920845897665</v>
      </c>
      <c r="ZT24" s="108">
        <f t="shared" si="3511"/>
        <v>35443.13489320263</v>
      </c>
      <c r="ZU24" s="108">
        <f t="shared" si="3511"/>
        <v>36121.833220944798</v>
      </c>
      <c r="ZV24" s="108">
        <f t="shared" si="3511"/>
        <v>38987.448382522896</v>
      </c>
      <c r="ZW24" s="108">
        <f t="shared" si="3511"/>
        <v>45397.377033421239</v>
      </c>
      <c r="ZX24" s="108">
        <f>$ZY57*ZX$32*$ZS$34</f>
        <v>66474.730656081098</v>
      </c>
      <c r="ZY24" s="108">
        <f t="shared" si="3511"/>
        <v>99957.181491361873</v>
      </c>
      <c r="ZZ24" s="108">
        <v>62808.205536844587</v>
      </c>
      <c r="AAA24" s="108">
        <v>57798.230726275855</v>
      </c>
      <c r="AAB24" s="108">
        <v>53762.685381528223</v>
      </c>
      <c r="AAC24" s="108">
        <v>61002.990373397042</v>
      </c>
      <c r="AAD24" s="108">
        <v>67347.147825389766</v>
      </c>
      <c r="AAE24" s="108">
        <v>78441.477472530649</v>
      </c>
      <c r="AAF24" s="108">
        <v>122979.38802727616</v>
      </c>
      <c r="AAG24" s="108">
        <v>81851.017010689364</v>
      </c>
      <c r="AAH24" s="108">
        <v>76091.500523372917</v>
      </c>
      <c r="AAI24" s="108">
        <v>76259.758697064564</v>
      </c>
      <c r="AAJ24" s="108">
        <v>81860.975886040309</v>
      </c>
      <c r="AAK24" s="108">
        <v>93490.159161665026</v>
      </c>
      <c r="AAL24" s="108">
        <v>98782.765975926901</v>
      </c>
      <c r="AAM24" s="108">
        <v>144663.42511131367</v>
      </c>
      <c r="AAN24" s="108">
        <v>121267.36603760241</v>
      </c>
      <c r="AAO24" s="108">
        <v>110490.7775839825</v>
      </c>
      <c r="AAP24" s="596">
        <f t="shared" ca="1" si="864"/>
        <v>101299.25029346933</v>
      </c>
      <c r="AAQ24" s="596">
        <f t="shared" ca="1" si="864"/>
        <v>110012.0628109127</v>
      </c>
      <c r="AAR24" s="596">
        <f t="shared" ca="1" si="864"/>
        <v>121001.33159700385</v>
      </c>
      <c r="AAS24" s="596">
        <f t="shared" ca="1" si="864"/>
        <v>132157.49680773629</v>
      </c>
      <c r="AAT24" s="596">
        <f t="shared" ca="1" si="864"/>
        <v>163127.3508890071</v>
      </c>
      <c r="AAU24" s="596">
        <f t="shared" ca="1" si="864"/>
        <v>151496.66794753968</v>
      </c>
      <c r="AAV24" s="596">
        <f t="shared" ca="1" si="864"/>
        <v>221277.19903002417</v>
      </c>
      <c r="AAW24" s="596">
        <f t="shared" ca="1" si="864"/>
        <v>134219.90209470232</v>
      </c>
      <c r="AAX24" s="348">
        <v>0</v>
      </c>
      <c r="AAY24" s="596">
        <f t="shared" ca="1" si="2861"/>
        <v>50054.861913510154</v>
      </c>
      <c r="AAZ24" s="596">
        <f t="shared" ca="1" si="2861"/>
        <v>57405.841936870238</v>
      </c>
      <c r="ABA24" s="596">
        <f t="shared" ca="1" si="2861"/>
        <v>65425.726877634406</v>
      </c>
      <c r="ABB24" s="596">
        <f t="shared" ca="1" si="2861"/>
        <v>37149.983225087577</v>
      </c>
      <c r="ABC24" s="596">
        <f t="shared" ca="1" si="2861"/>
        <v>33437.585999200463</v>
      </c>
      <c r="ABD24" s="596">
        <f t="shared" ca="1" si="2861"/>
        <v>40889.238892280911</v>
      </c>
      <c r="ABE24" s="348">
        <v>0</v>
      </c>
      <c r="ABF24" s="596">
        <f t="shared" ca="1" si="2861"/>
        <v>29982.085201079972</v>
      </c>
      <c r="ABG24" s="596">
        <f t="shared" ca="1" si="2861"/>
        <v>39377.717524997344</v>
      </c>
      <c r="ABH24" s="596">
        <f t="shared" ca="1" si="2861"/>
        <v>47092.42473022738</v>
      </c>
      <c r="ABI24" s="108">
        <f t="shared" ref="ABI24:ABO24" si="3598">$ABO57*ABI$32</f>
        <v>0</v>
      </c>
      <c r="ABJ24" s="108">
        <f t="shared" si="3598"/>
        <v>0</v>
      </c>
      <c r="ABK24" s="108">
        <f t="shared" si="3598"/>
        <v>0</v>
      </c>
      <c r="ABL24" s="108">
        <f t="shared" si="3598"/>
        <v>0</v>
      </c>
      <c r="ABM24" s="108">
        <f t="shared" si="3598"/>
        <v>0</v>
      </c>
      <c r="ABN24" s="108">
        <f t="shared" si="3598"/>
        <v>0</v>
      </c>
      <c r="ABO24" s="108">
        <f t="shared" si="3598"/>
        <v>0</v>
      </c>
      <c r="ABP24" s="108">
        <f t="shared" ref="ABP24:ABV24" si="3599">$ABV57*ABP$32</f>
        <v>0</v>
      </c>
      <c r="ABQ24" s="108">
        <f t="shared" si="3599"/>
        <v>0</v>
      </c>
      <c r="ABR24" s="108">
        <f t="shared" si="3599"/>
        <v>0</v>
      </c>
      <c r="ABS24" s="108">
        <f t="shared" si="3599"/>
        <v>0</v>
      </c>
      <c r="ABT24" s="108">
        <f t="shared" si="3599"/>
        <v>0</v>
      </c>
      <c r="ABU24" s="108">
        <f t="shared" si="3599"/>
        <v>0</v>
      </c>
      <c r="ABV24" s="108">
        <f t="shared" si="3599"/>
        <v>0</v>
      </c>
      <c r="ABW24" s="108">
        <f t="shared" ref="ABW24:ACC24" si="3600">$ACC57*ABW$32</f>
        <v>0</v>
      </c>
      <c r="ABX24" s="108">
        <f t="shared" si="3600"/>
        <v>0</v>
      </c>
      <c r="ABY24" s="108">
        <f t="shared" si="3600"/>
        <v>0</v>
      </c>
      <c r="ABZ24" s="108">
        <f t="shared" si="3600"/>
        <v>0</v>
      </c>
      <c r="ACA24" s="108">
        <f t="shared" si="3600"/>
        <v>0</v>
      </c>
      <c r="ACB24" s="108">
        <f t="shared" si="3600"/>
        <v>0</v>
      </c>
      <c r="ACC24" s="108">
        <f t="shared" si="3600"/>
        <v>0</v>
      </c>
      <c r="ACD24" s="108">
        <f t="shared" ref="ACD24:ACJ24" si="3601">$ACI57*ACD$32</f>
        <v>0</v>
      </c>
      <c r="ACE24" s="108">
        <f t="shared" si="3601"/>
        <v>0</v>
      </c>
      <c r="ACF24" s="108">
        <f t="shared" si="3601"/>
        <v>0</v>
      </c>
      <c r="ACG24" s="108">
        <f t="shared" si="3601"/>
        <v>0</v>
      </c>
      <c r="ACH24" s="108">
        <f t="shared" si="3601"/>
        <v>0</v>
      </c>
      <c r="ACI24" s="108">
        <f t="shared" si="3601"/>
        <v>0</v>
      </c>
      <c r="ACJ24" s="108">
        <f t="shared" si="3601"/>
        <v>0</v>
      </c>
    </row>
    <row r="25" spans="1:764">
      <c r="A25" s="601" t="s">
        <v>32</v>
      </c>
      <c r="B25" s="596">
        <f>$H$58*B$32</f>
        <v>0</v>
      </c>
      <c r="C25" s="596">
        <f t="shared" ref="C25:H25" si="3602">$H$58*C$32</f>
        <v>22854.628137600004</v>
      </c>
      <c r="D25" s="596">
        <f t="shared" si="3602"/>
        <v>21456.061341120003</v>
      </c>
      <c r="E25" s="596">
        <f t="shared" si="3602"/>
        <v>17635.586189760004</v>
      </c>
      <c r="F25" s="596">
        <f t="shared" si="3602"/>
        <v>22240.62320256</v>
      </c>
      <c r="G25" s="596">
        <f t="shared" si="3602"/>
        <v>37744.247812320005</v>
      </c>
      <c r="H25" s="596">
        <f t="shared" si="3602"/>
        <v>48625.779716640012</v>
      </c>
      <c r="I25" s="596">
        <f>$O$58*I$32</f>
        <v>21819.21488</v>
      </c>
      <c r="J25" s="596">
        <f t="shared" ref="J25:O25" si="3603">$O$58*J$32</f>
        <v>14144.870336000002</v>
      </c>
      <c r="K25" s="596">
        <f t="shared" si="3603"/>
        <v>14415.729555200001</v>
      </c>
      <c r="L25" s="596">
        <f t="shared" si="3603"/>
        <v>15559.357369600002</v>
      </c>
      <c r="M25" s="596">
        <f t="shared" si="3603"/>
        <v>18117.4722176</v>
      </c>
      <c r="N25" s="596">
        <f t="shared" si="3603"/>
        <v>26529.155747200002</v>
      </c>
      <c r="O25" s="596">
        <f t="shared" si="3603"/>
        <v>39891.543894400005</v>
      </c>
      <c r="P25" s="596">
        <f>$V$58*P$32</f>
        <v>33445.947873999998</v>
      </c>
      <c r="Q25" s="596">
        <f t="shared" ref="Q25:V25" si="3604">$V$58*Q$32</f>
        <v>23992.455982799998</v>
      </c>
      <c r="R25" s="596">
        <f t="shared" si="3604"/>
        <v>20616.208878799996</v>
      </c>
      <c r="S25" s="596">
        <f t="shared" si="3604"/>
        <v>23253.901928800002</v>
      </c>
      <c r="T25" s="596">
        <f t="shared" si="3604"/>
        <v>23380.511195199997</v>
      </c>
      <c r="U25" s="596">
        <f t="shared" si="3604"/>
        <v>33319.338607600002</v>
      </c>
      <c r="V25" s="596">
        <f t="shared" si="3604"/>
        <v>53007.079532799995</v>
      </c>
      <c r="W25" s="596">
        <f t="shared" si="3135"/>
        <v>30323.654472000006</v>
      </c>
      <c r="X25" s="596">
        <f t="shared" ref="X25:AC25" si="3605">$AC58*X$32</f>
        <v>21752.678318400001</v>
      </c>
      <c r="Y25" s="596">
        <f t="shared" si="3605"/>
        <v>18691.6154064</v>
      </c>
      <c r="Z25" s="596">
        <f t="shared" si="3605"/>
        <v>21083.070806400003</v>
      </c>
      <c r="AA25" s="596">
        <f t="shared" si="3605"/>
        <v>21197.860665600001</v>
      </c>
      <c r="AB25" s="596">
        <f t="shared" si="3605"/>
        <v>30208.864612800007</v>
      </c>
      <c r="AC25" s="596">
        <f t="shared" si="3605"/>
        <v>48058.687718400004</v>
      </c>
      <c r="AD25" s="596">
        <f t="shared" si="3137"/>
        <v>28526.313999999998</v>
      </c>
      <c r="AE25" s="596">
        <f t="shared" ref="AE25:AJ25" si="3606">$AJ58*AE$32</f>
        <v>18492.9208</v>
      </c>
      <c r="AF25" s="596">
        <f t="shared" si="3606"/>
        <v>18847.040560000001</v>
      </c>
      <c r="AG25" s="596">
        <f t="shared" si="3606"/>
        <v>20342.212880000003</v>
      </c>
      <c r="AH25" s="596">
        <f t="shared" si="3606"/>
        <v>23686.67728</v>
      </c>
      <c r="AI25" s="596">
        <f t="shared" si="3606"/>
        <v>34684.063160000005</v>
      </c>
      <c r="AJ25" s="596">
        <f t="shared" si="3606"/>
        <v>52153.971320000004</v>
      </c>
      <c r="AK25" s="596">
        <f t="shared" si="3139"/>
        <v>33778.673360000001</v>
      </c>
      <c r="AL25" s="596">
        <f t="shared" ref="AL25:AQ25" si="3607">$AQ58*AL$32</f>
        <v>21897.898592000001</v>
      </c>
      <c r="AM25" s="596">
        <f t="shared" si="3607"/>
        <v>22317.220054400001</v>
      </c>
      <c r="AN25" s="596">
        <f t="shared" si="3607"/>
        <v>24087.688451200003</v>
      </c>
      <c r="AO25" s="596">
        <f t="shared" si="3607"/>
        <v>28047.946707200001</v>
      </c>
      <c r="AP25" s="596">
        <f t="shared" si="3607"/>
        <v>41070.207678400009</v>
      </c>
      <c r="AQ25" s="596">
        <f t="shared" si="3607"/>
        <v>61756.733156800008</v>
      </c>
      <c r="AR25" s="596">
        <f t="shared" si="3141"/>
        <v>38256.994879999998</v>
      </c>
      <c r="AS25" s="596">
        <f t="shared" ref="AS25:AX25" si="3608">$AX58*AS$32</f>
        <v>35354.740096000001</v>
      </c>
      <c r="AT25" s="596">
        <f t="shared" si="3608"/>
        <v>41106.481395199997</v>
      </c>
      <c r="AU25" s="596">
        <f t="shared" si="3608"/>
        <v>27281.194969600001</v>
      </c>
      <c r="AV25" s="596">
        <f t="shared" si="3608"/>
        <v>31766.497817599997</v>
      </c>
      <c r="AW25" s="596">
        <f t="shared" si="3608"/>
        <v>33323.1617472</v>
      </c>
      <c r="AX25" s="596">
        <f t="shared" si="3608"/>
        <v>56752.2730944</v>
      </c>
      <c r="AY25" s="596">
        <f t="shared" si="3143"/>
        <v>41153.023039999993</v>
      </c>
      <c r="AZ25" s="596">
        <f t="shared" ref="AZ25:BE25" si="3609">$BE58*AZ$32</f>
        <v>26678.511488</v>
      </c>
      <c r="BA25" s="596">
        <f t="shared" si="3609"/>
        <v>27189.376601599997</v>
      </c>
      <c r="BB25" s="596">
        <f t="shared" si="3609"/>
        <v>29346.3626368</v>
      </c>
      <c r="BC25" s="596">
        <f t="shared" si="3609"/>
        <v>34171.1998208</v>
      </c>
      <c r="BD25" s="596">
        <f t="shared" si="3609"/>
        <v>50036.399737600004</v>
      </c>
      <c r="BE25" s="596">
        <f t="shared" si="3609"/>
        <v>75239.078675199999</v>
      </c>
      <c r="BF25" s="596">
        <f t="shared" si="3145"/>
        <v>28132.440930000004</v>
      </c>
      <c r="BG25" s="596">
        <f t="shared" ref="BG25:BL25" si="3610">$BL58*BG$32</f>
        <v>18237.582396000002</v>
      </c>
      <c r="BH25" s="596">
        <f t="shared" si="3610"/>
        <v>18586.812697200003</v>
      </c>
      <c r="BI25" s="596">
        <f t="shared" si="3610"/>
        <v>20061.340635600005</v>
      </c>
      <c r="BJ25" s="596">
        <f t="shared" si="3610"/>
        <v>23359.626813600004</v>
      </c>
      <c r="BK25" s="596">
        <f t="shared" si="3610"/>
        <v>34205.167834200009</v>
      </c>
      <c r="BL25" s="596">
        <f t="shared" si="3610"/>
        <v>51433.862693400006</v>
      </c>
      <c r="BM25" s="596">
        <f t="shared" si="3147"/>
        <v>30065.20132</v>
      </c>
      <c r="BN25" s="596">
        <f t="shared" ref="BN25:BS25" si="3611">$BS58*BN$32</f>
        <v>19490.544304000003</v>
      </c>
      <c r="BO25" s="596">
        <f t="shared" si="3611"/>
        <v>19863.767492800001</v>
      </c>
      <c r="BP25" s="596">
        <f t="shared" si="3611"/>
        <v>21439.598734400002</v>
      </c>
      <c r="BQ25" s="596">
        <f t="shared" si="3611"/>
        <v>24964.484406399999</v>
      </c>
      <c r="BR25" s="596">
        <f t="shared" si="3611"/>
        <v>36555.137880800008</v>
      </c>
      <c r="BS25" s="596">
        <f t="shared" si="3611"/>
        <v>54967.481861600005</v>
      </c>
      <c r="BT25" s="596">
        <f t="shared" si="3149"/>
        <v>35241.032145000005</v>
      </c>
      <c r="BU25" s="596">
        <f t="shared" ref="BU25:BZ25" si="3612">$BZ58*BU$32</f>
        <v>22845.910494000003</v>
      </c>
      <c r="BV25" s="596">
        <f t="shared" si="3612"/>
        <v>23283.3853758</v>
      </c>
      <c r="BW25" s="596">
        <f t="shared" si="3612"/>
        <v>25130.501543400005</v>
      </c>
      <c r="BX25" s="596">
        <f t="shared" si="3612"/>
        <v>29262.208760400001</v>
      </c>
      <c r="BY25" s="596">
        <f t="shared" si="3612"/>
        <v>42848.234256300006</v>
      </c>
      <c r="BZ25" s="596">
        <f t="shared" si="3612"/>
        <v>64430.328425100008</v>
      </c>
      <c r="CA25" s="596">
        <f t="shared" si="3151"/>
        <v>30322.747564999998</v>
      </c>
      <c r="CB25" s="596">
        <f t="shared" ref="CB25:CG25" si="3613">$CG58*CB$32</f>
        <v>19657.505318</v>
      </c>
      <c r="CC25" s="596">
        <f t="shared" si="3613"/>
        <v>20033.9256326</v>
      </c>
      <c r="CD25" s="596">
        <f t="shared" si="3613"/>
        <v>21623.2558498</v>
      </c>
      <c r="CE25" s="596">
        <f t="shared" si="3613"/>
        <v>25178.336598799997</v>
      </c>
      <c r="CF25" s="596">
        <f t="shared" si="3613"/>
        <v>36868.278591100003</v>
      </c>
      <c r="CG25" s="596">
        <f t="shared" si="3613"/>
        <v>55438.347444699997</v>
      </c>
      <c r="CH25" s="596">
        <f t="shared" si="3153"/>
        <v>30196.257685</v>
      </c>
      <c r="CI25" s="596">
        <f t="shared" ref="CI25:CN25" si="3614">$CN58*CI$32</f>
        <v>19575.504982000002</v>
      </c>
      <c r="CJ25" s="596">
        <f t="shared" si="3614"/>
        <v>19950.3550774</v>
      </c>
      <c r="CK25" s="596">
        <f t="shared" si="3614"/>
        <v>21533.055480200004</v>
      </c>
      <c r="CL25" s="596">
        <f t="shared" si="3614"/>
        <v>25073.3063812</v>
      </c>
      <c r="CM25" s="596">
        <f t="shared" si="3614"/>
        <v>36714.484343900003</v>
      </c>
      <c r="CN25" s="596">
        <f t="shared" si="3614"/>
        <v>55207.089050300005</v>
      </c>
      <c r="CO25" s="596">
        <f t="shared" si="3155"/>
        <v>22594.761798400003</v>
      </c>
      <c r="CP25" s="596">
        <f t="shared" ref="CP25:CU25" si="3615">$CU58*CP$32</f>
        <v>23113.942905900003</v>
      </c>
      <c r="CQ25" s="596">
        <f t="shared" si="3615"/>
        <v>24796.089694200004</v>
      </c>
      <c r="CR25" s="596">
        <f t="shared" si="3615"/>
        <v>31690.814801800007</v>
      </c>
      <c r="CS25" s="596">
        <f t="shared" si="3615"/>
        <v>35823.496417499999</v>
      </c>
      <c r="CT25" s="596">
        <f t="shared" si="3615"/>
        <v>26312.098528100007</v>
      </c>
      <c r="CU25" s="596">
        <f t="shared" si="3615"/>
        <v>43341.238854100004</v>
      </c>
      <c r="CV25" s="596">
        <f t="shared" si="3157"/>
        <v>34587.693030000002</v>
      </c>
      <c r="CW25" s="596">
        <f t="shared" ref="CW25:DB25" si="3616">$DB58*CW$32</f>
        <v>22422.366516000002</v>
      </c>
      <c r="CX25" s="596">
        <f t="shared" si="3616"/>
        <v>22851.730981200002</v>
      </c>
      <c r="CY25" s="596">
        <f t="shared" si="3616"/>
        <v>24664.603167600002</v>
      </c>
      <c r="CZ25" s="596">
        <f t="shared" si="3616"/>
        <v>28719.712005599999</v>
      </c>
      <c r="DA25" s="596">
        <f t="shared" si="3616"/>
        <v>42053.864008200006</v>
      </c>
      <c r="DB25" s="596">
        <f t="shared" si="3616"/>
        <v>63235.844291400004</v>
      </c>
      <c r="DC25" s="596">
        <f t="shared" si="3159"/>
        <v>30375.371400000004</v>
      </c>
      <c r="DD25" s="596">
        <f t="shared" ref="DD25:DI25" si="3617">$DI58*DD$32</f>
        <v>19691.620080000004</v>
      </c>
      <c r="DE25" s="596">
        <f t="shared" si="3617"/>
        <v>20068.693656000003</v>
      </c>
      <c r="DF25" s="596">
        <f t="shared" si="3617"/>
        <v>21660.782088000004</v>
      </c>
      <c r="DG25" s="596">
        <f t="shared" si="3617"/>
        <v>25222.032528000003</v>
      </c>
      <c r="DH25" s="596">
        <f t="shared" si="3617"/>
        <v>36932.26191600001</v>
      </c>
      <c r="DI25" s="596">
        <f t="shared" si="3617"/>
        <v>55534.558332000008</v>
      </c>
      <c r="DJ25" s="596">
        <f t="shared" si="3161"/>
        <v>22062.445944000003</v>
      </c>
      <c r="DK25" s="596">
        <f t="shared" ref="DK25:DP25" si="3618">$DP58*DK$32</f>
        <v>20173.751135999999</v>
      </c>
      <c r="DL25" s="596">
        <f t="shared" si="3618"/>
        <v>18285.056327999999</v>
      </c>
      <c r="DM25" s="596">
        <f t="shared" si="3618"/>
        <v>20671.868447999997</v>
      </c>
      <c r="DN25" s="596">
        <f t="shared" si="3618"/>
        <v>23349.249</v>
      </c>
      <c r="DO25" s="596">
        <f t="shared" si="3618"/>
        <v>36300.299112000001</v>
      </c>
      <c r="DP25" s="596">
        <f t="shared" si="3618"/>
        <v>66726.964919999999</v>
      </c>
      <c r="DQ25" s="596">
        <f t="shared" si="3163"/>
        <v>38187.18376</v>
      </c>
      <c r="DR25" s="596">
        <f t="shared" ref="DR25:DW25" si="3619">$DW58*DR$32</f>
        <v>24755.829472000005</v>
      </c>
      <c r="DS25" s="596">
        <f t="shared" si="3619"/>
        <v>25229.877270400004</v>
      </c>
      <c r="DT25" s="596">
        <f t="shared" si="3619"/>
        <v>27231.412419200005</v>
      </c>
      <c r="DU25" s="596">
        <f t="shared" si="3619"/>
        <v>31708.530515200004</v>
      </c>
      <c r="DV25" s="596">
        <f t="shared" si="3619"/>
        <v>46430.348254400007</v>
      </c>
      <c r="DW25" s="596">
        <f t="shared" si="3619"/>
        <v>69816.706308800014</v>
      </c>
      <c r="DX25" s="596">
        <f t="shared" si="3231"/>
        <v>33726.861811500006</v>
      </c>
      <c r="DY25" s="596">
        <f t="shared" si="3232"/>
        <v>30199.679202000007</v>
      </c>
      <c r="DZ25" s="596">
        <f t="shared" si="3233"/>
        <v>50459.116504500009</v>
      </c>
      <c r="EA25" s="596">
        <f t="shared" si="3234"/>
        <v>52995.189951000008</v>
      </c>
      <c r="EB25" s="596">
        <f t="shared" si="3235"/>
        <v>28100.859798000005</v>
      </c>
      <c r="EC25" s="596">
        <f t="shared" si="3236"/>
        <v>37837.049811000012</v>
      </c>
      <c r="ED25" s="596">
        <f t="shared" si="3237"/>
        <v>58183.937922000012</v>
      </c>
      <c r="EE25" s="596">
        <f t="shared" si="3238"/>
        <v>33648.464520000001</v>
      </c>
      <c r="EF25" s="596">
        <f t="shared" si="3239"/>
        <v>21813.487344000001</v>
      </c>
      <c r="EG25" s="596">
        <f t="shared" si="3240"/>
        <v>22231.192420800002</v>
      </c>
      <c r="EH25" s="596">
        <f t="shared" si="3241"/>
        <v>23994.836078400003</v>
      </c>
      <c r="EI25" s="596">
        <f t="shared" si="3242"/>
        <v>27939.8284704</v>
      </c>
      <c r="EJ25" s="596">
        <f t="shared" si="3243"/>
        <v>40911.891688800009</v>
      </c>
      <c r="EK25" s="596">
        <f t="shared" si="3244"/>
        <v>61518.675477600009</v>
      </c>
      <c r="EL25" s="596">
        <f t="shared" si="3245"/>
        <v>33469.590055000001</v>
      </c>
      <c r="EM25" s="596">
        <f t="shared" si="3246"/>
        <v>21697.527346000003</v>
      </c>
      <c r="EN25" s="596">
        <f t="shared" si="3247"/>
        <v>22113.0119122</v>
      </c>
      <c r="EO25" s="596">
        <f t="shared" si="3248"/>
        <v>23867.280080600005</v>
      </c>
      <c r="EP25" s="596">
        <f t="shared" si="3249"/>
        <v>27791.300983600002</v>
      </c>
      <c r="EQ25" s="596">
        <f t="shared" si="3250"/>
        <v>40694.405011700008</v>
      </c>
      <c r="ER25" s="596">
        <f t="shared" si="3251"/>
        <v>61191.643610900006</v>
      </c>
      <c r="ES25" s="596">
        <f t="shared" si="3252"/>
        <v>31494.18734</v>
      </c>
      <c r="ET25" s="596">
        <f t="shared" si="3253"/>
        <v>20416.921448000001</v>
      </c>
      <c r="EU25" s="596">
        <f t="shared" si="3254"/>
        <v>20807.883773600002</v>
      </c>
      <c r="EV25" s="596">
        <f t="shared" si="3255"/>
        <v>22458.613592800004</v>
      </c>
      <c r="EW25" s="596">
        <f t="shared" si="3256"/>
        <v>26151.035556800001</v>
      </c>
      <c r="EX25" s="596">
        <f t="shared" si="3257"/>
        <v>38292.587779600006</v>
      </c>
      <c r="EY25" s="596">
        <f t="shared" si="3258"/>
        <v>57580.062509200005</v>
      </c>
      <c r="EZ25" s="596">
        <f t="shared" si="3259"/>
        <v>31587.836169999999</v>
      </c>
      <c r="FA25" s="596">
        <f t="shared" si="3260"/>
        <v>20477.631724000003</v>
      </c>
      <c r="FB25" s="596">
        <f t="shared" si="3261"/>
        <v>20869.756586799998</v>
      </c>
      <c r="FC25" s="596">
        <f t="shared" si="3262"/>
        <v>22525.394896400001</v>
      </c>
      <c r="FD25" s="596">
        <f t="shared" si="3263"/>
        <v>26228.796378399999</v>
      </c>
      <c r="FE25" s="596">
        <f t="shared" si="3264"/>
        <v>38406.451839800007</v>
      </c>
      <c r="FF25" s="596">
        <f t="shared" si="3265"/>
        <v>57751.278404600002</v>
      </c>
      <c r="FG25" s="596">
        <f t="shared" si="3266"/>
        <v>34894.33178</v>
      </c>
      <c r="FH25" s="596">
        <f t="shared" si="3267"/>
        <v>22621.153016</v>
      </c>
      <c r="FI25" s="596">
        <f t="shared" si="3268"/>
        <v>23054.324031200002</v>
      </c>
      <c r="FJ25" s="596">
        <f t="shared" si="3269"/>
        <v>24883.268317600003</v>
      </c>
      <c r="FK25" s="596">
        <f t="shared" si="3270"/>
        <v>28974.327905599999</v>
      </c>
      <c r="FL25" s="596">
        <f t="shared" si="3271"/>
        <v>42426.694433200006</v>
      </c>
      <c r="FM25" s="596">
        <f t="shared" si="3272"/>
        <v>63796.464516400003</v>
      </c>
      <c r="FN25" s="596">
        <f t="shared" si="3273"/>
        <v>32571.726275000001</v>
      </c>
      <c r="FO25" s="596">
        <f t="shared" si="3274"/>
        <v>21115.463930000002</v>
      </c>
      <c r="FP25" s="596">
        <f t="shared" si="3275"/>
        <v>21519.802601000003</v>
      </c>
      <c r="FQ25" s="596">
        <f t="shared" si="3276"/>
        <v>23227.010323000006</v>
      </c>
      <c r="FR25" s="596">
        <f t="shared" si="3277"/>
        <v>27045.764438000002</v>
      </c>
      <c r="FS25" s="596">
        <f t="shared" si="3278"/>
        <v>39602.726498500007</v>
      </c>
      <c r="FT25" s="596">
        <f t="shared" si="3279"/>
        <v>59550.100934500006</v>
      </c>
      <c r="FU25" s="596">
        <f t="shared" si="3280"/>
        <v>35970.211915</v>
      </c>
      <c r="FV25" s="596">
        <f t="shared" si="3281"/>
        <v>23318.620138000002</v>
      </c>
      <c r="FW25" s="596">
        <f t="shared" si="3282"/>
        <v>23765.146906600003</v>
      </c>
      <c r="FX25" s="596">
        <f t="shared" si="3283"/>
        <v>25650.482151800003</v>
      </c>
      <c r="FY25" s="596">
        <f t="shared" si="3284"/>
        <v>29867.679410800003</v>
      </c>
      <c r="FZ25" s="596">
        <f t="shared" si="3285"/>
        <v>43734.816280100007</v>
      </c>
      <c r="GA25" s="596">
        <f t="shared" si="3286"/>
        <v>65763.470197700008</v>
      </c>
      <c r="GB25" s="596">
        <f t="shared" si="3287"/>
        <v>34558.274849999994</v>
      </c>
      <c r="GC25" s="596">
        <f t="shared" si="3288"/>
        <v>23118.29421</v>
      </c>
      <c r="GD25" s="596">
        <f t="shared" si="3289"/>
        <v>22117.295903999999</v>
      </c>
      <c r="GE25" s="596">
        <f t="shared" si="3290"/>
        <v>24643.624962000002</v>
      </c>
      <c r="GF25" s="596">
        <f t="shared" si="3291"/>
        <v>28695.284771999999</v>
      </c>
      <c r="GG25" s="596">
        <f t="shared" si="3292"/>
        <v>42018.095559000001</v>
      </c>
      <c r="GH25" s="596">
        <f t="shared" si="3293"/>
        <v>63182.059742999998</v>
      </c>
      <c r="GI25" s="596">
        <f t="shared" si="3294"/>
        <v>37513.238839999998</v>
      </c>
      <c r="GJ25" s="596">
        <f t="shared" si="3295"/>
        <v>24318.927248000004</v>
      </c>
      <c r="GK25" s="596">
        <f t="shared" si="3296"/>
        <v>24784.608833600003</v>
      </c>
      <c r="GL25" s="596">
        <f t="shared" si="3297"/>
        <v>26750.819972800004</v>
      </c>
      <c r="GM25" s="596">
        <f t="shared" si="3298"/>
        <v>31148.923836800001</v>
      </c>
      <c r="GN25" s="596">
        <f t="shared" si="3299"/>
        <v>45610.924189600009</v>
      </c>
      <c r="GO25" s="596">
        <f t="shared" si="3300"/>
        <v>68584.549079200006</v>
      </c>
      <c r="GP25" s="596">
        <f t="shared" si="3301"/>
        <v>33923.967275000003</v>
      </c>
      <c r="GQ25" s="596">
        <f t="shared" si="3302"/>
        <v>21992.08913</v>
      </c>
      <c r="GR25" s="596">
        <f t="shared" si="3303"/>
        <v>22413.214241000001</v>
      </c>
      <c r="GS25" s="596">
        <f t="shared" si="3304"/>
        <v>24191.298043000003</v>
      </c>
      <c r="GT25" s="596">
        <f t="shared" si="3305"/>
        <v>28168.590758000002</v>
      </c>
      <c r="GU25" s="596">
        <f t="shared" si="3306"/>
        <v>41246.865038500007</v>
      </c>
      <c r="GV25" s="596">
        <f t="shared" si="3307"/>
        <v>62022.370514500006</v>
      </c>
      <c r="GW25" s="596">
        <f t="shared" si="3308"/>
        <v>38645.779754999996</v>
      </c>
      <c r="GX25" s="596">
        <f t="shared" si="3309"/>
        <v>25053.126186000001</v>
      </c>
      <c r="GY25" s="596">
        <f t="shared" si="3310"/>
        <v>25532.866900199999</v>
      </c>
      <c r="GZ25" s="596">
        <f t="shared" si="3311"/>
        <v>27558.438804600002</v>
      </c>
      <c r="HA25" s="596">
        <f t="shared" si="3312"/>
        <v>32089.323327599999</v>
      </c>
      <c r="HB25" s="596">
        <f t="shared" si="3313"/>
        <v>46987.937729700003</v>
      </c>
      <c r="HC25" s="596">
        <f t="shared" si="3314"/>
        <v>70655.146296899999</v>
      </c>
      <c r="HD25" s="596">
        <f t="shared" si="3315"/>
        <v>38854.385020000002</v>
      </c>
      <c r="HE25" s="596">
        <f t="shared" si="3316"/>
        <v>25188.359944</v>
      </c>
      <c r="HF25" s="596">
        <f t="shared" si="3317"/>
        <v>25670.690240799999</v>
      </c>
      <c r="HG25" s="596">
        <f t="shared" si="3318"/>
        <v>27707.195938400004</v>
      </c>
      <c r="HH25" s="596">
        <f t="shared" si="3319"/>
        <v>32262.537630399998</v>
      </c>
      <c r="HI25" s="596">
        <f t="shared" si="3320"/>
        <v>47241.572958800003</v>
      </c>
      <c r="HJ25" s="596">
        <f t="shared" si="3321"/>
        <v>71036.5342676</v>
      </c>
      <c r="HK25" s="596">
        <f t="shared" si="3322"/>
        <v>38193.611610000007</v>
      </c>
      <c r="HL25" s="596">
        <f t="shared" si="3323"/>
        <v>24759.996492000006</v>
      </c>
      <c r="HM25" s="596">
        <f t="shared" si="3324"/>
        <v>25234.124084400002</v>
      </c>
      <c r="HN25" s="596">
        <f t="shared" si="3325"/>
        <v>27235.996141200008</v>
      </c>
      <c r="HO25" s="596">
        <f t="shared" si="3326"/>
        <v>31713.867847200003</v>
      </c>
      <c r="HP25" s="596">
        <f t="shared" si="3327"/>
        <v>46438.163633400014</v>
      </c>
      <c r="HQ25" s="596">
        <f t="shared" si="3328"/>
        <v>69828.458191800019</v>
      </c>
      <c r="HR25" s="596">
        <f t="shared" si="3329"/>
        <v>36860.582385000002</v>
      </c>
      <c r="HS25" s="596">
        <f t="shared" si="3330"/>
        <v>23895.825822000003</v>
      </c>
      <c r="HT25" s="596">
        <f t="shared" si="3331"/>
        <v>24353.405465400003</v>
      </c>
      <c r="HU25" s="596">
        <f t="shared" si="3332"/>
        <v>26285.408404200003</v>
      </c>
      <c r="HV25" s="596">
        <f t="shared" si="3333"/>
        <v>30606.9939252</v>
      </c>
      <c r="HW25" s="596">
        <f t="shared" si="3334"/>
        <v>44817.383961900006</v>
      </c>
      <c r="HX25" s="596">
        <f t="shared" si="3335"/>
        <v>67391.313036300009</v>
      </c>
      <c r="HY25" s="596">
        <f t="shared" si="3336"/>
        <v>33929.106365</v>
      </c>
      <c r="HZ25" s="596">
        <f t="shared" si="3337"/>
        <v>21995.420678000002</v>
      </c>
      <c r="IA25" s="596">
        <f t="shared" si="3338"/>
        <v>22416.609584600003</v>
      </c>
      <c r="IB25" s="596">
        <f t="shared" si="3339"/>
        <v>24194.962745800003</v>
      </c>
      <c r="IC25" s="596">
        <f t="shared" si="3340"/>
        <v>28172.857974800001</v>
      </c>
      <c r="ID25" s="596">
        <f t="shared" si="3341"/>
        <v>41253.11346310001</v>
      </c>
      <c r="IE25" s="596">
        <f t="shared" si="3342"/>
        <v>62031.766188700007</v>
      </c>
      <c r="IF25" s="596">
        <f t="shared" si="3343"/>
        <v>33532.637215000002</v>
      </c>
      <c r="IG25" s="596">
        <f t="shared" si="3344"/>
        <v>21738.399298</v>
      </c>
      <c r="IH25" s="596">
        <f t="shared" si="3345"/>
        <v>22154.666518599999</v>
      </c>
      <c r="II25" s="596">
        <f t="shared" si="3346"/>
        <v>23912.239227800001</v>
      </c>
      <c r="IJ25" s="596">
        <f t="shared" si="3347"/>
        <v>27843.651866799999</v>
      </c>
      <c r="IK25" s="596">
        <f t="shared" si="3348"/>
        <v>40771.061662100008</v>
      </c>
      <c r="IL25" s="596">
        <f t="shared" si="3349"/>
        <v>61306.911211700004</v>
      </c>
      <c r="IM25" s="596">
        <f t="shared" si="3350"/>
        <v>33723.553930000002</v>
      </c>
      <c r="IN25" s="596">
        <f t="shared" si="3351"/>
        <v>21862.165996000003</v>
      </c>
      <c r="IO25" s="596">
        <f t="shared" si="3352"/>
        <v>22280.803217200002</v>
      </c>
      <c r="IP25" s="596">
        <f t="shared" si="3353"/>
        <v>24048.382595600004</v>
      </c>
      <c r="IQ25" s="596">
        <f t="shared" si="3354"/>
        <v>28002.178573600002</v>
      </c>
      <c r="IR25" s="596">
        <f t="shared" si="3355"/>
        <v>41003.190054200008</v>
      </c>
      <c r="IS25" s="596">
        <f t="shared" si="3356"/>
        <v>61655.959633400009</v>
      </c>
      <c r="IT25" s="596">
        <f t="shared" si="3357"/>
        <v>31810.244564999997</v>
      </c>
      <c r="IU25" s="596">
        <f t="shared" si="3358"/>
        <v>20621.813718000001</v>
      </c>
      <c r="IV25" s="596">
        <f t="shared" si="3359"/>
        <v>21016.6995126</v>
      </c>
      <c r="IW25" s="596">
        <f t="shared" si="3360"/>
        <v>22683.995089800002</v>
      </c>
      <c r="IX25" s="596">
        <f t="shared" si="3361"/>
        <v>26413.472038799999</v>
      </c>
      <c r="IY25" s="596">
        <f t="shared" si="3362"/>
        <v>38676.869771100006</v>
      </c>
      <c r="IZ25" s="596">
        <f t="shared" si="3363"/>
        <v>58157.902304700001</v>
      </c>
      <c r="JA25" s="596">
        <f t="shared" si="3364"/>
        <v>29394.007775000005</v>
      </c>
      <c r="JB25" s="596">
        <f t="shared" si="3365"/>
        <v>19055.425730000003</v>
      </c>
      <c r="JC25" s="596">
        <f t="shared" si="3366"/>
        <v>19420.316861000003</v>
      </c>
      <c r="JD25" s="596">
        <f t="shared" si="3367"/>
        <v>20960.968303000005</v>
      </c>
      <c r="JE25" s="596">
        <f t="shared" si="3368"/>
        <v>24407.162318000002</v>
      </c>
      <c r="JF25" s="596">
        <f t="shared" si="3369"/>
        <v>35739.059108500012</v>
      </c>
      <c r="JG25" s="596">
        <f t="shared" si="3370"/>
        <v>53740.354904500011</v>
      </c>
      <c r="JH25" s="596">
        <f t="shared" si="3371"/>
        <v>31637.00045</v>
      </c>
      <c r="JI25" s="596">
        <f t="shared" si="3372"/>
        <v>20509.503740000004</v>
      </c>
      <c r="JJ25" s="596">
        <f t="shared" si="3373"/>
        <v>20902.238918000003</v>
      </c>
      <c r="JK25" s="596">
        <f t="shared" si="3374"/>
        <v>22560.454114000004</v>
      </c>
      <c r="JL25" s="596">
        <f t="shared" si="3375"/>
        <v>26269.619684000001</v>
      </c>
      <c r="JM25" s="596">
        <f t="shared" si="3376"/>
        <v>38466.228823000005</v>
      </c>
      <c r="JN25" s="596">
        <f t="shared" si="3377"/>
        <v>57841.164271000009</v>
      </c>
      <c r="JO25" s="596">
        <f t="shared" si="3378"/>
        <v>29637.353735000004</v>
      </c>
      <c r="JP25" s="596">
        <f t="shared" si="3379"/>
        <v>19213.181042000004</v>
      </c>
      <c r="JQ25" s="596">
        <f t="shared" si="3380"/>
        <v>19581.093019400003</v>
      </c>
      <c r="JR25" s="596">
        <f t="shared" si="3381"/>
        <v>21134.499146200003</v>
      </c>
      <c r="JS25" s="596">
        <f t="shared" si="3382"/>
        <v>24609.223377200004</v>
      </c>
      <c r="JT25" s="596">
        <f t="shared" si="3383"/>
        <v>36034.934230900006</v>
      </c>
      <c r="JU25" s="596">
        <f t="shared" si="3384"/>
        <v>54185.25844930001</v>
      </c>
      <c r="JV25" s="596">
        <f t="shared" si="3385"/>
        <v>34250.97896</v>
      </c>
      <c r="JW25" s="596">
        <f t="shared" si="3386"/>
        <v>22204.082912000002</v>
      </c>
      <c r="JX25" s="596">
        <f t="shared" si="3387"/>
        <v>22629.267478400001</v>
      </c>
      <c r="JY25" s="596">
        <f t="shared" si="3388"/>
        <v>24424.491203200003</v>
      </c>
      <c r="JZ25" s="596">
        <f t="shared" si="3389"/>
        <v>28440.123219199999</v>
      </c>
      <c r="KA25" s="596">
        <f t="shared" si="3390"/>
        <v>41644.466142400008</v>
      </c>
      <c r="KB25" s="596">
        <f t="shared" si="3391"/>
        <v>62620.238084800003</v>
      </c>
      <c r="KC25" s="596">
        <f t="shared" si="3392"/>
        <v>35188.336535000002</v>
      </c>
      <c r="KD25" s="596">
        <f t="shared" si="3393"/>
        <v>22811.749202000003</v>
      </c>
      <c r="KE25" s="596">
        <f t="shared" si="3394"/>
        <v>23248.569931400001</v>
      </c>
      <c r="KF25" s="596">
        <f t="shared" si="3395"/>
        <v>25092.924122200002</v>
      </c>
      <c r="KG25" s="596">
        <f t="shared" si="3396"/>
        <v>29218.453233200002</v>
      </c>
      <c r="KH25" s="596">
        <f t="shared" si="3397"/>
        <v>42784.163662900006</v>
      </c>
      <c r="KI25" s="596">
        <f t="shared" si="3398"/>
        <v>64333.986313300004</v>
      </c>
      <c r="KJ25" s="596">
        <f t="shared" si="3399"/>
        <v>38343.30874</v>
      </c>
      <c r="KK25" s="596">
        <f t="shared" si="3400"/>
        <v>24857.041528000002</v>
      </c>
      <c r="KL25" s="596">
        <f t="shared" si="3401"/>
        <v>25333.027429600003</v>
      </c>
      <c r="KM25" s="596">
        <f t="shared" si="3402"/>
        <v>27342.745680800002</v>
      </c>
      <c r="KN25" s="596">
        <f t="shared" si="3403"/>
        <v>31838.1680848</v>
      </c>
      <c r="KO25" s="596">
        <f t="shared" si="3404"/>
        <v>46620.174695600006</v>
      </c>
      <c r="KP25" s="596">
        <f t="shared" si="3405"/>
        <v>70102.145841200007</v>
      </c>
      <c r="KQ25" s="596">
        <f t="shared" si="3406"/>
        <v>29810.245354999999</v>
      </c>
      <c r="KR25" s="596">
        <f t="shared" si="3407"/>
        <v>19325.262505999999</v>
      </c>
      <c r="KS25" s="596">
        <f t="shared" si="3408"/>
        <v>19695.320724199999</v>
      </c>
      <c r="KT25" s="596">
        <f t="shared" si="3409"/>
        <v>21257.788756600003</v>
      </c>
      <c r="KU25" s="596">
        <f t="shared" si="3410"/>
        <v>24752.783039599999</v>
      </c>
      <c r="KV25" s="596">
        <f t="shared" si="3411"/>
        <v>36245.146593700003</v>
      </c>
      <c r="KW25" s="596">
        <f t="shared" si="3412"/>
        <v>54501.352024899999</v>
      </c>
      <c r="KX25" s="596">
        <f t="shared" si="3413"/>
        <v>28713.292080000003</v>
      </c>
      <c r="KY25" s="596">
        <f t="shared" si="3414"/>
        <v>18614.134176000003</v>
      </c>
      <c r="KZ25" s="596">
        <f t="shared" si="3415"/>
        <v>18970.575043200002</v>
      </c>
      <c r="LA25" s="596">
        <f t="shared" si="3416"/>
        <v>20475.547593600004</v>
      </c>
      <c r="LB25" s="596">
        <f t="shared" si="3417"/>
        <v>23841.933561600003</v>
      </c>
      <c r="LC25" s="596">
        <f t="shared" si="3418"/>
        <v>34911.402715200005</v>
      </c>
      <c r="LD25" s="596">
        <f t="shared" si="3419"/>
        <v>52495.818830400007</v>
      </c>
      <c r="LE25" s="596">
        <f t="shared" si="3420"/>
        <v>40006.15047</v>
      </c>
      <c r="LF25" s="596">
        <f t="shared" si="3421"/>
        <v>25935.021684000003</v>
      </c>
      <c r="LG25" s="596">
        <f t="shared" si="3422"/>
        <v>26431.649758800002</v>
      </c>
      <c r="LH25" s="596">
        <f t="shared" si="3423"/>
        <v>28528.523852400005</v>
      </c>
      <c r="LI25" s="596">
        <f t="shared" si="3424"/>
        <v>33218.900114399999</v>
      </c>
      <c r="LJ25" s="596">
        <f t="shared" si="3425"/>
        <v>48641.960881800012</v>
      </c>
      <c r="LK25" s="596">
        <f t="shared" si="3426"/>
        <v>73142.279238600007</v>
      </c>
      <c r="LL25" s="596">
        <f t="shared" si="3427"/>
        <v>32046.775090000003</v>
      </c>
      <c r="LM25" s="596">
        <f t="shared" si="3428"/>
        <v>20775.150748000004</v>
      </c>
      <c r="LN25" s="596">
        <f t="shared" si="3429"/>
        <v>21172.972783600002</v>
      </c>
      <c r="LO25" s="596">
        <f t="shared" si="3430"/>
        <v>22852.665822800005</v>
      </c>
      <c r="LP25" s="596">
        <f t="shared" si="3431"/>
        <v>26609.873936800002</v>
      </c>
      <c r="LQ25" s="596">
        <f t="shared" si="3432"/>
        <v>38964.458264600005</v>
      </c>
      <c r="LR25" s="596">
        <f t="shared" si="3433"/>
        <v>58590.345354200006</v>
      </c>
      <c r="LS25" s="596">
        <f t="shared" si="3434"/>
        <v>47696.741611999998</v>
      </c>
      <c r="LT25" s="596">
        <f t="shared" si="3435"/>
        <v>30920.646286400002</v>
      </c>
      <c r="LU25" s="596">
        <f t="shared" si="3436"/>
        <v>31512.743768479999</v>
      </c>
      <c r="LV25" s="596">
        <f t="shared" si="3437"/>
        <v>34012.710915040007</v>
      </c>
      <c r="LW25" s="596">
        <f t="shared" si="3438"/>
        <v>39604.742690239997</v>
      </c>
      <c r="LX25" s="596">
        <f t="shared" si="3439"/>
        <v>57992.658939280009</v>
      </c>
      <c r="LY25" s="596">
        <f t="shared" si="3440"/>
        <v>87202.801388560008</v>
      </c>
      <c r="LZ25" s="596">
        <f t="shared" si="3441"/>
        <v>58172.995556000002</v>
      </c>
      <c r="MA25" s="596">
        <f t="shared" si="3442"/>
        <v>37712.148843200004</v>
      </c>
      <c r="MB25" s="596">
        <f t="shared" si="3443"/>
        <v>38434.296374240002</v>
      </c>
      <c r="MC25" s="596">
        <f t="shared" si="3444"/>
        <v>41483.363727520002</v>
      </c>
      <c r="MD25" s="596">
        <f t="shared" si="3445"/>
        <v>48303.645965119998</v>
      </c>
      <c r="ME25" s="596">
        <f t="shared" si="3446"/>
        <v>70730.338734640012</v>
      </c>
      <c r="MF25" s="596">
        <f t="shared" si="3447"/>
        <v>106356.28359928001</v>
      </c>
      <c r="MG25" s="596">
        <f t="shared" si="3448"/>
        <v>80149.099159999983</v>
      </c>
      <c r="MH25" s="596">
        <f t="shared" si="3449"/>
        <v>51958.726351999998</v>
      </c>
      <c r="MI25" s="596">
        <f t="shared" si="3450"/>
        <v>52953.680686399995</v>
      </c>
      <c r="MJ25" s="596">
        <f t="shared" si="3451"/>
        <v>57154.598987199999</v>
      </c>
      <c r="MK25" s="596">
        <f t="shared" si="3452"/>
        <v>66551.389923199982</v>
      </c>
      <c r="ML25" s="596">
        <f t="shared" si="3453"/>
        <v>97450.249530399989</v>
      </c>
      <c r="MM25" s="728">
        <v>134655.63</v>
      </c>
      <c r="MN25" s="596">
        <f t="shared" si="3454"/>
        <v>80529.713084664909</v>
      </c>
      <c r="MO25" s="596">
        <f t="shared" si="3455"/>
        <v>86008.871879428509</v>
      </c>
      <c r="MP25" s="596">
        <f t="shared" si="3456"/>
        <v>88701.596320230907</v>
      </c>
      <c r="MQ25" s="596">
        <f t="shared" si="3457"/>
        <v>98482.271622833709</v>
      </c>
      <c r="MR25" s="596">
        <f t="shared" si="3458"/>
        <v>106016.16381985531</v>
      </c>
      <c r="MS25" s="596">
        <f t="shared" si="3459"/>
        <v>124361.94547846451</v>
      </c>
      <c r="MT25" s="596">
        <f t="shared" si="3460"/>
        <v>167502.84629131539</v>
      </c>
      <c r="MU25" s="596">
        <f t="shared" si="3461"/>
        <v>122167.372776</v>
      </c>
      <c r="MV25" s="596">
        <f t="shared" si="3462"/>
        <v>0</v>
      </c>
      <c r="MW25" s="596">
        <f t="shared" si="3463"/>
        <v>48153.562991999999</v>
      </c>
      <c r="MX25" s="596">
        <f t="shared" si="3464"/>
        <v>44623.787927000005</v>
      </c>
      <c r="MY25" s="596">
        <f t="shared" si="3465"/>
        <v>42394.456307</v>
      </c>
      <c r="MZ25" s="596">
        <f t="shared" si="3466"/>
        <v>50308.583557999998</v>
      </c>
      <c r="NA25" s="596">
        <f t="shared" si="3467"/>
        <v>63870.350913000002</v>
      </c>
      <c r="NB25" s="596">
        <f>NH58*NB$32</f>
        <v>40028.541236599995</v>
      </c>
      <c r="NC25" s="596">
        <f>NH58*NC$32</f>
        <v>0</v>
      </c>
      <c r="ND25" s="596">
        <f>NH58*ND$32</f>
        <v>25895.559079319995</v>
      </c>
      <c r="NE25" s="596">
        <f>NH58*NE$32</f>
        <v>25358.863554359996</v>
      </c>
      <c r="NF25" s="596">
        <f>NH58*NF$32</f>
        <v>29160.456856159992</v>
      </c>
      <c r="NG25" s="596">
        <f>NH58*NG$32</f>
        <v>41660.990125019991</v>
      </c>
      <c r="NH25" s="596">
        <f>NH58*NH$32</f>
        <v>61518.724548539991</v>
      </c>
      <c r="NI25" s="596">
        <f>NO58*NI$32</f>
        <v>31513.434349999992</v>
      </c>
      <c r="NJ25" s="596">
        <f>NO58*NJ$32</f>
        <v>20429.398819999999</v>
      </c>
      <c r="NK25" s="596">
        <f>NO58*NK$32</f>
        <v>20820.600073999994</v>
      </c>
      <c r="NL25" s="596">
        <f>NO58*NL$32</f>
        <v>22472.338701999997</v>
      </c>
      <c r="NM25" s="596">
        <f>NO58*NM$32</f>
        <v>26167.017211999995</v>
      </c>
      <c r="NN25" s="596">
        <f>NO58*NN$32</f>
        <v>38315.989489</v>
      </c>
      <c r="NO25" s="596">
        <f>NO58*NO$32</f>
        <v>57615.251352999992</v>
      </c>
      <c r="NP25" s="596">
        <f>NV58*NP$32</f>
        <v>30036.537966499996</v>
      </c>
      <c r="NQ25" s="596">
        <f>NV58*NQ$32</f>
        <v>19471.9625438</v>
      </c>
      <c r="NR25" s="596">
        <f>NV58*NR$32</f>
        <v>19844.829911659999</v>
      </c>
      <c r="NS25" s="596">
        <f>NV58*NS$32</f>
        <v>21419.15879818</v>
      </c>
      <c r="NT25" s="596">
        <f>NV58*NT$32</f>
        <v>24940.683939079998</v>
      </c>
      <c r="NU25" s="596">
        <f>NV58*NU$32</f>
        <v>36520.287196509998</v>
      </c>
      <c r="NV25" s="596">
        <f>NV58*NV$32</f>
        <v>54915.077344269994</v>
      </c>
      <c r="NW25" s="596">
        <f>OC58*NW$32</f>
        <v>27705.555434499995</v>
      </c>
      <c r="NX25" s="596">
        <f>OC58*NX$32</f>
        <v>17960.842833399998</v>
      </c>
      <c r="NY25" s="596">
        <f>OC58*NY$32</f>
        <v>18304.773866379997</v>
      </c>
      <c r="NZ25" s="596">
        <f>OC58*NZ$32</f>
        <v>19756.92711674</v>
      </c>
      <c r="OA25" s="596">
        <f>OC58*OA$32</f>
        <v>23005.164650439998</v>
      </c>
      <c r="OB25" s="596">
        <f>OC58*OB$32</f>
        <v>33686.133952429998</v>
      </c>
      <c r="OC25" s="596">
        <f>OC58*OC$32</f>
        <v>50653.398246109995</v>
      </c>
      <c r="OD25" s="596">
        <f>$OJ$58*OD$32</f>
        <v>30721.48339849999</v>
      </c>
      <c r="OE25" s="596">
        <f t="shared" ref="OE25:OJ25" si="3620">$OJ$58*OE$32</f>
        <v>19915.996134199995</v>
      </c>
      <c r="OF25" s="596">
        <f t="shared" si="3620"/>
        <v>20297.366272939995</v>
      </c>
      <c r="OG25" s="596">
        <f t="shared" si="3620"/>
        <v>21907.595747619998</v>
      </c>
      <c r="OH25" s="596">
        <f t="shared" si="3620"/>
        <v>25509.424835719994</v>
      </c>
      <c r="OI25" s="596">
        <f t="shared" si="3620"/>
        <v>37353.086366589996</v>
      </c>
      <c r="OJ25" s="730">
        <f t="shared" si="3620"/>
        <v>56167.346544429987</v>
      </c>
      <c r="OK25" s="732">
        <f t="shared" si="3469"/>
        <v>30574.890936</v>
      </c>
      <c r="OL25" s="108">
        <f t="shared" si="3469"/>
        <v>19820.963779199999</v>
      </c>
      <c r="OM25" s="108">
        <f t="shared" si="3469"/>
        <v>20200.514149439998</v>
      </c>
      <c r="ON25" s="108">
        <f t="shared" si="3469"/>
        <v>21803.060157120002</v>
      </c>
      <c r="OO25" s="108">
        <f t="shared" si="3469"/>
        <v>25387.702542719999</v>
      </c>
      <c r="OP25" s="108">
        <f t="shared" si="3469"/>
        <v>37174.850151840001</v>
      </c>
      <c r="OQ25" s="108">
        <f t="shared" si="3469"/>
        <v>55899.335083680002</v>
      </c>
      <c r="OR25" s="108">
        <f t="shared" si="3470"/>
        <v>35975.912184000001</v>
      </c>
      <c r="OS25" s="108">
        <f t="shared" si="3470"/>
        <v>23322.315484800001</v>
      </c>
      <c r="OT25" s="108">
        <f t="shared" si="3470"/>
        <v>23768.913015360002</v>
      </c>
      <c r="OU25" s="108">
        <f t="shared" si="3470"/>
        <v>25654.547033280003</v>
      </c>
      <c r="OV25" s="108">
        <f t="shared" si="3470"/>
        <v>29872.412599679999</v>
      </c>
      <c r="OW25" s="108">
        <f t="shared" si="3470"/>
        <v>43741.747020960007</v>
      </c>
      <c r="OX25" s="108">
        <f t="shared" si="3470"/>
        <v>65773.891861919998</v>
      </c>
      <c r="OY25" s="108">
        <f t="shared" ref="OY25:PE25" si="3621">$PE58*OY$32</f>
        <v>33239.095416000004</v>
      </c>
      <c r="OZ25" s="108">
        <f t="shared" si="3621"/>
        <v>21548.103235200004</v>
      </c>
      <c r="PA25" s="108">
        <f t="shared" si="3621"/>
        <v>21960.726488640001</v>
      </c>
      <c r="PB25" s="108">
        <f t="shared" si="3621"/>
        <v>23702.913558720003</v>
      </c>
      <c r="PC25" s="108">
        <f t="shared" si="3621"/>
        <v>27599.910952320002</v>
      </c>
      <c r="PD25" s="108">
        <f t="shared" si="3621"/>
        <v>40414.15532304001</v>
      </c>
      <c r="PE25" s="108">
        <f t="shared" si="3621"/>
        <v>60770.23582608001</v>
      </c>
      <c r="PF25" s="108">
        <f t="shared" ref="PF25:PL25" si="3622">$PL58*PF$32</f>
        <v>31743.446399999997</v>
      </c>
      <c r="PG25" s="108">
        <f t="shared" si="3622"/>
        <v>20578.51008</v>
      </c>
      <c r="PH25" s="108">
        <f t="shared" si="3622"/>
        <v>20972.566655999999</v>
      </c>
      <c r="PI25" s="108">
        <f t="shared" si="3622"/>
        <v>22636.361088000001</v>
      </c>
      <c r="PJ25" s="108">
        <f t="shared" si="3622"/>
        <v>26358.006527999998</v>
      </c>
      <c r="PK25" s="108">
        <f t="shared" si="3622"/>
        <v>38595.652416000004</v>
      </c>
      <c r="PL25" s="108">
        <f t="shared" si="3622"/>
        <v>58035.776832000003</v>
      </c>
      <c r="PM25" s="108">
        <f t="shared" ref="PM25:PS25" si="3623">$PS58*PM$32</f>
        <v>31506.295013999996</v>
      </c>
      <c r="PN25" s="108">
        <f t="shared" si="3623"/>
        <v>20424.7705608</v>
      </c>
      <c r="PO25" s="108">
        <f t="shared" si="3623"/>
        <v>20815.883188559998</v>
      </c>
      <c r="PP25" s="108">
        <f t="shared" si="3623"/>
        <v>22467.247616879999</v>
      </c>
      <c r="PQ25" s="108">
        <f t="shared" si="3623"/>
        <v>26161.089101279998</v>
      </c>
      <c r="PR25" s="108">
        <f t="shared" si="3623"/>
        <v>38307.309041159999</v>
      </c>
      <c r="PS25" s="108">
        <f t="shared" si="3623"/>
        <v>57602.198677319997</v>
      </c>
      <c r="PT25" s="108">
        <f t="shared" ref="PT25:PZ25" si="3624">$PZ58*PT$32</f>
        <v>28956.383086499998</v>
      </c>
      <c r="PU25" s="108">
        <f t="shared" si="3624"/>
        <v>18771.724207800002</v>
      </c>
      <c r="PV25" s="108">
        <f t="shared" si="3624"/>
        <v>19131.182756459999</v>
      </c>
      <c r="PW25" s="108">
        <f t="shared" si="3624"/>
        <v>20648.896628580002</v>
      </c>
      <c r="PX25" s="108">
        <f t="shared" si="3624"/>
        <v>24043.78292148</v>
      </c>
      <c r="PY25" s="108">
        <f t="shared" si="3624"/>
        <v>35206.96784931</v>
      </c>
      <c r="PZ25" s="108">
        <f t="shared" si="3624"/>
        <v>52940.256249869999</v>
      </c>
      <c r="QA25" s="108">
        <f t="shared" ref="QA25:QG25" si="3625">$QG58*QA$32</f>
        <v>37331.178217499997</v>
      </c>
      <c r="QB25" s="108">
        <f t="shared" si="3625"/>
        <v>24200.901741000001</v>
      </c>
      <c r="QC25" s="108">
        <f t="shared" si="3625"/>
        <v>24664.3232637</v>
      </c>
      <c r="QD25" s="108">
        <f t="shared" si="3625"/>
        <v>26620.991915100003</v>
      </c>
      <c r="QE25" s="108">
        <f t="shared" si="3625"/>
        <v>30997.7507406</v>
      </c>
      <c r="QF25" s="108">
        <f t="shared" si="3625"/>
        <v>45389.563584450007</v>
      </c>
      <c r="QG25" s="108">
        <f t="shared" si="3625"/>
        <v>68251.692037650006</v>
      </c>
      <c r="QH25" s="108">
        <f t="shared" ref="QH25:QN25" si="3626">$QN58*QH$32</f>
        <v>34675.287500999992</v>
      </c>
      <c r="QI25" s="108">
        <f t="shared" si="3626"/>
        <v>22479.151897199998</v>
      </c>
      <c r="QJ25" s="108">
        <f t="shared" si="3626"/>
        <v>22909.603742039999</v>
      </c>
      <c r="QK25" s="108">
        <f t="shared" si="3626"/>
        <v>24727.06708692</v>
      </c>
      <c r="QL25" s="108">
        <f t="shared" si="3626"/>
        <v>28792.445621519997</v>
      </c>
      <c r="QM25" s="108">
        <f t="shared" si="3626"/>
        <v>42160.36680294</v>
      </c>
      <c r="QN25" s="108">
        <f t="shared" si="3626"/>
        <v>63395.991148379995</v>
      </c>
      <c r="QO25" s="108">
        <f t="shared" ref="QO25:RB25" si="3627">$QU58*QO$32</f>
        <v>33247.053914999997</v>
      </c>
      <c r="QP25" s="108">
        <f t="shared" si="3627"/>
        <v>21553.262537999999</v>
      </c>
      <c r="QQ25" s="108">
        <f t="shared" si="3627"/>
        <v>21965.984586599996</v>
      </c>
      <c r="QR25" s="108">
        <f t="shared" si="3627"/>
        <v>23708.588791799997</v>
      </c>
      <c r="QS25" s="108">
        <f t="shared" si="3627"/>
        <v>27606.519250799996</v>
      </c>
      <c r="QT25" s="108">
        <f t="shared" si="3627"/>
        <v>40423.831760099994</v>
      </c>
      <c r="QU25" s="108">
        <f t="shared" si="3627"/>
        <v>60784.786157699993</v>
      </c>
      <c r="QV25" s="108">
        <f t="shared" ref="QV25:RB25" si="3628">$RB58*QV$32</f>
        <v>35670.460882499996</v>
      </c>
      <c r="QW25" s="108">
        <f t="shared" si="3628"/>
        <v>23124.298778999997</v>
      </c>
      <c r="QX25" s="108">
        <f t="shared" si="3628"/>
        <v>23567.104500299996</v>
      </c>
      <c r="QY25" s="108">
        <f t="shared" si="3628"/>
        <v>25436.728656899999</v>
      </c>
      <c r="QZ25" s="108">
        <f t="shared" si="3628"/>
        <v>29618.782691399996</v>
      </c>
      <c r="RA25" s="108">
        <f t="shared" si="3628"/>
        <v>43370.360369549999</v>
      </c>
      <c r="RB25" s="108">
        <f t="shared" si="3628"/>
        <v>65215.442620349997</v>
      </c>
      <c r="RC25" s="108">
        <f t="shared" ref="RC25:RI25" si="3629">$RI58*RC$32</f>
        <v>32902.547182499999</v>
      </c>
      <c r="RD25" s="108">
        <f t="shared" si="3629"/>
        <v>21329.927138999999</v>
      </c>
      <c r="RE25" s="108">
        <f t="shared" si="3629"/>
        <v>21738.372552299996</v>
      </c>
      <c r="RF25" s="108">
        <f t="shared" si="3629"/>
        <v>23462.919852899999</v>
      </c>
      <c r="RG25" s="108">
        <f t="shared" si="3629"/>
        <v>27320.459867399997</v>
      </c>
      <c r="RH25" s="108">
        <f t="shared" si="3629"/>
        <v>40004.959091550001</v>
      </c>
      <c r="RI25" s="108">
        <f t="shared" si="3629"/>
        <v>60154.932814349995</v>
      </c>
      <c r="RJ25" s="108">
        <f t="shared" ref="RJ25:RP25" si="3630">$RP58*RJ$32</f>
        <v>30511.316207999997</v>
      </c>
      <c r="RK25" s="108">
        <f t="shared" si="3630"/>
        <v>19779.749817599997</v>
      </c>
      <c r="RL25" s="108">
        <f t="shared" si="3630"/>
        <v>20158.510984319997</v>
      </c>
      <c r="RM25" s="108">
        <f t="shared" si="3630"/>
        <v>21757.724799359999</v>
      </c>
      <c r="RN25" s="108">
        <f t="shared" si="3630"/>
        <v>25334.913596159997</v>
      </c>
      <c r="RO25" s="108">
        <f t="shared" si="3630"/>
        <v>37097.552051519997</v>
      </c>
      <c r="RP25" s="108">
        <f t="shared" si="3630"/>
        <v>55783.102943039994</v>
      </c>
      <c r="RQ25" s="108">
        <f t="shared" ref="RQ25:RW25" si="3631">$RW58*RQ$32</f>
        <v>31873.749301499996</v>
      </c>
      <c r="RR25" s="108">
        <f t="shared" si="3631"/>
        <v>20662.9823058</v>
      </c>
      <c r="RS25" s="108">
        <f t="shared" si="3631"/>
        <v>21058.656435059998</v>
      </c>
      <c r="RT25" s="108">
        <f t="shared" si="3631"/>
        <v>22729.28053638</v>
      </c>
      <c r="RU25" s="108">
        <f t="shared" si="3631"/>
        <v>26466.202868279997</v>
      </c>
      <c r="RV25" s="108">
        <f t="shared" si="3631"/>
        <v>38754.082771410001</v>
      </c>
      <c r="RW25" s="108">
        <f t="shared" si="3631"/>
        <v>58274.006481570003</v>
      </c>
      <c r="RX25" s="108">
        <f t="shared" ref="RX25:SD25" si="3632">$SD58*RX$32</f>
        <v>42495.513116249997</v>
      </c>
      <c r="RY25" s="108">
        <f t="shared" si="3632"/>
        <v>27548.815399499999</v>
      </c>
      <c r="RZ25" s="108">
        <f t="shared" si="3632"/>
        <v>28076.34590715</v>
      </c>
      <c r="SA25" s="108">
        <f t="shared" si="3632"/>
        <v>30303.696939450001</v>
      </c>
      <c r="SB25" s="108">
        <f t="shared" si="3632"/>
        <v>35285.9295117</v>
      </c>
      <c r="SC25" s="108">
        <f t="shared" si="3632"/>
        <v>51668.682499275004</v>
      </c>
      <c r="SD25" s="108">
        <f t="shared" si="3632"/>
        <v>77693.520876675</v>
      </c>
      <c r="SE25" s="108">
        <f t="shared" ref="SE25:SK25" si="3633">$SK58*SE$32</f>
        <v>37564.1437725</v>
      </c>
      <c r="SF25" s="108">
        <f t="shared" si="3633"/>
        <v>24351.927686999999</v>
      </c>
      <c r="SG25" s="108">
        <f t="shared" si="3633"/>
        <v>24818.241195899998</v>
      </c>
      <c r="SH25" s="108">
        <f t="shared" si="3633"/>
        <v>26787.120455700002</v>
      </c>
      <c r="SI25" s="108">
        <f t="shared" si="3633"/>
        <v>31191.192484199997</v>
      </c>
      <c r="SJ25" s="108">
        <f t="shared" si="3633"/>
        <v>45672.817566149999</v>
      </c>
      <c r="SK25" s="108">
        <f t="shared" si="3633"/>
        <v>68677.617338550001</v>
      </c>
      <c r="SL25" s="108">
        <f t="shared" ref="SL25:SR25" si="3634">$SR58*SL$32</f>
        <v>32342.036936999993</v>
      </c>
      <c r="SM25" s="108">
        <f t="shared" si="3634"/>
        <v>20966.561876399996</v>
      </c>
      <c r="SN25" s="108">
        <f t="shared" si="3634"/>
        <v>21368.049231479996</v>
      </c>
      <c r="SO25" s="108">
        <f t="shared" si="3634"/>
        <v>23063.218064039997</v>
      </c>
      <c r="SP25" s="108">
        <f t="shared" si="3634"/>
        <v>26855.043084239995</v>
      </c>
      <c r="SQ25" s="108">
        <f t="shared" si="3634"/>
        <v>39323.455944779998</v>
      </c>
      <c r="SR25" s="108">
        <f t="shared" si="3634"/>
        <v>59130.165462059995</v>
      </c>
      <c r="SS25" s="108">
        <f t="shared" ref="SS25:SY25" si="3635">$SY58*SS$32</f>
        <v>32123.761832249995</v>
      </c>
      <c r="ST25" s="108">
        <f t="shared" si="3635"/>
        <v>20825.059394699998</v>
      </c>
      <c r="SU25" s="108">
        <f t="shared" si="3635"/>
        <v>21223.837127789997</v>
      </c>
      <c r="SV25" s="108">
        <f t="shared" si="3635"/>
        <v>22907.565334169998</v>
      </c>
      <c r="SW25" s="108">
        <f t="shared" si="3635"/>
        <v>26673.799480019996</v>
      </c>
      <c r="SX25" s="108">
        <f t="shared" si="3635"/>
        <v>39058.063524314995</v>
      </c>
      <c r="SY25" s="108">
        <f t="shared" si="3635"/>
        <v>58731.098356754992</v>
      </c>
      <c r="SZ25" s="108">
        <f t="shared" ref="SZ25:TF25" si="3636">$TF58*SZ$32</f>
        <v>32774.467087499994</v>
      </c>
      <c r="TA25" s="108">
        <f t="shared" si="3636"/>
        <v>21246.895905000001</v>
      </c>
      <c r="TB25" s="108">
        <f t="shared" si="3636"/>
        <v>21653.751358499998</v>
      </c>
      <c r="TC25" s="108">
        <f t="shared" si="3636"/>
        <v>23371.5854955</v>
      </c>
      <c r="TD25" s="108">
        <f t="shared" si="3636"/>
        <v>27214.109222999999</v>
      </c>
      <c r="TE25" s="108">
        <f t="shared" si="3636"/>
        <v>39849.231362250001</v>
      </c>
      <c r="TF25" s="108">
        <f t="shared" si="3636"/>
        <v>59920.767068250003</v>
      </c>
      <c r="TG25" s="108">
        <f t="shared" ref="TG25:TM25" si="3637">$TM58*TG$32</f>
        <v>36448.653240749998</v>
      </c>
      <c r="TH25" s="108">
        <f t="shared" si="3637"/>
        <v>23628.7821009</v>
      </c>
      <c r="TI25" s="108">
        <f t="shared" si="3637"/>
        <v>24081.248141129996</v>
      </c>
      <c r="TJ25" s="108">
        <f t="shared" si="3637"/>
        <v>25991.660310989999</v>
      </c>
      <c r="TK25" s="108">
        <f t="shared" si="3637"/>
        <v>30264.950690939997</v>
      </c>
      <c r="TL25" s="108">
        <f t="shared" si="3637"/>
        <v>44316.534940304999</v>
      </c>
      <c r="TM25" s="108">
        <f t="shared" si="3637"/>
        <v>66638.192924984993</v>
      </c>
      <c r="TN25" s="108">
        <f t="shared" ref="TN25:TT25" si="3638">$TT58*TN$32</f>
        <v>34812.935768999996</v>
      </c>
      <c r="TO25" s="108">
        <f t="shared" si="3638"/>
        <v>22568.385946799997</v>
      </c>
      <c r="TP25" s="108">
        <f t="shared" si="3638"/>
        <v>23000.546528759998</v>
      </c>
      <c r="TQ25" s="108">
        <f t="shared" si="3638"/>
        <v>24825.224541479998</v>
      </c>
      <c r="TR25" s="108">
        <f t="shared" si="3638"/>
        <v>28906.741148879995</v>
      </c>
      <c r="TS25" s="108">
        <f t="shared" si="3638"/>
        <v>42327.72811086</v>
      </c>
      <c r="TT25" s="108">
        <f t="shared" si="3638"/>
        <v>63647.650154219999</v>
      </c>
      <c r="TU25" s="108">
        <f t="shared" ref="TU25:UA25" si="3639">$UA58*TU$32</f>
        <v>37734.491534249995</v>
      </c>
      <c r="TV25" s="108">
        <f t="shared" si="3639"/>
        <v>24462.360029099997</v>
      </c>
      <c r="TW25" s="108">
        <f t="shared" si="3639"/>
        <v>24930.788199869996</v>
      </c>
      <c r="TX25" s="108">
        <f t="shared" si="3639"/>
        <v>26908.596032009998</v>
      </c>
      <c r="TY25" s="108">
        <f t="shared" si="3639"/>
        <v>31332.639867059996</v>
      </c>
      <c r="TZ25" s="108">
        <f t="shared" si="3639"/>
        <v>45879.936948194998</v>
      </c>
      <c r="UA25" s="108">
        <f t="shared" si="3639"/>
        <v>68989.060039514996</v>
      </c>
      <c r="UB25" s="108">
        <f t="shared" ref="UB25:UH25" si="3640">$UH58*UB$32</f>
        <v>41995.086549749991</v>
      </c>
      <c r="UC25" s="108">
        <f t="shared" si="3640"/>
        <v>27224.400935699996</v>
      </c>
      <c r="UD25" s="108">
        <f t="shared" si="3640"/>
        <v>27745.719251489994</v>
      </c>
      <c r="UE25" s="108">
        <f t="shared" si="3640"/>
        <v>29946.841029269999</v>
      </c>
      <c r="UF25" s="108">
        <f t="shared" si="3640"/>
        <v>34870.402900619993</v>
      </c>
      <c r="UG25" s="108">
        <f t="shared" si="3640"/>
        <v>51060.232818764998</v>
      </c>
      <c r="UH25" s="108">
        <f t="shared" si="3640"/>
        <v>76778.60306440499</v>
      </c>
      <c r="UI25" s="108">
        <f t="shared" si="3491"/>
        <v>35167.438180064382</v>
      </c>
      <c r="UJ25" s="108">
        <f t="shared" si="3491"/>
        <v>22798.201302938291</v>
      </c>
      <c r="UK25" s="108">
        <f t="shared" si="3491"/>
        <v>23234.762604483916</v>
      </c>
      <c r="UL25" s="108">
        <f t="shared" si="3491"/>
        <v>25078.021433232123</v>
      </c>
      <c r="UM25" s="108">
        <f t="shared" si="3491"/>
        <v>29201.100392274151</v>
      </c>
      <c r="UN25" s="108">
        <f t="shared" si="3491"/>
        <v>42758.754145830011</v>
      </c>
      <c r="UO25" s="108">
        <f t="shared" si="3491"/>
        <v>64295.778355414266</v>
      </c>
      <c r="UP25" s="108">
        <f t="shared" si="3492"/>
        <v>35827.050130532902</v>
      </c>
      <c r="UQ25" s="108">
        <f t="shared" si="3492"/>
        <v>23225.811808759259</v>
      </c>
      <c r="UR25" s="108">
        <f t="shared" si="3492"/>
        <v>23670.561396586567</v>
      </c>
      <c r="US25" s="108">
        <f t="shared" si="3492"/>
        <v>25548.392989635191</v>
      </c>
      <c r="UT25" s="108">
        <f t="shared" si="3492"/>
        <v>29748.805763559736</v>
      </c>
      <c r="UU25" s="108">
        <f t="shared" si="3492"/>
        <v>43560.75129664105</v>
      </c>
      <c r="UV25" s="108">
        <f t="shared" si="3492"/>
        <v>65501.73096278809</v>
      </c>
      <c r="UW25" s="108">
        <f t="shared" si="3493"/>
        <v>37122.176039851845</v>
      </c>
      <c r="UX25" s="108">
        <f t="shared" si="3493"/>
        <v>24065.410674110855</v>
      </c>
      <c r="UY25" s="108">
        <f t="shared" si="3493"/>
        <v>24526.237687019358</v>
      </c>
      <c r="UZ25" s="108">
        <f t="shared" si="3493"/>
        <v>26471.951741521942</v>
      </c>
      <c r="VA25" s="108">
        <f t="shared" si="3493"/>
        <v>30824.206863435604</v>
      </c>
      <c r="VB25" s="108">
        <f t="shared" si="3493"/>
        <v>45135.445764316428</v>
      </c>
      <c r="VC25" s="108">
        <f t="shared" si="3493"/>
        <v>67869.578401136037</v>
      </c>
      <c r="VD25" s="108">
        <f t="shared" si="3494"/>
        <v>36708.928800629299</v>
      </c>
      <c r="VE25" s="108">
        <f t="shared" si="3494"/>
        <v>23797.512463856237</v>
      </c>
      <c r="VF25" s="108">
        <f t="shared" si="3494"/>
        <v>24253.209511036464</v>
      </c>
      <c r="VG25" s="108">
        <f t="shared" si="3494"/>
        <v>26177.263710241863</v>
      </c>
      <c r="VH25" s="108">
        <f t="shared" si="3494"/>
        <v>30481.06915583288</v>
      </c>
      <c r="VI25" s="108">
        <f t="shared" si="3494"/>
        <v>44632.994121041011</v>
      </c>
      <c r="VJ25" s="108">
        <f t="shared" si="3494"/>
        <v>67114.048448598813</v>
      </c>
      <c r="VK25" s="108">
        <f t="shared" si="3495"/>
        <v>36701.42412020656</v>
      </c>
      <c r="VL25" s="108">
        <f t="shared" si="3495"/>
        <v>23792.647360685634</v>
      </c>
      <c r="VM25" s="108">
        <f t="shared" si="3495"/>
        <v>24248.25124631578</v>
      </c>
      <c r="VN25" s="108">
        <f t="shared" si="3495"/>
        <v>26171.912096754197</v>
      </c>
      <c r="VO25" s="108">
        <f t="shared" si="3495"/>
        <v>30474.837683261168</v>
      </c>
      <c r="VP25" s="108">
        <f t="shared" si="3495"/>
        <v>44623.869464775285</v>
      </c>
      <c r="VQ25" s="108">
        <f t="shared" si="3495"/>
        <v>67100.327822529376</v>
      </c>
      <c r="VR25" s="108">
        <f t="shared" si="3496"/>
        <v>46176.839347084438</v>
      </c>
      <c r="VS25" s="108">
        <f t="shared" si="3496"/>
        <v>29935.330335351297</v>
      </c>
      <c r="VT25" s="108">
        <f t="shared" si="3496"/>
        <v>30508.560065177171</v>
      </c>
      <c r="VU25" s="108">
        <f t="shared" si="3496"/>
        <v>32928.863368886428</v>
      </c>
      <c r="VV25" s="108">
        <f t="shared" si="3496"/>
        <v>38342.699706130807</v>
      </c>
      <c r="VW25" s="108">
        <f t="shared" si="3496"/>
        <v>56144.667426834407</v>
      </c>
      <c r="VX25" s="108">
        <f t="shared" si="3496"/>
        <v>84424.000764910947</v>
      </c>
      <c r="VY25" s="108">
        <f t="shared" si="3497"/>
        <v>39280.061893256963</v>
      </c>
      <c r="VZ25" s="108">
        <f t="shared" si="3497"/>
        <v>25464.315985973484</v>
      </c>
      <c r="WA25" s="108">
        <f t="shared" si="3497"/>
        <v>25951.930547407017</v>
      </c>
      <c r="WB25" s="108">
        <f t="shared" si="3497"/>
        <v>28010.747584570836</v>
      </c>
      <c r="WC25" s="108">
        <f t="shared" si="3497"/>
        <v>32615.996220331992</v>
      </c>
      <c r="WD25" s="108">
        <f t="shared" si="3497"/>
        <v>47759.137322628994</v>
      </c>
      <c r="WE25" s="108">
        <f t="shared" si="3497"/>
        <v>71814.789020016717</v>
      </c>
      <c r="WF25" s="108">
        <f t="shared" si="3498"/>
        <v>33825.899026808635</v>
      </c>
      <c r="WG25" s="108">
        <f t="shared" si="3498"/>
        <v>21928.513851862153</v>
      </c>
      <c r="WH25" s="108">
        <f t="shared" si="3498"/>
        <v>22348.421563919088</v>
      </c>
      <c r="WI25" s="108">
        <f t="shared" si="3498"/>
        <v>24121.365237048372</v>
      </c>
      <c r="WJ25" s="108">
        <f t="shared" si="3498"/>
        <v>28087.160295363861</v>
      </c>
      <c r="WK25" s="108">
        <f t="shared" si="3498"/>
        <v>41127.627575354236</v>
      </c>
      <c r="WL25" s="108">
        <f t="shared" si="3498"/>
        <v>61843.07470349635</v>
      </c>
      <c r="WM25" s="108">
        <f t="shared" si="3499"/>
        <v>32593.938703781481</v>
      </c>
      <c r="WN25" s="108">
        <f t="shared" si="3499"/>
        <v>21129.863711416961</v>
      </c>
      <c r="WO25" s="108">
        <f t="shared" si="3499"/>
        <v>21534.47812291218</v>
      </c>
      <c r="WP25" s="108">
        <f t="shared" si="3499"/>
        <v>23242.85008255866</v>
      </c>
      <c r="WQ25" s="108">
        <f t="shared" si="3499"/>
        <v>27064.208413346831</v>
      </c>
      <c r="WR25" s="108">
        <f t="shared" si="3499"/>
        <v>39629.73374811501</v>
      </c>
      <c r="WS25" s="108">
        <f t="shared" si="3499"/>
        <v>59590.711381879111</v>
      </c>
      <c r="WT25" s="108">
        <f t="shared" si="3500"/>
        <v>31898.390482172304</v>
      </c>
      <c r="WU25" s="108">
        <f t="shared" si="3500"/>
        <v>20678.956588442739</v>
      </c>
      <c r="WV25" s="108">
        <f t="shared" si="3500"/>
        <v>21074.936608221426</v>
      </c>
      <c r="WW25" s="108">
        <f t="shared" si="3500"/>
        <v>22746.852247287014</v>
      </c>
      <c r="WX25" s="108">
        <f t="shared" si="3500"/>
        <v>26486.663545196869</v>
      </c>
      <c r="WY25" s="108">
        <f t="shared" si="3500"/>
        <v>38784.043048323991</v>
      </c>
      <c r="WZ25" s="108">
        <f t="shared" si="3500"/>
        <v>58319.057357406062</v>
      </c>
      <c r="XA25" s="108">
        <f t="shared" si="3501"/>
        <v>35817.245859541974</v>
      </c>
      <c r="XB25" s="108">
        <f t="shared" si="3501"/>
        <v>23219.45593653066</v>
      </c>
      <c r="XC25" s="108">
        <f t="shared" si="3501"/>
        <v>23664.083816166352</v>
      </c>
      <c r="XD25" s="108">
        <f t="shared" si="3501"/>
        <v>25541.401530183728</v>
      </c>
      <c r="XE25" s="108">
        <f t="shared" si="3501"/>
        <v>29740.664837854165</v>
      </c>
      <c r="XF25" s="108">
        <f t="shared" si="3501"/>
        <v>43548.830655429316</v>
      </c>
      <c r="XG25" s="108">
        <f t="shared" si="3501"/>
        <v>65483.80605079019</v>
      </c>
      <c r="XH25" s="108">
        <f t="shared" si="3502"/>
        <v>36411.338562556244</v>
      </c>
      <c r="XI25" s="108">
        <f t="shared" si="3502"/>
        <v>23604.59189572612</v>
      </c>
      <c r="XJ25" s="108">
        <f t="shared" si="3502"/>
        <v>24056.594719261298</v>
      </c>
      <c r="XK25" s="108">
        <f t="shared" si="3502"/>
        <v>25965.051085298732</v>
      </c>
      <c r="XL25" s="108">
        <f t="shared" si="3502"/>
        <v>30233.966640908773</v>
      </c>
      <c r="XM25" s="108">
        <f t="shared" si="3502"/>
        <v>44271.165438473567</v>
      </c>
      <c r="XN25" s="108">
        <f t="shared" si="3502"/>
        <v>66569.971399542497</v>
      </c>
      <c r="XO25" s="108">
        <f t="shared" si="3503"/>
        <v>36608.38134995586</v>
      </c>
      <c r="XP25" s="108">
        <f t="shared" si="3503"/>
        <v>23732.329978592079</v>
      </c>
      <c r="XQ25" s="108">
        <f t="shared" si="3503"/>
        <v>24186.778850522562</v>
      </c>
      <c r="XR25" s="108">
        <f t="shared" si="3503"/>
        <v>26105.562976451285</v>
      </c>
      <c r="XS25" s="108">
        <f t="shared" si="3503"/>
        <v>30397.580100239211</v>
      </c>
      <c r="XT25" s="108">
        <f t="shared" si="3503"/>
        <v>44510.742289635993</v>
      </c>
      <c r="XU25" s="108">
        <f t="shared" si="3503"/>
        <v>66930.219971539991</v>
      </c>
      <c r="XV25" s="108">
        <f t="shared" si="3504"/>
        <v>38401.301824200738</v>
      </c>
      <c r="XW25" s="108">
        <f t="shared" si="3504"/>
        <v>24894.637044654275</v>
      </c>
      <c r="XX25" s="108">
        <f t="shared" si="3504"/>
        <v>25371.342860402972</v>
      </c>
      <c r="XY25" s="108">
        <f t="shared" si="3504"/>
        <v>27384.100749119702</v>
      </c>
      <c r="XZ25" s="108">
        <f t="shared" si="3504"/>
        <v>31886.32234230185</v>
      </c>
      <c r="YA25" s="108">
        <f t="shared" si="3504"/>
        <v>46690.686286942007</v>
      </c>
      <c r="YB25" s="108">
        <f t="shared" si="3504"/>
        <v>70208.173197211145</v>
      </c>
      <c r="YC25" s="108">
        <f t="shared" si="3505"/>
        <v>39265.828604470451</v>
      </c>
      <c r="YD25" s="108">
        <f t="shared" si="3505"/>
        <v>25455.088888415332</v>
      </c>
      <c r="YE25" s="108">
        <f t="shared" si="3505"/>
        <v>25942.526760746689</v>
      </c>
      <c r="YF25" s="108">
        <f t="shared" si="3505"/>
        <v>28000.597777256866</v>
      </c>
      <c r="YG25" s="108">
        <f t="shared" si="3505"/>
        <v>32604.177682608573</v>
      </c>
      <c r="YH25" s="108">
        <f t="shared" si="3505"/>
        <v>47741.831606676846</v>
      </c>
      <c r="YI25" s="108">
        <f t="shared" si="3505"/>
        <v>71788.766641690483</v>
      </c>
      <c r="YJ25" s="108">
        <f t="shared" si="3506"/>
        <v>45547.347898249056</v>
      </c>
      <c r="YK25" s="108">
        <f t="shared" si="3506"/>
        <v>29527.246223692495</v>
      </c>
      <c r="YL25" s="108">
        <f t="shared" si="3506"/>
        <v>30092.661576912138</v>
      </c>
      <c r="YM25" s="108">
        <f t="shared" si="3506"/>
        <v>32479.970846061744</v>
      </c>
      <c r="YN25" s="108">
        <f t="shared" si="3506"/>
        <v>37820.004737580595</v>
      </c>
      <c r="YO25" s="108">
        <f t="shared" si="3506"/>
        <v>55379.292651457305</v>
      </c>
      <c r="YP25" s="108">
        <f t="shared" si="3506"/>
        <v>83273.116743626379</v>
      </c>
      <c r="YQ25" s="108">
        <f t="shared" si="3507"/>
        <v>31135.080531178497</v>
      </c>
      <c r="YR25" s="108">
        <f t="shared" si="3507"/>
        <v>26967.392586060116</v>
      </c>
      <c r="YS25" s="108">
        <f t="shared" si="3507"/>
        <v>32851.187332109599</v>
      </c>
      <c r="YT25" s="108">
        <f t="shared" si="3507"/>
        <v>35547.9265907156</v>
      </c>
      <c r="YU25" s="108">
        <f t="shared" si="3507"/>
        <v>54670.25951537642</v>
      </c>
      <c r="YV25" s="108">
        <f t="shared" si="3507"/>
        <v>21819.072183266821</v>
      </c>
      <c r="YW25" s="108">
        <f t="shared" si="3507"/>
        <v>42167.195680021265</v>
      </c>
      <c r="YX25" s="108">
        <f t="shared" si="3508"/>
        <v>35393.567766559565</v>
      </c>
      <c r="YY25" s="108">
        <f t="shared" si="3508"/>
        <v>22944.795655562753</v>
      </c>
      <c r="YZ25" s="108">
        <f t="shared" si="3508"/>
        <v>23384.164083009699</v>
      </c>
      <c r="ZA25" s="108">
        <f t="shared" si="3508"/>
        <v>25239.275221119031</v>
      </c>
      <c r="ZB25" s="108">
        <f t="shared" si="3508"/>
        <v>29388.865924784634</v>
      </c>
      <c r="ZC25" s="108">
        <f t="shared" si="3508"/>
        <v>43033.696532720358</v>
      </c>
      <c r="ZD25" s="108">
        <f t="shared" si="3508"/>
        <v>64709.205620103043</v>
      </c>
      <c r="ZE25" s="108">
        <f t="shared" si="3509"/>
        <v>49939.71537278148</v>
      </c>
      <c r="ZF25" s="108">
        <f t="shared" si="3509"/>
        <v>32374.712034768687</v>
      </c>
      <c r="ZG25" s="108">
        <f t="shared" si="3509"/>
        <v>32994.653329051493</v>
      </c>
      <c r="ZH25" s="108">
        <f t="shared" si="3509"/>
        <v>35612.183238245554</v>
      </c>
      <c r="ZI25" s="108">
        <f t="shared" si="3509"/>
        <v>41467.18435091649</v>
      </c>
      <c r="ZJ25" s="108">
        <f t="shared" si="3509"/>
        <v>60719.805656699151</v>
      </c>
      <c r="ZK25" s="108">
        <f t="shared" si="3509"/>
        <v>91303.576174650836</v>
      </c>
      <c r="ZL25" s="108">
        <f t="shared" si="3510"/>
        <v>49773.208158341637</v>
      </c>
      <c r="ZM25" s="108">
        <f t="shared" si="3510"/>
        <v>32266.769426786992</v>
      </c>
      <c r="ZN25" s="108">
        <f t="shared" si="3510"/>
        <v>32884.643734959507</v>
      </c>
      <c r="ZO25" s="108">
        <f t="shared" si="3510"/>
        <v>35493.446369465695</v>
      </c>
      <c r="ZP25" s="108">
        <f t="shared" si="3510"/>
        <v>41328.925946650568</v>
      </c>
      <c r="ZQ25" s="108">
        <f t="shared" si="3510"/>
        <v>60517.355850452623</v>
      </c>
      <c r="ZR25" s="108">
        <f t="shared" si="3510"/>
        <v>90999.155053630122</v>
      </c>
      <c r="ZS25" s="108">
        <f t="shared" si="3511"/>
        <v>52312.193992625434</v>
      </c>
      <c r="ZT25" s="108">
        <f t="shared" si="3511"/>
        <v>33912.732657288216</v>
      </c>
      <c r="ZU25" s="108">
        <f t="shared" si="3511"/>
        <v>34562.125410300112</v>
      </c>
      <c r="ZV25" s="108">
        <f t="shared" si="3511"/>
        <v>37304.005923017037</v>
      </c>
      <c r="ZW25" s="108">
        <f t="shared" si="3511"/>
        <v>43437.15970146277</v>
      </c>
      <c r="ZX25" s="108">
        <f t="shared" si="3511"/>
        <v>63604.412419999062</v>
      </c>
      <c r="ZY25" s="108">
        <f>$ZY58*ZY$32*$ZS$34</f>
        <v>95641.121568586212</v>
      </c>
      <c r="ZZ25" s="108">
        <v>62011.935882279518</v>
      </c>
      <c r="AAA25" s="108">
        <v>57065.476513326939</v>
      </c>
      <c r="AAB25" s="108">
        <v>53081.092991627396</v>
      </c>
      <c r="AAC25" s="108">
        <v>60229.606869492185</v>
      </c>
      <c r="AAD25" s="108">
        <v>66493.33438371442</v>
      </c>
      <c r="AAE25" s="108">
        <v>77447.012376182916</v>
      </c>
      <c r="AAF25" s="108">
        <v>121420.28035995617</v>
      </c>
      <c r="AAG25" s="108">
        <v>80813.326465579477</v>
      </c>
      <c r="AAH25" s="108">
        <v>75126.827956799723</v>
      </c>
      <c r="AAI25" s="108">
        <v>75292.952987589146</v>
      </c>
      <c r="AAJ25" s="108">
        <v>80823.159084334373</v>
      </c>
      <c r="AAK25" s="108">
        <v>92304.909939774385</v>
      </c>
      <c r="AAL25" s="108">
        <v>97530.418161364811</v>
      </c>
      <c r="AAM25" s="108">
        <v>142829.41163238994</v>
      </c>
      <c r="AAN25" s="108">
        <v>119729.96303684109</v>
      </c>
      <c r="AAO25" s="108">
        <v>109089.99797967089</v>
      </c>
      <c r="AAP25" s="596">
        <f t="shared" ca="1" si="864"/>
        <v>100014.99900258404</v>
      </c>
      <c r="AAQ25" s="596">
        <f t="shared" ca="1" si="864"/>
        <v>108617.35225512314</v>
      </c>
      <c r="AAR25" s="596">
        <f t="shared" ca="1" si="864"/>
        <v>119467.30132676887</v>
      </c>
      <c r="AAS25" s="596">
        <f t="shared" ca="1" si="864"/>
        <v>130482.03094413111</v>
      </c>
      <c r="AAT25" s="596">
        <f t="shared" ca="1" si="864"/>
        <v>161059.25551464863</v>
      </c>
      <c r="AAU25" s="596">
        <f t="shared" ca="1" si="864"/>
        <v>149576.02400582441</v>
      </c>
      <c r="AAV25" s="596">
        <f t="shared" ca="1" si="864"/>
        <v>218471.89170865191</v>
      </c>
      <c r="AAW25" s="596">
        <f t="shared" ca="1" si="864"/>
        <v>132518.2894763636</v>
      </c>
      <c r="AAX25" s="348">
        <v>0</v>
      </c>
      <c r="AAY25" s="596">
        <f t="shared" ca="1" si="2861"/>
        <v>49420.276555363089</v>
      </c>
      <c r="AAZ25" s="596">
        <f t="shared" ca="1" si="2861"/>
        <v>56678.062349181266</v>
      </c>
      <c r="ABA25" s="596">
        <f t="shared" ca="1" si="2861"/>
        <v>64596.27281991639</v>
      </c>
      <c r="ABB25" s="596">
        <f t="shared" ca="1" si="2861"/>
        <v>36679.003294091366</v>
      </c>
      <c r="ABC25" s="596">
        <f t="shared" ca="1" si="2861"/>
        <v>33013.671085129972</v>
      </c>
      <c r="ABD25" s="596">
        <f t="shared" ca="1" si="2861"/>
        <v>40370.853438503131</v>
      </c>
      <c r="ABE25" s="348">
        <v>0</v>
      </c>
      <c r="ABF25" s="596">
        <f t="shared" ca="1" si="2861"/>
        <v>29601.978423276876</v>
      </c>
      <c r="ABG25" s="596">
        <f t="shared" ca="1" si="2861"/>
        <v>38878.494831669523</v>
      </c>
      <c r="ABH25" s="596">
        <f t="shared" ca="1" si="2861"/>
        <v>46495.396548128265</v>
      </c>
      <c r="ABI25" s="108">
        <f t="shared" ref="ABI25:ABO25" si="3641">$ABO58*ABI$32</f>
        <v>0</v>
      </c>
      <c r="ABJ25" s="108">
        <f t="shared" si="3641"/>
        <v>0</v>
      </c>
      <c r="ABK25" s="108">
        <f t="shared" si="3641"/>
        <v>0</v>
      </c>
      <c r="ABL25" s="108">
        <f t="shared" si="3641"/>
        <v>0</v>
      </c>
      <c r="ABM25" s="108">
        <f t="shared" si="3641"/>
        <v>0</v>
      </c>
      <c r="ABN25" s="108">
        <f t="shared" si="3641"/>
        <v>0</v>
      </c>
      <c r="ABO25" s="108">
        <f t="shared" si="3641"/>
        <v>0</v>
      </c>
      <c r="ABP25" s="108">
        <f t="shared" ref="ABP25:ABV25" si="3642">$ABV58*ABP$32</f>
        <v>0</v>
      </c>
      <c r="ABQ25" s="108">
        <f t="shared" si="3642"/>
        <v>0</v>
      </c>
      <c r="ABR25" s="108">
        <f t="shared" si="3642"/>
        <v>0</v>
      </c>
      <c r="ABS25" s="108">
        <f t="shared" si="3642"/>
        <v>0</v>
      </c>
      <c r="ABT25" s="108">
        <f t="shared" si="3642"/>
        <v>0</v>
      </c>
      <c r="ABU25" s="108">
        <f t="shared" si="3642"/>
        <v>0</v>
      </c>
      <c r="ABV25" s="108">
        <f t="shared" si="3642"/>
        <v>0</v>
      </c>
      <c r="ABW25" s="108">
        <f t="shared" ref="ABW25:ACC25" si="3643">$ACC58*ABW$32</f>
        <v>0</v>
      </c>
      <c r="ABX25" s="108">
        <f t="shared" si="3643"/>
        <v>0</v>
      </c>
      <c r="ABY25" s="108">
        <f t="shared" si="3643"/>
        <v>0</v>
      </c>
      <c r="ABZ25" s="108">
        <f t="shared" si="3643"/>
        <v>0</v>
      </c>
      <c r="ACA25" s="108">
        <f t="shared" si="3643"/>
        <v>0</v>
      </c>
      <c r="ACB25" s="108">
        <f t="shared" si="3643"/>
        <v>0</v>
      </c>
      <c r="ACC25" s="108">
        <f t="shared" si="3643"/>
        <v>0</v>
      </c>
      <c r="ACD25" s="108">
        <f t="shared" ref="ACD25:ACJ25" si="3644">$ACI58*ACD$32</f>
        <v>0</v>
      </c>
      <c r="ACE25" s="108">
        <f t="shared" si="3644"/>
        <v>0</v>
      </c>
      <c r="ACF25" s="108">
        <f t="shared" si="3644"/>
        <v>0</v>
      </c>
      <c r="ACG25" s="108">
        <f t="shared" si="3644"/>
        <v>0</v>
      </c>
      <c r="ACH25" s="108">
        <f t="shared" si="3644"/>
        <v>0</v>
      </c>
      <c r="ACI25" s="108">
        <f t="shared" si="3644"/>
        <v>0</v>
      </c>
      <c r="ACJ25" s="108">
        <f t="shared" si="3644"/>
        <v>0</v>
      </c>
    </row>
    <row r="26" spans="1:764">
      <c r="A26" s="601" t="s">
        <v>33</v>
      </c>
      <c r="B26" s="596">
        <f>$H$59*B$32</f>
        <v>0</v>
      </c>
      <c r="C26" s="596">
        <f t="shared" ref="C26:H26" si="3645">$H$59*C$32</f>
        <v>15101.192176000002</v>
      </c>
      <c r="D26" s="596">
        <f t="shared" si="3645"/>
        <v>14177.0893712</v>
      </c>
      <c r="E26" s="596">
        <f t="shared" si="3645"/>
        <v>11652.710977600002</v>
      </c>
      <c r="F26" s="596">
        <f t="shared" si="3645"/>
        <v>14695.4885056</v>
      </c>
      <c r="G26" s="596">
        <f t="shared" si="3645"/>
        <v>24939.506183200003</v>
      </c>
      <c r="H26" s="596">
        <f t="shared" si="3645"/>
        <v>32129.476786400006</v>
      </c>
      <c r="I26" s="596">
        <f>$O$59*I$32</f>
        <v>11771.843849999999</v>
      </c>
      <c r="J26" s="596">
        <f t="shared" ref="J26:O26" si="3646">$O$59*J$32</f>
        <v>7631.4022200000009</v>
      </c>
      <c r="K26" s="596">
        <f t="shared" si="3646"/>
        <v>7777.5354539999998</v>
      </c>
      <c r="L26" s="596">
        <f t="shared" si="3646"/>
        <v>8394.5424420000018</v>
      </c>
      <c r="M26" s="596">
        <f t="shared" si="3646"/>
        <v>9774.6896519999991</v>
      </c>
      <c r="N26" s="596">
        <f t="shared" si="3646"/>
        <v>14312.938419000002</v>
      </c>
      <c r="O26" s="596">
        <f t="shared" si="3646"/>
        <v>21522.177963000002</v>
      </c>
      <c r="P26" s="596">
        <f>$V$59*P$32</f>
        <v>14593.899228999999</v>
      </c>
      <c r="Q26" s="596">
        <f t="shared" ref="Q26:V26" si="3647">$V$59*Q$32</f>
        <v>10468.935913799998</v>
      </c>
      <c r="R26" s="596">
        <f t="shared" si="3647"/>
        <v>8995.7347297999986</v>
      </c>
      <c r="S26" s="596">
        <f t="shared" si="3647"/>
        <v>10146.673154800001</v>
      </c>
      <c r="T26" s="596">
        <f t="shared" si="3647"/>
        <v>10201.918199199999</v>
      </c>
      <c r="U26" s="596">
        <f t="shared" si="3647"/>
        <v>14538.6541846</v>
      </c>
      <c r="V26" s="596">
        <f t="shared" si="3647"/>
        <v>23129.258588799996</v>
      </c>
      <c r="W26" s="596">
        <f t="shared" si="3135"/>
        <v>14026.432139999999</v>
      </c>
      <c r="X26" s="596">
        <f t="shared" ref="X26:AC26" si="3648">$AC59*X$32</f>
        <v>10061.863308</v>
      </c>
      <c r="Y26" s="596">
        <f t="shared" si="3648"/>
        <v>8645.9458679999989</v>
      </c>
      <c r="Z26" s="596">
        <f t="shared" si="3648"/>
        <v>9752.1313680000003</v>
      </c>
      <c r="AA26" s="596">
        <f t="shared" si="3648"/>
        <v>9805.2282719999985</v>
      </c>
      <c r="AB26" s="596">
        <f t="shared" si="3648"/>
        <v>13973.335236000001</v>
      </c>
      <c r="AC26" s="596">
        <f t="shared" si="3648"/>
        <v>22229.903807999995</v>
      </c>
      <c r="AD26" s="596">
        <f t="shared" si="3137"/>
        <v>12306.158699999998</v>
      </c>
      <c r="AE26" s="596">
        <f t="shared" ref="AE26:AJ26" si="3649">$AJ59*AE$32</f>
        <v>7977.7856400000001</v>
      </c>
      <c r="AF26" s="596">
        <f t="shared" si="3649"/>
        <v>8130.5517479999999</v>
      </c>
      <c r="AG26" s="596">
        <f t="shared" si="3649"/>
        <v>8775.5642040000002</v>
      </c>
      <c r="AH26" s="596">
        <f t="shared" si="3649"/>
        <v>10218.355223999999</v>
      </c>
      <c r="AI26" s="596">
        <f t="shared" si="3649"/>
        <v>14962.591578000001</v>
      </c>
      <c r="AJ26" s="596">
        <f t="shared" si="3649"/>
        <v>22499.052906000001</v>
      </c>
      <c r="AK26" s="596">
        <f t="shared" si="3139"/>
        <v>11819.848637499996</v>
      </c>
      <c r="AL26" s="596">
        <f t="shared" ref="AL26:AQ26" si="3650">$AQ59*AL$32</f>
        <v>7662.5225649999984</v>
      </c>
      <c r="AM26" s="596">
        <f t="shared" si="3650"/>
        <v>7809.2517204999976</v>
      </c>
      <c r="AN26" s="596">
        <f t="shared" si="3650"/>
        <v>8428.7748214999992</v>
      </c>
      <c r="AO26" s="596">
        <f t="shared" si="3650"/>
        <v>9814.5501789999962</v>
      </c>
      <c r="AP26" s="596">
        <f t="shared" si="3650"/>
        <v>14371.305619249997</v>
      </c>
      <c r="AQ26" s="596">
        <f t="shared" si="3650"/>
        <v>21609.943957249994</v>
      </c>
      <c r="AR26" s="596">
        <f t="shared" si="3141"/>
        <v>12951.852689999998</v>
      </c>
      <c r="AS26" s="596">
        <f t="shared" ref="AS26:AX26" si="3651">$AX59*AS$32</f>
        <v>11969.298347999998</v>
      </c>
      <c r="AT26" s="596">
        <f t="shared" si="3651"/>
        <v>13916.542407599998</v>
      </c>
      <c r="AU26" s="596">
        <f t="shared" si="3651"/>
        <v>9236.0108147999999</v>
      </c>
      <c r="AV26" s="596">
        <f t="shared" si="3651"/>
        <v>10754.503888799998</v>
      </c>
      <c r="AW26" s="596">
        <f t="shared" si="3651"/>
        <v>11281.510308599998</v>
      </c>
      <c r="AX26" s="596">
        <f t="shared" si="3651"/>
        <v>19213.403542199998</v>
      </c>
      <c r="AY26" s="596">
        <f t="shared" si="3143"/>
        <v>11557.509199999999</v>
      </c>
      <c r="AZ26" s="596">
        <f t="shared" ref="AZ26:BE26" si="3652">$BE59*AZ$32</f>
        <v>7492.4542399999991</v>
      </c>
      <c r="BA26" s="596">
        <f t="shared" si="3652"/>
        <v>7635.9267679999994</v>
      </c>
      <c r="BB26" s="596">
        <f t="shared" si="3652"/>
        <v>8241.6996639999998</v>
      </c>
      <c r="BC26" s="596">
        <f t="shared" si="3652"/>
        <v>9596.717983999999</v>
      </c>
      <c r="BD26" s="596">
        <f t="shared" si="3652"/>
        <v>14052.337047999999</v>
      </c>
      <c r="BE26" s="596">
        <f t="shared" si="3652"/>
        <v>21130.315095999998</v>
      </c>
      <c r="BF26" s="596">
        <f t="shared" si="3145"/>
        <v>11690.036532</v>
      </c>
      <c r="BG26" s="596">
        <f t="shared" ref="BG26:BL26" si="3653">$BL59*BG$32</f>
        <v>7578.3685104000006</v>
      </c>
      <c r="BH26" s="596">
        <f t="shared" si="3653"/>
        <v>7723.4862052799999</v>
      </c>
      <c r="BI26" s="596">
        <f t="shared" si="3653"/>
        <v>8336.2053614400011</v>
      </c>
      <c r="BJ26" s="596">
        <f t="shared" si="3653"/>
        <v>9706.76136864</v>
      </c>
      <c r="BK26" s="596">
        <f t="shared" si="3653"/>
        <v>14213.472004080002</v>
      </c>
      <c r="BL26" s="596">
        <f t="shared" si="3653"/>
        <v>21372.611618160001</v>
      </c>
      <c r="BM26" s="596">
        <f t="shared" si="3147"/>
        <v>13404.922415999999</v>
      </c>
      <c r="BN26" s="596">
        <f t="shared" ref="BN26:BS26" si="3654">$BS59*BN$32</f>
        <v>8690.0876351999996</v>
      </c>
      <c r="BO26" s="596">
        <f t="shared" si="3654"/>
        <v>8856.4935686400004</v>
      </c>
      <c r="BP26" s="596">
        <f t="shared" si="3654"/>
        <v>9559.0963987200012</v>
      </c>
      <c r="BQ26" s="596">
        <f t="shared" si="3654"/>
        <v>11130.70799232</v>
      </c>
      <c r="BR26" s="596">
        <f t="shared" si="3654"/>
        <v>16298.536703040001</v>
      </c>
      <c r="BS26" s="596">
        <f t="shared" si="3654"/>
        <v>24507.89608608</v>
      </c>
      <c r="BT26" s="596">
        <f t="shared" si="3149"/>
        <v>11805.121872</v>
      </c>
      <c r="BU26" s="596">
        <f t="shared" ref="BU26:BZ26" si="3655">$BZ59*BU$32</f>
        <v>7652.9755584000004</v>
      </c>
      <c r="BV26" s="596">
        <f t="shared" si="3655"/>
        <v>7799.5218988799998</v>
      </c>
      <c r="BW26" s="596">
        <f t="shared" si="3655"/>
        <v>8418.2731142400007</v>
      </c>
      <c r="BX26" s="596">
        <f t="shared" si="3655"/>
        <v>9802.3218854400002</v>
      </c>
      <c r="BY26" s="596">
        <f t="shared" si="3655"/>
        <v>14353.399903680001</v>
      </c>
      <c r="BZ26" s="596">
        <f t="shared" si="3655"/>
        <v>21583.019367360001</v>
      </c>
      <c r="CA26" s="596">
        <f t="shared" si="3151"/>
        <v>11248.485606</v>
      </c>
      <c r="CB26" s="596">
        <f t="shared" ref="CB26:CG26" si="3656">$CG59*CB$32</f>
        <v>7292.1217032000013</v>
      </c>
      <c r="CC26" s="596">
        <f t="shared" si="3656"/>
        <v>7431.7580762400012</v>
      </c>
      <c r="CD26" s="596">
        <f t="shared" si="3656"/>
        <v>8021.3338735200014</v>
      </c>
      <c r="CE26" s="596">
        <f t="shared" si="3656"/>
        <v>9340.1218411200007</v>
      </c>
      <c r="CF26" s="596">
        <f t="shared" si="3656"/>
        <v>13676.606981640003</v>
      </c>
      <c r="CG26" s="596">
        <f t="shared" si="3656"/>
        <v>20565.334718280003</v>
      </c>
      <c r="CH26" s="596">
        <f t="shared" si="3153"/>
        <v>12858.425999999999</v>
      </c>
      <c r="CI26" s="596">
        <f t="shared" ref="CI26:CN26" si="3657">$CN59*CI$32</f>
        <v>8335.8072000000011</v>
      </c>
      <c r="CJ26" s="596">
        <f t="shared" si="3657"/>
        <v>8495.4290399999991</v>
      </c>
      <c r="CK26" s="596">
        <f t="shared" si="3657"/>
        <v>9169.387920000001</v>
      </c>
      <c r="CL26" s="596">
        <f t="shared" si="3657"/>
        <v>10676.927519999999</v>
      </c>
      <c r="CM26" s="596">
        <f t="shared" si="3657"/>
        <v>15634.072440000002</v>
      </c>
      <c r="CN26" s="596">
        <f t="shared" si="3657"/>
        <v>23508.749879999999</v>
      </c>
      <c r="CO26" s="596">
        <f t="shared" si="3155"/>
        <v>9740.6468352000011</v>
      </c>
      <c r="CP26" s="596">
        <f t="shared" ref="CP26:CU26" si="3658">$CU59*CP$32</f>
        <v>9964.4668452000005</v>
      </c>
      <c r="CQ26" s="596">
        <f t="shared" si="3658"/>
        <v>10689.643677600003</v>
      </c>
      <c r="CR26" s="596">
        <f t="shared" si="3658"/>
        <v>13661.973410400004</v>
      </c>
      <c r="CS26" s="596">
        <f t="shared" si="3658"/>
        <v>15443.580690000001</v>
      </c>
      <c r="CT26" s="596">
        <f t="shared" si="3658"/>
        <v>11343.198106800002</v>
      </c>
      <c r="CU26" s="596">
        <f t="shared" si="3658"/>
        <v>18684.494434800003</v>
      </c>
      <c r="CV26" s="596">
        <f t="shared" si="3157"/>
        <v>15467.150232000002</v>
      </c>
      <c r="CW26" s="596">
        <f t="shared" ref="CW26:DB26" si="3659">$DB59*CW$32</f>
        <v>10026.980150400002</v>
      </c>
      <c r="CX26" s="596">
        <f t="shared" si="3659"/>
        <v>10218.986153280001</v>
      </c>
      <c r="CY26" s="596">
        <f t="shared" si="3659"/>
        <v>11029.678165440002</v>
      </c>
      <c r="CZ26" s="596">
        <f t="shared" si="3659"/>
        <v>12843.068192640001</v>
      </c>
      <c r="DA26" s="596">
        <f t="shared" si="3659"/>
        <v>18805.921282080006</v>
      </c>
      <c r="DB26" s="596">
        <f t="shared" si="3659"/>
        <v>28278.217424160004</v>
      </c>
      <c r="DC26" s="596">
        <f t="shared" si="3159"/>
        <v>14058.254484000001</v>
      </c>
      <c r="DD26" s="596">
        <f t="shared" ref="DD26:DI26" si="3660">$DI59*DD$32</f>
        <v>9113.6270448000014</v>
      </c>
      <c r="DE26" s="596">
        <f t="shared" si="3660"/>
        <v>9288.1433073600019</v>
      </c>
      <c r="DF26" s="596">
        <f t="shared" si="3660"/>
        <v>10024.989749280003</v>
      </c>
      <c r="DG26" s="596">
        <f t="shared" si="3660"/>
        <v>11673.198895680001</v>
      </c>
      <c r="DH26" s="596">
        <f t="shared" si="3660"/>
        <v>17092.898382960004</v>
      </c>
      <c r="DI26" s="596">
        <f t="shared" si="3660"/>
        <v>25702.367335920004</v>
      </c>
      <c r="DJ26" s="596">
        <f t="shared" si="3161"/>
        <v>10307.70124884</v>
      </c>
      <c r="DK26" s="596">
        <f t="shared" ref="DK26:DP26" si="3661">$DP59*DK$32</f>
        <v>9425.2922049599983</v>
      </c>
      <c r="DL26" s="596">
        <f t="shared" si="3661"/>
        <v>8542.8831610799989</v>
      </c>
      <c r="DM26" s="596">
        <f t="shared" si="3661"/>
        <v>9658.0154692799988</v>
      </c>
      <c r="DN26" s="596">
        <f t="shared" si="3661"/>
        <v>10908.903015</v>
      </c>
      <c r="DO26" s="596">
        <f t="shared" si="3661"/>
        <v>16959.707887319997</v>
      </c>
      <c r="DP26" s="596">
        <f t="shared" si="3661"/>
        <v>31175.220616199997</v>
      </c>
      <c r="DQ26" s="596">
        <f t="shared" si="3163"/>
        <v>14733.610776</v>
      </c>
      <c r="DR26" s="596">
        <f t="shared" ref="DR26:DW26" si="3662">$DW59*DR$32</f>
        <v>9551.4442271999997</v>
      </c>
      <c r="DS26" s="596">
        <f t="shared" si="3662"/>
        <v>9734.3442230399996</v>
      </c>
      <c r="DT26" s="596">
        <f t="shared" si="3662"/>
        <v>10506.588649920001</v>
      </c>
      <c r="DU26" s="596">
        <f t="shared" si="3662"/>
        <v>12233.977499519999</v>
      </c>
      <c r="DV26" s="596">
        <f t="shared" si="3662"/>
        <v>17914.038481440002</v>
      </c>
      <c r="DW26" s="596">
        <f t="shared" si="3662"/>
        <v>26937.10494288</v>
      </c>
      <c r="DX26" s="596">
        <f t="shared" si="3231"/>
        <v>13007.28982176</v>
      </c>
      <c r="DY26" s="596">
        <f t="shared" si="3232"/>
        <v>11646.97688448</v>
      </c>
      <c r="DZ26" s="596">
        <f t="shared" si="3233"/>
        <v>19460.344582080001</v>
      </c>
      <c r="EA26" s="596">
        <f t="shared" si="3234"/>
        <v>20438.420826239999</v>
      </c>
      <c r="EB26" s="596">
        <f t="shared" si="3235"/>
        <v>10837.53447552</v>
      </c>
      <c r="EC26" s="596">
        <f t="shared" si="3236"/>
        <v>14592.447872640001</v>
      </c>
      <c r="ED26" s="596">
        <f t="shared" si="3237"/>
        <v>22439.54233728</v>
      </c>
      <c r="EE26" s="596">
        <f t="shared" si="3238"/>
        <v>12881.253581999999</v>
      </c>
      <c r="EF26" s="596">
        <f t="shared" si="3239"/>
        <v>8350.6057703999995</v>
      </c>
      <c r="EG26" s="596">
        <f t="shared" si="3240"/>
        <v>8510.5109872800003</v>
      </c>
      <c r="EH26" s="596">
        <f t="shared" si="3241"/>
        <v>9185.6663474400011</v>
      </c>
      <c r="EI26" s="596">
        <f t="shared" si="3242"/>
        <v>10695.88228464</v>
      </c>
      <c r="EJ26" s="596">
        <f t="shared" si="3243"/>
        <v>15661.827631080001</v>
      </c>
      <c r="EK26" s="596">
        <f t="shared" si="3244"/>
        <v>23550.484997160002</v>
      </c>
      <c r="EL26" s="596">
        <f t="shared" si="3245"/>
        <v>13924.250298000001</v>
      </c>
      <c r="EM26" s="596">
        <f t="shared" si="3246"/>
        <v>9026.7553656000018</v>
      </c>
      <c r="EN26" s="596">
        <f t="shared" si="3247"/>
        <v>9199.6081279200007</v>
      </c>
      <c r="EO26" s="596">
        <f t="shared" si="3248"/>
        <v>9929.430902160002</v>
      </c>
      <c r="EP26" s="596">
        <f t="shared" si="3249"/>
        <v>11561.92921296</v>
      </c>
      <c r="EQ26" s="596">
        <f t="shared" si="3250"/>
        <v>16929.967776120004</v>
      </c>
      <c r="ER26" s="596">
        <f t="shared" si="3251"/>
        <v>25457.370717240003</v>
      </c>
      <c r="ES26" s="596">
        <f t="shared" si="3252"/>
        <v>16047.880974</v>
      </c>
      <c r="ET26" s="596">
        <f t="shared" si="3253"/>
        <v>10403.453872800001</v>
      </c>
      <c r="EU26" s="596">
        <f t="shared" si="3254"/>
        <v>10602.668946960001</v>
      </c>
      <c r="EV26" s="596">
        <f t="shared" si="3255"/>
        <v>11443.799260080001</v>
      </c>
      <c r="EW26" s="596">
        <f t="shared" si="3256"/>
        <v>13325.274960479999</v>
      </c>
      <c r="EX26" s="596">
        <f t="shared" si="3257"/>
        <v>19512.009763560003</v>
      </c>
      <c r="EY26" s="596">
        <f t="shared" si="3258"/>
        <v>29339.953422120001</v>
      </c>
      <c r="EZ26" s="596">
        <f t="shared" si="3259"/>
        <v>16404.405930000001</v>
      </c>
      <c r="FA26" s="596">
        <f t="shared" si="3260"/>
        <v>10634.580396000001</v>
      </c>
      <c r="FB26" s="596">
        <f t="shared" si="3261"/>
        <v>10838.221297200002</v>
      </c>
      <c r="FC26" s="596">
        <f t="shared" si="3262"/>
        <v>11698.038435600003</v>
      </c>
      <c r="FD26" s="596">
        <f t="shared" si="3263"/>
        <v>13621.313613600001</v>
      </c>
      <c r="FE26" s="596">
        <f t="shared" si="3264"/>
        <v>19945.494934200004</v>
      </c>
      <c r="FF26" s="596">
        <f t="shared" si="3265"/>
        <v>29991.779393400004</v>
      </c>
      <c r="FG26" s="596">
        <f t="shared" si="3266"/>
        <v>16142.862005999998</v>
      </c>
      <c r="FH26" s="596">
        <f t="shared" si="3267"/>
        <v>10465.027783199999</v>
      </c>
      <c r="FI26" s="596">
        <f t="shared" si="3268"/>
        <v>10665.421932239999</v>
      </c>
      <c r="FJ26" s="596">
        <f t="shared" si="3269"/>
        <v>11511.53056152</v>
      </c>
      <c r="FK26" s="596">
        <f t="shared" si="3270"/>
        <v>13404.141969119997</v>
      </c>
      <c r="FL26" s="596">
        <f t="shared" si="3271"/>
        <v>19627.493597640001</v>
      </c>
      <c r="FM26" s="596">
        <f t="shared" si="3272"/>
        <v>29513.604950279998</v>
      </c>
      <c r="FN26" s="596">
        <f t="shared" si="3273"/>
        <v>14623.954757999998</v>
      </c>
      <c r="FO26" s="596">
        <f t="shared" si="3274"/>
        <v>9480.3568775999993</v>
      </c>
      <c r="FP26" s="596">
        <f t="shared" si="3275"/>
        <v>9661.895626319998</v>
      </c>
      <c r="FQ26" s="596">
        <f t="shared" si="3276"/>
        <v>10428.39256536</v>
      </c>
      <c r="FR26" s="596">
        <f t="shared" si="3277"/>
        <v>12142.925192159999</v>
      </c>
      <c r="FS26" s="596">
        <f t="shared" si="3278"/>
        <v>17780.71188852</v>
      </c>
      <c r="FT26" s="596">
        <f t="shared" si="3279"/>
        <v>26736.623492039998</v>
      </c>
      <c r="FU26" s="596">
        <f t="shared" si="3280"/>
        <v>16676.640936</v>
      </c>
      <c r="FV26" s="596">
        <f t="shared" si="3281"/>
        <v>10811.063779200002</v>
      </c>
      <c r="FW26" s="596">
        <f t="shared" si="3282"/>
        <v>11018.084149440001</v>
      </c>
      <c r="FX26" s="596">
        <f t="shared" si="3283"/>
        <v>11892.170157120003</v>
      </c>
      <c r="FY26" s="596">
        <f t="shared" si="3284"/>
        <v>13847.36254272</v>
      </c>
      <c r="FZ26" s="596">
        <f t="shared" si="3285"/>
        <v>20276.495151840005</v>
      </c>
      <c r="GA26" s="596">
        <f t="shared" si="3286"/>
        <v>30489.500083680003</v>
      </c>
      <c r="GB26" s="596">
        <f t="shared" si="3287"/>
        <v>18470.910492000003</v>
      </c>
      <c r="GC26" s="596">
        <f t="shared" si="3288"/>
        <v>12356.402191200003</v>
      </c>
      <c r="GD26" s="596">
        <f t="shared" si="3289"/>
        <v>11821.382714880001</v>
      </c>
      <c r="GE26" s="596">
        <f t="shared" si="3290"/>
        <v>13171.669964640003</v>
      </c>
      <c r="GF26" s="596">
        <f t="shared" si="3291"/>
        <v>15337.224987840002</v>
      </c>
      <c r="GG26" s="596">
        <f t="shared" si="3292"/>
        <v>22458.079446480006</v>
      </c>
      <c r="GH26" s="596">
        <f t="shared" si="3293"/>
        <v>33769.919802960008</v>
      </c>
      <c r="GI26" s="596">
        <f t="shared" si="3294"/>
        <v>19079.528562</v>
      </c>
      <c r="GJ26" s="596">
        <f t="shared" si="3295"/>
        <v>12368.797826400001</v>
      </c>
      <c r="GK26" s="596">
        <f t="shared" si="3296"/>
        <v>12605.647146480002</v>
      </c>
      <c r="GL26" s="596">
        <f t="shared" si="3297"/>
        <v>13605.677609040002</v>
      </c>
      <c r="GM26" s="596">
        <f t="shared" si="3298"/>
        <v>15842.587854240001</v>
      </c>
      <c r="GN26" s="596">
        <f t="shared" si="3299"/>
        <v>23198.075072280004</v>
      </c>
      <c r="GO26" s="596">
        <f t="shared" si="3300"/>
        <v>34882.641529560002</v>
      </c>
      <c r="GP26" s="596">
        <f t="shared" si="3301"/>
        <v>15343.992162</v>
      </c>
      <c r="GQ26" s="596">
        <f t="shared" si="3302"/>
        <v>9947.1397464000001</v>
      </c>
      <c r="GR26" s="596">
        <f t="shared" si="3303"/>
        <v>10137.61689048</v>
      </c>
      <c r="GS26" s="596">
        <f t="shared" si="3304"/>
        <v>10941.853721040001</v>
      </c>
      <c r="GT26" s="596">
        <f t="shared" si="3305"/>
        <v>12740.804526240001</v>
      </c>
      <c r="GU26" s="596">
        <f t="shared" si="3306"/>
        <v>18656.178056280001</v>
      </c>
      <c r="GV26" s="596">
        <f t="shared" si="3307"/>
        <v>28053.050497560002</v>
      </c>
      <c r="GW26" s="596">
        <f t="shared" si="3308"/>
        <v>17026.637237999999</v>
      </c>
      <c r="GX26" s="596">
        <f t="shared" si="3309"/>
        <v>11037.957933600001</v>
      </c>
      <c r="GY26" s="596">
        <f t="shared" si="3310"/>
        <v>11249.32308552</v>
      </c>
      <c r="GZ26" s="596">
        <f t="shared" si="3311"/>
        <v>12141.753726960002</v>
      </c>
      <c r="HA26" s="596">
        <f t="shared" si="3312"/>
        <v>14137.980161760001</v>
      </c>
      <c r="HB26" s="596">
        <f t="shared" si="3313"/>
        <v>20702.042379720002</v>
      </c>
      <c r="HC26" s="596">
        <f t="shared" si="3314"/>
        <v>31129.389874440003</v>
      </c>
      <c r="HD26" s="596">
        <f t="shared" si="3315"/>
        <v>19231.878437999996</v>
      </c>
      <c r="HE26" s="596">
        <f t="shared" si="3316"/>
        <v>12467.562573599998</v>
      </c>
      <c r="HF26" s="596">
        <f t="shared" si="3317"/>
        <v>12706.303133519999</v>
      </c>
      <c r="HG26" s="596">
        <f t="shared" si="3318"/>
        <v>13714.318830959999</v>
      </c>
      <c r="HH26" s="596">
        <f t="shared" si="3319"/>
        <v>15969.090785759998</v>
      </c>
      <c r="HI26" s="596">
        <f t="shared" si="3320"/>
        <v>23383.311507719998</v>
      </c>
      <c r="HJ26" s="596">
        <f t="shared" si="3321"/>
        <v>35161.179130439996</v>
      </c>
      <c r="HK26" s="596">
        <f t="shared" si="3322"/>
        <v>14401.576493999999</v>
      </c>
      <c r="HL26" s="596">
        <f t="shared" si="3323"/>
        <v>9336.1944167999991</v>
      </c>
      <c r="HM26" s="596">
        <f t="shared" si="3324"/>
        <v>9514.9726077599989</v>
      </c>
      <c r="HN26" s="596">
        <f t="shared" si="3325"/>
        <v>10269.81385848</v>
      </c>
      <c r="HO26" s="596">
        <f t="shared" si="3326"/>
        <v>11958.27455088</v>
      </c>
      <c r="HP26" s="596">
        <f t="shared" si="3327"/>
        <v>17510.330592360002</v>
      </c>
      <c r="HQ26" s="596">
        <f t="shared" si="3328"/>
        <v>26330.05467972</v>
      </c>
      <c r="HR26" s="596">
        <f t="shared" si="3329"/>
        <v>12761.813196000001</v>
      </c>
      <c r="HS26" s="596">
        <f t="shared" si="3330"/>
        <v>8273.1754512000007</v>
      </c>
      <c r="HT26" s="596">
        <f t="shared" si="3331"/>
        <v>8431.5979598400008</v>
      </c>
      <c r="HU26" s="596">
        <f t="shared" si="3332"/>
        <v>9100.4929963200011</v>
      </c>
      <c r="HV26" s="596">
        <f t="shared" si="3333"/>
        <v>10596.70557792</v>
      </c>
      <c r="HW26" s="596">
        <f t="shared" si="3334"/>
        <v>15516.604596240002</v>
      </c>
      <c r="HX26" s="596">
        <f t="shared" si="3335"/>
        <v>23332.115022480004</v>
      </c>
      <c r="HY26" s="596">
        <f t="shared" si="3336"/>
        <v>13711.595328000001</v>
      </c>
      <c r="HZ26" s="596">
        <f t="shared" si="3337"/>
        <v>8888.8962816000021</v>
      </c>
      <c r="IA26" s="596">
        <f t="shared" si="3338"/>
        <v>9059.1091891200012</v>
      </c>
      <c r="IB26" s="596">
        <f t="shared" si="3339"/>
        <v>9777.7859097600012</v>
      </c>
      <c r="IC26" s="596">
        <f t="shared" si="3340"/>
        <v>11385.35225856</v>
      </c>
      <c r="ID26" s="596">
        <f t="shared" si="3341"/>
        <v>16671.408664320003</v>
      </c>
      <c r="IE26" s="596">
        <f t="shared" si="3342"/>
        <v>25068.578768640004</v>
      </c>
      <c r="IF26" s="596">
        <f t="shared" si="3343"/>
        <v>16331.248673999999</v>
      </c>
      <c r="IG26" s="596">
        <f t="shared" si="3344"/>
        <v>10587.154312799999</v>
      </c>
      <c r="IH26" s="596">
        <f t="shared" si="3345"/>
        <v>10789.88705496</v>
      </c>
      <c r="II26" s="596">
        <f t="shared" si="3346"/>
        <v>11645.869744080001</v>
      </c>
      <c r="IJ26" s="596">
        <f t="shared" si="3347"/>
        <v>13560.567864479999</v>
      </c>
      <c r="IK26" s="596">
        <f t="shared" si="3348"/>
        <v>19856.545801560002</v>
      </c>
      <c r="IL26" s="596">
        <f t="shared" si="3349"/>
        <v>29858.027748119999</v>
      </c>
      <c r="IM26" s="596">
        <f t="shared" si="3350"/>
        <v>15046.038737999999</v>
      </c>
      <c r="IN26" s="596">
        <f t="shared" si="3351"/>
        <v>9753.9837336000001</v>
      </c>
      <c r="IO26" s="596">
        <f t="shared" si="3352"/>
        <v>9940.7621455200006</v>
      </c>
      <c r="IP26" s="596">
        <f t="shared" si="3353"/>
        <v>10729.382106960002</v>
      </c>
      <c r="IQ26" s="596">
        <f t="shared" si="3354"/>
        <v>12493.400441759999</v>
      </c>
      <c r="IR26" s="596">
        <f t="shared" si="3355"/>
        <v>18293.90778972</v>
      </c>
      <c r="IS26" s="596">
        <f t="shared" si="3356"/>
        <v>27508.309444440001</v>
      </c>
      <c r="IT26" s="596">
        <f t="shared" si="3357"/>
        <v>15043.102488</v>
      </c>
      <c r="IU26" s="596">
        <f t="shared" si="3358"/>
        <v>9752.0802335999997</v>
      </c>
      <c r="IV26" s="596">
        <f t="shared" si="3359"/>
        <v>9938.8221955200006</v>
      </c>
      <c r="IW26" s="596">
        <f t="shared" si="3360"/>
        <v>10727.288256960001</v>
      </c>
      <c r="IX26" s="596">
        <f t="shared" si="3361"/>
        <v>12490.96234176</v>
      </c>
      <c r="IY26" s="596">
        <f t="shared" si="3362"/>
        <v>18290.337714720001</v>
      </c>
      <c r="IZ26" s="596">
        <f t="shared" si="3363"/>
        <v>27502.941169440001</v>
      </c>
      <c r="JA26" s="596">
        <f t="shared" si="3364"/>
        <v>12804.839045999999</v>
      </c>
      <c r="JB26" s="596">
        <f t="shared" si="3365"/>
        <v>8301.0680712000012</v>
      </c>
      <c r="JC26" s="596">
        <f t="shared" si="3366"/>
        <v>8460.0246938399996</v>
      </c>
      <c r="JD26" s="596">
        <f t="shared" si="3367"/>
        <v>9131.1748783200019</v>
      </c>
      <c r="JE26" s="596">
        <f t="shared" si="3368"/>
        <v>10632.431869919999</v>
      </c>
      <c r="JF26" s="596">
        <f t="shared" si="3369"/>
        <v>15568.918095240002</v>
      </c>
      <c r="JG26" s="596">
        <f t="shared" si="3370"/>
        <v>23410.778145480002</v>
      </c>
      <c r="JH26" s="596">
        <f t="shared" si="3371"/>
        <v>13486.293342000001</v>
      </c>
      <c r="JI26" s="596">
        <f t="shared" si="3372"/>
        <v>8742.8384424000014</v>
      </c>
      <c r="JJ26" s="596">
        <f t="shared" si="3373"/>
        <v>8910.25449768</v>
      </c>
      <c r="JK26" s="596">
        <f t="shared" si="3374"/>
        <v>9617.1222866400021</v>
      </c>
      <c r="JL26" s="596">
        <f t="shared" si="3375"/>
        <v>11198.27391984</v>
      </c>
      <c r="JM26" s="596">
        <f t="shared" si="3376"/>
        <v>16397.472525480003</v>
      </c>
      <c r="JN26" s="596">
        <f t="shared" si="3377"/>
        <v>24656.664585960003</v>
      </c>
      <c r="JO26" s="596">
        <f t="shared" si="3378"/>
        <v>12043.308906</v>
      </c>
      <c r="JP26" s="596">
        <f t="shared" si="3379"/>
        <v>7807.3864632000004</v>
      </c>
      <c r="JQ26" s="596">
        <f t="shared" si="3380"/>
        <v>7956.8896082400006</v>
      </c>
      <c r="JR26" s="596">
        <f t="shared" si="3381"/>
        <v>8588.1251095200005</v>
      </c>
      <c r="JS26" s="596">
        <f t="shared" si="3382"/>
        <v>10000.09925712</v>
      </c>
      <c r="JT26" s="596">
        <f t="shared" si="3383"/>
        <v>14643.002483640003</v>
      </c>
      <c r="JU26" s="596">
        <f t="shared" si="3384"/>
        <v>22018.49097228</v>
      </c>
      <c r="JV26" s="596">
        <f t="shared" si="3385"/>
        <v>16487.093862000002</v>
      </c>
      <c r="JW26" s="596">
        <f t="shared" si="3386"/>
        <v>10688.184986400001</v>
      </c>
      <c r="JX26" s="596">
        <f t="shared" si="3387"/>
        <v>10892.85235848</v>
      </c>
      <c r="JY26" s="596">
        <f t="shared" si="3388"/>
        <v>11757.003485040002</v>
      </c>
      <c r="JZ26" s="596">
        <f t="shared" si="3389"/>
        <v>13689.973110240002</v>
      </c>
      <c r="KA26" s="596">
        <f t="shared" si="3390"/>
        <v>20046.032054280004</v>
      </c>
      <c r="KB26" s="596">
        <f t="shared" si="3391"/>
        <v>30142.955743560004</v>
      </c>
      <c r="KC26" s="596">
        <f t="shared" si="3392"/>
        <v>17282.942891999999</v>
      </c>
      <c r="KD26" s="596">
        <f t="shared" si="3393"/>
        <v>11204.1147024</v>
      </c>
      <c r="KE26" s="596">
        <f t="shared" si="3394"/>
        <v>11418.66157968</v>
      </c>
      <c r="KF26" s="596">
        <f t="shared" si="3395"/>
        <v>12324.52617264</v>
      </c>
      <c r="KG26" s="596">
        <f t="shared" si="3396"/>
        <v>14350.802235839999</v>
      </c>
      <c r="KH26" s="596">
        <f t="shared" si="3397"/>
        <v>21013.674702480002</v>
      </c>
      <c r="KI26" s="596">
        <f t="shared" si="3398"/>
        <v>31597.987314960003</v>
      </c>
      <c r="KJ26" s="596">
        <f t="shared" si="3399"/>
        <v>19619.428986000003</v>
      </c>
      <c r="KK26" s="596">
        <f t="shared" si="3400"/>
        <v>12718.802239200002</v>
      </c>
      <c r="KL26" s="596">
        <f t="shared" si="3401"/>
        <v>12962.353771440003</v>
      </c>
      <c r="KM26" s="596">
        <f t="shared" si="3402"/>
        <v>13990.682463120003</v>
      </c>
      <c r="KN26" s="596">
        <f t="shared" si="3403"/>
        <v>16290.891378720002</v>
      </c>
      <c r="KO26" s="596">
        <f t="shared" si="3404"/>
        <v>23854.519518840007</v>
      </c>
      <c r="KP26" s="596">
        <f t="shared" si="3405"/>
        <v>35869.728442680011</v>
      </c>
      <c r="KQ26" s="596">
        <f t="shared" si="3406"/>
        <v>13186.197630000001</v>
      </c>
      <c r="KR26" s="596">
        <f t="shared" si="3407"/>
        <v>8548.2936360000003</v>
      </c>
      <c r="KS26" s="596">
        <f t="shared" si="3408"/>
        <v>8711.9843652</v>
      </c>
      <c r="KT26" s="596">
        <f t="shared" si="3409"/>
        <v>9403.122999600002</v>
      </c>
      <c r="KU26" s="596">
        <f t="shared" si="3410"/>
        <v>10949.0909976</v>
      </c>
      <c r="KV26" s="596">
        <f t="shared" si="3411"/>
        <v>16032.597532200003</v>
      </c>
      <c r="KW26" s="596">
        <f t="shared" si="3412"/>
        <v>24108.006839400001</v>
      </c>
      <c r="KX26" s="596">
        <f t="shared" si="3413"/>
        <v>12717.465641999999</v>
      </c>
      <c r="KY26" s="596">
        <f t="shared" si="3414"/>
        <v>8244.4260023999996</v>
      </c>
      <c r="KZ26" s="596">
        <f t="shared" si="3415"/>
        <v>8402.2979896799989</v>
      </c>
      <c r="LA26" s="596">
        <f t="shared" si="3416"/>
        <v>9068.868602640001</v>
      </c>
      <c r="LB26" s="596">
        <f t="shared" si="3417"/>
        <v>10559.881815839999</v>
      </c>
      <c r="LC26" s="596">
        <f t="shared" si="3418"/>
        <v>15462.68408748</v>
      </c>
      <c r="LD26" s="596">
        <f t="shared" si="3419"/>
        <v>23251.03545996</v>
      </c>
      <c r="LE26" s="596">
        <f t="shared" si="3420"/>
        <v>17958.047058</v>
      </c>
      <c r="LF26" s="596">
        <f t="shared" si="3421"/>
        <v>11641.768437600002</v>
      </c>
      <c r="LG26" s="596">
        <f t="shared" si="3422"/>
        <v>11864.69591832</v>
      </c>
      <c r="LH26" s="596">
        <f t="shared" si="3423"/>
        <v>12805.945281360002</v>
      </c>
      <c r="LI26" s="596">
        <f t="shared" si="3424"/>
        <v>14911.371488160001</v>
      </c>
      <c r="LJ26" s="596">
        <f t="shared" si="3425"/>
        <v>21834.508250520004</v>
      </c>
      <c r="LK26" s="596">
        <f t="shared" si="3426"/>
        <v>32832.263966040002</v>
      </c>
      <c r="LL26" s="596">
        <f t="shared" si="3427"/>
        <v>18949.508280000002</v>
      </c>
      <c r="LM26" s="596">
        <f t="shared" si="3428"/>
        <v>12284.508816000001</v>
      </c>
      <c r="LN26" s="596">
        <f t="shared" si="3429"/>
        <v>12519.7440912</v>
      </c>
      <c r="LO26" s="596">
        <f t="shared" si="3430"/>
        <v>13512.959697600001</v>
      </c>
      <c r="LP26" s="596">
        <f t="shared" si="3431"/>
        <v>15734.6261856</v>
      </c>
      <c r="LQ26" s="596">
        <f t="shared" si="3432"/>
        <v>23039.988343200002</v>
      </c>
      <c r="LR26" s="596">
        <f t="shared" si="3433"/>
        <v>34644.928586400005</v>
      </c>
      <c r="LS26" s="596">
        <f t="shared" si="3434"/>
        <v>16546.674768000001</v>
      </c>
      <c r="LT26" s="596">
        <f t="shared" si="3435"/>
        <v>10726.8098496</v>
      </c>
      <c r="LU26" s="596">
        <f t="shared" si="3436"/>
        <v>10932.216846720001</v>
      </c>
      <c r="LV26" s="596">
        <f t="shared" si="3437"/>
        <v>11799.490834560002</v>
      </c>
      <c r="LW26" s="596">
        <f t="shared" si="3438"/>
        <v>13739.44580736</v>
      </c>
      <c r="LX26" s="596">
        <f t="shared" si="3439"/>
        <v>20118.474217920004</v>
      </c>
      <c r="LY26" s="596">
        <f t="shared" si="3440"/>
        <v>30251.886075840004</v>
      </c>
      <c r="LZ26" s="596">
        <f t="shared" si="3441"/>
        <v>22027.440447999998</v>
      </c>
      <c r="MA26" s="596">
        <f t="shared" si="3442"/>
        <v>14279.857945600001</v>
      </c>
      <c r="MB26" s="596">
        <f t="shared" si="3443"/>
        <v>14553.302033919999</v>
      </c>
      <c r="MC26" s="596">
        <f t="shared" si="3444"/>
        <v>15707.84374016</v>
      </c>
      <c r="MD26" s="596">
        <f t="shared" si="3445"/>
        <v>18290.371240959998</v>
      </c>
      <c r="ME26" s="596">
        <f t="shared" si="3446"/>
        <v>26782.329317120002</v>
      </c>
      <c r="MF26" s="596">
        <f t="shared" si="3447"/>
        <v>40272.237674240001</v>
      </c>
      <c r="MG26" s="596">
        <f t="shared" si="3448"/>
        <v>34598.472271999999</v>
      </c>
      <c r="MH26" s="596">
        <f t="shared" si="3449"/>
        <v>22429.354438399998</v>
      </c>
      <c r="MI26" s="596">
        <f t="shared" si="3450"/>
        <v>22858.852714879999</v>
      </c>
      <c r="MJ26" s="596">
        <f t="shared" si="3451"/>
        <v>24672.289882240002</v>
      </c>
      <c r="MK26" s="596">
        <f t="shared" si="3452"/>
        <v>28728.662493439999</v>
      </c>
      <c r="ML26" s="596">
        <f t="shared" si="3453"/>
        <v>42066.970079680003</v>
      </c>
      <c r="MM26" s="728">
        <v>58127.65</v>
      </c>
      <c r="MN26" s="596">
        <f t="shared" si="3454"/>
        <v>33771.094121637601</v>
      </c>
      <c r="MO26" s="596">
        <f t="shared" si="3455"/>
        <v>36068.844607484003</v>
      </c>
      <c r="MP26" s="596">
        <f t="shared" si="3456"/>
        <v>37198.070666421605</v>
      </c>
      <c r="MQ26" s="596">
        <f t="shared" si="3457"/>
        <v>41299.713321848809</v>
      </c>
      <c r="MR26" s="596">
        <f t="shared" si="3458"/>
        <v>44459.140727487204</v>
      </c>
      <c r="MS26" s="596">
        <f t="shared" si="3459"/>
        <v>52152.662725715767</v>
      </c>
      <c r="MT26" s="596">
        <f t="shared" si="3460"/>
        <v>70244.313199017372</v>
      </c>
      <c r="MU26" s="596">
        <f t="shared" si="3461"/>
        <v>52598.418767999996</v>
      </c>
      <c r="MV26" s="596">
        <f t="shared" si="3462"/>
        <v>0</v>
      </c>
      <c r="MW26" s="596">
        <f t="shared" si="3463"/>
        <v>20732.223455999996</v>
      </c>
      <c r="MX26" s="596">
        <f t="shared" si="3464"/>
        <v>19212.500285999999</v>
      </c>
      <c r="MY26" s="596">
        <f t="shared" si="3465"/>
        <v>18252.675125999998</v>
      </c>
      <c r="MZ26" s="596">
        <f t="shared" si="3466"/>
        <v>21660.054443999998</v>
      </c>
      <c r="NA26" s="596">
        <f t="shared" si="3467"/>
        <v>27498.990833999997</v>
      </c>
      <c r="NB26" s="596">
        <f>NH59*NB$32</f>
        <v>22321.238853599996</v>
      </c>
      <c r="NC26" s="596">
        <f>NH59*NC$32</f>
        <v>0</v>
      </c>
      <c r="ND26" s="596">
        <f>NH59*ND$32</f>
        <v>14440.220442719998</v>
      </c>
      <c r="NE26" s="596">
        <f>NH59*NE$32</f>
        <v>14140.941262559998</v>
      </c>
      <c r="NF26" s="596">
        <f>NH59*NF$32</f>
        <v>16260.835455359997</v>
      </c>
      <c r="NG26" s="596">
        <f>NH59*NG$32</f>
        <v>23231.546359919997</v>
      </c>
      <c r="NH26" s="596">
        <f>NH59*NH$32</f>
        <v>34304.87602584</v>
      </c>
      <c r="NI26" s="596">
        <f>NO59*NI$32</f>
        <v>15996.455940999997</v>
      </c>
      <c r="NJ26" s="596">
        <f>NO59*NJ$32</f>
        <v>10370.116265199998</v>
      </c>
      <c r="NK26" s="596">
        <f>NO59*NK$32</f>
        <v>10568.692959639999</v>
      </c>
      <c r="NL26" s="596">
        <f>NO59*NL$32</f>
        <v>11407.12789172</v>
      </c>
      <c r="NM26" s="596">
        <f>NO59*NM$32</f>
        <v>13282.574450319999</v>
      </c>
      <c r="NN26" s="596">
        <f>NO59*NN$32</f>
        <v>19449.484016539998</v>
      </c>
      <c r="NO26" s="596">
        <f>NO59*NO$32</f>
        <v>29245.934275579999</v>
      </c>
      <c r="NP26" s="596">
        <f>NV59*NP$32</f>
        <v>16737.816566499994</v>
      </c>
      <c r="NQ26" s="596">
        <f>NV59*NQ$32</f>
        <v>10850.722463799999</v>
      </c>
      <c r="NR26" s="596">
        <f>NV59*NR$32</f>
        <v>11058.502255659998</v>
      </c>
      <c r="NS26" s="596">
        <f>NV59*NS$32</f>
        <v>11935.794710179998</v>
      </c>
      <c r="NT26" s="596">
        <f>NV59*NT$32</f>
        <v>13898.159411079996</v>
      </c>
      <c r="NU26" s="596">
        <f>NV59*NU$32</f>
        <v>20350.876280509998</v>
      </c>
      <c r="NV26" s="596">
        <f>NV59*NV$32</f>
        <v>30601.346012269994</v>
      </c>
      <c r="NW26" s="596">
        <f>OC59*NW$32</f>
        <v>13322.712316999998</v>
      </c>
      <c r="NX26" s="596">
        <f>OC59*NX$32</f>
        <v>8636.7928123999991</v>
      </c>
      <c r="NY26" s="596">
        <f>OC59*NY$32</f>
        <v>8802.1782066799988</v>
      </c>
      <c r="NZ26" s="596">
        <f>OC59*NZ$32</f>
        <v>9500.472093639999</v>
      </c>
      <c r="OA26" s="596">
        <f>OC59*OA$32</f>
        <v>11062.445261839997</v>
      </c>
      <c r="OB26" s="596">
        <f>OC59*OB$32</f>
        <v>16198.580561979999</v>
      </c>
      <c r="OC26" s="596">
        <f>OC59*OC$32</f>
        <v>24357.593346459998</v>
      </c>
      <c r="OD26" s="596">
        <f>$OJ$59*OD$32</f>
        <v>15139.766215999996</v>
      </c>
      <c r="OE26" s="596">
        <f t="shared" ref="OE26:OJ26" si="3663">$OJ$59*OE$32</f>
        <v>9814.7449951999988</v>
      </c>
      <c r="OF26" s="596">
        <f t="shared" si="3663"/>
        <v>10002.686920639999</v>
      </c>
      <c r="OG26" s="596">
        <f t="shared" si="3663"/>
        <v>10796.219494719999</v>
      </c>
      <c r="OH26" s="596">
        <f t="shared" si="3663"/>
        <v>12571.226568319998</v>
      </c>
      <c r="OI26" s="596">
        <f t="shared" si="3663"/>
        <v>18407.867475039999</v>
      </c>
      <c r="OJ26" s="730">
        <f t="shared" si="3663"/>
        <v>27679.669130079998</v>
      </c>
      <c r="OK26" s="732">
        <f t="shared" si="3469"/>
        <v>16004.465189999999</v>
      </c>
      <c r="OL26" s="108">
        <f t="shared" si="3469"/>
        <v>10375.308468000001</v>
      </c>
      <c r="OM26" s="108">
        <f t="shared" si="3469"/>
        <v>10573.9845876</v>
      </c>
      <c r="ON26" s="108">
        <f t="shared" si="3469"/>
        <v>11412.839314800001</v>
      </c>
      <c r="OO26" s="108">
        <f t="shared" si="3469"/>
        <v>13289.224888799999</v>
      </c>
      <c r="OP26" s="108">
        <f t="shared" si="3469"/>
        <v>19459.222158600001</v>
      </c>
      <c r="OQ26" s="108">
        <f t="shared" si="3469"/>
        <v>29260.577392200001</v>
      </c>
      <c r="OR26" s="108">
        <f t="shared" si="3470"/>
        <v>16520.006484000001</v>
      </c>
      <c r="OS26" s="108">
        <f t="shared" si="3470"/>
        <v>10709.521444800001</v>
      </c>
      <c r="OT26" s="108">
        <f t="shared" si="3470"/>
        <v>10914.59738736</v>
      </c>
      <c r="OU26" s="108">
        <f t="shared" si="3470"/>
        <v>11780.473589280002</v>
      </c>
      <c r="OV26" s="108">
        <f t="shared" si="3470"/>
        <v>13717.30193568</v>
      </c>
      <c r="OW26" s="108">
        <f t="shared" si="3470"/>
        <v>20086.049262960001</v>
      </c>
      <c r="OX26" s="108">
        <f t="shared" si="3470"/>
        <v>30203.129095920001</v>
      </c>
      <c r="OY26" s="108">
        <f t="shared" ref="OY26:PE26" si="3664">$PE59*OY$32</f>
        <v>14830.326936000001</v>
      </c>
      <c r="OZ26" s="108">
        <f t="shared" si="3664"/>
        <v>9614.1429792000017</v>
      </c>
      <c r="PA26" s="108">
        <f t="shared" si="3664"/>
        <v>9798.2435894400005</v>
      </c>
      <c r="PB26" s="108">
        <f t="shared" si="3664"/>
        <v>10575.557277120002</v>
      </c>
      <c r="PC26" s="108">
        <f t="shared" si="3664"/>
        <v>12314.285262720001</v>
      </c>
      <c r="PD26" s="108">
        <f t="shared" si="3664"/>
        <v>18031.631991840004</v>
      </c>
      <c r="PE26" s="108">
        <f t="shared" si="3664"/>
        <v>27113.928763680004</v>
      </c>
      <c r="PF26" s="108">
        <f t="shared" ref="PF26:PL26" si="3665">$PL59*PF$32</f>
        <v>15421.679855999999</v>
      </c>
      <c r="PG26" s="108">
        <f t="shared" si="3665"/>
        <v>9997.5028032000009</v>
      </c>
      <c r="PH26" s="108">
        <f t="shared" si="3665"/>
        <v>10188.94434624</v>
      </c>
      <c r="PI26" s="108">
        <f t="shared" si="3665"/>
        <v>10997.253083520001</v>
      </c>
      <c r="PJ26" s="108">
        <f t="shared" si="3665"/>
        <v>12805.31210112</v>
      </c>
      <c r="PK26" s="108">
        <f t="shared" si="3665"/>
        <v>18750.635576640001</v>
      </c>
      <c r="PL26" s="108">
        <f t="shared" si="3665"/>
        <v>28195.08503328</v>
      </c>
      <c r="PM26" s="108">
        <f t="shared" ref="PM26:PS26" si="3666">$PS59*PM$32</f>
        <v>13599.091712999996</v>
      </c>
      <c r="PN26" s="108">
        <f t="shared" si="3666"/>
        <v>8815.9629035999988</v>
      </c>
      <c r="PO26" s="108">
        <f t="shared" si="3666"/>
        <v>8984.7792145199983</v>
      </c>
      <c r="PP26" s="108">
        <f t="shared" si="3666"/>
        <v>9697.5591939599981</v>
      </c>
      <c r="PQ26" s="108">
        <f t="shared" si="3666"/>
        <v>11291.935463759997</v>
      </c>
      <c r="PR26" s="108">
        <f t="shared" si="3666"/>
        <v>16534.619786219999</v>
      </c>
      <c r="PS26" s="108">
        <f t="shared" si="3666"/>
        <v>24862.891124939997</v>
      </c>
      <c r="PT26" s="108">
        <f t="shared" ref="PT26:PZ26" si="3667">$PZ59*PT$32</f>
        <v>14944.43459175</v>
      </c>
      <c r="PU26" s="108">
        <f t="shared" si="3667"/>
        <v>9688.1162181</v>
      </c>
      <c r="PV26" s="108">
        <f t="shared" si="3667"/>
        <v>9873.6333371700002</v>
      </c>
      <c r="PW26" s="108">
        <f t="shared" si="3667"/>
        <v>10656.92783991</v>
      </c>
      <c r="PX26" s="108">
        <f t="shared" si="3667"/>
        <v>12409.033964459999</v>
      </c>
      <c r="PY26" s="108">
        <f t="shared" si="3667"/>
        <v>18170.371162245003</v>
      </c>
      <c r="PZ26" s="108">
        <f t="shared" si="3667"/>
        <v>27322.549036364999</v>
      </c>
      <c r="QA26" s="108">
        <f t="shared" ref="QA26:QG26" si="3668">$QG59*QA$32</f>
        <v>14228.605225499998</v>
      </c>
      <c r="QB26" s="108">
        <f t="shared" si="3668"/>
        <v>9224.0613185999991</v>
      </c>
      <c r="QC26" s="108">
        <f t="shared" si="3668"/>
        <v>9400.6922800199991</v>
      </c>
      <c r="QD26" s="108">
        <f t="shared" si="3668"/>
        <v>10146.467450459999</v>
      </c>
      <c r="QE26" s="108">
        <f t="shared" si="3668"/>
        <v>11814.648752759998</v>
      </c>
      <c r="QF26" s="108">
        <f t="shared" si="3668"/>
        <v>17300.021387969999</v>
      </c>
      <c r="QG26" s="108">
        <f t="shared" si="3668"/>
        <v>26013.815484689996</v>
      </c>
      <c r="QH26" s="108">
        <f t="shared" ref="QH26:QN26" si="3669">$QN59*QH$32</f>
        <v>15443.543912999996</v>
      </c>
      <c r="QI26" s="108">
        <f t="shared" si="3669"/>
        <v>10011.676743599999</v>
      </c>
      <c r="QJ26" s="108">
        <f t="shared" si="3669"/>
        <v>10203.389702519999</v>
      </c>
      <c r="QK26" s="108">
        <f t="shared" si="3669"/>
        <v>11012.844417959999</v>
      </c>
      <c r="QL26" s="108">
        <f t="shared" si="3669"/>
        <v>12823.466807759998</v>
      </c>
      <c r="QM26" s="108">
        <f t="shared" si="3669"/>
        <v>18777.219254219999</v>
      </c>
      <c r="QN26" s="108">
        <f t="shared" si="3669"/>
        <v>28235.058560939997</v>
      </c>
      <c r="QO26" s="108">
        <f t="shared" ref="QO26:RB26" si="3670">$QU59*QO$32</f>
        <v>13374.645785249999</v>
      </c>
      <c r="QP26" s="108">
        <f t="shared" si="3670"/>
        <v>8670.4600262999993</v>
      </c>
      <c r="QQ26" s="108">
        <f t="shared" si="3670"/>
        <v>8836.4901119099995</v>
      </c>
      <c r="QR26" s="108">
        <f t="shared" si="3670"/>
        <v>9537.50602893</v>
      </c>
      <c r="QS26" s="108">
        <f t="shared" si="3670"/>
        <v>11105.567948579999</v>
      </c>
      <c r="QT26" s="108">
        <f t="shared" si="3670"/>
        <v>16261.724496135001</v>
      </c>
      <c r="QU26" s="108">
        <f t="shared" si="3670"/>
        <v>24452.542052894998</v>
      </c>
      <c r="QV26" s="108">
        <f t="shared" ref="QV26:RB26" si="3671">$RB59*QV$32</f>
        <v>17459.043419999995</v>
      </c>
      <c r="QW26" s="108">
        <f t="shared" si="3671"/>
        <v>11318.276423999998</v>
      </c>
      <c r="QX26" s="108">
        <f t="shared" si="3671"/>
        <v>11535.009376799997</v>
      </c>
      <c r="QY26" s="108">
        <f t="shared" si="3671"/>
        <v>12450.104066399999</v>
      </c>
      <c r="QZ26" s="108">
        <f t="shared" si="3671"/>
        <v>14497.026398399998</v>
      </c>
      <c r="RA26" s="108">
        <f t="shared" si="3671"/>
        <v>21227.788654799999</v>
      </c>
      <c r="RB26" s="108">
        <f t="shared" si="3671"/>
        <v>31919.947659599995</v>
      </c>
      <c r="RC26" s="108">
        <f t="shared" ref="RC26:RI26" si="3672">$RI59*RC$32</f>
        <v>13868.754824999998</v>
      </c>
      <c r="RD26" s="108">
        <f t="shared" si="3672"/>
        <v>8990.7789899999989</v>
      </c>
      <c r="RE26" s="108">
        <f t="shared" si="3672"/>
        <v>9162.9428429999989</v>
      </c>
      <c r="RF26" s="108">
        <f t="shared" si="3672"/>
        <v>9889.8568890000006</v>
      </c>
      <c r="RG26" s="108">
        <f t="shared" si="3672"/>
        <v>11515.848833999999</v>
      </c>
      <c r="RH26" s="108">
        <f t="shared" si="3672"/>
        <v>16862.492935499999</v>
      </c>
      <c r="RI26" s="108">
        <f t="shared" si="3672"/>
        <v>25355.909683499998</v>
      </c>
      <c r="RJ26" s="108">
        <f t="shared" ref="RJ26:RP26" si="3673">$RP59*RJ$32</f>
        <v>15873.084771749998</v>
      </c>
      <c r="RK26" s="108">
        <f t="shared" si="3673"/>
        <v>10290.137714099999</v>
      </c>
      <c r="RL26" s="108">
        <f t="shared" si="3673"/>
        <v>10487.18290437</v>
      </c>
      <c r="RM26" s="108">
        <f t="shared" si="3673"/>
        <v>11319.151485509999</v>
      </c>
      <c r="RN26" s="108">
        <f t="shared" si="3673"/>
        <v>13180.133838059999</v>
      </c>
      <c r="RO26" s="108">
        <f t="shared" si="3673"/>
        <v>19299.481691445002</v>
      </c>
      <c r="RP26" s="108">
        <f t="shared" si="3673"/>
        <v>29020.377744764999</v>
      </c>
      <c r="RQ26" s="108">
        <f t="shared" ref="RQ26:RW26" si="3674">$RW59*RQ$32</f>
        <v>16322.280844499997</v>
      </c>
      <c r="RR26" s="108">
        <f t="shared" si="3674"/>
        <v>10581.340685399999</v>
      </c>
      <c r="RS26" s="108">
        <f t="shared" si="3674"/>
        <v>10783.962102779999</v>
      </c>
      <c r="RT26" s="108">
        <f t="shared" si="3674"/>
        <v>11639.47475394</v>
      </c>
      <c r="RU26" s="108">
        <f t="shared" si="3674"/>
        <v>13553.121473639998</v>
      </c>
      <c r="RV26" s="108">
        <f t="shared" si="3674"/>
        <v>19845.64215783</v>
      </c>
      <c r="RW26" s="108">
        <f t="shared" si="3674"/>
        <v>29841.632081909996</v>
      </c>
      <c r="RX26" s="108">
        <f t="shared" ref="RX26:SD26" si="3675">$SD59*RX$32</f>
        <v>21626.415151499994</v>
      </c>
      <c r="RY26" s="108">
        <f t="shared" si="3675"/>
        <v>14019.882925799999</v>
      </c>
      <c r="RZ26" s="108">
        <f t="shared" si="3675"/>
        <v>14288.348769059998</v>
      </c>
      <c r="SA26" s="108">
        <f t="shared" si="3675"/>
        <v>15421.871218379998</v>
      </c>
      <c r="SB26" s="108">
        <f t="shared" si="3675"/>
        <v>17957.381960279996</v>
      </c>
      <c r="SC26" s="108">
        <f t="shared" si="3675"/>
        <v>26294.737870409997</v>
      </c>
      <c r="SD26" s="108">
        <f t="shared" si="3675"/>
        <v>39539.052804569998</v>
      </c>
      <c r="SE26" s="108">
        <f t="shared" ref="SE26:SK26" si="3676">$SK59*SE$32</f>
        <v>15410.507772749999</v>
      </c>
      <c r="SF26" s="108">
        <f t="shared" si="3676"/>
        <v>9990.2602112999994</v>
      </c>
      <c r="SG26" s="108">
        <f t="shared" si="3676"/>
        <v>10181.563066409999</v>
      </c>
      <c r="SH26" s="108">
        <f t="shared" si="3676"/>
        <v>10989.28623243</v>
      </c>
      <c r="SI26" s="108">
        <f t="shared" si="3676"/>
        <v>12796.035419579999</v>
      </c>
      <c r="SJ26" s="108">
        <f t="shared" si="3676"/>
        <v>18737.051864385001</v>
      </c>
      <c r="SK26" s="108">
        <f t="shared" si="3676"/>
        <v>28174.659383145001</v>
      </c>
      <c r="SL26" s="108">
        <f t="shared" ref="SL26:SR26" si="3677">$SR59*SL$32</f>
        <v>14994.568667999998</v>
      </c>
      <c r="SM26" s="108">
        <f t="shared" si="3677"/>
        <v>9720.6169295999989</v>
      </c>
      <c r="SN26" s="108">
        <f t="shared" si="3677"/>
        <v>9906.7564027199987</v>
      </c>
      <c r="SO26" s="108">
        <f t="shared" si="3677"/>
        <v>10692.678622559999</v>
      </c>
      <c r="SP26" s="108">
        <f t="shared" si="3677"/>
        <v>12450.662535359997</v>
      </c>
      <c r="SQ26" s="108">
        <f t="shared" si="3677"/>
        <v>18231.32728392</v>
      </c>
      <c r="SR26" s="108">
        <f t="shared" si="3677"/>
        <v>27414.207957839997</v>
      </c>
      <c r="SS26" s="108">
        <f t="shared" ref="SS26:SY26" si="3678">$SY59*SS$32</f>
        <v>14728.150025249999</v>
      </c>
      <c r="ST26" s="108">
        <f t="shared" si="3678"/>
        <v>9547.9041543000003</v>
      </c>
      <c r="SU26" s="108">
        <f t="shared" si="3678"/>
        <v>9730.7363615099985</v>
      </c>
      <c r="SV26" s="108">
        <f t="shared" si="3678"/>
        <v>10502.69456973</v>
      </c>
      <c r="SW26" s="108">
        <f t="shared" si="3678"/>
        <v>12229.443193379999</v>
      </c>
      <c r="SX26" s="108">
        <f t="shared" si="3678"/>
        <v>17907.398961735002</v>
      </c>
      <c r="SY26" s="108">
        <f t="shared" si="3678"/>
        <v>26927.121184094998</v>
      </c>
      <c r="SZ26" s="108">
        <f t="shared" ref="SZ26:TF26" si="3679">$TF59*SZ$32</f>
        <v>13046.631642749997</v>
      </c>
      <c r="TA26" s="108">
        <f t="shared" si="3679"/>
        <v>8457.816375299999</v>
      </c>
      <c r="TB26" s="108">
        <f t="shared" si="3679"/>
        <v>8619.7745612099989</v>
      </c>
      <c r="TC26" s="108">
        <f t="shared" si="3679"/>
        <v>9303.5980128299998</v>
      </c>
      <c r="TD26" s="108">
        <f t="shared" si="3679"/>
        <v>10833.203101979998</v>
      </c>
      <c r="TE26" s="108">
        <f t="shared" si="3679"/>
        <v>15862.904542184999</v>
      </c>
      <c r="TF26" s="108">
        <f t="shared" si="3679"/>
        <v>23852.841713744998</v>
      </c>
      <c r="TG26" s="108">
        <f t="shared" ref="TG26:TM26" si="3680">$TM59*TG$32</f>
        <v>13900.936994999998</v>
      </c>
      <c r="TH26" s="108">
        <f t="shared" si="3680"/>
        <v>9011.641913999998</v>
      </c>
      <c r="TI26" s="108">
        <f t="shared" si="3680"/>
        <v>9184.2052697999989</v>
      </c>
      <c r="TJ26" s="108">
        <f t="shared" si="3680"/>
        <v>9912.8061053999991</v>
      </c>
      <c r="TK26" s="108">
        <f t="shared" si="3680"/>
        <v>11542.571132399999</v>
      </c>
      <c r="TL26" s="108">
        <f t="shared" si="3680"/>
        <v>16901.622015299999</v>
      </c>
      <c r="TM26" s="108">
        <f t="shared" si="3680"/>
        <v>25414.747568099996</v>
      </c>
      <c r="TN26" s="108">
        <f t="shared" ref="TN26:TT26" si="3681">$TT59*TN$32</f>
        <v>12592.260788249998</v>
      </c>
      <c r="TO26" s="108">
        <f t="shared" si="3681"/>
        <v>8163.2587178999993</v>
      </c>
      <c r="TP26" s="108">
        <f t="shared" si="3681"/>
        <v>8319.5764380299988</v>
      </c>
      <c r="TQ26" s="108">
        <f t="shared" si="3681"/>
        <v>8979.5845896899991</v>
      </c>
      <c r="TR26" s="108">
        <f t="shared" si="3681"/>
        <v>10455.918613139998</v>
      </c>
      <c r="TS26" s="108">
        <f t="shared" si="3681"/>
        <v>15310.452254955</v>
      </c>
      <c r="TT26" s="108">
        <f t="shared" si="3681"/>
        <v>23022.126448035</v>
      </c>
      <c r="TU26" s="108">
        <f t="shared" ref="TU26:UA26" si="3682">$UA59*TU$32</f>
        <v>18540.117251999996</v>
      </c>
      <c r="TV26" s="108">
        <f t="shared" si="3682"/>
        <v>12019.1104944</v>
      </c>
      <c r="TW26" s="108">
        <f t="shared" si="3682"/>
        <v>12249.263674079999</v>
      </c>
      <c r="TX26" s="108">
        <f t="shared" si="3682"/>
        <v>13221.021543839999</v>
      </c>
      <c r="TY26" s="108">
        <f t="shared" si="3682"/>
        <v>15394.690463039999</v>
      </c>
      <c r="TZ26" s="108">
        <f t="shared" si="3682"/>
        <v>22542.225320879999</v>
      </c>
      <c r="UA26" s="108">
        <f t="shared" si="3682"/>
        <v>33896.448851759997</v>
      </c>
      <c r="UB26" s="108">
        <f t="shared" ref="UB26:UH26" si="3683">$UH59*UB$32</f>
        <v>20901.670829999999</v>
      </c>
      <c r="UC26" s="108">
        <f t="shared" si="3683"/>
        <v>13550.048676</v>
      </c>
      <c r="UD26" s="108">
        <f t="shared" si="3683"/>
        <v>13809.517693199999</v>
      </c>
      <c r="UE26" s="108">
        <f t="shared" si="3683"/>
        <v>14905.053543600001</v>
      </c>
      <c r="UF26" s="108">
        <f t="shared" si="3683"/>
        <v>17355.594261599999</v>
      </c>
      <c r="UG26" s="108">
        <f t="shared" si="3683"/>
        <v>25413.5487402</v>
      </c>
      <c r="UH26" s="108">
        <f t="shared" si="3683"/>
        <v>38214.020255399999</v>
      </c>
      <c r="UI26" s="108">
        <f t="shared" si="3491"/>
        <v>20466.542123345342</v>
      </c>
      <c r="UJ26" s="108">
        <f t="shared" si="3491"/>
        <v>13267.965238582499</v>
      </c>
      <c r="UK26" s="108">
        <f t="shared" si="3491"/>
        <v>13522.032658044716</v>
      </c>
      <c r="UL26" s="108">
        <f t="shared" si="3491"/>
        <v>14594.76176244075</v>
      </c>
      <c r="UM26" s="108">
        <f t="shared" si="3491"/>
        <v>16994.28739069503</v>
      </c>
      <c r="UN26" s="108">
        <f t="shared" si="3491"/>
        <v>24884.49225066058</v>
      </c>
      <c r="UO26" s="108">
        <f t="shared" si="3491"/>
        <v>37418.484944130003</v>
      </c>
      <c r="UP26" s="108">
        <f t="shared" si="3492"/>
        <v>18912.502353974349</v>
      </c>
      <c r="UQ26" s="108">
        <f t="shared" si="3492"/>
        <v>12260.518767404061</v>
      </c>
      <c r="UR26" s="108">
        <f t="shared" si="3492"/>
        <v>12495.294658694776</v>
      </c>
      <c r="US26" s="108">
        <f t="shared" si="3492"/>
        <v>13486.570644144467</v>
      </c>
      <c r="UT26" s="108">
        <f t="shared" si="3492"/>
        <v>15703.898506334563</v>
      </c>
      <c r="UU26" s="108">
        <f t="shared" si="3492"/>
        <v>22994.99424141847</v>
      </c>
      <c r="UV26" s="108">
        <f t="shared" si="3492"/>
        <v>34577.271545093798</v>
      </c>
      <c r="UW26" s="108">
        <f t="shared" si="3493"/>
        <v>19202.934599552646</v>
      </c>
      <c r="UX26" s="108">
        <f t="shared" si="3493"/>
        <v>12448.798981778957</v>
      </c>
      <c r="UY26" s="108">
        <f t="shared" si="3493"/>
        <v>12687.18023887685</v>
      </c>
      <c r="UZ26" s="108">
        <f t="shared" si="3493"/>
        <v>13693.678879956853</v>
      </c>
      <c r="VA26" s="108">
        <f t="shared" si="3493"/>
        <v>15945.057419214747</v>
      </c>
      <c r="VB26" s="108">
        <f t="shared" si="3493"/>
        <v>23348.119792421596</v>
      </c>
      <c r="VC26" s="108">
        <f t="shared" si="3493"/>
        <v>35108.261809251075</v>
      </c>
      <c r="VD26" s="108">
        <f t="shared" si="3494"/>
        <v>18499.972345281712</v>
      </c>
      <c r="VE26" s="108">
        <f t="shared" si="3494"/>
        <v>11993.085520389524</v>
      </c>
      <c r="VF26" s="108">
        <f t="shared" si="3494"/>
        <v>12222.740349503365</v>
      </c>
      <c r="VG26" s="108">
        <f t="shared" si="3494"/>
        <v>13192.394072428477</v>
      </c>
      <c r="VH26" s="108">
        <f t="shared" si="3494"/>
        <v>15361.356347392539</v>
      </c>
      <c r="VI26" s="108">
        <f t="shared" si="3494"/>
        <v>22493.414651539075</v>
      </c>
      <c r="VJ26" s="108">
        <f t="shared" si="3494"/>
        <v>33823.052887821948</v>
      </c>
      <c r="VK26" s="108">
        <f t="shared" si="3495"/>
        <v>15259.314890006042</v>
      </c>
      <c r="VL26" s="108">
        <f t="shared" si="3495"/>
        <v>9892.2455149004709</v>
      </c>
      <c r="VM26" s="108">
        <f t="shared" si="3495"/>
        <v>10081.671492845371</v>
      </c>
      <c r="VN26" s="108">
        <f t="shared" si="3495"/>
        <v>10881.470066390517</v>
      </c>
      <c r="VO26" s="108">
        <f t="shared" si="3495"/>
        <v>12670.493191425705</v>
      </c>
      <c r="VP26" s="108">
        <f t="shared" si="3495"/>
        <v>18553.222173159073</v>
      </c>
      <c r="VQ26" s="108">
        <f t="shared" si="3495"/>
        <v>27898.237085107601</v>
      </c>
      <c r="VR26" s="108">
        <f t="shared" si="3496"/>
        <v>16319.04287684681</v>
      </c>
      <c r="VS26" s="108">
        <f t="shared" si="3496"/>
        <v>10579.241589128278</v>
      </c>
      <c r="VT26" s="108">
        <f t="shared" si="3496"/>
        <v>10781.822811047754</v>
      </c>
      <c r="VU26" s="108">
        <f t="shared" si="3496"/>
        <v>11637.165748041107</v>
      </c>
      <c r="VV26" s="108">
        <f t="shared" si="3496"/>
        <v>13550.432843947281</v>
      </c>
      <c r="VW26" s="108">
        <f t="shared" si="3496"/>
        <v>19841.705235779951</v>
      </c>
      <c r="VX26" s="108">
        <f t="shared" si="3496"/>
        <v>29835.712183807511</v>
      </c>
      <c r="VY26" s="108">
        <f t="shared" si="3497"/>
        <v>14858.031564922143</v>
      </c>
      <c r="VZ26" s="108">
        <f t="shared" si="3497"/>
        <v>9632.1032213978051</v>
      </c>
      <c r="WA26" s="108">
        <f t="shared" si="3497"/>
        <v>9816.5477511692498</v>
      </c>
      <c r="WB26" s="108">
        <f t="shared" si="3497"/>
        <v>10595.313543537586</v>
      </c>
      <c r="WC26" s="108">
        <f t="shared" si="3497"/>
        <v>12337.289658045696</v>
      </c>
      <c r="WD26" s="108">
        <f t="shared" si="3497"/>
        <v>18065.316999281204</v>
      </c>
      <c r="WE26" s="108">
        <f t="shared" si="3497"/>
        <v>27164.580468005937</v>
      </c>
      <c r="WF26" s="108">
        <f t="shared" si="3498"/>
        <v>15971.566154310722</v>
      </c>
      <c r="WG26" s="108">
        <f t="shared" si="3498"/>
        <v>10353.980817277296</v>
      </c>
      <c r="WH26" s="108">
        <f t="shared" si="3498"/>
        <v>10552.248535054945</v>
      </c>
      <c r="WI26" s="108">
        <f t="shared" si="3498"/>
        <v>11389.378899005025</v>
      </c>
      <c r="WJ26" s="108">
        <f t="shared" si="3498"/>
        <v>13261.907344682835</v>
      </c>
      <c r="WK26" s="108">
        <f t="shared" si="3498"/>
        <v>19419.221468999865</v>
      </c>
      <c r="WL26" s="108">
        <f t="shared" si="3498"/>
        <v>29200.42887936395</v>
      </c>
      <c r="WM26" s="108">
        <f t="shared" si="3499"/>
        <v>14658.380666504665</v>
      </c>
      <c r="WN26" s="108">
        <f t="shared" si="3499"/>
        <v>9502.6743631133704</v>
      </c>
      <c r="WO26" s="108">
        <f t="shared" si="3499"/>
        <v>9684.6404679389434</v>
      </c>
      <c r="WP26" s="108">
        <f t="shared" si="3499"/>
        <v>10452.941799424709</v>
      </c>
      <c r="WQ26" s="108">
        <f t="shared" si="3499"/>
        <v>12171.510567221805</v>
      </c>
      <c r="WR26" s="108">
        <f t="shared" si="3499"/>
        <v>17822.569044860506</v>
      </c>
      <c r="WS26" s="108">
        <f t="shared" si="3499"/>
        <v>26799.563549588878</v>
      </c>
      <c r="WT26" s="108">
        <f t="shared" si="3500"/>
        <v>16639.299826101334</v>
      </c>
      <c r="WU26" s="108">
        <f t="shared" si="3500"/>
        <v>10786.856438989833</v>
      </c>
      <c r="WV26" s="108">
        <f t="shared" si="3500"/>
        <v>10993.413264417297</v>
      </c>
      <c r="WW26" s="108">
        <f t="shared" si="3500"/>
        <v>11865.542082888816</v>
      </c>
      <c r="WX26" s="108">
        <f t="shared" si="3500"/>
        <v>13816.356545259316</v>
      </c>
      <c r="WY26" s="108">
        <f t="shared" si="3500"/>
        <v>20231.093512701143</v>
      </c>
      <c r="WZ26" s="108">
        <f t="shared" si="3500"/>
        <v>30421.230233789411</v>
      </c>
      <c r="XA26" s="108">
        <f t="shared" si="3501"/>
        <v>14943.94337797522</v>
      </c>
      <c r="XB26" s="108">
        <f t="shared" si="3501"/>
        <v>9687.7977760666963</v>
      </c>
      <c r="XC26" s="108">
        <f t="shared" si="3501"/>
        <v>9873.3087973105248</v>
      </c>
      <c r="XD26" s="108">
        <f t="shared" si="3501"/>
        <v>10656.577553673365</v>
      </c>
      <c r="XE26" s="108">
        <f t="shared" si="3501"/>
        <v>12408.626087642873</v>
      </c>
      <c r="XF26" s="108">
        <f t="shared" si="3501"/>
        <v>18169.773914048495</v>
      </c>
      <c r="XG26" s="108">
        <f t="shared" si="3501"/>
        <v>27321.65096207746</v>
      </c>
      <c r="XH26" s="108">
        <f t="shared" si="3502"/>
        <v>16733.490801324533</v>
      </c>
      <c r="XI26" s="108">
        <f t="shared" si="3502"/>
        <v>10847.918174651766</v>
      </c>
      <c r="XJ26" s="108">
        <f t="shared" si="3502"/>
        <v>11055.644267357864</v>
      </c>
      <c r="XK26" s="108">
        <f t="shared" si="3502"/>
        <v>11932.709992116945</v>
      </c>
      <c r="XL26" s="108">
        <f t="shared" si="3502"/>
        <v>13894.5675343412</v>
      </c>
      <c r="XM26" s="108">
        <f t="shared" si="3502"/>
        <v>20345.616746713898</v>
      </c>
      <c r="XN26" s="108">
        <f t="shared" si="3502"/>
        <v>30593.437320214718</v>
      </c>
      <c r="XO26" s="108">
        <f t="shared" si="3503"/>
        <v>13871.422924654151</v>
      </c>
      <c r="XP26" s="108">
        <f t="shared" si="3503"/>
        <v>8992.5086546033799</v>
      </c>
      <c r="XQ26" s="108">
        <f t="shared" si="3503"/>
        <v>9164.7056288404656</v>
      </c>
      <c r="XR26" s="108">
        <f t="shared" si="3503"/>
        <v>9891.7595200637206</v>
      </c>
      <c r="XS26" s="108">
        <f t="shared" si="3503"/>
        <v>11518.064276747309</v>
      </c>
      <c r="XT26" s="108">
        <f t="shared" si="3503"/>
        <v>16865.736976665703</v>
      </c>
      <c r="XU26" s="108">
        <f t="shared" si="3503"/>
        <v>25360.787705695278</v>
      </c>
      <c r="XV26" s="108">
        <f t="shared" si="3504"/>
        <v>16553.691762563103</v>
      </c>
      <c r="XW26" s="108">
        <f t="shared" si="3504"/>
        <v>10731.35879779953</v>
      </c>
      <c r="XX26" s="108">
        <f t="shared" si="3504"/>
        <v>10936.852902438244</v>
      </c>
      <c r="XY26" s="108">
        <f t="shared" si="3504"/>
        <v>11804.494677579485</v>
      </c>
      <c r="XZ26" s="108">
        <f t="shared" si="3504"/>
        <v>13745.272332500675</v>
      </c>
      <c r="YA26" s="108">
        <f t="shared" si="3504"/>
        <v>20127.005915447418</v>
      </c>
      <c r="YB26" s="108">
        <f t="shared" si="3504"/>
        <v>30264.715077623994</v>
      </c>
      <c r="YC26" s="108">
        <f t="shared" si="3505"/>
        <v>19896.122798752975</v>
      </c>
      <c r="YD26" s="108">
        <f t="shared" si="3505"/>
        <v>12898.176159191584</v>
      </c>
      <c r="YE26" s="108">
        <f t="shared" si="3505"/>
        <v>13145.162511176104</v>
      </c>
      <c r="YF26" s="108">
        <f t="shared" si="3505"/>
        <v>14187.993775110743</v>
      </c>
      <c r="YG26" s="108">
        <f t="shared" si="3505"/>
        <v>16520.642654964537</v>
      </c>
      <c r="YH26" s="108">
        <f t="shared" si="3505"/>
        <v>24190.941030483791</v>
      </c>
      <c r="YI26" s="108">
        <f t="shared" si="3505"/>
        <v>36375.601061720095</v>
      </c>
      <c r="YJ26" s="108">
        <f t="shared" si="3506"/>
        <v>26268.992771243851</v>
      </c>
      <c r="YK26" s="108">
        <f t="shared" si="3506"/>
        <v>17029.553934461532</v>
      </c>
      <c r="YL26" s="108">
        <f t="shared" si="3506"/>
        <v>17355.651775759732</v>
      </c>
      <c r="YM26" s="108">
        <f t="shared" si="3506"/>
        <v>18732.509327907686</v>
      </c>
      <c r="YN26" s="108">
        <f t="shared" si="3506"/>
        <v>21812.322273501792</v>
      </c>
      <c r="YO26" s="108">
        <f t="shared" si="3506"/>
        <v>31939.471900484772</v>
      </c>
      <c r="YP26" s="108">
        <f t="shared" si="3506"/>
        <v>48026.965404529285</v>
      </c>
      <c r="YQ26" s="108">
        <f t="shared" si="3507"/>
        <v>20544.552478716236</v>
      </c>
      <c r="YR26" s="108">
        <f t="shared" si="3507"/>
        <v>17794.494272903827</v>
      </c>
      <c r="YS26" s="108">
        <f t="shared" si="3507"/>
        <v>21676.929386991938</v>
      </c>
      <c r="YT26" s="108">
        <f t="shared" si="3507"/>
        <v>23456.378814282318</v>
      </c>
      <c r="YU26" s="108">
        <f t="shared" si="3507"/>
        <v>36074.292935068675</v>
      </c>
      <c r="YV26" s="108">
        <f t="shared" si="3507"/>
        <v>14397.363548076733</v>
      </c>
      <c r="YW26" s="108">
        <f t="shared" si="3507"/>
        <v>27824.118317631441</v>
      </c>
      <c r="YX26" s="108">
        <f t="shared" si="3508"/>
        <v>16740.046065724309</v>
      </c>
      <c r="YY26" s="108">
        <f t="shared" si="3508"/>
        <v>10852.167794331621</v>
      </c>
      <c r="YZ26" s="108">
        <f t="shared" si="3508"/>
        <v>11059.975262733717</v>
      </c>
      <c r="ZA26" s="108">
        <f t="shared" si="3508"/>
        <v>11937.384573764784</v>
      </c>
      <c r="ZB26" s="108">
        <f t="shared" si="3508"/>
        <v>13900.010664229014</v>
      </c>
      <c r="ZC26" s="108">
        <f t="shared" si="3508"/>
        <v>20353.587044049629</v>
      </c>
      <c r="ZD26" s="108">
        <f t="shared" si="3508"/>
        <v>30605.422151886309</v>
      </c>
      <c r="ZE26" s="108">
        <f t="shared" si="3509"/>
        <v>17453.082943957539</v>
      </c>
      <c r="ZF26" s="108">
        <f t="shared" si="3509"/>
        <v>11314.412391255235</v>
      </c>
      <c r="ZG26" s="108">
        <f t="shared" si="3509"/>
        <v>11531.071351938845</v>
      </c>
      <c r="ZH26" s="108">
        <f t="shared" si="3509"/>
        <v>12445.853630380758</v>
      </c>
      <c r="ZI26" s="108">
        <f t="shared" si="3509"/>
        <v>14492.077147948192</v>
      </c>
      <c r="ZJ26" s="108">
        <f t="shared" si="3509"/>
        <v>21220.541538067002</v>
      </c>
      <c r="ZK26" s="108">
        <f t="shared" si="3509"/>
        <v>31909.050265125134</v>
      </c>
      <c r="ZL26" s="108">
        <f t="shared" si="3510"/>
        <v>19861.878619150735</v>
      </c>
      <c r="ZM26" s="108">
        <f t="shared" si="3510"/>
        <v>12875.976484139101</v>
      </c>
      <c r="ZN26" s="108">
        <f t="shared" si="3510"/>
        <v>13122.53773596304</v>
      </c>
      <c r="ZO26" s="108">
        <f t="shared" si="3510"/>
        <v>14163.574132553011</v>
      </c>
      <c r="ZP26" s="108">
        <f t="shared" si="3510"/>
        <v>16492.208177556888</v>
      </c>
      <c r="ZQ26" s="108">
        <f t="shared" si="3510"/>
        <v>24149.304831422593</v>
      </c>
      <c r="ZR26" s="108">
        <f t="shared" si="3510"/>
        <v>36312.993254736975</v>
      </c>
      <c r="ZS26" s="108">
        <f t="shared" si="3511"/>
        <v>18147.840526253523</v>
      </c>
      <c r="ZT26" s="108">
        <f t="shared" si="3511"/>
        <v>11764.806961847113</v>
      </c>
      <c r="ZU26" s="108">
        <f t="shared" si="3511"/>
        <v>11990.090499414397</v>
      </c>
      <c r="ZV26" s="108">
        <f t="shared" si="3511"/>
        <v>12941.287658031824</v>
      </c>
      <c r="ZW26" s="108">
        <f t="shared" si="3511"/>
        <v>15068.96551283396</v>
      </c>
      <c r="ZX26" s="108">
        <f t="shared" si="3511"/>
        <v>22065.270929506871</v>
      </c>
      <c r="ZY26" s="108">
        <f t="shared" si="3511"/>
        <v>33179.258782826269</v>
      </c>
      <c r="ZZ26" s="108">
        <v>28885.227615390329</v>
      </c>
      <c r="AAA26" s="108">
        <v>26581.161426685772</v>
      </c>
      <c r="AAB26" s="108">
        <v>24725.231220768917</v>
      </c>
      <c r="AAC26" s="108">
        <v>28055.016810205845</v>
      </c>
      <c r="AAD26" s="108">
        <v>30972.667942925837</v>
      </c>
      <c r="AAE26" s="108">
        <v>36074.90314227168</v>
      </c>
      <c r="AAF26" s="108">
        <v>56557.699504492848</v>
      </c>
      <c r="AAG26" s="108">
        <v>37642.935930051521</v>
      </c>
      <c r="AAH26" s="108">
        <v>34994.158699930915</v>
      </c>
      <c r="AAI26" s="108">
        <v>35071.539921121548</v>
      </c>
      <c r="AAJ26" s="108">
        <v>37647.515974630835</v>
      </c>
      <c r="AAK26" s="108">
        <v>42995.728091604273</v>
      </c>
      <c r="AAL26" s="108">
        <v>45429.775541328636</v>
      </c>
      <c r="AAM26" s="108">
        <v>66530.09628671837</v>
      </c>
      <c r="AAN26" s="108">
        <v>55770.347845078373</v>
      </c>
      <c r="AAO26" s="108">
        <v>50814.240474400634</v>
      </c>
      <c r="AAP26" s="596">
        <f t="shared" ca="1" si="864"/>
        <v>46587.096016917327</v>
      </c>
      <c r="AAQ26" s="596">
        <f t="shared" ca="1" si="864"/>
        <v>50594.081578524208</v>
      </c>
      <c r="AAR26" s="596">
        <f t="shared" ca="1" si="864"/>
        <v>55647.999733003846</v>
      </c>
      <c r="AAS26" s="596">
        <f t="shared" ca="1" si="864"/>
        <v>60778.672846055415</v>
      </c>
      <c r="AAT26" s="596">
        <f t="shared" ca="1" si="864"/>
        <v>75021.577522390406</v>
      </c>
      <c r="AAU26" s="596">
        <f t="shared" ca="1" si="864"/>
        <v>69672.675715449805</v>
      </c>
      <c r="AAV26" s="596">
        <f t="shared" ca="1" si="864"/>
        <v>101764.44630835389</v>
      </c>
      <c r="AAW26" s="596">
        <f t="shared" ca="1" si="864"/>
        <v>61727.164299361648</v>
      </c>
      <c r="AAX26" s="348">
        <v>0</v>
      </c>
      <c r="AAY26" s="596">
        <f t="shared" ca="1" si="2861"/>
        <v>23020.018917440811</v>
      </c>
      <c r="AAZ26" s="596">
        <f t="shared" ca="1" si="2861"/>
        <v>26400.703484943435</v>
      </c>
      <c r="ABA26" s="596">
        <f t="shared" ca="1" si="2861"/>
        <v>30089.014589888473</v>
      </c>
      <c r="ABB26" s="596">
        <f t="shared" ca="1" si="2861"/>
        <v>17085.119885093562</v>
      </c>
      <c r="ABC26" s="596">
        <f t="shared" ca="1" si="2861"/>
        <v>15377.80412989996</v>
      </c>
      <c r="ABD26" s="596">
        <f t="shared" ca="1" si="2861"/>
        <v>18804.787723647831</v>
      </c>
      <c r="ABE26" s="348">
        <v>0</v>
      </c>
      <c r="ABF26" s="596">
        <f t="shared" ca="1" si="2861"/>
        <v>13788.633953396175</v>
      </c>
      <c r="ABG26" s="596">
        <f t="shared" ca="1" si="2861"/>
        <v>18109.64545097297</v>
      </c>
      <c r="ABH26" s="596">
        <f t="shared" ca="1" si="2861"/>
        <v>21657.606608348153</v>
      </c>
      <c r="ABI26" s="108">
        <f t="shared" ref="ABI26:ABO26" si="3684">$ABO59*ABI$32</f>
        <v>0</v>
      </c>
      <c r="ABJ26" s="108">
        <f t="shared" si="3684"/>
        <v>0</v>
      </c>
      <c r="ABK26" s="108">
        <f t="shared" si="3684"/>
        <v>0</v>
      </c>
      <c r="ABL26" s="108">
        <f t="shared" si="3684"/>
        <v>0</v>
      </c>
      <c r="ABM26" s="108">
        <f t="shared" si="3684"/>
        <v>0</v>
      </c>
      <c r="ABN26" s="108">
        <f t="shared" si="3684"/>
        <v>0</v>
      </c>
      <c r="ABO26" s="108">
        <f t="shared" si="3684"/>
        <v>0</v>
      </c>
      <c r="ABP26" s="108">
        <f t="shared" ref="ABP26:ABV26" si="3685">$ABV59*ABP$32</f>
        <v>0</v>
      </c>
      <c r="ABQ26" s="108">
        <f t="shared" si="3685"/>
        <v>0</v>
      </c>
      <c r="ABR26" s="108">
        <f t="shared" si="3685"/>
        <v>0</v>
      </c>
      <c r="ABS26" s="108">
        <f t="shared" si="3685"/>
        <v>0</v>
      </c>
      <c r="ABT26" s="108">
        <f t="shared" si="3685"/>
        <v>0</v>
      </c>
      <c r="ABU26" s="108">
        <f t="shared" si="3685"/>
        <v>0</v>
      </c>
      <c r="ABV26" s="108">
        <f t="shared" si="3685"/>
        <v>0</v>
      </c>
      <c r="ABW26" s="108">
        <f t="shared" ref="ABW26:ACC26" si="3686">$ACC59*ABW$32</f>
        <v>0</v>
      </c>
      <c r="ABX26" s="108">
        <f t="shared" si="3686"/>
        <v>0</v>
      </c>
      <c r="ABY26" s="108">
        <f t="shared" si="3686"/>
        <v>0</v>
      </c>
      <c r="ABZ26" s="108">
        <f t="shared" si="3686"/>
        <v>0</v>
      </c>
      <c r="ACA26" s="108">
        <f t="shared" si="3686"/>
        <v>0</v>
      </c>
      <c r="ACB26" s="108">
        <f t="shared" si="3686"/>
        <v>0</v>
      </c>
      <c r="ACC26" s="108">
        <f t="shared" si="3686"/>
        <v>0</v>
      </c>
      <c r="ACD26" s="108">
        <f t="shared" ref="ACD26:ACJ26" si="3687">$ACI59*ACD$32</f>
        <v>0</v>
      </c>
      <c r="ACE26" s="108">
        <f t="shared" si="3687"/>
        <v>0</v>
      </c>
      <c r="ACF26" s="108">
        <f t="shared" si="3687"/>
        <v>0</v>
      </c>
      <c r="ACG26" s="108">
        <f t="shared" si="3687"/>
        <v>0</v>
      </c>
      <c r="ACH26" s="108">
        <f t="shared" si="3687"/>
        <v>0</v>
      </c>
      <c r="ACI26" s="108">
        <f t="shared" si="3687"/>
        <v>0</v>
      </c>
      <c r="ACJ26" s="108">
        <f t="shared" si="3687"/>
        <v>0</v>
      </c>
    </row>
    <row r="27" spans="1:764">
      <c r="A27" s="601" t="s">
        <v>34</v>
      </c>
      <c r="B27" s="596">
        <f>$H$60*B$32</f>
        <v>0</v>
      </c>
      <c r="C27" s="596">
        <f t="shared" ref="C27:H27" si="3688">$H$60*C$32</f>
        <v>10117.798757920002</v>
      </c>
      <c r="D27" s="596">
        <f t="shared" si="3688"/>
        <v>9498.6498787040018</v>
      </c>
      <c r="E27" s="596">
        <f t="shared" si="3688"/>
        <v>7807.3163549920018</v>
      </c>
      <c r="F27" s="596">
        <f t="shared" si="3688"/>
        <v>9845.9772987520009</v>
      </c>
      <c r="G27" s="596">
        <f t="shared" si="3688"/>
        <v>16709.469142744001</v>
      </c>
      <c r="H27" s="596">
        <f t="shared" si="3688"/>
        <v>21526.749446888007</v>
      </c>
      <c r="I27" s="596">
        <f>$O$60*I$32</f>
        <v>7887.1353795000005</v>
      </c>
      <c r="J27" s="596">
        <f t="shared" ref="J27:O27" si="3689">$O$60*J$32</f>
        <v>5113.0394874000012</v>
      </c>
      <c r="K27" s="596">
        <f t="shared" si="3689"/>
        <v>5210.9487541800008</v>
      </c>
      <c r="L27" s="596">
        <f t="shared" si="3689"/>
        <v>5624.3434361400014</v>
      </c>
      <c r="M27" s="596">
        <f t="shared" si="3689"/>
        <v>6549.0420668400011</v>
      </c>
      <c r="N27" s="596">
        <f t="shared" si="3689"/>
        <v>9589.6687407300014</v>
      </c>
      <c r="O27" s="596">
        <f t="shared" si="3689"/>
        <v>14419.859235210002</v>
      </c>
      <c r="P27" s="596">
        <f>$V$60*P$32</f>
        <v>9777.9124834300001</v>
      </c>
      <c r="Q27" s="596">
        <f t="shared" ref="Q27:V27" si="3690">$V$60*Q$32</f>
        <v>7014.1870622459992</v>
      </c>
      <c r="R27" s="596">
        <f t="shared" si="3690"/>
        <v>6027.1422689659994</v>
      </c>
      <c r="S27" s="596">
        <f t="shared" si="3690"/>
        <v>6798.2710137160002</v>
      </c>
      <c r="T27" s="596">
        <f t="shared" si="3690"/>
        <v>6835.2851934639993</v>
      </c>
      <c r="U27" s="596">
        <f t="shared" si="3690"/>
        <v>9740.8983036820009</v>
      </c>
      <c r="V27" s="596">
        <f t="shared" si="3690"/>
        <v>15496.603254495998</v>
      </c>
      <c r="W27" s="596">
        <f t="shared" si="3135"/>
        <v>9397.7095337999999</v>
      </c>
      <c r="X27" s="596">
        <f t="shared" ref="X27:AC27" si="3691">$AC60*X$32</f>
        <v>6741.44841636</v>
      </c>
      <c r="Y27" s="596">
        <f t="shared" si="3691"/>
        <v>5792.78373156</v>
      </c>
      <c r="Z27" s="596">
        <f t="shared" si="3691"/>
        <v>6533.9280165600003</v>
      </c>
      <c r="AA27" s="596">
        <f t="shared" si="3691"/>
        <v>6569.5029422400003</v>
      </c>
      <c r="AB27" s="596">
        <f t="shared" si="3691"/>
        <v>9362.1346081200008</v>
      </c>
      <c r="AC27" s="596">
        <f t="shared" si="3691"/>
        <v>14894.035551359999</v>
      </c>
      <c r="AD27" s="596">
        <f t="shared" si="3137"/>
        <v>8245.1263290000006</v>
      </c>
      <c r="AE27" s="596">
        <f t="shared" ref="AE27:AJ27" si="3692">$AJ60*AE$32</f>
        <v>5345.1163788000003</v>
      </c>
      <c r="AF27" s="596">
        <f t="shared" si="3692"/>
        <v>5447.46967116</v>
      </c>
      <c r="AG27" s="596">
        <f t="shared" si="3692"/>
        <v>5879.6280166800007</v>
      </c>
      <c r="AH27" s="596">
        <f t="shared" si="3692"/>
        <v>6846.2980000799998</v>
      </c>
      <c r="AI27" s="596">
        <f t="shared" si="3692"/>
        <v>10024.936357260001</v>
      </c>
      <c r="AJ27" s="596">
        <f t="shared" si="3692"/>
        <v>15074.365447020002</v>
      </c>
      <c r="AK27" s="596">
        <f t="shared" si="3139"/>
        <v>7919.2985871249984</v>
      </c>
      <c r="AL27" s="596">
        <f t="shared" ref="AL27:AQ27" si="3693">$AQ60*AL$32</f>
        <v>5133.890118549999</v>
      </c>
      <c r="AM27" s="596">
        <f t="shared" si="3693"/>
        <v>5232.1986527349991</v>
      </c>
      <c r="AN27" s="596">
        <f t="shared" si="3693"/>
        <v>5647.2791304049997</v>
      </c>
      <c r="AO27" s="596">
        <f t="shared" si="3693"/>
        <v>6575.7486199299983</v>
      </c>
      <c r="AP27" s="596">
        <f t="shared" si="3693"/>
        <v>9628.7747648975001</v>
      </c>
      <c r="AQ27" s="596">
        <f t="shared" si="3693"/>
        <v>14478.662451357499</v>
      </c>
      <c r="AR27" s="596">
        <f t="shared" si="3141"/>
        <v>8677.741302299999</v>
      </c>
      <c r="AS27" s="596">
        <f t="shared" ref="AS27:AX27" si="3694">$AX60*AS$32</f>
        <v>8019.4298931600006</v>
      </c>
      <c r="AT27" s="596">
        <f t="shared" si="3694"/>
        <v>9324.0834130919993</v>
      </c>
      <c r="AU27" s="596">
        <f t="shared" si="3694"/>
        <v>6188.127245916</v>
      </c>
      <c r="AV27" s="596">
        <f t="shared" si="3694"/>
        <v>7205.5176054959993</v>
      </c>
      <c r="AW27" s="596">
        <f t="shared" si="3694"/>
        <v>7558.6119067619993</v>
      </c>
      <c r="AX27" s="596">
        <f t="shared" si="3694"/>
        <v>12872.980373274</v>
      </c>
      <c r="AY27" s="596">
        <f t="shared" si="3143"/>
        <v>7743.5311639999991</v>
      </c>
      <c r="AZ27" s="596">
        <f t="shared" ref="AZ27:BE27" si="3695">$BE60*AZ$32</f>
        <v>5019.9443407999997</v>
      </c>
      <c r="BA27" s="596">
        <f t="shared" si="3695"/>
        <v>5116.0709345599989</v>
      </c>
      <c r="BB27" s="596">
        <f t="shared" si="3695"/>
        <v>5521.93877488</v>
      </c>
      <c r="BC27" s="596">
        <f t="shared" si="3695"/>
        <v>6429.8010492799995</v>
      </c>
      <c r="BD27" s="596">
        <f t="shared" si="3695"/>
        <v>9415.0658221600006</v>
      </c>
      <c r="BE27" s="596">
        <f t="shared" si="3695"/>
        <v>14157.311114319999</v>
      </c>
      <c r="BF27" s="596">
        <f t="shared" si="3145"/>
        <v>7832.3244764400006</v>
      </c>
      <c r="BG27" s="596">
        <f t="shared" ref="BG27:BL27" si="3696">$BL60*BG$32</f>
        <v>5077.5069019680013</v>
      </c>
      <c r="BH27" s="596">
        <f t="shared" si="3696"/>
        <v>5174.7357575376009</v>
      </c>
      <c r="BI27" s="596">
        <f t="shared" si="3696"/>
        <v>5585.2575921648013</v>
      </c>
      <c r="BJ27" s="596">
        <f t="shared" si="3696"/>
        <v>6503.5301169888007</v>
      </c>
      <c r="BK27" s="596">
        <f t="shared" si="3696"/>
        <v>9523.026242733602</v>
      </c>
      <c r="BL27" s="596">
        <f t="shared" si="3696"/>
        <v>14319.649784167203</v>
      </c>
      <c r="BM27" s="596">
        <f t="shared" si="3147"/>
        <v>8981.2980187199992</v>
      </c>
      <c r="BN27" s="596">
        <f t="shared" ref="BN27:BS27" si="3697">$BS60*BN$32</f>
        <v>5822.3587155840005</v>
      </c>
      <c r="BO27" s="596">
        <f t="shared" si="3697"/>
        <v>5933.8506909888001</v>
      </c>
      <c r="BP27" s="596">
        <f t="shared" si="3697"/>
        <v>6404.5945871424001</v>
      </c>
      <c r="BQ27" s="596">
        <f t="shared" si="3697"/>
        <v>7457.5743548543996</v>
      </c>
      <c r="BR27" s="596">
        <f t="shared" si="3697"/>
        <v>10920.0195910368</v>
      </c>
      <c r="BS27" s="596">
        <f t="shared" si="3697"/>
        <v>16420.290377673602</v>
      </c>
      <c r="BT27" s="596">
        <f t="shared" si="3149"/>
        <v>7909.4316542400002</v>
      </c>
      <c r="BU27" s="596">
        <f t="shared" ref="BU27:BZ27" si="3698">$BZ60*BU$32</f>
        <v>5127.4936241280002</v>
      </c>
      <c r="BV27" s="596">
        <f t="shared" si="3698"/>
        <v>5225.6796722496001</v>
      </c>
      <c r="BW27" s="596">
        <f t="shared" si="3698"/>
        <v>5640.2429865408003</v>
      </c>
      <c r="BX27" s="596">
        <f t="shared" si="3698"/>
        <v>6567.5556632447997</v>
      </c>
      <c r="BY27" s="596">
        <f t="shared" si="3698"/>
        <v>9616.7779354656013</v>
      </c>
      <c r="BZ27" s="596">
        <f t="shared" si="3698"/>
        <v>14460.622976131201</v>
      </c>
      <c r="CA27" s="596">
        <f t="shared" si="3151"/>
        <v>7536.4853560200008</v>
      </c>
      <c r="CB27" s="596">
        <f t="shared" ref="CB27:CG27" si="3699">$CG60*CB$32</f>
        <v>4885.7215411440011</v>
      </c>
      <c r="CC27" s="596">
        <f t="shared" si="3699"/>
        <v>4979.2779110808005</v>
      </c>
      <c r="CD27" s="596">
        <f t="shared" si="3699"/>
        <v>5374.2936952584014</v>
      </c>
      <c r="CE27" s="596">
        <f t="shared" si="3699"/>
        <v>6257.8816335504007</v>
      </c>
      <c r="CF27" s="596">
        <f t="shared" si="3699"/>
        <v>9163.3266776988021</v>
      </c>
      <c r="CG27" s="596">
        <f t="shared" si="3699"/>
        <v>13778.774261247603</v>
      </c>
      <c r="CH27" s="596">
        <f t="shared" si="3153"/>
        <v>8615.1454199999989</v>
      </c>
      <c r="CI27" s="596">
        <f t="shared" ref="CI27:CN27" si="3700">$CN60*CI$32</f>
        <v>5584.9908240000004</v>
      </c>
      <c r="CJ27" s="596">
        <f t="shared" si="3700"/>
        <v>5691.9374568000003</v>
      </c>
      <c r="CK27" s="596">
        <f t="shared" si="3700"/>
        <v>6143.4899064000001</v>
      </c>
      <c r="CL27" s="596">
        <f t="shared" si="3700"/>
        <v>7153.5414383999996</v>
      </c>
      <c r="CM27" s="596">
        <f t="shared" si="3700"/>
        <v>10474.828534800001</v>
      </c>
      <c r="CN27" s="596">
        <f t="shared" si="3700"/>
        <v>15750.8624196</v>
      </c>
      <c r="CO27" s="596">
        <f t="shared" si="3155"/>
        <v>6526.2333795840013</v>
      </c>
      <c r="CP27" s="596">
        <f t="shared" ref="CP27:CU27" si="3701">$CU60*CP$32</f>
        <v>6676.1927862840012</v>
      </c>
      <c r="CQ27" s="596">
        <f t="shared" si="3701"/>
        <v>7162.0612639920018</v>
      </c>
      <c r="CR27" s="596">
        <f t="shared" si="3701"/>
        <v>9153.5221849680038</v>
      </c>
      <c r="CS27" s="596">
        <f t="shared" si="3701"/>
        <v>10347.199062300002</v>
      </c>
      <c r="CT27" s="596">
        <f t="shared" si="3701"/>
        <v>7599.9427315560024</v>
      </c>
      <c r="CU27" s="596">
        <f t="shared" si="3701"/>
        <v>12518.611271316004</v>
      </c>
      <c r="CV27" s="596">
        <f t="shared" si="3157"/>
        <v>10362.990655440002</v>
      </c>
      <c r="CW27" s="596">
        <f t="shared" ref="CW27:DB27" si="3702">$DB60*CW$32</f>
        <v>6718.0767007680024</v>
      </c>
      <c r="CX27" s="596">
        <f t="shared" si="3702"/>
        <v>6846.7207226976016</v>
      </c>
      <c r="CY27" s="596">
        <f t="shared" si="3702"/>
        <v>7389.884370844803</v>
      </c>
      <c r="CZ27" s="596">
        <f t="shared" si="3702"/>
        <v>8604.8556890688014</v>
      </c>
      <c r="DA27" s="596">
        <f t="shared" si="3702"/>
        <v>12599.967258993605</v>
      </c>
      <c r="DB27" s="596">
        <f t="shared" si="3702"/>
        <v>18946.405674187205</v>
      </c>
      <c r="DC27" s="596">
        <f t="shared" si="3159"/>
        <v>9419.030504280001</v>
      </c>
      <c r="DD27" s="596">
        <f t="shared" ref="DD27:DI27" si="3703">$DI60*DD$32</f>
        <v>6106.1301200160015</v>
      </c>
      <c r="DE27" s="596">
        <f t="shared" si="3703"/>
        <v>6223.0560159312008</v>
      </c>
      <c r="DF27" s="596">
        <f t="shared" si="3703"/>
        <v>6716.743132017602</v>
      </c>
      <c r="DG27" s="596">
        <f t="shared" si="3703"/>
        <v>7821.0432601056009</v>
      </c>
      <c r="DH27" s="596">
        <f t="shared" si="3703"/>
        <v>11452.241916583203</v>
      </c>
      <c r="DI27" s="596">
        <f t="shared" si="3703"/>
        <v>17220.586115066402</v>
      </c>
      <c r="DJ27" s="596">
        <f t="shared" si="3161"/>
        <v>6906.1598367228007</v>
      </c>
      <c r="DK27" s="596">
        <f t="shared" ref="DK27:DP27" si="3704">$DP60*DK$32</f>
        <v>6314.9457773231998</v>
      </c>
      <c r="DL27" s="596">
        <f t="shared" si="3704"/>
        <v>5723.7317179235997</v>
      </c>
      <c r="DM27" s="596">
        <f t="shared" si="3704"/>
        <v>6470.8703644175994</v>
      </c>
      <c r="DN27" s="596">
        <f t="shared" si="3704"/>
        <v>7308.96502005</v>
      </c>
      <c r="DO27" s="596">
        <f t="shared" si="3704"/>
        <v>11363.004284504401</v>
      </c>
      <c r="DP27" s="596">
        <f t="shared" si="3704"/>
        <v>20887.397812854</v>
      </c>
      <c r="DQ27" s="596">
        <f t="shared" si="3163"/>
        <v>9871.519219920001</v>
      </c>
      <c r="DR27" s="596">
        <f t="shared" ref="DR27:DW27" si="3705">$DW60*DR$32</f>
        <v>6399.4676322240011</v>
      </c>
      <c r="DS27" s="596">
        <f t="shared" si="3705"/>
        <v>6522.0106294368006</v>
      </c>
      <c r="DT27" s="596">
        <f t="shared" si="3705"/>
        <v>7039.4143954464016</v>
      </c>
      <c r="DU27" s="596">
        <f t="shared" si="3705"/>
        <v>8196.7649246784003</v>
      </c>
      <c r="DV27" s="596">
        <f t="shared" si="3705"/>
        <v>12002.405782564801</v>
      </c>
      <c r="DW27" s="596">
        <f t="shared" si="3705"/>
        <v>18047.860311729601</v>
      </c>
      <c r="DX27" s="596">
        <f>ED60*DX$32</f>
        <v>8714.8841805791999</v>
      </c>
      <c r="DY27" s="596">
        <f t="shared" si="3232"/>
        <v>7803.4745126015996</v>
      </c>
      <c r="DZ27" s="596">
        <f t="shared" si="3233"/>
        <v>13038.430869993601</v>
      </c>
      <c r="EA27" s="596">
        <f t="shared" si="3234"/>
        <v>13693.7419535808</v>
      </c>
      <c r="EB27" s="596">
        <f t="shared" si="3235"/>
        <v>7261.1480985983999</v>
      </c>
      <c r="EC27" s="596">
        <f t="shared" si="3236"/>
        <v>9776.9400746688007</v>
      </c>
      <c r="ED27" s="596">
        <f t="shared" si="3237"/>
        <v>15034.4933659776</v>
      </c>
      <c r="EE27" s="596">
        <f t="shared" si="3238"/>
        <v>8630.43989994</v>
      </c>
      <c r="EF27" s="596">
        <f t="shared" si="3239"/>
        <v>5594.9058661680001</v>
      </c>
      <c r="EG27" s="596">
        <f t="shared" si="3240"/>
        <v>5702.0423614776</v>
      </c>
      <c r="EH27" s="596">
        <f t="shared" si="3241"/>
        <v>6154.3964527848002</v>
      </c>
      <c r="EI27" s="596">
        <f t="shared" si="3242"/>
        <v>7166.2411307087996</v>
      </c>
      <c r="EJ27" s="596">
        <f t="shared" si="3243"/>
        <v>10493.424512823602</v>
      </c>
      <c r="EK27" s="596">
        <f t="shared" si="3244"/>
        <v>15778.824948097201</v>
      </c>
      <c r="EL27" s="596">
        <f t="shared" si="3245"/>
        <v>9329.2476996600017</v>
      </c>
      <c r="EM27" s="596">
        <f t="shared" si="3246"/>
        <v>6047.9260949520012</v>
      </c>
      <c r="EN27" s="596">
        <f t="shared" si="3247"/>
        <v>6163.7374457064006</v>
      </c>
      <c r="EO27" s="596">
        <f t="shared" si="3248"/>
        <v>6652.7187044472021</v>
      </c>
      <c r="EP27" s="596">
        <f t="shared" si="3249"/>
        <v>7746.4925726832007</v>
      </c>
      <c r="EQ27" s="596">
        <f t="shared" si="3250"/>
        <v>11343.078410000404</v>
      </c>
      <c r="ER27" s="596">
        <f t="shared" si="3251"/>
        <v>17056.438380550804</v>
      </c>
      <c r="ES27" s="596">
        <f t="shared" si="3252"/>
        <v>10752.080252579999</v>
      </c>
      <c r="ET27" s="596">
        <f t="shared" si="3253"/>
        <v>6970.3140947760003</v>
      </c>
      <c r="EU27" s="596">
        <f t="shared" si="3254"/>
        <v>7103.7881944631999</v>
      </c>
      <c r="EV27" s="596">
        <f t="shared" si="3255"/>
        <v>7667.3455042536007</v>
      </c>
      <c r="EW27" s="596">
        <f t="shared" si="3256"/>
        <v>8927.9342235215991</v>
      </c>
      <c r="EX27" s="596">
        <f t="shared" si="3257"/>
        <v>13073.046541585201</v>
      </c>
      <c r="EY27" s="596">
        <f t="shared" si="3258"/>
        <v>19657.7687928204</v>
      </c>
      <c r="EZ27" s="596">
        <f t="shared" si="3259"/>
        <v>10990.951973100002</v>
      </c>
      <c r="FA27" s="596">
        <f t="shared" si="3260"/>
        <v>7125.1688653200017</v>
      </c>
      <c r="FB27" s="596">
        <f t="shared" si="3261"/>
        <v>7261.6082691240017</v>
      </c>
      <c r="FC27" s="596">
        <f t="shared" si="3262"/>
        <v>7837.6857518520028</v>
      </c>
      <c r="FD27" s="596">
        <f t="shared" si="3263"/>
        <v>9126.2801211120022</v>
      </c>
      <c r="FE27" s="596">
        <f t="shared" si="3264"/>
        <v>13363.481605914005</v>
      </c>
      <c r="FF27" s="596">
        <f t="shared" si="3265"/>
        <v>20094.492193578008</v>
      </c>
      <c r="FG27" s="596">
        <f t="shared" si="3266"/>
        <v>10815.717544019999</v>
      </c>
      <c r="FH27" s="596">
        <f t="shared" si="3267"/>
        <v>7011.5686147440001</v>
      </c>
      <c r="FI27" s="596">
        <f t="shared" si="3268"/>
        <v>7145.8326946008001</v>
      </c>
      <c r="FJ27" s="596">
        <f t="shared" si="3269"/>
        <v>7712.7254762184002</v>
      </c>
      <c r="FK27" s="596">
        <f t="shared" si="3270"/>
        <v>8980.7751193103995</v>
      </c>
      <c r="FL27" s="596">
        <f t="shared" si="3271"/>
        <v>13150.420710418801</v>
      </c>
      <c r="FM27" s="596">
        <f t="shared" si="3272"/>
        <v>19774.115316687599</v>
      </c>
      <c r="FN27" s="596">
        <f t="shared" si="3273"/>
        <v>9798.0496878599988</v>
      </c>
      <c r="FO27" s="596">
        <f t="shared" si="3274"/>
        <v>6351.8391079919993</v>
      </c>
      <c r="FP27" s="596">
        <f t="shared" si="3275"/>
        <v>6473.4700696343989</v>
      </c>
      <c r="FQ27" s="596">
        <f t="shared" si="3276"/>
        <v>6987.0230187911993</v>
      </c>
      <c r="FR27" s="596">
        <f t="shared" si="3277"/>
        <v>8135.7598787471989</v>
      </c>
      <c r="FS27" s="596">
        <f t="shared" si="3278"/>
        <v>11913.076965308399</v>
      </c>
      <c r="FT27" s="596">
        <f t="shared" si="3279"/>
        <v>17913.537739666797</v>
      </c>
      <c r="FU27" s="596">
        <f t="shared" si="3280"/>
        <v>11173.34942712</v>
      </c>
      <c r="FV27" s="596">
        <f t="shared" si="3281"/>
        <v>7243.4127320640009</v>
      </c>
      <c r="FW27" s="596">
        <f t="shared" si="3282"/>
        <v>7382.1163801248003</v>
      </c>
      <c r="FX27" s="596">
        <f t="shared" si="3283"/>
        <v>7967.7540052704016</v>
      </c>
      <c r="FY27" s="596">
        <f t="shared" si="3284"/>
        <v>9277.7329036224</v>
      </c>
      <c r="FZ27" s="596">
        <f t="shared" si="3285"/>
        <v>13585.251751732803</v>
      </c>
      <c r="GA27" s="596">
        <f t="shared" si="3286"/>
        <v>20427.965056065601</v>
      </c>
      <c r="GB27" s="596">
        <f t="shared" si="3287"/>
        <v>9753.9129974999996</v>
      </c>
      <c r="GC27" s="596">
        <f t="shared" si="3288"/>
        <v>6525.0314534999998</v>
      </c>
      <c r="GD27" s="596">
        <f t="shared" si="3289"/>
        <v>6242.5043183999996</v>
      </c>
      <c r="GE27" s="596">
        <f t="shared" si="3290"/>
        <v>6955.5489927000008</v>
      </c>
      <c r="GF27" s="596">
        <f t="shared" si="3291"/>
        <v>8099.1112061999993</v>
      </c>
      <c r="GG27" s="596">
        <f t="shared" si="3292"/>
        <v>11859.412837650001</v>
      </c>
      <c r="GH27" s="596">
        <f t="shared" si="3293"/>
        <v>17832.84369405</v>
      </c>
      <c r="GI27" s="596">
        <f t="shared" si="3294"/>
        <v>10247.5440375</v>
      </c>
      <c r="GJ27" s="596">
        <f t="shared" si="3295"/>
        <v>6643.2354450000003</v>
      </c>
      <c r="GK27" s="596">
        <f t="shared" si="3296"/>
        <v>6770.4463364999992</v>
      </c>
      <c r="GL27" s="596">
        <f t="shared" si="3297"/>
        <v>7307.5589895000003</v>
      </c>
      <c r="GM27" s="596">
        <f t="shared" si="3298"/>
        <v>8508.9951869999986</v>
      </c>
      <c r="GN27" s="596">
        <f t="shared" si="3299"/>
        <v>12459.60009525</v>
      </c>
      <c r="GO27" s="596">
        <f t="shared" si="3300"/>
        <v>18735.337409250002</v>
      </c>
      <c r="GP27" s="596">
        <f t="shared" si="3301"/>
        <v>9821.8149750000011</v>
      </c>
      <c r="GQ27" s="596">
        <f t="shared" si="3302"/>
        <v>6367.245570000001</v>
      </c>
      <c r="GR27" s="596">
        <f t="shared" si="3303"/>
        <v>6489.1715490000006</v>
      </c>
      <c r="GS27" s="596">
        <f t="shared" si="3304"/>
        <v>7003.9701270000014</v>
      </c>
      <c r="GT27" s="596">
        <f t="shared" si="3305"/>
        <v>8155.4932620000009</v>
      </c>
      <c r="GU27" s="596">
        <f t="shared" si="3306"/>
        <v>11941.972276500002</v>
      </c>
      <c r="GV27" s="596">
        <f t="shared" si="3307"/>
        <v>17956.987240500002</v>
      </c>
      <c r="GW27" s="596">
        <f t="shared" si="3308"/>
        <v>14902.360935000001</v>
      </c>
      <c r="GX27" s="596">
        <f t="shared" si="3309"/>
        <v>9660.8408820000004</v>
      </c>
      <c r="GY27" s="596">
        <f t="shared" si="3310"/>
        <v>9845.8357073999996</v>
      </c>
      <c r="GZ27" s="596">
        <f t="shared" si="3311"/>
        <v>10626.924970200002</v>
      </c>
      <c r="HA27" s="596">
        <f t="shared" si="3312"/>
        <v>12374.098321199999</v>
      </c>
      <c r="HB27" s="596">
        <f t="shared" si="3313"/>
        <v>18119.215398900003</v>
      </c>
      <c r="HC27" s="596">
        <f t="shared" si="3314"/>
        <v>27245.626785300003</v>
      </c>
      <c r="HD27" s="596">
        <f t="shared" si="3315"/>
        <v>11996.578335</v>
      </c>
      <c r="HE27" s="596">
        <f t="shared" si="3316"/>
        <v>7777.0921619999999</v>
      </c>
      <c r="HF27" s="596">
        <f t="shared" si="3317"/>
        <v>7926.0152034000002</v>
      </c>
      <c r="HG27" s="596">
        <f t="shared" si="3318"/>
        <v>8554.8013781999998</v>
      </c>
      <c r="HH27" s="596">
        <f t="shared" si="3319"/>
        <v>9961.2967692000002</v>
      </c>
      <c r="HI27" s="596">
        <f t="shared" si="3320"/>
        <v>14586.184554900001</v>
      </c>
      <c r="HJ27" s="596">
        <f t="shared" si="3321"/>
        <v>21933.054597300001</v>
      </c>
      <c r="HK27" s="596">
        <f t="shared" si="3322"/>
        <v>9735.422235</v>
      </c>
      <c r="HL27" s="596">
        <f t="shared" si="3323"/>
        <v>6311.2392420000006</v>
      </c>
      <c r="HM27" s="596">
        <f t="shared" si="3324"/>
        <v>6432.0927594000004</v>
      </c>
      <c r="HN27" s="596">
        <f t="shared" si="3325"/>
        <v>6942.3631662000016</v>
      </c>
      <c r="HO27" s="596">
        <f t="shared" si="3326"/>
        <v>8083.7574972000002</v>
      </c>
      <c r="HP27" s="596">
        <f t="shared" si="3327"/>
        <v>11836.930620900002</v>
      </c>
      <c r="HQ27" s="596">
        <f t="shared" si="3328"/>
        <v>17799.037479300001</v>
      </c>
      <c r="HR27" s="596">
        <f t="shared" si="3329"/>
        <v>9917.6319899999999</v>
      </c>
      <c r="HS27" s="596">
        <f t="shared" si="3330"/>
        <v>6429.3614280000002</v>
      </c>
      <c r="HT27" s="596">
        <f t="shared" si="3331"/>
        <v>6552.4768595999994</v>
      </c>
      <c r="HU27" s="596">
        <f t="shared" si="3332"/>
        <v>7072.2975708000004</v>
      </c>
      <c r="HV27" s="596">
        <f t="shared" si="3333"/>
        <v>8235.0544247999987</v>
      </c>
      <c r="HW27" s="596">
        <f t="shared" si="3334"/>
        <v>12058.472550600001</v>
      </c>
      <c r="HX27" s="596">
        <f t="shared" si="3335"/>
        <v>18132.167176200001</v>
      </c>
      <c r="HY27" s="596">
        <f t="shared" si="3336"/>
        <v>9007.8682050000007</v>
      </c>
      <c r="HZ27" s="596">
        <f t="shared" si="3337"/>
        <v>5839.5835260000003</v>
      </c>
      <c r="IA27" s="596">
        <f t="shared" si="3338"/>
        <v>5951.4053382000002</v>
      </c>
      <c r="IB27" s="596">
        <f t="shared" si="3339"/>
        <v>6423.5418786000009</v>
      </c>
      <c r="IC27" s="596">
        <f t="shared" si="3340"/>
        <v>7479.6367716000004</v>
      </c>
      <c r="ID27" s="596">
        <f t="shared" si="3341"/>
        <v>10952.325272700002</v>
      </c>
      <c r="IE27" s="596">
        <f t="shared" si="3342"/>
        <v>16468.868007900001</v>
      </c>
      <c r="IF27" s="596">
        <f t="shared" si="3343"/>
        <v>7408.7164200000007</v>
      </c>
      <c r="IG27" s="596">
        <f t="shared" si="3344"/>
        <v>4802.8920240000007</v>
      </c>
      <c r="IH27" s="596">
        <f t="shared" si="3345"/>
        <v>4894.8622968</v>
      </c>
      <c r="II27" s="596">
        <f t="shared" si="3346"/>
        <v>5283.1812264000009</v>
      </c>
      <c r="IJ27" s="596">
        <f t="shared" si="3347"/>
        <v>6151.7893584000003</v>
      </c>
      <c r="IK27" s="596">
        <f t="shared" si="3348"/>
        <v>9007.9772748000014</v>
      </c>
      <c r="IL27" s="596">
        <f t="shared" si="3349"/>
        <v>13545.177399600001</v>
      </c>
      <c r="IM27" s="596">
        <f t="shared" si="3350"/>
        <v>8971.4972025000006</v>
      </c>
      <c r="IN27" s="596">
        <f t="shared" si="3351"/>
        <v>5816.0050830000009</v>
      </c>
      <c r="IO27" s="596">
        <f t="shared" si="3352"/>
        <v>5927.375393100001</v>
      </c>
      <c r="IP27" s="596">
        <f t="shared" si="3353"/>
        <v>6397.6055913000009</v>
      </c>
      <c r="IQ27" s="596">
        <f t="shared" si="3354"/>
        <v>7449.4362978000008</v>
      </c>
      <c r="IR27" s="596">
        <f t="shared" si="3355"/>
        <v>10908.103150350002</v>
      </c>
      <c r="IS27" s="596">
        <f t="shared" si="3356"/>
        <v>16402.371781950002</v>
      </c>
      <c r="IT27" s="596">
        <f t="shared" si="3357"/>
        <v>10937.02491</v>
      </c>
      <c r="IU27" s="596">
        <f t="shared" si="3358"/>
        <v>7090.2092520000006</v>
      </c>
      <c r="IV27" s="596">
        <f t="shared" si="3359"/>
        <v>7225.9792164</v>
      </c>
      <c r="IW27" s="596">
        <f t="shared" si="3360"/>
        <v>7799.230177200001</v>
      </c>
      <c r="IX27" s="596">
        <f t="shared" si="3361"/>
        <v>9081.5020631999996</v>
      </c>
      <c r="IY27" s="596">
        <f t="shared" si="3362"/>
        <v>13297.913735400001</v>
      </c>
      <c r="IZ27" s="596">
        <f t="shared" si="3363"/>
        <v>19995.8986458</v>
      </c>
      <c r="JA27" s="596">
        <f t="shared" si="3364"/>
        <v>8028.7164825</v>
      </c>
      <c r="JB27" s="596">
        <f t="shared" si="3365"/>
        <v>5204.8230990000002</v>
      </c>
      <c r="JC27" s="596">
        <f t="shared" si="3366"/>
        <v>5304.4899243</v>
      </c>
      <c r="JD27" s="596">
        <f t="shared" si="3367"/>
        <v>5725.3054089000007</v>
      </c>
      <c r="JE27" s="596">
        <f t="shared" si="3368"/>
        <v>6666.6032034</v>
      </c>
      <c r="JF27" s="596">
        <f t="shared" si="3369"/>
        <v>9761.8118335500003</v>
      </c>
      <c r="JG27" s="596">
        <f t="shared" si="3370"/>
        <v>14678.70854835</v>
      </c>
      <c r="JH27" s="596">
        <f t="shared" si="3371"/>
        <v>10357.160992499999</v>
      </c>
      <c r="JI27" s="596">
        <f t="shared" si="3372"/>
        <v>6714.2974710000008</v>
      </c>
      <c r="JJ27" s="596">
        <f t="shared" si="3373"/>
        <v>6842.8691247000006</v>
      </c>
      <c r="JK27" s="596">
        <f t="shared" si="3374"/>
        <v>7385.7272181000008</v>
      </c>
      <c r="JL27" s="596">
        <f t="shared" si="3375"/>
        <v>8600.0150586</v>
      </c>
      <c r="JM27" s="596">
        <f t="shared" si="3376"/>
        <v>12592.879192950002</v>
      </c>
      <c r="JN27" s="596">
        <f t="shared" si="3377"/>
        <v>18935.747442150001</v>
      </c>
      <c r="JO27" s="596">
        <f t="shared" si="3378"/>
        <v>9126.6095024999995</v>
      </c>
      <c r="JP27" s="596">
        <f t="shared" si="3379"/>
        <v>5916.5606429999998</v>
      </c>
      <c r="JQ27" s="596">
        <f t="shared" si="3380"/>
        <v>6029.8564851000001</v>
      </c>
      <c r="JR27" s="596">
        <f t="shared" si="3381"/>
        <v>6508.2167073000001</v>
      </c>
      <c r="JS27" s="596">
        <f t="shared" si="3382"/>
        <v>7578.2329937999993</v>
      </c>
      <c r="JT27" s="596">
        <f t="shared" si="3383"/>
        <v>11096.698312350001</v>
      </c>
      <c r="JU27" s="596">
        <f t="shared" si="3384"/>
        <v>16685.959855950001</v>
      </c>
      <c r="JV27" s="596">
        <f t="shared" si="3385"/>
        <v>10007.7898725</v>
      </c>
      <c r="JW27" s="596">
        <f t="shared" si="3386"/>
        <v>6487.8086069999999</v>
      </c>
      <c r="JX27" s="596">
        <f t="shared" si="3387"/>
        <v>6612.0432399000001</v>
      </c>
      <c r="JY27" s="596">
        <f t="shared" si="3388"/>
        <v>7136.5894677000006</v>
      </c>
      <c r="JZ27" s="596">
        <f t="shared" si="3389"/>
        <v>8309.9165561999998</v>
      </c>
      <c r="KA27" s="596">
        <f t="shared" si="3390"/>
        <v>12168.092100150001</v>
      </c>
      <c r="KB27" s="596">
        <f t="shared" si="3391"/>
        <v>18297.000656550001</v>
      </c>
      <c r="KC27" s="596">
        <f t="shared" si="3392"/>
        <v>10543.1830875</v>
      </c>
      <c r="KD27" s="596">
        <f t="shared" si="3393"/>
        <v>6834.8911049999997</v>
      </c>
      <c r="KE27" s="596">
        <f t="shared" si="3394"/>
        <v>6965.7719984999994</v>
      </c>
      <c r="KF27" s="596">
        <f t="shared" si="3395"/>
        <v>7518.3802155000003</v>
      </c>
      <c r="KG27" s="596">
        <f t="shared" si="3396"/>
        <v>8754.4775429999991</v>
      </c>
      <c r="KH27" s="596">
        <f t="shared" si="3397"/>
        <v>12819.05640225</v>
      </c>
      <c r="KI27" s="596">
        <f t="shared" si="3398"/>
        <v>19275.847148249999</v>
      </c>
      <c r="KJ27" s="596">
        <f t="shared" si="3399"/>
        <v>11771.875604999999</v>
      </c>
      <c r="KK27" s="596">
        <f t="shared" si="3400"/>
        <v>7631.4228060000005</v>
      </c>
      <c r="KL27" s="596">
        <f t="shared" si="3401"/>
        <v>7777.5564341999998</v>
      </c>
      <c r="KM27" s="596">
        <f t="shared" si="3402"/>
        <v>8394.5650866000015</v>
      </c>
      <c r="KN27" s="596">
        <f t="shared" si="3403"/>
        <v>9774.7160196000004</v>
      </c>
      <c r="KO27" s="596">
        <f t="shared" si="3404"/>
        <v>14312.977028700001</v>
      </c>
      <c r="KP27" s="596">
        <f t="shared" si="3405"/>
        <v>21522.2360199</v>
      </c>
      <c r="KQ27" s="596">
        <f t="shared" si="3406"/>
        <v>8413.8754875000013</v>
      </c>
      <c r="KR27" s="596">
        <f t="shared" si="3407"/>
        <v>5454.5123850000009</v>
      </c>
      <c r="KS27" s="596">
        <f t="shared" si="3408"/>
        <v>5558.960494500001</v>
      </c>
      <c r="KT27" s="596">
        <f t="shared" si="3409"/>
        <v>5999.9636235000016</v>
      </c>
      <c r="KU27" s="596">
        <f t="shared" si="3410"/>
        <v>6986.4179910000003</v>
      </c>
      <c r="KV27" s="596">
        <f t="shared" si="3411"/>
        <v>10230.112058250003</v>
      </c>
      <c r="KW27" s="596">
        <f t="shared" si="3412"/>
        <v>15382.885460250001</v>
      </c>
      <c r="KX27" s="596">
        <f t="shared" si="3413"/>
        <v>5683.0799025000006</v>
      </c>
      <c r="KY27" s="596">
        <f t="shared" si="3414"/>
        <v>3684.2035230000006</v>
      </c>
      <c r="KZ27" s="596">
        <f t="shared" si="3415"/>
        <v>3754.7521011000003</v>
      </c>
      <c r="LA27" s="596">
        <f t="shared" si="3416"/>
        <v>4052.6238753000007</v>
      </c>
      <c r="LB27" s="596">
        <f t="shared" si="3417"/>
        <v>4718.9160018000002</v>
      </c>
      <c r="LC27" s="596">
        <f t="shared" si="3418"/>
        <v>6909.8412883500014</v>
      </c>
      <c r="LD27" s="596">
        <f t="shared" si="3419"/>
        <v>10390.237807950001</v>
      </c>
      <c r="LE27" s="596">
        <f t="shared" si="3420"/>
        <v>9516.0589125000006</v>
      </c>
      <c r="LF27" s="596">
        <f t="shared" si="3421"/>
        <v>6169.0312950000007</v>
      </c>
      <c r="LG27" s="596">
        <f t="shared" si="3422"/>
        <v>6287.1616815000007</v>
      </c>
      <c r="LH27" s="596">
        <f t="shared" si="3423"/>
        <v>6785.9344245000011</v>
      </c>
      <c r="LI27" s="596">
        <f t="shared" si="3424"/>
        <v>7901.6102970000002</v>
      </c>
      <c r="LJ27" s="596">
        <f t="shared" si="3425"/>
        <v>11570.215077750003</v>
      </c>
      <c r="LK27" s="596">
        <f t="shared" si="3426"/>
        <v>17397.980811750003</v>
      </c>
      <c r="LL27" s="596">
        <f t="shared" si="3427"/>
        <v>8174.7196649999996</v>
      </c>
      <c r="LM27" s="596">
        <f t="shared" si="3428"/>
        <v>5299.473438</v>
      </c>
      <c r="LN27" s="596">
        <f t="shared" si="3429"/>
        <v>5400.9527165999998</v>
      </c>
      <c r="LO27" s="596">
        <f t="shared" si="3430"/>
        <v>5829.4207818000004</v>
      </c>
      <c r="LP27" s="596">
        <f t="shared" si="3431"/>
        <v>6787.8361907999997</v>
      </c>
      <c r="LQ27" s="596">
        <f t="shared" si="3432"/>
        <v>9939.3315651000012</v>
      </c>
      <c r="LR27" s="596">
        <f t="shared" si="3433"/>
        <v>14945.642642700001</v>
      </c>
      <c r="LS27" s="596">
        <f t="shared" si="3434"/>
        <v>9162.334965</v>
      </c>
      <c r="LT27" s="596">
        <f t="shared" si="3435"/>
        <v>5939.7205980000008</v>
      </c>
      <c r="LU27" s="596">
        <f t="shared" si="3436"/>
        <v>6053.4599286000002</v>
      </c>
      <c r="LV27" s="596">
        <f t="shared" si="3437"/>
        <v>6533.6926578000011</v>
      </c>
      <c r="LW27" s="596">
        <f t="shared" si="3438"/>
        <v>7607.8974468000006</v>
      </c>
      <c r="LX27" s="596">
        <f t="shared" si="3439"/>
        <v>11140.135547100002</v>
      </c>
      <c r="LY27" s="596">
        <f t="shared" si="3440"/>
        <v>16751.275856700002</v>
      </c>
      <c r="LZ27" s="596">
        <f t="shared" si="3441"/>
        <v>11933.161642499997</v>
      </c>
      <c r="MA27" s="596">
        <f t="shared" si="3442"/>
        <v>7735.9806509999989</v>
      </c>
      <c r="MB27" s="596">
        <f t="shared" si="3443"/>
        <v>7884.1164506999985</v>
      </c>
      <c r="MC27" s="596">
        <f t="shared" si="3444"/>
        <v>8509.5787160999989</v>
      </c>
      <c r="MD27" s="596">
        <f t="shared" si="3445"/>
        <v>9908.6390465999993</v>
      </c>
      <c r="ME27" s="596">
        <f t="shared" si="3446"/>
        <v>14509.07860395</v>
      </c>
      <c r="MF27" s="596">
        <f>MF60*MF$32</f>
        <v>21817.111389149999</v>
      </c>
      <c r="MG27" s="596">
        <f t="shared" si="3448"/>
        <v>19481.8384425</v>
      </c>
      <c r="MH27" s="596">
        <f t="shared" si="3449"/>
        <v>12629.605611000001</v>
      </c>
      <c r="MI27" s="596">
        <f t="shared" si="3450"/>
        <v>12871.449122700002</v>
      </c>
      <c r="MJ27" s="596">
        <f t="shared" si="3451"/>
        <v>13892.566172100003</v>
      </c>
      <c r="MK27" s="596">
        <f t="shared" si="3452"/>
        <v>16176.643782600002</v>
      </c>
      <c r="ML27" s="596">
        <f t="shared" si="3453"/>
        <v>23687.228395950006</v>
      </c>
      <c r="MM27" s="728">
        <v>32730.73</v>
      </c>
      <c r="MN27" s="596">
        <f t="shared" si="3454"/>
        <v>23434.373405181901</v>
      </c>
      <c r="MO27" s="596">
        <f t="shared" si="3455"/>
        <v>25028.824052333501</v>
      </c>
      <c r="MP27" s="596">
        <f t="shared" si="3456"/>
        <v>25812.4144515279</v>
      </c>
      <c r="MQ27" s="596">
        <f t="shared" si="3457"/>
        <v>28658.618522254703</v>
      </c>
      <c r="MR27" s="596">
        <f t="shared" si="3458"/>
        <v>30851.0023788043</v>
      </c>
      <c r="MS27" s="596">
        <f t="shared" si="3459"/>
        <v>36189.676531856188</v>
      </c>
      <c r="MT27" s="596">
        <f t="shared" si="3460"/>
        <v>48743.800220604091</v>
      </c>
      <c r="MU27" s="596">
        <f t="shared" si="3461"/>
        <v>28456.676616000001</v>
      </c>
      <c r="MV27" s="596">
        <f t="shared" si="3462"/>
        <v>0</v>
      </c>
      <c r="MW27" s="596">
        <f t="shared" si="3463"/>
        <v>11216.500272000001</v>
      </c>
      <c r="MX27" s="596">
        <f>NA60*MX$32</f>
        <v>10394.303107000002</v>
      </c>
      <c r="MY27" s="596">
        <f t="shared" si="3465"/>
        <v>9875.0206870000002</v>
      </c>
      <c r="MZ27" s="596">
        <f>NA60*MZ$32</f>
        <v>11718.473277999999</v>
      </c>
      <c r="NA27" s="596">
        <f>NA60*NA$32</f>
        <v>14877.441333000001</v>
      </c>
      <c r="NB27" s="596">
        <f>$NH$60*NB$32</f>
        <v>11766.011514099999</v>
      </c>
      <c r="NC27" s="596">
        <f t="shared" ref="NC27:NH27" si="3706">$NH$60*NC$32</f>
        <v>0</v>
      </c>
      <c r="ND27" s="596">
        <f t="shared" si="3706"/>
        <v>7611.7549348199991</v>
      </c>
      <c r="NE27" s="596">
        <f t="shared" si="3706"/>
        <v>7453.9983558599988</v>
      </c>
      <c r="NF27" s="596">
        <f t="shared" si="3706"/>
        <v>8571.4407901599989</v>
      </c>
      <c r="NG27" s="596">
        <f t="shared" si="3706"/>
        <v>12245.854441769998</v>
      </c>
      <c r="NH27" s="596">
        <f t="shared" si="3706"/>
        <v>18082.847863289997</v>
      </c>
      <c r="NI27" s="596">
        <f>$NO$60*NI$32</f>
        <v>10717.62548047</v>
      </c>
      <c r="NJ27" s="596">
        <f t="shared" ref="NJ27:NN27" si="3707">$NO$60*NJ$32</f>
        <v>6947.9778976839998</v>
      </c>
      <c r="NK27" s="596">
        <f t="shared" si="3707"/>
        <v>7081.0242829587996</v>
      </c>
      <c r="NL27" s="596">
        <f t="shared" si="3707"/>
        <v>7642.7756874524002</v>
      </c>
      <c r="NM27" s="596">
        <f t="shared" si="3707"/>
        <v>8899.3248817143995</v>
      </c>
      <c r="NN27" s="596">
        <f t="shared" si="3707"/>
        <v>13031.154291081801</v>
      </c>
      <c r="NO27" s="596">
        <f>$NO$60*NO$32</f>
        <v>19594.7759646386</v>
      </c>
      <c r="NP27" s="596">
        <f>$NV$60*NP$32</f>
        <v>11214.337099554999</v>
      </c>
      <c r="NQ27" s="596">
        <f t="shared" ref="NQ27:NV27" si="3708">$NV$60*NQ$32</f>
        <v>7269.9840507459994</v>
      </c>
      <c r="NR27" s="596">
        <f t="shared" si="3708"/>
        <v>7409.1965112921998</v>
      </c>
      <c r="NS27" s="596">
        <f t="shared" si="3708"/>
        <v>7996.9824558206001</v>
      </c>
      <c r="NT27" s="596">
        <f t="shared" si="3708"/>
        <v>9311.7668054235983</v>
      </c>
      <c r="NU27" s="596">
        <f t="shared" si="3708"/>
        <v>13635.087107941701</v>
      </c>
      <c r="NV27" s="596">
        <f t="shared" si="3708"/>
        <v>20502.9018282209</v>
      </c>
      <c r="NW27" s="596">
        <f>$OC$60*NW$32</f>
        <v>8926.217252389999</v>
      </c>
      <c r="NX27" s="596">
        <f t="shared" ref="NX27:OC27" si="3709">$OC$60*NX$32</f>
        <v>5786.6511843079998</v>
      </c>
      <c r="NY27" s="596">
        <f t="shared" si="3709"/>
        <v>5897.4593984756002</v>
      </c>
      <c r="NZ27" s="596">
        <f t="shared" si="3709"/>
        <v>6365.3163027388</v>
      </c>
      <c r="OA27" s="596">
        <f t="shared" si="3709"/>
        <v>7411.8383254327991</v>
      </c>
      <c r="OB27" s="596">
        <f t="shared" si="3709"/>
        <v>10853.048976526601</v>
      </c>
      <c r="OC27" s="596">
        <f t="shared" si="3709"/>
        <v>16319.5875421282</v>
      </c>
      <c r="OD27" s="596">
        <f>$OJ$60*OD$32</f>
        <v>10143.643364719999</v>
      </c>
      <c r="OE27" s="596">
        <f t="shared" ref="OE27:OJ27" si="3710">$OJ$60*OE$32</f>
        <v>6575.8791467839992</v>
      </c>
      <c r="OF27" s="596">
        <f t="shared" si="3710"/>
        <v>6701.8002368287989</v>
      </c>
      <c r="OG27" s="596">
        <f t="shared" si="3710"/>
        <v>7233.4670614624001</v>
      </c>
      <c r="OH27" s="596">
        <f t="shared" si="3710"/>
        <v>8422.7218007743995</v>
      </c>
      <c r="OI27" s="596">
        <f t="shared" si="3710"/>
        <v>12333.271208276799</v>
      </c>
      <c r="OJ27" s="730">
        <f t="shared" si="3710"/>
        <v>18545.378317153598</v>
      </c>
      <c r="OK27" s="732">
        <f t="shared" si="3469"/>
        <v>10722.991677299999</v>
      </c>
      <c r="OL27" s="108">
        <f t="shared" si="3469"/>
        <v>6951.4566735600001</v>
      </c>
      <c r="OM27" s="108">
        <f t="shared" si="3469"/>
        <v>7084.5696736919999</v>
      </c>
      <c r="ON27" s="108">
        <f t="shared" si="3469"/>
        <v>7646.6023409160007</v>
      </c>
      <c r="OO27" s="108">
        <f t="shared" si="3469"/>
        <v>8903.7806754960002</v>
      </c>
      <c r="OP27" s="108">
        <f t="shared" si="3469"/>
        <v>13037.678846262001</v>
      </c>
      <c r="OQ27" s="108">
        <f t="shared" si="3469"/>
        <v>19604.586852773999</v>
      </c>
      <c r="OR27" s="108">
        <f t="shared" si="3470"/>
        <v>11068.404344280001</v>
      </c>
      <c r="OS27" s="108">
        <f t="shared" si="3470"/>
        <v>7175.3793680160006</v>
      </c>
      <c r="OT27" s="108">
        <f t="shared" si="3470"/>
        <v>7312.7802495312008</v>
      </c>
      <c r="OU27" s="108">
        <f t="shared" si="3470"/>
        <v>7892.9173048176017</v>
      </c>
      <c r="OV27" s="108">
        <f t="shared" si="3470"/>
        <v>9190.592296905601</v>
      </c>
      <c r="OW27" s="108">
        <f t="shared" si="3470"/>
        <v>13457.653006183204</v>
      </c>
      <c r="OX27" s="108">
        <f t="shared" si="3470"/>
        <v>20236.096494266403</v>
      </c>
      <c r="OY27" s="108">
        <f t="shared" ref="OY27:PE27" si="3711">$PE60*OY$32</f>
        <v>9936.3190471200014</v>
      </c>
      <c r="OZ27" s="108">
        <f t="shared" si="3711"/>
        <v>6441.4757960640018</v>
      </c>
      <c r="PA27" s="108">
        <f t="shared" si="3711"/>
        <v>6564.8232049248018</v>
      </c>
      <c r="PB27" s="108">
        <f t="shared" si="3711"/>
        <v>7085.6233756704023</v>
      </c>
      <c r="PC27" s="108">
        <f t="shared" si="3711"/>
        <v>8250.5711260224016</v>
      </c>
      <c r="PD27" s="108">
        <f t="shared" si="3711"/>
        <v>12081.193434532805</v>
      </c>
      <c r="PE27" s="108">
        <f t="shared" si="3711"/>
        <v>18166.332271665604</v>
      </c>
      <c r="PF27" s="108">
        <f t="shared" ref="PF27:PL27" si="3712">$PL60*PF$32</f>
        <v>10332.525503520001</v>
      </c>
      <c r="PG27" s="108">
        <f t="shared" si="3712"/>
        <v>6698.3268781440011</v>
      </c>
      <c r="PH27" s="108">
        <f t="shared" si="3712"/>
        <v>6826.5927119808002</v>
      </c>
      <c r="PI27" s="108">
        <f t="shared" si="3712"/>
        <v>7368.1595659584009</v>
      </c>
      <c r="PJ27" s="108">
        <f t="shared" si="3712"/>
        <v>8579.5591077503996</v>
      </c>
      <c r="PK27" s="108">
        <f t="shared" si="3712"/>
        <v>12562.925836348802</v>
      </c>
      <c r="PL27" s="108">
        <f t="shared" si="3712"/>
        <v>18890.706972297601</v>
      </c>
      <c r="PM27" s="108">
        <f t="shared" ref="PM27:PS27" si="3713">$PS60*PM$32</f>
        <v>9111.391447709997</v>
      </c>
      <c r="PN27" s="108">
        <f t="shared" si="3713"/>
        <v>5906.695145411999</v>
      </c>
      <c r="PO27" s="108">
        <f t="shared" si="3713"/>
        <v>6019.8020737283987</v>
      </c>
      <c r="PP27" s="108">
        <f t="shared" si="3713"/>
        <v>6497.3646599531994</v>
      </c>
      <c r="PQ27" s="108">
        <f t="shared" si="3713"/>
        <v>7565.5967607191988</v>
      </c>
      <c r="PR27" s="108">
        <f t="shared" si="3713"/>
        <v>11078.1952567674</v>
      </c>
      <c r="PS27" s="108">
        <f t="shared" si="3713"/>
        <v>16658.137053709797</v>
      </c>
      <c r="PT27" s="108">
        <f t="shared" ref="PT27:PZ27" si="3714">$PZ60*PT$32</f>
        <v>10012.771176472501</v>
      </c>
      <c r="PU27" s="108">
        <f t="shared" si="3714"/>
        <v>6491.0378661270006</v>
      </c>
      <c r="PV27" s="108">
        <f t="shared" si="3714"/>
        <v>6615.3343359039009</v>
      </c>
      <c r="PW27" s="108">
        <f t="shared" si="3714"/>
        <v>7140.1416527397014</v>
      </c>
      <c r="PX27" s="108">
        <f t="shared" si="3714"/>
        <v>8314.0527561882009</v>
      </c>
      <c r="PY27" s="108">
        <f t="shared" si="3714"/>
        <v>12174.148678704152</v>
      </c>
      <c r="PZ27" s="108">
        <f t="shared" si="3714"/>
        <v>18306.107854364553</v>
      </c>
      <c r="QA27" s="108">
        <f t="shared" ref="QA27:QG27" si="3715">$QG60*QA$32</f>
        <v>9533.1655010849991</v>
      </c>
      <c r="QB27" s="108">
        <f t="shared" si="3715"/>
        <v>6180.1210834619997</v>
      </c>
      <c r="QC27" s="108">
        <f t="shared" si="3715"/>
        <v>6298.4638276133992</v>
      </c>
      <c r="QD27" s="108">
        <f t="shared" si="3715"/>
        <v>6798.1331918081996</v>
      </c>
      <c r="QE27" s="108">
        <f t="shared" si="3715"/>
        <v>7915.8146643491991</v>
      </c>
      <c r="QF27" s="108">
        <f t="shared" si="3715"/>
        <v>11591.014329939901</v>
      </c>
      <c r="QG27" s="108">
        <f t="shared" si="3715"/>
        <v>17429.256374742297</v>
      </c>
      <c r="QH27" s="108">
        <f t="shared" ref="QH27:QN27" si="3716">$QN60*QH$32</f>
        <v>10347.174421709997</v>
      </c>
      <c r="QI27" s="108">
        <f t="shared" si="3716"/>
        <v>6707.8234182119986</v>
      </c>
      <c r="QJ27" s="108">
        <f t="shared" si="3716"/>
        <v>6836.2711006883983</v>
      </c>
      <c r="QK27" s="108">
        <f t="shared" si="3716"/>
        <v>7378.6057600331987</v>
      </c>
      <c r="QL27" s="108">
        <f t="shared" si="3716"/>
        <v>8591.7227611991984</v>
      </c>
      <c r="QM27" s="108">
        <f t="shared" si="3716"/>
        <v>12580.736900327398</v>
      </c>
      <c r="QN27" s="108">
        <f t="shared" si="3716"/>
        <v>18917.489235829798</v>
      </c>
      <c r="QO27" s="108">
        <f t="shared" ref="QO27:RB27" si="3717">$QU60*QO$32</f>
        <v>8961.0126761174997</v>
      </c>
      <c r="QP27" s="108">
        <f t="shared" si="3717"/>
        <v>5809.2082176209997</v>
      </c>
      <c r="QQ27" s="108">
        <f t="shared" si="3717"/>
        <v>5920.4483749797</v>
      </c>
      <c r="QR27" s="108">
        <f t="shared" si="3717"/>
        <v>6390.1290393831005</v>
      </c>
      <c r="QS27" s="108">
        <f t="shared" si="3717"/>
        <v>7440.7305255485999</v>
      </c>
      <c r="QT27" s="108">
        <f t="shared" si="3717"/>
        <v>10895.35541241045</v>
      </c>
      <c r="QU27" s="108">
        <f t="shared" si="3717"/>
        <v>16383.20317543965</v>
      </c>
      <c r="QV27" s="108">
        <f t="shared" ref="QV27:RB27" si="3718">$RB60*QV$32</f>
        <v>11697.559091399997</v>
      </c>
      <c r="QW27" s="108">
        <f t="shared" si="3718"/>
        <v>7583.245204079999</v>
      </c>
      <c r="QX27" s="108">
        <f t="shared" si="3718"/>
        <v>7728.4562824559989</v>
      </c>
      <c r="QY27" s="108">
        <f t="shared" si="3718"/>
        <v>8341.5697244879993</v>
      </c>
      <c r="QZ27" s="108">
        <f t="shared" si="3718"/>
        <v>9713.0076869279983</v>
      </c>
      <c r="RA27" s="108">
        <f t="shared" si="3718"/>
        <v>14222.618398715998</v>
      </c>
      <c r="RB27" s="108">
        <f t="shared" si="3718"/>
        <v>21386.364931931996</v>
      </c>
      <c r="RC27" s="108">
        <f t="shared" ref="RC27:RI27" si="3719">$RI60*RC$32</f>
        <v>9292.0657327499994</v>
      </c>
      <c r="RD27" s="108">
        <f t="shared" si="3719"/>
        <v>6023.8219233</v>
      </c>
      <c r="RE27" s="108">
        <f t="shared" si="3719"/>
        <v>6139.1717048099999</v>
      </c>
      <c r="RF27" s="108">
        <f t="shared" si="3719"/>
        <v>6626.2041156300002</v>
      </c>
      <c r="RG27" s="108">
        <f t="shared" si="3719"/>
        <v>7715.6187187799997</v>
      </c>
      <c r="RH27" s="108">
        <f t="shared" si="3719"/>
        <v>11297.870266785001</v>
      </c>
      <c r="RI27" s="108">
        <f t="shared" si="3719"/>
        <v>16988.459487944998</v>
      </c>
      <c r="RJ27" s="108">
        <f t="shared" ref="RJ27:RP27" si="3720">$RP60*RJ$32</f>
        <v>10634.966797072499</v>
      </c>
      <c r="RK27" s="108">
        <f t="shared" si="3720"/>
        <v>6894.3922684469999</v>
      </c>
      <c r="RL27" s="108">
        <f t="shared" si="3720"/>
        <v>7026.4125459279003</v>
      </c>
      <c r="RM27" s="108">
        <f t="shared" si="3720"/>
        <v>7583.8314952917008</v>
      </c>
      <c r="RN27" s="108">
        <f t="shared" si="3720"/>
        <v>8830.6896715002003</v>
      </c>
      <c r="RO27" s="108">
        <f t="shared" si="3720"/>
        <v>12930.652733268151</v>
      </c>
      <c r="RP27" s="108">
        <f t="shared" si="3720"/>
        <v>19443.653088992549</v>
      </c>
      <c r="RQ27" s="108">
        <f t="shared" ref="RQ27:RW27" si="3721">$RW60*RQ$32</f>
        <v>10935.928165814998</v>
      </c>
      <c r="RR27" s="108">
        <f t="shared" si="3721"/>
        <v>7089.4982592179995</v>
      </c>
      <c r="RS27" s="108">
        <f t="shared" si="3721"/>
        <v>7225.2546088625986</v>
      </c>
      <c r="RT27" s="108">
        <f t="shared" si="3721"/>
        <v>7798.4480851397993</v>
      </c>
      <c r="RU27" s="108">
        <f t="shared" si="3721"/>
        <v>9080.5913873387981</v>
      </c>
      <c r="RV27" s="108">
        <f t="shared" si="3721"/>
        <v>13296.5802457461</v>
      </c>
      <c r="RW27" s="108">
        <f t="shared" si="3721"/>
        <v>19993.8934948797</v>
      </c>
      <c r="RX27" s="108">
        <f t="shared" ref="RX27:SD27" si="3722">$SD60*RX$32</f>
        <v>14489.698151504999</v>
      </c>
      <c r="RY27" s="108">
        <f t="shared" si="3722"/>
        <v>9393.321560286</v>
      </c>
      <c r="RZ27" s="108">
        <f t="shared" si="3722"/>
        <v>9573.1936752701986</v>
      </c>
      <c r="SA27" s="108">
        <f t="shared" si="3722"/>
        <v>10332.6537163146</v>
      </c>
      <c r="SB27" s="108">
        <f t="shared" si="3722"/>
        <v>12031.445913387599</v>
      </c>
      <c r="SC27" s="108">
        <f t="shared" si="3722"/>
        <v>17617.4743731747</v>
      </c>
      <c r="SD27" s="108">
        <f t="shared" si="3722"/>
        <v>26491.165379061898</v>
      </c>
      <c r="SE27" s="108">
        <f t="shared" ref="SE27:SK27" si="3723">$SK60*SE$32</f>
        <v>10325.040207742501</v>
      </c>
      <c r="SF27" s="108">
        <f t="shared" si="3723"/>
        <v>6693.4743415710009</v>
      </c>
      <c r="SG27" s="108">
        <f t="shared" si="3723"/>
        <v>6821.647254494701</v>
      </c>
      <c r="SH27" s="108">
        <f t="shared" si="3723"/>
        <v>7362.8217757281018</v>
      </c>
      <c r="SI27" s="108">
        <f t="shared" si="3723"/>
        <v>8573.3437311186008</v>
      </c>
      <c r="SJ27" s="108">
        <f t="shared" si="3723"/>
        <v>12553.824749137952</v>
      </c>
      <c r="SK27" s="108">
        <f t="shared" si="3723"/>
        <v>18877.021786707151</v>
      </c>
      <c r="SL27" s="108">
        <f t="shared" ref="SL27:SR27" si="3724">$SR60*SL$32</f>
        <v>10046.361007559999</v>
      </c>
      <c r="SM27" s="108">
        <f t="shared" si="3724"/>
        <v>6512.8133428319998</v>
      </c>
      <c r="SN27" s="108">
        <f t="shared" si="3724"/>
        <v>6637.5267898224001</v>
      </c>
      <c r="SO27" s="108">
        <f t="shared" si="3724"/>
        <v>7164.0946771152003</v>
      </c>
      <c r="SP27" s="108">
        <f t="shared" si="3724"/>
        <v>8341.9438986911991</v>
      </c>
      <c r="SQ27" s="108">
        <f t="shared" si="3724"/>
        <v>12214.9892802264</v>
      </c>
      <c r="SR27" s="108">
        <f t="shared" si="3724"/>
        <v>18367.519331752799</v>
      </c>
      <c r="SS27" s="108">
        <f t="shared" ref="SS27:SY27" si="3725">$SY60*SS$32</f>
        <v>9867.8605169174989</v>
      </c>
      <c r="ST27" s="108">
        <f t="shared" si="3725"/>
        <v>6397.0957833809998</v>
      </c>
      <c r="SU27" s="108">
        <f t="shared" si="3725"/>
        <v>6519.5933622117</v>
      </c>
      <c r="SV27" s="108">
        <f t="shared" si="3725"/>
        <v>7036.8053617190999</v>
      </c>
      <c r="SW27" s="108">
        <f t="shared" si="3725"/>
        <v>8193.7269395645999</v>
      </c>
      <c r="SX27" s="108">
        <f t="shared" si="3725"/>
        <v>11997.957304362451</v>
      </c>
      <c r="SY27" s="108">
        <f t="shared" si="3725"/>
        <v>18041.171193343649</v>
      </c>
      <c r="SZ27" s="108">
        <f t="shared" ref="SZ27:TF27" si="3726">$TF60*SZ$32</f>
        <v>8741.2432006424988</v>
      </c>
      <c r="TA27" s="108">
        <f t="shared" si="3726"/>
        <v>5666.7369714509996</v>
      </c>
      <c r="TB27" s="108">
        <f t="shared" si="3726"/>
        <v>5775.2489560106997</v>
      </c>
      <c r="TC27" s="108">
        <f t="shared" si="3726"/>
        <v>6233.4106685960996</v>
      </c>
      <c r="TD27" s="108">
        <f t="shared" si="3726"/>
        <v>7258.2460783265988</v>
      </c>
      <c r="TE27" s="108">
        <f t="shared" si="3726"/>
        <v>10628.146043263951</v>
      </c>
      <c r="TF27" s="108">
        <f t="shared" si="3726"/>
        <v>15981.403948209148</v>
      </c>
      <c r="TG27" s="108">
        <f t="shared" ref="TG27:TM27" si="3727">$TM60*TG$32</f>
        <v>9313.6277866499986</v>
      </c>
      <c r="TH27" s="108">
        <f t="shared" si="3727"/>
        <v>6037.8000823799994</v>
      </c>
      <c r="TI27" s="108">
        <f t="shared" si="3727"/>
        <v>6153.4175307659989</v>
      </c>
      <c r="TJ27" s="108">
        <f t="shared" si="3727"/>
        <v>6641.5800906179993</v>
      </c>
      <c r="TK27" s="108">
        <f t="shared" si="3727"/>
        <v>7733.5226587079987</v>
      </c>
      <c r="TL27" s="108">
        <f t="shared" si="3727"/>
        <v>11324.086750250999</v>
      </c>
      <c r="TM27" s="108">
        <f t="shared" si="3727"/>
        <v>17027.880870626999</v>
      </c>
      <c r="TN27" s="108">
        <f t="shared" ref="TN27:TT27" si="3728">$TT60*TN$32</f>
        <v>8436.8147281274996</v>
      </c>
      <c r="TO27" s="108">
        <f t="shared" si="3728"/>
        <v>5469.3833409929994</v>
      </c>
      <c r="TP27" s="108">
        <f t="shared" si="3728"/>
        <v>5574.1162134800998</v>
      </c>
      <c r="TQ27" s="108">
        <f t="shared" si="3728"/>
        <v>6016.3216750923002</v>
      </c>
      <c r="TR27" s="108">
        <f t="shared" si="3728"/>
        <v>7005.4654708037988</v>
      </c>
      <c r="TS27" s="108">
        <f t="shared" si="3728"/>
        <v>10258.00301081985</v>
      </c>
      <c r="TT27" s="108">
        <f t="shared" si="3728"/>
        <v>15424.824720183449</v>
      </c>
      <c r="TU27" s="108">
        <f t="shared" ref="TU27:UA27" si="3729">$UA60*TU$32</f>
        <v>12421.878558839999</v>
      </c>
      <c r="TV27" s="108">
        <f t="shared" si="3729"/>
        <v>8052.8040312479998</v>
      </c>
      <c r="TW27" s="108">
        <f t="shared" si="3729"/>
        <v>8207.0066616335989</v>
      </c>
      <c r="TX27" s="108">
        <f t="shared" si="3729"/>
        <v>8858.0844343728004</v>
      </c>
      <c r="TY27" s="108">
        <f t="shared" si="3729"/>
        <v>10314.442610236798</v>
      </c>
      <c r="TZ27" s="108">
        <f t="shared" si="3729"/>
        <v>15103.290964989599</v>
      </c>
      <c r="UA27" s="108">
        <f t="shared" si="3729"/>
        <v>22710.620730679198</v>
      </c>
      <c r="UB27" s="108">
        <f t="shared" ref="UB27:UH27" si="3730">$UH60*UB$32</f>
        <v>14004.119456100001</v>
      </c>
      <c r="UC27" s="108">
        <f t="shared" si="3730"/>
        <v>9078.5326129200002</v>
      </c>
      <c r="UD27" s="108">
        <f t="shared" si="3730"/>
        <v>9252.3768544440009</v>
      </c>
      <c r="UE27" s="108">
        <f t="shared" si="3730"/>
        <v>9986.385874212001</v>
      </c>
      <c r="UF27" s="108">
        <f t="shared" si="3730"/>
        <v>11628.248155272</v>
      </c>
      <c r="UG27" s="108">
        <f t="shared" si="3730"/>
        <v>17027.077655934001</v>
      </c>
      <c r="UH27" s="108">
        <f t="shared" si="3730"/>
        <v>25603.393571118002</v>
      </c>
      <c r="UI27" s="108">
        <f t="shared" si="3491"/>
        <v>16220.360861675777</v>
      </c>
      <c r="UJ27" s="108">
        <f t="shared" si="3491"/>
        <v>10515.268420672573</v>
      </c>
      <c r="UK27" s="108">
        <f t="shared" si="3491"/>
        <v>10716.624624472686</v>
      </c>
      <c r="UL27" s="108">
        <f t="shared" si="3491"/>
        <v>11566.795262739834</v>
      </c>
      <c r="UM27" s="108">
        <f t="shared" si="3491"/>
        <v>13468.492743074232</v>
      </c>
      <c r="UN27" s="108">
        <f t="shared" si="3491"/>
        <v>19721.721516644415</v>
      </c>
      <c r="UO27" s="108">
        <f t="shared" si="3491"/>
        <v>29655.294237449994</v>
      </c>
      <c r="UP27" s="108">
        <f t="shared" si="3492"/>
        <v>15041.809563297369</v>
      </c>
      <c r="UQ27" s="108">
        <f t="shared" si="3492"/>
        <v>9751.2420617238113</v>
      </c>
      <c r="UR27" s="108">
        <f t="shared" si="3492"/>
        <v>9937.967973544055</v>
      </c>
      <c r="US27" s="108">
        <f t="shared" si="3492"/>
        <v>10726.366267896194</v>
      </c>
      <c r="UT27" s="108">
        <f t="shared" si="3492"/>
        <v>12489.888768420711</v>
      </c>
      <c r="UU27" s="108">
        <f t="shared" si="3492"/>
        <v>18288.765696616047</v>
      </c>
      <c r="UV27" s="108">
        <f t="shared" si="3492"/>
        <v>27500.57734641471</v>
      </c>
      <c r="UW27" s="108">
        <f t="shared" si="3493"/>
        <v>14088.405038847657</v>
      </c>
      <c r="UX27" s="108">
        <f t="shared" si="3493"/>
        <v>9133.1729217357224</v>
      </c>
      <c r="UY27" s="108">
        <f t="shared" si="3493"/>
        <v>9308.0634670455547</v>
      </c>
      <c r="UZ27" s="108">
        <f t="shared" si="3493"/>
        <v>10046.490213909294</v>
      </c>
      <c r="VA27" s="108">
        <f t="shared" si="3493"/>
        <v>11698.234252946606</v>
      </c>
      <c r="VB27" s="108">
        <f t="shared" si="3493"/>
        <v>17129.55729895753</v>
      </c>
      <c r="VC27" s="108">
        <f t="shared" si="3493"/>
        <v>25757.490867575958</v>
      </c>
      <c r="VD27" s="108">
        <f t="shared" si="3494"/>
        <v>14063.262212510808</v>
      </c>
      <c r="VE27" s="108">
        <f t="shared" si="3494"/>
        <v>9116.8734343173528</v>
      </c>
      <c r="VF27" s="108">
        <f t="shared" si="3494"/>
        <v>9291.4518617830036</v>
      </c>
      <c r="VG27" s="108">
        <f t="shared" si="3494"/>
        <v>10028.560777749088</v>
      </c>
      <c r="VH27" s="108">
        <f t="shared" si="3494"/>
        <v>11677.357037146905</v>
      </c>
      <c r="VI27" s="108">
        <f t="shared" si="3494"/>
        <v>17098.98709010797</v>
      </c>
      <c r="VJ27" s="108">
        <f t="shared" si="3494"/>
        <v>25711.522845080108</v>
      </c>
      <c r="VK27" s="108">
        <f t="shared" si="3495"/>
        <v>12501.01325467993</v>
      </c>
      <c r="VL27" s="108">
        <f t="shared" si="3495"/>
        <v>8104.1051444131972</v>
      </c>
      <c r="VM27" s="108">
        <f t="shared" si="3495"/>
        <v>8259.2901365402577</v>
      </c>
      <c r="VN27" s="108">
        <f t="shared" si="3495"/>
        <v>8914.5156588545178</v>
      </c>
      <c r="VO27" s="108">
        <f t="shared" si="3495"/>
        <v>10380.151695610095</v>
      </c>
      <c r="VP27" s="108">
        <f t="shared" si="3495"/>
        <v>15199.507840000497</v>
      </c>
      <c r="VQ27" s="108">
        <f t="shared" si="3495"/>
        <v>22855.30078493552</v>
      </c>
      <c r="VR27" s="108">
        <f t="shared" si="3496"/>
        <v>12136.897101912189</v>
      </c>
      <c r="VS27" s="108">
        <f t="shared" si="3496"/>
        <v>7868.0574315844542</v>
      </c>
      <c r="VT27" s="108">
        <f t="shared" si="3496"/>
        <v>8018.7223611254331</v>
      </c>
      <c r="VU27" s="108">
        <f t="shared" si="3496"/>
        <v>8654.8631747429008</v>
      </c>
      <c r="VV27" s="108">
        <f t="shared" si="3496"/>
        <v>10077.80973151881</v>
      </c>
      <c r="VW27" s="108">
        <f t="shared" si="3496"/>
        <v>14756.792821152547</v>
      </c>
      <c r="VX27" s="108">
        <f t="shared" si="3496"/>
        <v>22189.596011840837</v>
      </c>
      <c r="VY27" s="108">
        <f t="shared" si="3497"/>
        <v>11322.570097490065</v>
      </c>
      <c r="VZ27" s="108">
        <f t="shared" si="3497"/>
        <v>7340.1488907866624</v>
      </c>
      <c r="WA27" s="108">
        <f t="shared" si="3497"/>
        <v>7480.7049333761943</v>
      </c>
      <c r="WB27" s="108">
        <f t="shared" si="3497"/>
        <v>8074.1637798653283</v>
      </c>
      <c r="WC27" s="108">
        <f t="shared" si="3497"/>
        <v>9401.637515433129</v>
      </c>
      <c r="WD27" s="108">
        <f t="shared" si="3497"/>
        <v>13766.68350474137</v>
      </c>
      <c r="WE27" s="108">
        <f t="shared" si="3497"/>
        <v>20700.781605824937</v>
      </c>
      <c r="WF27" s="108">
        <f t="shared" si="3498"/>
        <v>9499.2333236550494</v>
      </c>
      <c r="WG27" s="108">
        <f t="shared" si="3498"/>
        <v>6158.1236718867221</v>
      </c>
      <c r="WH27" s="108">
        <f t="shared" si="3498"/>
        <v>6276.0451890079576</v>
      </c>
      <c r="WI27" s="108">
        <f t="shared" si="3498"/>
        <v>6773.9360390753955</v>
      </c>
      <c r="WJ27" s="108">
        <f t="shared" si="3498"/>
        <v>7887.639256331503</v>
      </c>
      <c r="WK27" s="108">
        <f t="shared" si="3498"/>
        <v>11549.757482485416</v>
      </c>
      <c r="WL27" s="108">
        <f t="shared" si="3498"/>
        <v>17367.218993799681</v>
      </c>
      <c r="WM27" s="108">
        <f t="shared" si="3499"/>
        <v>9567.4068011634572</v>
      </c>
      <c r="WN27" s="108">
        <f t="shared" si="3499"/>
        <v>6202.3188917887246</v>
      </c>
      <c r="WO27" s="108">
        <f t="shared" si="3499"/>
        <v>6321.0867003548919</v>
      </c>
      <c r="WP27" s="108">
        <f t="shared" si="3499"/>
        <v>6822.5507809675973</v>
      </c>
      <c r="WQ27" s="108">
        <f t="shared" si="3499"/>
        <v>7944.2467507591737</v>
      </c>
      <c r="WR27" s="108">
        <f t="shared" si="3499"/>
        <v>11632.647027897363</v>
      </c>
      <c r="WS27" s="108">
        <f t="shared" si="3499"/>
        <v>17491.858917161604</v>
      </c>
      <c r="WT27" s="108">
        <f t="shared" si="3500"/>
        <v>9811.8186097692251</v>
      </c>
      <c r="WU27" s="108">
        <f t="shared" si="3500"/>
        <v>6360.7651677124641</v>
      </c>
      <c r="WV27" s="108">
        <f t="shared" si="3500"/>
        <v>6482.5670539027033</v>
      </c>
      <c r="WW27" s="108">
        <f t="shared" si="3500"/>
        <v>6996.8416844837111</v>
      </c>
      <c r="WX27" s="108">
        <f t="shared" si="3500"/>
        <v>8147.1928318359642</v>
      </c>
      <c r="WY27" s="108">
        <f t="shared" si="3500"/>
        <v>11929.818075188377</v>
      </c>
      <c r="WZ27" s="108">
        <f t="shared" si="3500"/>
        <v>17938.711127240153</v>
      </c>
      <c r="XA27" s="108">
        <f t="shared" si="3501"/>
        <v>12368.990356893339</v>
      </c>
      <c r="XB27" s="108">
        <f t="shared" si="3501"/>
        <v>8018.517886537752</v>
      </c>
      <c r="XC27" s="108">
        <f t="shared" si="3501"/>
        <v>8172.063973726772</v>
      </c>
      <c r="XD27" s="108">
        <f t="shared" si="3501"/>
        <v>8820.3696751915268</v>
      </c>
      <c r="XE27" s="108">
        <f t="shared" si="3501"/>
        <v>10270.527165310055</v>
      </c>
      <c r="XF27" s="108">
        <f t="shared" si="3501"/>
        <v>15038.98620634687</v>
      </c>
      <c r="XG27" s="108">
        <f t="shared" si="3501"/>
        <v>22613.926507671891</v>
      </c>
      <c r="XH27" s="108">
        <f t="shared" si="3502"/>
        <v>11435.499714251973</v>
      </c>
      <c r="XI27" s="108">
        <f t="shared" si="3502"/>
        <v>7413.3584354461063</v>
      </c>
      <c r="XJ27" s="108">
        <f t="shared" si="3502"/>
        <v>7555.3163629333721</v>
      </c>
      <c r="XK27" s="108">
        <f t="shared" si="3502"/>
        <v>8154.694278990718</v>
      </c>
      <c r="XL27" s="108">
        <f t="shared" si="3502"/>
        <v>9495.4080385926736</v>
      </c>
      <c r="XM27" s="108">
        <f t="shared" si="3502"/>
        <v>13903.990342224986</v>
      </c>
      <c r="XN27" s="108">
        <f t="shared" si="3502"/>
        <v>20907.248098263433</v>
      </c>
      <c r="XO27" s="108">
        <f t="shared" si="3503"/>
        <v>11399.560262488129</v>
      </c>
      <c r="XP27" s="108">
        <f t="shared" si="3503"/>
        <v>7390.0597563716155</v>
      </c>
      <c r="XQ27" s="108">
        <f t="shared" si="3503"/>
        <v>7531.5715389404331</v>
      </c>
      <c r="XR27" s="108">
        <f t="shared" si="3503"/>
        <v>8129.0657320087776</v>
      </c>
      <c r="XS27" s="108">
        <f t="shared" si="3503"/>
        <v>9465.5659007142822</v>
      </c>
      <c r="XT27" s="108">
        <f t="shared" si="3503"/>
        <v>13860.292926045913</v>
      </c>
      <c r="XU27" s="108">
        <f t="shared" si="3503"/>
        <v>20841.540866107611</v>
      </c>
      <c r="XV27" s="108">
        <f t="shared" si="3504"/>
        <v>10875.617794296388</v>
      </c>
      <c r="XW27" s="108">
        <f t="shared" si="3504"/>
        <v>7050.4005011300724</v>
      </c>
      <c r="XX27" s="108">
        <f t="shared" si="3504"/>
        <v>7185.4081703006477</v>
      </c>
      <c r="XY27" s="108">
        <f t="shared" si="3504"/>
        <v>7755.4405512430803</v>
      </c>
      <c r="XZ27" s="108">
        <f t="shared" si="3504"/>
        <v>9030.5129822985182</v>
      </c>
      <c r="YA27" s="108">
        <f t="shared" si="3504"/>
        <v>13223.251152651403</v>
      </c>
      <c r="YB27" s="108">
        <f t="shared" si="3504"/>
        <v>19883.629498399812</v>
      </c>
      <c r="YC27" s="108">
        <f t="shared" si="3505"/>
        <v>12466.39217122938</v>
      </c>
      <c r="YD27" s="108">
        <f t="shared" si="3505"/>
        <v>8081.6611316935305</v>
      </c>
      <c r="YE27" s="108">
        <f t="shared" si="3505"/>
        <v>8236.4163448536183</v>
      </c>
      <c r="YF27" s="108">
        <f t="shared" si="3505"/>
        <v>8889.8272448628832</v>
      </c>
      <c r="YG27" s="108">
        <f t="shared" si="3505"/>
        <v>10351.404258041501</v>
      </c>
      <c r="YH27" s="108">
        <f t="shared" si="3505"/>
        <v>15157.413377846484</v>
      </c>
      <c r="YI27" s="108">
        <f t="shared" si="3505"/>
        <v>22792.003893744204</v>
      </c>
      <c r="YJ27" s="108">
        <f t="shared" si="3506"/>
        <v>16594.648647413189</v>
      </c>
      <c r="YK27" s="108">
        <f t="shared" si="3506"/>
        <v>10757.910157633378</v>
      </c>
      <c r="YL27" s="108">
        <f t="shared" si="3506"/>
        <v>10963.912692566784</v>
      </c>
      <c r="YM27" s="108">
        <f t="shared" si="3506"/>
        <v>11833.701173396717</v>
      </c>
      <c r="YN27" s="108">
        <f t="shared" si="3506"/>
        <v>13779.280669989987</v>
      </c>
      <c r="YO27" s="108">
        <f t="shared" si="3506"/>
        <v>20176.803838199627</v>
      </c>
      <c r="YP27" s="108">
        <f t="shared" si="3506"/>
        <v>30339.59556158094</v>
      </c>
      <c r="YQ27" s="108">
        <f t="shared" si="3507"/>
        <v>13232.255241362829</v>
      </c>
      <c r="YR27" s="108">
        <f t="shared" si="3507"/>
        <v>11461.008476770952</v>
      </c>
      <c r="YS27" s="108">
        <f t="shared" si="3507"/>
        <v>13961.592144430071</v>
      </c>
      <c r="YT27" s="108">
        <f t="shared" si="3507"/>
        <v>15107.692992107166</v>
      </c>
      <c r="YU27" s="108">
        <f t="shared" si="3507"/>
        <v>23234.589911999297</v>
      </c>
      <c r="YV27" s="108">
        <f t="shared" si="3507"/>
        <v>9272.9977675692262</v>
      </c>
      <c r="YW27" s="108">
        <f t="shared" si="3507"/>
        <v>17920.84961822367</v>
      </c>
      <c r="YX27" s="108">
        <f t="shared" si="3508"/>
        <v>11103.628719409971</v>
      </c>
      <c r="YY27" s="108">
        <f t="shared" si="3508"/>
        <v>7198.2144801692239</v>
      </c>
      <c r="YZ27" s="108">
        <f t="shared" si="3508"/>
        <v>7336.0526297894849</v>
      </c>
      <c r="ZA27" s="108">
        <f t="shared" si="3508"/>
        <v>7918.0359281861456</v>
      </c>
      <c r="ZB27" s="108">
        <f t="shared" si="3508"/>
        <v>9219.840674599729</v>
      </c>
      <c r="ZC27" s="108">
        <f t="shared" si="3508"/>
        <v>13500.480987806746</v>
      </c>
      <c r="ZD27" s="108">
        <f t="shared" si="3508"/>
        <v>20300.496369072993</v>
      </c>
      <c r="ZE27" s="108">
        <f t="shared" si="3509"/>
        <v>13610.047262251092</v>
      </c>
      <c r="ZF27" s="108">
        <f t="shared" si="3509"/>
        <v>8823.0651217351897</v>
      </c>
      <c r="ZG27" s="108">
        <f t="shared" si="3509"/>
        <v>8992.0174325769276</v>
      </c>
      <c r="ZH27" s="108">
        <f t="shared" si="3509"/>
        <v>9705.3716339087096</v>
      </c>
      <c r="ZI27" s="108">
        <f t="shared" si="3509"/>
        <v>11301.03234741401</v>
      </c>
      <c r="ZJ27" s="108">
        <f t="shared" si="3509"/>
        <v>16547.940222999088</v>
      </c>
      <c r="ZK27" s="108">
        <f t="shared" si="3509"/>
        <v>24882.920891191479</v>
      </c>
      <c r="ZL27" s="108">
        <f t="shared" si="3510"/>
        <v>14092.034129910317</v>
      </c>
      <c r="ZM27" s="108">
        <f t="shared" si="3510"/>
        <v>9135.5255738728956</v>
      </c>
      <c r="ZN27" s="108">
        <f t="shared" si="3510"/>
        <v>9310.4611699683337</v>
      </c>
      <c r="ZO27" s="108">
        <f t="shared" si="3510"/>
        <v>10049.078131260187</v>
      </c>
      <c r="ZP27" s="108">
        <f t="shared" si="3510"/>
        <v>11701.247649939327</v>
      </c>
      <c r="ZQ27" s="108">
        <f t="shared" si="3510"/>
        <v>17133.969773125445</v>
      </c>
      <c r="ZR27" s="108">
        <f t="shared" si="3510"/>
        <v>25764.125847167074</v>
      </c>
      <c r="ZS27" s="108">
        <f t="shared" si="3511"/>
        <v>10048.943133547462</v>
      </c>
      <c r="ZT27" s="108">
        <f t="shared" si="3511"/>
        <v>6514.4872727824932</v>
      </c>
      <c r="ZU27" s="108">
        <f t="shared" si="3511"/>
        <v>6639.2327737506685</v>
      </c>
      <c r="ZV27" s="108">
        <f t="shared" si="3511"/>
        <v>7165.936000060743</v>
      </c>
      <c r="ZW27" s="108">
        <f t="shared" si="3511"/>
        <v>8344.0879536490647</v>
      </c>
      <c r="ZX27" s="108">
        <f t="shared" si="3511"/>
        <v>12218.128789271846</v>
      </c>
      <c r="ZY27" s="108">
        <f t="shared" si="3511"/>
        <v>18372.240170368499</v>
      </c>
      <c r="ZZ27" s="108">
        <v>20764.357300399799</v>
      </c>
      <c r="AAA27" s="108">
        <v>19108.062455745679</v>
      </c>
      <c r="AAB27" s="108">
        <v>17773.913442506495</v>
      </c>
      <c r="AAC27" s="108">
        <v>20167.554186259949</v>
      </c>
      <c r="AAD27" s="108">
        <v>22264.929059132159</v>
      </c>
      <c r="AAE27" s="108">
        <v>25932.708178637709</v>
      </c>
      <c r="AAF27" s="108">
        <v>40656.916270038695</v>
      </c>
      <c r="AAG27" s="108">
        <v>27059.900025547533</v>
      </c>
      <c r="AAH27" s="108">
        <v>25155.807125615425</v>
      </c>
      <c r="AAI27" s="108">
        <v>25211.433182869947</v>
      </c>
      <c r="AAJ27" s="108">
        <v>27063.192424117588</v>
      </c>
      <c r="AAK27" s="108">
        <v>30907.793851318889</v>
      </c>
      <c r="AAL27" s="108">
        <v>32657.526676871374</v>
      </c>
      <c r="AAM27" s="108">
        <v>47825.646691160902</v>
      </c>
      <c r="AAN27" s="108">
        <v>40090.92276654856</v>
      </c>
      <c r="AAO27" s="108">
        <v>36528.188706282199</v>
      </c>
      <c r="AAP27" s="596">
        <f t="shared" ca="1" si="864"/>
        <v>33489.474971901887</v>
      </c>
      <c r="AAQ27" s="596">
        <f t="shared" ca="1" si="864"/>
        <v>36369.925872500549</v>
      </c>
      <c r="AAR27" s="596">
        <f t="shared" ca="1" si="864"/>
        <v>40002.971930641303</v>
      </c>
      <c r="AAS27" s="596">
        <f t="shared" ca="1" si="864"/>
        <v>43691.193852569115</v>
      </c>
      <c r="AAT27" s="596">
        <f t="shared" ca="1" si="864"/>
        <v>53929.810131894505</v>
      </c>
      <c r="AAU27" s="596">
        <f t="shared" ca="1" si="864"/>
        <v>50084.712916012046</v>
      </c>
      <c r="AAV27" s="596">
        <f t="shared" ca="1" si="864"/>
        <v>73154.117106494436</v>
      </c>
      <c r="AAW27" s="596">
        <f t="shared" ca="1" si="864"/>
        <v>44373.023876381441</v>
      </c>
      <c r="AAX27" s="348">
        <v>0</v>
      </c>
      <c r="AAY27" s="596">
        <f t="shared" ca="1" si="2861"/>
        <v>16548.109096741988</v>
      </c>
      <c r="AAZ27" s="596">
        <f t="shared" ca="1" si="2861"/>
        <v>18978.338943439474</v>
      </c>
      <c r="ABA27" s="596">
        <f t="shared" ca="1" si="2861"/>
        <v>21629.708378288782</v>
      </c>
      <c r="ABB27" s="596">
        <f t="shared" ca="1" si="2861"/>
        <v>12281.763486095151</v>
      </c>
      <c r="ABC27" s="596">
        <f t="shared" ca="1" si="2861"/>
        <v>11054.447058560647</v>
      </c>
      <c r="ABD27" s="596">
        <f t="shared" ca="1" si="2861"/>
        <v>13517.959299166105</v>
      </c>
      <c r="ABE27" s="348">
        <v>0</v>
      </c>
      <c r="ABF27" s="596">
        <f t="shared" ca="1" si="2861"/>
        <v>9912.0604450488208</v>
      </c>
      <c r="ABG27" s="596">
        <f t="shared" ca="1" si="2861"/>
        <v>13018.251188272008</v>
      </c>
      <c r="ABH27" s="596">
        <f t="shared" ca="1" si="2861"/>
        <v>15568.729036001538</v>
      </c>
      <c r="ABI27" s="108">
        <f t="shared" ref="ABI27:ABO27" si="3731">$ABO60*ABI$32</f>
        <v>0</v>
      </c>
      <c r="ABJ27" s="108">
        <f t="shared" si="3731"/>
        <v>0</v>
      </c>
      <c r="ABK27" s="108">
        <f t="shared" si="3731"/>
        <v>0</v>
      </c>
      <c r="ABL27" s="108">
        <f t="shared" si="3731"/>
        <v>0</v>
      </c>
      <c r="ABM27" s="108">
        <f t="shared" si="3731"/>
        <v>0</v>
      </c>
      <c r="ABN27" s="108">
        <f t="shared" si="3731"/>
        <v>0</v>
      </c>
      <c r="ABO27" s="108">
        <f t="shared" si="3731"/>
        <v>0</v>
      </c>
      <c r="ABP27" s="108">
        <f t="shared" ref="ABP27:ABV27" si="3732">$ABV60*ABP$32</f>
        <v>0</v>
      </c>
      <c r="ABQ27" s="108">
        <f t="shared" si="3732"/>
        <v>0</v>
      </c>
      <c r="ABR27" s="108">
        <f t="shared" si="3732"/>
        <v>0</v>
      </c>
      <c r="ABS27" s="108">
        <f t="shared" si="3732"/>
        <v>0</v>
      </c>
      <c r="ABT27" s="108">
        <f t="shared" si="3732"/>
        <v>0</v>
      </c>
      <c r="ABU27" s="108">
        <f t="shared" si="3732"/>
        <v>0</v>
      </c>
      <c r="ABV27" s="108">
        <f t="shared" si="3732"/>
        <v>0</v>
      </c>
      <c r="ABW27" s="108">
        <f t="shared" ref="ABW27:ACC27" si="3733">$ACC60*ABW$32</f>
        <v>0</v>
      </c>
      <c r="ABX27" s="108">
        <f t="shared" si="3733"/>
        <v>0</v>
      </c>
      <c r="ABY27" s="108">
        <f t="shared" si="3733"/>
        <v>0</v>
      </c>
      <c r="ABZ27" s="108">
        <f t="shared" si="3733"/>
        <v>0</v>
      </c>
      <c r="ACA27" s="108">
        <f t="shared" si="3733"/>
        <v>0</v>
      </c>
      <c r="ACB27" s="108">
        <f t="shared" si="3733"/>
        <v>0</v>
      </c>
      <c r="ACC27" s="108">
        <f t="shared" si="3733"/>
        <v>0</v>
      </c>
      <c r="ACD27" s="108">
        <f t="shared" ref="ACD27:ACJ27" si="3734">$ACI60*ACD$32</f>
        <v>0</v>
      </c>
      <c r="ACE27" s="108">
        <f t="shared" si="3734"/>
        <v>0</v>
      </c>
      <c r="ACF27" s="108">
        <f t="shared" si="3734"/>
        <v>0</v>
      </c>
      <c r="ACG27" s="108">
        <f t="shared" si="3734"/>
        <v>0</v>
      </c>
      <c r="ACH27" s="108">
        <f t="shared" si="3734"/>
        <v>0</v>
      </c>
      <c r="ACI27" s="108">
        <f t="shared" si="3734"/>
        <v>0</v>
      </c>
      <c r="ACJ27" s="108">
        <f t="shared" si="3734"/>
        <v>0</v>
      </c>
    </row>
    <row r="28" spans="1:764">
      <c r="A28" s="601" t="s">
        <v>35</v>
      </c>
      <c r="B28" s="596">
        <v>0</v>
      </c>
      <c r="C28" s="596">
        <v>0</v>
      </c>
      <c r="D28" s="596">
        <v>0</v>
      </c>
      <c r="E28" s="596">
        <v>0</v>
      </c>
      <c r="F28" s="596">
        <v>0</v>
      </c>
      <c r="G28" s="596">
        <v>0</v>
      </c>
      <c r="H28" s="596">
        <v>0</v>
      </c>
      <c r="I28" s="596">
        <v>0</v>
      </c>
      <c r="J28" s="596">
        <v>0</v>
      </c>
      <c r="K28" s="596">
        <v>0</v>
      </c>
      <c r="L28" s="596">
        <v>0</v>
      </c>
      <c r="M28" s="596">
        <v>0</v>
      </c>
      <c r="N28" s="596">
        <v>0</v>
      </c>
      <c r="O28" s="596">
        <v>0</v>
      </c>
      <c r="P28" s="596">
        <v>0</v>
      </c>
      <c r="Q28" s="596">
        <v>0</v>
      </c>
      <c r="R28" s="596">
        <v>0</v>
      </c>
      <c r="S28" s="596">
        <v>0</v>
      </c>
      <c r="T28" s="596">
        <v>0</v>
      </c>
      <c r="U28" s="596">
        <v>0</v>
      </c>
      <c r="V28" s="596">
        <v>0</v>
      </c>
      <c r="W28" s="596">
        <v>0</v>
      </c>
      <c r="X28" s="596">
        <v>0</v>
      </c>
      <c r="Y28" s="596">
        <v>0</v>
      </c>
      <c r="Z28" s="596">
        <v>0</v>
      </c>
      <c r="AA28" s="596">
        <v>0</v>
      </c>
      <c r="AB28" s="596">
        <v>0</v>
      </c>
      <c r="AC28" s="596">
        <v>0</v>
      </c>
      <c r="AD28" s="596">
        <v>0</v>
      </c>
      <c r="AE28" s="596">
        <v>0</v>
      </c>
      <c r="AF28" s="596">
        <v>0</v>
      </c>
      <c r="AG28" s="596">
        <v>0</v>
      </c>
      <c r="AH28" s="596">
        <v>0</v>
      </c>
      <c r="AI28" s="596">
        <v>0</v>
      </c>
      <c r="AJ28" s="596">
        <v>0</v>
      </c>
      <c r="AK28" s="596">
        <v>0</v>
      </c>
      <c r="AL28" s="596">
        <v>0</v>
      </c>
      <c r="AM28" s="596">
        <v>0</v>
      </c>
      <c r="AN28" s="596">
        <v>0</v>
      </c>
      <c r="AO28" s="596">
        <v>0</v>
      </c>
      <c r="AP28" s="596">
        <v>0</v>
      </c>
      <c r="AQ28" s="596">
        <v>0</v>
      </c>
      <c r="AR28" s="596">
        <v>0</v>
      </c>
      <c r="AS28" s="596">
        <v>0</v>
      </c>
      <c r="AT28" s="596">
        <v>0</v>
      </c>
      <c r="AU28" s="596">
        <v>0</v>
      </c>
      <c r="AV28" s="596">
        <v>0</v>
      </c>
      <c r="AW28" s="596">
        <v>0</v>
      </c>
      <c r="AX28" s="596">
        <v>0</v>
      </c>
      <c r="AY28" s="596">
        <v>0</v>
      </c>
      <c r="AZ28" s="596">
        <v>0</v>
      </c>
      <c r="BA28" s="596">
        <v>0</v>
      </c>
      <c r="BB28" s="596">
        <v>0</v>
      </c>
      <c r="BC28" s="596">
        <v>0</v>
      </c>
      <c r="BD28" s="596">
        <v>0</v>
      </c>
      <c r="BE28" s="596">
        <v>0</v>
      </c>
      <c r="BF28" s="596">
        <v>0</v>
      </c>
      <c r="BG28" s="596">
        <v>0</v>
      </c>
      <c r="BH28" s="596">
        <v>0</v>
      </c>
      <c r="BI28" s="596">
        <v>0</v>
      </c>
      <c r="BJ28" s="596">
        <v>0</v>
      </c>
      <c r="BK28" s="596">
        <v>0</v>
      </c>
      <c r="BL28" s="596">
        <v>0</v>
      </c>
      <c r="BM28" s="596">
        <v>0</v>
      </c>
      <c r="BN28" s="596">
        <v>0</v>
      </c>
      <c r="BO28" s="596">
        <v>0</v>
      </c>
      <c r="BP28" s="596">
        <v>0</v>
      </c>
      <c r="BQ28" s="596">
        <v>0</v>
      </c>
      <c r="BR28" s="596">
        <v>0</v>
      </c>
      <c r="BS28" s="596">
        <v>0</v>
      </c>
      <c r="BT28" s="596">
        <v>0</v>
      </c>
      <c r="BU28" s="596">
        <v>0</v>
      </c>
      <c r="BV28" s="596">
        <v>0</v>
      </c>
      <c r="BW28" s="596">
        <v>0</v>
      </c>
      <c r="BX28" s="596">
        <v>0</v>
      </c>
      <c r="BY28" s="596">
        <v>0</v>
      </c>
      <c r="BZ28" s="596">
        <v>0</v>
      </c>
      <c r="CA28" s="596">
        <v>0</v>
      </c>
      <c r="CB28" s="596">
        <v>0</v>
      </c>
      <c r="CC28" s="596">
        <v>0</v>
      </c>
      <c r="CD28" s="596">
        <v>0</v>
      </c>
      <c r="CE28" s="596">
        <v>0</v>
      </c>
      <c r="CF28" s="596">
        <v>0</v>
      </c>
      <c r="CG28" s="596">
        <v>0</v>
      </c>
      <c r="CH28" s="596">
        <v>0</v>
      </c>
      <c r="CI28" s="596">
        <v>0</v>
      </c>
      <c r="CJ28" s="596">
        <v>0</v>
      </c>
      <c r="CK28" s="596">
        <v>0</v>
      </c>
      <c r="CL28" s="596">
        <v>0</v>
      </c>
      <c r="CM28" s="596">
        <v>0</v>
      </c>
      <c r="CN28" s="596">
        <v>0</v>
      </c>
      <c r="CO28" s="596">
        <v>0</v>
      </c>
      <c r="CP28" s="596">
        <v>0</v>
      </c>
      <c r="CQ28" s="596">
        <v>0</v>
      </c>
      <c r="CR28" s="596">
        <v>0</v>
      </c>
      <c r="CS28" s="596">
        <v>0</v>
      </c>
      <c r="CT28" s="596">
        <v>0</v>
      </c>
      <c r="CU28" s="596">
        <v>0</v>
      </c>
      <c r="CV28" s="596">
        <v>0</v>
      </c>
      <c r="CW28" s="596">
        <v>0</v>
      </c>
      <c r="CX28" s="596">
        <v>0</v>
      </c>
      <c r="CY28" s="596">
        <v>0</v>
      </c>
      <c r="CZ28" s="596">
        <v>0</v>
      </c>
      <c r="DA28" s="596">
        <v>0</v>
      </c>
      <c r="DB28" s="596">
        <v>0</v>
      </c>
      <c r="DC28" s="596">
        <v>0</v>
      </c>
      <c r="DD28" s="596">
        <v>0</v>
      </c>
      <c r="DE28" s="596">
        <v>0</v>
      </c>
      <c r="DF28" s="596">
        <v>0</v>
      </c>
      <c r="DG28" s="596">
        <v>0</v>
      </c>
      <c r="DH28" s="596">
        <v>0</v>
      </c>
      <c r="DI28" s="596">
        <v>0</v>
      </c>
      <c r="DJ28" s="596">
        <v>0</v>
      </c>
      <c r="DK28" s="596">
        <v>0</v>
      </c>
      <c r="DL28" s="596">
        <v>0</v>
      </c>
      <c r="DM28" s="596">
        <v>0</v>
      </c>
      <c r="DN28" s="596">
        <v>0</v>
      </c>
      <c r="DO28" s="596">
        <v>0</v>
      </c>
      <c r="DP28" s="596">
        <v>0</v>
      </c>
      <c r="DQ28" s="596">
        <v>0</v>
      </c>
      <c r="DR28" s="596">
        <v>0</v>
      </c>
      <c r="DS28" s="596">
        <v>0</v>
      </c>
      <c r="DT28" s="596">
        <v>0</v>
      </c>
      <c r="DU28" s="596">
        <v>0</v>
      </c>
      <c r="DV28" s="596">
        <v>0</v>
      </c>
      <c r="DW28" s="596">
        <v>0</v>
      </c>
      <c r="DX28" s="596">
        <v>0</v>
      </c>
      <c r="DY28" s="596">
        <v>0</v>
      </c>
      <c r="DZ28" s="596">
        <v>0</v>
      </c>
      <c r="EA28" s="596">
        <v>0</v>
      </c>
      <c r="EB28" s="596">
        <v>0</v>
      </c>
      <c r="EC28" s="596">
        <v>0</v>
      </c>
      <c r="ED28" s="596">
        <v>0</v>
      </c>
      <c r="EE28" s="596">
        <v>0</v>
      </c>
      <c r="EF28" s="596">
        <v>0</v>
      </c>
      <c r="EG28" s="596">
        <v>0</v>
      </c>
      <c r="EH28" s="596">
        <v>0</v>
      </c>
      <c r="EI28" s="596">
        <v>0</v>
      </c>
      <c r="EJ28" s="596">
        <v>0</v>
      </c>
      <c r="EK28" s="596">
        <v>0</v>
      </c>
      <c r="EL28" s="596">
        <v>0</v>
      </c>
      <c r="EM28" s="596">
        <v>0</v>
      </c>
      <c r="EN28" s="596">
        <v>0</v>
      </c>
      <c r="EO28" s="596">
        <v>0</v>
      </c>
      <c r="EP28" s="596">
        <v>0</v>
      </c>
      <c r="EQ28" s="596">
        <v>0</v>
      </c>
      <c r="ER28" s="596">
        <v>0</v>
      </c>
      <c r="ES28" s="596">
        <v>0</v>
      </c>
      <c r="ET28" s="596">
        <v>0</v>
      </c>
      <c r="EU28" s="596">
        <v>0</v>
      </c>
      <c r="EV28" s="596">
        <v>0</v>
      </c>
      <c r="EW28" s="596">
        <v>0</v>
      </c>
      <c r="EX28" s="596">
        <v>0</v>
      </c>
      <c r="EY28" s="596">
        <v>0</v>
      </c>
      <c r="EZ28" s="596">
        <v>0</v>
      </c>
      <c r="FA28" s="596">
        <v>0</v>
      </c>
      <c r="FB28" s="596">
        <v>0</v>
      </c>
      <c r="FC28" s="596">
        <v>0</v>
      </c>
      <c r="FD28" s="596">
        <v>0</v>
      </c>
      <c r="FE28" s="596">
        <v>0</v>
      </c>
      <c r="FF28" s="596">
        <v>0</v>
      </c>
      <c r="FG28" s="596">
        <v>0</v>
      </c>
      <c r="FH28" s="596">
        <v>0</v>
      </c>
      <c r="FI28" s="596">
        <v>0</v>
      </c>
      <c r="FJ28" s="596">
        <v>0</v>
      </c>
      <c r="FK28" s="596">
        <v>0</v>
      </c>
      <c r="FL28" s="596">
        <v>0</v>
      </c>
      <c r="FM28" s="596">
        <v>0</v>
      </c>
      <c r="FN28" s="596">
        <v>0</v>
      </c>
      <c r="FO28" s="596">
        <v>0</v>
      </c>
      <c r="FP28" s="596">
        <v>0</v>
      </c>
      <c r="FQ28" s="596">
        <v>0</v>
      </c>
      <c r="FR28" s="596">
        <v>0</v>
      </c>
      <c r="FS28" s="596">
        <v>0</v>
      </c>
      <c r="FT28" s="596">
        <v>0</v>
      </c>
      <c r="FU28" s="596">
        <v>0</v>
      </c>
      <c r="FV28" s="596">
        <v>0</v>
      </c>
      <c r="FW28" s="596">
        <v>0</v>
      </c>
      <c r="FX28" s="596">
        <v>0</v>
      </c>
      <c r="FY28" s="596">
        <v>0</v>
      </c>
      <c r="FZ28" s="596">
        <v>0</v>
      </c>
      <c r="GA28" s="596">
        <v>0</v>
      </c>
      <c r="GB28" s="596">
        <v>0</v>
      </c>
      <c r="GC28" s="596">
        <v>0</v>
      </c>
      <c r="GD28" s="596">
        <v>0</v>
      </c>
      <c r="GE28" s="596">
        <v>0</v>
      </c>
      <c r="GF28" s="596">
        <v>0</v>
      </c>
      <c r="GG28" s="596">
        <v>0</v>
      </c>
      <c r="GH28" s="596">
        <v>0</v>
      </c>
      <c r="GI28" s="596">
        <v>0</v>
      </c>
      <c r="GJ28" s="596">
        <v>0</v>
      </c>
      <c r="GK28" s="596">
        <v>0</v>
      </c>
      <c r="GL28" s="596">
        <v>0</v>
      </c>
      <c r="GM28" s="596">
        <v>0</v>
      </c>
      <c r="GN28" s="596">
        <v>0</v>
      </c>
      <c r="GO28" s="596">
        <v>0</v>
      </c>
      <c r="GP28" s="596">
        <v>0</v>
      </c>
      <c r="GQ28" s="596">
        <v>0</v>
      </c>
      <c r="GR28" s="596">
        <v>0</v>
      </c>
      <c r="GS28" s="596">
        <v>0</v>
      </c>
      <c r="GT28" s="596">
        <v>0</v>
      </c>
      <c r="GU28" s="596">
        <v>0</v>
      </c>
      <c r="GV28" s="596">
        <v>0</v>
      </c>
      <c r="GW28" s="596">
        <v>0</v>
      </c>
      <c r="GX28" s="596">
        <v>0</v>
      </c>
      <c r="GY28" s="596">
        <v>0</v>
      </c>
      <c r="GZ28" s="596">
        <v>0</v>
      </c>
      <c r="HA28" s="596">
        <v>0</v>
      </c>
      <c r="HB28" s="596">
        <v>0</v>
      </c>
      <c r="HC28" s="596">
        <v>0</v>
      </c>
      <c r="HD28" s="596">
        <v>0</v>
      </c>
      <c r="HE28" s="596">
        <v>0</v>
      </c>
      <c r="HF28" s="596">
        <v>0</v>
      </c>
      <c r="HG28" s="596">
        <v>0</v>
      </c>
      <c r="HH28" s="596">
        <v>0</v>
      </c>
      <c r="HI28" s="596">
        <v>0</v>
      </c>
      <c r="HJ28" s="596">
        <v>0</v>
      </c>
      <c r="HK28" s="596">
        <v>0</v>
      </c>
      <c r="HL28" s="596">
        <v>0</v>
      </c>
      <c r="HM28" s="596">
        <v>0</v>
      </c>
      <c r="HN28" s="596">
        <v>0</v>
      </c>
      <c r="HO28" s="596">
        <v>0</v>
      </c>
      <c r="HP28" s="596">
        <v>0</v>
      </c>
      <c r="HQ28" s="596">
        <v>0</v>
      </c>
      <c r="HR28" s="596">
        <v>0</v>
      </c>
      <c r="HS28" s="596">
        <v>0</v>
      </c>
      <c r="HT28" s="596">
        <v>0</v>
      </c>
      <c r="HU28" s="596">
        <v>0</v>
      </c>
      <c r="HV28" s="596">
        <v>0</v>
      </c>
      <c r="HW28" s="596">
        <v>0</v>
      </c>
      <c r="HX28" s="596">
        <v>0</v>
      </c>
      <c r="HY28" s="596">
        <v>0</v>
      </c>
      <c r="HZ28" s="596">
        <v>0</v>
      </c>
      <c r="IA28" s="596">
        <v>0</v>
      </c>
      <c r="IB28" s="596">
        <v>0</v>
      </c>
      <c r="IC28" s="596">
        <v>0</v>
      </c>
      <c r="ID28" s="596">
        <v>0</v>
      </c>
      <c r="IE28" s="596">
        <v>0</v>
      </c>
      <c r="IF28" s="596">
        <v>0</v>
      </c>
      <c r="IG28" s="596">
        <v>0</v>
      </c>
      <c r="IH28" s="596">
        <v>0</v>
      </c>
      <c r="II28" s="596">
        <v>0</v>
      </c>
      <c r="IJ28" s="596">
        <v>0</v>
      </c>
      <c r="IK28" s="596">
        <v>0</v>
      </c>
      <c r="IL28" s="596">
        <v>0</v>
      </c>
      <c r="IM28" s="596">
        <v>0</v>
      </c>
      <c r="IN28" s="596">
        <v>0</v>
      </c>
      <c r="IO28" s="596">
        <v>0</v>
      </c>
      <c r="IP28" s="596">
        <v>0</v>
      </c>
      <c r="IQ28" s="596">
        <v>0</v>
      </c>
      <c r="IR28" s="596">
        <v>0</v>
      </c>
      <c r="IS28" s="596">
        <v>0</v>
      </c>
      <c r="IT28" s="596">
        <v>0</v>
      </c>
      <c r="IU28" s="596">
        <v>0</v>
      </c>
      <c r="IV28" s="596">
        <v>0</v>
      </c>
      <c r="IW28" s="596">
        <v>0</v>
      </c>
      <c r="IX28" s="596">
        <v>0</v>
      </c>
      <c r="IY28" s="596">
        <v>0</v>
      </c>
      <c r="IZ28" s="596">
        <v>0</v>
      </c>
      <c r="JA28" s="596">
        <v>0</v>
      </c>
      <c r="JB28" s="596">
        <v>0</v>
      </c>
      <c r="JC28" s="596">
        <v>0</v>
      </c>
      <c r="JD28" s="596">
        <v>0</v>
      </c>
      <c r="JE28" s="596">
        <v>0</v>
      </c>
      <c r="JF28" s="596">
        <v>0</v>
      </c>
      <c r="JG28" s="596">
        <v>0</v>
      </c>
      <c r="JH28" s="596">
        <v>0</v>
      </c>
      <c r="JI28" s="596">
        <v>0</v>
      </c>
      <c r="JJ28" s="596">
        <v>0</v>
      </c>
      <c r="JK28" s="596">
        <v>0</v>
      </c>
      <c r="JL28" s="596">
        <v>0</v>
      </c>
      <c r="JM28" s="596">
        <v>0</v>
      </c>
      <c r="JN28" s="596">
        <v>0</v>
      </c>
      <c r="JO28" s="596">
        <f>JO21</f>
        <v>23524.112700000001</v>
      </c>
      <c r="JP28" s="596">
        <f t="shared" ref="JP28:MA28" si="3735">JP21</f>
        <v>15250.114440000001</v>
      </c>
      <c r="JQ28" s="596">
        <f t="shared" si="3735"/>
        <v>15542.137908000001</v>
      </c>
      <c r="JR28" s="596">
        <f t="shared" si="3735"/>
        <v>16775.125884000001</v>
      </c>
      <c r="JS28" s="596">
        <f t="shared" si="3735"/>
        <v>19533.125304000001</v>
      </c>
      <c r="JT28" s="596">
        <f t="shared" si="3735"/>
        <v>28602.076338000003</v>
      </c>
      <c r="JU28" s="596">
        <f t="shared" si="3735"/>
        <v>43008.567426000001</v>
      </c>
      <c r="JV28" s="596">
        <f t="shared" si="3735"/>
        <v>23520.536709999997</v>
      </c>
      <c r="JW28" s="596">
        <f t="shared" si="3735"/>
        <v>15247.796211999999</v>
      </c>
      <c r="JX28" s="596">
        <f t="shared" si="3735"/>
        <v>15539.775288399998</v>
      </c>
      <c r="JY28" s="596">
        <f t="shared" si="3735"/>
        <v>16772.5758332</v>
      </c>
      <c r="JZ28" s="596">
        <f t="shared" si="3735"/>
        <v>19530.1559992</v>
      </c>
      <c r="KA28" s="596">
        <f t="shared" si="3735"/>
        <v>28597.728427400001</v>
      </c>
      <c r="KB28" s="596">
        <f>KB21</f>
        <v>43002.029529799998</v>
      </c>
      <c r="KC28" s="596">
        <f t="shared" si="3735"/>
        <v>22452.070135000002</v>
      </c>
      <c r="KD28" s="596">
        <f t="shared" si="3735"/>
        <v>14555.135122000002</v>
      </c>
      <c r="KE28" s="596">
        <f t="shared" si="3735"/>
        <v>14833.850475400001</v>
      </c>
      <c r="KF28" s="596">
        <f t="shared" si="3735"/>
        <v>16010.648634200003</v>
      </c>
      <c r="KG28" s="596">
        <f t="shared" si="3735"/>
        <v>18642.960305200002</v>
      </c>
      <c r="KH28" s="596">
        <f t="shared" si="3735"/>
        <v>27298.620446900004</v>
      </c>
      <c r="KI28" s="596">
        <f t="shared" si="3735"/>
        <v>41048.577881300007</v>
      </c>
      <c r="KJ28" s="596">
        <f t="shared" si="3735"/>
        <v>29032.298460000002</v>
      </c>
      <c r="KK28" s="596">
        <f t="shared" si="3735"/>
        <v>18820.938312000002</v>
      </c>
      <c r="KL28" s="596">
        <f t="shared" si="3735"/>
        <v>19181.339258400003</v>
      </c>
      <c r="KM28" s="596">
        <f t="shared" si="3735"/>
        <v>20703.032143200002</v>
      </c>
      <c r="KN28" s="596">
        <f t="shared" si="3735"/>
        <v>24106.818859200001</v>
      </c>
      <c r="KO28" s="596">
        <f t="shared" si="3735"/>
        <v>35299.270472400007</v>
      </c>
      <c r="KP28" s="596">
        <f t="shared" si="3735"/>
        <v>53079.050494800009</v>
      </c>
      <c r="KQ28" s="596">
        <f t="shared" si="3735"/>
        <v>21730.935545</v>
      </c>
      <c r="KR28" s="596">
        <f t="shared" si="3735"/>
        <v>14087.640974</v>
      </c>
      <c r="KS28" s="596">
        <f t="shared" si="3735"/>
        <v>14357.404311800001</v>
      </c>
      <c r="KT28" s="596">
        <f t="shared" si="3735"/>
        <v>15496.405071400002</v>
      </c>
      <c r="KU28" s="596">
        <f t="shared" si="3735"/>
        <v>18044.169928399999</v>
      </c>
      <c r="KV28" s="596">
        <f t="shared" si="3735"/>
        <v>26421.820252300004</v>
      </c>
      <c r="KW28" s="596">
        <f t="shared" si="3735"/>
        <v>39730.144917100006</v>
      </c>
      <c r="KX28" s="596">
        <f t="shared" si="3735"/>
        <v>23494.871565000001</v>
      </c>
      <c r="KY28" s="596">
        <f t="shared" si="3735"/>
        <v>15231.158118000001</v>
      </c>
      <c r="KZ28" s="596">
        <f t="shared" si="3735"/>
        <v>15522.818592600001</v>
      </c>
      <c r="LA28" s="596">
        <f t="shared" si="3735"/>
        <v>16754.273929800001</v>
      </c>
      <c r="LB28" s="596">
        <f t="shared" si="3735"/>
        <v>19508.845078800001</v>
      </c>
      <c r="LC28" s="596">
        <f t="shared" si="3735"/>
        <v>28566.523151100002</v>
      </c>
      <c r="LD28" s="596">
        <f t="shared" si="3735"/>
        <v>42955.1065647</v>
      </c>
      <c r="LE28" s="596">
        <f t="shared" si="3735"/>
        <v>29478.10096</v>
      </c>
      <c r="LF28" s="596">
        <f t="shared" si="3735"/>
        <v>19109.941312000003</v>
      </c>
      <c r="LG28" s="596">
        <f t="shared" si="3735"/>
        <v>19475.876358400001</v>
      </c>
      <c r="LH28" s="596">
        <f t="shared" si="3735"/>
        <v>21020.935443200004</v>
      </c>
      <c r="LI28" s="596">
        <f t="shared" si="3735"/>
        <v>24476.9886592</v>
      </c>
      <c r="LJ28" s="596">
        <f t="shared" si="3735"/>
        <v>35841.304822400009</v>
      </c>
      <c r="LK28" s="596">
        <f t="shared" si="3735"/>
        <v>53894.100444800009</v>
      </c>
      <c r="LL28" s="596">
        <f t="shared" si="3735"/>
        <v>22506.322465000001</v>
      </c>
      <c r="LM28" s="596">
        <f t="shared" si="3735"/>
        <v>14590.305598000003</v>
      </c>
      <c r="LN28" s="596">
        <f t="shared" si="3735"/>
        <v>14869.694428600002</v>
      </c>
      <c r="LO28" s="596">
        <f t="shared" si="3735"/>
        <v>16049.336157800004</v>
      </c>
      <c r="LP28" s="596">
        <f t="shared" si="3735"/>
        <v>18688.008446800002</v>
      </c>
      <c r="LQ28" s="596">
        <f t="shared" si="3735"/>
        <v>27364.583797100007</v>
      </c>
      <c r="LR28" s="596">
        <f t="shared" si="3735"/>
        <v>41147.766106700008</v>
      </c>
      <c r="LS28" s="596">
        <f t="shared" si="3735"/>
        <v>25617.431995999999</v>
      </c>
      <c r="LT28" s="596">
        <f t="shared" si="3735"/>
        <v>16607.1628112</v>
      </c>
      <c r="LU28" s="596">
        <f t="shared" si="3735"/>
        <v>16925.17231184</v>
      </c>
      <c r="LV28" s="596">
        <f t="shared" si="3735"/>
        <v>18267.879092319999</v>
      </c>
      <c r="LW28" s="596">
        <f t="shared" si="3735"/>
        <v>21271.302153919998</v>
      </c>
      <c r="LX28" s="596">
        <f t="shared" si="3735"/>
        <v>31147.263868240003</v>
      </c>
      <c r="LY28" s="596">
        <f t="shared" si="3735"/>
        <v>46835.732566480001</v>
      </c>
      <c r="LZ28" s="596">
        <f t="shared" si="3735"/>
        <v>40501.496048000001</v>
      </c>
      <c r="MA28" s="596">
        <f t="shared" si="3735"/>
        <v>26256.142265600003</v>
      </c>
      <c r="MB28" s="596">
        <f t="shared" ref="MB28:OJ28" si="3736">MB21</f>
        <v>26758.919457920001</v>
      </c>
      <c r="MC28" s="596">
        <f t="shared" si="3736"/>
        <v>28881.756492160006</v>
      </c>
      <c r="MD28" s="596">
        <f t="shared" si="3736"/>
        <v>33630.207752959999</v>
      </c>
      <c r="ME28" s="596">
        <f t="shared" si="3736"/>
        <v>49244.232781120008</v>
      </c>
      <c r="MF28" s="596">
        <f t="shared" si="3736"/>
        <v>74047.907602240011</v>
      </c>
      <c r="MG28" s="596">
        <f t="shared" si="3736"/>
        <v>46258.733924000007</v>
      </c>
      <c r="MH28" s="596">
        <f t="shared" si="3736"/>
        <v>29988.420612800004</v>
      </c>
      <c r="MI28" s="596">
        <f t="shared" si="3736"/>
        <v>30562.666964960004</v>
      </c>
      <c r="MJ28" s="596">
        <f t="shared" si="3736"/>
        <v>32987.262674080004</v>
      </c>
      <c r="MK28" s="596">
        <f t="shared" si="3736"/>
        <v>38410.700444480004</v>
      </c>
      <c r="ML28" s="596">
        <f t="shared" si="3736"/>
        <v>56244.239936560014</v>
      </c>
      <c r="MM28" s="728">
        <v>77717.649999999994</v>
      </c>
      <c r="MN28" s="596">
        <f t="shared" si="3736"/>
        <v>45515.891268962107</v>
      </c>
      <c r="MO28" s="596">
        <f t="shared" si="3736"/>
        <v>48612.745664626505</v>
      </c>
      <c r="MP28" s="596">
        <f t="shared" si="3736"/>
        <v>50134.690151576106</v>
      </c>
      <c r="MQ28" s="596">
        <f t="shared" si="3736"/>
        <v>55662.788248017307</v>
      </c>
      <c r="MR28" s="596">
        <f t="shared" si="3736"/>
        <v>59920.990654763707</v>
      </c>
      <c r="MS28" s="596">
        <f t="shared" si="3736"/>
        <v>70290.139770438211</v>
      </c>
      <c r="MT28" s="596">
        <f t="shared" si="3736"/>
        <v>94673.643391994323</v>
      </c>
      <c r="MU28" s="596">
        <f t="shared" si="3736"/>
        <v>88830.761639999997</v>
      </c>
      <c r="MV28" s="596">
        <f t="shared" si="3736"/>
        <v>0</v>
      </c>
      <c r="MW28" s="596">
        <f>MW21</f>
        <v>35013.584879999995</v>
      </c>
      <c r="MX28" s="596">
        <f t="shared" si="3736"/>
        <v>32447.002654999997</v>
      </c>
      <c r="MY28" s="596">
        <f t="shared" si="3736"/>
        <v>30826.003354999997</v>
      </c>
      <c r="MZ28" s="596">
        <f t="shared" si="3736"/>
        <v>36580.550869999999</v>
      </c>
      <c r="NA28" s="596">
        <f>NA21</f>
        <v>46441.629945000001</v>
      </c>
      <c r="NB28" s="596">
        <f t="shared" si="3736"/>
        <v>23405.790366599995</v>
      </c>
      <c r="NC28" s="596">
        <f t="shared" si="3736"/>
        <v>0</v>
      </c>
      <c r="ND28" s="596">
        <f t="shared" si="3736"/>
        <v>15141.846505319998</v>
      </c>
      <c r="NE28" s="596">
        <f t="shared" si="3736"/>
        <v>14828.025852359999</v>
      </c>
      <c r="NF28" s="596">
        <f t="shared" si="3736"/>
        <v>17050.922144159995</v>
      </c>
      <c r="NG28" s="596">
        <f t="shared" si="3736"/>
        <v>24360.328186019997</v>
      </c>
      <c r="NH28" s="596">
        <f t="shared" si="3736"/>
        <v>35971.692345539996</v>
      </c>
      <c r="NI28" s="596">
        <f t="shared" si="3736"/>
        <v>18680.318940999998</v>
      </c>
      <c r="NJ28" s="596">
        <f t="shared" si="3736"/>
        <v>12109.999865199999</v>
      </c>
      <c r="NK28" s="596">
        <f t="shared" si="3736"/>
        <v>12341.893479639999</v>
      </c>
      <c r="NL28" s="596">
        <f t="shared" si="3736"/>
        <v>13320.99985172</v>
      </c>
      <c r="NM28" s="596">
        <f t="shared" si="3736"/>
        <v>15511.106210319998</v>
      </c>
      <c r="NN28" s="596">
        <f t="shared" si="3736"/>
        <v>22712.691236540002</v>
      </c>
      <c r="NO28" s="596">
        <f t="shared" si="3736"/>
        <v>34152.776215580001</v>
      </c>
      <c r="NP28" s="596">
        <f t="shared" si="3736"/>
        <v>20199.911357499994</v>
      </c>
      <c r="NQ28" s="596">
        <f t="shared" si="3736"/>
        <v>13095.114948999997</v>
      </c>
      <c r="NR28" s="596">
        <f t="shared" si="3736"/>
        <v>13345.872469299997</v>
      </c>
      <c r="NS28" s="596">
        <f t="shared" si="3736"/>
        <v>14404.626443899999</v>
      </c>
      <c r="NT28" s="596">
        <f t="shared" si="3736"/>
        <v>16772.891913399995</v>
      </c>
      <c r="NU28" s="596">
        <f t="shared" si="3736"/>
        <v>24560.306016049995</v>
      </c>
      <c r="NV28" s="596">
        <f t="shared" si="3736"/>
        <v>36931.010350849996</v>
      </c>
      <c r="NW28" s="596">
        <f t="shared" si="3736"/>
        <v>16509.986418499997</v>
      </c>
      <c r="NX28" s="596">
        <f t="shared" si="3736"/>
        <v>10703.0256782</v>
      </c>
      <c r="NY28" s="596">
        <f t="shared" si="3736"/>
        <v>10907.977233739999</v>
      </c>
      <c r="NZ28" s="596">
        <f t="shared" si="3736"/>
        <v>11773.328246019999</v>
      </c>
      <c r="OA28" s="596">
        <f t="shared" si="3736"/>
        <v>13708.981826119998</v>
      </c>
      <c r="OB28" s="596">
        <f t="shared" si="3736"/>
        <v>20073.86624539</v>
      </c>
      <c r="OC28" s="596">
        <f t="shared" si="3736"/>
        <v>30184.809652029999</v>
      </c>
      <c r="OD28" s="596">
        <f t="shared" si="3736"/>
        <v>19997.948208999995</v>
      </c>
      <c r="OE28" s="596">
        <f t="shared" si="3736"/>
        <v>12964.187114799997</v>
      </c>
      <c r="OF28" s="596">
        <f t="shared" si="3736"/>
        <v>13212.437506359996</v>
      </c>
      <c r="OG28" s="596">
        <f t="shared" si="3736"/>
        <v>14260.605826279998</v>
      </c>
      <c r="OH28" s="596">
        <f t="shared" si="3736"/>
        <v>16605.192857679995</v>
      </c>
      <c r="OI28" s="596">
        <f t="shared" si="3736"/>
        <v>24314.746684459995</v>
      </c>
      <c r="OJ28" s="730">
        <f t="shared" si="3736"/>
        <v>36561.766001419994</v>
      </c>
      <c r="OK28" s="732">
        <f t="shared" si="3469"/>
        <v>16750.708038000001</v>
      </c>
      <c r="OL28" s="108">
        <f t="shared" si="3469"/>
        <v>10859.079693600001</v>
      </c>
      <c r="OM28" s="108">
        <f t="shared" si="3469"/>
        <v>11067.019517519999</v>
      </c>
      <c r="ON28" s="108">
        <f t="shared" si="3469"/>
        <v>11944.98766296</v>
      </c>
      <c r="OO28" s="108">
        <f t="shared" si="3469"/>
        <v>13908.86377776</v>
      </c>
      <c r="OP28" s="108">
        <f t="shared" si="3469"/>
        <v>20366.55053172</v>
      </c>
      <c r="OQ28" s="108">
        <f t="shared" si="3469"/>
        <v>30624.915178440002</v>
      </c>
      <c r="OR28" s="108">
        <f t="shared" si="3470"/>
        <v>19202.787899999996</v>
      </c>
      <c r="OS28" s="108">
        <f t="shared" si="3470"/>
        <v>12448.703879999999</v>
      </c>
      <c r="OT28" s="108">
        <f t="shared" si="3470"/>
        <v>12687.083315999998</v>
      </c>
      <c r="OU28" s="108">
        <f t="shared" si="3470"/>
        <v>13693.574268</v>
      </c>
      <c r="OV28" s="108">
        <f t="shared" si="3470"/>
        <v>15944.935607999998</v>
      </c>
      <c r="OW28" s="108">
        <f t="shared" si="3470"/>
        <v>23347.941426000001</v>
      </c>
      <c r="OX28" s="108">
        <f t="shared" si="3470"/>
        <v>35107.993601999995</v>
      </c>
      <c r="OY28" s="108">
        <f t="shared" ref="OY28:PE28" si="3737">$PE61*OY$32</f>
        <v>17481.936599999997</v>
      </c>
      <c r="OZ28" s="108">
        <f t="shared" si="3737"/>
        <v>11333.11752</v>
      </c>
      <c r="PA28" s="108">
        <f t="shared" si="3737"/>
        <v>11550.134663999999</v>
      </c>
      <c r="PB28" s="108">
        <f t="shared" si="3737"/>
        <v>12466.429272000001</v>
      </c>
      <c r="PC28" s="108">
        <f t="shared" si="3737"/>
        <v>14516.035631999999</v>
      </c>
      <c r="PD28" s="108">
        <f t="shared" si="3737"/>
        <v>21255.623604</v>
      </c>
      <c r="PE28" s="108">
        <f t="shared" si="3737"/>
        <v>31961.802707999999</v>
      </c>
      <c r="PF28" s="108">
        <f t="shared" ref="PF28:PL28" si="3738">$PL61*PF$32</f>
        <v>15604.237349999998</v>
      </c>
      <c r="PG28" s="108">
        <f t="shared" si="3738"/>
        <v>10115.850419999999</v>
      </c>
      <c r="PH28" s="108">
        <f t="shared" si="3738"/>
        <v>10309.558193999999</v>
      </c>
      <c r="PI28" s="108">
        <f t="shared" si="3738"/>
        <v>11127.435461999999</v>
      </c>
      <c r="PJ28" s="108">
        <f t="shared" si="3738"/>
        <v>12956.897771999998</v>
      </c>
      <c r="PK28" s="108">
        <f t="shared" si="3738"/>
        <v>18972.600309000001</v>
      </c>
      <c r="PL28" s="108">
        <f t="shared" si="3738"/>
        <v>28528.850492999998</v>
      </c>
      <c r="PM28" s="108">
        <f t="shared" ref="PM28:PS28" si="3739">$PS61*PM$32</f>
        <v>14760.057318749999</v>
      </c>
      <c r="PN28" s="108">
        <f t="shared" si="3739"/>
        <v>9568.5888825000002</v>
      </c>
      <c r="PO28" s="108">
        <f t="shared" si="3739"/>
        <v>9751.8171802500001</v>
      </c>
      <c r="PP28" s="108">
        <f t="shared" si="3739"/>
        <v>10525.447770750001</v>
      </c>
      <c r="PQ28" s="108">
        <f t="shared" si="3739"/>
        <v>12255.937249499999</v>
      </c>
      <c r="PR28" s="108">
        <f t="shared" si="3739"/>
        <v>17946.193829625001</v>
      </c>
      <c r="PS28" s="108">
        <f t="shared" si="3739"/>
        <v>26985.456518625</v>
      </c>
      <c r="PT28" s="108">
        <f t="shared" ref="PT28:PZ28" si="3740">$PZ61*PT$32</f>
        <v>17675.803615499997</v>
      </c>
      <c r="PU28" s="108">
        <f t="shared" si="3740"/>
        <v>11458.796826599999</v>
      </c>
      <c r="PV28" s="108">
        <f t="shared" si="3740"/>
        <v>11678.22059562</v>
      </c>
      <c r="PW28" s="108">
        <f t="shared" si="3740"/>
        <v>12604.67650926</v>
      </c>
      <c r="PX28" s="108">
        <f t="shared" si="3740"/>
        <v>14677.012105559998</v>
      </c>
      <c r="PY28" s="108">
        <f t="shared" si="3740"/>
        <v>21491.33915457</v>
      </c>
      <c r="PZ28" s="108">
        <f t="shared" si="3740"/>
        <v>32316.24509289</v>
      </c>
      <c r="QA28" s="108">
        <f t="shared" ref="QA28:QG28" si="3741">$QG61*QA$32</f>
        <v>18990.562622999998</v>
      </c>
      <c r="QB28" s="108">
        <f t="shared" si="3741"/>
        <v>12311.123355600001</v>
      </c>
      <c r="QC28" s="108">
        <f t="shared" si="3741"/>
        <v>12546.86827092</v>
      </c>
      <c r="QD28" s="108">
        <f t="shared" si="3741"/>
        <v>13542.235691160002</v>
      </c>
      <c r="QE28" s="108">
        <f t="shared" si="3741"/>
        <v>15768.715446959999</v>
      </c>
      <c r="QF28" s="108">
        <f t="shared" si="3741"/>
        <v>23089.90476162</v>
      </c>
      <c r="QG28" s="108">
        <f t="shared" si="3741"/>
        <v>34719.98725074</v>
      </c>
      <c r="QH28" s="108">
        <f t="shared" ref="QH28:QN28" si="3742">$QN61*QH$32</f>
        <v>19490.320529249999</v>
      </c>
      <c r="QI28" s="108">
        <f t="shared" si="3742"/>
        <v>12635.1043431</v>
      </c>
      <c r="QJ28" s="108">
        <f t="shared" si="3742"/>
        <v>12877.053149669999</v>
      </c>
      <c r="QK28" s="108">
        <f t="shared" si="3742"/>
        <v>13898.614777410001</v>
      </c>
      <c r="QL28" s="108">
        <f t="shared" si="3742"/>
        <v>16183.686839459999</v>
      </c>
      <c r="QM28" s="108">
        <f t="shared" si="3742"/>
        <v>23697.541443495</v>
      </c>
      <c r="QN28" s="108">
        <f t="shared" si="3742"/>
        <v>35633.682567614997</v>
      </c>
      <c r="QO28" s="108">
        <f t="shared" ref="QO28:RB28" si="3743">$QU61*QO$32</f>
        <v>21776.077684499996</v>
      </c>
      <c r="QP28" s="108">
        <f t="shared" si="3743"/>
        <v>14116.9055334</v>
      </c>
      <c r="QQ28" s="108">
        <f t="shared" si="3743"/>
        <v>14387.229256379998</v>
      </c>
      <c r="QR28" s="108">
        <f t="shared" si="3743"/>
        <v>15528.596086740001</v>
      </c>
      <c r="QS28" s="108">
        <f t="shared" si="3743"/>
        <v>18081.65347044</v>
      </c>
      <c r="QT28" s="108">
        <f t="shared" si="3743"/>
        <v>26476.706867430003</v>
      </c>
      <c r="QU28" s="108">
        <f t="shared" si="3743"/>
        <v>39812.677201109997</v>
      </c>
      <c r="QV28" s="108">
        <f t="shared" ref="QV28:RB28" si="3744">$RB61*QV$32</f>
        <v>25313.472628499996</v>
      </c>
      <c r="QW28" s="108">
        <f t="shared" si="3744"/>
        <v>16410.113290199999</v>
      </c>
      <c r="QX28" s="108">
        <f t="shared" si="3744"/>
        <v>16724.349502139998</v>
      </c>
      <c r="QY28" s="108">
        <f t="shared" si="3744"/>
        <v>18051.124619220001</v>
      </c>
      <c r="QZ28" s="108">
        <f t="shared" si="3744"/>
        <v>21018.911065319997</v>
      </c>
      <c r="RA28" s="108">
        <f t="shared" si="3744"/>
        <v>30777.69120279</v>
      </c>
      <c r="RB28" s="108">
        <f t="shared" si="3744"/>
        <v>46280.01099183</v>
      </c>
      <c r="RC28" s="108">
        <f t="shared" ref="RC28:RI28" si="3745">$RI61*RC$32</f>
        <v>16870.248691499997</v>
      </c>
      <c r="RD28" s="108">
        <f t="shared" si="3745"/>
        <v>10936.575013799998</v>
      </c>
      <c r="RE28" s="108">
        <f t="shared" si="3745"/>
        <v>11145.998790659998</v>
      </c>
      <c r="RF28" s="108">
        <f t="shared" si="3745"/>
        <v>12030.23251518</v>
      </c>
      <c r="RG28" s="108">
        <f t="shared" si="3745"/>
        <v>14008.123741079999</v>
      </c>
      <c r="RH28" s="108">
        <f t="shared" si="3745"/>
        <v>20511.895478009999</v>
      </c>
      <c r="RI28" s="108">
        <f t="shared" si="3745"/>
        <v>30843.46846977</v>
      </c>
      <c r="RJ28" s="108">
        <f t="shared" ref="RJ28:RP28" si="3746">$RP61*RJ$32</f>
        <v>18188.250623999997</v>
      </c>
      <c r="RK28" s="108">
        <f t="shared" si="3746"/>
        <v>11791.003852799999</v>
      </c>
      <c r="RL28" s="108">
        <f t="shared" si="3746"/>
        <v>12016.78903296</v>
      </c>
      <c r="RM28" s="108">
        <f t="shared" si="3746"/>
        <v>12970.104238079999</v>
      </c>
      <c r="RN28" s="108">
        <f t="shared" si="3746"/>
        <v>15102.519828479997</v>
      </c>
      <c r="RO28" s="108">
        <f t="shared" si="3746"/>
        <v>22114.404034560001</v>
      </c>
      <c r="RP28" s="108">
        <f t="shared" si="3746"/>
        <v>33253.139589120001</v>
      </c>
      <c r="RQ28" s="108">
        <f t="shared" ref="RQ28:RW28" si="3747">$RW61*RQ$32</f>
        <v>22669.640960249995</v>
      </c>
      <c r="RR28" s="108">
        <f t="shared" si="3747"/>
        <v>14696.181036299999</v>
      </c>
      <c r="RS28" s="108">
        <f t="shared" si="3747"/>
        <v>14977.597268909998</v>
      </c>
      <c r="RT28" s="108">
        <f t="shared" si="3747"/>
        <v>16165.799139929999</v>
      </c>
      <c r="RU28" s="108">
        <f t="shared" si="3747"/>
        <v>18823.619114579997</v>
      </c>
      <c r="RV28" s="108">
        <f t="shared" si="3747"/>
        <v>27563.156560635001</v>
      </c>
      <c r="RW28" s="108">
        <f t="shared" si="3747"/>
        <v>41446.357369394995</v>
      </c>
      <c r="RX28" s="108">
        <f t="shared" ref="RX28:SD28" si="3748">$SD61*RX$32</f>
        <v>25707.512724</v>
      </c>
      <c r="RY28" s="108">
        <f t="shared" si="3748"/>
        <v>16665.559972800002</v>
      </c>
      <c r="RZ28" s="108">
        <f t="shared" si="3748"/>
        <v>16984.687716960001</v>
      </c>
      <c r="SA28" s="108">
        <f t="shared" si="3748"/>
        <v>18332.115970080002</v>
      </c>
      <c r="SB28" s="108">
        <f t="shared" si="3748"/>
        <v>21346.100220479999</v>
      </c>
      <c r="SC28" s="108">
        <f t="shared" si="3748"/>
        <v>31256.789608560004</v>
      </c>
      <c r="SD28" s="108">
        <f t="shared" si="3748"/>
        <v>47000.424987120001</v>
      </c>
      <c r="SE28" s="108">
        <f t="shared" ref="SE28:SK28" si="3749">$SK61*SE$32</f>
        <v>20932.523400749997</v>
      </c>
      <c r="SF28" s="108">
        <f t="shared" si="3749"/>
        <v>13570.049652899999</v>
      </c>
      <c r="SG28" s="108">
        <f t="shared" si="3749"/>
        <v>13829.901667529999</v>
      </c>
      <c r="SH28" s="108">
        <f t="shared" si="3749"/>
        <v>14927.054618190001</v>
      </c>
      <c r="SI28" s="108">
        <f t="shared" si="3749"/>
        <v>17381.212534139999</v>
      </c>
      <c r="SJ28" s="108">
        <f t="shared" si="3749"/>
        <v>25451.061210705</v>
      </c>
      <c r="SK28" s="108">
        <f t="shared" si="3749"/>
        <v>38270.427265785002</v>
      </c>
      <c r="SL28" s="108">
        <f t="shared" ref="SL28:SR28" si="3750">$SR61*SL$32</f>
        <v>18322.907679749998</v>
      </c>
      <c r="SM28" s="108">
        <f t="shared" si="3750"/>
        <v>11878.2987717</v>
      </c>
      <c r="SN28" s="108">
        <f t="shared" si="3750"/>
        <v>12105.755556689999</v>
      </c>
      <c r="SO28" s="108">
        <f t="shared" si="3750"/>
        <v>13066.128648870001</v>
      </c>
      <c r="SP28" s="108">
        <f t="shared" si="3750"/>
        <v>15214.33161822</v>
      </c>
      <c r="SQ28" s="108">
        <f t="shared" si="3750"/>
        <v>22278.128440965003</v>
      </c>
      <c r="SR28" s="108">
        <f t="shared" si="3750"/>
        <v>33499.329833805001</v>
      </c>
      <c r="SS28" s="108">
        <f t="shared" ref="SS28:SY28" si="3751">$SY61*SS$32</f>
        <v>21187.421938499992</v>
      </c>
      <c r="ST28" s="108">
        <f t="shared" si="3751"/>
        <v>13735.294222199997</v>
      </c>
      <c r="SU28" s="108">
        <f t="shared" si="3751"/>
        <v>13998.310494539997</v>
      </c>
      <c r="SV28" s="108">
        <f t="shared" si="3751"/>
        <v>15108.823644419997</v>
      </c>
      <c r="SW28" s="108">
        <f t="shared" si="3751"/>
        <v>17592.866216519997</v>
      </c>
      <c r="SX28" s="108">
        <f t="shared" si="3751"/>
        <v>25760.982674189996</v>
      </c>
      <c r="SY28" s="108">
        <f t="shared" si="3751"/>
        <v>38736.452109629994</v>
      </c>
      <c r="SZ28" s="108">
        <f t="shared" ref="SZ28:TF28" si="3752">$TF61*SZ$32</f>
        <v>19581.442088999996</v>
      </c>
      <c r="TA28" s="108">
        <f t="shared" si="3752"/>
        <v>12694.176250799999</v>
      </c>
      <c r="TB28" s="108">
        <f t="shared" si="3752"/>
        <v>12937.256221559999</v>
      </c>
      <c r="TC28" s="108">
        <f t="shared" si="3752"/>
        <v>13963.59387588</v>
      </c>
      <c r="TD28" s="108">
        <f t="shared" si="3752"/>
        <v>16259.349155279999</v>
      </c>
      <c r="TE28" s="108">
        <f t="shared" si="3752"/>
        <v>23808.332691660002</v>
      </c>
      <c r="TF28" s="108">
        <f t="shared" si="3752"/>
        <v>35800.277915819999</v>
      </c>
      <c r="TG28" s="108">
        <f t="shared" ref="TG28:TM28" si="3753">$TM61*TG$32</f>
        <v>18648.535955999996</v>
      </c>
      <c r="TH28" s="108">
        <f t="shared" si="3753"/>
        <v>12089.395723199999</v>
      </c>
      <c r="TI28" s="108">
        <f t="shared" si="3753"/>
        <v>12320.894790239998</v>
      </c>
      <c r="TJ28" s="108">
        <f t="shared" si="3753"/>
        <v>13298.335295519999</v>
      </c>
      <c r="TK28" s="108">
        <f t="shared" si="3753"/>
        <v>15484.715373119998</v>
      </c>
      <c r="TL28" s="108">
        <f t="shared" si="3753"/>
        <v>22674.047510639997</v>
      </c>
      <c r="TM28" s="108">
        <f t="shared" si="3753"/>
        <v>34094.668151279999</v>
      </c>
      <c r="TN28" s="108">
        <f t="shared" ref="TN28:TT28" si="3754">$TT61*TN$32</f>
        <v>19454.586584249995</v>
      </c>
      <c r="TO28" s="108">
        <f t="shared" si="3754"/>
        <v>12611.938889099998</v>
      </c>
      <c r="TP28" s="108">
        <f t="shared" si="3754"/>
        <v>12853.444101869998</v>
      </c>
      <c r="TQ28" s="108">
        <f t="shared" si="3754"/>
        <v>13873.132778009998</v>
      </c>
      <c r="TR28" s="108">
        <f t="shared" si="3754"/>
        <v>16154.015343059997</v>
      </c>
      <c r="TS28" s="108">
        <f t="shared" si="3754"/>
        <v>23654.093895194997</v>
      </c>
      <c r="TT28" s="108">
        <f t="shared" si="3754"/>
        <v>35568.351058514992</v>
      </c>
      <c r="TU28" s="108">
        <f t="shared" ref="TU28:UA28" si="3755">$UA61*TU$32</f>
        <v>24741.877756499998</v>
      </c>
      <c r="TV28" s="108">
        <f t="shared" si="3755"/>
        <v>16039.562131799999</v>
      </c>
      <c r="TW28" s="108">
        <f t="shared" si="3755"/>
        <v>16346.702683259999</v>
      </c>
      <c r="TX28" s="108">
        <f t="shared" si="3755"/>
        <v>17643.518344980002</v>
      </c>
      <c r="TY28" s="108">
        <f t="shared" si="3755"/>
        <v>20544.29021988</v>
      </c>
      <c r="TZ28" s="108">
        <f t="shared" si="3755"/>
        <v>30082.710679110001</v>
      </c>
      <c r="UA28" s="108">
        <f t="shared" si="3755"/>
        <v>45234.977884469998</v>
      </c>
      <c r="UB28" s="108">
        <f t="shared" ref="UB28:UH28" si="3756">$UH61*UB$32</f>
        <v>31553.853281249998</v>
      </c>
      <c r="UC28" s="108">
        <f t="shared" si="3756"/>
        <v>20455.601437500001</v>
      </c>
      <c r="UD28" s="108">
        <f t="shared" si="3756"/>
        <v>20847.304443749999</v>
      </c>
      <c r="UE28" s="108">
        <f t="shared" si="3756"/>
        <v>22501.161581250002</v>
      </c>
      <c r="UF28" s="108">
        <f t="shared" si="3756"/>
        <v>26200.578862499999</v>
      </c>
      <c r="UG28" s="108">
        <f t="shared" si="3756"/>
        <v>38365.133334375001</v>
      </c>
      <c r="UH28" s="108">
        <f t="shared" si="3756"/>
        <v>57689.148309374999</v>
      </c>
      <c r="UI28" s="108">
        <f t="shared" si="3491"/>
        <v>29848.911399349337</v>
      </c>
      <c r="UJ28" s="108">
        <f t="shared" si="3491"/>
        <v>19350.328769233365</v>
      </c>
      <c r="UK28" s="108">
        <f t="shared" si="3491"/>
        <v>19720.866979708044</v>
      </c>
      <c r="UL28" s="108">
        <f t="shared" si="3491"/>
        <v>21285.361646156704</v>
      </c>
      <c r="UM28" s="108">
        <f t="shared" si="3491"/>
        <v>24784.889189528691</v>
      </c>
      <c r="UN28" s="108">
        <f t="shared" si="3491"/>
        <v>36292.159170381303</v>
      </c>
      <c r="UO28" s="108">
        <f t="shared" si="3491"/>
        <v>54572.044220465585</v>
      </c>
      <c r="UP28" s="108">
        <f t="shared" si="3492"/>
        <v>25616.584932306378</v>
      </c>
      <c r="UQ28" s="108">
        <f t="shared" si="3492"/>
        <v>16606.613680253791</v>
      </c>
      <c r="UR28" s="108">
        <f t="shared" si="3492"/>
        <v>16924.612665620352</v>
      </c>
      <c r="US28" s="108">
        <f t="shared" si="3492"/>
        <v>18267.275048279171</v>
      </c>
      <c r="UT28" s="108">
        <f t="shared" si="3492"/>
        <v>21270.598798963365</v>
      </c>
      <c r="UU28" s="108">
        <f t="shared" si="3492"/>
        <v>31146.233955624932</v>
      </c>
      <c r="UV28" s="108">
        <f t="shared" si="3492"/>
        <v>46834.183900375319</v>
      </c>
      <c r="UW28" s="108">
        <f t="shared" si="3493"/>
        <v>29595.802176623631</v>
      </c>
      <c r="UX28" s="108">
        <f t="shared" si="3493"/>
        <v>19186.244169673249</v>
      </c>
      <c r="UY28" s="108">
        <f t="shared" si="3493"/>
        <v>19553.640334624441</v>
      </c>
      <c r="UZ28" s="108">
        <f t="shared" si="3493"/>
        <v>21104.868586640576</v>
      </c>
      <c r="VA28" s="108">
        <f t="shared" si="3493"/>
        <v>24574.721255624034</v>
      </c>
      <c r="VB28" s="108">
        <f t="shared" si="3493"/>
        <v>35984.413267163771</v>
      </c>
      <c r="VC28" s="108">
        <f t="shared" si="3493"/>
        <v>54109.290738089141</v>
      </c>
      <c r="VD28" s="108">
        <f t="shared" si="3494"/>
        <v>28309.729911222192</v>
      </c>
      <c r="VE28" s="108">
        <f t="shared" si="3494"/>
        <v>18352.514563137145</v>
      </c>
      <c r="VF28" s="108">
        <f t="shared" si="3494"/>
        <v>18703.945693069556</v>
      </c>
      <c r="VG28" s="108">
        <f t="shared" si="3494"/>
        <v>20187.766019450861</v>
      </c>
      <c r="VH28" s="108">
        <f t="shared" si="3494"/>
        <v>23506.837802145874</v>
      </c>
      <c r="VI28" s="108">
        <f t="shared" si="3494"/>
        <v>34420.726781713609</v>
      </c>
      <c r="VJ28" s="108">
        <f t="shared" si="3494"/>
        <v>51757.995858379334</v>
      </c>
      <c r="VK28" s="108">
        <f t="shared" si="3495"/>
        <v>21328.866322054142</v>
      </c>
      <c r="VL28" s="108">
        <f t="shared" si="3495"/>
        <v>13826.989201883378</v>
      </c>
      <c r="VM28" s="108">
        <f t="shared" si="3495"/>
        <v>14091.761335536461</v>
      </c>
      <c r="VN28" s="108">
        <f t="shared" si="3495"/>
        <v>15209.688122071715</v>
      </c>
      <c r="VO28" s="108">
        <f t="shared" si="3495"/>
        <v>17710.313828795304</v>
      </c>
      <c r="VP28" s="108">
        <f t="shared" si="3495"/>
        <v>25932.959535021695</v>
      </c>
      <c r="VQ28" s="108">
        <f t="shared" si="3495"/>
        <v>38995.051461907271</v>
      </c>
      <c r="VR28" s="108">
        <f t="shared" si="3496"/>
        <v>23332.309064788617</v>
      </c>
      <c r="VS28" s="108">
        <f t="shared" si="3496"/>
        <v>15125.77277303538</v>
      </c>
      <c r="VT28" s="108">
        <f t="shared" si="3496"/>
        <v>15415.415230391376</v>
      </c>
      <c r="VU28" s="108">
        <f t="shared" si="3496"/>
        <v>16638.350050338919</v>
      </c>
      <c r="VV28" s="108">
        <f t="shared" si="3496"/>
        <v>19373.862147589996</v>
      </c>
      <c r="VW28" s="108">
        <f t="shared" si="3496"/>
        <v>28368.869573256783</v>
      </c>
      <c r="VX28" s="108">
        <f t="shared" si="3496"/>
        <v>42657.897469485957</v>
      </c>
      <c r="VY28" s="108">
        <f t="shared" si="3497"/>
        <v>19045.94699032799</v>
      </c>
      <c r="VZ28" s="108">
        <f t="shared" si="3497"/>
        <v>12347.027704074699</v>
      </c>
      <c r="WA28" s="108">
        <f t="shared" si="3497"/>
        <v>12583.460149471874</v>
      </c>
      <c r="WB28" s="108">
        <f t="shared" si="3497"/>
        <v>13581.73047448217</v>
      </c>
      <c r="WC28" s="108">
        <f t="shared" si="3497"/>
        <v>15814.703569899932</v>
      </c>
      <c r="WD28" s="108">
        <f t="shared" si="3497"/>
        <v>23157.244513067759</v>
      </c>
      <c r="WE28" s="108">
        <f t="shared" si="3497"/>
        <v>34821.24515266173</v>
      </c>
      <c r="WF28" s="108">
        <f t="shared" si="3498"/>
        <v>16744.171334005005</v>
      </c>
      <c r="WG28" s="108">
        <f t="shared" si="3498"/>
        <v>10854.842106182556</v>
      </c>
      <c r="WH28" s="108">
        <f t="shared" si="3498"/>
        <v>11062.700784811583</v>
      </c>
      <c r="WI28" s="108">
        <f t="shared" si="3498"/>
        <v>11940.326316800811</v>
      </c>
      <c r="WJ28" s="108">
        <f t="shared" si="3498"/>
        <v>13903.436059408294</v>
      </c>
      <c r="WK28" s="108">
        <f t="shared" si="3498"/>
        <v>20358.602801276433</v>
      </c>
      <c r="WL28" s="108">
        <f t="shared" si="3498"/>
        <v>30612.964280308464</v>
      </c>
      <c r="WM28" s="108">
        <f t="shared" si="3499"/>
        <v>16343.554349479939</v>
      </c>
      <c r="WN28" s="108">
        <f t="shared" si="3499"/>
        <v>10595.1317851801</v>
      </c>
      <c r="WO28" s="108">
        <f t="shared" si="3499"/>
        <v>10798.017287449504</v>
      </c>
      <c r="WP28" s="108">
        <f t="shared" si="3499"/>
        <v>11654.644963698109</v>
      </c>
      <c r="WQ28" s="108">
        <f t="shared" si="3499"/>
        <v>13570.785818464721</v>
      </c>
      <c r="WR28" s="108">
        <f t="shared" si="3499"/>
        <v>19871.507805609057</v>
      </c>
      <c r="WS28" s="108">
        <f t="shared" si="3499"/>
        <v>29880.525917566429</v>
      </c>
      <c r="WT28" s="108">
        <f t="shared" si="3500"/>
        <v>18510.53042396927</v>
      </c>
      <c r="WU28" s="108">
        <f t="shared" si="3500"/>
        <v>11999.930067952493</v>
      </c>
      <c r="WV28" s="108">
        <f t="shared" si="3500"/>
        <v>12229.715962870732</v>
      </c>
      <c r="WW28" s="108">
        <f t="shared" si="3500"/>
        <v>13199.923074747743</v>
      </c>
      <c r="WX28" s="108">
        <f t="shared" si="3500"/>
        <v>15370.12319342</v>
      </c>
      <c r="WY28" s="108">
        <f t="shared" si="3500"/>
        <v>22506.251818936435</v>
      </c>
      <c r="WZ28" s="108">
        <f t="shared" si="3500"/>
        <v>33842.355968236232</v>
      </c>
      <c r="XA28" s="108">
        <f t="shared" si="3501"/>
        <v>17012.475984032961</v>
      </c>
      <c r="XB28" s="108">
        <f t="shared" si="3501"/>
        <v>11028.777534476541</v>
      </c>
      <c r="XC28" s="108">
        <f t="shared" si="3501"/>
        <v>11239.966891519709</v>
      </c>
      <c r="XD28" s="108">
        <f t="shared" si="3501"/>
        <v>12131.655287924197</v>
      </c>
      <c r="XE28" s="108">
        <f t="shared" si="3501"/>
        <v>14126.221437776336</v>
      </c>
      <c r="XF28" s="108">
        <f t="shared" si="3501"/>
        <v>20684.824248172496</v>
      </c>
      <c r="XG28" s="108">
        <f t="shared" si="3501"/>
        <v>31103.499195635439</v>
      </c>
      <c r="XH28" s="108">
        <f t="shared" si="3502"/>
        <v>21359.317608499303</v>
      </c>
      <c r="XI28" s="108">
        <f t="shared" si="3502"/>
        <v>13846.73003585472</v>
      </c>
      <c r="XJ28" s="108">
        <f t="shared" si="3502"/>
        <v>14111.880185477468</v>
      </c>
      <c r="XK28" s="108">
        <f t="shared" si="3502"/>
        <v>15231.403039440193</v>
      </c>
      <c r="XL28" s="108">
        <f t="shared" si="3502"/>
        <v>17735.598896988384</v>
      </c>
      <c r="XM28" s="108">
        <f t="shared" si="3502"/>
        <v>25969.984099161567</v>
      </c>
      <c r="XN28" s="108">
        <f t="shared" si="3502"/>
        <v>39050.724813883891</v>
      </c>
      <c r="XO28" s="108">
        <f t="shared" si="3503"/>
        <v>18111.446499823</v>
      </c>
      <c r="XP28" s="108">
        <f t="shared" si="3503"/>
        <v>11741.213592988704</v>
      </c>
      <c r="XQ28" s="108">
        <f t="shared" si="3503"/>
        <v>11966.045342641679</v>
      </c>
      <c r="XR28" s="108">
        <f t="shared" si="3503"/>
        <v>12915.334952287576</v>
      </c>
      <c r="XS28" s="108">
        <f t="shared" si="3503"/>
        <v>15038.745921232341</v>
      </c>
      <c r="XT28" s="108">
        <f t="shared" si="3503"/>
        <v>22021.020813233074</v>
      </c>
      <c r="XU28" s="108">
        <f t="shared" si="3503"/>
        <v>33112.720462779849</v>
      </c>
      <c r="XV28" s="108">
        <f t="shared" si="3504"/>
        <v>20562.348855150285</v>
      </c>
      <c r="XW28" s="108">
        <f t="shared" si="3504"/>
        <v>13330.074430235358</v>
      </c>
      <c r="XX28" s="108">
        <f t="shared" si="3504"/>
        <v>13585.33117464412</v>
      </c>
      <c r="XY28" s="108">
        <f t="shared" si="3504"/>
        <v>14663.081873258894</v>
      </c>
      <c r="XZ28" s="108">
        <f t="shared" si="3504"/>
        <v>17073.840014897203</v>
      </c>
      <c r="YA28" s="108">
        <f t="shared" si="3504"/>
        <v>25000.980021813764</v>
      </c>
      <c r="YB28" s="108">
        <f t="shared" si="3504"/>
        <v>37593.64607931269</v>
      </c>
      <c r="YC28" s="108">
        <f t="shared" si="3505"/>
        <v>20309.484540410453</v>
      </c>
      <c r="YD28" s="108">
        <f t="shared" si="3505"/>
        <v>13166.148598610915</v>
      </c>
      <c r="YE28" s="108">
        <f t="shared" si="3505"/>
        <v>13418.26633773325</v>
      </c>
      <c r="YF28" s="108">
        <f t="shared" si="3505"/>
        <v>14482.763458472007</v>
      </c>
      <c r="YG28" s="108">
        <f t="shared" si="3505"/>
        <v>16863.875439071853</v>
      </c>
      <c r="YH28" s="108">
        <f t="shared" si="3505"/>
        <v>24693.531892926643</v>
      </c>
      <c r="YI28" s="108">
        <f t="shared" si="3505"/>
        <v>37131.340356295244</v>
      </c>
      <c r="YJ28" s="108">
        <f t="shared" si="3506"/>
        <v>27363.106475418921</v>
      </c>
      <c r="YK28" s="108">
        <f t="shared" si="3506"/>
        <v>17738.841439237094</v>
      </c>
      <c r="YL28" s="108">
        <f t="shared" si="3506"/>
        <v>18078.521381690571</v>
      </c>
      <c r="YM28" s="108">
        <f t="shared" si="3506"/>
        <v>19512.725583160805</v>
      </c>
      <c r="YN28" s="108">
        <f t="shared" si="3506"/>
        <v>22720.813928554744</v>
      </c>
      <c r="YO28" s="108">
        <f t="shared" si="3506"/>
        <v>33269.763252526594</v>
      </c>
      <c r="YP28" s="108">
        <f t="shared" si="3506"/>
        <v>50027.307080231425</v>
      </c>
      <c r="YQ28" s="108">
        <f t="shared" si="3507"/>
        <v>19689.567918989491</v>
      </c>
      <c r="YR28" s="108">
        <f t="shared" si="3507"/>
        <v>17053.956465266489</v>
      </c>
      <c r="YS28" s="108">
        <f t="shared" si="3507"/>
        <v>20774.819694051905</v>
      </c>
      <c r="YT28" s="108">
        <f t="shared" si="3507"/>
        <v>22480.215340578554</v>
      </c>
      <c r="YU28" s="108">
        <f t="shared" si="3507"/>
        <v>34573.020834131152</v>
      </c>
      <c r="YV28" s="108">
        <f t="shared" si="3507"/>
        <v>13798.201140079249</v>
      </c>
      <c r="YW28" s="108">
        <f t="shared" si="3507"/>
        <v>26666.186472962141</v>
      </c>
      <c r="YX28" s="108">
        <f t="shared" si="3508"/>
        <v>15902.564124460665</v>
      </c>
      <c r="YY28" s="108">
        <f t="shared" si="3508"/>
        <v>10309.248466891742</v>
      </c>
      <c r="YZ28" s="108">
        <f>$ZD61*YZ$32*$YX$34</f>
        <v>10506.659607747113</v>
      </c>
      <c r="ZA28" s="108">
        <f t="shared" si="3508"/>
        <v>11340.173313580915</v>
      </c>
      <c r="ZB28" s="108">
        <f t="shared" si="3508"/>
        <v>13204.611866103889</v>
      </c>
      <c r="ZC28" s="108">
        <f t="shared" si="3508"/>
        <v>19335.324518223551</v>
      </c>
      <c r="ZD28" s="108">
        <f t="shared" si="3508"/>
        <v>29074.274133755323</v>
      </c>
      <c r="ZE28" s="108">
        <f t="shared" si="3509"/>
        <v>23392.34173723578</v>
      </c>
      <c r="ZF28" s="108">
        <f t="shared" si="3509"/>
        <v>15164.690505518371</v>
      </c>
      <c r="ZG28" s="108">
        <f t="shared" si="3509"/>
        <v>15455.078196049571</v>
      </c>
      <c r="ZH28" s="108">
        <f t="shared" si="3509"/>
        <v>16681.159556070208</v>
      </c>
      <c r="ZI28" s="108">
        <f t="shared" si="3509"/>
        <v>19423.709966642677</v>
      </c>
      <c r="ZJ28" s="108">
        <f t="shared" si="3509"/>
        <v>28441.861022583926</v>
      </c>
      <c r="ZK28" s="108">
        <f t="shared" si="3509"/>
        <v>42767.653755456595</v>
      </c>
      <c r="ZL28" s="108">
        <f t="shared" si="3510"/>
        <v>19241.501246073509</v>
      </c>
      <c r="ZM28" s="108">
        <f t="shared" si="3510"/>
        <v>12473.80080779938</v>
      </c>
      <c r="ZN28" s="108">
        <f t="shared" si="3510"/>
        <v>12712.660823267877</v>
      </c>
      <c r="ZO28" s="108">
        <f t="shared" si="3510"/>
        <v>13721.180888579318</v>
      </c>
      <c r="ZP28" s="108">
        <f t="shared" si="3510"/>
        <v>15977.081034670695</v>
      </c>
      <c r="ZQ28" s="108">
        <f t="shared" si="3510"/>
        <v>23395.01151505352</v>
      </c>
      <c r="ZR28" s="108">
        <f t="shared" si="3510"/>
        <v>35178.772278166129</v>
      </c>
      <c r="ZS28" s="108">
        <f t="shared" si="3511"/>
        <v>19728.504020119795</v>
      </c>
      <c r="ZT28" s="108">
        <f t="shared" si="3511"/>
        <v>12789.512950974213</v>
      </c>
      <c r="ZU28" s="108">
        <f t="shared" si="3511"/>
        <v>13034.418518120527</v>
      </c>
      <c r="ZV28" s="108">
        <f t="shared" si="3511"/>
        <v>14068.464246071633</v>
      </c>
      <c r="ZW28" s="108">
        <f t="shared" si="3511"/>
        <v>16381.46126912016</v>
      </c>
      <c r="ZX28" s="108">
        <f t="shared" si="3511"/>
        <v>23987.139715497378</v>
      </c>
      <c r="ZY28" s="108">
        <f>$ZY61*ZY$32*$ZS$34</f>
        <v>36069.147694715575</v>
      </c>
      <c r="ZZ28" s="108">
        <v>34487.224194263952</v>
      </c>
      <c r="AAA28" s="108">
        <v>31736.307765066769</v>
      </c>
      <c r="AAB28" s="108">
        <v>29520.438741889742</v>
      </c>
      <c r="AAC28" s="108">
        <v>33496.00243384955</v>
      </c>
      <c r="AAD28" s="108">
        <v>36979.502376261298</v>
      </c>
      <c r="AAE28" s="108">
        <v>43071.264281504213</v>
      </c>
      <c r="AAF28" s="108">
        <v>67526.491004142226</v>
      </c>
      <c r="AAG28" s="108">
        <v>44943.401105771685</v>
      </c>
      <c r="AAH28" s="108">
        <v>41780.920429068989</v>
      </c>
      <c r="AAI28" s="108">
        <v>41873.308952336345</v>
      </c>
      <c r="AAJ28" s="108">
        <v>44948.869403488759</v>
      </c>
      <c r="AAK28" s="108">
        <v>51334.312951742744</v>
      </c>
      <c r="AAL28" s="108">
        <v>54240.41918763041</v>
      </c>
      <c r="AAM28" s="108">
        <v>79432.932876856576</v>
      </c>
      <c r="AAN28" s="108">
        <v>66586.440485603656</v>
      </c>
      <c r="AAO28" s="108">
        <v>60669.14641753344</v>
      </c>
      <c r="AAP28" s="596">
        <f t="shared" ca="1" si="864"/>
        <v>55622.190217365125</v>
      </c>
      <c r="AAQ28" s="596">
        <f t="shared" ca="1" si="864"/>
        <v>60406.289939421193</v>
      </c>
      <c r="AAR28" s="596">
        <f t="shared" ca="1" si="864"/>
        <v>66440.364199585005</v>
      </c>
      <c r="AAS28" s="596">
        <f t="shared" ca="1" si="864"/>
        <v>72566.07926312201</v>
      </c>
      <c r="AAT28" s="596">
        <f t="shared" ca="1" si="864"/>
        <v>89571.250670827314</v>
      </c>
      <c r="AAU28" s="596">
        <f t="shared" ca="1" si="864"/>
        <v>83184.983674240546</v>
      </c>
      <c r="AAV28" s="596">
        <f t="shared" ca="1" si="864"/>
        <v>121500.62729543464</v>
      </c>
      <c r="AAW28" s="596">
        <f t="shared" ca="1" si="864"/>
        <v>73698.521002271984</v>
      </c>
      <c r="AAX28" s="348">
        <v>0</v>
      </c>
      <c r="AAY28" s="596">
        <f t="shared" ca="1" si="2861"/>
        <v>27484.51782803272</v>
      </c>
      <c r="AAZ28" s="596">
        <f t="shared" ca="1" si="2861"/>
        <v>31520.851837996717</v>
      </c>
      <c r="ABA28" s="596">
        <f t="shared" ca="1" si="2861"/>
        <v>35924.473428524179</v>
      </c>
      <c r="ABB28" s="596">
        <f t="shared" ca="1" si="2861"/>
        <v>20398.605394722857</v>
      </c>
      <c r="ABC28" s="596">
        <f t="shared" ca="1" si="2861"/>
        <v>18360.173085870676</v>
      </c>
      <c r="ABD28" s="596">
        <f t="shared" ca="1" si="2861"/>
        <v>22451.785348073379</v>
      </c>
      <c r="ABE28" s="348">
        <v>0</v>
      </c>
      <c r="ABF28" s="596">
        <f t="shared" ca="1" si="2861"/>
        <v>16462.799490977388</v>
      </c>
      <c r="ABG28" s="596">
        <f t="shared" ca="1" si="2861"/>
        <v>21621.827290485675</v>
      </c>
      <c r="ABH28" s="596">
        <f t="shared" ca="1" si="2861"/>
        <v>25857.879486305796</v>
      </c>
      <c r="ABI28" s="108">
        <f t="shared" ref="ABI28:ABO28" si="3757">$ABO61*ABI$32</f>
        <v>0</v>
      </c>
      <c r="ABJ28" s="108">
        <f t="shared" si="3757"/>
        <v>0</v>
      </c>
      <c r="ABK28" s="108">
        <f t="shared" si="3757"/>
        <v>0</v>
      </c>
      <c r="ABL28" s="108">
        <f t="shared" si="3757"/>
        <v>0</v>
      </c>
      <c r="ABM28" s="108">
        <f t="shared" si="3757"/>
        <v>0</v>
      </c>
      <c r="ABN28" s="108">
        <f t="shared" si="3757"/>
        <v>0</v>
      </c>
      <c r="ABO28" s="108">
        <f t="shared" si="3757"/>
        <v>0</v>
      </c>
      <c r="ABP28" s="108">
        <f t="shared" ref="ABP28:ABV28" si="3758">$ABV61*ABP$32</f>
        <v>0</v>
      </c>
      <c r="ABQ28" s="108">
        <f t="shared" si="3758"/>
        <v>0</v>
      </c>
      <c r="ABR28" s="108">
        <f t="shared" si="3758"/>
        <v>0</v>
      </c>
      <c r="ABS28" s="108">
        <f t="shared" si="3758"/>
        <v>0</v>
      </c>
      <c r="ABT28" s="108">
        <f t="shared" si="3758"/>
        <v>0</v>
      </c>
      <c r="ABU28" s="108">
        <f t="shared" si="3758"/>
        <v>0</v>
      </c>
      <c r="ABV28" s="108">
        <f t="shared" si="3758"/>
        <v>0</v>
      </c>
      <c r="ABW28" s="108">
        <f t="shared" ref="ABW28:ACC28" si="3759">$ACC61*ABW$32</f>
        <v>0</v>
      </c>
      <c r="ABX28" s="108">
        <f t="shared" si="3759"/>
        <v>0</v>
      </c>
      <c r="ABY28" s="108">
        <f t="shared" si="3759"/>
        <v>0</v>
      </c>
      <c r="ABZ28" s="108">
        <f t="shared" si="3759"/>
        <v>0</v>
      </c>
      <c r="ACA28" s="108">
        <f t="shared" si="3759"/>
        <v>0</v>
      </c>
      <c r="ACB28" s="108">
        <f t="shared" si="3759"/>
        <v>0</v>
      </c>
      <c r="ACC28" s="108">
        <f t="shared" si="3759"/>
        <v>0</v>
      </c>
      <c r="ACD28" s="108">
        <f t="shared" ref="ACD28:ACJ28" si="3760">$ACI61*ACD$32</f>
        <v>0</v>
      </c>
      <c r="ACE28" s="108">
        <f t="shared" si="3760"/>
        <v>0</v>
      </c>
      <c r="ACF28" s="108">
        <f t="shared" si="3760"/>
        <v>0</v>
      </c>
      <c r="ACG28" s="108">
        <f t="shared" si="3760"/>
        <v>0</v>
      </c>
      <c r="ACH28" s="108">
        <f t="shared" si="3760"/>
        <v>0</v>
      </c>
      <c r="ACI28" s="108">
        <f t="shared" si="3760"/>
        <v>0</v>
      </c>
      <c r="ACJ28" s="108">
        <f t="shared" si="3760"/>
        <v>0</v>
      </c>
    </row>
    <row r="29" spans="1:764">
      <c r="A29" s="601" t="s">
        <v>36</v>
      </c>
      <c r="B29" s="596">
        <v>0</v>
      </c>
      <c r="C29" s="596">
        <v>0</v>
      </c>
      <c r="D29" s="596">
        <v>0</v>
      </c>
      <c r="E29" s="596">
        <v>0</v>
      </c>
      <c r="F29" s="596">
        <v>0</v>
      </c>
      <c r="G29" s="596">
        <v>0</v>
      </c>
      <c r="H29" s="596">
        <v>0</v>
      </c>
      <c r="I29" s="596">
        <v>0</v>
      </c>
      <c r="J29" s="596">
        <v>0</v>
      </c>
      <c r="K29" s="596">
        <v>0</v>
      </c>
      <c r="L29" s="596">
        <v>0</v>
      </c>
      <c r="M29" s="596">
        <v>0</v>
      </c>
      <c r="N29" s="596">
        <v>0</v>
      </c>
      <c r="O29" s="596">
        <v>0</v>
      </c>
      <c r="P29" s="596">
        <v>0</v>
      </c>
      <c r="Q29" s="596">
        <v>0</v>
      </c>
      <c r="R29" s="596">
        <v>0</v>
      </c>
      <c r="S29" s="596">
        <v>0</v>
      </c>
      <c r="T29" s="596">
        <v>0</v>
      </c>
      <c r="U29" s="596">
        <v>0</v>
      </c>
      <c r="V29" s="596">
        <v>0</v>
      </c>
      <c r="W29" s="596">
        <v>0</v>
      </c>
      <c r="X29" s="596">
        <v>0</v>
      </c>
      <c r="Y29" s="596">
        <v>0</v>
      </c>
      <c r="Z29" s="596">
        <v>0</v>
      </c>
      <c r="AA29" s="596">
        <v>0</v>
      </c>
      <c r="AB29" s="596">
        <v>0</v>
      </c>
      <c r="AC29" s="596">
        <v>0</v>
      </c>
      <c r="AD29" s="596">
        <v>0</v>
      </c>
      <c r="AE29" s="596">
        <v>0</v>
      </c>
      <c r="AF29" s="596">
        <v>0</v>
      </c>
      <c r="AG29" s="596">
        <v>0</v>
      </c>
      <c r="AH29" s="596">
        <v>0</v>
      </c>
      <c r="AI29" s="596">
        <v>0</v>
      </c>
      <c r="AJ29" s="596">
        <v>0</v>
      </c>
      <c r="AK29" s="596">
        <v>0</v>
      </c>
      <c r="AL29" s="596">
        <v>0</v>
      </c>
      <c r="AM29" s="596">
        <v>0</v>
      </c>
      <c r="AN29" s="596">
        <v>0</v>
      </c>
      <c r="AO29" s="596">
        <v>0</v>
      </c>
      <c r="AP29" s="596">
        <v>0</v>
      </c>
      <c r="AQ29" s="596">
        <v>0</v>
      </c>
      <c r="AR29" s="596">
        <v>0</v>
      </c>
      <c r="AS29" s="596">
        <v>0</v>
      </c>
      <c r="AT29" s="596">
        <v>0</v>
      </c>
      <c r="AU29" s="596">
        <v>0</v>
      </c>
      <c r="AV29" s="596">
        <v>0</v>
      </c>
      <c r="AW29" s="596">
        <v>0</v>
      </c>
      <c r="AX29" s="596">
        <v>0</v>
      </c>
      <c r="AY29" s="596">
        <v>0</v>
      </c>
      <c r="AZ29" s="596">
        <v>0</v>
      </c>
      <c r="BA29" s="596">
        <v>0</v>
      </c>
      <c r="BB29" s="596">
        <v>0</v>
      </c>
      <c r="BC29" s="596">
        <v>0</v>
      </c>
      <c r="BD29" s="596">
        <v>0</v>
      </c>
      <c r="BE29" s="596">
        <v>0</v>
      </c>
      <c r="BF29" s="596">
        <v>0</v>
      </c>
      <c r="BG29" s="596">
        <v>0</v>
      </c>
      <c r="BH29" s="596">
        <v>0</v>
      </c>
      <c r="BI29" s="596">
        <v>0</v>
      </c>
      <c r="BJ29" s="596">
        <v>0</v>
      </c>
      <c r="BK29" s="596">
        <v>0</v>
      </c>
      <c r="BL29" s="596">
        <v>0</v>
      </c>
      <c r="BM29" s="596">
        <v>0</v>
      </c>
      <c r="BN29" s="596">
        <v>0</v>
      </c>
      <c r="BO29" s="596">
        <v>0</v>
      </c>
      <c r="BP29" s="596">
        <v>0</v>
      </c>
      <c r="BQ29" s="596">
        <v>0</v>
      </c>
      <c r="BR29" s="596">
        <v>0</v>
      </c>
      <c r="BS29" s="596">
        <v>0</v>
      </c>
      <c r="BT29" s="596">
        <v>0</v>
      </c>
      <c r="BU29" s="596">
        <v>0</v>
      </c>
      <c r="BV29" s="596">
        <v>0</v>
      </c>
      <c r="BW29" s="596">
        <v>0</v>
      </c>
      <c r="BX29" s="596">
        <v>0</v>
      </c>
      <c r="BY29" s="596">
        <v>0</v>
      </c>
      <c r="BZ29" s="596">
        <v>0</v>
      </c>
      <c r="CA29" s="596">
        <v>0</v>
      </c>
      <c r="CB29" s="596">
        <v>0</v>
      </c>
      <c r="CC29" s="596">
        <v>0</v>
      </c>
      <c r="CD29" s="596">
        <v>0</v>
      </c>
      <c r="CE29" s="596">
        <v>0</v>
      </c>
      <c r="CF29" s="596">
        <v>0</v>
      </c>
      <c r="CG29" s="596">
        <v>0</v>
      </c>
      <c r="CH29" s="596">
        <v>0</v>
      </c>
      <c r="CI29" s="596">
        <v>0</v>
      </c>
      <c r="CJ29" s="596">
        <v>0</v>
      </c>
      <c r="CK29" s="596">
        <v>0</v>
      </c>
      <c r="CL29" s="596">
        <v>0</v>
      </c>
      <c r="CM29" s="596">
        <v>0</v>
      </c>
      <c r="CN29" s="596">
        <v>0</v>
      </c>
      <c r="CO29" s="596">
        <v>0</v>
      </c>
      <c r="CP29" s="596">
        <v>0</v>
      </c>
      <c r="CQ29" s="596">
        <v>0</v>
      </c>
      <c r="CR29" s="596">
        <v>0</v>
      </c>
      <c r="CS29" s="596">
        <v>0</v>
      </c>
      <c r="CT29" s="596">
        <v>0</v>
      </c>
      <c r="CU29" s="596">
        <v>0</v>
      </c>
      <c r="CV29" s="596">
        <v>0</v>
      </c>
      <c r="CW29" s="596">
        <v>0</v>
      </c>
      <c r="CX29" s="596">
        <v>0</v>
      </c>
      <c r="CY29" s="596">
        <v>0</v>
      </c>
      <c r="CZ29" s="596">
        <v>0</v>
      </c>
      <c r="DA29" s="596">
        <v>0</v>
      </c>
      <c r="DB29" s="596">
        <v>0</v>
      </c>
      <c r="DC29" s="596">
        <v>0</v>
      </c>
      <c r="DD29" s="596">
        <v>0</v>
      </c>
      <c r="DE29" s="596">
        <v>0</v>
      </c>
      <c r="DF29" s="596">
        <v>0</v>
      </c>
      <c r="DG29" s="596">
        <v>0</v>
      </c>
      <c r="DH29" s="596">
        <v>0</v>
      </c>
      <c r="DI29" s="596">
        <v>0</v>
      </c>
      <c r="DJ29" s="596">
        <v>0</v>
      </c>
      <c r="DK29" s="596">
        <v>0</v>
      </c>
      <c r="DL29" s="596">
        <v>0</v>
      </c>
      <c r="DM29" s="596">
        <v>0</v>
      </c>
      <c r="DN29" s="596">
        <v>0</v>
      </c>
      <c r="DO29" s="596">
        <v>0</v>
      </c>
      <c r="DP29" s="596">
        <v>0</v>
      </c>
      <c r="DQ29" s="596">
        <v>0</v>
      </c>
      <c r="DR29" s="596">
        <v>0</v>
      </c>
      <c r="DS29" s="596">
        <v>0</v>
      </c>
      <c r="DT29" s="596">
        <v>0</v>
      </c>
      <c r="DU29" s="596">
        <v>0</v>
      </c>
      <c r="DV29" s="596">
        <v>0</v>
      </c>
      <c r="DW29" s="596">
        <v>0</v>
      </c>
      <c r="DX29" s="596">
        <v>0</v>
      </c>
      <c r="DY29" s="596">
        <v>0</v>
      </c>
      <c r="DZ29" s="596">
        <v>0</v>
      </c>
      <c r="EA29" s="596">
        <v>0</v>
      </c>
      <c r="EB29" s="596">
        <v>0</v>
      </c>
      <c r="EC29" s="596">
        <v>0</v>
      </c>
      <c r="ED29" s="596">
        <v>0</v>
      </c>
      <c r="EE29" s="596">
        <v>0</v>
      </c>
      <c r="EF29" s="596">
        <v>0</v>
      </c>
      <c r="EG29" s="596">
        <v>0</v>
      </c>
      <c r="EH29" s="596">
        <v>0</v>
      </c>
      <c r="EI29" s="596">
        <v>0</v>
      </c>
      <c r="EJ29" s="596">
        <v>0</v>
      </c>
      <c r="EK29" s="596">
        <v>0</v>
      </c>
      <c r="EL29" s="596">
        <v>0</v>
      </c>
      <c r="EM29" s="596">
        <v>0</v>
      </c>
      <c r="EN29" s="596">
        <v>0</v>
      </c>
      <c r="EO29" s="596">
        <v>0</v>
      </c>
      <c r="EP29" s="596">
        <v>0</v>
      </c>
      <c r="EQ29" s="596">
        <v>0</v>
      </c>
      <c r="ER29" s="596">
        <v>0</v>
      </c>
      <c r="ES29" s="596">
        <v>0</v>
      </c>
      <c r="ET29" s="596">
        <v>0</v>
      </c>
      <c r="EU29" s="596">
        <v>0</v>
      </c>
      <c r="EV29" s="596">
        <v>0</v>
      </c>
      <c r="EW29" s="596">
        <v>0</v>
      </c>
      <c r="EX29" s="596">
        <v>0</v>
      </c>
      <c r="EY29" s="596">
        <v>0</v>
      </c>
      <c r="EZ29" s="596">
        <v>0</v>
      </c>
      <c r="FA29" s="596">
        <v>0</v>
      </c>
      <c r="FB29" s="596">
        <v>0</v>
      </c>
      <c r="FC29" s="596">
        <v>0</v>
      </c>
      <c r="FD29" s="596">
        <v>0</v>
      </c>
      <c r="FE29" s="596">
        <v>0</v>
      </c>
      <c r="FF29" s="596">
        <v>0</v>
      </c>
      <c r="FG29" s="596">
        <v>0</v>
      </c>
      <c r="FH29" s="596">
        <v>0</v>
      </c>
      <c r="FI29" s="596">
        <v>0</v>
      </c>
      <c r="FJ29" s="596">
        <v>0</v>
      </c>
      <c r="FK29" s="596">
        <v>0</v>
      </c>
      <c r="FL29" s="596">
        <v>0</v>
      </c>
      <c r="FM29" s="596">
        <v>0</v>
      </c>
      <c r="FN29" s="596">
        <v>0</v>
      </c>
      <c r="FO29" s="596">
        <v>0</v>
      </c>
      <c r="FP29" s="596">
        <v>0</v>
      </c>
      <c r="FQ29" s="596">
        <v>0</v>
      </c>
      <c r="FR29" s="596">
        <v>0</v>
      </c>
      <c r="FS29" s="596">
        <v>0</v>
      </c>
      <c r="FT29" s="596">
        <v>0</v>
      </c>
      <c r="FU29" s="596">
        <v>0</v>
      </c>
      <c r="FV29" s="596">
        <v>0</v>
      </c>
      <c r="FW29" s="596">
        <v>0</v>
      </c>
      <c r="FX29" s="596">
        <v>0</v>
      </c>
      <c r="FY29" s="596">
        <v>0</v>
      </c>
      <c r="FZ29" s="596">
        <v>0</v>
      </c>
      <c r="GA29" s="596">
        <v>0</v>
      </c>
      <c r="GB29" s="596">
        <v>0</v>
      </c>
      <c r="GC29" s="596">
        <v>0</v>
      </c>
      <c r="GD29" s="596">
        <v>0</v>
      </c>
      <c r="GE29" s="596">
        <v>0</v>
      </c>
      <c r="GF29" s="596">
        <v>0</v>
      </c>
      <c r="GG29" s="596">
        <v>0</v>
      </c>
      <c r="GH29" s="596">
        <v>0</v>
      </c>
      <c r="GI29" s="596">
        <v>0</v>
      </c>
      <c r="GJ29" s="596">
        <v>0</v>
      </c>
      <c r="GK29" s="596">
        <v>0</v>
      </c>
      <c r="GL29" s="596">
        <v>0</v>
      </c>
      <c r="GM29" s="596">
        <v>0</v>
      </c>
      <c r="GN29" s="596">
        <v>0</v>
      </c>
      <c r="GO29" s="596">
        <v>0</v>
      </c>
      <c r="GP29" s="596">
        <v>0</v>
      </c>
      <c r="GQ29" s="596">
        <v>0</v>
      </c>
      <c r="GR29" s="596">
        <v>0</v>
      </c>
      <c r="GS29" s="596">
        <v>0</v>
      </c>
      <c r="GT29" s="596">
        <v>0</v>
      </c>
      <c r="GU29" s="596">
        <v>0</v>
      </c>
      <c r="GV29" s="596">
        <v>0</v>
      </c>
      <c r="GW29" s="596">
        <v>0</v>
      </c>
      <c r="GX29" s="596">
        <v>0</v>
      </c>
      <c r="GY29" s="596">
        <v>0</v>
      </c>
      <c r="GZ29" s="596">
        <v>0</v>
      </c>
      <c r="HA29" s="596">
        <v>0</v>
      </c>
      <c r="HB29" s="596">
        <v>0</v>
      </c>
      <c r="HC29" s="596">
        <v>0</v>
      </c>
      <c r="HD29" s="596">
        <v>0</v>
      </c>
      <c r="HE29" s="596">
        <v>0</v>
      </c>
      <c r="HF29" s="596">
        <v>0</v>
      </c>
      <c r="HG29" s="596">
        <v>0</v>
      </c>
      <c r="HH29" s="596">
        <v>0</v>
      </c>
      <c r="HI29" s="596">
        <v>0</v>
      </c>
      <c r="HJ29" s="596">
        <v>0</v>
      </c>
      <c r="HK29" s="596">
        <v>0</v>
      </c>
      <c r="HL29" s="596">
        <v>0</v>
      </c>
      <c r="HM29" s="596">
        <v>0</v>
      </c>
      <c r="HN29" s="596">
        <v>0</v>
      </c>
      <c r="HO29" s="596">
        <v>0</v>
      </c>
      <c r="HP29" s="596">
        <v>0</v>
      </c>
      <c r="HQ29" s="596">
        <v>0</v>
      </c>
      <c r="HR29" s="596">
        <v>0</v>
      </c>
      <c r="HS29" s="596">
        <v>0</v>
      </c>
      <c r="HT29" s="596">
        <v>0</v>
      </c>
      <c r="HU29" s="596">
        <v>0</v>
      </c>
      <c r="HV29" s="596">
        <v>0</v>
      </c>
      <c r="HW29" s="596">
        <v>0</v>
      </c>
      <c r="HX29" s="596">
        <v>0</v>
      </c>
      <c r="HY29" s="596">
        <v>0</v>
      </c>
      <c r="HZ29" s="596">
        <v>0</v>
      </c>
      <c r="IA29" s="596">
        <v>0</v>
      </c>
      <c r="IB29" s="596">
        <v>0</v>
      </c>
      <c r="IC29" s="596">
        <v>0</v>
      </c>
      <c r="ID29" s="596">
        <v>0</v>
      </c>
      <c r="IE29" s="596">
        <v>0</v>
      </c>
      <c r="IF29" s="596">
        <v>0</v>
      </c>
      <c r="IG29" s="596">
        <v>0</v>
      </c>
      <c r="IH29" s="596">
        <v>0</v>
      </c>
      <c r="II29" s="596">
        <v>0</v>
      </c>
      <c r="IJ29" s="596">
        <v>0</v>
      </c>
      <c r="IK29" s="596">
        <v>0</v>
      </c>
      <c r="IL29" s="596">
        <v>0</v>
      </c>
      <c r="IM29" s="596">
        <v>0</v>
      </c>
      <c r="IN29" s="596">
        <v>0</v>
      </c>
      <c r="IO29" s="596">
        <v>0</v>
      </c>
      <c r="IP29" s="596">
        <v>0</v>
      </c>
      <c r="IQ29" s="596">
        <v>0</v>
      </c>
      <c r="IR29" s="596">
        <v>0</v>
      </c>
      <c r="IS29" s="596">
        <v>0</v>
      </c>
      <c r="IT29" s="596">
        <v>0</v>
      </c>
      <c r="IU29" s="596">
        <v>0</v>
      </c>
      <c r="IV29" s="596">
        <v>0</v>
      </c>
      <c r="IW29" s="596">
        <v>0</v>
      </c>
      <c r="IX29" s="596">
        <v>0</v>
      </c>
      <c r="IY29" s="596">
        <v>0</v>
      </c>
      <c r="IZ29" s="596">
        <v>0</v>
      </c>
      <c r="JA29" s="596">
        <v>0</v>
      </c>
      <c r="JB29" s="596">
        <v>0</v>
      </c>
      <c r="JC29" s="596">
        <v>0</v>
      </c>
      <c r="JD29" s="596">
        <v>0</v>
      </c>
      <c r="JE29" s="596">
        <v>0</v>
      </c>
      <c r="JF29" s="596">
        <v>0</v>
      </c>
      <c r="JG29" s="596">
        <v>0</v>
      </c>
      <c r="JH29" s="596">
        <v>0</v>
      </c>
      <c r="JI29" s="596">
        <v>0</v>
      </c>
      <c r="JJ29" s="596">
        <v>0</v>
      </c>
      <c r="JK29" s="596">
        <v>0</v>
      </c>
      <c r="JL29" s="596">
        <v>0</v>
      </c>
      <c r="JM29" s="596">
        <v>0</v>
      </c>
      <c r="JN29" s="596">
        <v>0</v>
      </c>
      <c r="JO29" s="596">
        <v>0</v>
      </c>
      <c r="JP29" s="596">
        <v>0</v>
      </c>
      <c r="JQ29" s="596">
        <v>0</v>
      </c>
      <c r="JR29" s="596">
        <v>0</v>
      </c>
      <c r="JS29" s="596">
        <v>0</v>
      </c>
      <c r="JT29" s="596">
        <v>0</v>
      </c>
      <c r="JU29" s="596">
        <v>0</v>
      </c>
      <c r="JV29" s="596">
        <v>0</v>
      </c>
      <c r="JW29" s="596">
        <v>0</v>
      </c>
      <c r="JX29" s="596">
        <v>0</v>
      </c>
      <c r="JY29" s="596">
        <v>0</v>
      </c>
      <c r="JZ29" s="596">
        <v>0</v>
      </c>
      <c r="KA29" s="596">
        <v>0</v>
      </c>
      <c r="KB29" s="596">
        <v>0</v>
      </c>
      <c r="KC29" s="596">
        <v>0</v>
      </c>
      <c r="KD29" s="596">
        <v>0</v>
      </c>
      <c r="KE29" s="596">
        <v>0</v>
      </c>
      <c r="KF29" s="596">
        <v>0</v>
      </c>
      <c r="KG29" s="596">
        <v>0</v>
      </c>
      <c r="KH29" s="596">
        <v>0</v>
      </c>
      <c r="KI29" s="596">
        <v>0</v>
      </c>
      <c r="KJ29" s="596">
        <v>0</v>
      </c>
      <c r="KK29" s="596">
        <v>0</v>
      </c>
      <c r="KL29" s="596">
        <v>0</v>
      </c>
      <c r="KM29" s="596">
        <v>0</v>
      </c>
      <c r="KN29" s="596">
        <v>0</v>
      </c>
      <c r="KO29" s="596">
        <v>0</v>
      </c>
      <c r="KP29" s="596">
        <v>0</v>
      </c>
      <c r="KQ29" s="596">
        <v>0</v>
      </c>
      <c r="KR29" s="596">
        <v>0</v>
      </c>
      <c r="KS29" s="596">
        <v>0</v>
      </c>
      <c r="KT29" s="596">
        <v>0</v>
      </c>
      <c r="KU29" s="596">
        <v>0</v>
      </c>
      <c r="KV29" s="596">
        <v>0</v>
      </c>
      <c r="KW29" s="596">
        <v>0</v>
      </c>
      <c r="KX29" s="596">
        <v>0</v>
      </c>
      <c r="KY29" s="596">
        <v>0</v>
      </c>
      <c r="KZ29" s="596">
        <v>0</v>
      </c>
      <c r="LA29" s="596">
        <v>0</v>
      </c>
      <c r="LB29" s="596">
        <v>0</v>
      </c>
      <c r="LC29" s="596">
        <v>0</v>
      </c>
      <c r="LD29" s="596">
        <v>0</v>
      </c>
      <c r="LE29" s="596">
        <v>0</v>
      </c>
      <c r="LF29" s="596">
        <v>0</v>
      </c>
      <c r="LG29" s="596">
        <v>0</v>
      </c>
      <c r="LH29" s="596">
        <v>0</v>
      </c>
      <c r="LI29" s="596">
        <v>0</v>
      </c>
      <c r="LJ29" s="596">
        <v>0</v>
      </c>
      <c r="LK29" s="596">
        <v>0</v>
      </c>
      <c r="LL29" s="596">
        <v>0</v>
      </c>
      <c r="LM29" s="596">
        <v>0</v>
      </c>
      <c r="LN29" s="596">
        <v>0</v>
      </c>
      <c r="LO29" s="596">
        <v>0</v>
      </c>
      <c r="LP29" s="596">
        <v>0</v>
      </c>
      <c r="LQ29" s="596">
        <v>0</v>
      </c>
      <c r="LR29" s="596">
        <v>0</v>
      </c>
      <c r="LS29" s="596">
        <v>0</v>
      </c>
      <c r="LT29" s="596">
        <v>0</v>
      </c>
      <c r="LU29" s="596">
        <v>0</v>
      </c>
      <c r="LV29" s="596">
        <v>0</v>
      </c>
      <c r="LW29" s="596">
        <v>0</v>
      </c>
      <c r="LX29" s="596">
        <v>0</v>
      </c>
      <c r="LY29" s="596">
        <v>0</v>
      </c>
      <c r="LZ29" s="596">
        <v>0</v>
      </c>
      <c r="MA29" s="596">
        <v>0</v>
      </c>
      <c r="MB29" s="596">
        <v>0</v>
      </c>
      <c r="MC29" s="596">
        <v>0</v>
      </c>
      <c r="MD29" s="596">
        <v>0</v>
      </c>
      <c r="ME29" s="596">
        <v>0</v>
      </c>
      <c r="MF29" s="596">
        <v>0</v>
      </c>
      <c r="MG29" s="596">
        <v>0</v>
      </c>
      <c r="MH29" s="596">
        <v>0</v>
      </c>
      <c r="MI29" s="596">
        <v>0</v>
      </c>
      <c r="MJ29" s="596">
        <v>0</v>
      </c>
      <c r="MK29" s="596">
        <v>0</v>
      </c>
      <c r="ML29" s="596">
        <v>0</v>
      </c>
      <c r="MM29" s="596">
        <v>0</v>
      </c>
      <c r="MN29" s="596">
        <v>0</v>
      </c>
      <c r="MO29" s="596">
        <v>0</v>
      </c>
      <c r="MP29" s="596">
        <v>0</v>
      </c>
      <c r="MQ29" s="596">
        <v>0</v>
      </c>
      <c r="MR29" s="596">
        <v>0</v>
      </c>
      <c r="MS29" s="596">
        <v>0</v>
      </c>
      <c r="MT29" s="596">
        <v>0</v>
      </c>
      <c r="MU29" s="596">
        <v>0</v>
      </c>
      <c r="MV29" s="596">
        <v>0</v>
      </c>
      <c r="MW29" s="596">
        <v>0</v>
      </c>
      <c r="MX29" s="596">
        <v>0</v>
      </c>
      <c r="MY29" s="596">
        <v>0</v>
      </c>
      <c r="MZ29" s="596">
        <v>0</v>
      </c>
      <c r="NA29" s="596">
        <v>0</v>
      </c>
      <c r="NB29" s="596">
        <v>0</v>
      </c>
      <c r="NC29" s="596">
        <v>0</v>
      </c>
      <c r="ND29" s="596">
        <v>0</v>
      </c>
      <c r="NE29" s="596">
        <v>0</v>
      </c>
      <c r="NF29" s="596">
        <v>0</v>
      </c>
      <c r="NG29" s="596">
        <v>0</v>
      </c>
      <c r="NH29" s="596">
        <v>0</v>
      </c>
      <c r="NI29" s="596">
        <v>0</v>
      </c>
      <c r="NJ29" s="596">
        <v>0</v>
      </c>
      <c r="NK29" s="596">
        <v>0</v>
      </c>
      <c r="NL29" s="596">
        <v>0</v>
      </c>
      <c r="NM29" s="596">
        <v>0</v>
      </c>
      <c r="NN29" s="596">
        <v>0</v>
      </c>
      <c r="NO29" s="596">
        <v>0</v>
      </c>
      <c r="NP29" s="596">
        <v>0</v>
      </c>
      <c r="NQ29" s="596">
        <v>0</v>
      </c>
      <c r="NR29" s="596">
        <v>0</v>
      </c>
      <c r="NS29" s="596">
        <v>0</v>
      </c>
      <c r="NT29" s="596">
        <v>0</v>
      </c>
      <c r="NU29" s="596">
        <v>0</v>
      </c>
      <c r="NV29" s="596">
        <v>0</v>
      </c>
      <c r="NW29" s="596">
        <v>0</v>
      </c>
      <c r="NX29" s="596">
        <v>0</v>
      </c>
      <c r="NY29" s="596">
        <v>0</v>
      </c>
      <c r="NZ29" s="596">
        <v>0</v>
      </c>
      <c r="OA29" s="596">
        <v>0</v>
      </c>
      <c r="OB29" s="596">
        <v>0</v>
      </c>
      <c r="OC29" s="596">
        <v>0</v>
      </c>
      <c r="OD29" s="596">
        <v>0</v>
      </c>
      <c r="OE29" s="596">
        <v>0</v>
      </c>
      <c r="OF29" s="596">
        <v>0</v>
      </c>
      <c r="OG29" s="596">
        <v>0</v>
      </c>
      <c r="OH29" s="596">
        <v>0</v>
      </c>
      <c r="OI29" s="596">
        <v>0</v>
      </c>
      <c r="OJ29" s="596">
        <v>0</v>
      </c>
      <c r="OK29" s="596">
        <v>0</v>
      </c>
      <c r="OL29" s="596">
        <v>0</v>
      </c>
      <c r="OM29" s="596">
        <v>0</v>
      </c>
      <c r="ON29" s="596">
        <v>0</v>
      </c>
      <c r="OO29" s="596">
        <v>0</v>
      </c>
      <c r="OP29" s="596">
        <v>0</v>
      </c>
      <c r="OQ29" s="596">
        <v>0</v>
      </c>
      <c r="OR29" s="596">
        <v>0</v>
      </c>
      <c r="OS29" s="596">
        <v>0</v>
      </c>
      <c r="OT29" s="596">
        <v>0</v>
      </c>
      <c r="OU29" s="596">
        <v>0</v>
      </c>
      <c r="OV29" s="596">
        <v>0</v>
      </c>
      <c r="OW29" s="596">
        <v>0</v>
      </c>
      <c r="OX29" s="596">
        <v>0</v>
      </c>
      <c r="OY29" s="596">
        <v>0</v>
      </c>
      <c r="OZ29" s="596">
        <v>0</v>
      </c>
      <c r="PA29" s="596">
        <v>0</v>
      </c>
      <c r="PB29" s="596">
        <v>0</v>
      </c>
      <c r="PC29" s="596">
        <v>0</v>
      </c>
      <c r="PD29" s="596">
        <v>0</v>
      </c>
      <c r="PE29" s="596">
        <v>0</v>
      </c>
      <c r="PF29" s="596">
        <v>0</v>
      </c>
      <c r="PG29" s="596">
        <v>0</v>
      </c>
      <c r="PH29" s="596">
        <v>0</v>
      </c>
      <c r="PI29" s="596">
        <v>0</v>
      </c>
      <c r="PJ29" s="596">
        <v>0</v>
      </c>
      <c r="PK29" s="596">
        <v>0</v>
      </c>
      <c r="PL29" s="596">
        <v>0</v>
      </c>
      <c r="PM29" s="596">
        <v>0</v>
      </c>
      <c r="PN29" s="596">
        <v>0</v>
      </c>
      <c r="PO29" s="596">
        <v>0</v>
      </c>
      <c r="PP29" s="596">
        <v>0</v>
      </c>
      <c r="PQ29" s="596">
        <v>0</v>
      </c>
      <c r="PR29" s="596">
        <v>0</v>
      </c>
      <c r="PS29" s="596">
        <v>0</v>
      </c>
      <c r="PT29" s="596">
        <v>0</v>
      </c>
      <c r="PU29" s="596">
        <v>0</v>
      </c>
      <c r="PV29" s="596">
        <v>0</v>
      </c>
      <c r="PW29" s="596">
        <v>0</v>
      </c>
      <c r="PX29" s="596">
        <v>0</v>
      </c>
      <c r="PY29" s="596">
        <v>0</v>
      </c>
      <c r="PZ29" s="596">
        <v>0</v>
      </c>
      <c r="QA29" s="596">
        <v>0</v>
      </c>
      <c r="QB29" s="596">
        <v>0</v>
      </c>
      <c r="QC29" s="596">
        <v>0</v>
      </c>
      <c r="QD29" s="596">
        <v>0</v>
      </c>
      <c r="QE29" s="596">
        <v>0</v>
      </c>
      <c r="QF29" s="596">
        <v>0</v>
      </c>
      <c r="QG29" s="596">
        <v>0</v>
      </c>
      <c r="QH29" s="596">
        <v>0</v>
      </c>
      <c r="QI29" s="596">
        <v>0</v>
      </c>
      <c r="QJ29" s="596">
        <v>0</v>
      </c>
      <c r="QK29" s="596">
        <v>0</v>
      </c>
      <c r="QL29" s="596">
        <v>0</v>
      </c>
      <c r="QM29" s="596">
        <v>0</v>
      </c>
      <c r="QN29" s="596">
        <v>0</v>
      </c>
      <c r="QO29" s="596">
        <v>0</v>
      </c>
      <c r="QP29" s="596">
        <v>0</v>
      </c>
      <c r="QQ29" s="596">
        <v>0</v>
      </c>
      <c r="QR29" s="596">
        <v>0</v>
      </c>
      <c r="QS29" s="596">
        <v>0</v>
      </c>
      <c r="QT29" s="596">
        <v>0</v>
      </c>
      <c r="QU29" s="596">
        <v>0</v>
      </c>
      <c r="QV29" s="596">
        <v>0</v>
      </c>
      <c r="QW29" s="596">
        <v>0</v>
      </c>
      <c r="QX29" s="596">
        <v>0</v>
      </c>
      <c r="QY29" s="596">
        <v>0</v>
      </c>
      <c r="QZ29" s="596">
        <v>0</v>
      </c>
      <c r="RA29" s="596">
        <v>0</v>
      </c>
      <c r="RB29" s="596">
        <v>0</v>
      </c>
      <c r="RC29" s="596">
        <v>0</v>
      </c>
      <c r="RD29" s="596">
        <v>0</v>
      </c>
      <c r="RE29" s="596">
        <v>0</v>
      </c>
      <c r="RF29" s="596">
        <v>0</v>
      </c>
      <c r="RG29" s="596">
        <v>0</v>
      </c>
      <c r="RH29" s="596">
        <v>0</v>
      </c>
      <c r="RI29" s="596">
        <v>0</v>
      </c>
      <c r="RJ29" s="596">
        <v>0</v>
      </c>
      <c r="RK29" s="596">
        <v>0</v>
      </c>
      <c r="RL29" s="596">
        <v>0</v>
      </c>
      <c r="RM29" s="596">
        <v>0</v>
      </c>
      <c r="RN29" s="596">
        <v>0</v>
      </c>
      <c r="RO29" s="596">
        <v>0</v>
      </c>
      <c r="RP29" s="596">
        <v>0</v>
      </c>
      <c r="RQ29" s="596">
        <v>0</v>
      </c>
      <c r="RR29" s="596">
        <v>0</v>
      </c>
      <c r="RS29" s="596">
        <v>0</v>
      </c>
      <c r="RT29" s="596">
        <v>0</v>
      </c>
      <c r="RU29" s="596">
        <v>0</v>
      </c>
      <c r="RV29" s="596">
        <v>0</v>
      </c>
      <c r="RW29" s="596">
        <v>0</v>
      </c>
      <c r="RX29" s="596">
        <v>0</v>
      </c>
      <c r="RY29" s="596">
        <v>0</v>
      </c>
      <c r="RZ29" s="596">
        <v>0</v>
      </c>
      <c r="SA29" s="596">
        <v>0</v>
      </c>
      <c r="SB29" s="596">
        <v>0</v>
      </c>
      <c r="SC29" s="596">
        <v>0</v>
      </c>
      <c r="SD29" s="596">
        <v>0</v>
      </c>
      <c r="SE29" s="596">
        <v>0</v>
      </c>
      <c r="SF29" s="596">
        <v>0</v>
      </c>
      <c r="SG29" s="596">
        <v>0</v>
      </c>
      <c r="SH29" s="596">
        <v>0</v>
      </c>
      <c r="SI29" s="596">
        <v>0</v>
      </c>
      <c r="SJ29" s="596">
        <v>0</v>
      </c>
      <c r="SK29" s="596">
        <v>0</v>
      </c>
      <c r="SL29" s="596">
        <v>0</v>
      </c>
      <c r="SM29" s="596">
        <v>0</v>
      </c>
      <c r="SN29" s="596">
        <v>0</v>
      </c>
      <c r="SO29" s="596">
        <v>0</v>
      </c>
      <c r="SP29" s="596">
        <v>0</v>
      </c>
      <c r="SQ29" s="596">
        <v>0</v>
      </c>
      <c r="SR29" s="596">
        <v>0</v>
      </c>
      <c r="SS29" s="596">
        <v>0</v>
      </c>
      <c r="ST29" s="596">
        <v>0</v>
      </c>
      <c r="SU29" s="596">
        <v>0</v>
      </c>
      <c r="SV29" s="596">
        <v>0</v>
      </c>
      <c r="SW29" s="596">
        <v>0</v>
      </c>
      <c r="SX29" s="596">
        <v>0</v>
      </c>
      <c r="SY29" s="596">
        <v>0</v>
      </c>
      <c r="SZ29" s="596">
        <v>0</v>
      </c>
      <c r="TA29" s="596">
        <v>0</v>
      </c>
      <c r="TB29" s="596">
        <v>0</v>
      </c>
      <c r="TC29" s="596">
        <v>0</v>
      </c>
      <c r="TD29" s="596">
        <v>0</v>
      </c>
      <c r="TE29" s="596">
        <v>0</v>
      </c>
      <c r="TF29" s="596">
        <v>0</v>
      </c>
      <c r="TG29" s="596">
        <v>0</v>
      </c>
      <c r="TH29" s="596">
        <v>0</v>
      </c>
      <c r="TI29" s="596">
        <v>0</v>
      </c>
      <c r="TJ29" s="596">
        <v>0</v>
      </c>
      <c r="TK29" s="596">
        <v>0</v>
      </c>
      <c r="TL29" s="596">
        <v>0</v>
      </c>
      <c r="TM29" s="596">
        <v>0</v>
      </c>
      <c r="TN29" s="596">
        <v>0</v>
      </c>
      <c r="TO29" s="596">
        <v>0</v>
      </c>
      <c r="TP29" s="596">
        <v>0</v>
      </c>
      <c r="TQ29" s="596">
        <v>0</v>
      </c>
      <c r="TR29" s="596">
        <v>0</v>
      </c>
      <c r="TS29" s="596">
        <v>0</v>
      </c>
      <c r="TT29" s="596">
        <v>0</v>
      </c>
      <c r="TU29" s="596">
        <v>0</v>
      </c>
      <c r="TV29" s="596">
        <v>0</v>
      </c>
      <c r="TW29" s="596">
        <v>0</v>
      </c>
      <c r="TX29" s="596">
        <v>0</v>
      </c>
      <c r="TY29" s="596">
        <v>0</v>
      </c>
      <c r="TZ29" s="596">
        <v>0</v>
      </c>
      <c r="UA29" s="596">
        <v>0</v>
      </c>
      <c r="UB29" s="596">
        <v>0</v>
      </c>
      <c r="UC29" s="596">
        <v>0</v>
      </c>
      <c r="UD29" s="596">
        <v>0</v>
      </c>
      <c r="UE29" s="596">
        <v>0</v>
      </c>
      <c r="UF29" s="596">
        <v>0</v>
      </c>
      <c r="UG29" s="596">
        <v>0</v>
      </c>
      <c r="UH29" s="596">
        <v>0</v>
      </c>
      <c r="UI29" s="596">
        <v>0</v>
      </c>
      <c r="UJ29" s="596">
        <v>0</v>
      </c>
      <c r="UK29" s="596">
        <v>0</v>
      </c>
      <c r="UL29" s="596">
        <v>0</v>
      </c>
      <c r="UM29" s="596">
        <v>0</v>
      </c>
      <c r="UN29" s="596">
        <v>0</v>
      </c>
      <c r="UO29" s="596">
        <v>0</v>
      </c>
      <c r="UP29" s="596">
        <v>0</v>
      </c>
      <c r="UQ29" s="596">
        <v>0</v>
      </c>
      <c r="UR29" s="596">
        <v>0</v>
      </c>
      <c r="US29" s="596">
        <v>0</v>
      </c>
      <c r="UT29" s="596">
        <v>0</v>
      </c>
      <c r="UU29" s="596">
        <v>0</v>
      </c>
      <c r="UV29" s="596">
        <v>0</v>
      </c>
      <c r="UW29" s="596">
        <v>0</v>
      </c>
      <c r="UX29" s="596">
        <v>0</v>
      </c>
      <c r="UY29" s="596">
        <v>0</v>
      </c>
      <c r="UZ29" s="596">
        <v>0</v>
      </c>
      <c r="VA29" s="596">
        <v>0</v>
      </c>
      <c r="VB29" s="596">
        <v>0</v>
      </c>
      <c r="VC29" s="596">
        <v>0</v>
      </c>
      <c r="VD29" s="596">
        <v>0</v>
      </c>
      <c r="VE29" s="596">
        <v>0</v>
      </c>
      <c r="VF29" s="596">
        <v>0</v>
      </c>
      <c r="VG29" s="596">
        <v>0</v>
      </c>
      <c r="VH29" s="596">
        <v>0</v>
      </c>
      <c r="VI29" s="596">
        <v>0</v>
      </c>
      <c r="VJ29" s="596">
        <v>0</v>
      </c>
      <c r="VK29" s="596">
        <v>0</v>
      </c>
      <c r="VL29" s="596">
        <v>0</v>
      </c>
      <c r="VM29" s="596">
        <v>0</v>
      </c>
      <c r="VN29" s="596">
        <v>0</v>
      </c>
      <c r="VO29" s="596">
        <v>0</v>
      </c>
      <c r="VP29" s="596">
        <v>0</v>
      </c>
      <c r="VQ29" s="596">
        <v>0</v>
      </c>
      <c r="VR29" s="596">
        <v>0</v>
      </c>
      <c r="VS29" s="596">
        <v>0</v>
      </c>
      <c r="VT29" s="596">
        <v>0</v>
      </c>
      <c r="VU29" s="596">
        <v>0</v>
      </c>
      <c r="VV29" s="596">
        <v>0</v>
      </c>
      <c r="VW29" s="596">
        <v>0</v>
      </c>
      <c r="VX29" s="596">
        <v>0</v>
      </c>
      <c r="VY29" s="596">
        <v>0</v>
      </c>
      <c r="VZ29" s="596">
        <v>0</v>
      </c>
      <c r="WA29" s="596">
        <v>0</v>
      </c>
      <c r="WB29" s="596">
        <v>0</v>
      </c>
      <c r="WC29" s="596">
        <v>0</v>
      </c>
      <c r="WD29" s="596">
        <v>0</v>
      </c>
      <c r="WE29" s="596">
        <v>0</v>
      </c>
      <c r="WF29" s="596">
        <v>0</v>
      </c>
      <c r="WG29" s="596">
        <v>0</v>
      </c>
      <c r="WH29" s="596">
        <v>0</v>
      </c>
      <c r="WI29" s="596">
        <v>0</v>
      </c>
      <c r="WJ29" s="596">
        <v>0</v>
      </c>
      <c r="WK29" s="596">
        <v>0</v>
      </c>
      <c r="WL29" s="596">
        <v>0</v>
      </c>
      <c r="WM29" s="596">
        <v>0</v>
      </c>
      <c r="WN29" s="596">
        <v>0</v>
      </c>
      <c r="WO29" s="596">
        <v>0</v>
      </c>
      <c r="WP29" s="596">
        <v>0</v>
      </c>
      <c r="WQ29" s="596">
        <v>0</v>
      </c>
      <c r="WR29" s="596">
        <v>0</v>
      </c>
      <c r="WS29" s="596">
        <v>0</v>
      </c>
      <c r="WT29" s="596">
        <v>0</v>
      </c>
      <c r="WU29" s="596">
        <v>0</v>
      </c>
      <c r="WV29" s="596">
        <v>0</v>
      </c>
      <c r="WW29" s="596">
        <v>0</v>
      </c>
      <c r="WX29" s="596">
        <v>0</v>
      </c>
      <c r="WY29" s="596">
        <v>0</v>
      </c>
      <c r="WZ29" s="596">
        <v>0</v>
      </c>
      <c r="XA29" s="596">
        <v>0</v>
      </c>
      <c r="XB29" s="596">
        <v>0</v>
      </c>
      <c r="XC29" s="596">
        <v>0</v>
      </c>
      <c r="XD29" s="596">
        <v>0</v>
      </c>
      <c r="XE29" s="596">
        <v>0</v>
      </c>
      <c r="XF29" s="596">
        <v>0</v>
      </c>
      <c r="XG29" s="596">
        <v>0</v>
      </c>
      <c r="XH29" s="596">
        <v>0</v>
      </c>
      <c r="XI29" s="596">
        <v>0</v>
      </c>
      <c r="XJ29" s="596">
        <v>0</v>
      </c>
      <c r="XK29" s="596">
        <v>0</v>
      </c>
      <c r="XL29" s="596">
        <v>0</v>
      </c>
      <c r="XM29" s="596">
        <v>0</v>
      </c>
      <c r="XN29" s="596">
        <v>0</v>
      </c>
      <c r="XO29" s="596">
        <v>0</v>
      </c>
      <c r="XP29" s="596">
        <v>0</v>
      </c>
      <c r="XQ29" s="596">
        <v>0</v>
      </c>
      <c r="XR29" s="596">
        <v>0</v>
      </c>
      <c r="XS29" s="596">
        <v>0</v>
      </c>
      <c r="XT29" s="596">
        <v>0</v>
      </c>
      <c r="XU29" s="596">
        <v>0</v>
      </c>
      <c r="XV29" s="596">
        <v>0</v>
      </c>
      <c r="XW29" s="596">
        <v>0</v>
      </c>
      <c r="XX29" s="596">
        <v>0</v>
      </c>
      <c r="XY29" s="596">
        <v>0</v>
      </c>
      <c r="XZ29" s="596">
        <v>0</v>
      </c>
      <c r="YA29" s="596">
        <v>0</v>
      </c>
      <c r="YB29" s="596">
        <v>0</v>
      </c>
      <c r="YC29" s="596">
        <v>0</v>
      </c>
      <c r="YD29" s="596">
        <v>0</v>
      </c>
      <c r="YE29" s="596">
        <v>0</v>
      </c>
      <c r="YF29" s="596">
        <v>0</v>
      </c>
      <c r="YG29" s="596">
        <v>0</v>
      </c>
      <c r="YH29" s="596">
        <v>0</v>
      </c>
      <c r="YI29" s="596">
        <v>0</v>
      </c>
      <c r="YJ29" s="596">
        <v>0</v>
      </c>
      <c r="YK29" s="596">
        <v>0</v>
      </c>
      <c r="YL29" s="596">
        <v>0</v>
      </c>
      <c r="YM29" s="596">
        <v>0</v>
      </c>
      <c r="YN29" s="596">
        <v>0</v>
      </c>
      <c r="YO29" s="596">
        <v>0</v>
      </c>
      <c r="YP29" s="596">
        <v>0</v>
      </c>
      <c r="YQ29" s="596">
        <v>0</v>
      </c>
      <c r="YR29" s="596">
        <v>0</v>
      </c>
      <c r="YS29" s="596">
        <v>0</v>
      </c>
      <c r="YT29" s="596">
        <v>0</v>
      </c>
      <c r="YU29" s="596">
        <v>0</v>
      </c>
      <c r="YV29" s="596">
        <v>0</v>
      </c>
      <c r="YW29" s="596">
        <v>0</v>
      </c>
      <c r="YX29" s="596">
        <v>0</v>
      </c>
      <c r="YY29" s="596">
        <v>0</v>
      </c>
      <c r="YZ29" s="596">
        <v>0</v>
      </c>
      <c r="ZA29" s="596">
        <v>0</v>
      </c>
      <c r="ZB29" s="596">
        <v>0</v>
      </c>
      <c r="ZC29" s="596">
        <v>0</v>
      </c>
      <c r="ZD29" s="596">
        <v>0</v>
      </c>
      <c r="ZE29" s="596">
        <v>0</v>
      </c>
      <c r="ZF29" s="596">
        <v>0</v>
      </c>
      <c r="ZG29" s="596">
        <v>0</v>
      </c>
      <c r="ZH29" s="596">
        <v>0</v>
      </c>
      <c r="ZI29" s="596">
        <v>0</v>
      </c>
      <c r="ZJ29" s="596">
        <v>0</v>
      </c>
      <c r="ZK29" s="596">
        <v>0</v>
      </c>
      <c r="ZL29" s="596">
        <v>0</v>
      </c>
      <c r="ZM29" s="596">
        <v>0</v>
      </c>
      <c r="ZN29" s="596">
        <v>0</v>
      </c>
      <c r="ZO29" s="596">
        <v>0</v>
      </c>
      <c r="ZP29" s="596">
        <v>0</v>
      </c>
      <c r="ZQ29" s="596">
        <v>0</v>
      </c>
      <c r="ZR29" s="596">
        <v>0</v>
      </c>
      <c r="ZS29" s="596">
        <v>0</v>
      </c>
      <c r="ZT29" s="596">
        <v>0</v>
      </c>
      <c r="ZU29" s="596">
        <v>0</v>
      </c>
      <c r="ZV29" s="596">
        <v>0</v>
      </c>
      <c r="ZW29" s="596">
        <v>0</v>
      </c>
      <c r="ZX29" s="596">
        <v>0</v>
      </c>
      <c r="ZY29" s="596">
        <v>0</v>
      </c>
      <c r="ZZ29" s="596">
        <v>0</v>
      </c>
      <c r="AAA29" s="596">
        <v>0</v>
      </c>
      <c r="AAB29" s="596">
        <v>0</v>
      </c>
      <c r="AAC29" s="596">
        <v>0</v>
      </c>
      <c r="AAD29" s="596">
        <v>0</v>
      </c>
      <c r="AAE29" s="596">
        <v>0</v>
      </c>
      <c r="AAF29" s="596">
        <v>0</v>
      </c>
      <c r="AAG29" s="596">
        <v>0</v>
      </c>
      <c r="AAH29" s="596">
        <v>0</v>
      </c>
      <c r="AAI29" s="596">
        <v>0</v>
      </c>
      <c r="AAJ29" s="596">
        <v>0</v>
      </c>
      <c r="AAK29" s="596">
        <v>0</v>
      </c>
      <c r="AAL29" s="596">
        <v>0</v>
      </c>
      <c r="AAM29" s="596">
        <v>0</v>
      </c>
      <c r="AAN29" s="596">
        <v>0</v>
      </c>
      <c r="AAO29" s="596">
        <v>0</v>
      </c>
      <c r="AAP29" s="596">
        <v>0</v>
      </c>
      <c r="AAQ29" s="596">
        <v>0</v>
      </c>
      <c r="AAR29" s="596">
        <v>0</v>
      </c>
      <c r="AAS29" s="596">
        <v>0</v>
      </c>
    </row>
    <row r="30" spans="1:764">
      <c r="A30" s="601" t="s">
        <v>37</v>
      </c>
      <c r="B30" s="596">
        <v>0</v>
      </c>
      <c r="C30" s="596">
        <v>0</v>
      </c>
      <c r="D30" s="596">
        <v>0</v>
      </c>
      <c r="E30" s="596">
        <v>0</v>
      </c>
      <c r="F30" s="596">
        <v>0</v>
      </c>
      <c r="G30" s="596">
        <v>0</v>
      </c>
      <c r="H30" s="596">
        <v>0</v>
      </c>
      <c r="I30" s="596">
        <v>0</v>
      </c>
      <c r="J30" s="596">
        <v>0</v>
      </c>
      <c r="K30" s="596">
        <v>0</v>
      </c>
      <c r="L30" s="596">
        <v>0</v>
      </c>
      <c r="M30" s="596">
        <v>0</v>
      </c>
      <c r="N30" s="596">
        <v>0</v>
      </c>
      <c r="O30" s="596">
        <v>0</v>
      </c>
      <c r="P30" s="596">
        <v>0</v>
      </c>
      <c r="Q30" s="596">
        <v>0</v>
      </c>
      <c r="R30" s="596">
        <v>0</v>
      </c>
      <c r="S30" s="596">
        <v>0</v>
      </c>
      <c r="T30" s="596">
        <v>0</v>
      </c>
      <c r="U30" s="596">
        <v>0</v>
      </c>
      <c r="V30" s="596">
        <v>0</v>
      </c>
      <c r="W30" s="596">
        <v>0</v>
      </c>
      <c r="X30" s="596">
        <v>0</v>
      </c>
      <c r="Y30" s="596">
        <v>0</v>
      </c>
      <c r="Z30" s="596">
        <v>0</v>
      </c>
      <c r="AA30" s="596">
        <v>0</v>
      </c>
      <c r="AB30" s="596">
        <v>0</v>
      </c>
      <c r="AC30" s="596">
        <v>0</v>
      </c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v>0</v>
      </c>
      <c r="AL30" s="596">
        <v>0</v>
      </c>
      <c r="AM30" s="596">
        <v>0</v>
      </c>
      <c r="AN30" s="596">
        <v>0</v>
      </c>
      <c r="AO30" s="596">
        <v>0</v>
      </c>
      <c r="AP30" s="596">
        <v>0</v>
      </c>
      <c r="AQ30" s="596">
        <v>0</v>
      </c>
      <c r="AR30" s="596">
        <v>0</v>
      </c>
      <c r="AS30" s="596">
        <v>0</v>
      </c>
      <c r="AT30" s="596">
        <v>0</v>
      </c>
      <c r="AU30" s="596">
        <v>0</v>
      </c>
      <c r="AV30" s="596">
        <v>0</v>
      </c>
      <c r="AW30" s="596">
        <v>0</v>
      </c>
      <c r="AX30" s="596">
        <v>0</v>
      </c>
      <c r="AY30" s="596">
        <v>0</v>
      </c>
      <c r="AZ30" s="596">
        <v>0</v>
      </c>
      <c r="BA30" s="596">
        <v>0</v>
      </c>
      <c r="BB30" s="596">
        <v>0</v>
      </c>
      <c r="BC30" s="596">
        <v>0</v>
      </c>
      <c r="BD30" s="596">
        <v>0</v>
      </c>
      <c r="BE30" s="596">
        <v>0</v>
      </c>
      <c r="BF30" s="596">
        <v>0</v>
      </c>
      <c r="BG30" s="596">
        <v>0</v>
      </c>
      <c r="BH30" s="596">
        <v>0</v>
      </c>
      <c r="BI30" s="596">
        <v>0</v>
      </c>
      <c r="BJ30" s="596">
        <v>0</v>
      </c>
      <c r="BK30" s="596">
        <v>0</v>
      </c>
      <c r="BL30" s="596">
        <v>0</v>
      </c>
      <c r="BM30" s="596">
        <v>0</v>
      </c>
      <c r="BN30" s="596">
        <v>0</v>
      </c>
      <c r="BO30" s="596">
        <v>0</v>
      </c>
      <c r="BP30" s="596">
        <v>0</v>
      </c>
      <c r="BQ30" s="596">
        <v>0</v>
      </c>
      <c r="BR30" s="596">
        <v>0</v>
      </c>
      <c r="BS30" s="596">
        <v>0</v>
      </c>
      <c r="BT30" s="596">
        <v>0</v>
      </c>
      <c r="BU30" s="596">
        <v>0</v>
      </c>
      <c r="BV30" s="596">
        <v>0</v>
      </c>
      <c r="BW30" s="596">
        <v>0</v>
      </c>
      <c r="BX30" s="596">
        <v>0</v>
      </c>
      <c r="BY30" s="596">
        <v>0</v>
      </c>
      <c r="BZ30" s="596">
        <v>0</v>
      </c>
      <c r="CA30" s="596">
        <v>0</v>
      </c>
      <c r="CB30" s="596">
        <v>0</v>
      </c>
      <c r="CC30" s="596">
        <v>0</v>
      </c>
      <c r="CD30" s="596">
        <v>0</v>
      </c>
      <c r="CE30" s="596">
        <v>0</v>
      </c>
      <c r="CF30" s="596">
        <v>0</v>
      </c>
      <c r="CG30" s="596">
        <v>0</v>
      </c>
      <c r="CH30" s="596">
        <v>0</v>
      </c>
      <c r="CI30" s="596">
        <v>0</v>
      </c>
      <c r="CJ30" s="596">
        <v>0</v>
      </c>
      <c r="CK30" s="596">
        <v>0</v>
      </c>
      <c r="CL30" s="596">
        <v>0</v>
      </c>
      <c r="CM30" s="596">
        <v>0</v>
      </c>
      <c r="CN30" s="596">
        <v>0</v>
      </c>
      <c r="CO30" s="596">
        <v>0</v>
      </c>
      <c r="CP30" s="596">
        <v>0</v>
      </c>
      <c r="CQ30" s="596">
        <v>0</v>
      </c>
      <c r="CR30" s="596">
        <v>0</v>
      </c>
      <c r="CS30" s="596">
        <v>0</v>
      </c>
      <c r="CT30" s="596">
        <v>0</v>
      </c>
      <c r="CU30" s="596">
        <v>0</v>
      </c>
      <c r="CV30" s="596">
        <v>0</v>
      </c>
      <c r="CW30" s="596">
        <v>0</v>
      </c>
      <c r="CX30" s="596">
        <v>0</v>
      </c>
      <c r="CY30" s="596">
        <v>0</v>
      </c>
      <c r="CZ30" s="596">
        <v>0</v>
      </c>
      <c r="DA30" s="596">
        <v>0</v>
      </c>
      <c r="DB30" s="596">
        <v>0</v>
      </c>
      <c r="DC30" s="596">
        <v>0</v>
      </c>
      <c r="DD30" s="596">
        <v>0</v>
      </c>
      <c r="DE30" s="596">
        <v>0</v>
      </c>
      <c r="DF30" s="596">
        <v>0</v>
      </c>
      <c r="DG30" s="596">
        <v>0</v>
      </c>
      <c r="DH30" s="596">
        <v>0</v>
      </c>
      <c r="DI30" s="596">
        <v>0</v>
      </c>
      <c r="DJ30" s="596">
        <v>0</v>
      </c>
      <c r="DK30" s="596">
        <v>0</v>
      </c>
      <c r="DL30" s="596">
        <v>0</v>
      </c>
      <c r="DM30" s="596">
        <v>0</v>
      </c>
      <c r="DN30" s="596">
        <v>0</v>
      </c>
      <c r="DO30" s="596">
        <v>0</v>
      </c>
      <c r="DP30" s="596">
        <v>0</v>
      </c>
      <c r="DQ30" s="596">
        <v>0</v>
      </c>
      <c r="DR30" s="596">
        <v>0</v>
      </c>
      <c r="DS30" s="596">
        <v>0</v>
      </c>
      <c r="DT30" s="596">
        <v>0</v>
      </c>
      <c r="DU30" s="596">
        <v>0</v>
      </c>
      <c r="DV30" s="596">
        <v>0</v>
      </c>
      <c r="DW30" s="596">
        <v>0</v>
      </c>
      <c r="DX30" s="596">
        <v>0</v>
      </c>
      <c r="DY30" s="596">
        <v>0</v>
      </c>
      <c r="DZ30" s="596">
        <v>0</v>
      </c>
      <c r="EA30" s="596">
        <v>0</v>
      </c>
      <c r="EB30" s="596">
        <v>0</v>
      </c>
      <c r="EC30" s="596">
        <v>0</v>
      </c>
      <c r="ED30" s="596">
        <v>0</v>
      </c>
      <c r="EE30" s="596">
        <v>0</v>
      </c>
      <c r="EF30" s="596">
        <v>0</v>
      </c>
      <c r="EG30" s="596">
        <v>0</v>
      </c>
      <c r="EH30" s="596">
        <v>0</v>
      </c>
      <c r="EI30" s="596">
        <v>0</v>
      </c>
      <c r="EJ30" s="596">
        <v>0</v>
      </c>
      <c r="EK30" s="596">
        <v>0</v>
      </c>
      <c r="EL30" s="596">
        <v>0</v>
      </c>
      <c r="EM30" s="596">
        <v>0</v>
      </c>
      <c r="EN30" s="596">
        <v>0</v>
      </c>
      <c r="EO30" s="596">
        <v>0</v>
      </c>
      <c r="EP30" s="596">
        <v>0</v>
      </c>
      <c r="EQ30" s="596">
        <v>0</v>
      </c>
      <c r="ER30" s="596">
        <v>0</v>
      </c>
      <c r="ES30" s="596">
        <v>0</v>
      </c>
      <c r="ET30" s="596">
        <v>0</v>
      </c>
      <c r="EU30" s="596">
        <v>0</v>
      </c>
      <c r="EV30" s="596">
        <v>0</v>
      </c>
      <c r="EW30" s="596">
        <v>0</v>
      </c>
      <c r="EX30" s="596">
        <v>0</v>
      </c>
      <c r="EY30" s="596">
        <v>0</v>
      </c>
      <c r="EZ30" s="596">
        <v>0</v>
      </c>
      <c r="FA30" s="596">
        <v>0</v>
      </c>
      <c r="FB30" s="596">
        <v>0</v>
      </c>
      <c r="FC30" s="596">
        <v>0</v>
      </c>
      <c r="FD30" s="596">
        <v>0</v>
      </c>
      <c r="FE30" s="596">
        <v>0</v>
      </c>
      <c r="FF30" s="596">
        <v>0</v>
      </c>
      <c r="FG30" s="596">
        <v>0</v>
      </c>
      <c r="FH30" s="596">
        <v>0</v>
      </c>
      <c r="FI30" s="596">
        <v>0</v>
      </c>
      <c r="FJ30" s="596">
        <v>0</v>
      </c>
      <c r="FK30" s="596">
        <v>0</v>
      </c>
      <c r="FL30" s="596">
        <v>0</v>
      </c>
      <c r="FM30" s="596">
        <v>0</v>
      </c>
      <c r="FN30" s="596">
        <v>0</v>
      </c>
      <c r="FO30" s="596">
        <v>0</v>
      </c>
      <c r="FP30" s="596">
        <v>0</v>
      </c>
      <c r="FQ30" s="596">
        <v>0</v>
      </c>
      <c r="FR30" s="596">
        <v>0</v>
      </c>
      <c r="FS30" s="596">
        <v>0</v>
      </c>
      <c r="FT30" s="596">
        <v>0</v>
      </c>
      <c r="FU30" s="596">
        <v>0</v>
      </c>
      <c r="FV30" s="596">
        <v>0</v>
      </c>
      <c r="FW30" s="596">
        <v>0</v>
      </c>
      <c r="FX30" s="596">
        <v>0</v>
      </c>
      <c r="FY30" s="596">
        <v>0</v>
      </c>
      <c r="FZ30" s="596">
        <v>0</v>
      </c>
      <c r="GA30" s="596">
        <v>0</v>
      </c>
      <c r="GB30" s="596">
        <v>0</v>
      </c>
      <c r="GC30" s="596">
        <v>0</v>
      </c>
      <c r="GD30" s="596">
        <v>0</v>
      </c>
      <c r="GE30" s="596">
        <v>0</v>
      </c>
      <c r="GF30" s="596">
        <v>0</v>
      </c>
      <c r="GG30" s="596">
        <v>0</v>
      </c>
      <c r="GH30" s="596">
        <v>0</v>
      </c>
      <c r="GI30" s="596">
        <v>0</v>
      </c>
      <c r="GJ30" s="596">
        <v>0</v>
      </c>
      <c r="GK30" s="596">
        <v>0</v>
      </c>
      <c r="GL30" s="596">
        <v>0</v>
      </c>
      <c r="GM30" s="596">
        <v>0</v>
      </c>
      <c r="GN30" s="596">
        <v>0</v>
      </c>
      <c r="GO30" s="596">
        <v>0</v>
      </c>
      <c r="GP30" s="596">
        <v>0</v>
      </c>
      <c r="GQ30" s="596">
        <v>0</v>
      </c>
      <c r="GR30" s="596">
        <v>0</v>
      </c>
      <c r="GS30" s="596">
        <v>0</v>
      </c>
      <c r="GT30" s="596">
        <v>0</v>
      </c>
      <c r="GU30" s="596">
        <v>0</v>
      </c>
      <c r="GV30" s="596">
        <v>0</v>
      </c>
      <c r="GW30" s="596">
        <v>0</v>
      </c>
      <c r="GX30" s="596">
        <v>0</v>
      </c>
      <c r="GY30" s="596">
        <v>0</v>
      </c>
      <c r="GZ30" s="596">
        <v>0</v>
      </c>
      <c r="HA30" s="596">
        <v>0</v>
      </c>
      <c r="HB30" s="596">
        <v>0</v>
      </c>
      <c r="HC30" s="596">
        <v>0</v>
      </c>
      <c r="HD30" s="596">
        <v>0</v>
      </c>
      <c r="HE30" s="596">
        <v>0</v>
      </c>
      <c r="HF30" s="596">
        <v>0</v>
      </c>
      <c r="HG30" s="596">
        <v>0</v>
      </c>
      <c r="HH30" s="596">
        <v>0</v>
      </c>
      <c r="HI30" s="596">
        <v>0</v>
      </c>
      <c r="HJ30" s="596">
        <v>0</v>
      </c>
      <c r="HK30" s="596">
        <v>0</v>
      </c>
      <c r="HL30" s="596">
        <v>0</v>
      </c>
      <c r="HM30" s="596">
        <v>0</v>
      </c>
      <c r="HN30" s="596">
        <v>0</v>
      </c>
      <c r="HO30" s="596">
        <v>0</v>
      </c>
      <c r="HP30" s="596">
        <v>0</v>
      </c>
      <c r="HQ30" s="596">
        <v>0</v>
      </c>
      <c r="HR30" s="596">
        <v>0</v>
      </c>
      <c r="HS30" s="596">
        <v>0</v>
      </c>
      <c r="HT30" s="596">
        <v>0</v>
      </c>
      <c r="HU30" s="596">
        <v>0</v>
      </c>
      <c r="HV30" s="596">
        <v>0</v>
      </c>
      <c r="HW30" s="596">
        <v>0</v>
      </c>
      <c r="HX30" s="596">
        <v>0</v>
      </c>
      <c r="HY30" s="596">
        <v>0</v>
      </c>
      <c r="HZ30" s="596">
        <v>0</v>
      </c>
      <c r="IA30" s="596">
        <v>0</v>
      </c>
      <c r="IB30" s="596">
        <v>0</v>
      </c>
      <c r="IC30" s="596">
        <v>0</v>
      </c>
      <c r="ID30" s="596">
        <v>0</v>
      </c>
      <c r="IE30" s="596">
        <v>0</v>
      </c>
      <c r="IF30" s="596">
        <v>0</v>
      </c>
      <c r="IG30" s="596">
        <v>0</v>
      </c>
      <c r="IH30" s="596">
        <v>0</v>
      </c>
      <c r="II30" s="596">
        <v>0</v>
      </c>
      <c r="IJ30" s="596">
        <v>0</v>
      </c>
      <c r="IK30" s="596">
        <v>0</v>
      </c>
      <c r="IL30" s="596">
        <v>0</v>
      </c>
      <c r="IM30" s="596">
        <v>0</v>
      </c>
      <c r="IN30" s="596">
        <v>0</v>
      </c>
      <c r="IO30" s="596">
        <v>0</v>
      </c>
      <c r="IP30" s="596">
        <v>0</v>
      </c>
      <c r="IQ30" s="596">
        <v>0</v>
      </c>
      <c r="IR30" s="596">
        <v>0</v>
      </c>
      <c r="IS30" s="596">
        <v>0</v>
      </c>
      <c r="IT30" s="596">
        <v>0</v>
      </c>
      <c r="IU30" s="596">
        <v>0</v>
      </c>
      <c r="IV30" s="596">
        <v>0</v>
      </c>
      <c r="IW30" s="596">
        <v>0</v>
      </c>
      <c r="IX30" s="596">
        <v>0</v>
      </c>
      <c r="IY30" s="596">
        <v>0</v>
      </c>
      <c r="IZ30" s="596">
        <v>0</v>
      </c>
      <c r="JA30" s="596">
        <v>0</v>
      </c>
      <c r="JB30" s="596">
        <v>0</v>
      </c>
      <c r="JC30" s="596">
        <v>0</v>
      </c>
      <c r="JD30" s="596">
        <v>0</v>
      </c>
      <c r="JE30" s="596">
        <v>0</v>
      </c>
      <c r="JF30" s="596">
        <v>0</v>
      </c>
      <c r="JG30" s="596">
        <v>0</v>
      </c>
      <c r="JH30" s="596">
        <v>0</v>
      </c>
      <c r="JI30" s="596">
        <v>0</v>
      </c>
      <c r="JJ30" s="596">
        <v>0</v>
      </c>
      <c r="JK30" s="596">
        <v>0</v>
      </c>
      <c r="JL30" s="596">
        <v>0</v>
      </c>
      <c r="JM30" s="596">
        <v>0</v>
      </c>
      <c r="JN30" s="596">
        <v>0</v>
      </c>
      <c r="JO30" s="596">
        <v>0</v>
      </c>
      <c r="JP30" s="596">
        <v>0</v>
      </c>
      <c r="JQ30" s="596">
        <v>0</v>
      </c>
      <c r="JR30" s="596">
        <v>0</v>
      </c>
      <c r="JS30" s="596">
        <v>0</v>
      </c>
      <c r="JT30" s="596">
        <v>0</v>
      </c>
      <c r="JU30" s="596">
        <v>0</v>
      </c>
      <c r="JV30" s="596">
        <v>0</v>
      </c>
      <c r="JW30" s="596">
        <v>0</v>
      </c>
      <c r="JX30" s="596">
        <v>0</v>
      </c>
      <c r="JY30" s="596">
        <v>0</v>
      </c>
      <c r="JZ30" s="596">
        <v>0</v>
      </c>
      <c r="KA30" s="596">
        <v>0</v>
      </c>
      <c r="KB30" s="596">
        <v>0</v>
      </c>
      <c r="KC30" s="596">
        <v>0</v>
      </c>
      <c r="KD30" s="596">
        <v>0</v>
      </c>
      <c r="KE30" s="596">
        <v>0</v>
      </c>
      <c r="KF30" s="596">
        <v>0</v>
      </c>
      <c r="KG30" s="596">
        <v>0</v>
      </c>
      <c r="KH30" s="596">
        <v>0</v>
      </c>
      <c r="KI30" s="596">
        <v>0</v>
      </c>
      <c r="KJ30" s="596">
        <v>0</v>
      </c>
      <c r="KK30" s="596">
        <v>0</v>
      </c>
      <c r="KL30" s="596">
        <v>0</v>
      </c>
      <c r="KM30" s="596">
        <v>0</v>
      </c>
      <c r="KN30" s="596">
        <v>0</v>
      </c>
      <c r="KO30" s="596">
        <v>0</v>
      </c>
      <c r="KP30" s="596">
        <v>0</v>
      </c>
      <c r="KQ30" s="596">
        <v>0</v>
      </c>
      <c r="KR30" s="596">
        <v>0</v>
      </c>
      <c r="KS30" s="596">
        <v>0</v>
      </c>
      <c r="KT30" s="596">
        <v>0</v>
      </c>
      <c r="KU30" s="596">
        <v>0</v>
      </c>
      <c r="KV30" s="596">
        <v>0</v>
      </c>
      <c r="KW30" s="596">
        <v>0</v>
      </c>
      <c r="KX30" s="596">
        <v>0</v>
      </c>
      <c r="KY30" s="596">
        <v>0</v>
      </c>
      <c r="KZ30" s="596">
        <v>0</v>
      </c>
      <c r="LA30" s="596">
        <v>0</v>
      </c>
      <c r="LB30" s="596">
        <v>0</v>
      </c>
      <c r="LC30" s="596">
        <v>0</v>
      </c>
      <c r="LD30" s="596">
        <v>0</v>
      </c>
      <c r="LE30" s="596">
        <v>0</v>
      </c>
      <c r="LF30" s="596">
        <v>0</v>
      </c>
      <c r="LG30" s="596">
        <v>0</v>
      </c>
      <c r="LH30" s="596">
        <v>0</v>
      </c>
      <c r="LI30" s="596">
        <v>0</v>
      </c>
      <c r="LJ30" s="596">
        <v>0</v>
      </c>
      <c r="LK30" s="596">
        <v>0</v>
      </c>
      <c r="LL30" s="596">
        <v>0</v>
      </c>
      <c r="LM30" s="596">
        <v>0</v>
      </c>
      <c r="LN30" s="596">
        <v>0</v>
      </c>
      <c r="LO30" s="596">
        <v>0</v>
      </c>
      <c r="LP30" s="596">
        <v>0</v>
      </c>
      <c r="LQ30" s="596">
        <v>0</v>
      </c>
      <c r="LR30" s="596"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v>0</v>
      </c>
      <c r="MA30" s="596">
        <v>0</v>
      </c>
      <c r="MB30" s="596">
        <v>0</v>
      </c>
      <c r="MC30" s="596">
        <v>0</v>
      </c>
      <c r="MD30" s="596">
        <v>0</v>
      </c>
      <c r="ME30" s="596">
        <v>0</v>
      </c>
      <c r="MF30" s="596">
        <v>0</v>
      </c>
      <c r="MG30" s="596">
        <v>0</v>
      </c>
      <c r="MH30" s="596">
        <v>0</v>
      </c>
      <c r="MI30" s="596">
        <v>0</v>
      </c>
      <c r="MJ30" s="596">
        <v>0</v>
      </c>
      <c r="MK30" s="596">
        <v>0</v>
      </c>
      <c r="ML30" s="596">
        <v>0</v>
      </c>
      <c r="MM30" s="596">
        <v>0</v>
      </c>
      <c r="MN30" s="596">
        <v>0</v>
      </c>
      <c r="MO30" s="596">
        <v>0</v>
      </c>
      <c r="MP30" s="596">
        <v>0</v>
      </c>
      <c r="MQ30" s="596">
        <v>0</v>
      </c>
      <c r="MR30" s="596">
        <v>0</v>
      </c>
      <c r="MS30" s="596">
        <v>0</v>
      </c>
      <c r="MT30" s="596">
        <v>0</v>
      </c>
      <c r="MU30" s="596">
        <v>0</v>
      </c>
      <c r="MV30" s="596">
        <v>0</v>
      </c>
      <c r="MW30" s="596">
        <v>0</v>
      </c>
      <c r="MX30" s="596">
        <v>0</v>
      </c>
      <c r="MY30" s="596">
        <v>0</v>
      </c>
      <c r="MZ30" s="596">
        <v>0</v>
      </c>
      <c r="NA30" s="596">
        <v>0</v>
      </c>
      <c r="NB30" s="596">
        <v>0</v>
      </c>
      <c r="NC30" s="596">
        <v>0</v>
      </c>
      <c r="ND30" s="596">
        <v>0</v>
      </c>
      <c r="NE30" s="596">
        <v>0</v>
      </c>
      <c r="NF30" s="596">
        <v>0</v>
      </c>
      <c r="NG30" s="596">
        <v>0</v>
      </c>
      <c r="NH30" s="596">
        <v>0</v>
      </c>
      <c r="NI30" s="596">
        <v>0</v>
      </c>
      <c r="NJ30" s="596">
        <v>0</v>
      </c>
      <c r="NK30" s="596">
        <v>0</v>
      </c>
      <c r="NL30" s="596">
        <v>0</v>
      </c>
      <c r="NM30" s="596">
        <v>0</v>
      </c>
      <c r="NN30" s="596">
        <v>0</v>
      </c>
      <c r="NO30" s="596">
        <v>0</v>
      </c>
      <c r="NP30" s="596">
        <v>0</v>
      </c>
      <c r="NQ30" s="596">
        <v>0</v>
      </c>
      <c r="NR30" s="596">
        <v>0</v>
      </c>
      <c r="NS30" s="596">
        <v>0</v>
      </c>
      <c r="NT30" s="596">
        <v>0</v>
      </c>
      <c r="NU30" s="596">
        <v>0</v>
      </c>
      <c r="NV30" s="596">
        <v>0</v>
      </c>
      <c r="NW30" s="596">
        <v>0</v>
      </c>
      <c r="NX30" s="596">
        <v>0</v>
      </c>
      <c r="NY30" s="596">
        <v>0</v>
      </c>
      <c r="NZ30" s="596">
        <v>0</v>
      </c>
      <c r="OA30" s="596">
        <v>0</v>
      </c>
      <c r="OB30" s="596">
        <v>0</v>
      </c>
      <c r="OC30" s="596">
        <v>0</v>
      </c>
      <c r="OD30" s="596">
        <v>0</v>
      </c>
      <c r="OE30" s="596">
        <v>0</v>
      </c>
      <c r="OF30" s="596">
        <v>0</v>
      </c>
      <c r="OG30" s="596">
        <v>0</v>
      </c>
      <c r="OH30" s="596">
        <v>0</v>
      </c>
      <c r="OI30" s="596">
        <v>0</v>
      </c>
      <c r="OJ30" s="596">
        <v>0</v>
      </c>
      <c r="OK30" s="596">
        <v>0</v>
      </c>
      <c r="OL30" s="596">
        <v>0</v>
      </c>
      <c r="OM30" s="596">
        <v>0</v>
      </c>
      <c r="ON30" s="596">
        <v>0</v>
      </c>
      <c r="OO30" s="596">
        <v>0</v>
      </c>
      <c r="OP30" s="596">
        <v>0</v>
      </c>
      <c r="OQ30" s="596">
        <v>0</v>
      </c>
      <c r="OR30" s="596">
        <v>0</v>
      </c>
      <c r="OS30" s="596">
        <v>0</v>
      </c>
      <c r="OT30" s="596">
        <v>0</v>
      </c>
      <c r="OU30" s="596">
        <v>0</v>
      </c>
      <c r="OV30" s="596">
        <v>0</v>
      </c>
      <c r="OW30" s="596">
        <v>0</v>
      </c>
      <c r="OX30" s="596">
        <v>0</v>
      </c>
      <c r="OY30" s="596">
        <v>0</v>
      </c>
      <c r="OZ30" s="596">
        <v>0</v>
      </c>
      <c r="PA30" s="596">
        <v>0</v>
      </c>
      <c r="PB30" s="596">
        <v>0</v>
      </c>
      <c r="PC30" s="596">
        <v>0</v>
      </c>
      <c r="PD30" s="596">
        <v>0</v>
      </c>
      <c r="PE30" s="596">
        <v>0</v>
      </c>
      <c r="PF30" s="596">
        <v>0</v>
      </c>
      <c r="PG30" s="596">
        <v>0</v>
      </c>
      <c r="PH30" s="596">
        <v>0</v>
      </c>
      <c r="PI30" s="596">
        <v>0</v>
      </c>
      <c r="PJ30" s="596">
        <v>0</v>
      </c>
      <c r="PK30" s="596">
        <v>0</v>
      </c>
      <c r="PL30" s="596">
        <v>0</v>
      </c>
      <c r="PM30" s="596">
        <v>0</v>
      </c>
      <c r="PN30" s="596">
        <v>0</v>
      </c>
      <c r="PO30" s="596">
        <v>0</v>
      </c>
      <c r="PP30" s="596">
        <v>0</v>
      </c>
      <c r="PQ30" s="596">
        <v>0</v>
      </c>
      <c r="PR30" s="596">
        <v>0</v>
      </c>
      <c r="PS30" s="596">
        <v>0</v>
      </c>
      <c r="PT30" s="596">
        <v>0</v>
      </c>
      <c r="PU30" s="596">
        <v>0</v>
      </c>
      <c r="PV30" s="596">
        <v>0</v>
      </c>
      <c r="PW30" s="596">
        <v>0</v>
      </c>
      <c r="PX30" s="596">
        <v>0</v>
      </c>
      <c r="PY30" s="596">
        <v>0</v>
      </c>
      <c r="PZ30" s="596">
        <v>0</v>
      </c>
      <c r="QA30" s="596">
        <v>0</v>
      </c>
      <c r="QB30" s="596">
        <v>0</v>
      </c>
      <c r="QC30" s="596">
        <v>0</v>
      </c>
      <c r="QD30" s="596">
        <v>0</v>
      </c>
      <c r="QE30" s="596">
        <v>0</v>
      </c>
      <c r="QF30" s="596">
        <v>0</v>
      </c>
      <c r="QG30" s="596">
        <v>0</v>
      </c>
      <c r="QH30" s="596">
        <v>0</v>
      </c>
      <c r="QI30" s="596">
        <v>0</v>
      </c>
      <c r="QJ30" s="596">
        <v>0</v>
      </c>
      <c r="QK30" s="596">
        <v>0</v>
      </c>
      <c r="QL30" s="596">
        <v>0</v>
      </c>
      <c r="QM30" s="596">
        <v>0</v>
      </c>
      <c r="QN30" s="596">
        <v>0</v>
      </c>
      <c r="QO30" s="596">
        <v>0</v>
      </c>
      <c r="QP30" s="596">
        <v>0</v>
      </c>
      <c r="QQ30" s="596">
        <v>0</v>
      </c>
      <c r="QR30" s="596">
        <v>0</v>
      </c>
      <c r="QS30" s="596">
        <v>0</v>
      </c>
      <c r="QT30" s="596">
        <v>0</v>
      </c>
      <c r="QU30" s="596">
        <v>0</v>
      </c>
      <c r="QV30" s="596">
        <v>0</v>
      </c>
      <c r="QW30" s="596">
        <v>0</v>
      </c>
      <c r="QX30" s="596">
        <v>0</v>
      </c>
      <c r="QY30" s="596">
        <v>0</v>
      </c>
      <c r="QZ30" s="596">
        <v>0</v>
      </c>
      <c r="RA30" s="596">
        <v>0</v>
      </c>
      <c r="RB30" s="596">
        <v>0</v>
      </c>
      <c r="RC30" s="596">
        <v>0</v>
      </c>
      <c r="RD30" s="596">
        <v>0</v>
      </c>
      <c r="RE30" s="596">
        <v>0</v>
      </c>
      <c r="RF30" s="596">
        <v>0</v>
      </c>
      <c r="RG30" s="596">
        <v>0</v>
      </c>
      <c r="RH30" s="596">
        <v>0</v>
      </c>
      <c r="RI30" s="596">
        <v>0</v>
      </c>
      <c r="RJ30" s="596">
        <v>0</v>
      </c>
      <c r="RK30" s="596">
        <v>0</v>
      </c>
      <c r="RL30" s="596">
        <v>0</v>
      </c>
      <c r="RM30" s="596">
        <v>0</v>
      </c>
      <c r="RN30" s="596">
        <v>0</v>
      </c>
      <c r="RO30" s="596">
        <v>0</v>
      </c>
      <c r="RP30" s="596">
        <v>0</v>
      </c>
      <c r="RQ30" s="596">
        <v>0</v>
      </c>
      <c r="RR30" s="596">
        <v>0</v>
      </c>
      <c r="RS30" s="596">
        <v>0</v>
      </c>
      <c r="RT30" s="596">
        <v>0</v>
      </c>
      <c r="RU30" s="596">
        <v>0</v>
      </c>
      <c r="RV30" s="596">
        <v>0</v>
      </c>
      <c r="RW30" s="596">
        <v>0</v>
      </c>
      <c r="RX30" s="596">
        <v>0</v>
      </c>
      <c r="RY30" s="596">
        <v>0</v>
      </c>
      <c r="RZ30" s="596">
        <v>0</v>
      </c>
      <c r="SA30" s="596">
        <v>0</v>
      </c>
      <c r="SB30" s="596">
        <v>0</v>
      </c>
      <c r="SC30" s="596">
        <v>0</v>
      </c>
      <c r="SD30" s="596">
        <v>0</v>
      </c>
      <c r="SE30" s="596">
        <v>0</v>
      </c>
      <c r="SF30" s="596">
        <v>0</v>
      </c>
      <c r="SG30" s="596">
        <v>0</v>
      </c>
      <c r="SH30" s="596">
        <v>0</v>
      </c>
      <c r="SI30" s="596">
        <v>0</v>
      </c>
      <c r="SJ30" s="596">
        <v>0</v>
      </c>
      <c r="SK30" s="596">
        <v>0</v>
      </c>
      <c r="SL30" s="596">
        <v>0</v>
      </c>
      <c r="SM30" s="596">
        <v>0</v>
      </c>
      <c r="SN30" s="596">
        <v>0</v>
      </c>
      <c r="SO30" s="596">
        <v>0</v>
      </c>
      <c r="SP30" s="596">
        <v>0</v>
      </c>
      <c r="SQ30" s="596">
        <v>0</v>
      </c>
      <c r="SR30" s="596">
        <v>0</v>
      </c>
      <c r="SS30" s="596">
        <v>0</v>
      </c>
      <c r="ST30" s="596">
        <v>0</v>
      </c>
      <c r="SU30" s="596">
        <v>0</v>
      </c>
      <c r="SV30" s="596">
        <v>0</v>
      </c>
      <c r="SW30" s="596">
        <v>0</v>
      </c>
      <c r="SX30" s="596">
        <v>0</v>
      </c>
      <c r="SY30" s="596">
        <v>0</v>
      </c>
      <c r="SZ30" s="596">
        <v>0</v>
      </c>
      <c r="TA30" s="596">
        <v>0</v>
      </c>
      <c r="TB30" s="596">
        <v>0</v>
      </c>
      <c r="TC30" s="596">
        <v>0</v>
      </c>
      <c r="TD30" s="596">
        <v>0</v>
      </c>
      <c r="TE30" s="596">
        <v>0</v>
      </c>
      <c r="TF30" s="596">
        <v>0</v>
      </c>
      <c r="TG30" s="596">
        <v>0</v>
      </c>
      <c r="TH30" s="596">
        <v>0</v>
      </c>
      <c r="TI30" s="596">
        <v>0</v>
      </c>
      <c r="TJ30" s="596">
        <v>0</v>
      </c>
      <c r="TK30" s="596">
        <v>0</v>
      </c>
      <c r="TL30" s="596">
        <v>0</v>
      </c>
      <c r="TM30" s="596">
        <v>0</v>
      </c>
      <c r="TN30" s="596">
        <v>0</v>
      </c>
      <c r="TO30" s="596">
        <v>0</v>
      </c>
      <c r="TP30" s="596">
        <v>0</v>
      </c>
      <c r="TQ30" s="596">
        <v>0</v>
      </c>
      <c r="TR30" s="596">
        <v>0</v>
      </c>
      <c r="TS30" s="596">
        <v>0</v>
      </c>
      <c r="TT30" s="596">
        <v>0</v>
      </c>
      <c r="TU30" s="596">
        <v>0</v>
      </c>
      <c r="TV30" s="596">
        <v>0</v>
      </c>
      <c r="TW30" s="596">
        <v>0</v>
      </c>
      <c r="TX30" s="596">
        <v>0</v>
      </c>
      <c r="TY30" s="596">
        <v>0</v>
      </c>
      <c r="TZ30" s="596">
        <v>0</v>
      </c>
      <c r="UA30" s="596">
        <v>0</v>
      </c>
      <c r="UB30" s="596">
        <v>0</v>
      </c>
      <c r="UC30" s="596">
        <v>0</v>
      </c>
      <c r="UD30" s="596">
        <v>0</v>
      </c>
      <c r="UE30" s="596">
        <v>0</v>
      </c>
      <c r="UF30" s="596">
        <v>0</v>
      </c>
      <c r="UG30" s="596">
        <v>0</v>
      </c>
      <c r="UH30" s="596">
        <v>0</v>
      </c>
      <c r="UI30" s="596">
        <v>0</v>
      </c>
      <c r="UJ30" s="596">
        <v>0</v>
      </c>
      <c r="UK30" s="596">
        <v>0</v>
      </c>
      <c r="UL30" s="596">
        <v>0</v>
      </c>
      <c r="UM30" s="596">
        <v>0</v>
      </c>
      <c r="UN30" s="596">
        <v>0</v>
      </c>
      <c r="UO30" s="596">
        <v>0</v>
      </c>
      <c r="UP30" s="596">
        <v>0</v>
      </c>
      <c r="UQ30" s="596">
        <v>0</v>
      </c>
      <c r="UR30" s="596">
        <v>0</v>
      </c>
      <c r="US30" s="596">
        <v>0</v>
      </c>
      <c r="UT30" s="596">
        <v>0</v>
      </c>
      <c r="UU30" s="596">
        <v>0</v>
      </c>
      <c r="UV30" s="596">
        <v>0</v>
      </c>
      <c r="UW30" s="596">
        <v>0</v>
      </c>
      <c r="UX30" s="596">
        <v>0</v>
      </c>
      <c r="UY30" s="596">
        <v>0</v>
      </c>
      <c r="UZ30" s="596">
        <v>0</v>
      </c>
      <c r="VA30" s="596">
        <v>0</v>
      </c>
      <c r="VB30" s="596">
        <v>0</v>
      </c>
      <c r="VC30" s="596">
        <v>0</v>
      </c>
      <c r="VD30" s="596">
        <v>0</v>
      </c>
      <c r="VE30" s="596">
        <v>0</v>
      </c>
      <c r="VF30" s="596">
        <v>0</v>
      </c>
      <c r="VG30" s="596">
        <v>0</v>
      </c>
      <c r="VH30" s="596">
        <v>0</v>
      </c>
      <c r="VI30" s="596">
        <v>0</v>
      </c>
      <c r="VJ30" s="596">
        <v>0</v>
      </c>
      <c r="VK30" s="596">
        <v>0</v>
      </c>
      <c r="VL30" s="596">
        <v>0</v>
      </c>
      <c r="VM30" s="596">
        <v>0</v>
      </c>
      <c r="VN30" s="596">
        <v>0</v>
      </c>
      <c r="VO30" s="596">
        <v>0</v>
      </c>
      <c r="VP30" s="596">
        <v>0</v>
      </c>
      <c r="VQ30" s="596">
        <v>0</v>
      </c>
      <c r="VR30" s="596">
        <v>0</v>
      </c>
      <c r="VS30" s="596">
        <v>0</v>
      </c>
      <c r="VT30" s="596">
        <v>0</v>
      </c>
      <c r="VU30" s="596">
        <v>0</v>
      </c>
      <c r="VV30" s="596">
        <v>0</v>
      </c>
      <c r="VW30" s="596">
        <v>0</v>
      </c>
      <c r="VX30" s="596">
        <v>0</v>
      </c>
      <c r="VY30" s="596">
        <v>0</v>
      </c>
      <c r="VZ30" s="596">
        <v>0</v>
      </c>
      <c r="WA30" s="596">
        <v>0</v>
      </c>
      <c r="WB30" s="596">
        <v>0</v>
      </c>
      <c r="WC30" s="596">
        <v>0</v>
      </c>
      <c r="WD30" s="596">
        <v>0</v>
      </c>
      <c r="WE30" s="596">
        <v>0</v>
      </c>
      <c r="WF30" s="596">
        <v>0</v>
      </c>
      <c r="WG30" s="596">
        <v>0</v>
      </c>
      <c r="WH30" s="596">
        <v>0</v>
      </c>
      <c r="WI30" s="596">
        <v>0</v>
      </c>
      <c r="WJ30" s="596">
        <v>0</v>
      </c>
      <c r="WK30" s="596">
        <v>0</v>
      </c>
      <c r="WL30" s="596">
        <v>0</v>
      </c>
      <c r="WM30" s="596">
        <v>0</v>
      </c>
      <c r="WN30" s="596">
        <v>0</v>
      </c>
      <c r="WO30" s="596">
        <v>0</v>
      </c>
      <c r="WP30" s="596">
        <v>0</v>
      </c>
      <c r="WQ30" s="596">
        <v>0</v>
      </c>
      <c r="WR30" s="596">
        <v>0</v>
      </c>
      <c r="WS30" s="596">
        <v>0</v>
      </c>
      <c r="WT30" s="596">
        <v>0</v>
      </c>
      <c r="WU30" s="596">
        <v>0</v>
      </c>
      <c r="WV30" s="596">
        <v>0</v>
      </c>
      <c r="WW30" s="596">
        <v>0</v>
      </c>
      <c r="WX30" s="596">
        <v>0</v>
      </c>
      <c r="WY30" s="596">
        <v>0</v>
      </c>
      <c r="WZ30" s="596">
        <v>0</v>
      </c>
      <c r="XA30" s="596">
        <v>0</v>
      </c>
      <c r="XB30" s="596">
        <v>0</v>
      </c>
      <c r="XC30" s="596">
        <v>0</v>
      </c>
      <c r="XD30" s="596">
        <v>0</v>
      </c>
      <c r="XE30" s="596">
        <v>0</v>
      </c>
      <c r="XF30" s="596">
        <v>0</v>
      </c>
      <c r="XG30" s="596">
        <v>0</v>
      </c>
      <c r="XH30" s="596">
        <v>0</v>
      </c>
      <c r="XI30" s="596">
        <v>0</v>
      </c>
      <c r="XJ30" s="596">
        <v>0</v>
      </c>
      <c r="XK30" s="596">
        <v>0</v>
      </c>
      <c r="XL30" s="596">
        <v>0</v>
      </c>
      <c r="XM30" s="596">
        <v>0</v>
      </c>
      <c r="XN30" s="596">
        <v>0</v>
      </c>
      <c r="XO30" s="596">
        <v>0</v>
      </c>
      <c r="XP30" s="596">
        <v>0</v>
      </c>
      <c r="XQ30" s="596">
        <v>0</v>
      </c>
      <c r="XR30" s="596">
        <v>0</v>
      </c>
      <c r="XS30" s="596">
        <v>0</v>
      </c>
      <c r="XT30" s="596">
        <v>0</v>
      </c>
      <c r="XU30" s="596">
        <v>0</v>
      </c>
      <c r="XV30" s="596">
        <v>0</v>
      </c>
      <c r="XW30" s="596">
        <v>0</v>
      </c>
      <c r="XX30" s="596">
        <v>0</v>
      </c>
      <c r="XY30" s="596">
        <v>0</v>
      </c>
      <c r="XZ30" s="596">
        <v>0</v>
      </c>
      <c r="YA30" s="596">
        <v>0</v>
      </c>
      <c r="YB30" s="596">
        <v>0</v>
      </c>
      <c r="YC30" s="596">
        <v>0</v>
      </c>
      <c r="YD30" s="596">
        <v>0</v>
      </c>
      <c r="YE30" s="596">
        <v>0</v>
      </c>
      <c r="YF30" s="596">
        <v>0</v>
      </c>
      <c r="YG30" s="596">
        <v>0</v>
      </c>
      <c r="YH30" s="596">
        <v>0</v>
      </c>
      <c r="YI30" s="596">
        <v>0</v>
      </c>
      <c r="YJ30" s="596">
        <v>0</v>
      </c>
      <c r="YK30" s="596">
        <v>0</v>
      </c>
      <c r="YL30" s="596">
        <v>0</v>
      </c>
      <c r="YM30" s="596">
        <v>0</v>
      </c>
      <c r="YN30" s="596">
        <v>0</v>
      </c>
      <c r="YO30" s="596">
        <v>0</v>
      </c>
      <c r="YP30" s="596">
        <v>0</v>
      </c>
      <c r="YQ30" s="596">
        <v>0</v>
      </c>
      <c r="YR30" s="596">
        <v>0</v>
      </c>
      <c r="YS30" s="596">
        <v>0</v>
      </c>
      <c r="YT30" s="596">
        <v>0</v>
      </c>
      <c r="YU30" s="596">
        <v>0</v>
      </c>
      <c r="YV30" s="596">
        <v>0</v>
      </c>
      <c r="YW30" s="596">
        <v>0</v>
      </c>
      <c r="YX30" s="596">
        <v>0</v>
      </c>
      <c r="YY30" s="596">
        <v>0</v>
      </c>
      <c r="YZ30" s="596">
        <v>0</v>
      </c>
      <c r="ZA30" s="596">
        <v>0</v>
      </c>
      <c r="ZB30" s="596">
        <v>0</v>
      </c>
      <c r="ZC30" s="596">
        <v>0</v>
      </c>
      <c r="ZD30" s="596">
        <v>0</v>
      </c>
      <c r="ZE30" s="596">
        <v>0</v>
      </c>
      <c r="ZF30" s="596">
        <v>0</v>
      </c>
      <c r="ZG30" s="596">
        <v>0</v>
      </c>
      <c r="ZH30" s="596">
        <v>0</v>
      </c>
      <c r="ZI30" s="596">
        <v>0</v>
      </c>
      <c r="ZJ30" s="596">
        <v>0</v>
      </c>
      <c r="ZK30" s="596">
        <v>0</v>
      </c>
      <c r="ZL30" s="596">
        <v>0</v>
      </c>
      <c r="ZM30" s="596">
        <v>0</v>
      </c>
      <c r="ZN30" s="596">
        <v>0</v>
      </c>
      <c r="ZO30" s="596">
        <v>0</v>
      </c>
      <c r="ZP30" s="596">
        <v>0</v>
      </c>
      <c r="ZQ30" s="596">
        <v>0</v>
      </c>
      <c r="ZR30" s="596">
        <v>0</v>
      </c>
      <c r="ZS30" s="596">
        <v>0</v>
      </c>
      <c r="ZT30" s="596">
        <v>0</v>
      </c>
      <c r="ZU30" s="596">
        <v>0</v>
      </c>
      <c r="ZV30" s="596">
        <v>0</v>
      </c>
      <c r="ZW30" s="596">
        <v>0</v>
      </c>
      <c r="ZX30" s="596">
        <v>0</v>
      </c>
      <c r="ZY30" s="596">
        <v>0</v>
      </c>
      <c r="ZZ30" s="596">
        <v>0</v>
      </c>
      <c r="AAA30" s="596">
        <v>0</v>
      </c>
      <c r="AAB30" s="596">
        <v>0</v>
      </c>
      <c r="AAC30" s="596">
        <v>0</v>
      </c>
      <c r="AAD30" s="596">
        <v>0</v>
      </c>
      <c r="AAE30" s="596">
        <v>0</v>
      </c>
      <c r="AAF30" s="596">
        <v>0</v>
      </c>
      <c r="AAG30" s="596">
        <v>0</v>
      </c>
      <c r="AAH30" s="596">
        <v>0</v>
      </c>
      <c r="AAI30" s="596">
        <v>0</v>
      </c>
      <c r="AAJ30" s="596">
        <v>0</v>
      </c>
      <c r="AAK30" s="596">
        <v>0</v>
      </c>
      <c r="AAL30" s="596">
        <v>0</v>
      </c>
      <c r="AAM30" s="596">
        <v>0</v>
      </c>
      <c r="AAN30" s="596">
        <v>0</v>
      </c>
      <c r="AAO30" s="596">
        <v>0</v>
      </c>
      <c r="AAP30" s="596">
        <v>0</v>
      </c>
      <c r="AAQ30" s="596">
        <v>0</v>
      </c>
      <c r="AAR30" s="596">
        <v>0</v>
      </c>
      <c r="AAS30" s="596">
        <v>0</v>
      </c>
    </row>
    <row r="31" spans="1:764">
      <c r="A31" s="758" t="s">
        <v>522</v>
      </c>
      <c r="B31" s="596">
        <v>0</v>
      </c>
      <c r="C31" s="596">
        <v>0</v>
      </c>
      <c r="D31" s="596">
        <v>0</v>
      </c>
      <c r="E31" s="596">
        <v>0</v>
      </c>
      <c r="F31" s="596">
        <v>0</v>
      </c>
      <c r="G31" s="596">
        <v>0</v>
      </c>
      <c r="H31" s="596">
        <v>0</v>
      </c>
      <c r="I31" s="596">
        <v>0</v>
      </c>
      <c r="J31" s="596">
        <v>0</v>
      </c>
      <c r="K31" s="596">
        <v>0</v>
      </c>
      <c r="L31" s="596">
        <v>0</v>
      </c>
      <c r="M31" s="596">
        <v>0</v>
      </c>
      <c r="N31" s="596">
        <v>0</v>
      </c>
      <c r="O31" s="596">
        <v>0</v>
      </c>
      <c r="P31" s="596">
        <v>0</v>
      </c>
      <c r="Q31" s="596">
        <v>0</v>
      </c>
      <c r="R31" s="596">
        <v>0</v>
      </c>
      <c r="S31" s="596">
        <v>0</v>
      </c>
      <c r="T31" s="596">
        <v>0</v>
      </c>
      <c r="U31" s="596">
        <v>0</v>
      </c>
      <c r="V31" s="596">
        <v>0</v>
      </c>
      <c r="W31" s="596">
        <v>0</v>
      </c>
      <c r="X31" s="596">
        <v>0</v>
      </c>
      <c r="Y31" s="596">
        <v>0</v>
      </c>
      <c r="Z31" s="596">
        <v>0</v>
      </c>
      <c r="AA31" s="596">
        <v>0</v>
      </c>
      <c r="AB31" s="596">
        <v>0</v>
      </c>
      <c r="AC31" s="596">
        <v>0</v>
      </c>
      <c r="AD31" s="596">
        <v>0</v>
      </c>
      <c r="AE31" s="596">
        <v>0</v>
      </c>
      <c r="AF31" s="596">
        <v>0</v>
      </c>
      <c r="AG31" s="596">
        <v>0</v>
      </c>
      <c r="AH31" s="596">
        <v>0</v>
      </c>
      <c r="AI31" s="596">
        <v>0</v>
      </c>
      <c r="AJ31" s="596">
        <v>0</v>
      </c>
      <c r="AK31" s="596">
        <v>0</v>
      </c>
      <c r="AL31" s="596">
        <v>0</v>
      </c>
      <c r="AM31" s="596">
        <v>0</v>
      </c>
      <c r="AN31" s="596">
        <v>0</v>
      </c>
      <c r="AO31" s="596">
        <v>0</v>
      </c>
      <c r="AP31" s="596">
        <v>0</v>
      </c>
      <c r="AQ31" s="596">
        <v>0</v>
      </c>
      <c r="AR31" s="596">
        <v>0</v>
      </c>
      <c r="AS31" s="596">
        <v>0</v>
      </c>
      <c r="AT31" s="596">
        <v>0</v>
      </c>
      <c r="AU31" s="596">
        <v>0</v>
      </c>
      <c r="AV31" s="596">
        <v>0</v>
      </c>
      <c r="AW31" s="596">
        <v>0</v>
      </c>
      <c r="AX31" s="596">
        <v>0</v>
      </c>
      <c r="AY31" s="596">
        <v>0</v>
      </c>
      <c r="AZ31" s="596">
        <v>0</v>
      </c>
      <c r="BA31" s="596">
        <v>0</v>
      </c>
      <c r="BB31" s="596">
        <v>0</v>
      </c>
      <c r="BC31" s="596">
        <v>0</v>
      </c>
      <c r="BD31" s="596">
        <v>0</v>
      </c>
      <c r="BE31" s="596">
        <v>0</v>
      </c>
      <c r="BF31" s="596">
        <v>0</v>
      </c>
      <c r="BG31" s="596">
        <v>0</v>
      </c>
      <c r="BH31" s="596">
        <v>0</v>
      </c>
      <c r="BI31" s="596">
        <v>0</v>
      </c>
      <c r="BJ31" s="596">
        <v>0</v>
      </c>
      <c r="BK31" s="596">
        <v>0</v>
      </c>
      <c r="BL31" s="596">
        <v>0</v>
      </c>
      <c r="BM31" s="596">
        <v>0</v>
      </c>
      <c r="BN31" s="596">
        <v>0</v>
      </c>
      <c r="BO31" s="596">
        <v>0</v>
      </c>
      <c r="BP31" s="596">
        <v>0</v>
      </c>
      <c r="BQ31" s="596">
        <v>0</v>
      </c>
      <c r="BR31" s="596">
        <v>0</v>
      </c>
      <c r="BS31" s="596">
        <v>0</v>
      </c>
      <c r="BT31" s="596">
        <v>0</v>
      </c>
      <c r="BU31" s="596">
        <v>0</v>
      </c>
      <c r="BV31" s="596">
        <v>0</v>
      </c>
      <c r="BW31" s="596">
        <v>0</v>
      </c>
      <c r="BX31" s="596">
        <v>0</v>
      </c>
      <c r="BY31" s="596">
        <v>0</v>
      </c>
      <c r="BZ31" s="596">
        <v>0</v>
      </c>
      <c r="CA31" s="596">
        <v>0</v>
      </c>
      <c r="CB31" s="596">
        <v>0</v>
      </c>
      <c r="CC31" s="596">
        <v>0</v>
      </c>
      <c r="CD31" s="596">
        <v>0</v>
      </c>
      <c r="CE31" s="596">
        <v>0</v>
      </c>
      <c r="CF31" s="596">
        <v>0</v>
      </c>
      <c r="CG31" s="596">
        <v>0</v>
      </c>
      <c r="CH31" s="596">
        <v>0</v>
      </c>
      <c r="CI31" s="596">
        <v>0</v>
      </c>
      <c r="CJ31" s="596">
        <v>0</v>
      </c>
      <c r="CK31" s="596">
        <v>0</v>
      </c>
      <c r="CL31" s="596">
        <v>0</v>
      </c>
      <c r="CM31" s="596">
        <v>0</v>
      </c>
      <c r="CN31" s="596">
        <v>0</v>
      </c>
      <c r="CO31" s="596">
        <v>0</v>
      </c>
      <c r="CP31" s="596">
        <v>0</v>
      </c>
      <c r="CQ31" s="596">
        <v>0</v>
      </c>
      <c r="CR31" s="596">
        <v>0</v>
      </c>
      <c r="CS31" s="596">
        <v>0</v>
      </c>
      <c r="CT31" s="596">
        <v>0</v>
      </c>
      <c r="CU31" s="596">
        <v>0</v>
      </c>
      <c r="CV31" s="596">
        <v>0</v>
      </c>
      <c r="CW31" s="596">
        <v>0</v>
      </c>
      <c r="CX31" s="596">
        <v>0</v>
      </c>
      <c r="CY31" s="596">
        <v>0</v>
      </c>
      <c r="CZ31" s="596">
        <v>0</v>
      </c>
      <c r="DA31" s="596">
        <v>0</v>
      </c>
      <c r="DB31" s="596">
        <v>0</v>
      </c>
      <c r="DC31" s="596">
        <v>0</v>
      </c>
      <c r="DD31" s="596">
        <v>0</v>
      </c>
      <c r="DE31" s="596">
        <v>0</v>
      </c>
      <c r="DF31" s="596">
        <v>0</v>
      </c>
      <c r="DG31" s="596">
        <v>0</v>
      </c>
      <c r="DH31" s="596">
        <v>0</v>
      </c>
      <c r="DI31" s="596">
        <v>0</v>
      </c>
      <c r="DJ31" s="596">
        <v>0</v>
      </c>
      <c r="DK31" s="596">
        <v>0</v>
      </c>
      <c r="DL31" s="596">
        <v>0</v>
      </c>
      <c r="DM31" s="596">
        <v>0</v>
      </c>
      <c r="DN31" s="596">
        <v>0</v>
      </c>
      <c r="DO31" s="596">
        <v>0</v>
      </c>
      <c r="DP31" s="596">
        <v>0</v>
      </c>
      <c r="DQ31" s="596">
        <v>0</v>
      </c>
      <c r="DR31" s="596">
        <v>0</v>
      </c>
      <c r="DS31" s="596">
        <v>0</v>
      </c>
      <c r="DT31" s="596">
        <v>0</v>
      </c>
      <c r="DU31" s="596">
        <v>0</v>
      </c>
      <c r="DV31" s="596">
        <v>0</v>
      </c>
      <c r="DW31" s="596">
        <v>0</v>
      </c>
      <c r="DX31" s="596">
        <v>0</v>
      </c>
      <c r="DY31" s="596">
        <v>0</v>
      </c>
      <c r="DZ31" s="596">
        <v>0</v>
      </c>
      <c r="EA31" s="596">
        <v>0</v>
      </c>
      <c r="EB31" s="596">
        <v>0</v>
      </c>
      <c r="EC31" s="596">
        <v>0</v>
      </c>
      <c r="ED31" s="596">
        <v>0</v>
      </c>
      <c r="EE31" s="596">
        <v>0</v>
      </c>
      <c r="EF31" s="596">
        <v>0</v>
      </c>
      <c r="EG31" s="596">
        <v>0</v>
      </c>
      <c r="EH31" s="596">
        <v>0</v>
      </c>
      <c r="EI31" s="596">
        <v>0</v>
      </c>
      <c r="EJ31" s="596">
        <v>0</v>
      </c>
      <c r="EK31" s="596">
        <v>0</v>
      </c>
      <c r="EL31" s="596">
        <v>0</v>
      </c>
      <c r="EM31" s="596">
        <v>0</v>
      </c>
      <c r="EN31" s="596">
        <v>0</v>
      </c>
      <c r="EO31" s="596">
        <v>0</v>
      </c>
      <c r="EP31" s="596">
        <v>0</v>
      </c>
      <c r="EQ31" s="596">
        <v>0</v>
      </c>
      <c r="ER31" s="596">
        <v>0</v>
      </c>
      <c r="ES31" s="596">
        <v>0</v>
      </c>
      <c r="ET31" s="596">
        <v>0</v>
      </c>
      <c r="EU31" s="596">
        <v>0</v>
      </c>
      <c r="EV31" s="596">
        <v>0</v>
      </c>
      <c r="EW31" s="596">
        <v>0</v>
      </c>
      <c r="EX31" s="596">
        <v>0</v>
      </c>
      <c r="EY31" s="596">
        <v>0</v>
      </c>
      <c r="EZ31" s="596">
        <v>0</v>
      </c>
      <c r="FA31" s="596">
        <v>0</v>
      </c>
      <c r="FB31" s="596">
        <v>0</v>
      </c>
      <c r="FC31" s="596">
        <v>0</v>
      </c>
      <c r="FD31" s="596">
        <v>0</v>
      </c>
      <c r="FE31" s="596">
        <v>0</v>
      </c>
      <c r="FF31" s="596">
        <v>0</v>
      </c>
      <c r="FG31" s="596">
        <v>0</v>
      </c>
      <c r="FH31" s="596">
        <v>0</v>
      </c>
      <c r="FI31" s="596">
        <v>0</v>
      </c>
      <c r="FJ31" s="596">
        <v>0</v>
      </c>
      <c r="FK31" s="596">
        <v>0</v>
      </c>
      <c r="FL31" s="596">
        <v>0</v>
      </c>
      <c r="FM31" s="596">
        <v>0</v>
      </c>
      <c r="FN31" s="596">
        <v>0</v>
      </c>
      <c r="FO31" s="596">
        <v>0</v>
      </c>
      <c r="FP31" s="596">
        <v>0</v>
      </c>
      <c r="FQ31" s="596">
        <v>0</v>
      </c>
      <c r="FR31" s="596">
        <v>0</v>
      </c>
      <c r="FS31" s="596">
        <v>0</v>
      </c>
      <c r="FT31" s="596">
        <v>0</v>
      </c>
      <c r="FU31" s="596">
        <v>0</v>
      </c>
      <c r="FV31" s="596">
        <v>0</v>
      </c>
      <c r="FW31" s="596">
        <v>0</v>
      </c>
      <c r="FX31" s="596">
        <v>0</v>
      </c>
      <c r="FY31" s="596">
        <v>0</v>
      </c>
      <c r="FZ31" s="596">
        <v>0</v>
      </c>
      <c r="GA31" s="596">
        <v>0</v>
      </c>
      <c r="GB31" s="596">
        <v>0</v>
      </c>
      <c r="GC31" s="596">
        <v>0</v>
      </c>
      <c r="GD31" s="596">
        <v>0</v>
      </c>
      <c r="GE31" s="596">
        <v>0</v>
      </c>
      <c r="GF31" s="596">
        <v>0</v>
      </c>
      <c r="GG31" s="596">
        <v>0</v>
      </c>
      <c r="GH31" s="596">
        <v>0</v>
      </c>
      <c r="GI31" s="596">
        <v>0</v>
      </c>
      <c r="GJ31" s="596">
        <v>0</v>
      </c>
      <c r="GK31" s="596">
        <v>0</v>
      </c>
      <c r="GL31" s="596">
        <v>0</v>
      </c>
      <c r="GM31" s="596">
        <v>0</v>
      </c>
      <c r="GN31" s="596">
        <v>0</v>
      </c>
      <c r="GO31" s="596">
        <v>0</v>
      </c>
      <c r="GP31" s="596">
        <v>0</v>
      </c>
      <c r="GQ31" s="596">
        <v>0</v>
      </c>
      <c r="GR31" s="596">
        <v>0</v>
      </c>
      <c r="GS31" s="596">
        <v>0</v>
      </c>
      <c r="GT31" s="596">
        <v>0</v>
      </c>
      <c r="GU31" s="596">
        <v>0</v>
      </c>
      <c r="GV31" s="596">
        <v>0</v>
      </c>
      <c r="GW31" s="596">
        <v>0</v>
      </c>
      <c r="GX31" s="596">
        <v>0</v>
      </c>
      <c r="GY31" s="596">
        <v>0</v>
      </c>
      <c r="GZ31" s="596">
        <v>0</v>
      </c>
      <c r="HA31" s="596">
        <v>0</v>
      </c>
      <c r="HB31" s="596">
        <v>0</v>
      </c>
      <c r="HC31" s="596">
        <v>0</v>
      </c>
      <c r="HD31" s="596">
        <v>0</v>
      </c>
      <c r="HE31" s="596">
        <v>0</v>
      </c>
      <c r="HF31" s="596">
        <v>0</v>
      </c>
      <c r="HG31" s="596">
        <v>0</v>
      </c>
      <c r="HH31" s="596">
        <v>0</v>
      </c>
      <c r="HI31" s="596">
        <v>0</v>
      </c>
      <c r="HJ31" s="596">
        <v>0</v>
      </c>
      <c r="HK31" s="596">
        <v>0</v>
      </c>
      <c r="HL31" s="596">
        <v>0</v>
      </c>
      <c r="HM31" s="596">
        <v>0</v>
      </c>
      <c r="HN31" s="596">
        <v>0</v>
      </c>
      <c r="HO31" s="596">
        <v>0</v>
      </c>
      <c r="HP31" s="596">
        <v>0</v>
      </c>
      <c r="HQ31" s="596">
        <v>0</v>
      </c>
      <c r="HR31" s="596">
        <v>0</v>
      </c>
      <c r="HS31" s="596">
        <v>0</v>
      </c>
      <c r="HT31" s="596">
        <v>0</v>
      </c>
      <c r="HU31" s="596">
        <v>0</v>
      </c>
      <c r="HV31" s="596">
        <v>0</v>
      </c>
      <c r="HW31" s="596">
        <v>0</v>
      </c>
      <c r="HX31" s="596">
        <v>0</v>
      </c>
      <c r="HY31" s="596">
        <v>0</v>
      </c>
      <c r="HZ31" s="596">
        <v>0</v>
      </c>
      <c r="IA31" s="596">
        <v>0</v>
      </c>
      <c r="IB31" s="596">
        <v>0</v>
      </c>
      <c r="IC31" s="596">
        <v>0</v>
      </c>
      <c r="ID31" s="596">
        <v>0</v>
      </c>
      <c r="IE31" s="596">
        <v>0</v>
      </c>
      <c r="IF31" s="596">
        <v>0</v>
      </c>
      <c r="IG31" s="596">
        <v>0</v>
      </c>
      <c r="IH31" s="596">
        <v>0</v>
      </c>
      <c r="II31" s="596">
        <v>0</v>
      </c>
      <c r="IJ31" s="596">
        <v>0</v>
      </c>
      <c r="IK31" s="596">
        <v>0</v>
      </c>
      <c r="IL31" s="596">
        <v>0</v>
      </c>
      <c r="IM31" s="596">
        <v>0</v>
      </c>
      <c r="IN31" s="596">
        <v>0</v>
      </c>
      <c r="IO31" s="596">
        <v>0</v>
      </c>
      <c r="IP31" s="596">
        <v>0</v>
      </c>
      <c r="IQ31" s="596">
        <v>0</v>
      </c>
      <c r="IR31" s="596">
        <v>0</v>
      </c>
      <c r="IS31" s="596">
        <v>0</v>
      </c>
      <c r="IT31" s="596">
        <v>0</v>
      </c>
      <c r="IU31" s="596">
        <v>0</v>
      </c>
      <c r="IV31" s="596">
        <v>0</v>
      </c>
      <c r="IW31" s="596">
        <v>0</v>
      </c>
      <c r="IX31" s="596">
        <v>0</v>
      </c>
      <c r="IY31" s="596">
        <v>0</v>
      </c>
      <c r="IZ31" s="596">
        <v>0</v>
      </c>
      <c r="JA31" s="596">
        <v>0</v>
      </c>
      <c r="JB31" s="596">
        <v>0</v>
      </c>
      <c r="JC31" s="596">
        <v>0</v>
      </c>
      <c r="JD31" s="596">
        <v>0</v>
      </c>
      <c r="JE31" s="596">
        <v>0</v>
      </c>
      <c r="JF31" s="596">
        <v>0</v>
      </c>
      <c r="JG31" s="596">
        <v>0</v>
      </c>
      <c r="JH31" s="596">
        <v>0</v>
      </c>
      <c r="JI31" s="596">
        <v>0</v>
      </c>
      <c r="JJ31" s="596">
        <v>0</v>
      </c>
      <c r="JK31" s="596">
        <v>0</v>
      </c>
      <c r="JL31" s="596">
        <v>0</v>
      </c>
      <c r="JM31" s="596">
        <v>0</v>
      </c>
      <c r="JN31" s="596">
        <v>0</v>
      </c>
      <c r="JO31" s="596">
        <v>0</v>
      </c>
      <c r="JP31" s="596">
        <v>0</v>
      </c>
      <c r="JQ31" s="596">
        <v>0</v>
      </c>
      <c r="JR31" s="596">
        <v>0</v>
      </c>
      <c r="JS31" s="596">
        <v>0</v>
      </c>
      <c r="JT31" s="596">
        <v>0</v>
      </c>
      <c r="JU31" s="596">
        <v>0</v>
      </c>
      <c r="JV31" s="596">
        <v>0</v>
      </c>
      <c r="JW31" s="596">
        <v>0</v>
      </c>
      <c r="JX31" s="596">
        <v>0</v>
      </c>
      <c r="JY31" s="596">
        <v>0</v>
      </c>
      <c r="JZ31" s="596">
        <v>0</v>
      </c>
      <c r="KA31" s="596">
        <v>0</v>
      </c>
      <c r="KB31" s="596">
        <v>0</v>
      </c>
      <c r="KC31" s="596">
        <v>0</v>
      </c>
      <c r="KD31" s="596">
        <v>0</v>
      </c>
      <c r="KE31" s="596">
        <v>0</v>
      </c>
      <c r="KF31" s="596">
        <v>0</v>
      </c>
      <c r="KG31" s="596">
        <v>0</v>
      </c>
      <c r="KH31" s="596">
        <v>0</v>
      </c>
      <c r="KI31" s="596">
        <v>0</v>
      </c>
      <c r="KJ31" s="596">
        <v>0</v>
      </c>
      <c r="KK31" s="596">
        <v>0</v>
      </c>
      <c r="KL31" s="596">
        <v>0</v>
      </c>
      <c r="KM31" s="596">
        <v>0</v>
      </c>
      <c r="KN31" s="596">
        <v>0</v>
      </c>
      <c r="KO31" s="596">
        <v>0</v>
      </c>
      <c r="KP31" s="596">
        <v>0</v>
      </c>
      <c r="KQ31" s="596">
        <v>0</v>
      </c>
      <c r="KR31" s="596">
        <v>0</v>
      </c>
      <c r="KS31" s="596">
        <v>0</v>
      </c>
      <c r="KT31" s="596">
        <v>0</v>
      </c>
      <c r="KU31" s="596">
        <v>0</v>
      </c>
      <c r="KV31" s="596">
        <v>0</v>
      </c>
      <c r="KW31" s="596">
        <v>0</v>
      </c>
      <c r="KX31" s="596">
        <v>0</v>
      </c>
      <c r="KY31" s="596">
        <v>0</v>
      </c>
      <c r="KZ31" s="596">
        <v>0</v>
      </c>
      <c r="LA31" s="596">
        <v>0</v>
      </c>
      <c r="LB31" s="596">
        <v>0</v>
      </c>
      <c r="LC31" s="596">
        <v>0</v>
      </c>
      <c r="LD31" s="596">
        <v>0</v>
      </c>
      <c r="LE31" s="596">
        <v>0</v>
      </c>
      <c r="LF31" s="596">
        <v>0</v>
      </c>
      <c r="LG31" s="596">
        <v>0</v>
      </c>
      <c r="LH31" s="596">
        <v>0</v>
      </c>
      <c r="LI31" s="596">
        <v>0</v>
      </c>
      <c r="LJ31" s="596">
        <v>0</v>
      </c>
      <c r="LK31" s="596">
        <v>0</v>
      </c>
      <c r="LL31" s="596">
        <v>0</v>
      </c>
      <c r="LM31" s="596">
        <v>0</v>
      </c>
      <c r="LN31" s="596">
        <v>0</v>
      </c>
      <c r="LO31" s="596">
        <v>0</v>
      </c>
      <c r="LP31" s="596">
        <v>0</v>
      </c>
      <c r="LQ31" s="596">
        <v>0</v>
      </c>
      <c r="LR31" s="596">
        <v>0</v>
      </c>
      <c r="LS31" s="596">
        <v>0</v>
      </c>
      <c r="LT31" s="596">
        <v>0</v>
      </c>
      <c r="LU31" s="596">
        <v>0</v>
      </c>
      <c r="LV31" s="596">
        <v>0</v>
      </c>
      <c r="LW31" s="596">
        <v>0</v>
      </c>
      <c r="LX31" s="596">
        <v>0</v>
      </c>
      <c r="LY31" s="596">
        <v>0</v>
      </c>
      <c r="LZ31" s="596">
        <v>0</v>
      </c>
      <c r="MA31" s="596">
        <v>0</v>
      </c>
      <c r="MB31" s="596">
        <v>0</v>
      </c>
      <c r="MC31" s="596">
        <v>0</v>
      </c>
      <c r="MD31" s="596">
        <v>0</v>
      </c>
      <c r="ME31" s="596">
        <v>0</v>
      </c>
      <c r="MF31" s="596">
        <v>0</v>
      </c>
      <c r="MG31" s="596">
        <v>0</v>
      </c>
      <c r="MH31" s="596">
        <v>0</v>
      </c>
      <c r="MI31" s="596">
        <v>0</v>
      </c>
      <c r="MJ31" s="596">
        <v>0</v>
      </c>
      <c r="MK31" s="596">
        <v>0</v>
      </c>
      <c r="ML31" s="596">
        <v>0</v>
      </c>
      <c r="MM31" s="596">
        <v>0</v>
      </c>
      <c r="MN31" s="596">
        <v>0</v>
      </c>
      <c r="MO31" s="596">
        <v>0</v>
      </c>
      <c r="MP31" s="596">
        <v>0</v>
      </c>
      <c r="MQ31" s="596">
        <v>0</v>
      </c>
      <c r="MR31" s="596">
        <v>0</v>
      </c>
      <c r="MS31" s="596">
        <v>0</v>
      </c>
      <c r="MT31" s="596">
        <v>0</v>
      </c>
      <c r="MU31" s="596">
        <v>0</v>
      </c>
      <c r="MV31" s="596">
        <v>0</v>
      </c>
      <c r="MW31" s="596">
        <v>0</v>
      </c>
      <c r="MX31" s="596">
        <v>0</v>
      </c>
      <c r="MY31" s="596">
        <v>0</v>
      </c>
      <c r="MZ31" s="596">
        <v>0</v>
      </c>
      <c r="NA31" s="596">
        <v>0</v>
      </c>
      <c r="NB31" s="596">
        <v>0</v>
      </c>
      <c r="NC31" s="596">
        <v>0</v>
      </c>
      <c r="ND31" s="596">
        <v>0</v>
      </c>
      <c r="NE31" s="596">
        <v>0</v>
      </c>
      <c r="NF31" s="596">
        <v>0</v>
      </c>
      <c r="NG31" s="596">
        <v>0</v>
      </c>
      <c r="NH31" s="596">
        <v>0</v>
      </c>
      <c r="NI31" s="596">
        <v>0</v>
      </c>
      <c r="NJ31" s="596">
        <v>0</v>
      </c>
      <c r="NK31" s="596">
        <v>0</v>
      </c>
      <c r="NL31" s="596">
        <v>0</v>
      </c>
      <c r="NM31" s="596">
        <v>0</v>
      </c>
      <c r="NN31" s="596">
        <v>0</v>
      </c>
      <c r="NO31" s="596">
        <v>0</v>
      </c>
      <c r="NP31" s="596">
        <v>0</v>
      </c>
      <c r="NQ31" s="596">
        <v>0</v>
      </c>
      <c r="NR31" s="596">
        <v>0</v>
      </c>
      <c r="NS31" s="596">
        <v>0</v>
      </c>
      <c r="NT31" s="596">
        <v>0</v>
      </c>
      <c r="NU31" s="596">
        <v>0</v>
      </c>
      <c r="NV31" s="596">
        <v>0</v>
      </c>
      <c r="NW31" s="596">
        <v>0</v>
      </c>
      <c r="NX31" s="596">
        <v>0</v>
      </c>
      <c r="NY31" s="596">
        <v>0</v>
      </c>
      <c r="NZ31" s="596">
        <v>0</v>
      </c>
      <c r="OA31" s="596">
        <v>0</v>
      </c>
      <c r="OB31" s="596">
        <v>0</v>
      </c>
      <c r="OC31" s="596">
        <v>0</v>
      </c>
      <c r="OD31" s="596">
        <v>0</v>
      </c>
      <c r="OE31" s="596">
        <v>0</v>
      </c>
      <c r="OF31" s="596">
        <v>0</v>
      </c>
      <c r="OG31" s="596">
        <v>0</v>
      </c>
      <c r="OH31" s="596">
        <v>0</v>
      </c>
      <c r="OI31" s="596">
        <v>0</v>
      </c>
      <c r="OJ31" s="596">
        <v>0</v>
      </c>
      <c r="OK31" s="596">
        <v>0</v>
      </c>
      <c r="OL31" s="596">
        <v>0</v>
      </c>
      <c r="OM31" s="596">
        <v>0</v>
      </c>
      <c r="ON31" s="596">
        <v>0</v>
      </c>
      <c r="OO31" s="596">
        <v>0</v>
      </c>
      <c r="OP31" s="596">
        <v>0</v>
      </c>
      <c r="OQ31" s="596">
        <v>0</v>
      </c>
      <c r="OR31" s="596">
        <v>0</v>
      </c>
      <c r="OS31" s="596">
        <v>0</v>
      </c>
      <c r="OT31" s="596">
        <v>0</v>
      </c>
      <c r="OU31" s="596">
        <v>0</v>
      </c>
      <c r="OV31" s="596">
        <v>0</v>
      </c>
      <c r="OW31" s="596">
        <v>0</v>
      </c>
      <c r="OX31" s="596">
        <v>0</v>
      </c>
      <c r="OY31" s="596">
        <v>0</v>
      </c>
      <c r="OZ31" s="596">
        <v>0</v>
      </c>
      <c r="PA31" s="596">
        <v>0</v>
      </c>
      <c r="PB31" s="596">
        <v>0</v>
      </c>
      <c r="PC31" s="596">
        <v>0</v>
      </c>
      <c r="PD31" s="596">
        <v>0</v>
      </c>
      <c r="PE31" s="596">
        <v>0</v>
      </c>
      <c r="PF31" s="596">
        <v>0</v>
      </c>
      <c r="PG31" s="596">
        <v>0</v>
      </c>
      <c r="PH31" s="596">
        <v>0</v>
      </c>
      <c r="PI31" s="596">
        <v>0</v>
      </c>
      <c r="PJ31" s="596">
        <v>0</v>
      </c>
      <c r="PK31" s="596">
        <v>0</v>
      </c>
      <c r="PL31" s="596">
        <v>0</v>
      </c>
      <c r="PM31" s="596">
        <v>0</v>
      </c>
      <c r="PN31" s="596">
        <v>0</v>
      </c>
      <c r="PO31" s="596">
        <v>0</v>
      </c>
      <c r="PP31" s="596">
        <v>0</v>
      </c>
      <c r="PQ31" s="596">
        <v>0</v>
      </c>
      <c r="PR31" s="596">
        <v>0</v>
      </c>
      <c r="PS31" s="596">
        <v>0</v>
      </c>
      <c r="PT31" s="596">
        <v>0</v>
      </c>
      <c r="PU31" s="596">
        <v>0</v>
      </c>
      <c r="PV31" s="596">
        <v>0</v>
      </c>
      <c r="PW31" s="596">
        <v>0</v>
      </c>
      <c r="PX31" s="596">
        <v>0</v>
      </c>
      <c r="PY31" s="596">
        <v>0</v>
      </c>
      <c r="PZ31" s="596">
        <v>0</v>
      </c>
      <c r="QA31" s="596">
        <v>0</v>
      </c>
      <c r="QB31" s="596">
        <v>0</v>
      </c>
      <c r="QC31" s="596">
        <v>0</v>
      </c>
      <c r="QD31" s="596">
        <v>0</v>
      </c>
      <c r="QE31" s="596">
        <v>0</v>
      </c>
      <c r="QF31" s="596">
        <v>0</v>
      </c>
      <c r="QG31" s="596">
        <v>0</v>
      </c>
      <c r="QH31" s="596">
        <v>0</v>
      </c>
      <c r="QI31" s="596">
        <v>0</v>
      </c>
      <c r="QJ31" s="596">
        <v>0</v>
      </c>
      <c r="QK31" s="596">
        <v>0</v>
      </c>
      <c r="QL31" s="596">
        <v>0</v>
      </c>
      <c r="QM31" s="596">
        <v>0</v>
      </c>
      <c r="QN31" s="596">
        <v>0</v>
      </c>
      <c r="QO31" s="596">
        <v>0</v>
      </c>
      <c r="QP31" s="596">
        <v>0</v>
      </c>
      <c r="QQ31" s="596">
        <v>0</v>
      </c>
      <c r="QR31" s="596">
        <v>0</v>
      </c>
      <c r="QS31" s="596">
        <v>0</v>
      </c>
      <c r="QT31" s="596">
        <v>0</v>
      </c>
      <c r="QU31" s="596">
        <v>0</v>
      </c>
      <c r="QV31" s="596">
        <v>0</v>
      </c>
      <c r="QW31" s="596">
        <v>0</v>
      </c>
      <c r="QX31" s="596">
        <v>0</v>
      </c>
      <c r="QY31" s="596">
        <v>0</v>
      </c>
      <c r="QZ31" s="596">
        <v>0</v>
      </c>
      <c r="RA31" s="596">
        <v>0</v>
      </c>
      <c r="RB31" s="596">
        <v>0</v>
      </c>
      <c r="RC31" s="596">
        <v>0</v>
      </c>
      <c r="RD31" s="596">
        <v>0</v>
      </c>
      <c r="RE31" s="596">
        <v>0</v>
      </c>
      <c r="RF31" s="596">
        <v>0</v>
      </c>
      <c r="RG31" s="596">
        <v>0</v>
      </c>
      <c r="RH31" s="596">
        <v>0</v>
      </c>
      <c r="RI31" s="596">
        <v>0</v>
      </c>
      <c r="RJ31" s="596">
        <v>0</v>
      </c>
      <c r="RK31" s="596">
        <v>0</v>
      </c>
      <c r="RL31" s="596">
        <v>0</v>
      </c>
      <c r="RM31" s="596">
        <v>0</v>
      </c>
      <c r="RN31" s="596">
        <v>0</v>
      </c>
      <c r="RO31" s="596">
        <v>0</v>
      </c>
      <c r="RP31" s="596">
        <v>0</v>
      </c>
      <c r="RQ31" s="596">
        <v>0</v>
      </c>
      <c r="RR31" s="596">
        <v>0</v>
      </c>
      <c r="RS31" s="596">
        <v>0</v>
      </c>
      <c r="RT31" s="596">
        <v>0</v>
      </c>
      <c r="RU31" s="596">
        <v>0</v>
      </c>
      <c r="RV31" s="596">
        <v>0</v>
      </c>
      <c r="RW31" s="596">
        <v>0</v>
      </c>
      <c r="RX31" s="596">
        <v>0</v>
      </c>
      <c r="RY31" s="596">
        <v>0</v>
      </c>
      <c r="RZ31" s="596">
        <v>0</v>
      </c>
      <c r="SA31" s="596">
        <v>0</v>
      </c>
      <c r="SB31" s="596">
        <v>0</v>
      </c>
      <c r="SC31" s="596">
        <v>0</v>
      </c>
      <c r="SD31" s="596">
        <v>0</v>
      </c>
      <c r="SE31" s="596">
        <v>0</v>
      </c>
      <c r="SF31" s="596">
        <v>0</v>
      </c>
      <c r="SG31" s="596">
        <v>0</v>
      </c>
      <c r="SH31" s="596">
        <v>0</v>
      </c>
      <c r="SI31" s="596">
        <v>0</v>
      </c>
      <c r="SJ31" s="596">
        <v>0</v>
      </c>
      <c r="SK31" s="596">
        <v>0</v>
      </c>
      <c r="SL31" s="596">
        <v>0</v>
      </c>
      <c r="SM31" s="596">
        <v>0</v>
      </c>
      <c r="SN31" s="596">
        <v>0</v>
      </c>
      <c r="SO31" s="596">
        <v>0</v>
      </c>
      <c r="SP31" s="596">
        <v>0</v>
      </c>
      <c r="SQ31" s="596">
        <v>0</v>
      </c>
      <c r="SR31" s="596">
        <v>0</v>
      </c>
      <c r="SS31" s="596">
        <v>0</v>
      </c>
      <c r="ST31" s="596">
        <v>0</v>
      </c>
      <c r="SU31" s="596">
        <v>0</v>
      </c>
      <c r="SV31" s="596">
        <v>0</v>
      </c>
      <c r="SW31" s="596">
        <v>0</v>
      </c>
      <c r="SX31" s="596">
        <v>0</v>
      </c>
      <c r="SY31" s="596">
        <v>0</v>
      </c>
      <c r="SZ31" s="596">
        <v>0</v>
      </c>
      <c r="TA31" s="596">
        <v>0</v>
      </c>
      <c r="TB31" s="596">
        <v>0</v>
      </c>
      <c r="TC31" s="596">
        <v>0</v>
      </c>
      <c r="TD31" s="596">
        <v>0</v>
      </c>
      <c r="TE31" s="596">
        <v>0</v>
      </c>
      <c r="TF31" s="596">
        <v>0</v>
      </c>
      <c r="TG31" s="596">
        <v>0</v>
      </c>
      <c r="TH31" s="596">
        <v>0</v>
      </c>
      <c r="TI31" s="596">
        <v>0</v>
      </c>
      <c r="TJ31" s="596">
        <v>0</v>
      </c>
      <c r="TK31" s="596">
        <v>0</v>
      </c>
      <c r="TL31" s="596">
        <v>0</v>
      </c>
      <c r="TM31" s="596">
        <v>0</v>
      </c>
      <c r="TN31" s="596">
        <v>0</v>
      </c>
      <c r="TO31" s="596">
        <v>0</v>
      </c>
      <c r="TP31" s="596">
        <v>0</v>
      </c>
      <c r="TQ31" s="596">
        <v>0</v>
      </c>
      <c r="TR31" s="596">
        <v>0</v>
      </c>
      <c r="TS31" s="596">
        <v>0</v>
      </c>
      <c r="TT31" s="596">
        <v>0</v>
      </c>
      <c r="TU31" s="596">
        <v>0</v>
      </c>
      <c r="TV31" s="596">
        <v>0</v>
      </c>
      <c r="TW31" s="596">
        <v>0</v>
      </c>
      <c r="TX31" s="596">
        <v>0</v>
      </c>
      <c r="TY31" s="596">
        <v>0</v>
      </c>
      <c r="TZ31" s="596">
        <v>0</v>
      </c>
      <c r="UA31" s="596">
        <v>0</v>
      </c>
      <c r="UB31" s="596">
        <v>0</v>
      </c>
      <c r="UC31" s="596">
        <v>0</v>
      </c>
      <c r="UD31" s="596">
        <v>0</v>
      </c>
      <c r="UE31" s="596">
        <v>0</v>
      </c>
      <c r="UF31" s="596">
        <v>0</v>
      </c>
      <c r="UG31" s="596">
        <v>0</v>
      </c>
      <c r="UH31" s="596">
        <v>0</v>
      </c>
      <c r="UI31" s="596">
        <v>0</v>
      </c>
      <c r="UJ31" s="596">
        <v>0</v>
      </c>
      <c r="UK31" s="596">
        <v>0</v>
      </c>
      <c r="UL31" s="596">
        <v>0</v>
      </c>
      <c r="UM31" s="596">
        <v>0</v>
      </c>
      <c r="UN31" s="596">
        <v>0</v>
      </c>
      <c r="UO31" s="596">
        <v>0</v>
      </c>
      <c r="UP31" s="596">
        <v>0</v>
      </c>
      <c r="UQ31" s="596">
        <v>0</v>
      </c>
      <c r="UR31" s="596">
        <v>0</v>
      </c>
      <c r="US31" s="596">
        <v>0</v>
      </c>
      <c r="UT31" s="596">
        <v>0</v>
      </c>
      <c r="UU31" s="596">
        <v>0</v>
      </c>
      <c r="UV31" s="596">
        <v>0</v>
      </c>
      <c r="UW31" s="596">
        <v>0</v>
      </c>
      <c r="UX31" s="596">
        <v>0</v>
      </c>
      <c r="UY31" s="596">
        <v>0</v>
      </c>
      <c r="UZ31" s="596">
        <v>0</v>
      </c>
      <c r="VA31" s="596">
        <v>0</v>
      </c>
      <c r="VB31" s="596">
        <v>0</v>
      </c>
      <c r="VC31" s="596">
        <v>0</v>
      </c>
      <c r="VD31" s="596">
        <v>0</v>
      </c>
      <c r="VE31" s="596">
        <v>0</v>
      </c>
      <c r="VF31" s="596">
        <v>0</v>
      </c>
      <c r="VG31" s="596">
        <v>0</v>
      </c>
      <c r="VH31" s="596">
        <v>0</v>
      </c>
      <c r="VI31" s="596">
        <v>0</v>
      </c>
      <c r="VJ31" s="596">
        <v>0</v>
      </c>
      <c r="VK31" s="596">
        <v>0</v>
      </c>
      <c r="VL31" s="596">
        <v>0</v>
      </c>
      <c r="VM31" s="596">
        <v>0</v>
      </c>
      <c r="VN31" s="596">
        <v>0</v>
      </c>
      <c r="VO31" s="596">
        <v>0</v>
      </c>
      <c r="VP31" s="596">
        <v>0</v>
      </c>
      <c r="VQ31" s="596">
        <v>0</v>
      </c>
      <c r="VR31" s="596">
        <v>0</v>
      </c>
      <c r="VS31" s="596">
        <v>0</v>
      </c>
      <c r="VT31" s="596">
        <v>0</v>
      </c>
      <c r="VU31" s="596">
        <v>0</v>
      </c>
      <c r="VV31" s="596">
        <v>0</v>
      </c>
      <c r="VW31" s="596">
        <v>0</v>
      </c>
      <c r="VX31" s="596">
        <v>0</v>
      </c>
      <c r="VY31" s="596">
        <v>0</v>
      </c>
      <c r="VZ31" s="596">
        <v>0</v>
      </c>
      <c r="WA31" s="596">
        <v>0</v>
      </c>
      <c r="WB31" s="596">
        <v>0</v>
      </c>
      <c r="WC31" s="596">
        <v>0</v>
      </c>
      <c r="WD31" s="596">
        <v>0</v>
      </c>
      <c r="WE31" s="596">
        <v>0</v>
      </c>
      <c r="WF31" s="596">
        <v>0</v>
      </c>
      <c r="WG31" s="596">
        <v>0</v>
      </c>
      <c r="WH31" s="596">
        <v>0</v>
      </c>
      <c r="WI31" s="596">
        <v>0</v>
      </c>
      <c r="WJ31" s="596">
        <v>0</v>
      </c>
      <c r="WK31" s="596">
        <v>0</v>
      </c>
      <c r="WL31" s="596">
        <v>0</v>
      </c>
      <c r="WM31" s="596">
        <v>0</v>
      </c>
      <c r="WN31" s="596">
        <v>0</v>
      </c>
      <c r="WO31" s="596">
        <v>0</v>
      </c>
      <c r="WP31" s="596">
        <v>0</v>
      </c>
      <c r="WQ31" s="596">
        <v>0</v>
      </c>
      <c r="WR31" s="596">
        <v>0</v>
      </c>
      <c r="WS31" s="596">
        <v>0</v>
      </c>
      <c r="WT31" s="596">
        <v>0</v>
      </c>
      <c r="WU31" s="596">
        <v>0</v>
      </c>
      <c r="WV31" s="596">
        <v>0</v>
      </c>
      <c r="WW31" s="596">
        <v>0</v>
      </c>
      <c r="WX31" s="596">
        <v>0</v>
      </c>
      <c r="WY31" s="596">
        <v>0</v>
      </c>
      <c r="WZ31" s="596">
        <v>0</v>
      </c>
      <c r="XA31" s="596">
        <v>0</v>
      </c>
      <c r="XB31" s="596">
        <v>0</v>
      </c>
      <c r="XC31" s="596">
        <v>0</v>
      </c>
      <c r="XD31" s="596">
        <v>0</v>
      </c>
      <c r="XE31" s="596">
        <v>0</v>
      </c>
      <c r="XF31" s="596">
        <v>0</v>
      </c>
      <c r="XG31" s="596">
        <v>0</v>
      </c>
      <c r="XH31" s="596">
        <v>0</v>
      </c>
      <c r="XI31" s="596">
        <v>0</v>
      </c>
      <c r="XJ31" s="596">
        <v>0</v>
      </c>
      <c r="XK31" s="596">
        <v>0</v>
      </c>
      <c r="XL31" s="596">
        <v>0</v>
      </c>
      <c r="XM31" s="596">
        <v>0</v>
      </c>
      <c r="XN31" s="596">
        <v>0</v>
      </c>
      <c r="XO31" s="596">
        <v>0</v>
      </c>
      <c r="XP31" s="596">
        <v>0</v>
      </c>
      <c r="XQ31" s="596">
        <v>0</v>
      </c>
      <c r="XR31" s="596">
        <v>0</v>
      </c>
      <c r="XS31" s="596">
        <v>0</v>
      </c>
      <c r="XT31" s="596">
        <v>0</v>
      </c>
      <c r="XU31" s="596">
        <v>0</v>
      </c>
      <c r="XV31" s="596">
        <v>0</v>
      </c>
      <c r="XW31" s="596">
        <v>0</v>
      </c>
      <c r="XX31" s="596">
        <v>0</v>
      </c>
      <c r="XY31" s="596">
        <v>0</v>
      </c>
      <c r="XZ31" s="596">
        <v>0</v>
      </c>
      <c r="YA31" s="596">
        <v>0</v>
      </c>
      <c r="YB31" s="596">
        <v>0</v>
      </c>
      <c r="YC31" s="596">
        <v>0</v>
      </c>
      <c r="YD31" s="596">
        <v>0</v>
      </c>
      <c r="YE31" s="596">
        <v>0</v>
      </c>
      <c r="YF31" s="596">
        <v>0</v>
      </c>
      <c r="YG31" s="596">
        <v>0</v>
      </c>
      <c r="YH31" s="596">
        <v>0</v>
      </c>
      <c r="YI31" s="596">
        <v>0</v>
      </c>
      <c r="YJ31" s="596">
        <v>0</v>
      </c>
      <c r="YK31" s="596">
        <v>0</v>
      </c>
      <c r="YL31" s="596">
        <v>0</v>
      </c>
      <c r="YM31" s="596">
        <v>0</v>
      </c>
      <c r="YN31" s="596">
        <v>0</v>
      </c>
      <c r="YO31" s="596">
        <v>0</v>
      </c>
      <c r="YP31" s="596">
        <v>0</v>
      </c>
      <c r="YQ31" s="596">
        <v>0</v>
      </c>
      <c r="YR31" s="596">
        <v>0</v>
      </c>
      <c r="YS31" s="596">
        <v>0</v>
      </c>
      <c r="YT31" s="596">
        <v>0</v>
      </c>
      <c r="YU31" s="596">
        <v>0</v>
      </c>
      <c r="YV31" s="596">
        <v>0</v>
      </c>
      <c r="YW31" s="596">
        <v>0</v>
      </c>
      <c r="YX31" s="596">
        <v>0</v>
      </c>
      <c r="YY31" s="596">
        <v>0</v>
      </c>
      <c r="YZ31" s="596">
        <v>0</v>
      </c>
      <c r="ZA31" s="596">
        <v>0</v>
      </c>
      <c r="ZB31" s="596">
        <v>0</v>
      </c>
      <c r="ZC31" s="596">
        <v>0</v>
      </c>
      <c r="ZD31" s="596">
        <v>0</v>
      </c>
      <c r="ZE31" s="757">
        <v>5300</v>
      </c>
      <c r="ZF31" s="757">
        <v>3700</v>
      </c>
      <c r="ZG31" s="757">
        <v>3700</v>
      </c>
      <c r="ZH31" s="757">
        <v>4500</v>
      </c>
      <c r="ZI31" s="757">
        <v>5000</v>
      </c>
      <c r="ZJ31" s="757">
        <v>5500</v>
      </c>
      <c r="ZK31" s="757">
        <v>11000</v>
      </c>
      <c r="ZL31" s="757">
        <v>5300</v>
      </c>
      <c r="ZM31" s="757">
        <v>3700</v>
      </c>
      <c r="ZN31" s="757">
        <v>3700</v>
      </c>
      <c r="ZO31" s="757">
        <v>4500</v>
      </c>
      <c r="ZP31" s="757">
        <v>5000</v>
      </c>
      <c r="ZQ31" s="757">
        <v>5500</v>
      </c>
      <c r="ZR31" s="757">
        <v>11000</v>
      </c>
      <c r="ZS31" s="757">
        <v>5300</v>
      </c>
      <c r="ZT31" s="757">
        <v>3700</v>
      </c>
      <c r="ZU31" s="757">
        <v>3700</v>
      </c>
      <c r="ZV31" s="757">
        <v>4500</v>
      </c>
      <c r="ZW31" s="757">
        <v>5000</v>
      </c>
      <c r="ZX31" s="757">
        <v>5500</v>
      </c>
      <c r="ZY31" s="757">
        <v>11000</v>
      </c>
      <c r="ZZ31" s="757">
        <v>5300</v>
      </c>
      <c r="AAA31" s="757">
        <v>3700</v>
      </c>
      <c r="AAB31" s="757">
        <v>3700</v>
      </c>
      <c r="AAC31" s="757">
        <v>4500</v>
      </c>
      <c r="AAD31" s="757">
        <v>5000</v>
      </c>
      <c r="AAE31" s="757">
        <v>5500</v>
      </c>
      <c r="AAF31" s="757">
        <v>11000</v>
      </c>
      <c r="AAG31" s="757">
        <v>5300</v>
      </c>
      <c r="AAH31" s="757">
        <v>3700</v>
      </c>
      <c r="AAI31" s="757">
        <v>3700</v>
      </c>
      <c r="AAJ31" s="757">
        <v>4500</v>
      </c>
      <c r="AAK31" s="757">
        <v>5000</v>
      </c>
      <c r="AAL31" s="757">
        <v>5500</v>
      </c>
      <c r="AAM31" s="757">
        <v>11000</v>
      </c>
      <c r="AAN31" s="757">
        <v>15000</v>
      </c>
      <c r="AAO31" s="757">
        <v>11000</v>
      </c>
      <c r="AAP31" s="757">
        <v>11000</v>
      </c>
      <c r="AAQ31" s="757">
        <v>12000</v>
      </c>
      <c r="AAR31" s="757">
        <v>13000</v>
      </c>
      <c r="AAS31" s="757">
        <v>17000</v>
      </c>
      <c r="AAT31" s="757">
        <v>20000</v>
      </c>
      <c r="AAU31" s="757">
        <v>5300</v>
      </c>
      <c r="AAV31" s="757">
        <v>3700</v>
      </c>
      <c r="AAW31" s="757">
        <v>3700</v>
      </c>
      <c r="AAX31" s="757"/>
      <c r="AAY31" s="757">
        <v>5000</v>
      </c>
      <c r="AAZ31" s="757">
        <v>5500</v>
      </c>
      <c r="ABA31" s="757">
        <v>11000</v>
      </c>
      <c r="ABB31" s="757">
        <v>5300</v>
      </c>
      <c r="ABC31" s="757">
        <v>3700</v>
      </c>
      <c r="ABD31" s="757">
        <v>3700</v>
      </c>
      <c r="ABE31" s="757"/>
      <c r="ABF31" s="757">
        <v>5000</v>
      </c>
      <c r="ABG31" s="757">
        <v>5500</v>
      </c>
      <c r="ABH31" s="757">
        <v>11000</v>
      </c>
    </row>
    <row r="32" spans="1:764" s="607" customFormat="1">
      <c r="A32" s="607" t="s">
        <v>536</v>
      </c>
      <c r="B32" s="608">
        <v>0</v>
      </c>
      <c r="C32" s="608">
        <v>0.13400000000000001</v>
      </c>
      <c r="D32" s="608">
        <v>0.1258</v>
      </c>
      <c r="E32" s="608">
        <v>0.10340000000000001</v>
      </c>
      <c r="F32" s="608">
        <v>0.13039999999999999</v>
      </c>
      <c r="G32" s="608">
        <v>0.2213</v>
      </c>
      <c r="H32" s="608">
        <v>0.28510000000000002</v>
      </c>
      <c r="I32" s="608">
        <v>0.14499999999999999</v>
      </c>
      <c r="J32" s="608">
        <v>9.4E-2</v>
      </c>
      <c r="K32" s="608">
        <v>9.5799999999999996E-2</v>
      </c>
      <c r="L32" s="608">
        <v>0.10340000000000001</v>
      </c>
      <c r="M32" s="608">
        <v>0.12039999999999999</v>
      </c>
      <c r="N32" s="608">
        <v>0.17630000000000001</v>
      </c>
      <c r="O32" s="608">
        <v>0.2651</v>
      </c>
      <c r="P32" s="608">
        <v>0.1585</v>
      </c>
      <c r="Q32" s="608">
        <v>0.1137</v>
      </c>
      <c r="R32" s="608">
        <v>9.7699999999999995E-2</v>
      </c>
      <c r="S32" s="608">
        <v>0.11020000000000001</v>
      </c>
      <c r="T32" s="608">
        <v>0.1108</v>
      </c>
      <c r="U32" s="608">
        <v>0.15790000000000001</v>
      </c>
      <c r="V32" s="608">
        <v>0.25119999999999998</v>
      </c>
      <c r="W32" s="608">
        <v>0.1585</v>
      </c>
      <c r="X32" s="608">
        <v>0.1137</v>
      </c>
      <c r="Y32" s="608">
        <v>9.7699999999999995E-2</v>
      </c>
      <c r="Z32" s="608">
        <v>0.11020000000000001</v>
      </c>
      <c r="AA32" s="608">
        <v>0.1108</v>
      </c>
      <c r="AB32" s="608">
        <v>0.15790000000000001</v>
      </c>
      <c r="AC32" s="608">
        <v>0.25119999999999998</v>
      </c>
      <c r="AD32" s="608">
        <v>0.14499999999999999</v>
      </c>
      <c r="AE32" s="608">
        <v>9.4E-2</v>
      </c>
      <c r="AF32" s="608">
        <v>9.5799999999999996E-2</v>
      </c>
      <c r="AG32" s="608">
        <v>0.10340000000000001</v>
      </c>
      <c r="AH32" s="608">
        <v>0.12039999999999999</v>
      </c>
      <c r="AI32" s="608">
        <v>0.17630000000000001</v>
      </c>
      <c r="AJ32" s="608">
        <v>0.2651</v>
      </c>
      <c r="AK32" s="608">
        <v>0.14499999999999999</v>
      </c>
      <c r="AL32" s="608">
        <v>9.4E-2</v>
      </c>
      <c r="AM32" s="608">
        <v>9.5799999999999996E-2</v>
      </c>
      <c r="AN32" s="608">
        <v>0.10340000000000001</v>
      </c>
      <c r="AO32" s="608">
        <v>0.12039999999999999</v>
      </c>
      <c r="AP32" s="608">
        <v>0.17630000000000001</v>
      </c>
      <c r="AQ32" s="608">
        <v>0.2651</v>
      </c>
      <c r="AR32" s="608">
        <v>0.14499999999999999</v>
      </c>
      <c r="AS32" s="608">
        <v>0.13400000000000001</v>
      </c>
      <c r="AT32" s="608">
        <v>0.15579999999999999</v>
      </c>
      <c r="AU32" s="608">
        <v>0.10340000000000001</v>
      </c>
      <c r="AV32" s="608">
        <v>0.12039999999999999</v>
      </c>
      <c r="AW32" s="608">
        <v>0.1263</v>
      </c>
      <c r="AX32" s="608">
        <v>0.21510000000000001</v>
      </c>
      <c r="AY32" s="608">
        <v>0.14499999999999999</v>
      </c>
      <c r="AZ32" s="608">
        <v>9.4E-2</v>
      </c>
      <c r="BA32" s="608">
        <v>9.5799999999999996E-2</v>
      </c>
      <c r="BB32" s="608">
        <v>0.10340000000000001</v>
      </c>
      <c r="BC32" s="608">
        <v>0.12039999999999999</v>
      </c>
      <c r="BD32" s="608">
        <v>0.17630000000000001</v>
      </c>
      <c r="BE32" s="608">
        <v>0.2651</v>
      </c>
      <c r="BF32" s="608">
        <v>0.14499999999999999</v>
      </c>
      <c r="BG32" s="608">
        <v>9.4E-2</v>
      </c>
      <c r="BH32" s="608">
        <v>9.5799999999999996E-2</v>
      </c>
      <c r="BI32" s="608">
        <v>0.10340000000000001</v>
      </c>
      <c r="BJ32" s="608">
        <v>0.12039999999999999</v>
      </c>
      <c r="BK32" s="608">
        <v>0.17630000000000001</v>
      </c>
      <c r="BL32" s="608">
        <v>0.2651</v>
      </c>
      <c r="BM32" s="608">
        <v>0.14499999999999999</v>
      </c>
      <c r="BN32" s="608">
        <v>9.4E-2</v>
      </c>
      <c r="BO32" s="608">
        <v>9.5799999999999996E-2</v>
      </c>
      <c r="BP32" s="608">
        <v>0.10340000000000001</v>
      </c>
      <c r="BQ32" s="608">
        <v>0.12039999999999999</v>
      </c>
      <c r="BR32" s="608">
        <v>0.17630000000000001</v>
      </c>
      <c r="BS32" s="608">
        <v>0.2651</v>
      </c>
      <c r="BT32" s="608">
        <v>0.14499999999999999</v>
      </c>
      <c r="BU32" s="608">
        <v>9.4E-2</v>
      </c>
      <c r="BV32" s="608">
        <v>9.5799999999999996E-2</v>
      </c>
      <c r="BW32" s="608">
        <v>0.10340000000000001</v>
      </c>
      <c r="BX32" s="608">
        <v>0.12039999999999999</v>
      </c>
      <c r="BY32" s="608">
        <v>0.17630000000000001</v>
      </c>
      <c r="BZ32" s="608">
        <v>0.2651</v>
      </c>
      <c r="CA32" s="608">
        <v>0.14499999999999999</v>
      </c>
      <c r="CB32" s="608">
        <v>9.4E-2</v>
      </c>
      <c r="CC32" s="608">
        <v>9.5799999999999996E-2</v>
      </c>
      <c r="CD32" s="608">
        <v>0.10340000000000001</v>
      </c>
      <c r="CE32" s="608">
        <v>0.12039999999999999</v>
      </c>
      <c r="CF32" s="608">
        <v>0.17630000000000001</v>
      </c>
      <c r="CG32" s="608">
        <v>0.2651</v>
      </c>
      <c r="CH32" s="608">
        <v>0.14499999999999999</v>
      </c>
      <c r="CI32" s="608">
        <v>9.4E-2</v>
      </c>
      <c r="CJ32" s="608">
        <v>9.5799999999999996E-2</v>
      </c>
      <c r="CK32" s="608">
        <v>0.10340000000000001</v>
      </c>
      <c r="CL32" s="608">
        <v>0.12039999999999999</v>
      </c>
      <c r="CM32" s="608">
        <v>0.17630000000000001</v>
      </c>
      <c r="CN32" s="608">
        <v>0.2651</v>
      </c>
      <c r="CO32" s="608">
        <v>0.10879999999999999</v>
      </c>
      <c r="CP32" s="608">
        <v>0.1113</v>
      </c>
      <c r="CQ32" s="608">
        <v>0.11940000000000001</v>
      </c>
      <c r="CR32" s="608">
        <v>0.15260000000000001</v>
      </c>
      <c r="CS32" s="608">
        <v>0.17249999999999999</v>
      </c>
      <c r="CT32" s="608">
        <v>0.12670000000000001</v>
      </c>
      <c r="CU32" s="608">
        <v>0.2087</v>
      </c>
      <c r="CV32" s="608">
        <v>0.14499999999999999</v>
      </c>
      <c r="CW32" s="608">
        <v>9.4E-2</v>
      </c>
      <c r="CX32" s="608">
        <v>9.5799999999999996E-2</v>
      </c>
      <c r="CY32" s="608">
        <v>0.10340000000000001</v>
      </c>
      <c r="CZ32" s="608">
        <v>0.12039999999999999</v>
      </c>
      <c r="DA32" s="608">
        <v>0.17630000000000001</v>
      </c>
      <c r="DB32" s="608">
        <v>0.2651</v>
      </c>
      <c r="DC32" s="608">
        <v>0.14499999999999999</v>
      </c>
      <c r="DD32" s="608">
        <v>9.4E-2</v>
      </c>
      <c r="DE32" s="608">
        <v>9.5799999999999996E-2</v>
      </c>
      <c r="DF32" s="608">
        <v>0.10340000000000001</v>
      </c>
      <c r="DG32" s="608">
        <v>0.12039999999999999</v>
      </c>
      <c r="DH32" s="608">
        <v>0.17630000000000001</v>
      </c>
      <c r="DI32" s="608">
        <v>0.2651</v>
      </c>
      <c r="DJ32" s="608">
        <v>0.10630000000000001</v>
      </c>
      <c r="DK32" s="608">
        <v>9.7199999999999995E-2</v>
      </c>
      <c r="DL32" s="608">
        <v>8.8099999999999998E-2</v>
      </c>
      <c r="DM32" s="608">
        <v>9.9599999999999994E-2</v>
      </c>
      <c r="DN32" s="608">
        <v>0.1125</v>
      </c>
      <c r="DO32" s="608">
        <v>0.1749</v>
      </c>
      <c r="DP32" s="608">
        <v>0.32150000000000001</v>
      </c>
      <c r="DQ32" s="608">
        <v>0.14499999999999999</v>
      </c>
      <c r="DR32" s="608">
        <v>9.4E-2</v>
      </c>
      <c r="DS32" s="608">
        <v>9.5799999999999996E-2</v>
      </c>
      <c r="DT32" s="608">
        <v>0.10340000000000001</v>
      </c>
      <c r="DU32" s="608">
        <v>0.12039999999999999</v>
      </c>
      <c r="DV32" s="608">
        <v>0.17630000000000001</v>
      </c>
      <c r="DW32" s="608">
        <v>0.2651</v>
      </c>
      <c r="DX32" s="644">
        <v>0.1157</v>
      </c>
      <c r="DY32" s="644">
        <v>0.1036</v>
      </c>
      <c r="DZ32" s="644">
        <v>0.1731</v>
      </c>
      <c r="EA32" s="644">
        <v>0.18179999999999999</v>
      </c>
      <c r="EB32" s="644">
        <v>9.64E-2</v>
      </c>
      <c r="EC32" s="644">
        <v>0.1298</v>
      </c>
      <c r="ED32" s="644">
        <v>0.1996</v>
      </c>
      <c r="EE32" s="608">
        <v>0.14499999999999999</v>
      </c>
      <c r="EF32" s="608">
        <v>9.4E-2</v>
      </c>
      <c r="EG32" s="608">
        <v>9.5799999999999996E-2</v>
      </c>
      <c r="EH32" s="608">
        <v>0.10340000000000001</v>
      </c>
      <c r="EI32" s="608">
        <v>0.12039999999999999</v>
      </c>
      <c r="EJ32" s="608">
        <v>0.17630000000000001</v>
      </c>
      <c r="EK32" s="608">
        <v>0.2651</v>
      </c>
      <c r="EL32" s="608">
        <v>0.14499999999999999</v>
      </c>
      <c r="EM32" s="608">
        <v>9.4E-2</v>
      </c>
      <c r="EN32" s="608">
        <v>9.5799999999999996E-2</v>
      </c>
      <c r="EO32" s="608">
        <v>0.10340000000000001</v>
      </c>
      <c r="EP32" s="608">
        <v>0.12039999999999999</v>
      </c>
      <c r="EQ32" s="608">
        <v>0.17630000000000001</v>
      </c>
      <c r="ER32" s="608">
        <v>0.2651</v>
      </c>
      <c r="ES32" s="608">
        <v>0.14499999999999999</v>
      </c>
      <c r="ET32" s="608">
        <v>9.4E-2</v>
      </c>
      <c r="EU32" s="608">
        <v>9.5799999999999996E-2</v>
      </c>
      <c r="EV32" s="608">
        <v>0.10340000000000001</v>
      </c>
      <c r="EW32" s="608">
        <v>0.12039999999999999</v>
      </c>
      <c r="EX32" s="608">
        <v>0.17630000000000001</v>
      </c>
      <c r="EY32" s="608">
        <v>0.2651</v>
      </c>
      <c r="EZ32" s="608">
        <v>0.14499999999999999</v>
      </c>
      <c r="FA32" s="608">
        <v>9.4E-2</v>
      </c>
      <c r="FB32" s="608">
        <v>9.5799999999999996E-2</v>
      </c>
      <c r="FC32" s="608">
        <v>0.10340000000000001</v>
      </c>
      <c r="FD32" s="608">
        <v>0.12039999999999999</v>
      </c>
      <c r="FE32" s="608">
        <v>0.17630000000000001</v>
      </c>
      <c r="FF32" s="608">
        <v>0.2651</v>
      </c>
      <c r="FG32" s="608">
        <v>0.14499999999999999</v>
      </c>
      <c r="FH32" s="608">
        <v>9.4E-2</v>
      </c>
      <c r="FI32" s="608">
        <v>9.5799999999999996E-2</v>
      </c>
      <c r="FJ32" s="608">
        <v>0.10340000000000001</v>
      </c>
      <c r="FK32" s="608">
        <v>0.12039999999999999</v>
      </c>
      <c r="FL32" s="608">
        <v>0.17630000000000001</v>
      </c>
      <c r="FM32" s="608">
        <v>0.2651</v>
      </c>
      <c r="FN32" s="608">
        <v>0.14499999999999999</v>
      </c>
      <c r="FO32" s="608">
        <v>9.4E-2</v>
      </c>
      <c r="FP32" s="608">
        <v>9.5799999999999996E-2</v>
      </c>
      <c r="FQ32" s="608">
        <v>0.10340000000000001</v>
      </c>
      <c r="FR32" s="608">
        <v>0.12039999999999999</v>
      </c>
      <c r="FS32" s="608">
        <v>0.17630000000000001</v>
      </c>
      <c r="FT32" s="608">
        <v>0.2651</v>
      </c>
      <c r="FU32" s="608">
        <v>0.14499999999999999</v>
      </c>
      <c r="FV32" s="608">
        <v>9.4E-2</v>
      </c>
      <c r="FW32" s="608">
        <v>9.5799999999999996E-2</v>
      </c>
      <c r="FX32" s="608">
        <v>0.10340000000000001</v>
      </c>
      <c r="FY32" s="608">
        <v>0.12039999999999999</v>
      </c>
      <c r="FZ32" s="608">
        <v>0.17630000000000001</v>
      </c>
      <c r="GA32" s="608">
        <v>0.2651</v>
      </c>
      <c r="GB32" s="608">
        <v>0.14499999999999999</v>
      </c>
      <c r="GC32" s="608">
        <v>9.7000000000000003E-2</v>
      </c>
      <c r="GD32" s="608">
        <v>9.2799999999999994E-2</v>
      </c>
      <c r="GE32" s="608">
        <v>0.10340000000000001</v>
      </c>
      <c r="GF32" s="608">
        <v>0.12039999999999999</v>
      </c>
      <c r="GG32" s="608">
        <v>0.17630000000000001</v>
      </c>
      <c r="GH32" s="608">
        <v>0.2651</v>
      </c>
      <c r="GI32" s="608">
        <v>0.14499999999999999</v>
      </c>
      <c r="GJ32" s="608">
        <v>9.4E-2</v>
      </c>
      <c r="GK32" s="608">
        <v>9.5799999999999996E-2</v>
      </c>
      <c r="GL32" s="608">
        <v>0.10340000000000001</v>
      </c>
      <c r="GM32" s="608">
        <v>0.12039999999999999</v>
      </c>
      <c r="GN32" s="608">
        <v>0.17630000000000001</v>
      </c>
      <c r="GO32" s="608">
        <v>0.2651</v>
      </c>
      <c r="GP32" s="608">
        <v>0.14499999999999999</v>
      </c>
      <c r="GQ32" s="608">
        <v>9.4E-2</v>
      </c>
      <c r="GR32" s="608">
        <v>9.5799999999999996E-2</v>
      </c>
      <c r="GS32" s="608">
        <v>0.10340000000000001</v>
      </c>
      <c r="GT32" s="608">
        <v>0.12039999999999999</v>
      </c>
      <c r="GU32" s="608">
        <v>0.17630000000000001</v>
      </c>
      <c r="GV32" s="608">
        <v>0.2651</v>
      </c>
      <c r="GW32" s="608">
        <v>0.14499999999999999</v>
      </c>
      <c r="GX32" s="608">
        <v>9.4E-2</v>
      </c>
      <c r="GY32" s="608">
        <v>9.5799999999999996E-2</v>
      </c>
      <c r="GZ32" s="608">
        <v>0.10340000000000001</v>
      </c>
      <c r="HA32" s="608">
        <v>0.12039999999999999</v>
      </c>
      <c r="HB32" s="608">
        <v>0.17630000000000001</v>
      </c>
      <c r="HC32" s="608">
        <v>0.2651</v>
      </c>
      <c r="HD32" s="608">
        <v>0.14499999999999999</v>
      </c>
      <c r="HE32" s="608">
        <v>9.4E-2</v>
      </c>
      <c r="HF32" s="608">
        <v>9.5799999999999996E-2</v>
      </c>
      <c r="HG32" s="608">
        <v>0.10340000000000001</v>
      </c>
      <c r="HH32" s="608">
        <v>0.12039999999999999</v>
      </c>
      <c r="HI32" s="608">
        <v>0.17630000000000001</v>
      </c>
      <c r="HJ32" s="608">
        <v>0.2651</v>
      </c>
      <c r="HK32" s="608">
        <v>0.14499999999999999</v>
      </c>
      <c r="HL32" s="608">
        <v>9.4E-2</v>
      </c>
      <c r="HM32" s="608">
        <v>9.5799999999999996E-2</v>
      </c>
      <c r="HN32" s="608">
        <v>0.10340000000000001</v>
      </c>
      <c r="HO32" s="608">
        <v>0.12039999999999999</v>
      </c>
      <c r="HP32" s="608">
        <v>0.17630000000000001</v>
      </c>
      <c r="HQ32" s="608">
        <v>0.2651</v>
      </c>
      <c r="HR32" s="608">
        <v>0.14499999999999999</v>
      </c>
      <c r="HS32" s="608">
        <v>9.4E-2</v>
      </c>
      <c r="HT32" s="608">
        <v>9.5799999999999996E-2</v>
      </c>
      <c r="HU32" s="608">
        <v>0.10340000000000001</v>
      </c>
      <c r="HV32" s="608">
        <v>0.12039999999999999</v>
      </c>
      <c r="HW32" s="608">
        <v>0.17630000000000001</v>
      </c>
      <c r="HX32" s="608">
        <v>0.2651</v>
      </c>
      <c r="HY32" s="608">
        <v>0.14499999999999999</v>
      </c>
      <c r="HZ32" s="608">
        <v>9.4E-2</v>
      </c>
      <c r="IA32" s="608">
        <v>9.5799999999999996E-2</v>
      </c>
      <c r="IB32" s="608">
        <v>0.10340000000000001</v>
      </c>
      <c r="IC32" s="608">
        <v>0.12039999999999999</v>
      </c>
      <c r="ID32" s="608">
        <v>0.17630000000000001</v>
      </c>
      <c r="IE32" s="608">
        <v>0.2651</v>
      </c>
      <c r="IF32" s="608">
        <v>0.14499999999999999</v>
      </c>
      <c r="IG32" s="608">
        <v>9.4E-2</v>
      </c>
      <c r="IH32" s="608">
        <v>9.5799999999999996E-2</v>
      </c>
      <c r="II32" s="608">
        <v>0.10340000000000001</v>
      </c>
      <c r="IJ32" s="608">
        <v>0.12039999999999999</v>
      </c>
      <c r="IK32" s="608">
        <v>0.17630000000000001</v>
      </c>
      <c r="IL32" s="608">
        <v>0.2651</v>
      </c>
      <c r="IM32" s="608">
        <v>0.14499999999999999</v>
      </c>
      <c r="IN32" s="608">
        <v>9.4E-2</v>
      </c>
      <c r="IO32" s="608">
        <v>9.5799999999999996E-2</v>
      </c>
      <c r="IP32" s="608">
        <v>0.10340000000000001</v>
      </c>
      <c r="IQ32" s="608">
        <v>0.12039999999999999</v>
      </c>
      <c r="IR32" s="608">
        <v>0.17630000000000001</v>
      </c>
      <c r="IS32" s="608">
        <v>0.2651</v>
      </c>
      <c r="IT32" s="608">
        <v>0.14499999999999999</v>
      </c>
      <c r="IU32" s="608">
        <v>9.4E-2</v>
      </c>
      <c r="IV32" s="608">
        <v>9.5799999999999996E-2</v>
      </c>
      <c r="IW32" s="608">
        <v>0.10340000000000001</v>
      </c>
      <c r="IX32" s="608">
        <v>0.12039999999999999</v>
      </c>
      <c r="IY32" s="608">
        <v>0.17630000000000001</v>
      </c>
      <c r="IZ32" s="608">
        <v>0.2651</v>
      </c>
      <c r="JA32" s="608">
        <v>0.14499999999999999</v>
      </c>
      <c r="JB32" s="608">
        <v>9.4E-2</v>
      </c>
      <c r="JC32" s="608">
        <v>9.5799999999999996E-2</v>
      </c>
      <c r="JD32" s="608">
        <v>0.10340000000000001</v>
      </c>
      <c r="JE32" s="608">
        <v>0.12039999999999999</v>
      </c>
      <c r="JF32" s="608">
        <v>0.17630000000000001</v>
      </c>
      <c r="JG32" s="608">
        <v>0.2651</v>
      </c>
      <c r="JH32" s="608">
        <v>0.14499999999999999</v>
      </c>
      <c r="JI32" s="608">
        <v>9.4E-2</v>
      </c>
      <c r="JJ32" s="608">
        <v>9.5799999999999996E-2</v>
      </c>
      <c r="JK32" s="608">
        <v>0.10340000000000001</v>
      </c>
      <c r="JL32" s="608">
        <v>0.12039999999999999</v>
      </c>
      <c r="JM32" s="608">
        <v>0.17630000000000001</v>
      </c>
      <c r="JN32" s="608">
        <v>0.2651</v>
      </c>
      <c r="JO32" s="608">
        <v>0.14499999999999999</v>
      </c>
      <c r="JP32" s="608">
        <v>9.4E-2</v>
      </c>
      <c r="JQ32" s="608">
        <v>9.5799999999999996E-2</v>
      </c>
      <c r="JR32" s="608">
        <v>0.10340000000000001</v>
      </c>
      <c r="JS32" s="608">
        <v>0.12039999999999999</v>
      </c>
      <c r="JT32" s="608">
        <v>0.17630000000000001</v>
      </c>
      <c r="JU32" s="608">
        <v>0.2651</v>
      </c>
      <c r="JV32" s="608">
        <v>0.14499999999999999</v>
      </c>
      <c r="JW32" s="608">
        <v>9.4E-2</v>
      </c>
      <c r="JX32" s="608">
        <v>9.5799999999999996E-2</v>
      </c>
      <c r="JY32" s="608">
        <v>0.10340000000000001</v>
      </c>
      <c r="JZ32" s="608">
        <v>0.12039999999999999</v>
      </c>
      <c r="KA32" s="608">
        <v>0.17630000000000001</v>
      </c>
      <c r="KB32" s="608">
        <v>0.2651</v>
      </c>
      <c r="KC32" s="608">
        <v>0.14499999999999999</v>
      </c>
      <c r="KD32" s="608">
        <v>9.4E-2</v>
      </c>
      <c r="KE32" s="608">
        <v>9.5799999999999996E-2</v>
      </c>
      <c r="KF32" s="608">
        <v>0.10340000000000001</v>
      </c>
      <c r="KG32" s="608">
        <v>0.12039999999999999</v>
      </c>
      <c r="KH32" s="608">
        <v>0.17630000000000001</v>
      </c>
      <c r="KI32" s="608">
        <v>0.2651</v>
      </c>
      <c r="KJ32" s="608">
        <v>0.14499999999999999</v>
      </c>
      <c r="KK32" s="608">
        <v>9.4E-2</v>
      </c>
      <c r="KL32" s="608">
        <v>9.5799999999999996E-2</v>
      </c>
      <c r="KM32" s="608">
        <v>0.10340000000000001</v>
      </c>
      <c r="KN32" s="608">
        <v>0.12039999999999999</v>
      </c>
      <c r="KO32" s="608">
        <v>0.17630000000000001</v>
      </c>
      <c r="KP32" s="608">
        <v>0.2651</v>
      </c>
      <c r="KQ32" s="608">
        <v>0.14499999999999999</v>
      </c>
      <c r="KR32" s="608">
        <v>9.4E-2</v>
      </c>
      <c r="KS32" s="608">
        <v>9.5799999999999996E-2</v>
      </c>
      <c r="KT32" s="608">
        <v>0.10340000000000001</v>
      </c>
      <c r="KU32" s="608">
        <v>0.12039999999999999</v>
      </c>
      <c r="KV32" s="608">
        <v>0.17630000000000001</v>
      </c>
      <c r="KW32" s="608">
        <v>0.2651</v>
      </c>
      <c r="KX32" s="608">
        <v>0.14499999999999999</v>
      </c>
      <c r="KY32" s="608">
        <v>9.4E-2</v>
      </c>
      <c r="KZ32" s="608">
        <v>9.5799999999999996E-2</v>
      </c>
      <c r="LA32" s="608">
        <v>0.10340000000000001</v>
      </c>
      <c r="LB32" s="608">
        <v>0.12039999999999999</v>
      </c>
      <c r="LC32" s="608">
        <v>0.17630000000000001</v>
      </c>
      <c r="LD32" s="608">
        <v>0.2651</v>
      </c>
      <c r="LE32" s="608">
        <v>0.14499999999999999</v>
      </c>
      <c r="LF32" s="608">
        <v>9.4E-2</v>
      </c>
      <c r="LG32" s="608">
        <v>9.5799999999999996E-2</v>
      </c>
      <c r="LH32" s="608">
        <v>0.10340000000000001</v>
      </c>
      <c r="LI32" s="608">
        <v>0.12039999999999999</v>
      </c>
      <c r="LJ32" s="608">
        <v>0.17630000000000001</v>
      </c>
      <c r="LK32" s="608">
        <v>0.2651</v>
      </c>
      <c r="LL32" s="608">
        <v>0.14499999999999999</v>
      </c>
      <c r="LM32" s="608">
        <v>9.4E-2</v>
      </c>
      <c r="LN32" s="608">
        <v>9.5799999999999996E-2</v>
      </c>
      <c r="LO32" s="608">
        <v>0.10340000000000001</v>
      </c>
      <c r="LP32" s="608">
        <v>0.12039999999999999</v>
      </c>
      <c r="LQ32" s="608">
        <v>0.17630000000000001</v>
      </c>
      <c r="LR32" s="608">
        <v>0.2651</v>
      </c>
      <c r="LS32" s="608">
        <v>0.14499999999999999</v>
      </c>
      <c r="LT32" s="608">
        <v>9.4E-2</v>
      </c>
      <c r="LU32" s="608">
        <v>9.5799999999999996E-2</v>
      </c>
      <c r="LV32" s="608">
        <v>0.10340000000000001</v>
      </c>
      <c r="LW32" s="608">
        <v>0.12039999999999999</v>
      </c>
      <c r="LX32" s="608">
        <v>0.17630000000000001</v>
      </c>
      <c r="LY32" s="608">
        <v>0.2651</v>
      </c>
      <c r="LZ32" s="608">
        <v>0.14499999999999999</v>
      </c>
      <c r="MA32" s="608">
        <v>9.4E-2</v>
      </c>
      <c r="MB32" s="608">
        <v>9.5799999999999996E-2</v>
      </c>
      <c r="MC32" s="608">
        <v>0.10340000000000001</v>
      </c>
      <c r="MD32" s="608">
        <v>0.12039999999999999</v>
      </c>
      <c r="ME32" s="608">
        <v>0.17630000000000001</v>
      </c>
      <c r="MF32" s="608">
        <v>0.2651</v>
      </c>
      <c r="MG32" s="608">
        <v>0.14499999999999999</v>
      </c>
      <c r="MH32" s="608">
        <v>9.4E-2</v>
      </c>
      <c r="MI32" s="608">
        <v>9.5799999999999996E-2</v>
      </c>
      <c r="MJ32" s="608">
        <v>0.10340000000000001</v>
      </c>
      <c r="MK32" s="608">
        <v>0.12039999999999999</v>
      </c>
      <c r="ML32" s="608">
        <v>0.17630000000000001</v>
      </c>
      <c r="MM32" s="608">
        <v>0.2651</v>
      </c>
      <c r="MN32" s="608">
        <v>0.10714389000000001</v>
      </c>
      <c r="MO32" s="608">
        <v>0.11443385</v>
      </c>
      <c r="MP32" s="608">
        <v>0.11801649</v>
      </c>
      <c r="MQ32" s="608">
        <v>0.13102957000000001</v>
      </c>
      <c r="MR32" s="608">
        <v>0.14105333</v>
      </c>
      <c r="MS32" s="608">
        <v>0.16546218900000001</v>
      </c>
      <c r="MT32" s="608">
        <v>0.22286067900000001</v>
      </c>
      <c r="MU32" s="608">
        <v>0.32879999999999998</v>
      </c>
      <c r="MV32" s="608">
        <v>0</v>
      </c>
      <c r="MW32" s="608">
        <v>0.12959999999999999</v>
      </c>
      <c r="MX32" s="608">
        <v>0.1201</v>
      </c>
      <c r="MY32" s="608">
        <v>0.11409999999999999</v>
      </c>
      <c r="MZ32" s="608">
        <v>0.13539999999999999</v>
      </c>
      <c r="NA32" s="608">
        <v>0.1719</v>
      </c>
      <c r="NB32" s="608">
        <v>0.17899999999999999</v>
      </c>
      <c r="NC32" s="608">
        <v>0</v>
      </c>
      <c r="ND32" s="608">
        <v>0.1158</v>
      </c>
      <c r="NE32" s="608">
        <v>0.1134</v>
      </c>
      <c r="NF32" s="608">
        <v>0.13039999999999999</v>
      </c>
      <c r="NG32" s="608">
        <v>0.18629999999999999</v>
      </c>
      <c r="NH32" s="608">
        <v>0.27510000000000001</v>
      </c>
      <c r="NI32" s="608">
        <v>0.14499999999999999</v>
      </c>
      <c r="NJ32" s="608">
        <v>9.4E-2</v>
      </c>
      <c r="NK32" s="608">
        <v>9.5799999999999996E-2</v>
      </c>
      <c r="NL32" s="608">
        <v>0.10340000000000001</v>
      </c>
      <c r="NM32" s="608">
        <v>0.12039999999999999</v>
      </c>
      <c r="NN32" s="608">
        <v>0.17630000000000001</v>
      </c>
      <c r="NO32" s="608">
        <v>0.2651</v>
      </c>
      <c r="NP32" s="608">
        <v>0.14499999999999999</v>
      </c>
      <c r="NQ32" s="608">
        <v>9.4E-2</v>
      </c>
      <c r="NR32" s="608">
        <v>9.5799999999999996E-2</v>
      </c>
      <c r="NS32" s="608">
        <v>0.10340000000000001</v>
      </c>
      <c r="NT32" s="608">
        <v>0.12039999999999999</v>
      </c>
      <c r="NU32" s="608">
        <v>0.17630000000000001</v>
      </c>
      <c r="NV32" s="608">
        <v>0.2651</v>
      </c>
      <c r="NW32" s="608">
        <v>0.14499999999999999</v>
      </c>
      <c r="NX32" s="608">
        <v>9.4E-2</v>
      </c>
      <c r="NY32" s="608">
        <v>9.5799999999999996E-2</v>
      </c>
      <c r="NZ32" s="608">
        <v>0.10340000000000001</v>
      </c>
      <c r="OA32" s="608">
        <v>0.12039999999999999</v>
      </c>
      <c r="OB32" s="608">
        <v>0.17630000000000001</v>
      </c>
      <c r="OC32" s="608">
        <v>0.2651</v>
      </c>
      <c r="OD32" s="608">
        <v>0.14499999999999999</v>
      </c>
      <c r="OE32" s="608">
        <v>9.4E-2</v>
      </c>
      <c r="OF32" s="608">
        <v>9.5799999999999996E-2</v>
      </c>
      <c r="OG32" s="608">
        <v>0.10340000000000001</v>
      </c>
      <c r="OH32" s="608">
        <v>0.12039999999999999</v>
      </c>
      <c r="OI32" s="608">
        <v>0.17630000000000001</v>
      </c>
      <c r="OJ32" s="608">
        <v>0.2651</v>
      </c>
      <c r="OK32" s="608">
        <v>0.14499999999999999</v>
      </c>
      <c r="OL32" s="608">
        <v>9.4E-2</v>
      </c>
      <c r="OM32" s="608">
        <v>9.5799999999999996E-2</v>
      </c>
      <c r="ON32" s="608">
        <v>0.10340000000000001</v>
      </c>
      <c r="OO32" s="608">
        <v>0.12039999999999999</v>
      </c>
      <c r="OP32" s="608">
        <v>0.17630000000000001</v>
      </c>
      <c r="OQ32" s="608">
        <v>0.2651</v>
      </c>
      <c r="OR32" s="608">
        <v>0.14499999999999999</v>
      </c>
      <c r="OS32" s="608">
        <v>9.4E-2</v>
      </c>
      <c r="OT32" s="608">
        <v>9.5799999999999996E-2</v>
      </c>
      <c r="OU32" s="608">
        <v>0.10340000000000001</v>
      </c>
      <c r="OV32" s="608">
        <v>0.12039999999999999</v>
      </c>
      <c r="OW32" s="608">
        <v>0.17630000000000001</v>
      </c>
      <c r="OX32" s="608">
        <v>0.2651</v>
      </c>
      <c r="OY32" s="608">
        <v>0.14499999999999999</v>
      </c>
      <c r="OZ32" s="608">
        <v>9.4E-2</v>
      </c>
      <c r="PA32" s="608">
        <v>9.5799999999999996E-2</v>
      </c>
      <c r="PB32" s="608">
        <v>0.10340000000000001</v>
      </c>
      <c r="PC32" s="608">
        <v>0.12039999999999999</v>
      </c>
      <c r="PD32" s="608">
        <v>0.17630000000000001</v>
      </c>
      <c r="PE32" s="608">
        <v>0.2651</v>
      </c>
      <c r="PF32" s="608">
        <v>0.14499999999999999</v>
      </c>
      <c r="PG32" s="608">
        <v>9.4E-2</v>
      </c>
      <c r="PH32" s="608">
        <v>9.5799999999999996E-2</v>
      </c>
      <c r="PI32" s="608">
        <v>0.10340000000000001</v>
      </c>
      <c r="PJ32" s="608">
        <v>0.12039999999999999</v>
      </c>
      <c r="PK32" s="608">
        <v>0.17630000000000001</v>
      </c>
      <c r="PL32" s="608">
        <v>0.2651</v>
      </c>
      <c r="PM32" s="608">
        <v>0.14499999999999999</v>
      </c>
      <c r="PN32" s="608">
        <v>9.4E-2</v>
      </c>
      <c r="PO32" s="608">
        <v>9.5799999999999996E-2</v>
      </c>
      <c r="PP32" s="608">
        <v>0.10340000000000001</v>
      </c>
      <c r="PQ32" s="608">
        <v>0.12039999999999999</v>
      </c>
      <c r="PR32" s="608">
        <v>0.17630000000000001</v>
      </c>
      <c r="PS32" s="608">
        <v>0.2651</v>
      </c>
      <c r="PT32" s="608">
        <v>0.14499999999999999</v>
      </c>
      <c r="PU32" s="608">
        <v>9.4E-2</v>
      </c>
      <c r="PV32" s="608">
        <v>9.5799999999999996E-2</v>
      </c>
      <c r="PW32" s="608">
        <v>0.10340000000000001</v>
      </c>
      <c r="PX32" s="608">
        <v>0.12039999999999999</v>
      </c>
      <c r="PY32" s="608">
        <v>0.17630000000000001</v>
      </c>
      <c r="PZ32" s="608">
        <v>0.2651</v>
      </c>
      <c r="QA32" s="608">
        <v>0.14499999999999999</v>
      </c>
      <c r="QB32" s="608">
        <v>9.4E-2</v>
      </c>
      <c r="QC32" s="608">
        <v>9.5799999999999996E-2</v>
      </c>
      <c r="QD32" s="608">
        <v>0.10340000000000001</v>
      </c>
      <c r="QE32" s="608">
        <v>0.12039999999999999</v>
      </c>
      <c r="QF32" s="608">
        <v>0.17630000000000001</v>
      </c>
      <c r="QG32" s="608">
        <v>0.2651</v>
      </c>
      <c r="QH32" s="608">
        <v>0.14499999999999999</v>
      </c>
      <c r="QI32" s="608">
        <v>9.4E-2</v>
      </c>
      <c r="QJ32" s="608">
        <v>9.5799999999999996E-2</v>
      </c>
      <c r="QK32" s="608">
        <v>0.10340000000000001</v>
      </c>
      <c r="QL32" s="608">
        <v>0.12039999999999999</v>
      </c>
      <c r="QM32" s="608">
        <v>0.17630000000000001</v>
      </c>
      <c r="QN32" s="608">
        <v>0.2651</v>
      </c>
      <c r="QO32" s="608">
        <v>0.14499999999999999</v>
      </c>
      <c r="QP32" s="608">
        <v>9.4E-2</v>
      </c>
      <c r="QQ32" s="608">
        <v>9.5799999999999996E-2</v>
      </c>
      <c r="QR32" s="608">
        <v>0.10340000000000001</v>
      </c>
      <c r="QS32" s="608">
        <v>0.12039999999999999</v>
      </c>
      <c r="QT32" s="608">
        <v>0.17630000000000001</v>
      </c>
      <c r="QU32" s="608">
        <v>0.2651</v>
      </c>
      <c r="QV32" s="608">
        <v>0.14499999999999999</v>
      </c>
      <c r="QW32" s="608">
        <v>9.4E-2</v>
      </c>
      <c r="QX32" s="608">
        <v>9.5799999999999996E-2</v>
      </c>
      <c r="QY32" s="608">
        <v>0.10340000000000001</v>
      </c>
      <c r="QZ32" s="608">
        <v>0.12039999999999999</v>
      </c>
      <c r="RA32" s="608">
        <v>0.17630000000000001</v>
      </c>
      <c r="RB32" s="608">
        <v>0.2651</v>
      </c>
      <c r="RC32" s="608">
        <v>0.14499999999999999</v>
      </c>
      <c r="RD32" s="608">
        <v>9.4E-2</v>
      </c>
      <c r="RE32" s="608">
        <v>9.5799999999999996E-2</v>
      </c>
      <c r="RF32" s="608">
        <v>0.10340000000000001</v>
      </c>
      <c r="RG32" s="608">
        <v>0.12039999999999999</v>
      </c>
      <c r="RH32" s="608">
        <v>0.17630000000000001</v>
      </c>
      <c r="RI32" s="608">
        <v>0.2651</v>
      </c>
      <c r="RJ32" s="608">
        <v>0.14499999999999999</v>
      </c>
      <c r="RK32" s="608">
        <v>9.4E-2</v>
      </c>
      <c r="RL32" s="608">
        <v>9.5799999999999996E-2</v>
      </c>
      <c r="RM32" s="608">
        <v>0.10340000000000001</v>
      </c>
      <c r="RN32" s="608">
        <v>0.12039999999999999</v>
      </c>
      <c r="RO32" s="608">
        <v>0.17630000000000001</v>
      </c>
      <c r="RP32" s="608">
        <v>0.2651</v>
      </c>
      <c r="RQ32" s="608">
        <v>0.14499999999999999</v>
      </c>
      <c r="RR32" s="608">
        <v>9.4E-2</v>
      </c>
      <c r="RS32" s="608">
        <v>9.5799999999999996E-2</v>
      </c>
      <c r="RT32" s="608">
        <v>0.10340000000000001</v>
      </c>
      <c r="RU32" s="608">
        <v>0.12039999999999999</v>
      </c>
      <c r="RV32" s="608">
        <v>0.17630000000000001</v>
      </c>
      <c r="RW32" s="608">
        <v>0.2651</v>
      </c>
      <c r="RX32" s="608">
        <v>0.14499999999999999</v>
      </c>
      <c r="RY32" s="608">
        <v>9.4E-2</v>
      </c>
      <c r="RZ32" s="608">
        <v>9.5799999999999996E-2</v>
      </c>
      <c r="SA32" s="608">
        <v>0.10340000000000001</v>
      </c>
      <c r="SB32" s="608">
        <v>0.12039999999999999</v>
      </c>
      <c r="SC32" s="608">
        <v>0.17630000000000001</v>
      </c>
      <c r="SD32" s="608">
        <v>0.2651</v>
      </c>
      <c r="SE32" s="608">
        <v>0.14499999999999999</v>
      </c>
      <c r="SF32" s="608">
        <v>9.4E-2</v>
      </c>
      <c r="SG32" s="608">
        <v>9.5799999999999996E-2</v>
      </c>
      <c r="SH32" s="608">
        <v>0.10340000000000001</v>
      </c>
      <c r="SI32" s="608">
        <v>0.12039999999999999</v>
      </c>
      <c r="SJ32" s="608">
        <v>0.17630000000000001</v>
      </c>
      <c r="SK32" s="608">
        <v>0.2651</v>
      </c>
      <c r="SL32" s="608">
        <v>0.14499999999999999</v>
      </c>
      <c r="SM32" s="608">
        <v>9.4E-2</v>
      </c>
      <c r="SN32" s="608">
        <v>9.5799999999999996E-2</v>
      </c>
      <c r="SO32" s="608">
        <v>0.10340000000000001</v>
      </c>
      <c r="SP32" s="608">
        <v>0.12039999999999999</v>
      </c>
      <c r="SQ32" s="608">
        <v>0.17630000000000001</v>
      </c>
      <c r="SR32" s="608">
        <v>0.2651</v>
      </c>
      <c r="SS32" s="608">
        <v>0.14499999999999999</v>
      </c>
      <c r="ST32" s="608">
        <v>9.4E-2</v>
      </c>
      <c r="SU32" s="608">
        <v>9.5799999999999996E-2</v>
      </c>
      <c r="SV32" s="608">
        <v>0.10340000000000001</v>
      </c>
      <c r="SW32" s="608">
        <v>0.12039999999999999</v>
      </c>
      <c r="SX32" s="608">
        <v>0.17630000000000001</v>
      </c>
      <c r="SY32" s="608">
        <v>0.2651</v>
      </c>
      <c r="SZ32" s="608">
        <v>0.14499999999999999</v>
      </c>
      <c r="TA32" s="608">
        <v>9.4E-2</v>
      </c>
      <c r="TB32" s="608">
        <v>9.5799999999999996E-2</v>
      </c>
      <c r="TC32" s="608">
        <v>0.10340000000000001</v>
      </c>
      <c r="TD32" s="608">
        <v>0.12039999999999999</v>
      </c>
      <c r="TE32" s="608">
        <v>0.17630000000000001</v>
      </c>
      <c r="TF32" s="608">
        <v>0.2651</v>
      </c>
      <c r="TG32" s="608">
        <v>0.14499999999999999</v>
      </c>
      <c r="TH32" s="608">
        <v>9.4E-2</v>
      </c>
      <c r="TI32" s="608">
        <v>9.5799999999999996E-2</v>
      </c>
      <c r="TJ32" s="608">
        <v>0.10340000000000001</v>
      </c>
      <c r="TK32" s="608">
        <v>0.12039999999999999</v>
      </c>
      <c r="TL32" s="608">
        <v>0.17630000000000001</v>
      </c>
      <c r="TM32" s="608">
        <v>0.2651</v>
      </c>
      <c r="TN32" s="608">
        <v>0.14499999999999999</v>
      </c>
      <c r="TO32" s="608">
        <v>9.4E-2</v>
      </c>
      <c r="TP32" s="608">
        <v>9.5799999999999996E-2</v>
      </c>
      <c r="TQ32" s="608">
        <v>0.10340000000000001</v>
      </c>
      <c r="TR32" s="608">
        <v>0.12039999999999999</v>
      </c>
      <c r="TS32" s="608">
        <v>0.17630000000000001</v>
      </c>
      <c r="TT32" s="608">
        <v>0.2651</v>
      </c>
      <c r="TU32" s="608">
        <v>0.14499999999999999</v>
      </c>
      <c r="TV32" s="608">
        <v>9.4E-2</v>
      </c>
      <c r="TW32" s="608">
        <v>9.5799999999999996E-2</v>
      </c>
      <c r="TX32" s="608">
        <v>0.10340000000000001</v>
      </c>
      <c r="TY32" s="608">
        <v>0.12039999999999999</v>
      </c>
      <c r="TZ32" s="608">
        <v>0.17630000000000001</v>
      </c>
      <c r="UA32" s="608">
        <v>0.2651</v>
      </c>
      <c r="UB32" s="608">
        <v>0.14499999999999999</v>
      </c>
      <c r="UC32" s="608">
        <v>9.4E-2</v>
      </c>
      <c r="UD32" s="608">
        <v>9.5799999999999996E-2</v>
      </c>
      <c r="UE32" s="608">
        <v>0.10340000000000001</v>
      </c>
      <c r="UF32" s="608">
        <v>0.12039999999999999</v>
      </c>
      <c r="UG32" s="608">
        <v>0.17630000000000001</v>
      </c>
      <c r="UH32" s="608">
        <v>0.2651</v>
      </c>
      <c r="UI32" s="608">
        <v>0.14499999999999999</v>
      </c>
      <c r="UJ32" s="608">
        <v>9.4E-2</v>
      </c>
      <c r="UK32" s="608">
        <v>9.5799999999999996E-2</v>
      </c>
      <c r="UL32" s="608">
        <v>0.10340000000000001</v>
      </c>
      <c r="UM32" s="608">
        <v>0.12039999999999999</v>
      </c>
      <c r="UN32" s="608">
        <v>0.17630000000000001</v>
      </c>
      <c r="UO32" s="608">
        <v>0.2651</v>
      </c>
      <c r="UP32" s="608">
        <v>0.14499999999999999</v>
      </c>
      <c r="UQ32" s="608">
        <v>9.4E-2</v>
      </c>
      <c r="UR32" s="608">
        <v>9.5799999999999996E-2</v>
      </c>
      <c r="US32" s="608">
        <v>0.10340000000000001</v>
      </c>
      <c r="UT32" s="608">
        <v>0.12039999999999999</v>
      </c>
      <c r="UU32" s="608">
        <v>0.17630000000000001</v>
      </c>
      <c r="UV32" s="608">
        <v>0.2651</v>
      </c>
      <c r="UW32" s="608">
        <v>0.14499999999999999</v>
      </c>
      <c r="UX32" s="608">
        <v>9.4E-2</v>
      </c>
      <c r="UY32" s="608">
        <v>9.5799999999999996E-2</v>
      </c>
      <c r="UZ32" s="608">
        <v>0.10340000000000001</v>
      </c>
      <c r="VA32" s="608">
        <v>0.12039999999999999</v>
      </c>
      <c r="VB32" s="608">
        <v>0.17630000000000001</v>
      </c>
      <c r="VC32" s="608">
        <v>0.2651</v>
      </c>
      <c r="VD32" s="608">
        <v>0.14499999999999999</v>
      </c>
      <c r="VE32" s="608">
        <v>9.4E-2</v>
      </c>
      <c r="VF32" s="608">
        <v>9.5799999999999996E-2</v>
      </c>
      <c r="VG32" s="608">
        <v>0.10340000000000001</v>
      </c>
      <c r="VH32" s="608">
        <v>0.12039999999999999</v>
      </c>
      <c r="VI32" s="608">
        <v>0.17630000000000001</v>
      </c>
      <c r="VJ32" s="608">
        <v>0.2651</v>
      </c>
      <c r="VK32" s="608">
        <v>0.14499999999999999</v>
      </c>
      <c r="VL32" s="608">
        <v>9.4E-2</v>
      </c>
      <c r="VM32" s="608">
        <v>9.5799999999999996E-2</v>
      </c>
      <c r="VN32" s="608">
        <v>0.10340000000000001</v>
      </c>
      <c r="VO32" s="608">
        <v>0.12039999999999999</v>
      </c>
      <c r="VP32" s="608">
        <v>0.17630000000000001</v>
      </c>
      <c r="VQ32" s="608">
        <v>0.2651</v>
      </c>
      <c r="VR32" s="608">
        <v>0.14499999999999999</v>
      </c>
      <c r="VS32" s="608">
        <v>9.4E-2</v>
      </c>
      <c r="VT32" s="608">
        <v>9.5799999999999996E-2</v>
      </c>
      <c r="VU32" s="608">
        <v>0.10340000000000001</v>
      </c>
      <c r="VV32" s="608">
        <v>0.12039999999999999</v>
      </c>
      <c r="VW32" s="608">
        <v>0.17630000000000001</v>
      </c>
      <c r="VX32" s="608">
        <v>0.2651</v>
      </c>
      <c r="VY32" s="608">
        <v>0.14499999999999999</v>
      </c>
      <c r="VZ32" s="608">
        <v>9.4E-2</v>
      </c>
      <c r="WA32" s="608">
        <v>9.5799999999999996E-2</v>
      </c>
      <c r="WB32" s="608">
        <v>0.10340000000000001</v>
      </c>
      <c r="WC32" s="608">
        <v>0.12039999999999999</v>
      </c>
      <c r="WD32" s="608">
        <v>0.17630000000000001</v>
      </c>
      <c r="WE32" s="608">
        <v>0.2651</v>
      </c>
      <c r="WF32" s="608">
        <v>0.14499999999999999</v>
      </c>
      <c r="WG32" s="608">
        <v>9.4E-2</v>
      </c>
      <c r="WH32" s="608">
        <v>9.5799999999999996E-2</v>
      </c>
      <c r="WI32" s="608">
        <v>0.10340000000000001</v>
      </c>
      <c r="WJ32" s="608">
        <v>0.12039999999999999</v>
      </c>
      <c r="WK32" s="608">
        <v>0.17630000000000001</v>
      </c>
      <c r="WL32" s="608">
        <v>0.2651</v>
      </c>
      <c r="WM32" s="608">
        <v>0.14499999999999999</v>
      </c>
      <c r="WN32" s="608">
        <v>9.4E-2</v>
      </c>
      <c r="WO32" s="608">
        <v>9.5799999999999996E-2</v>
      </c>
      <c r="WP32" s="608">
        <v>0.10340000000000001</v>
      </c>
      <c r="WQ32" s="608">
        <v>0.12039999999999999</v>
      </c>
      <c r="WR32" s="608">
        <v>0.17630000000000001</v>
      </c>
      <c r="WS32" s="608">
        <v>0.2651</v>
      </c>
      <c r="WT32" s="608">
        <v>0.14499999999999999</v>
      </c>
      <c r="WU32" s="608">
        <v>9.4E-2</v>
      </c>
      <c r="WV32" s="608">
        <v>9.5799999999999996E-2</v>
      </c>
      <c r="WW32" s="608">
        <v>0.10340000000000001</v>
      </c>
      <c r="WX32" s="608">
        <v>0.12039999999999999</v>
      </c>
      <c r="WY32" s="608">
        <v>0.17630000000000001</v>
      </c>
      <c r="WZ32" s="608">
        <v>0.2651</v>
      </c>
      <c r="XA32" s="608">
        <v>0.14499999999999999</v>
      </c>
      <c r="XB32" s="608">
        <v>9.4E-2</v>
      </c>
      <c r="XC32" s="608">
        <v>9.5799999999999996E-2</v>
      </c>
      <c r="XD32" s="608">
        <v>0.10340000000000001</v>
      </c>
      <c r="XE32" s="608">
        <v>0.12039999999999999</v>
      </c>
      <c r="XF32" s="608">
        <v>0.17630000000000001</v>
      </c>
      <c r="XG32" s="608">
        <v>0.2651</v>
      </c>
      <c r="XH32" s="608">
        <v>0.14499999999999999</v>
      </c>
      <c r="XI32" s="608">
        <v>9.4E-2</v>
      </c>
      <c r="XJ32" s="608">
        <v>9.5799999999999996E-2</v>
      </c>
      <c r="XK32" s="608">
        <v>0.10340000000000001</v>
      </c>
      <c r="XL32" s="608">
        <v>0.12039999999999999</v>
      </c>
      <c r="XM32" s="608">
        <v>0.17630000000000001</v>
      </c>
      <c r="XN32" s="608">
        <v>0.2651</v>
      </c>
      <c r="XO32" s="608">
        <v>0.14499999999999999</v>
      </c>
      <c r="XP32" s="608">
        <v>9.4E-2</v>
      </c>
      <c r="XQ32" s="608">
        <v>9.5799999999999996E-2</v>
      </c>
      <c r="XR32" s="608">
        <v>0.10340000000000001</v>
      </c>
      <c r="XS32" s="608">
        <v>0.12039999999999999</v>
      </c>
      <c r="XT32" s="608">
        <v>0.17630000000000001</v>
      </c>
      <c r="XU32" s="608">
        <v>0.2651</v>
      </c>
      <c r="XV32" s="608">
        <v>0.14499999999999999</v>
      </c>
      <c r="XW32" s="608">
        <v>9.4E-2</v>
      </c>
      <c r="XX32" s="608">
        <v>9.5799999999999996E-2</v>
      </c>
      <c r="XY32" s="608">
        <v>0.10340000000000001</v>
      </c>
      <c r="XZ32" s="608">
        <v>0.12039999999999999</v>
      </c>
      <c r="YA32" s="608">
        <v>0.17630000000000001</v>
      </c>
      <c r="YB32" s="608">
        <v>0.2651</v>
      </c>
      <c r="YC32" s="608">
        <v>0.14499999999999999</v>
      </c>
      <c r="YD32" s="608">
        <v>9.4E-2</v>
      </c>
      <c r="YE32" s="608">
        <v>9.5799999999999996E-2</v>
      </c>
      <c r="YF32" s="608">
        <v>0.10340000000000001</v>
      </c>
      <c r="YG32" s="608">
        <v>0.12039999999999999</v>
      </c>
      <c r="YH32" s="608">
        <v>0.17630000000000001</v>
      </c>
      <c r="YI32" s="608">
        <v>0.2651</v>
      </c>
      <c r="YJ32" s="608">
        <v>0.14499999999999999</v>
      </c>
      <c r="YK32" s="608">
        <v>9.4E-2</v>
      </c>
      <c r="YL32" s="608">
        <v>9.5799999999999996E-2</v>
      </c>
      <c r="YM32" s="608">
        <v>0.10340000000000001</v>
      </c>
      <c r="YN32" s="608">
        <v>0.12039999999999999</v>
      </c>
      <c r="YO32" s="608">
        <v>0.17630000000000001</v>
      </c>
      <c r="YP32" s="608">
        <v>0.2651</v>
      </c>
      <c r="YQ32" s="608">
        <v>0.127</v>
      </c>
      <c r="YR32" s="608">
        <v>0.11</v>
      </c>
      <c r="YS32" s="608">
        <v>0.13400000000000001</v>
      </c>
      <c r="YT32" s="608">
        <v>0.14499999999999999</v>
      </c>
      <c r="YU32" s="608">
        <v>0.223</v>
      </c>
      <c r="YV32" s="608">
        <v>8.8999999999999996E-2</v>
      </c>
      <c r="YW32" s="608">
        <v>0.17199999999999999</v>
      </c>
      <c r="YX32" s="608">
        <v>0.14499999999999999</v>
      </c>
      <c r="YY32" s="608">
        <v>9.4E-2</v>
      </c>
      <c r="YZ32" s="608">
        <v>9.5799999999999996E-2</v>
      </c>
      <c r="ZA32" s="608">
        <v>0.10340000000000001</v>
      </c>
      <c r="ZB32" s="608">
        <v>0.12039999999999999</v>
      </c>
      <c r="ZC32" s="608">
        <v>0.17630000000000001</v>
      </c>
      <c r="ZD32" s="608">
        <v>0.2651</v>
      </c>
      <c r="ZE32" s="608">
        <v>0.14499999999999999</v>
      </c>
      <c r="ZF32" s="608">
        <v>9.4E-2</v>
      </c>
      <c r="ZG32" s="608">
        <v>9.5799999999999996E-2</v>
      </c>
      <c r="ZH32" s="608">
        <v>0.10340000000000001</v>
      </c>
      <c r="ZI32" s="608">
        <v>0.12039999999999999</v>
      </c>
      <c r="ZJ32" s="608">
        <v>0.17630000000000001</v>
      </c>
      <c r="ZK32" s="608">
        <v>0.2651</v>
      </c>
      <c r="ZL32" s="608">
        <v>0.14499999999999999</v>
      </c>
      <c r="ZM32" s="608">
        <v>9.4E-2</v>
      </c>
      <c r="ZN32" s="608">
        <v>9.5799999999999996E-2</v>
      </c>
      <c r="ZO32" s="608">
        <v>0.10340000000000001</v>
      </c>
      <c r="ZP32" s="608">
        <v>0.12039999999999999</v>
      </c>
      <c r="ZQ32" s="608">
        <v>0.17630000000000001</v>
      </c>
      <c r="ZR32" s="608">
        <v>0.2651</v>
      </c>
      <c r="ZS32" s="608">
        <v>0.14499999999999999</v>
      </c>
      <c r="ZT32" s="608">
        <v>9.4E-2</v>
      </c>
      <c r="ZU32" s="608">
        <v>9.5799999999999996E-2</v>
      </c>
      <c r="ZV32" s="608">
        <v>0.10340000000000001</v>
      </c>
      <c r="ZW32" s="608">
        <v>0.12039999999999999</v>
      </c>
      <c r="ZX32" s="608">
        <v>0.17630000000000001</v>
      </c>
      <c r="ZY32" s="608">
        <v>0.2651</v>
      </c>
      <c r="ZZ32" s="608">
        <v>0.14499999999999999</v>
      </c>
      <c r="AAA32" s="608">
        <v>9.4E-2</v>
      </c>
      <c r="AAB32" s="608">
        <v>9.5799999999999996E-2</v>
      </c>
      <c r="AAC32" s="608">
        <v>0.10340000000000001</v>
      </c>
      <c r="AAD32" s="608">
        <v>0.12039999999999999</v>
      </c>
      <c r="AAE32" s="608">
        <v>0.17630000000000001</v>
      </c>
      <c r="AAF32" s="608">
        <v>0.2651</v>
      </c>
      <c r="AAG32" s="608">
        <v>0.14499999999999999</v>
      </c>
      <c r="AAH32" s="608">
        <v>9.4E-2</v>
      </c>
      <c r="AAI32" s="608">
        <v>9.5799999999999996E-2</v>
      </c>
      <c r="AAJ32" s="608">
        <v>0.10340000000000001</v>
      </c>
      <c r="AAK32" s="608">
        <v>0.12039999999999999</v>
      </c>
      <c r="AAL32" s="608">
        <v>0.17630000000000001</v>
      </c>
      <c r="AAM32" s="608">
        <v>0.2651</v>
      </c>
      <c r="AAN32" s="608">
        <v>0.14499999999999999</v>
      </c>
      <c r="AAO32" s="608">
        <v>9.4E-2</v>
      </c>
      <c r="AAP32" s="608">
        <v>9.5799999999999996E-2</v>
      </c>
      <c r="AAQ32" s="608">
        <v>0.10340000000000001</v>
      </c>
      <c r="AAR32" s="608">
        <v>0.12039999999999999</v>
      </c>
      <c r="AAS32" s="608">
        <v>0.17630000000000001</v>
      </c>
      <c r="AAT32" s="608">
        <v>0.2651</v>
      </c>
      <c r="AAU32" s="608">
        <v>0.14499999999999999</v>
      </c>
      <c r="AAV32" s="608">
        <v>9.4E-2</v>
      </c>
      <c r="AAW32" s="608">
        <v>9.5799999999999996E-2</v>
      </c>
      <c r="AAX32" s="608">
        <v>0.10340000000000001</v>
      </c>
      <c r="AAY32" s="608">
        <v>0.12039999999999999</v>
      </c>
      <c r="AAZ32" s="608">
        <v>0.17630000000000001</v>
      </c>
      <c r="ABA32" s="608">
        <v>0.2651</v>
      </c>
      <c r="ABB32" s="608">
        <v>0.14499999999999999</v>
      </c>
      <c r="ABC32" s="608">
        <v>9.4E-2</v>
      </c>
      <c r="ABD32" s="608">
        <v>9.5799999999999996E-2</v>
      </c>
      <c r="ABE32" s="608">
        <v>0.10340000000000001</v>
      </c>
      <c r="ABF32" s="608">
        <v>0.12039999999999999</v>
      </c>
      <c r="ABG32" s="608">
        <v>0.17630000000000001</v>
      </c>
      <c r="ABH32" s="608">
        <v>0.2651</v>
      </c>
      <c r="ABI32" s="608">
        <v>0.14499999999999999</v>
      </c>
      <c r="ABJ32" s="608">
        <v>9.4E-2</v>
      </c>
      <c r="ABK32" s="608">
        <v>9.5799999999999996E-2</v>
      </c>
      <c r="ABL32" s="608">
        <v>0.10340000000000001</v>
      </c>
      <c r="ABM32" s="608">
        <v>0.12039999999999999</v>
      </c>
      <c r="ABN32" s="608">
        <v>0.17630000000000001</v>
      </c>
      <c r="ABO32" s="608">
        <v>0.2651</v>
      </c>
      <c r="ABP32" s="608">
        <v>0.14499999999999999</v>
      </c>
      <c r="ABQ32" s="608">
        <v>9.4E-2</v>
      </c>
      <c r="ABR32" s="608">
        <v>9.5799999999999996E-2</v>
      </c>
      <c r="ABS32" s="608">
        <v>0.10340000000000001</v>
      </c>
      <c r="ABT32" s="608">
        <v>0.12039999999999999</v>
      </c>
      <c r="ABU32" s="608">
        <v>0.17630000000000001</v>
      </c>
      <c r="ABV32" s="608">
        <v>0.2651</v>
      </c>
      <c r="ABW32" s="608">
        <v>0.14499999999999999</v>
      </c>
      <c r="ABX32" s="608">
        <v>9.4E-2</v>
      </c>
      <c r="ABY32" s="608">
        <v>9.5799999999999996E-2</v>
      </c>
      <c r="ABZ32" s="608">
        <v>0.10340000000000001</v>
      </c>
      <c r="ACA32" s="608">
        <v>0.12039999999999999</v>
      </c>
      <c r="ACB32" s="608">
        <v>0.17630000000000001</v>
      </c>
      <c r="ACC32" s="608">
        <v>0.2651</v>
      </c>
      <c r="ACD32" s="608">
        <v>0.14499999999999999</v>
      </c>
      <c r="ACE32" s="608">
        <v>9.4E-2</v>
      </c>
      <c r="ACF32" s="608">
        <v>9.5799999999999996E-2</v>
      </c>
      <c r="ACG32" s="608">
        <v>0.10340000000000001</v>
      </c>
      <c r="ACH32" s="608">
        <v>0.12039999999999999</v>
      </c>
      <c r="ACI32" s="608">
        <v>0.17630000000000001</v>
      </c>
      <c r="ACJ32" s="608">
        <v>0.2651</v>
      </c>
    </row>
    <row r="33" spans="1:764" s="607" customFormat="1">
      <c r="A33" s="607" t="s">
        <v>365</v>
      </c>
      <c r="B33" s="608">
        <v>0</v>
      </c>
      <c r="C33" s="608">
        <v>0.1464</v>
      </c>
      <c r="D33" s="608">
        <v>0.1381</v>
      </c>
      <c r="E33" s="608">
        <v>0.1246</v>
      </c>
      <c r="F33" s="608">
        <v>0.13780000000000001</v>
      </c>
      <c r="G33" s="608">
        <v>0.17730000000000001</v>
      </c>
      <c r="H33" s="608">
        <v>0.27579999999999999</v>
      </c>
      <c r="I33" s="608">
        <v>0.1191</v>
      </c>
      <c r="J33" s="608">
        <v>0.1164</v>
      </c>
      <c r="K33" s="608">
        <v>0.1181</v>
      </c>
      <c r="L33" s="608">
        <v>0.11550000000000001</v>
      </c>
      <c r="M33" s="608">
        <v>0.1278</v>
      </c>
      <c r="N33" s="608">
        <v>0.1573</v>
      </c>
      <c r="O33" s="608">
        <v>0.24579999999999999</v>
      </c>
      <c r="P33" s="608">
        <v>0.1234</v>
      </c>
      <c r="Q33" s="608">
        <v>0.13189999999999999</v>
      </c>
      <c r="R33" s="608">
        <v>0.1145</v>
      </c>
      <c r="S33" s="608">
        <v>0.11749999999999999</v>
      </c>
      <c r="T33" s="608">
        <v>0.12520000000000001</v>
      </c>
      <c r="U33" s="608">
        <v>0.1585</v>
      </c>
      <c r="V33" s="608">
        <v>0.22900000000000001</v>
      </c>
      <c r="W33" s="608">
        <v>0.1234</v>
      </c>
      <c r="X33" s="608">
        <v>0.13189999999999999</v>
      </c>
      <c r="Y33" s="608">
        <v>0.1145</v>
      </c>
      <c r="Z33" s="608">
        <v>0.11749999999999999</v>
      </c>
      <c r="AA33" s="608">
        <v>0.12520000000000001</v>
      </c>
      <c r="AB33" s="608">
        <v>0.1585</v>
      </c>
      <c r="AC33" s="608">
        <v>0.22900000000000001</v>
      </c>
      <c r="AD33" s="608">
        <v>0.1191</v>
      </c>
      <c r="AE33" s="608">
        <v>0.1164</v>
      </c>
      <c r="AF33" s="608">
        <v>0.1181</v>
      </c>
      <c r="AG33" s="608">
        <v>0.11550000000000001</v>
      </c>
      <c r="AH33" s="608">
        <v>0.1278</v>
      </c>
      <c r="AI33" s="608">
        <v>0.1573</v>
      </c>
      <c r="AJ33" s="608">
        <v>0.24579999999999999</v>
      </c>
      <c r="AK33" s="608">
        <v>0.1191</v>
      </c>
      <c r="AL33" s="608">
        <v>0.1164</v>
      </c>
      <c r="AM33" s="608">
        <v>0.1181</v>
      </c>
      <c r="AN33" s="608">
        <v>0.11550000000000001</v>
      </c>
      <c r="AO33" s="608">
        <v>0.1278</v>
      </c>
      <c r="AP33" s="608">
        <v>0.1573</v>
      </c>
      <c r="AQ33" s="608">
        <v>0.24579999999999999</v>
      </c>
      <c r="AR33" s="608">
        <v>0.1191</v>
      </c>
      <c r="AS33" s="608">
        <v>0.13639999999999999</v>
      </c>
      <c r="AT33" s="608">
        <v>0.18809999999999999</v>
      </c>
      <c r="AU33" s="608">
        <v>0.11550000000000001</v>
      </c>
      <c r="AV33" s="608">
        <v>0.1178</v>
      </c>
      <c r="AW33" s="608">
        <v>0.13730000000000001</v>
      </c>
      <c r="AX33" s="608">
        <v>0.18579999999999999</v>
      </c>
      <c r="AY33" s="608">
        <v>0.1191</v>
      </c>
      <c r="AZ33" s="608">
        <v>0.1164</v>
      </c>
      <c r="BA33" s="608">
        <v>0.1181</v>
      </c>
      <c r="BB33" s="608">
        <v>0.11550000000000001</v>
      </c>
      <c r="BC33" s="608">
        <v>0.1278</v>
      </c>
      <c r="BD33" s="608">
        <v>0.1573</v>
      </c>
      <c r="BE33" s="608">
        <v>0.24579999999999999</v>
      </c>
      <c r="BF33" s="608">
        <v>0.1191</v>
      </c>
      <c r="BG33" s="608">
        <v>0.1164</v>
      </c>
      <c r="BH33" s="608">
        <v>0.1181</v>
      </c>
      <c r="BI33" s="608">
        <v>0.11550000000000001</v>
      </c>
      <c r="BJ33" s="608">
        <v>0.1278</v>
      </c>
      <c r="BK33" s="608">
        <v>0.1573</v>
      </c>
      <c r="BL33" s="608">
        <v>0.24579999999999999</v>
      </c>
      <c r="BM33" s="608">
        <v>0.1191</v>
      </c>
      <c r="BN33" s="608">
        <v>0.1164</v>
      </c>
      <c r="BO33" s="608">
        <v>0.1181</v>
      </c>
      <c r="BP33" s="608">
        <v>0.11550000000000001</v>
      </c>
      <c r="BQ33" s="608">
        <v>0.1278</v>
      </c>
      <c r="BR33" s="608">
        <v>0.1573</v>
      </c>
      <c r="BS33" s="608">
        <v>0.24579999999999999</v>
      </c>
      <c r="BT33" s="608">
        <v>0.1191</v>
      </c>
      <c r="BU33" s="608">
        <v>0.1164</v>
      </c>
      <c r="BV33" s="608">
        <v>0.1181</v>
      </c>
      <c r="BW33" s="608">
        <v>0.11550000000000001</v>
      </c>
      <c r="BX33" s="608">
        <v>0.1278</v>
      </c>
      <c r="BY33" s="608">
        <v>0.1573</v>
      </c>
      <c r="BZ33" s="608">
        <v>0.24579999999999999</v>
      </c>
      <c r="CA33" s="608">
        <v>0.1191</v>
      </c>
      <c r="CB33" s="608">
        <v>0.1164</v>
      </c>
      <c r="CC33" s="608">
        <v>0.1181</v>
      </c>
      <c r="CD33" s="608">
        <v>0.11550000000000001</v>
      </c>
      <c r="CE33" s="608">
        <v>0.1278</v>
      </c>
      <c r="CF33" s="608">
        <v>0.1573</v>
      </c>
      <c r="CG33" s="608">
        <v>0.24579999999999999</v>
      </c>
      <c r="CH33" s="608">
        <v>0.1191</v>
      </c>
      <c r="CI33" s="608">
        <v>0.1164</v>
      </c>
      <c r="CJ33" s="608">
        <v>0.1181</v>
      </c>
      <c r="CK33" s="608">
        <v>0.11550000000000001</v>
      </c>
      <c r="CL33" s="608">
        <v>0.1278</v>
      </c>
      <c r="CM33" s="608">
        <v>0.1573</v>
      </c>
      <c r="CN33" s="608">
        <v>0.24579999999999999</v>
      </c>
      <c r="CO33" s="608">
        <v>0.10879999999999999</v>
      </c>
      <c r="CP33" s="608">
        <v>0.1113</v>
      </c>
      <c r="CQ33" s="608">
        <v>0.11940000000000001</v>
      </c>
      <c r="CR33" s="608">
        <v>0.15260000000000001</v>
      </c>
      <c r="CS33" s="608">
        <v>0.17249999999999999</v>
      </c>
      <c r="CT33" s="608">
        <v>0.12670000000000001</v>
      </c>
      <c r="CU33" s="608">
        <v>0.2087</v>
      </c>
      <c r="CV33" s="608">
        <v>0.1191</v>
      </c>
      <c r="CW33" s="608">
        <v>0.1164</v>
      </c>
      <c r="CX33" s="608">
        <v>0.1181</v>
      </c>
      <c r="CY33" s="608">
        <v>0.11550000000000001</v>
      </c>
      <c r="CZ33" s="608">
        <v>0.1278</v>
      </c>
      <c r="DA33" s="608">
        <v>0.1573</v>
      </c>
      <c r="DB33" s="608">
        <v>0.24579999999999999</v>
      </c>
      <c r="DC33" s="608">
        <v>0.1191</v>
      </c>
      <c r="DD33" s="608">
        <v>0.1164</v>
      </c>
      <c r="DE33" s="608">
        <v>0.1181</v>
      </c>
      <c r="DF33" s="608">
        <v>0.11550000000000001</v>
      </c>
      <c r="DG33" s="608">
        <v>0.1278</v>
      </c>
      <c r="DH33" s="608">
        <v>0.1573</v>
      </c>
      <c r="DI33" s="608">
        <v>0.24579999999999999</v>
      </c>
      <c r="DJ33" s="608">
        <v>0.10630000000000001</v>
      </c>
      <c r="DK33" s="608">
        <v>9.7199999999999995E-2</v>
      </c>
      <c r="DL33" s="608">
        <v>8.8099999999999998E-2</v>
      </c>
      <c r="DM33" s="608">
        <v>9.9599999999999994E-2</v>
      </c>
      <c r="DN33" s="608">
        <v>0.1125</v>
      </c>
      <c r="DO33" s="608">
        <v>0.1749</v>
      </c>
      <c r="DP33" s="608">
        <v>0.32150000000000001</v>
      </c>
      <c r="DQ33" s="608">
        <v>0.1191</v>
      </c>
      <c r="DR33" s="608">
        <v>0.1164</v>
      </c>
      <c r="DS33" s="608">
        <v>0.1181</v>
      </c>
      <c r="DT33" s="608">
        <v>0.11550000000000001</v>
      </c>
      <c r="DU33" s="608">
        <v>0.1278</v>
      </c>
      <c r="DV33" s="608">
        <v>0.1573</v>
      </c>
      <c r="DW33" s="608">
        <v>0.24579999999999999</v>
      </c>
      <c r="DX33" s="644">
        <v>0.1157</v>
      </c>
      <c r="DY33" s="644">
        <v>0.1036</v>
      </c>
      <c r="DZ33" s="644">
        <v>0.1731</v>
      </c>
      <c r="EA33" s="644">
        <v>0.18179999999999999</v>
      </c>
      <c r="EB33" s="644">
        <v>9.64E-2</v>
      </c>
      <c r="EC33" s="644">
        <v>0.1298</v>
      </c>
      <c r="ED33" s="644">
        <v>0.1996</v>
      </c>
      <c r="EE33" s="608">
        <v>0.1212</v>
      </c>
      <c r="EF33" s="608">
        <v>0.1195</v>
      </c>
      <c r="EG33" s="608">
        <v>0.1205</v>
      </c>
      <c r="EH33" s="608">
        <v>0.1245</v>
      </c>
      <c r="EI33" s="608">
        <v>0.13750000000000001</v>
      </c>
      <c r="EJ33" s="608">
        <v>0.15529999999999999</v>
      </c>
      <c r="EK33" s="608">
        <v>0.2215</v>
      </c>
      <c r="EL33" s="608">
        <v>0.1212</v>
      </c>
      <c r="EM33" s="608">
        <v>0.1195</v>
      </c>
      <c r="EN33" s="608">
        <v>0.1205</v>
      </c>
      <c r="EO33" s="608">
        <v>0.1245</v>
      </c>
      <c r="EP33" s="608">
        <v>0.13750000000000001</v>
      </c>
      <c r="EQ33" s="608">
        <v>0.15529999999999999</v>
      </c>
      <c r="ER33" s="608">
        <v>0.2215</v>
      </c>
      <c r="ES33" s="608">
        <v>0.12</v>
      </c>
      <c r="ET33" s="608">
        <v>0.1212</v>
      </c>
      <c r="EU33" s="608">
        <v>0.1198</v>
      </c>
      <c r="EV33" s="608">
        <v>0.1065</v>
      </c>
      <c r="EW33" s="608">
        <v>0.1245</v>
      </c>
      <c r="EX33" s="608">
        <v>0.16800000000000001</v>
      </c>
      <c r="EY33" s="608">
        <v>0.24</v>
      </c>
      <c r="EZ33" s="608">
        <v>0.12</v>
      </c>
      <c r="FA33" s="608">
        <v>0.1212</v>
      </c>
      <c r="FB33" s="608">
        <v>0.1198</v>
      </c>
      <c r="FC33" s="608">
        <v>0.1065</v>
      </c>
      <c r="FD33" s="608">
        <v>0.1245</v>
      </c>
      <c r="FE33" s="608">
        <v>0.16800000000000001</v>
      </c>
      <c r="FF33" s="608">
        <v>0.24</v>
      </c>
      <c r="FG33" s="608">
        <v>0.12</v>
      </c>
      <c r="FH33" s="608">
        <v>0.1212</v>
      </c>
      <c r="FI33" s="608">
        <v>0.1198</v>
      </c>
      <c r="FJ33" s="608">
        <v>0.1065</v>
      </c>
      <c r="FK33" s="608">
        <v>0.1245</v>
      </c>
      <c r="FL33" s="608">
        <v>0.16800000000000001</v>
      </c>
      <c r="FM33" s="608">
        <v>0.24</v>
      </c>
      <c r="FN33" s="608">
        <v>0.12</v>
      </c>
      <c r="FO33" s="608">
        <v>0.1212</v>
      </c>
      <c r="FP33" s="608">
        <v>0.1198</v>
      </c>
      <c r="FQ33" s="608">
        <v>0.1065</v>
      </c>
      <c r="FR33" s="608">
        <v>0.1245</v>
      </c>
      <c r="FS33" s="608">
        <v>0.16800000000000001</v>
      </c>
      <c r="FT33" s="608">
        <v>0.24</v>
      </c>
      <c r="FU33" s="608">
        <v>0.12</v>
      </c>
      <c r="FV33" s="608">
        <v>0.1212</v>
      </c>
      <c r="FW33" s="608">
        <v>0.1198</v>
      </c>
      <c r="FX33" s="608">
        <v>0.1065</v>
      </c>
      <c r="FY33" s="608">
        <v>0.1245</v>
      </c>
      <c r="FZ33" s="608">
        <v>0.16800000000000001</v>
      </c>
      <c r="GA33" s="608">
        <v>0.24</v>
      </c>
      <c r="GB33" s="608">
        <v>0.12</v>
      </c>
      <c r="GC33" s="608">
        <v>0.1212</v>
      </c>
      <c r="GD33" s="608">
        <v>0.1198</v>
      </c>
      <c r="GE33" s="608">
        <v>0.1065</v>
      </c>
      <c r="GF33" s="608">
        <v>0.1245</v>
      </c>
      <c r="GG33" s="608">
        <v>0.16800000000000001</v>
      </c>
      <c r="GH33" s="608">
        <v>0.24</v>
      </c>
      <c r="GI33" s="608">
        <v>0.12</v>
      </c>
      <c r="GJ33" s="608">
        <v>0.1212</v>
      </c>
      <c r="GK33" s="608">
        <v>0.1198</v>
      </c>
      <c r="GL33" s="608">
        <v>0.1065</v>
      </c>
      <c r="GM33" s="608">
        <v>0.1245</v>
      </c>
      <c r="GN33" s="608">
        <v>0.16800000000000001</v>
      </c>
      <c r="GO33" s="608">
        <v>0.24</v>
      </c>
      <c r="GP33" s="608">
        <v>0.12</v>
      </c>
      <c r="GQ33" s="608">
        <v>0.1212</v>
      </c>
      <c r="GR33" s="608">
        <v>0.1198</v>
      </c>
      <c r="GS33" s="608">
        <v>0.1065</v>
      </c>
      <c r="GT33" s="608">
        <v>0.1245</v>
      </c>
      <c r="GU33" s="608">
        <v>0.16800000000000001</v>
      </c>
      <c r="GV33" s="608">
        <v>0.24</v>
      </c>
      <c r="GW33" s="608">
        <v>0.12</v>
      </c>
      <c r="GX33" s="608">
        <v>0.1212</v>
      </c>
      <c r="GY33" s="608">
        <v>0.1198</v>
      </c>
      <c r="GZ33" s="608">
        <v>0.1065</v>
      </c>
      <c r="HA33" s="608">
        <v>0.1245</v>
      </c>
      <c r="HB33" s="608">
        <v>0.16800000000000001</v>
      </c>
      <c r="HC33" s="608">
        <v>0.24</v>
      </c>
      <c r="HD33" s="608">
        <v>0.12</v>
      </c>
      <c r="HE33" s="608">
        <v>0.1212</v>
      </c>
      <c r="HF33" s="608">
        <v>0.1198</v>
      </c>
      <c r="HG33" s="608">
        <v>0.1065</v>
      </c>
      <c r="HH33" s="608">
        <v>0.1245</v>
      </c>
      <c r="HI33" s="608">
        <v>0.16800000000000001</v>
      </c>
      <c r="HJ33" s="608">
        <v>0.24</v>
      </c>
      <c r="HK33" s="608">
        <v>0.12</v>
      </c>
      <c r="HL33" s="608">
        <v>0.1212</v>
      </c>
      <c r="HM33" s="608">
        <v>0.1198</v>
      </c>
      <c r="HN33" s="608">
        <v>0.1065</v>
      </c>
      <c r="HO33" s="608">
        <v>0.1245</v>
      </c>
      <c r="HP33" s="608">
        <v>0.16800000000000001</v>
      </c>
      <c r="HQ33" s="608">
        <v>0.24</v>
      </c>
      <c r="HR33" s="608">
        <v>0.12</v>
      </c>
      <c r="HS33" s="608">
        <v>0.1212</v>
      </c>
      <c r="HT33" s="608">
        <v>0.1198</v>
      </c>
      <c r="HU33" s="608">
        <v>0.1065</v>
      </c>
      <c r="HV33" s="608">
        <v>0.1245</v>
      </c>
      <c r="HW33" s="608">
        <v>0.16800000000000001</v>
      </c>
      <c r="HX33" s="608">
        <v>0.24</v>
      </c>
      <c r="HY33" s="608">
        <v>0.12</v>
      </c>
      <c r="HZ33" s="608">
        <v>0.1212</v>
      </c>
      <c r="IA33" s="608">
        <v>0.1198</v>
      </c>
      <c r="IB33" s="608">
        <v>0.1065</v>
      </c>
      <c r="IC33" s="608">
        <v>0.1245</v>
      </c>
      <c r="ID33" s="608">
        <v>0.16800000000000001</v>
      </c>
      <c r="IE33" s="608">
        <v>0.24</v>
      </c>
      <c r="IF33" s="608">
        <v>0.12</v>
      </c>
      <c r="IG33" s="608">
        <v>0.1212</v>
      </c>
      <c r="IH33" s="608">
        <v>0.1198</v>
      </c>
      <c r="II33" s="608">
        <v>0.1065</v>
      </c>
      <c r="IJ33" s="608">
        <v>0.1245</v>
      </c>
      <c r="IK33" s="608">
        <v>0.16800000000000001</v>
      </c>
      <c r="IL33" s="608">
        <v>0.24</v>
      </c>
      <c r="IM33" s="608">
        <v>0.12</v>
      </c>
      <c r="IN33" s="608">
        <v>0.1212</v>
      </c>
      <c r="IO33" s="608">
        <v>0.1198</v>
      </c>
      <c r="IP33" s="608">
        <v>0.1065</v>
      </c>
      <c r="IQ33" s="608">
        <v>0.1245</v>
      </c>
      <c r="IR33" s="608">
        <v>0.16800000000000001</v>
      </c>
      <c r="IS33" s="608">
        <v>0.24</v>
      </c>
      <c r="IT33" s="608">
        <v>0.12</v>
      </c>
      <c r="IU33" s="608">
        <v>0.1212</v>
      </c>
      <c r="IV33" s="608">
        <v>0.1198</v>
      </c>
      <c r="IW33" s="608">
        <v>0.1065</v>
      </c>
      <c r="IX33" s="608">
        <v>0.1245</v>
      </c>
      <c r="IY33" s="608">
        <v>0.16800000000000001</v>
      </c>
      <c r="IZ33" s="608">
        <v>0.24</v>
      </c>
      <c r="JA33" s="608">
        <v>0.12</v>
      </c>
      <c r="JB33" s="608">
        <v>0.1212</v>
      </c>
      <c r="JC33" s="608">
        <v>0.1198</v>
      </c>
      <c r="JD33" s="608">
        <v>0.1065</v>
      </c>
      <c r="JE33" s="608">
        <v>0.1245</v>
      </c>
      <c r="JF33" s="608">
        <v>0.16800000000000001</v>
      </c>
      <c r="JG33" s="608">
        <v>0.24</v>
      </c>
      <c r="JH33" s="608">
        <v>0.12</v>
      </c>
      <c r="JI33" s="608">
        <v>0.1212</v>
      </c>
      <c r="JJ33" s="608">
        <v>0.1198</v>
      </c>
      <c r="JK33" s="608">
        <v>0.1065</v>
      </c>
      <c r="JL33" s="608">
        <v>0.1245</v>
      </c>
      <c r="JM33" s="608">
        <v>0.16800000000000001</v>
      </c>
      <c r="JN33" s="608">
        <v>0.24</v>
      </c>
      <c r="JO33" s="608">
        <v>0.12</v>
      </c>
      <c r="JP33" s="608">
        <v>0.1212</v>
      </c>
      <c r="JQ33" s="608">
        <v>0.1198</v>
      </c>
      <c r="JR33" s="608">
        <v>0.1065</v>
      </c>
      <c r="JS33" s="608">
        <v>0.1245</v>
      </c>
      <c r="JT33" s="608">
        <v>0.16800000000000001</v>
      </c>
      <c r="JU33" s="608">
        <v>0.24</v>
      </c>
      <c r="JV33" s="608">
        <v>0.12</v>
      </c>
      <c r="JW33" s="608">
        <v>0.1212</v>
      </c>
      <c r="JX33" s="608">
        <v>0.1198</v>
      </c>
      <c r="JY33" s="608">
        <v>0.1065</v>
      </c>
      <c r="JZ33" s="608">
        <v>0.1245</v>
      </c>
      <c r="KA33" s="608">
        <v>0.16800000000000001</v>
      </c>
      <c r="KB33" s="608">
        <v>0.24</v>
      </c>
      <c r="KC33" s="608">
        <v>0.12</v>
      </c>
      <c r="KD33" s="608">
        <v>0.1212</v>
      </c>
      <c r="KE33" s="608">
        <v>0.1198</v>
      </c>
      <c r="KF33" s="608">
        <v>0.1065</v>
      </c>
      <c r="KG33" s="608">
        <v>0.1245</v>
      </c>
      <c r="KH33" s="608">
        <v>0.16800000000000001</v>
      </c>
      <c r="KI33" s="608">
        <v>0.24</v>
      </c>
      <c r="KJ33" s="673">
        <v>9.6199999999999994E-2</v>
      </c>
      <c r="KK33" s="673">
        <v>8.2900000000000001E-2</v>
      </c>
      <c r="KL33" s="673">
        <v>9.4600000000000004E-2</v>
      </c>
      <c r="KM33" s="673">
        <v>0.1123</v>
      </c>
      <c r="KN33" s="673">
        <v>0.1384</v>
      </c>
      <c r="KO33" s="673">
        <v>0.1956</v>
      </c>
      <c r="KP33" s="673">
        <v>0.28010000000000002</v>
      </c>
      <c r="KQ33" s="608">
        <v>0.12</v>
      </c>
      <c r="KR33" s="608">
        <v>0.1212</v>
      </c>
      <c r="KS33" s="608">
        <v>0.1198</v>
      </c>
      <c r="KT33" s="608">
        <v>0.1065</v>
      </c>
      <c r="KU33" s="608">
        <v>0.1245</v>
      </c>
      <c r="KV33" s="608">
        <v>0.16800000000000001</v>
      </c>
      <c r="KW33" s="608">
        <v>0.24</v>
      </c>
      <c r="KX33" s="608">
        <v>0.12</v>
      </c>
      <c r="KY33" s="608">
        <v>0.1212</v>
      </c>
      <c r="KZ33" s="608">
        <v>0.1198</v>
      </c>
      <c r="LA33" s="608">
        <v>0.1065</v>
      </c>
      <c r="LB33" s="608">
        <v>0.1245</v>
      </c>
      <c r="LC33" s="608">
        <v>0.16800000000000001</v>
      </c>
      <c r="LD33" s="608">
        <v>0.24</v>
      </c>
      <c r="LE33" s="608">
        <v>0.12</v>
      </c>
      <c r="LF33" s="608">
        <v>0.1212</v>
      </c>
      <c r="LG33" s="608">
        <v>0.1198</v>
      </c>
      <c r="LH33" s="608">
        <v>0.1065</v>
      </c>
      <c r="LI33" s="608">
        <v>0.1245</v>
      </c>
      <c r="LJ33" s="608">
        <v>0.16800000000000001</v>
      </c>
      <c r="LK33" s="608">
        <v>0.24</v>
      </c>
      <c r="LL33" s="608">
        <v>0.12</v>
      </c>
      <c r="LM33" s="608">
        <v>0.1212</v>
      </c>
      <c r="LN33" s="608">
        <v>0.1198</v>
      </c>
      <c r="LO33" s="608">
        <v>0.1065</v>
      </c>
      <c r="LP33" s="608">
        <v>0.1245</v>
      </c>
      <c r="LQ33" s="608">
        <v>0.16800000000000001</v>
      </c>
      <c r="LR33" s="608">
        <v>0.24</v>
      </c>
      <c r="LS33" s="608">
        <v>0.12</v>
      </c>
      <c r="LT33" s="608">
        <v>0.1212</v>
      </c>
      <c r="LU33" s="608">
        <v>0.1198</v>
      </c>
      <c r="LV33" s="608">
        <v>0.1065</v>
      </c>
      <c r="LW33" s="608">
        <v>0.1245</v>
      </c>
      <c r="LX33" s="608">
        <v>0.16800000000000001</v>
      </c>
      <c r="LY33" s="608">
        <v>0.24</v>
      </c>
      <c r="LZ33" s="608">
        <v>0.12</v>
      </c>
      <c r="MA33" s="608">
        <v>0.1212</v>
      </c>
      <c r="MB33" s="608">
        <v>0.1198</v>
      </c>
      <c r="MC33" s="608">
        <v>0.1065</v>
      </c>
      <c r="MD33" s="608">
        <v>0.1245</v>
      </c>
      <c r="ME33" s="608">
        <v>0.16800000000000001</v>
      </c>
      <c r="MF33" s="608">
        <v>0.24</v>
      </c>
      <c r="MG33" s="608">
        <v>0.12</v>
      </c>
      <c r="MH33" s="608">
        <v>0.1212</v>
      </c>
      <c r="MI33" s="608">
        <v>0.1198</v>
      </c>
      <c r="MJ33" s="608">
        <v>0.1065</v>
      </c>
      <c r="MK33" s="608">
        <v>0.1245</v>
      </c>
      <c r="ML33" s="608">
        <v>0.16800000000000001</v>
      </c>
      <c r="MM33" s="608">
        <v>0.24</v>
      </c>
      <c r="MN33" s="608">
        <v>0.10714389000000001</v>
      </c>
      <c r="MO33" s="608">
        <v>0.11443385</v>
      </c>
      <c r="MP33" s="608">
        <v>0.11801649</v>
      </c>
      <c r="MQ33" s="608">
        <v>0.13102957000000001</v>
      </c>
      <c r="MR33" s="608">
        <v>0.14105333</v>
      </c>
      <c r="MS33" s="608">
        <v>0.16546218900000001</v>
      </c>
      <c r="MT33" s="608">
        <v>0.22286067900000001</v>
      </c>
      <c r="MU33" s="608">
        <v>0.32879999999999998</v>
      </c>
      <c r="MV33" s="608">
        <v>0</v>
      </c>
      <c r="MW33" s="608">
        <v>0.12959999999999999</v>
      </c>
      <c r="MX33" s="608">
        <v>0.1201</v>
      </c>
      <c r="MY33" s="608">
        <v>0.11409999999999999</v>
      </c>
      <c r="MZ33" s="608">
        <v>0.13539999999999999</v>
      </c>
      <c r="NA33" s="608">
        <v>0.1719</v>
      </c>
      <c r="NB33" s="608">
        <v>0.16</v>
      </c>
      <c r="NC33" s="608">
        <v>0</v>
      </c>
      <c r="ND33" s="608">
        <v>0.1298</v>
      </c>
      <c r="NE33" s="608">
        <v>0.1265</v>
      </c>
      <c r="NF33" s="608">
        <v>0.13450000000000001</v>
      </c>
      <c r="NG33" s="608">
        <v>0.193</v>
      </c>
      <c r="NH33" s="608">
        <v>0.25619999999999998</v>
      </c>
      <c r="NI33" s="608">
        <v>0.12</v>
      </c>
      <c r="NJ33" s="608">
        <v>0.1212</v>
      </c>
      <c r="NK33" s="608">
        <v>0.1198</v>
      </c>
      <c r="NL33" s="608">
        <v>0.1065</v>
      </c>
      <c r="NM33" s="608">
        <v>0.1245</v>
      </c>
      <c r="NN33" s="608">
        <v>0.16800000000000001</v>
      </c>
      <c r="NO33" s="608">
        <v>0.24</v>
      </c>
      <c r="NP33" s="608">
        <v>0.12</v>
      </c>
      <c r="NQ33" s="608">
        <v>0.1212</v>
      </c>
      <c r="NR33" s="608">
        <v>0.1198</v>
      </c>
      <c r="NS33" s="608">
        <v>0.1065</v>
      </c>
      <c r="NT33" s="608">
        <v>0.1245</v>
      </c>
      <c r="NU33" s="608">
        <v>0.16800000000000001</v>
      </c>
      <c r="NV33" s="608">
        <v>0.24</v>
      </c>
      <c r="NW33" s="608">
        <v>0.12</v>
      </c>
      <c r="NX33" s="608">
        <v>0.1212</v>
      </c>
      <c r="NY33" s="608">
        <v>0.1198</v>
      </c>
      <c r="NZ33" s="608">
        <v>0.1065</v>
      </c>
      <c r="OA33" s="608">
        <v>0.1245</v>
      </c>
      <c r="OB33" s="608">
        <v>0.16800000000000001</v>
      </c>
      <c r="OC33" s="608">
        <v>0.24</v>
      </c>
      <c r="OD33" s="608">
        <v>0.12</v>
      </c>
      <c r="OE33" s="608">
        <v>0.1212</v>
      </c>
      <c r="OF33" s="608">
        <v>0.1198</v>
      </c>
      <c r="OG33" s="608">
        <v>0.1065</v>
      </c>
      <c r="OH33" s="608">
        <v>0.1245</v>
      </c>
      <c r="OI33" s="608">
        <v>0.16800000000000001</v>
      </c>
      <c r="OJ33" s="608">
        <v>0.24</v>
      </c>
      <c r="OK33" s="608">
        <v>0.12</v>
      </c>
      <c r="OL33" s="608">
        <v>0.1212</v>
      </c>
      <c r="OM33" s="608">
        <v>0.1198</v>
      </c>
      <c r="ON33" s="608">
        <v>0.1065</v>
      </c>
      <c r="OO33" s="608">
        <v>0.1245</v>
      </c>
      <c r="OP33" s="608">
        <v>0.16800000000000001</v>
      </c>
      <c r="OQ33" s="608">
        <v>0.24</v>
      </c>
      <c r="OR33" s="608">
        <v>0.12</v>
      </c>
      <c r="OS33" s="608">
        <v>0.1212</v>
      </c>
      <c r="OT33" s="608">
        <v>0.1198</v>
      </c>
      <c r="OU33" s="608">
        <v>0.1065</v>
      </c>
      <c r="OV33" s="608">
        <v>0.1245</v>
      </c>
      <c r="OW33" s="608">
        <v>0.16800000000000001</v>
      </c>
      <c r="OX33" s="608">
        <v>0.24</v>
      </c>
      <c r="OY33" s="608">
        <v>0.12</v>
      </c>
      <c r="OZ33" s="608">
        <v>0.1212</v>
      </c>
      <c r="PA33" s="608">
        <v>0.1198</v>
      </c>
      <c r="PB33" s="608">
        <v>0.1065</v>
      </c>
      <c r="PC33" s="608">
        <v>0.1245</v>
      </c>
      <c r="PD33" s="608">
        <v>0.16800000000000001</v>
      </c>
      <c r="PE33" s="608">
        <v>0.24</v>
      </c>
      <c r="PF33" s="608">
        <v>0.12</v>
      </c>
      <c r="PG33" s="608">
        <v>0.1212</v>
      </c>
      <c r="PH33" s="608">
        <v>0.1198</v>
      </c>
      <c r="PI33" s="608">
        <v>0.1065</v>
      </c>
      <c r="PJ33" s="608">
        <v>0.1245</v>
      </c>
      <c r="PK33" s="608">
        <v>0.16800000000000001</v>
      </c>
      <c r="PL33" s="608">
        <v>0.24</v>
      </c>
      <c r="PM33" s="608">
        <v>0.12</v>
      </c>
      <c r="PN33" s="608">
        <v>0.1212</v>
      </c>
      <c r="PO33" s="608">
        <v>0.1198</v>
      </c>
      <c r="PP33" s="608">
        <v>0.1065</v>
      </c>
      <c r="PQ33" s="608">
        <v>0.1245</v>
      </c>
      <c r="PR33" s="608">
        <v>0.16800000000000001</v>
      </c>
      <c r="PS33" s="608">
        <v>0.24</v>
      </c>
      <c r="PT33" s="608">
        <v>0.12</v>
      </c>
      <c r="PU33" s="608">
        <v>0.1212</v>
      </c>
      <c r="PV33" s="608">
        <v>0.1198</v>
      </c>
      <c r="PW33" s="608">
        <v>0.1065</v>
      </c>
      <c r="PX33" s="608">
        <v>0.1245</v>
      </c>
      <c r="PY33" s="608">
        <v>0.16800000000000001</v>
      </c>
      <c r="PZ33" s="608">
        <v>0.24</v>
      </c>
      <c r="QA33" s="608">
        <v>0.12</v>
      </c>
      <c r="QB33" s="608">
        <v>0.1212</v>
      </c>
      <c r="QC33" s="608">
        <v>0.1198</v>
      </c>
      <c r="QD33" s="608">
        <v>0.1065</v>
      </c>
      <c r="QE33" s="608">
        <v>0.1245</v>
      </c>
      <c r="QF33" s="608">
        <v>0.16800000000000001</v>
      </c>
      <c r="QG33" s="608">
        <v>0.24</v>
      </c>
      <c r="QH33" s="608">
        <v>0.12</v>
      </c>
      <c r="QI33" s="608">
        <v>0.1212</v>
      </c>
      <c r="QJ33" s="608">
        <v>0.1198</v>
      </c>
      <c r="QK33" s="608">
        <v>0.1065</v>
      </c>
      <c r="QL33" s="608">
        <v>0.1245</v>
      </c>
      <c r="QM33" s="608">
        <v>0.16800000000000001</v>
      </c>
      <c r="QN33" s="608">
        <v>0.24</v>
      </c>
      <c r="QO33" s="608">
        <v>0.12</v>
      </c>
      <c r="QP33" s="608">
        <v>0.1212</v>
      </c>
      <c r="QQ33" s="608">
        <v>0.1198</v>
      </c>
      <c r="QR33" s="608">
        <v>0.1065</v>
      </c>
      <c r="QS33" s="608">
        <v>0.1245</v>
      </c>
      <c r="QT33" s="608">
        <v>0.16800000000000001</v>
      </c>
      <c r="QU33" s="608">
        <v>0.24</v>
      </c>
      <c r="QV33" s="608">
        <v>0.12</v>
      </c>
      <c r="QW33" s="608">
        <v>0.1212</v>
      </c>
      <c r="QX33" s="608">
        <v>0.1198</v>
      </c>
      <c r="QY33" s="608">
        <v>0.1065</v>
      </c>
      <c r="QZ33" s="608">
        <v>0.1245</v>
      </c>
      <c r="RA33" s="608">
        <v>0.16800000000000001</v>
      </c>
      <c r="RB33" s="608">
        <v>0.24</v>
      </c>
      <c r="RC33" s="608">
        <v>0.12</v>
      </c>
      <c r="RD33" s="608">
        <v>0.1212</v>
      </c>
      <c r="RE33" s="608">
        <v>0.1198</v>
      </c>
      <c r="RF33" s="608">
        <v>0.1065</v>
      </c>
      <c r="RG33" s="608">
        <v>0.1245</v>
      </c>
      <c r="RH33" s="608">
        <v>0.16800000000000001</v>
      </c>
      <c r="RI33" s="608">
        <v>0.24</v>
      </c>
      <c r="RJ33" s="608">
        <v>0.12</v>
      </c>
      <c r="RK33" s="608">
        <v>0.1212</v>
      </c>
      <c r="RL33" s="608">
        <v>0.1198</v>
      </c>
      <c r="RM33" s="608">
        <v>0.1065</v>
      </c>
      <c r="RN33" s="608">
        <v>0.1245</v>
      </c>
      <c r="RO33" s="608">
        <v>0.16800000000000001</v>
      </c>
      <c r="RP33" s="608">
        <v>0.24</v>
      </c>
      <c r="RQ33" s="608">
        <v>0.12</v>
      </c>
      <c r="RR33" s="608">
        <v>0.1212</v>
      </c>
      <c r="RS33" s="608">
        <v>0.1198</v>
      </c>
      <c r="RT33" s="608">
        <v>0.1065</v>
      </c>
      <c r="RU33" s="608">
        <v>0.1245</v>
      </c>
      <c r="RV33" s="608">
        <v>0.16800000000000001</v>
      </c>
      <c r="RW33" s="608">
        <v>0.24</v>
      </c>
      <c r="RX33" s="608">
        <v>0.12</v>
      </c>
      <c r="RY33" s="608">
        <v>0.1212</v>
      </c>
      <c r="RZ33" s="608">
        <v>0.1198</v>
      </c>
      <c r="SA33" s="608">
        <v>0.1065</v>
      </c>
      <c r="SB33" s="608">
        <v>0.1245</v>
      </c>
      <c r="SC33" s="608">
        <v>0.16800000000000001</v>
      </c>
      <c r="SD33" s="608">
        <v>0.24</v>
      </c>
      <c r="SE33" s="608">
        <v>0.12</v>
      </c>
      <c r="SF33" s="608">
        <v>0.1212</v>
      </c>
      <c r="SG33" s="608">
        <v>0.1198</v>
      </c>
      <c r="SH33" s="608">
        <v>0.1065</v>
      </c>
      <c r="SI33" s="608">
        <v>0.1245</v>
      </c>
      <c r="SJ33" s="608">
        <v>0.16800000000000001</v>
      </c>
      <c r="SK33" s="608">
        <v>0.24</v>
      </c>
      <c r="SL33" s="608">
        <v>0.12</v>
      </c>
      <c r="SM33" s="608">
        <v>0.1212</v>
      </c>
      <c r="SN33" s="608">
        <v>0.1198</v>
      </c>
      <c r="SO33" s="608">
        <v>0.1065</v>
      </c>
      <c r="SP33" s="608">
        <v>0.1245</v>
      </c>
      <c r="SQ33" s="608">
        <v>0.16800000000000001</v>
      </c>
      <c r="SR33" s="608">
        <v>0.24</v>
      </c>
      <c r="SS33" s="608">
        <v>0.12</v>
      </c>
      <c r="ST33" s="608">
        <v>0.1212</v>
      </c>
      <c r="SU33" s="608">
        <v>0.1198</v>
      </c>
      <c r="SV33" s="608">
        <v>0.1065</v>
      </c>
      <c r="SW33" s="608">
        <v>0.1245</v>
      </c>
      <c r="SX33" s="608">
        <v>0.16800000000000001</v>
      </c>
      <c r="SY33" s="608">
        <v>0.24</v>
      </c>
      <c r="SZ33" s="608">
        <v>0.12</v>
      </c>
      <c r="TA33" s="608">
        <v>0.1212</v>
      </c>
      <c r="TB33" s="608">
        <v>0.1198</v>
      </c>
      <c r="TC33" s="608">
        <v>0.1065</v>
      </c>
      <c r="TD33" s="608">
        <v>0.1245</v>
      </c>
      <c r="TE33" s="608">
        <v>0.16800000000000001</v>
      </c>
      <c r="TF33" s="608">
        <v>0.24</v>
      </c>
      <c r="TG33" s="608">
        <v>0.12</v>
      </c>
      <c r="TH33" s="608">
        <v>0.1212</v>
      </c>
      <c r="TI33" s="608">
        <v>0.1198</v>
      </c>
      <c r="TJ33" s="608">
        <v>0.1065</v>
      </c>
      <c r="TK33" s="608">
        <v>0.1245</v>
      </c>
      <c r="TL33" s="608">
        <v>0.16800000000000001</v>
      </c>
      <c r="TM33" s="608">
        <v>0.24</v>
      </c>
      <c r="TN33" s="608">
        <v>0.12</v>
      </c>
      <c r="TO33" s="608">
        <v>0.1212</v>
      </c>
      <c r="TP33" s="608">
        <v>0.1198</v>
      </c>
      <c r="TQ33" s="608">
        <v>0.1065</v>
      </c>
      <c r="TR33" s="608">
        <v>0.1245</v>
      </c>
      <c r="TS33" s="608">
        <v>0.16800000000000001</v>
      </c>
      <c r="TT33" s="608">
        <v>0.24</v>
      </c>
      <c r="TU33" s="608">
        <v>0.12</v>
      </c>
      <c r="TV33" s="608">
        <v>0.1212</v>
      </c>
      <c r="TW33" s="608">
        <v>0.1198</v>
      </c>
      <c r="TX33" s="608">
        <v>0.1065</v>
      </c>
      <c r="TY33" s="608">
        <v>0.1245</v>
      </c>
      <c r="TZ33" s="608">
        <v>0.16800000000000001</v>
      </c>
      <c r="UA33" s="608">
        <v>0.24</v>
      </c>
      <c r="UB33" s="608">
        <v>0.12</v>
      </c>
      <c r="UC33" s="608">
        <v>0.1212</v>
      </c>
      <c r="UD33" s="608">
        <v>0.1198</v>
      </c>
      <c r="UE33" s="608">
        <v>0.1065</v>
      </c>
      <c r="UF33" s="608">
        <v>0.1245</v>
      </c>
      <c r="UG33" s="608">
        <v>0.16800000000000001</v>
      </c>
      <c r="UH33" s="608">
        <v>0.24</v>
      </c>
      <c r="UI33" s="608">
        <v>0.12</v>
      </c>
      <c r="UJ33" s="608">
        <v>0.1212</v>
      </c>
      <c r="UK33" s="608">
        <v>0.1198</v>
      </c>
      <c r="UL33" s="608">
        <v>0.1065</v>
      </c>
      <c r="UM33" s="608">
        <v>0.1245</v>
      </c>
      <c r="UN33" s="608">
        <v>0.16800000000000001</v>
      </c>
      <c r="UO33" s="608">
        <v>0.24</v>
      </c>
      <c r="UP33" s="608">
        <v>0.12</v>
      </c>
      <c r="UQ33" s="608">
        <v>0.1212</v>
      </c>
      <c r="UR33" s="608">
        <v>0.1198</v>
      </c>
      <c r="US33" s="608">
        <v>0.1065</v>
      </c>
      <c r="UT33" s="608">
        <v>0.1245</v>
      </c>
      <c r="UU33" s="608">
        <v>0.16800000000000001</v>
      </c>
      <c r="UV33" s="608">
        <v>0.24</v>
      </c>
      <c r="UW33" s="608">
        <v>0.12</v>
      </c>
      <c r="UX33" s="608">
        <v>0.1212</v>
      </c>
      <c r="UY33" s="608">
        <v>0.1198</v>
      </c>
      <c r="UZ33" s="608">
        <v>0.1065</v>
      </c>
      <c r="VA33" s="608">
        <v>0.1245</v>
      </c>
      <c r="VB33" s="608">
        <v>0.16800000000000001</v>
      </c>
      <c r="VC33" s="608">
        <v>0.24</v>
      </c>
      <c r="VD33" s="608">
        <v>0.12</v>
      </c>
      <c r="VE33" s="608">
        <v>0.1212</v>
      </c>
      <c r="VF33" s="608">
        <v>0.1198</v>
      </c>
      <c r="VG33" s="608">
        <v>0.1065</v>
      </c>
      <c r="VH33" s="608">
        <v>0.1245</v>
      </c>
      <c r="VI33" s="608">
        <v>0.16800000000000001</v>
      </c>
      <c r="VJ33" s="608">
        <v>0.24</v>
      </c>
      <c r="VK33" s="608">
        <v>0.12</v>
      </c>
      <c r="VL33" s="608">
        <v>0.1212</v>
      </c>
      <c r="VM33" s="608">
        <v>0.1198</v>
      </c>
      <c r="VN33" s="608">
        <v>0.1065</v>
      </c>
      <c r="VO33" s="608">
        <v>0.1245</v>
      </c>
      <c r="VP33" s="608">
        <v>0.16800000000000001</v>
      </c>
      <c r="VQ33" s="608">
        <v>0.24</v>
      </c>
      <c r="VR33" s="608">
        <v>0.12</v>
      </c>
      <c r="VS33" s="608">
        <v>0.1212</v>
      </c>
      <c r="VT33" s="608">
        <v>0.1198</v>
      </c>
      <c r="VU33" s="608">
        <v>0.1065</v>
      </c>
      <c r="VV33" s="608">
        <v>0.1245</v>
      </c>
      <c r="VW33" s="608">
        <v>0.16800000000000001</v>
      </c>
      <c r="VX33" s="608">
        <v>0.24</v>
      </c>
      <c r="VY33" s="608">
        <v>0.12</v>
      </c>
      <c r="VZ33" s="608">
        <v>0.1212</v>
      </c>
      <c r="WA33" s="608">
        <v>0.1198</v>
      </c>
      <c r="WB33" s="608">
        <v>0.1065</v>
      </c>
      <c r="WC33" s="608">
        <v>0.1245</v>
      </c>
      <c r="WD33" s="608">
        <v>0.16800000000000001</v>
      </c>
      <c r="WE33" s="608">
        <v>0.24</v>
      </c>
      <c r="WF33" s="608">
        <v>0.12</v>
      </c>
      <c r="WG33" s="608">
        <v>0.1212</v>
      </c>
      <c r="WH33" s="608">
        <v>0.1198</v>
      </c>
      <c r="WI33" s="608">
        <v>0.1065</v>
      </c>
      <c r="WJ33" s="608">
        <v>0.1245</v>
      </c>
      <c r="WK33" s="608">
        <v>0.16800000000000001</v>
      </c>
      <c r="WL33" s="608">
        <v>0.24</v>
      </c>
      <c r="WM33" s="608">
        <v>0.12</v>
      </c>
      <c r="WN33" s="608">
        <v>0.1212</v>
      </c>
      <c r="WO33" s="608">
        <v>0.1198</v>
      </c>
      <c r="WP33" s="608">
        <v>0.1065</v>
      </c>
      <c r="WQ33" s="608">
        <v>0.1245</v>
      </c>
      <c r="WR33" s="608">
        <v>0.16800000000000001</v>
      </c>
      <c r="WS33" s="608">
        <v>0.24</v>
      </c>
      <c r="WT33" s="608">
        <v>0.12</v>
      </c>
      <c r="WU33" s="608">
        <v>0.1212</v>
      </c>
      <c r="WV33" s="608">
        <v>0.1198</v>
      </c>
      <c r="WW33" s="608">
        <v>0.1065</v>
      </c>
      <c r="WX33" s="608">
        <v>0.1245</v>
      </c>
      <c r="WY33" s="608">
        <v>0.16800000000000001</v>
      </c>
      <c r="WZ33" s="608">
        <v>0.24</v>
      </c>
      <c r="XA33" s="608">
        <v>0.12</v>
      </c>
      <c r="XB33" s="608">
        <v>0.1212</v>
      </c>
      <c r="XC33" s="608">
        <v>0.1198</v>
      </c>
      <c r="XD33" s="608">
        <v>0.1065</v>
      </c>
      <c r="XE33" s="608">
        <v>0.1245</v>
      </c>
      <c r="XF33" s="608">
        <v>0.16800000000000001</v>
      </c>
      <c r="XG33" s="608">
        <v>0.24</v>
      </c>
      <c r="XH33" s="608">
        <v>0.12</v>
      </c>
      <c r="XI33" s="608">
        <v>0.1212</v>
      </c>
      <c r="XJ33" s="608">
        <v>0.1198</v>
      </c>
      <c r="XK33" s="608">
        <v>0.1065</v>
      </c>
      <c r="XL33" s="608">
        <v>0.1245</v>
      </c>
      <c r="XM33" s="608">
        <v>0.16800000000000001</v>
      </c>
      <c r="XN33" s="608">
        <v>0.24</v>
      </c>
      <c r="XO33" s="608">
        <v>0.12</v>
      </c>
      <c r="XP33" s="608">
        <v>0.1212</v>
      </c>
      <c r="XQ33" s="608">
        <v>0.1198</v>
      </c>
      <c r="XR33" s="608">
        <v>0.1065</v>
      </c>
      <c r="XS33" s="608">
        <v>0.1245</v>
      </c>
      <c r="XT33" s="608">
        <v>0.16800000000000001</v>
      </c>
      <c r="XU33" s="608">
        <v>0.24</v>
      </c>
      <c r="XV33" s="608">
        <v>0.12</v>
      </c>
      <c r="XW33" s="608">
        <v>0.1212</v>
      </c>
      <c r="XX33" s="608">
        <v>0.1198</v>
      </c>
      <c r="XY33" s="608">
        <v>0.1065</v>
      </c>
      <c r="XZ33" s="608">
        <v>0.1245</v>
      </c>
      <c r="YA33" s="608">
        <v>0.16800000000000001</v>
      </c>
      <c r="YB33" s="608">
        <v>0.24</v>
      </c>
      <c r="YC33" s="608">
        <v>0.12</v>
      </c>
      <c r="YD33" s="608">
        <v>0.1212</v>
      </c>
      <c r="YE33" s="608">
        <v>0.1198</v>
      </c>
      <c r="YF33" s="608">
        <v>0.1065</v>
      </c>
      <c r="YG33" s="608">
        <v>0.1245</v>
      </c>
      <c r="YH33" s="608">
        <v>0.16800000000000001</v>
      </c>
      <c r="YI33" s="608">
        <v>0.24</v>
      </c>
      <c r="YJ33" s="608">
        <v>0.12</v>
      </c>
      <c r="YK33" s="608">
        <v>0.1212</v>
      </c>
      <c r="YL33" s="608">
        <v>0.1198</v>
      </c>
      <c r="YM33" s="608">
        <v>0.1065</v>
      </c>
      <c r="YN33" s="608">
        <v>0.1245</v>
      </c>
      <c r="YO33" s="608">
        <v>0.16800000000000001</v>
      </c>
      <c r="YP33" s="608">
        <v>0.24</v>
      </c>
      <c r="YQ33" s="608">
        <v>0.1595</v>
      </c>
      <c r="YR33" s="608">
        <v>0.10589999999999999</v>
      </c>
      <c r="YS33" s="608">
        <v>0.11600000000000001</v>
      </c>
      <c r="YT33" s="608">
        <v>0.113</v>
      </c>
      <c r="YU33" s="608">
        <v>0.13550000000000001</v>
      </c>
      <c r="YV33" s="608">
        <v>0.1406</v>
      </c>
      <c r="YW33" s="608">
        <v>0.22950000000000001</v>
      </c>
      <c r="YX33" s="608">
        <v>0.12</v>
      </c>
      <c r="YY33" s="608">
        <v>0.1212</v>
      </c>
      <c r="YZ33" s="608">
        <v>0.1198</v>
      </c>
      <c r="ZA33" s="608">
        <v>0.1065</v>
      </c>
      <c r="ZB33" s="608">
        <v>0.1245</v>
      </c>
      <c r="ZC33" s="608">
        <v>0.16800000000000001</v>
      </c>
      <c r="ZD33" s="608">
        <v>0.24</v>
      </c>
      <c r="ZE33" s="608">
        <v>0.12</v>
      </c>
      <c r="ZF33" s="608">
        <v>0.1212</v>
      </c>
      <c r="ZG33" s="608">
        <v>0.1198</v>
      </c>
      <c r="ZH33" s="608">
        <v>0.1065</v>
      </c>
      <c r="ZI33" s="608">
        <v>0.1245</v>
      </c>
      <c r="ZJ33" s="608">
        <v>0.16800000000000001</v>
      </c>
      <c r="ZK33" s="608">
        <v>0.24</v>
      </c>
      <c r="ZL33" s="608">
        <v>0.12</v>
      </c>
      <c r="ZM33" s="608">
        <v>0.1212</v>
      </c>
      <c r="ZN33" s="608">
        <v>0.1198</v>
      </c>
      <c r="ZO33" s="608">
        <v>0.1065</v>
      </c>
      <c r="ZP33" s="608">
        <v>0.1245</v>
      </c>
      <c r="ZQ33" s="608">
        <v>0.16800000000000001</v>
      </c>
      <c r="ZR33" s="608">
        <v>0.24</v>
      </c>
      <c r="ZS33" s="608">
        <v>0.12</v>
      </c>
      <c r="ZT33" s="608">
        <v>0.1212</v>
      </c>
      <c r="ZU33" s="608">
        <v>0.1198</v>
      </c>
      <c r="ZV33" s="608">
        <v>0.1065</v>
      </c>
      <c r="ZW33" s="608">
        <v>0.1245</v>
      </c>
      <c r="ZX33" s="608">
        <v>0.16800000000000001</v>
      </c>
      <c r="ZY33" s="608">
        <v>0.24</v>
      </c>
      <c r="ZZ33" s="608">
        <v>0.12</v>
      </c>
      <c r="AAA33" s="608">
        <v>0.1212</v>
      </c>
      <c r="AAB33" s="608">
        <v>0.1198</v>
      </c>
      <c r="AAC33" s="608">
        <v>0.1065</v>
      </c>
      <c r="AAD33" s="608">
        <v>0.1245</v>
      </c>
      <c r="AAE33" s="608">
        <v>0.16800000000000001</v>
      </c>
      <c r="AAF33" s="608">
        <v>0.24</v>
      </c>
      <c r="AAG33" s="608">
        <v>0.12</v>
      </c>
      <c r="AAH33" s="608">
        <v>0.1212</v>
      </c>
      <c r="AAI33" s="608">
        <v>0.1198</v>
      </c>
      <c r="AAJ33" s="608">
        <v>0.1065</v>
      </c>
      <c r="AAK33" s="608">
        <v>0.1245</v>
      </c>
      <c r="AAL33" s="608">
        <v>0.16800000000000001</v>
      </c>
      <c r="AAM33" s="608">
        <v>0.24</v>
      </c>
      <c r="AAN33" s="608">
        <v>0.12</v>
      </c>
      <c r="AAO33" s="608">
        <v>0.1212</v>
      </c>
      <c r="AAP33" s="608">
        <v>0.1198</v>
      </c>
      <c r="AAQ33" s="608">
        <v>0.1065</v>
      </c>
      <c r="AAR33" s="608">
        <v>0.1245</v>
      </c>
      <c r="AAS33" s="608">
        <v>0.16800000000000001</v>
      </c>
      <c r="AAT33" s="608">
        <v>0.24</v>
      </c>
      <c r="AAU33" s="608">
        <v>0.12</v>
      </c>
      <c r="AAV33" s="608">
        <v>0.1212</v>
      </c>
      <c r="AAW33" s="608">
        <v>0.1198</v>
      </c>
      <c r="AAX33" s="608">
        <v>0.1065</v>
      </c>
      <c r="AAY33" s="608">
        <v>0.1245</v>
      </c>
      <c r="AAZ33" s="608">
        <v>0.16800000000000001</v>
      </c>
      <c r="ABA33" s="608">
        <v>0.24</v>
      </c>
      <c r="ABB33" s="608">
        <v>0.12</v>
      </c>
      <c r="ABC33" s="608">
        <v>0.1212</v>
      </c>
      <c r="ABD33" s="608">
        <v>0.1198</v>
      </c>
      <c r="ABE33" s="608">
        <v>0.1065</v>
      </c>
      <c r="ABF33" s="608">
        <v>0.1245</v>
      </c>
      <c r="ABG33" s="608">
        <v>0.16800000000000001</v>
      </c>
      <c r="ABH33" s="608">
        <v>0.24</v>
      </c>
      <c r="ABI33" s="608">
        <v>0.12</v>
      </c>
      <c r="ABJ33" s="608">
        <v>0.1212</v>
      </c>
      <c r="ABK33" s="608">
        <v>0.1198</v>
      </c>
      <c r="ABL33" s="608">
        <v>0.1065</v>
      </c>
      <c r="ABM33" s="608">
        <v>0.1245</v>
      </c>
      <c r="ABN33" s="608">
        <v>0.16800000000000001</v>
      </c>
      <c r="ABO33" s="608">
        <v>0.24</v>
      </c>
      <c r="ABP33" s="608">
        <v>0.12</v>
      </c>
      <c r="ABQ33" s="608">
        <v>0.1212</v>
      </c>
      <c r="ABR33" s="608">
        <v>0.1198</v>
      </c>
      <c r="ABS33" s="608">
        <v>0.1065</v>
      </c>
      <c r="ABT33" s="608">
        <v>0.1245</v>
      </c>
      <c r="ABU33" s="608">
        <v>0.16800000000000001</v>
      </c>
      <c r="ABV33" s="608">
        <v>0.24</v>
      </c>
      <c r="ABW33" s="608">
        <v>0.12</v>
      </c>
      <c r="ABX33" s="608">
        <v>0.1212</v>
      </c>
      <c r="ABY33" s="608">
        <v>0.1198</v>
      </c>
      <c r="ABZ33" s="608">
        <v>0.1065</v>
      </c>
      <c r="ACA33" s="608">
        <v>0.1245</v>
      </c>
      <c r="ACB33" s="608">
        <v>0.16800000000000001</v>
      </c>
      <c r="ACC33" s="608">
        <v>0.24</v>
      </c>
      <c r="ACD33" s="608">
        <v>0.12</v>
      </c>
      <c r="ACE33" s="608">
        <v>0.1212</v>
      </c>
      <c r="ACF33" s="608">
        <v>0.1198</v>
      </c>
      <c r="ACG33" s="608">
        <v>0.1065</v>
      </c>
      <c r="ACH33" s="608">
        <v>0.1245</v>
      </c>
      <c r="ACI33" s="608">
        <v>0.16800000000000001</v>
      </c>
      <c r="ACJ33" s="608">
        <v>0.24</v>
      </c>
    </row>
    <row r="34" spans="1:764">
      <c r="H34">
        <v>49</v>
      </c>
      <c r="O34">
        <v>50</v>
      </c>
      <c r="V34">
        <v>51</v>
      </c>
      <c r="AC34">
        <v>52</v>
      </c>
      <c r="AJ34">
        <v>1</v>
      </c>
      <c r="AQ34">
        <v>2</v>
      </c>
      <c r="AX34">
        <v>3</v>
      </c>
      <c r="BE34">
        <v>4</v>
      </c>
      <c r="BL34">
        <v>5</v>
      </c>
      <c r="BS34">
        <v>6</v>
      </c>
      <c r="BZ34">
        <v>7</v>
      </c>
      <c r="CG34">
        <v>8</v>
      </c>
      <c r="CN34">
        <v>9</v>
      </c>
      <c r="CU34">
        <v>10</v>
      </c>
      <c r="DB34">
        <v>11</v>
      </c>
      <c r="DI34">
        <v>12</v>
      </c>
      <c r="DP34">
        <v>13</v>
      </c>
      <c r="DW34">
        <v>14</v>
      </c>
      <c r="ED34">
        <v>15</v>
      </c>
      <c r="EK34">
        <v>16</v>
      </c>
      <c r="ER34">
        <v>17</v>
      </c>
      <c r="EY34">
        <v>18</v>
      </c>
      <c r="FF34">
        <v>19</v>
      </c>
      <c r="FM34">
        <v>20</v>
      </c>
      <c r="FT34">
        <v>21</v>
      </c>
      <c r="GA34">
        <v>22</v>
      </c>
      <c r="GH34">
        <v>23</v>
      </c>
      <c r="GO34">
        <v>24</v>
      </c>
      <c r="GV34">
        <v>25</v>
      </c>
      <c r="HC34">
        <v>26</v>
      </c>
      <c r="HJ34">
        <v>27</v>
      </c>
      <c r="HQ34">
        <v>28</v>
      </c>
      <c r="HX34">
        <v>29</v>
      </c>
      <c r="IE34">
        <v>30</v>
      </c>
      <c r="IL34">
        <v>31</v>
      </c>
      <c r="IS34">
        <v>32</v>
      </c>
      <c r="IZ34">
        <v>33</v>
      </c>
      <c r="JG34">
        <v>34</v>
      </c>
      <c r="JN34">
        <v>35</v>
      </c>
      <c r="JU34">
        <v>36</v>
      </c>
      <c r="KB34">
        <v>37</v>
      </c>
      <c r="KI34">
        <v>38</v>
      </c>
      <c r="KP34">
        <v>39</v>
      </c>
      <c r="KW34">
        <v>40</v>
      </c>
      <c r="LD34">
        <v>41</v>
      </c>
      <c r="LK34">
        <v>42</v>
      </c>
      <c r="LR34">
        <v>43</v>
      </c>
      <c r="LY34">
        <v>44</v>
      </c>
      <c r="MF34">
        <v>45</v>
      </c>
      <c r="MM34">
        <v>46</v>
      </c>
      <c r="MT34">
        <v>47</v>
      </c>
      <c r="NA34">
        <v>48</v>
      </c>
      <c r="NH34">
        <v>49</v>
      </c>
      <c r="NO34">
        <v>50</v>
      </c>
      <c r="NV34">
        <v>51</v>
      </c>
      <c r="OC34">
        <v>52</v>
      </c>
      <c r="OJ34">
        <v>53</v>
      </c>
      <c r="OQ34">
        <v>1</v>
      </c>
      <c r="OX34">
        <v>2</v>
      </c>
      <c r="PE34">
        <v>3</v>
      </c>
      <c r="PL34">
        <v>4</v>
      </c>
      <c r="PS34">
        <v>5</v>
      </c>
      <c r="PZ34">
        <v>6</v>
      </c>
      <c r="QG34">
        <v>7</v>
      </c>
      <c r="QN34">
        <v>8</v>
      </c>
      <c r="QU34">
        <v>9</v>
      </c>
      <c r="RB34">
        <v>10</v>
      </c>
      <c r="RI34">
        <v>11</v>
      </c>
      <c r="RP34">
        <v>12</v>
      </c>
      <c r="RW34">
        <v>13</v>
      </c>
      <c r="SD34">
        <v>14</v>
      </c>
      <c r="SK34">
        <v>15</v>
      </c>
      <c r="SR34">
        <v>16</v>
      </c>
      <c r="SY34">
        <v>17</v>
      </c>
      <c r="TF34">
        <v>18</v>
      </c>
      <c r="TM34">
        <v>19</v>
      </c>
      <c r="TT34">
        <v>20</v>
      </c>
      <c r="UA34">
        <v>21</v>
      </c>
      <c r="UH34">
        <v>22</v>
      </c>
      <c r="UI34">
        <v>1.0445396362945527</v>
      </c>
      <c r="UO34">
        <v>23</v>
      </c>
      <c r="UP34">
        <v>1.0445396362945527</v>
      </c>
      <c r="UV34">
        <v>24</v>
      </c>
      <c r="UW34">
        <v>1.0445396362945527</v>
      </c>
      <c r="VC34">
        <v>25</v>
      </c>
      <c r="VD34">
        <v>1.0445396362945527</v>
      </c>
      <c r="VJ34">
        <v>26</v>
      </c>
      <c r="VK34">
        <v>1.0445396362945527</v>
      </c>
      <c r="VQ34">
        <v>27</v>
      </c>
      <c r="VR34">
        <v>1.0445396362945527</v>
      </c>
      <c r="VX34">
        <v>28</v>
      </c>
      <c r="VY34">
        <v>1.0445396362945527</v>
      </c>
      <c r="WE34">
        <v>29</v>
      </c>
      <c r="WF34">
        <v>1.0445396362945527</v>
      </c>
      <c r="WL34">
        <v>30</v>
      </c>
      <c r="WM34">
        <v>1.0445396362945527</v>
      </c>
      <c r="WS34">
        <v>31</v>
      </c>
      <c r="WT34">
        <v>1.0445396362945527</v>
      </c>
      <c r="WZ34">
        <v>32</v>
      </c>
      <c r="XA34">
        <v>1.0445396362945527</v>
      </c>
      <c r="XG34">
        <v>33</v>
      </c>
      <c r="XH34">
        <v>1.0445396362945527</v>
      </c>
      <c r="XN34">
        <v>34</v>
      </c>
      <c r="XO34">
        <v>1.0445396362945527</v>
      </c>
      <c r="XU34">
        <v>35</v>
      </c>
      <c r="XV34">
        <v>1.04453963629455</v>
      </c>
      <c r="YB34">
        <v>36</v>
      </c>
      <c r="YC34">
        <v>1.0445396362945527</v>
      </c>
      <c r="YI34">
        <v>37</v>
      </c>
      <c r="YJ34">
        <v>1.0445396362945527</v>
      </c>
      <c r="YP34">
        <v>38</v>
      </c>
      <c r="YQ34">
        <v>1.0445396362945527</v>
      </c>
      <c r="YW34">
        <v>39</v>
      </c>
      <c r="YX34">
        <v>1.0445396362945527</v>
      </c>
      <c r="ZD34">
        <v>40</v>
      </c>
      <c r="ZE34">
        <v>1.0445396362945527</v>
      </c>
      <c r="ZK34">
        <v>41</v>
      </c>
      <c r="ZL34">
        <v>1.0445396362945527</v>
      </c>
      <c r="ZR34">
        <v>42</v>
      </c>
      <c r="ZS34">
        <v>1.0445396362945527</v>
      </c>
      <c r="ZY34">
        <v>43</v>
      </c>
      <c r="ZZ34">
        <v>1.0445396362945527</v>
      </c>
      <c r="AAF34">
        <v>44</v>
      </c>
      <c r="AAG34">
        <v>1.04453963629455</v>
      </c>
      <c r="AAM34">
        <v>45</v>
      </c>
      <c r="AAN34">
        <v>1.0445396362945527</v>
      </c>
      <c r="AAT34">
        <v>46</v>
      </c>
      <c r="AAU34">
        <v>1.0445396362945527</v>
      </c>
      <c r="ABA34">
        <v>47</v>
      </c>
      <c r="ABB34">
        <v>1.0445396362945527</v>
      </c>
      <c r="ABH34">
        <v>48</v>
      </c>
      <c r="ABI34">
        <v>1.0445396362945527</v>
      </c>
      <c r="ABO34">
        <v>49</v>
      </c>
      <c r="ABV34">
        <v>50</v>
      </c>
      <c r="ACC34">
        <v>51</v>
      </c>
      <c r="ACJ34">
        <v>52</v>
      </c>
    </row>
    <row r="35" spans="1:764">
      <c r="A35" s="597" t="s">
        <v>341</v>
      </c>
      <c r="H35" s="348">
        <f>'Proy 2023 vs 2022'!D6</f>
        <v>71475.376000000004</v>
      </c>
      <c r="O35" s="348">
        <f>'Proy 2023 vs 2022'!I6</f>
        <v>52070.032000000007</v>
      </c>
      <c r="V35" s="348">
        <f>'Proy 2023 vs 2022'!N6</f>
        <v>65892.162500000006</v>
      </c>
      <c r="AC35" s="348">
        <f>'Proy 2023 vs 2022'!S6</f>
        <v>46546.44</v>
      </c>
      <c r="AJ35" s="348">
        <f>'Proy 2023 vs 2022'!AB6</f>
        <v>45766.32</v>
      </c>
      <c r="AQ35" s="348">
        <f>'Proy 2023 vs 2022'!AG6</f>
        <v>59323.35</v>
      </c>
      <c r="AX35" s="348">
        <f>'Proy 2023 vs 2022'!AL6</f>
        <v>75998.460000000006</v>
      </c>
      <c r="BE35" s="348">
        <f>'Proy 2023 vs 2022'!AQ6</f>
        <v>50321.17</v>
      </c>
      <c r="BL35" s="348">
        <f>'Proy 2023 vs 2022'!AZ6</f>
        <v>63492.390000000007</v>
      </c>
      <c r="BS35" s="348">
        <f>'Proy 2023 vs 2022'!BE6</f>
        <v>61300.659600000006</v>
      </c>
      <c r="BZ35" s="348">
        <f>'Proy 2023 vs 2022'!BJ6</f>
        <v>72596.5524</v>
      </c>
      <c r="CG35" s="348">
        <f>'Proy 2023 vs 2022'!BO6</f>
        <v>54667.785600000003</v>
      </c>
      <c r="CN35" s="348">
        <f>'Proy 2023 vs 2022'!BT6</f>
        <v>58943.538</v>
      </c>
      <c r="CU35" s="348">
        <f>'Proy 2023 vs 2022'!CC6</f>
        <v>89990.42760000001</v>
      </c>
      <c r="DB35" s="348">
        <f>'Proy 2023 vs 2022'!CH6</f>
        <v>80286.714000000007</v>
      </c>
      <c r="DI35" s="348">
        <f>'Proy 2023 vs 2022'!CM6</f>
        <v>79515.928800000009</v>
      </c>
      <c r="DP35" s="348">
        <f>'Proy 2023 vs 2022'!CR6</f>
        <v>108757.9332</v>
      </c>
      <c r="DW35" s="348">
        <f>'Proy 2023 vs 2022'!DB6</f>
        <v>101041.20360000002</v>
      </c>
      <c r="ED35" s="348">
        <f>'Proy 2023 vs 2022'!DG6</f>
        <v>105182.60400000001</v>
      </c>
      <c r="EK35" s="348">
        <f>'Proy 2023 vs 2022'!DL6</f>
        <v>85468.899600000004</v>
      </c>
      <c r="ER35" s="348">
        <f>'Proy 2023 vs 2022'!DQ6</f>
        <v>73658.559599999993</v>
      </c>
      <c r="EY35" s="348">
        <f>'Proy 2023 vs 2022'!DZ6</f>
        <v>78956.639999999999</v>
      </c>
      <c r="FF35" s="348">
        <f>'Proy 2023 vs 2022'!EE6</f>
        <v>80734.276800000007</v>
      </c>
      <c r="FM35" s="348">
        <f>'Proy 2023 vs 2022'!EJ6</f>
        <v>80896.903200000015</v>
      </c>
      <c r="FT35" s="348">
        <f>'Proy 2023 vs 2022'!EO6</f>
        <v>73594.818000000014</v>
      </c>
      <c r="GA35" s="348">
        <f>'Proy 2023 vs 2022'!ET6</f>
        <v>106159.9608</v>
      </c>
      <c r="GH35" s="348">
        <f>'Proy 2023 vs 2022'!FD6</f>
        <v>96627.038400000005</v>
      </c>
      <c r="GO35" s="348">
        <f>'Proy 2023 vs 2022'!FI6</f>
        <v>77717.2644</v>
      </c>
      <c r="GV35" s="348">
        <f>'Proy 2023 vs 2022'!FN6</f>
        <v>75598.995599999995</v>
      </c>
      <c r="HC35" s="348">
        <f>'Proy 2023 vs 2022'!FS6</f>
        <v>66137.817600000009</v>
      </c>
      <c r="HJ35" s="348">
        <f>'Proy 2023 vs 2022'!GB6</f>
        <v>65036.2716</v>
      </c>
      <c r="HQ35" s="348">
        <f>'Proy 2023 vs 2022'!GG6</f>
        <v>58754.808000000012</v>
      </c>
      <c r="HX35" s="348">
        <f>'Proy 2023 vs 2022'!GL6</f>
        <v>67278.470400000006</v>
      </c>
      <c r="IE35" s="348">
        <f>'Proy 2023 vs 2022'!GQ6</f>
        <v>56637.802800000005</v>
      </c>
      <c r="IL35" s="348">
        <f>'Proy 2023 vs 2022'!GZ6</f>
        <v>71381.822400000005</v>
      </c>
      <c r="IS35" s="348">
        <f>'Proy 2023 vs 2022'!HE6</f>
        <v>61136.8128</v>
      </c>
      <c r="IZ35" s="348">
        <f>'Proy 2023 vs 2022'!HJ6</f>
        <v>84435.836400000015</v>
      </c>
      <c r="JG35" s="348">
        <f>'Proy 2023 vs 2022'!HO6</f>
        <v>68184.342000000004</v>
      </c>
      <c r="JN35" s="348">
        <f>'Proy 2023 vs 2022'!HT6</f>
        <v>62249.742000000006</v>
      </c>
      <c r="JO35" s="348"/>
      <c r="JU35" s="348">
        <f>'Proy 2023 vs 2022'!IC6</f>
        <v>56760.9012</v>
      </c>
      <c r="KB35" s="348">
        <f>'Proy 2023 vs 2022'!IH6</f>
        <v>67006.213199999998</v>
      </c>
      <c r="KI35" s="348">
        <f>'Proy 2023 vs 2022'!IM6</f>
        <v>70118.157600000006</v>
      </c>
      <c r="KP35" s="348">
        <f>'Proy 2023 vs 2022'!IR6</f>
        <v>108389.59920000001</v>
      </c>
      <c r="KW35" s="348">
        <f>'Proy 2023 vs 2022'!JA6</f>
        <v>101089.8144</v>
      </c>
      <c r="LD35" s="348">
        <f>'Proy 2023 vs 2022'!JF6</f>
        <v>70093.112399999998</v>
      </c>
      <c r="LK35" s="348">
        <f>'Proy 2023 vs 2022'!JK6</f>
        <v>91627.858800000002</v>
      </c>
      <c r="LR35" s="348">
        <f>'Proy 2023 vs 2022'!JP6</f>
        <v>94161.71160000001</v>
      </c>
      <c r="LY35" s="348">
        <f>'Proy 2023 vs 2022'!JY6</f>
        <v>203867.79920000001</v>
      </c>
      <c r="MF35" s="348">
        <f>'Proy 2023 vs 2022'!KD6</f>
        <v>156640.00560000003</v>
      </c>
      <c r="MM35" s="348">
        <f>'Proy 2023 vs 2022'!KI6</f>
        <v>196521.01040000003</v>
      </c>
      <c r="MS35" s="348">
        <v>323954.05120000005</v>
      </c>
      <c r="MT35" s="728">
        <v>315618.62</v>
      </c>
      <c r="MZ35" s="348">
        <v>80426.403200000001</v>
      </c>
      <c r="NA35" s="728">
        <v>91042.240000000005</v>
      </c>
      <c r="NH35" s="348">
        <f>'Proy 2024 vs 2023'!D6</f>
        <v>71794.696899999995</v>
      </c>
      <c r="NI35" s="339">
        <f>NH35/$NH$65</f>
        <v>2.3536620339090972E-2</v>
      </c>
      <c r="NO35" s="348">
        <f>'Proy 2024 vs 2023'!I6</f>
        <v>73328.547599999991</v>
      </c>
      <c r="NP35" s="339">
        <f>NO35/$NO$65</f>
        <v>2.4669066413150465E-2</v>
      </c>
      <c r="NV35" s="348">
        <f>'Proy 2024 vs 2023'!N6</f>
        <v>60756.325799999999</v>
      </c>
      <c r="NW35" s="339">
        <f>NV35/$NV$65</f>
        <v>2.2387896896440017E-2</v>
      </c>
      <c r="OC35" s="348">
        <f>'Proy 2024 vs 2023'!S6</f>
        <v>58103.402199999997</v>
      </c>
      <c r="OD35" s="339">
        <f>OC35/$OC$65</f>
        <v>2.3400369705811826E-2</v>
      </c>
      <c r="OI35" s="339">
        <f>OJ35/$OJ$65</f>
        <v>2.6246037883449251E-2</v>
      </c>
      <c r="OJ35" s="348">
        <f>'Proy 2024 vs 2023'!X6</f>
        <v>71252.681100000002</v>
      </c>
      <c r="OK35" s="348">
        <f>SUM(NH35:OJ35)</f>
        <v>335235.77383999119</v>
      </c>
      <c r="OQ35" s="348">
        <f>'Proy 2024 vs 2023'!AG6</f>
        <v>64864.335600000006</v>
      </c>
      <c r="OX35" s="348">
        <f>'Proy 2024 vs 2023'!AL6</f>
        <v>85655.232000000004</v>
      </c>
      <c r="PE35" s="362">
        <f>'Proy 2024 vs 2023'!AQ6</f>
        <v>62082.352800000008</v>
      </c>
      <c r="PL35" s="362">
        <f>'Proy 2024 vs 2023'!AV6</f>
        <v>67216.726800000004</v>
      </c>
      <c r="PS35" s="348">
        <f>'Proy 2024 vs 2023'!BE6</f>
        <v>60530.606249999997</v>
      </c>
      <c r="PZ35" s="348">
        <f>'Proy 2024 vs 2023'!BJ6</f>
        <v>57836.944349999998</v>
      </c>
      <c r="QG35" s="348">
        <f>'Proy 2024 vs 2023'!BO6</f>
        <v>63609.233699999997</v>
      </c>
      <c r="QN35" s="348">
        <f>'Proy 2024 vs 2023'!BT6</f>
        <v>66532.126199999999</v>
      </c>
      <c r="QU35" s="348">
        <f>'Proy 2024 vs 2023'!BY6</f>
        <v>63122.123999999996</v>
      </c>
      <c r="RB35" s="348">
        <f>'Proy 2024 vs 2023'!CH6</f>
        <v>68800.938299999994</v>
      </c>
      <c r="RI35" s="348">
        <f>'Proy 2024 vs 2023'!CM6</f>
        <v>82934.191199999987</v>
      </c>
      <c r="RP35" s="348">
        <f>'Proy 2024 vs 2023'!CR6</f>
        <v>109934.23095</v>
      </c>
      <c r="RW35" s="348">
        <f>'Proy 2024 vs 2023'!CW6</f>
        <v>108016.82625</v>
      </c>
      <c r="SD35" s="348">
        <f>'Proy 2024 vs 2023'!DG6</f>
        <v>106863.07979999999</v>
      </c>
      <c r="SK35" s="348">
        <f>'Proy 2024 vs 2023'!DL6</f>
        <v>81523.886249999996</v>
      </c>
      <c r="SR35" s="348">
        <f>'Proy 2024 vs 2023'!DQ6</f>
        <v>74833.289999999994</v>
      </c>
      <c r="SY35" s="348">
        <f>'Proy 2024 vs 2023'!DV6</f>
        <v>72442.69515</v>
      </c>
      <c r="TF35" s="348">
        <f>'Proy 2024 vs 2023'!EE6</f>
        <v>78996.630600000004</v>
      </c>
      <c r="TM35" s="348">
        <f>'Proy 2024 vs 2023'!EJ6</f>
        <v>98561.628450000004</v>
      </c>
      <c r="TT35" s="348">
        <f>'Proy 2024 vs 2023'!EO6</f>
        <v>90594.278250000003</v>
      </c>
      <c r="UA35" s="348">
        <f>'Proy 2024 vs 2023'!ET6</f>
        <v>90156.691049999994</v>
      </c>
      <c r="UH35" s="348">
        <f>'Proy 2024 vs 2023'!EY6</f>
        <v>93607.461450000003</v>
      </c>
      <c r="UO35" s="348">
        <f>'Proy 2024 vs 2023'!FI6</f>
        <v>92561.784</v>
      </c>
      <c r="UV35" s="348">
        <f>'Proy 2024 vs 2023'!FN6</f>
        <v>75616.348500000007</v>
      </c>
      <c r="VC35" s="348">
        <f>'Proy 2024 vs 2023'!FS6</f>
        <v>69942.474000000002</v>
      </c>
      <c r="VJ35" s="348">
        <f>'Proy 2024 vs 2023'!FX6</f>
        <v>57050.605500000005</v>
      </c>
      <c r="VQ35" s="348">
        <f>'Proy 2024 vs 2023'!GG6</f>
        <v>72300.952499999999</v>
      </c>
      <c r="VX35" s="348">
        <f>'Proy 2024 vs 2023'!GL6</f>
        <v>63904.112999999998</v>
      </c>
      <c r="WE35" s="348">
        <f>'Proy 2024 vs 2023'!GQ6</f>
        <v>70146.7935</v>
      </c>
      <c r="WL35" s="348">
        <f>'Proy 2024 vs 2023'!GV6</f>
        <v>63829.038</v>
      </c>
      <c r="WS35" s="348">
        <f>'Proy 2024 vs 2023'!HE6</f>
        <v>66736.11</v>
      </c>
      <c r="WZ35" s="348">
        <f>'Proy 2024 vs 2023'!HJ6</f>
        <v>65198.563500000004</v>
      </c>
      <c r="XG35" s="348">
        <f>'Proy 2024 vs 2023'!HO6</f>
        <v>74776.348500000007</v>
      </c>
      <c r="XN35" s="348">
        <f>'Proy 2024 vs 2023'!HT6</f>
        <v>55461.871500000001</v>
      </c>
      <c r="XU35" s="348">
        <f>'Proy 2024 vs 2023'!HY6</f>
        <v>62739.159000000007</v>
      </c>
      <c r="YB35" s="348">
        <f>'Proy 2024 vs 2023'!IH6</f>
        <v>63457.338000000003</v>
      </c>
      <c r="YI35" s="348">
        <f>'Proy 2024 vs 2023'!IM6</f>
        <v>83264.097000000009</v>
      </c>
      <c r="YP35" s="348">
        <f>'Proy 2024 vs 2023'!IR6</f>
        <v>108500.72100000001</v>
      </c>
      <c r="YW35" s="348">
        <f>'Proy 2024 vs 2023'!IW6</f>
        <v>108893.4105</v>
      </c>
      <c r="ZD35" s="348">
        <f>'Proy 2024 vs 2023'!JF6</f>
        <v>77298.511500000008</v>
      </c>
      <c r="ZK35" s="348">
        <f>'Proy 2024 vs 2023'!JK6</f>
        <v>84149.950500000006</v>
      </c>
      <c r="ZR35" s="348">
        <f>'Proy 2024 vs 2023'!JP6</f>
        <v>113109.74850000002</v>
      </c>
      <c r="ZY35" s="348">
        <f>'Proy 2024 vs 2023'!JU6</f>
        <v>214061.18916000001</v>
      </c>
      <c r="AAF35" s="348">
        <f>'Proy 2024 vs 2023'!KD6</f>
        <v>184289.15400000001</v>
      </c>
      <c r="AAG35">
        <f>AAF35*$AAG$34</f>
        <v>192497.32589219033</v>
      </c>
      <c r="AAM35" s="348">
        <f>'Proy 2024 vs 2023'!KI6</f>
        <v>238017.66450000001</v>
      </c>
      <c r="AAN35">
        <f>AAM35*$AAG$34</f>
        <v>248618.88470850824</v>
      </c>
      <c r="AAT35" s="348">
        <f>'Proy 2024 vs 2023'!KN6</f>
        <v>337860.63150000002</v>
      </c>
      <c r="AAU35">
        <f>AAT35*$AAG$34</f>
        <v>352908.82114525704</v>
      </c>
      <c r="ABA35" s="348">
        <f>'Proy 2024 vs 2023'!KS6</f>
        <v>150204.40050000002</v>
      </c>
      <c r="ABB35">
        <f>ABA35*$AAG$34</f>
        <v>156894.44986811094</v>
      </c>
      <c r="ABH35" s="348">
        <f>'Proy 2024 vs 2023'!KX6</f>
        <v>75981.538499999995</v>
      </c>
      <c r="ABI35">
        <f>ABH35*$AAG$34</f>
        <v>79365.72858989035</v>
      </c>
    </row>
    <row r="36" spans="1:764">
      <c r="A36" s="598" t="s">
        <v>342</v>
      </c>
      <c r="H36" s="348">
        <f>'Proy 2023 vs 2022'!D7</f>
        <v>67923.8</v>
      </c>
      <c r="O36" s="348">
        <f>'Proy 2023 vs 2022'!I7</f>
        <v>48829.525000000001</v>
      </c>
      <c r="V36" s="348">
        <f>'Proy 2023 vs 2022'!N7</f>
        <v>59203.575000000004</v>
      </c>
      <c r="AC36" s="348">
        <f>'Proy 2023 vs 2022'!S7</f>
        <v>55717.031999999992</v>
      </c>
      <c r="AJ36" s="348">
        <f>'Proy 2023 vs 2022'!AB7</f>
        <v>64762.095999999998</v>
      </c>
      <c r="AQ36" s="348">
        <f>'Proy 2023 vs 2022'!AG7</f>
        <v>77401.850000000006</v>
      </c>
      <c r="AX36" s="348">
        <f>'Proy 2023 vs 2022'!AL7</f>
        <v>74474.45</v>
      </c>
      <c r="BE36" s="348">
        <f>'Proy 2023 vs 2022'!AQ7</f>
        <v>60696.012499999997</v>
      </c>
      <c r="BL36" s="348">
        <f>'Proy 2023 vs 2022'!AZ7</f>
        <v>61529.004000000008</v>
      </c>
      <c r="BS36" s="348">
        <f>'Proy 2023 vs 2022'!BE7</f>
        <v>69008.176800000001</v>
      </c>
      <c r="BZ36" s="348">
        <f>'Proy 2023 vs 2022'!BJ7</f>
        <v>63112.629600000007</v>
      </c>
      <c r="CG36" s="348">
        <f>'Proy 2023 vs 2022'!BO7</f>
        <v>62111.772000000004</v>
      </c>
      <c r="CN36" s="348">
        <f>'Proy 2023 vs 2022'!BT7</f>
        <v>60707.2212</v>
      </c>
      <c r="CU36" s="348">
        <f>'Proy 2023 vs 2022'!CC7</f>
        <v>59627.253600000011</v>
      </c>
      <c r="DB36" s="348">
        <f>'Proy 2023 vs 2022'!CH7</f>
        <v>83583.759600000005</v>
      </c>
      <c r="DI36" s="348">
        <f>'Proy 2023 vs 2022'!CM7</f>
        <v>86288.187600000005</v>
      </c>
      <c r="DP36" s="348">
        <f>'Proy 2023 vs 2022'!CR7</f>
        <v>100713.86640000001</v>
      </c>
      <c r="DW36" s="348">
        <f>'Proy 2023 vs 2022'!DB7</f>
        <v>88008.735600000015</v>
      </c>
      <c r="ED36" s="348">
        <f>'Proy 2023 vs 2022'!DG7</f>
        <v>105515.81640000001</v>
      </c>
      <c r="EK36" s="348">
        <f>'Proy 2023 vs 2022'!DL7</f>
        <v>82182.351599999995</v>
      </c>
      <c r="ER36" s="348">
        <f>'Proy 2023 vs 2022'!DQ7</f>
        <v>74221.390799999994</v>
      </c>
      <c r="EY36" s="348">
        <f>'Proy 2023 vs 2022'!DZ7</f>
        <v>101775.62520000001</v>
      </c>
      <c r="FF36" s="348">
        <f>'Proy 2023 vs 2022'!EE7</f>
        <v>87783.922800000015</v>
      </c>
      <c r="FM36" s="348">
        <f>'Proy 2023 vs 2022'!EJ7</f>
        <v>89499.978000000017</v>
      </c>
      <c r="FT36" s="348">
        <f>'Proy 2023 vs 2022'!EO7</f>
        <v>83581.167600000001</v>
      </c>
      <c r="GA36" s="348">
        <f>'Proy 2023 vs 2022'!ET7</f>
        <v>92739.124800000005</v>
      </c>
      <c r="GH36" s="348">
        <f>'Proy 2023 vs 2022'!FD7</f>
        <v>106605.2448</v>
      </c>
      <c r="GO36" s="348">
        <f>'Proy 2023 vs 2022'!FI7</f>
        <v>82118.145600000018</v>
      </c>
      <c r="GV36" s="348">
        <f>'Proy 2023 vs 2022'!FN7</f>
        <v>90918.860400000005</v>
      </c>
      <c r="HC36" s="348">
        <f>'Proy 2023 vs 2022'!FS7</f>
        <v>90767.195999999996</v>
      </c>
      <c r="HJ36" s="348">
        <f>'Proy 2023 vs 2022'!GB7</f>
        <v>88665.894000000015</v>
      </c>
      <c r="HQ36" s="348">
        <f>'Proy 2023 vs 2022'!GG7</f>
        <v>73264.057199999996</v>
      </c>
      <c r="HX36" s="348">
        <f>'Proy 2023 vs 2022'!GL7</f>
        <v>83403.507600000012</v>
      </c>
      <c r="IE36" s="348">
        <f>'Proy 2023 vs 2022'!GQ7</f>
        <v>71441.794800000003</v>
      </c>
      <c r="IL36" s="348">
        <f>'Proy 2023 vs 2022'!GZ7</f>
        <v>77413.482000000018</v>
      </c>
      <c r="IS36" s="348">
        <f>'Proy 2023 vs 2022'!HE7</f>
        <v>66004.47</v>
      </c>
      <c r="IZ36" s="348">
        <f>'Proy 2023 vs 2022'!HJ7</f>
        <v>74911.240800000014</v>
      </c>
      <c r="JG36" s="348">
        <f>'Proy 2023 vs 2022'!HO7</f>
        <v>62532.723600000005</v>
      </c>
      <c r="JN36" s="348">
        <f>'Proy 2023 vs 2022'!HT7</f>
        <v>62280.824400000005</v>
      </c>
      <c r="JO36" s="348"/>
      <c r="JU36" s="348">
        <f>'Proy 2023 vs 2022'!IC7</f>
        <v>57126.621599999999</v>
      </c>
      <c r="KB36" s="348">
        <f>'Proy 2023 vs 2022'!IH7</f>
        <v>57922.074000000008</v>
      </c>
      <c r="KI36" s="348">
        <f>'Proy 2023 vs 2022'!IM7</f>
        <v>68034.027600000001</v>
      </c>
      <c r="KP36" s="348">
        <f>'Proy 2023 vs 2022'!IR7</f>
        <v>105944.50079999999</v>
      </c>
      <c r="KW36" s="348">
        <f>'Proy 2023 vs 2022'!JA7</f>
        <v>99055.029599999994</v>
      </c>
      <c r="LD36" s="348">
        <f>'Proy 2023 vs 2022'!JF7</f>
        <v>68431.877999999997</v>
      </c>
      <c r="LK36" s="348">
        <f>'Proy 2023 vs 2022'!JK7</f>
        <v>91735.275600000008</v>
      </c>
      <c r="LR36" s="348">
        <f>'Proy 2023 vs 2022'!JP7</f>
        <v>117341.12520000001</v>
      </c>
      <c r="LY36" s="348">
        <f>'Proy 2023 vs 2022'!JY7</f>
        <v>134067.26320000002</v>
      </c>
      <c r="MF36" s="348">
        <f>'Proy 2023 vs 2022'!KD7</f>
        <v>152300.34560000003</v>
      </c>
      <c r="MM36" s="348">
        <f>'Proy 2023 vs 2022'!KI7</f>
        <v>204005.69280000002</v>
      </c>
      <c r="MS36" s="348">
        <v>352081.01760000002</v>
      </c>
      <c r="MT36" s="728">
        <v>343021.91</v>
      </c>
      <c r="MZ36" s="348">
        <v>104551.05440000001</v>
      </c>
      <c r="NA36" s="728">
        <v>118351.75</v>
      </c>
      <c r="NH36" s="348">
        <f>'Proy 2024 vs 2023'!D7</f>
        <v>75870.810299999997</v>
      </c>
      <c r="NI36" s="339">
        <f t="shared" ref="NI36:NI61" si="3761">NH36/$NH$65</f>
        <v>2.4872901954549415E-2</v>
      </c>
      <c r="NO36" s="348">
        <f>'Proy 2024 vs 2023'!I7</f>
        <v>72737.13949999999</v>
      </c>
      <c r="NP36" s="339">
        <f t="shared" ref="NP36:NP61" si="3762">NO36/$NO$65</f>
        <v>2.4470105896766597E-2</v>
      </c>
      <c r="NV36" s="348">
        <f>'Proy 2024 vs 2023'!N7</f>
        <v>64488.647999999994</v>
      </c>
      <c r="NW36" s="339">
        <f t="shared" ref="NW36:NW61" si="3763">NV36/$NV$65</f>
        <v>2.3763207919574567E-2</v>
      </c>
      <c r="OC36" s="348">
        <f>'Proy 2024 vs 2023'!S7</f>
        <v>66260.103799999997</v>
      </c>
      <c r="OD36" s="339">
        <f t="shared" ref="OD36:OD61" si="3764">OC36/$OC$65</f>
        <v>2.6685372404328282E-2</v>
      </c>
      <c r="OI36" s="339">
        <f t="shared" ref="OI36:OI61" si="3765">OJ36/$OJ$65</f>
        <v>2.3939891833761009E-2</v>
      </c>
      <c r="OJ36" s="348">
        <f>'Proy 2024 vs 2023'!X7</f>
        <v>64991.961299999995</v>
      </c>
      <c r="OK36" s="348">
        <f t="shared" ref="OK36:OK61" si="3766">SUM(NH36:OJ36)</f>
        <v>344348.78663147998</v>
      </c>
      <c r="OQ36" s="348">
        <f>'Proy 2024 vs 2023'!AG7</f>
        <v>71873.233200000002</v>
      </c>
      <c r="OX36" s="348">
        <f>'Proy 2024 vs 2023'!AL7</f>
        <v>84766.661999999997</v>
      </c>
      <c r="PE36" s="362">
        <f>'Proy 2024 vs 2023'!AQ7</f>
        <v>56415.614400000006</v>
      </c>
      <c r="PL36" s="362">
        <f>'Proy 2024 vs 2023'!AV7</f>
        <v>67051.638000000006</v>
      </c>
      <c r="PS36" s="348">
        <f>'Proy 2024 vs 2023'!BE7</f>
        <v>60370.536749999992</v>
      </c>
      <c r="PZ36" s="348">
        <f>'Proy 2024 vs 2023'!BJ7</f>
        <v>62740.790099999998</v>
      </c>
      <c r="QG36" s="348">
        <f>'Proy 2024 vs 2023'!BO7</f>
        <v>73428.0864</v>
      </c>
      <c r="QN36" s="348">
        <f>'Proy 2024 vs 2023'!BT7</f>
        <v>78554.644949999987</v>
      </c>
      <c r="QU36" s="348">
        <f>'Proy 2024 vs 2023'!BY7</f>
        <v>76346.133149999994</v>
      </c>
      <c r="RB36" s="348">
        <f>'Proy 2024 vs 2023'!CH7</f>
        <v>86233.62509999999</v>
      </c>
      <c r="RI36" s="348">
        <f>'Proy 2024 vs 2023'!CM7</f>
        <v>77113.231349999987</v>
      </c>
      <c r="RP36" s="348">
        <f>'Proy 2024 vs 2023'!CR7</f>
        <v>93656.685750000004</v>
      </c>
      <c r="RW36" s="348">
        <f>'Proy 2024 vs 2023'!CW7</f>
        <v>99863.260800000004</v>
      </c>
      <c r="SD36" s="348">
        <f>'Proy 2024 vs 2023'!DG7</f>
        <v>122832.0306</v>
      </c>
      <c r="SK36" s="348">
        <f>'Proy 2024 vs 2023'!DL7</f>
        <v>99101.136150000006</v>
      </c>
      <c r="SR36" s="348">
        <f>'Proy 2024 vs 2023'!DQ7</f>
        <v>97666.719599999997</v>
      </c>
      <c r="SY36" s="348">
        <f>'Proy 2024 vs 2023'!DV7</f>
        <v>86498.618399999992</v>
      </c>
      <c r="TF36" s="348">
        <f>'Proy 2024 vs 2023'!EE7</f>
        <v>99166.037249999994</v>
      </c>
      <c r="TM36" s="348">
        <f>'Proy 2024 vs 2023'!EJ7</f>
        <v>119491.56224999999</v>
      </c>
      <c r="TT36" s="348">
        <f>'Proy 2024 vs 2023'!EO7</f>
        <v>109974.75419999998</v>
      </c>
      <c r="UA36" s="348">
        <f>'Proy 2024 vs 2023'!ET7</f>
        <v>83323.480649999983</v>
      </c>
      <c r="UH36" s="348">
        <f>'Proy 2024 vs 2023'!EY7</f>
        <v>103153.57830000001</v>
      </c>
      <c r="UO36" s="348">
        <f>'Proy 2024 vs 2023'!FI7</f>
        <v>114756.76800000001</v>
      </c>
      <c r="UV36" s="348">
        <f>'Proy 2024 vs 2023'!FN7</f>
        <v>92502.910499999998</v>
      </c>
      <c r="VC36" s="348">
        <f>'Proy 2024 vs 2023'!FS7</f>
        <v>89912.014500000005</v>
      </c>
      <c r="VJ36" s="348">
        <f>'Proy 2024 vs 2023'!FX7</f>
        <v>73241.059500000003</v>
      </c>
      <c r="VQ36" s="348">
        <f>'Proy 2024 vs 2023'!GG7</f>
        <v>64331.211000000003</v>
      </c>
      <c r="VX36" s="348">
        <f>'Proy 2024 vs 2023'!GL7</f>
        <v>83115.973500000007</v>
      </c>
      <c r="WE36" s="348">
        <f>'Proy 2024 vs 2023'!GQ7</f>
        <v>78909.295500000007</v>
      </c>
      <c r="WL36" s="348">
        <f>'Proy 2024 vs 2023'!GV7</f>
        <v>84812.153999999995</v>
      </c>
      <c r="WS36" s="348">
        <f>'Proy 2024 vs 2023'!HE7</f>
        <v>73237.447499999995</v>
      </c>
      <c r="WZ36" s="348">
        <f>'Proy 2024 vs 2023'!HJ7</f>
        <v>75738.379499999995</v>
      </c>
      <c r="XG36" s="348">
        <f>'Proy 2024 vs 2023'!HO7</f>
        <v>75164.533500000005</v>
      </c>
      <c r="XN36" s="348">
        <f>'Proy 2024 vs 2023'!HT7</f>
        <v>65185.890000000007</v>
      </c>
      <c r="XU36" s="348">
        <f>'Proy 2024 vs 2023'!HY7</f>
        <v>74636.037000000011</v>
      </c>
      <c r="YB36" s="348">
        <f>'Proy 2024 vs 2023'!IH7</f>
        <v>81707.577000000005</v>
      </c>
      <c r="YI36" s="348">
        <f>'Proy 2024 vs 2023'!IM7</f>
        <v>72947.175000000003</v>
      </c>
      <c r="YP36" s="348">
        <f>'Proy 2024 vs 2023'!IR7</f>
        <v>100327.4685</v>
      </c>
      <c r="YW36" s="348">
        <f>'Proy 2024 vs 2023'!IW7</f>
        <v>116693.31450000001</v>
      </c>
      <c r="ZD36" s="348">
        <f>'Proy 2024 vs 2023'!JF7</f>
        <v>90466.729500000001</v>
      </c>
      <c r="ZK36" s="348">
        <f>'Proy 2024 vs 2023'!JK7</f>
        <v>101873.6355</v>
      </c>
      <c r="ZR36" s="348">
        <f>'Proy 2024 vs 2023'!JP7</f>
        <v>132423.19650000002</v>
      </c>
      <c r="ZY36" s="348">
        <f>'Proy 2024 vs 2023'!JU7</f>
        <v>140770.62636000002</v>
      </c>
      <c r="AAF36" s="348">
        <f>'Proy 2024 vs 2023'!KD7</f>
        <v>216631.128</v>
      </c>
      <c r="AAG36">
        <f t="shared" ref="AAG36:AAG61" si="3767">AAF36*$AAG$34</f>
        <v>226279.79965119812</v>
      </c>
      <c r="AAM36" s="348">
        <f>'Proy 2024 vs 2023'!KI7</f>
        <v>216768.15299999999</v>
      </c>
      <c r="AAN36">
        <f t="shared" ref="AAN36:AAN61" si="3768">AAM36*$AAG$34</f>
        <v>226422.92769486137</v>
      </c>
      <c r="AAT36" s="348">
        <f>'Proy 2024 vs 2023'!KN7</f>
        <v>363005.96849999996</v>
      </c>
      <c r="AAU36">
        <f t="shared" ref="AAU36:AAU61" si="3769">AAT36*$AAG$34</f>
        <v>379174.12230974087</v>
      </c>
      <c r="ABA36" s="348">
        <f>'Proy 2024 vs 2023'!KS7</f>
        <v>178538.41950000002</v>
      </c>
      <c r="ABB36">
        <f t="shared" ref="ABB36:ABB61" si="3770">ABA36*$AAG$34</f>
        <v>186490.45576913381</v>
      </c>
      <c r="ABH36" s="348">
        <f>'Proy 2024 vs 2023'!KX7</f>
        <v>87262.360499999995</v>
      </c>
      <c r="ABI36">
        <f t="shared" ref="ABI36:ABI61" si="3771">ABH36*$AAG$34</f>
        <v>91148.994298873906</v>
      </c>
    </row>
    <row r="37" spans="1:764">
      <c r="A37" s="598" t="s">
        <v>343</v>
      </c>
      <c r="H37" s="348">
        <f>'Proy 2023 vs 2022'!D8</f>
        <v>63057.668800000007</v>
      </c>
      <c r="O37" s="348">
        <f>'Proy 2023 vs 2022'!I8</f>
        <v>52115.052599999995</v>
      </c>
      <c r="V37" s="348">
        <f>'Proy 2023 vs 2022'!N8</f>
        <v>65223.69000000001</v>
      </c>
      <c r="AC37" s="348">
        <f>'Proy 2023 vs 2022'!S8</f>
        <v>77494.768000000011</v>
      </c>
      <c r="AJ37" s="348">
        <f>'Proy 2023 vs 2022'!AB8</f>
        <v>76243.936000000002</v>
      </c>
      <c r="AQ37" s="348">
        <f>'Proy 2023 vs 2022'!AG8</f>
        <v>70020.209999999992</v>
      </c>
      <c r="AX37" s="348">
        <f>'Proy 2023 vs 2022'!AL8</f>
        <v>97754.969000000012</v>
      </c>
      <c r="BE37" s="348">
        <f>'Proy 2023 vs 2022'!AQ8</f>
        <v>80839.33</v>
      </c>
      <c r="BL37" s="348">
        <f>'Proy 2023 vs 2022'!AZ8</f>
        <v>67603.6152</v>
      </c>
      <c r="BS37" s="348">
        <f>'Proy 2023 vs 2022'!BE8</f>
        <v>65357.064000000006</v>
      </c>
      <c r="BZ37" s="348">
        <f>'Proy 2023 vs 2022'!BJ8</f>
        <v>69667.171199999997</v>
      </c>
      <c r="CG37" s="348">
        <f>'Proy 2023 vs 2022'!BO8</f>
        <v>67568.256000000008</v>
      </c>
      <c r="CN37" s="348">
        <f>'Proy 2023 vs 2022'!BT8</f>
        <v>73714.114799999996</v>
      </c>
      <c r="CU37" s="348">
        <f>'Proy 2023 vs 2022'!CC8</f>
        <v>78787.512000000002</v>
      </c>
      <c r="DB37" s="348">
        <f>'Proy 2023 vs 2022'!CH8</f>
        <v>89791.081200000001</v>
      </c>
      <c r="DI37" s="348">
        <f>'Proy 2023 vs 2022'!CM8</f>
        <v>86964.6348</v>
      </c>
      <c r="DP37" s="348">
        <f>'Proy 2023 vs 2022'!CR8</f>
        <v>123056.78760000001</v>
      </c>
      <c r="DW37" s="348">
        <f>'Proy 2023 vs 2022'!DB8</f>
        <v>95344.646400000012</v>
      </c>
      <c r="ED37" s="348">
        <f>'Proy 2023 vs 2022'!DG8</f>
        <v>110360.58840000002</v>
      </c>
      <c r="EK37" s="348">
        <f>'Proy 2023 vs 2022'!DL8</f>
        <v>91705.586400000015</v>
      </c>
      <c r="ER37" s="348">
        <f>'Proy 2023 vs 2022'!DQ8</f>
        <v>87815.804400000008</v>
      </c>
      <c r="EY37" s="348">
        <f>'Proy 2023 vs 2022'!DZ8</f>
        <v>74473.214399999997</v>
      </c>
      <c r="FF37" s="348">
        <f>'Proy 2023 vs 2022'!EE8</f>
        <v>89405.575200000007</v>
      </c>
      <c r="FM37" s="348">
        <f>'Proy 2023 vs 2022'!EJ8</f>
        <v>82171.119600000005</v>
      </c>
      <c r="FT37" s="348">
        <f>'Proy 2023 vs 2022'!EO8</f>
        <v>74101.078800000003</v>
      </c>
      <c r="GA37" s="348">
        <f>'Proy 2023 vs 2022'!ET8</f>
        <v>81800.042400000006</v>
      </c>
      <c r="GH37" s="348">
        <f>'Proy 2023 vs 2022'!FD8</f>
        <v>86282.323199999999</v>
      </c>
      <c r="GO37" s="348">
        <f>'Proy 2023 vs 2022'!FI8</f>
        <v>84623.821200000006</v>
      </c>
      <c r="GV37" s="348">
        <f>'Proy 2023 vs 2022'!FN8</f>
        <v>69151.082399999999</v>
      </c>
      <c r="HC37" s="348">
        <f>'Proy 2023 vs 2022'!FS8</f>
        <v>76827.743999999992</v>
      </c>
      <c r="HJ37" s="348">
        <f>'Proy 2023 vs 2022'!GB8</f>
        <v>64224.802799999998</v>
      </c>
      <c r="HQ37" s="348">
        <f>'Proy 2023 vs 2022'!GG8</f>
        <v>67881.250800000009</v>
      </c>
      <c r="HX37" s="348">
        <f>'Proy 2023 vs 2022'!GL8</f>
        <v>68362.261200000008</v>
      </c>
      <c r="IE37" s="348">
        <f>'Proy 2023 vs 2022'!GQ8</f>
        <v>74421.072000000015</v>
      </c>
      <c r="IL37" s="348">
        <f>'Proy 2023 vs 2022'!GZ8</f>
        <v>77281.916400000002</v>
      </c>
      <c r="IS37" s="348">
        <f>'Proy 2023 vs 2022'!HE8</f>
        <v>60796.353600000009</v>
      </c>
      <c r="IZ37" s="348">
        <f>'Proy 2023 vs 2022'!HJ8</f>
        <v>81483.753599999996</v>
      </c>
      <c r="JG37" s="348">
        <f>'Proy 2023 vs 2022'!HO8</f>
        <v>69764.835600000006</v>
      </c>
      <c r="JN37" s="348">
        <f>'Proy 2023 vs 2022'!HT8</f>
        <v>62934.019200000002</v>
      </c>
      <c r="JO37" s="348"/>
      <c r="JU37" s="348">
        <f>'Proy 2023 vs 2022'!IC8</f>
        <v>59260.172400000003</v>
      </c>
      <c r="KB37" s="348">
        <f>'Proy 2023 vs 2022'!IH8</f>
        <v>67981.474799999996</v>
      </c>
      <c r="KI37" s="348">
        <f>'Proy 2023 vs 2022'!IM8</f>
        <v>77328.550799999997</v>
      </c>
      <c r="KP37" s="348">
        <f>'Proy 2023 vs 2022'!IR8</f>
        <v>122753.664</v>
      </c>
      <c r="KW37" s="348">
        <f>'Proy 2023 vs 2022'!JA8</f>
        <v>100895.0148</v>
      </c>
      <c r="LD37" s="348">
        <f>'Proy 2023 vs 2022'!JF8</f>
        <v>68077.659600000014</v>
      </c>
      <c r="LK37" s="348">
        <f>'Proy 2023 vs 2022'!JK8</f>
        <v>96448.395600000018</v>
      </c>
      <c r="LR37" s="348">
        <f>'Proy 2023 vs 2022'!JP8</f>
        <v>122107.28400000001</v>
      </c>
      <c r="LY37" s="348">
        <f>'Proy 2023 vs 2022'!JY8</f>
        <v>149079.10160000002</v>
      </c>
      <c r="MF37" s="348">
        <f>'Proy 2023 vs 2022'!KD8</f>
        <v>170075.2144</v>
      </c>
      <c r="MM37" s="348">
        <f>'Proy 2023 vs 2022'!KI8</f>
        <v>199763.3664</v>
      </c>
      <c r="MS37" s="348">
        <v>331323.63679999998</v>
      </c>
      <c r="MT37" s="728">
        <v>322798.99</v>
      </c>
      <c r="MZ37" s="348">
        <v>87647.56</v>
      </c>
      <c r="NA37" s="728">
        <v>99217.55</v>
      </c>
      <c r="NH37" s="348">
        <f>'Proy 2024 vs 2023'!D8</f>
        <v>75302.171699999992</v>
      </c>
      <c r="NI37" s="339">
        <f t="shared" si="3761"/>
        <v>2.4686483856608363E-2</v>
      </c>
      <c r="NO37" s="348">
        <f>'Proy 2024 vs 2023'!I8</f>
        <v>85879.87569999999</v>
      </c>
      <c r="NP37" s="339">
        <f t="shared" si="3762"/>
        <v>2.8891563061538218E-2</v>
      </c>
      <c r="NV37" s="348">
        <f>'Proy 2024 vs 2023'!N8</f>
        <v>78654.463599999988</v>
      </c>
      <c r="NW37" s="339">
        <f t="shared" si="3763"/>
        <v>2.8983122305950799E-2</v>
      </c>
      <c r="OC37" s="348">
        <f>'Proy 2024 vs 2023'!S8</f>
        <v>66093.993799999997</v>
      </c>
      <c r="OD37" s="339">
        <f t="shared" si="3764"/>
        <v>2.6618473818967432E-2</v>
      </c>
      <c r="OI37" s="339">
        <f t="shared" si="3765"/>
        <v>2.4253655664510709E-2</v>
      </c>
      <c r="OJ37" s="348">
        <f>'Proy 2024 vs 2023'!X8</f>
        <v>65843.766599999988</v>
      </c>
      <c r="OK37" s="348">
        <f t="shared" si="3766"/>
        <v>371774.40483329864</v>
      </c>
      <c r="OQ37" s="348">
        <f>'Proy 2024 vs 2023'!AG8</f>
        <v>67703.266799999998</v>
      </c>
      <c r="OX37" s="348">
        <f>'Proy 2024 vs 2023'!AL8</f>
        <v>88604.290800000002</v>
      </c>
      <c r="PE37" s="362">
        <f>'Proy 2024 vs 2023'!AQ8</f>
        <v>64130.065200000005</v>
      </c>
      <c r="PL37" s="362">
        <f>'Proy 2024 vs 2023'!AV8</f>
        <v>70829.100000000006</v>
      </c>
      <c r="PS37" s="348">
        <f>'Proy 2024 vs 2023'!BE8</f>
        <v>67234.5576</v>
      </c>
      <c r="PZ37" s="348">
        <f>'Proy 2024 vs 2023'!BJ8</f>
        <v>67954.316550000003</v>
      </c>
      <c r="QG37" s="348">
        <f>'Proy 2024 vs 2023'!BO8</f>
        <v>78421.945949999994</v>
      </c>
      <c r="QN37" s="348">
        <f>'Proy 2024 vs 2023'!BT8</f>
        <v>83052.970649999988</v>
      </c>
      <c r="QU37" s="348">
        <f>'Proy 2024 vs 2023'!BY8</f>
        <v>86756.508149999994</v>
      </c>
      <c r="RB37" s="348">
        <f>'Proy 2024 vs 2023'!CH8</f>
        <v>74353.667249999984</v>
      </c>
      <c r="RI37" s="348">
        <f>'Proy 2024 vs 2023'!CM8</f>
        <v>95496.590400000001</v>
      </c>
      <c r="RP37" s="348">
        <f>'Proy 2024 vs 2023'!CR8</f>
        <v>106128.51734999999</v>
      </c>
      <c r="RW37" s="348">
        <f>'Proy 2024 vs 2023'!CW8</f>
        <v>120934.83959999999</v>
      </c>
      <c r="SD37" s="348">
        <f>'Proy 2024 vs 2023'!DG8</f>
        <v>110054.02214999999</v>
      </c>
      <c r="SK37" s="348">
        <f>'Proy 2024 vs 2023'!DL8</f>
        <v>101447.00099999999</v>
      </c>
      <c r="SR37" s="348">
        <f>'Proy 2024 vs 2023'!DQ8</f>
        <v>97617.420750000005</v>
      </c>
      <c r="SY37" s="348">
        <f>'Proy 2024 vs 2023'!DV8</f>
        <v>94018.562099999996</v>
      </c>
      <c r="TF37" s="348">
        <f>'Proy 2024 vs 2023'!EE8</f>
        <v>90856.587750000006</v>
      </c>
      <c r="TM37" s="348">
        <f>'Proy 2024 vs 2023'!EJ8</f>
        <v>98070.471749999997</v>
      </c>
      <c r="TT37" s="348">
        <f>'Proy 2024 vs 2023'!EO8</f>
        <v>97412.642550000004</v>
      </c>
      <c r="UA37" s="348">
        <f>'Proy 2024 vs 2023'!ET8</f>
        <v>93146.199299999993</v>
      </c>
      <c r="UH37" s="348">
        <f>'Proy 2024 vs 2023'!EY8</f>
        <v>106640.51609999999</v>
      </c>
      <c r="UO37" s="348">
        <f>'Proy 2024 vs 2023'!FI8</f>
        <v>91829.5245</v>
      </c>
      <c r="UV37" s="348">
        <f>'Proy 2024 vs 2023'!FN8</f>
        <v>83639.377500000002</v>
      </c>
      <c r="VC37" s="348">
        <f>'Proy 2024 vs 2023'!FS8</f>
        <v>78095.566500000001</v>
      </c>
      <c r="VJ37" s="348">
        <f>'Proy 2024 vs 2023'!FX8</f>
        <v>77437.688999999998</v>
      </c>
      <c r="VQ37" s="348">
        <f>'Proy 2024 vs 2023'!GG8</f>
        <v>67376.074500000002</v>
      </c>
      <c r="VX37" s="348">
        <f>'Proy 2024 vs 2023'!GL8</f>
        <v>73124.982000000004</v>
      </c>
      <c r="WE37" s="348">
        <f>'Proy 2024 vs 2023'!GQ8</f>
        <v>76525.354500000001</v>
      </c>
      <c r="WL37" s="348">
        <f>'Proy 2024 vs 2023'!GV8</f>
        <v>69661.1685</v>
      </c>
      <c r="WS37" s="348">
        <f>'Proy 2024 vs 2023'!HE8</f>
        <v>75774.447</v>
      </c>
      <c r="WZ37" s="348">
        <f>'Proy 2024 vs 2023'!HJ8</f>
        <v>93466.569000000003</v>
      </c>
      <c r="XG37" s="348">
        <f>'Proy 2024 vs 2023'!HO8</f>
        <v>74415.327000000005</v>
      </c>
      <c r="XN37" s="348">
        <f>'Proy 2024 vs 2023'!HT8</f>
        <v>73138.38</v>
      </c>
      <c r="XU37" s="348">
        <f>'Proy 2024 vs 2023'!HY8</f>
        <v>80820.631500000003</v>
      </c>
      <c r="YB37" s="348">
        <f>'Proy 2024 vs 2023'!IH8</f>
        <v>91808.902500000011</v>
      </c>
      <c r="YI37" s="348">
        <f>'Proy 2024 vs 2023'!IM8</f>
        <v>98649.936000000016</v>
      </c>
      <c r="YP37" s="348">
        <f>'Proy 2024 vs 2023'!IR8</f>
        <v>138202.1655</v>
      </c>
      <c r="YW37" s="348">
        <f>'Proy 2024 vs 2023'!IW8</f>
        <v>133750.12350000002</v>
      </c>
      <c r="ZD37" s="348">
        <f>'Proy 2024 vs 2023'!JF8</f>
        <v>89451.725999999995</v>
      </c>
      <c r="ZK37" s="348">
        <f>'Proy 2024 vs 2023'!JK8</f>
        <v>121704.6915</v>
      </c>
      <c r="ZR37" s="348">
        <f>'Proy 2024 vs 2023'!JP8</f>
        <v>149929.05899999998</v>
      </c>
      <c r="ZY37" s="348">
        <f>'Proy 2024 vs 2023'!JU8</f>
        <v>156533.05668000004</v>
      </c>
      <c r="AAF37" s="348">
        <f>'Proy 2024 vs 2023'!KD8</f>
        <v>215949.26850000001</v>
      </c>
      <c r="AAG37">
        <f t="shared" si="3767"/>
        <v>225567.57037706414</v>
      </c>
      <c r="AAM37" s="348">
        <f>'Proy 2024 vs 2023'!KI8</f>
        <v>260447.35500000001</v>
      </c>
      <c r="AAN37">
        <f t="shared" si="3768"/>
        <v>272047.58546557755</v>
      </c>
      <c r="AAT37" s="348">
        <f>'Proy 2024 vs 2023'!KN8</f>
        <v>380343.01200000005</v>
      </c>
      <c r="AAU37">
        <f t="shared" si="3769"/>
        <v>397283.35142165376</v>
      </c>
      <c r="ABA37" s="348">
        <f>'Proy 2024 vs 2023'!KS8</f>
        <v>171281.53349999999</v>
      </c>
      <c r="ABB37">
        <f t="shared" si="3770"/>
        <v>178910.35070606277</v>
      </c>
      <c r="ABH37" s="348">
        <f>'Proy 2024 vs 2023'!KX8</f>
        <v>85280.191500000001</v>
      </c>
      <c r="ABI37">
        <f t="shared" si="3771"/>
        <v>89078.540212539578</v>
      </c>
    </row>
    <row r="38" spans="1:764">
      <c r="A38" s="598" t="s">
        <v>344</v>
      </c>
      <c r="H38" s="348">
        <f>'Proy 2023 vs 2022'!D9</f>
        <v>47904.606400000004</v>
      </c>
      <c r="O38" s="348">
        <f>'Proy 2023 vs 2022'!I9</f>
        <v>36492.255000000005</v>
      </c>
      <c r="V38" s="348">
        <f>'Proy 2023 vs 2022'!N9</f>
        <v>60616</v>
      </c>
      <c r="AC38" s="348">
        <f>'Proy 2023 vs 2022'!S9</f>
        <v>31101.3</v>
      </c>
      <c r="AJ38" s="348">
        <f>'Proy 2023 vs 2022'!AB9</f>
        <v>30521.71</v>
      </c>
      <c r="AQ38" s="348">
        <f>'Proy 2023 vs 2022'!AG9</f>
        <v>40211.019999999997</v>
      </c>
      <c r="AX38" s="348">
        <f>'Proy 2023 vs 2022'!AL9</f>
        <v>43965.01</v>
      </c>
      <c r="BE38" s="348">
        <f>'Proy 2023 vs 2022'!AQ9</f>
        <v>38185</v>
      </c>
      <c r="BL38" s="348">
        <f>'Proy 2023 vs 2022'!AZ9</f>
        <v>44735.522400000002</v>
      </c>
      <c r="BS38" s="348">
        <f>'Proy 2023 vs 2022'!BE9</f>
        <v>46135.41840000001</v>
      </c>
      <c r="BZ38" s="348">
        <f>'Proy 2023 vs 2022'!BJ9</f>
        <v>44461.429199999999</v>
      </c>
      <c r="CG38" s="348">
        <f>'Proy 2023 vs 2022'!BO9</f>
        <v>46614.420000000006</v>
      </c>
      <c r="CN38" s="348">
        <f>'Proy 2023 vs 2022'!BT9</f>
        <v>46852.333200000001</v>
      </c>
      <c r="CU38" s="348">
        <f>'Proy 2023 vs 2022'!CC9</f>
        <v>49878.979200000002</v>
      </c>
      <c r="DB38" s="348">
        <f>'Proy 2023 vs 2022'!CH9</f>
        <v>56033.488800000006</v>
      </c>
      <c r="DI38" s="348">
        <f>'Proy 2023 vs 2022'!CM9</f>
        <v>58785.609599999996</v>
      </c>
      <c r="DP38" s="348">
        <f>'Proy 2023 vs 2022'!CR9</f>
        <v>70012.436400000006</v>
      </c>
      <c r="DW38" s="348">
        <f>'Proy 2023 vs 2022'!DB9</f>
        <v>61790.623199999995</v>
      </c>
      <c r="ED38" s="348">
        <f>'Proy 2023 vs 2022'!DG9</f>
        <v>67572.867600000012</v>
      </c>
      <c r="EK38" s="348">
        <f>'Proy 2023 vs 2022'!DL9</f>
        <v>45272.023199999996</v>
      </c>
      <c r="ER38" s="348">
        <f>'Proy 2023 vs 2022'!DQ9</f>
        <v>43864.178400000004</v>
      </c>
      <c r="EY38" s="348">
        <f>'Proy 2023 vs 2022'!DZ9</f>
        <v>57682.605600000003</v>
      </c>
      <c r="FF38" s="348">
        <f>'Proy 2023 vs 2022'!EE9</f>
        <v>49501.108800000002</v>
      </c>
      <c r="FM38" s="348">
        <f>'Proy 2023 vs 2022'!EJ9</f>
        <v>54141.847199999997</v>
      </c>
      <c r="FT38" s="348">
        <f>'Proy 2023 vs 2022'!EO9</f>
        <v>61794.306000000011</v>
      </c>
      <c r="GA38" s="348">
        <f>'Proy 2023 vs 2022'!ET9</f>
        <v>50213.908800000005</v>
      </c>
      <c r="GH38" s="348">
        <f>'Proy 2023 vs 2022'!FD9</f>
        <v>88747.89840000002</v>
      </c>
      <c r="GO38" s="348">
        <f>'Proy 2023 vs 2022'!FI9</f>
        <v>64610.589600000007</v>
      </c>
      <c r="GV38" s="348">
        <f>'Proy 2023 vs 2022'!FN9</f>
        <v>58228.048800000004</v>
      </c>
      <c r="HC38" s="348">
        <f>'Proy 2023 vs 2022'!FS9</f>
        <v>62855.362800000003</v>
      </c>
      <c r="HJ38" s="348">
        <f>'Proy 2023 vs 2022'!GB9</f>
        <v>48475.886400000003</v>
      </c>
      <c r="HQ38" s="348">
        <f>'Proy 2023 vs 2022'!GG9</f>
        <v>45953.373599999999</v>
      </c>
      <c r="HX38" s="348">
        <f>'Proy 2023 vs 2022'!GL9</f>
        <v>43099.333199999994</v>
      </c>
      <c r="IE38" s="348">
        <f>'Proy 2023 vs 2022'!GQ9</f>
        <v>61476.094799999999</v>
      </c>
      <c r="IL38" s="348">
        <f>'Proy 2023 vs 2022'!GZ9</f>
        <v>53633.642400000004</v>
      </c>
      <c r="IS38" s="348">
        <f>'Proy 2023 vs 2022'!HE9</f>
        <v>46318.618800000004</v>
      </c>
      <c r="IZ38" s="348">
        <f>'Proy 2023 vs 2022'!HJ9</f>
        <v>47372.796000000009</v>
      </c>
      <c r="JG38" s="348">
        <f>'Proy 2023 vs 2022'!HO9</f>
        <v>40781.998800000001</v>
      </c>
      <c r="JN38" s="348">
        <f>'Proy 2023 vs 2022'!HT9</f>
        <v>43221.859199999999</v>
      </c>
      <c r="JO38" s="348"/>
      <c r="JU38" s="348">
        <f>'Proy 2023 vs 2022'!IC9</f>
        <v>45578.246400000004</v>
      </c>
      <c r="KB38" s="348">
        <f>'Proy 2023 vs 2022'!IH9</f>
        <v>45403.653599999998</v>
      </c>
      <c r="KI38" s="348">
        <f>'Proy 2023 vs 2022'!IM9</f>
        <v>51894.129600000007</v>
      </c>
      <c r="KP38" s="348">
        <f>'Proy 2023 vs 2022'!IR9</f>
        <v>93894.724800000011</v>
      </c>
      <c r="KW38" s="348">
        <f>'Proy 2023 vs 2022'!JA9</f>
        <v>69479.143200000006</v>
      </c>
      <c r="LD38" s="348">
        <f>'Proy 2023 vs 2022'!JF9</f>
        <v>54595.155600000006</v>
      </c>
      <c r="LK38" s="348">
        <f>'Proy 2023 vs 2022'!JK9</f>
        <v>71383.593600000007</v>
      </c>
      <c r="LR38" s="348">
        <f>'Proy 2023 vs 2022'!JP9</f>
        <v>85701.574800000002</v>
      </c>
      <c r="LY38" s="348">
        <f>'Proy 2023 vs 2022'!JY9</f>
        <v>95756.180000000008</v>
      </c>
      <c r="MF38" s="348">
        <f>'Proy 2023 vs 2022'!KD9</f>
        <v>125314.6544</v>
      </c>
      <c r="MM38" s="348">
        <f>'Proy 2023 vs 2022'!KI9</f>
        <v>177832.84479999999</v>
      </c>
      <c r="MS38" s="348">
        <v>299106.39199999999</v>
      </c>
      <c r="MT38" s="728">
        <v>291409.96000000002</v>
      </c>
      <c r="MZ38" s="348">
        <v>84832.311199999996</v>
      </c>
      <c r="NA38" s="728">
        <v>96029.83</v>
      </c>
      <c r="NH38" s="348">
        <f>'Proy 2024 vs 2023'!D9</f>
        <v>59551.327699999994</v>
      </c>
      <c r="NI38" s="339">
        <f t="shared" si="3761"/>
        <v>1.952284850113618E-2</v>
      </c>
      <c r="NO38" s="348">
        <f>'Proy 2024 vs 2023'!I9</f>
        <v>52933.166299999997</v>
      </c>
      <c r="NP38" s="339">
        <f t="shared" si="3762"/>
        <v>1.7807686605714773E-2</v>
      </c>
      <c r="NV38" s="348">
        <f>'Proy 2024 vs 2023'!N9</f>
        <v>39571.888099999996</v>
      </c>
      <c r="NW38" s="339">
        <f t="shared" si="3763"/>
        <v>1.4581713741160128E-2</v>
      </c>
      <c r="OC38" s="348">
        <f>'Proy 2024 vs 2023'!S9</f>
        <v>35806.468199999996</v>
      </c>
      <c r="OD38" s="339">
        <f t="shared" si="3764"/>
        <v>1.4420577143749329E-2</v>
      </c>
      <c r="OI38" s="339">
        <f t="shared" si="3765"/>
        <v>1.5891627512437535E-2</v>
      </c>
      <c r="OJ38" s="348">
        <f>'Proy 2024 vs 2023'!X9</f>
        <v>43142.552499999998</v>
      </c>
      <c r="OK38" s="348">
        <f t="shared" si="3766"/>
        <v>231005.48502445349</v>
      </c>
      <c r="OQ38" s="348">
        <f>'Proy 2024 vs 2023'!AG9</f>
        <v>43092.507600000004</v>
      </c>
      <c r="OX38" s="348">
        <f>'Proy 2024 vs 2023'!AL9</f>
        <v>52739.305200000003</v>
      </c>
      <c r="PE38" s="362">
        <f>'Proy 2024 vs 2023'!AQ9</f>
        <v>38472.084000000003</v>
      </c>
      <c r="PL38" s="362">
        <f>'Proy 2024 vs 2023'!AV9</f>
        <v>41667.415200000003</v>
      </c>
      <c r="PS38" s="348">
        <f>'Proy 2024 vs 2023'!BE9</f>
        <v>53362.463999999993</v>
      </c>
      <c r="PZ38" s="348">
        <f>'Proy 2024 vs 2023'!BJ9</f>
        <v>53337.276749999997</v>
      </c>
      <c r="QG38" s="348">
        <f>'Proy 2024 vs 2023'!BO9</f>
        <v>50472.767549999997</v>
      </c>
      <c r="QN38" s="348">
        <f>'Proy 2024 vs 2023'!BT9</f>
        <v>53556.038399999998</v>
      </c>
      <c r="QU38" s="348">
        <f>'Proy 2024 vs 2023'!BY9</f>
        <v>66908.710200000001</v>
      </c>
      <c r="RB38" s="348">
        <f>'Proy 2024 vs 2023'!CH9</f>
        <v>57473.672849999995</v>
      </c>
      <c r="RI38" s="348">
        <f>'Proy 2024 vs 2023'!CM9</f>
        <v>53798.283299999996</v>
      </c>
      <c r="RP38" s="348">
        <f>'Proy 2024 vs 2023'!CR9</f>
        <v>65427.327149999997</v>
      </c>
      <c r="RW38" s="348">
        <f>'Proy 2024 vs 2023'!CW9</f>
        <v>64847.668949999999</v>
      </c>
      <c r="SD38" s="348">
        <f>'Proy 2024 vs 2023'!DG9</f>
        <v>76223.29604999999</v>
      </c>
      <c r="SK38" s="348">
        <f>'Proy 2024 vs 2023'!DL9</f>
        <v>65525.946149999996</v>
      </c>
      <c r="SR38" s="348">
        <f>'Proy 2024 vs 2023'!DQ9</f>
        <v>65472.493799999997</v>
      </c>
      <c r="SY38" s="348">
        <f>'Proy 2024 vs 2023'!DV9</f>
        <v>62874.138749999998</v>
      </c>
      <c r="TF38" s="348">
        <f>'Proy 2024 vs 2023'!EE9</f>
        <v>68396.515199999994</v>
      </c>
      <c r="TM38" s="348">
        <f>'Proy 2024 vs 2023'!EJ9</f>
        <v>82933.861049999992</v>
      </c>
      <c r="TT38" s="348">
        <f>'Proy 2024 vs 2023'!EO9</f>
        <v>59577.985049999996</v>
      </c>
      <c r="UA38" s="348">
        <f>'Proy 2024 vs 2023'!ET9</f>
        <v>60126.5985</v>
      </c>
      <c r="UH38" s="348">
        <f>'Proy 2024 vs 2023'!EY9</f>
        <v>69646.505699999994</v>
      </c>
      <c r="UO38" s="348">
        <f>'Proy 2024 vs 2023'!FI9</f>
        <v>76863.002999999997</v>
      </c>
      <c r="UV38" s="348">
        <f>'Proy 2024 vs 2023'!FN9</f>
        <v>56744.120999999999</v>
      </c>
      <c r="VC38" s="348">
        <f>'Proy 2024 vs 2023'!FS9</f>
        <v>66054.45</v>
      </c>
      <c r="VJ38" s="348">
        <f>'Proy 2024 vs 2023'!FX9</f>
        <v>56872.914000000004</v>
      </c>
      <c r="VQ38" s="348">
        <f>'Proy 2024 vs 2023'!GG9</f>
        <v>43076.418000000005</v>
      </c>
      <c r="VX38" s="348">
        <f>'Proy 2024 vs 2023'!GL9</f>
        <v>56092.197</v>
      </c>
      <c r="WE38" s="348">
        <f>'Proy 2024 vs 2023'!GQ9</f>
        <v>65795.415000000008</v>
      </c>
      <c r="WL38" s="348">
        <f>'Proy 2024 vs 2023'!GV9</f>
        <v>57223.2045</v>
      </c>
      <c r="WS38" s="348">
        <f>'Proy 2024 vs 2023'!HE9</f>
        <v>53947.215000000004</v>
      </c>
      <c r="WZ38" s="348">
        <f>'Proy 2024 vs 2023'!HJ9</f>
        <v>55086.601500000004</v>
      </c>
      <c r="XG38" s="348">
        <f>'Proy 2024 vs 2023'!HO9</f>
        <v>43635.2595</v>
      </c>
      <c r="XN38" s="348">
        <f>'Proy 2024 vs 2023'!HT9</f>
        <v>42486.832500000004</v>
      </c>
      <c r="XU38" s="348">
        <f>'Proy 2024 vs 2023'!HY9</f>
        <v>51200.047500000001</v>
      </c>
      <c r="YB38" s="348">
        <f>'Proy 2024 vs 2023'!IH9</f>
        <v>61080.243000000009</v>
      </c>
      <c r="YI38" s="348">
        <f>'Proy 2024 vs 2023'!IM9</f>
        <v>65437.386000000006</v>
      </c>
      <c r="YP38" s="348">
        <f>'Proy 2024 vs 2023'!IR9</f>
        <v>80987.13</v>
      </c>
      <c r="YW38" s="348">
        <f>'Proy 2024 vs 2023'!IW9</f>
        <v>76952.914500000014</v>
      </c>
      <c r="ZD38" s="348">
        <f>'Proy 2024 vs 2023'!JF9</f>
        <v>54664.491000000002</v>
      </c>
      <c r="ZK38" s="348">
        <f>'Proy 2024 vs 2023'!JK9</f>
        <v>66297.881999999998</v>
      </c>
      <c r="ZR38" s="348">
        <f>'Proy 2024 vs 2023'!JP9</f>
        <v>74369.316000000006</v>
      </c>
      <c r="ZY38" s="348">
        <f>'Proy 2024 vs 2023'!JU9</f>
        <v>100543.98900000002</v>
      </c>
      <c r="AAF38" s="348">
        <f>'Proy 2024 vs 2023'!KD9</f>
        <v>161923.86000000002</v>
      </c>
      <c r="AAG38">
        <f t="shared" si="3767"/>
        <v>169135.88983180965</v>
      </c>
      <c r="AAM38" s="348">
        <f>'Proy 2024 vs 2023'!KI9</f>
        <v>181775.66399999999</v>
      </c>
      <c r="AAN38">
        <f t="shared" si="3768"/>
        <v>189871.88596176033</v>
      </c>
      <c r="AAT38" s="348">
        <f>'Proy 2024 vs 2023'!KN9</f>
        <v>339624.24299999996</v>
      </c>
      <c r="AAU38">
        <f t="shared" si="3769"/>
        <v>354750.98326003185</v>
      </c>
      <c r="ABA38" s="348">
        <f>'Proy 2024 vs 2023'!KS9</f>
        <v>145166.78399999999</v>
      </c>
      <c r="ABB38">
        <f t="shared" si="3770"/>
        <v>151632.4597614095</v>
      </c>
      <c r="ABH38" s="348">
        <f>'Proy 2024 vs 2023'!KX9</f>
        <v>70675.60500000001</v>
      </c>
      <c r="ABI38">
        <f t="shared" si="3771"/>
        <v>73823.470741597295</v>
      </c>
    </row>
    <row r="39" spans="1:764">
      <c r="A39" s="598" t="s">
        <v>345</v>
      </c>
      <c r="H39" s="348">
        <f>'Proy 2023 vs 2022'!D10</f>
        <v>55045.423999999999</v>
      </c>
      <c r="O39" s="348">
        <f>'Proy 2023 vs 2022'!I10</f>
        <v>50846.269399999997</v>
      </c>
      <c r="V39" s="348">
        <f>'Proy 2023 vs 2022'!N10</f>
        <v>55480.024999999994</v>
      </c>
      <c r="AC39" s="348">
        <f>'Proy 2023 vs 2022'!S10</f>
        <v>49041.014000000003</v>
      </c>
      <c r="AJ39" s="348">
        <f>'Proy 2023 vs 2022'!AB10</f>
        <v>51306.387000000002</v>
      </c>
      <c r="AQ39" s="348">
        <f>'Proy 2023 vs 2022'!AG10</f>
        <v>57238.400000000001</v>
      </c>
      <c r="AX39" s="348">
        <f>'Proy 2023 vs 2022'!AL10</f>
        <v>70090.84</v>
      </c>
      <c r="BE39" s="348">
        <f>'Proy 2023 vs 2022'!AQ10</f>
        <v>48779.78</v>
      </c>
      <c r="BL39" s="348">
        <f>'Proy 2023 vs 2022'!AZ10</f>
        <v>52366.478400000007</v>
      </c>
      <c r="BS39" s="348">
        <f>'Proy 2023 vs 2022'!BE10</f>
        <v>54064.670400000003</v>
      </c>
      <c r="BZ39" s="348">
        <f>'Proy 2023 vs 2022'!BJ10</f>
        <v>64346.313600000001</v>
      </c>
      <c r="CG39" s="348">
        <f>'Proy 2023 vs 2022'!BO10</f>
        <v>53401.345200000003</v>
      </c>
      <c r="CN39" s="348">
        <f>'Proy 2023 vs 2022'!BT10</f>
        <v>61423.725600000005</v>
      </c>
      <c r="CU39" s="348">
        <f>'Proy 2023 vs 2022'!CC10</f>
        <v>65815.102800000008</v>
      </c>
      <c r="DB39" s="348">
        <f>'Proy 2023 vs 2022'!CH10</f>
        <v>68144.824800000002</v>
      </c>
      <c r="DI39" s="348">
        <f>'Proy 2023 vs 2022'!CM10</f>
        <v>74744.877600000007</v>
      </c>
      <c r="DP39" s="348">
        <f>'Proy 2023 vs 2022'!CR10</f>
        <v>98247.275999999998</v>
      </c>
      <c r="DW39" s="348">
        <f>'Proy 2023 vs 2022'!DB10</f>
        <v>86529.351599999995</v>
      </c>
      <c r="ED39" s="348">
        <f>'Proy 2023 vs 2022'!DG10</f>
        <v>103872.9096</v>
      </c>
      <c r="EK39" s="348">
        <f>'Proy 2023 vs 2022'!DL10</f>
        <v>76648.301999999996</v>
      </c>
      <c r="ER39" s="348">
        <f>'Proy 2023 vs 2022'!DQ10</f>
        <v>74904.242400000003</v>
      </c>
      <c r="EY39" s="348">
        <f>'Proy 2023 vs 2022'!DZ10</f>
        <v>77120.240399999995</v>
      </c>
      <c r="FF39" s="348">
        <f>'Proy 2023 vs 2022'!EE10</f>
        <v>60800.986800000006</v>
      </c>
      <c r="FM39" s="348">
        <f>'Proy 2023 vs 2022'!EJ10</f>
        <v>80530.210800000001</v>
      </c>
      <c r="FT39" s="348">
        <f>'Proy 2023 vs 2022'!EO10</f>
        <v>72588.290400000013</v>
      </c>
      <c r="GA39" s="348">
        <f>'Proy 2023 vs 2022'!ET10</f>
        <v>81632.2644</v>
      </c>
      <c r="GH39" s="348">
        <f>'Proy 2023 vs 2022'!FD10</f>
        <v>80165.710800000001</v>
      </c>
      <c r="GO39" s="348">
        <f>'Proy 2023 vs 2022'!FI10</f>
        <v>60681.571200000006</v>
      </c>
      <c r="GV39" s="348">
        <f>'Proy 2023 vs 2022'!FN10</f>
        <v>69257.937600000005</v>
      </c>
      <c r="HC39" s="348">
        <f>'Proy 2023 vs 2022'!FS10</f>
        <v>56480.576400000005</v>
      </c>
      <c r="HJ39" s="348">
        <f>'Proy 2023 vs 2022'!GB10</f>
        <v>65483.69400000001</v>
      </c>
      <c r="HQ39" s="348">
        <f>'Proy 2023 vs 2022'!GG10</f>
        <v>58960.008000000002</v>
      </c>
      <c r="HX39" s="348">
        <f>'Proy 2023 vs 2022'!GL10</f>
        <v>71024.342400000009</v>
      </c>
      <c r="IE39" s="348">
        <f>'Proy 2023 vs 2022'!GQ10</f>
        <v>76958.413199999995</v>
      </c>
      <c r="IL39" s="348">
        <f>'Proy 2023 vs 2022'!GZ10</f>
        <v>77807.660400000008</v>
      </c>
      <c r="IS39" s="348">
        <f>'Proy 2023 vs 2022'!HE10</f>
        <v>73992.139200000005</v>
      </c>
      <c r="IZ39" s="348">
        <f>'Proy 2023 vs 2022'!HJ10</f>
        <v>78252.890400000004</v>
      </c>
      <c r="JG39" s="348">
        <f>'Proy 2023 vs 2022'!HO10</f>
        <v>65250.630000000005</v>
      </c>
      <c r="JN39" s="348">
        <f>'Proy 2023 vs 2022'!HT10</f>
        <v>58738.402800000011</v>
      </c>
      <c r="JO39" s="348"/>
      <c r="JU39" s="348">
        <f>'Proy 2023 vs 2022'!IC10</f>
        <v>57174.8436</v>
      </c>
      <c r="KB39" s="348">
        <f>'Proy 2023 vs 2022'!IH10</f>
        <v>61923.765600000006</v>
      </c>
      <c r="KI39" s="348">
        <f>'Proy 2023 vs 2022'!IM10</f>
        <v>66046.309200000003</v>
      </c>
      <c r="KP39" s="348">
        <f>'Proy 2023 vs 2022'!IR10</f>
        <v>116737.89120000001</v>
      </c>
      <c r="KW39" s="348">
        <f>'Proy 2023 vs 2022'!JA10</f>
        <v>80443.087199999994</v>
      </c>
      <c r="LD39" s="348">
        <f>'Proy 2023 vs 2022'!JF10</f>
        <v>59944.546800000004</v>
      </c>
      <c r="LK39" s="348">
        <f>'Proy 2023 vs 2022'!JK10</f>
        <v>80706.520799999998</v>
      </c>
      <c r="LR39" s="348">
        <f>'Proy 2023 vs 2022'!JP10</f>
        <v>90668.4948</v>
      </c>
      <c r="LY39" s="348">
        <f>'Proy 2023 vs 2022'!JY10</f>
        <v>114509.07520000001</v>
      </c>
      <c r="MF39" s="348">
        <f>'Proy 2023 vs 2022'!KD10</f>
        <v>155509.28640000001</v>
      </c>
      <c r="MM39" s="348">
        <f>'Proy 2023 vs 2022'!KI10</f>
        <v>156761.37359999999</v>
      </c>
      <c r="MS39" s="348">
        <v>237673.70640000002</v>
      </c>
      <c r="MT39" s="728">
        <v>231558.62</v>
      </c>
      <c r="MZ39" s="348">
        <v>70604.508000000002</v>
      </c>
      <c r="NA39" s="728">
        <v>79924.87</v>
      </c>
      <c r="NH39" s="348">
        <f>'Proy 2024 vs 2023'!D10</f>
        <v>67825.650999999983</v>
      </c>
      <c r="NI39" s="339">
        <f t="shared" si="3761"/>
        <v>2.2235438908004994E-2</v>
      </c>
      <c r="NO39" s="348">
        <f>'Proy 2024 vs 2023'!I10</f>
        <v>66201.920099999988</v>
      </c>
      <c r="NP39" s="339">
        <f t="shared" si="3762"/>
        <v>2.2271538399118388E-2</v>
      </c>
      <c r="NV39" s="348">
        <f>'Proy 2024 vs 2023'!N10</f>
        <v>50264.524399999995</v>
      </c>
      <c r="NW39" s="339">
        <f t="shared" si="3763"/>
        <v>1.8521807811752063E-2</v>
      </c>
      <c r="OC39" s="348">
        <f>'Proy 2024 vs 2023'!S10</f>
        <v>61088.557099999991</v>
      </c>
      <c r="OD39" s="339">
        <f t="shared" si="3764"/>
        <v>2.4602600997684708E-2</v>
      </c>
      <c r="OI39" s="339">
        <f t="shared" si="3765"/>
        <v>2.1837260844110126E-2</v>
      </c>
      <c r="OJ39" s="348">
        <f>'Proy 2024 vs 2023'!X10</f>
        <v>59283.743699999992</v>
      </c>
      <c r="OK39" s="348">
        <f t="shared" si="3766"/>
        <v>304664.50576864689</v>
      </c>
      <c r="OQ39" s="348">
        <f>'Proy 2024 vs 2023'!AG10</f>
        <v>57104.16840000001</v>
      </c>
      <c r="OX39" s="348">
        <f>'Proy 2024 vs 2023'!AL10</f>
        <v>68873.403600000005</v>
      </c>
      <c r="PE39" s="362">
        <f>'Proy 2024 vs 2023'!AQ10</f>
        <v>60527.152800000011</v>
      </c>
      <c r="PL39" s="362">
        <f>'Proy 2024 vs 2023'!AV10</f>
        <v>54966.016800000005</v>
      </c>
      <c r="PS39" s="348">
        <f>'Proy 2024 vs 2023'!BE10</f>
        <v>53630.311499999996</v>
      </c>
      <c r="PZ39" s="348">
        <f>'Proy 2024 vs 2023'!BJ10</f>
        <v>57676.278449999991</v>
      </c>
      <c r="QG39" s="348">
        <f>'Proy 2024 vs 2023'!BO10</f>
        <v>63554.322299999993</v>
      </c>
      <c r="QN39" s="348">
        <f>'Proy 2024 vs 2023'!BT10</f>
        <v>67924.358099999998</v>
      </c>
      <c r="QU39" s="348">
        <f>'Proy 2024 vs 2023'!BY10</f>
        <v>68349.793649999992</v>
      </c>
      <c r="RB39" s="348">
        <f>'Proy 2024 vs 2023'!CH10</f>
        <v>58506.041249999995</v>
      </c>
      <c r="RI39" s="348">
        <f>'Proy 2024 vs 2023'!CM10</f>
        <v>67843.694999999992</v>
      </c>
      <c r="RP39" s="348">
        <f>'Proy 2024 vs 2023'!CR10</f>
        <v>97822.220249999998</v>
      </c>
      <c r="RW39" s="348">
        <f>'Proy 2024 vs 2023'!CW10</f>
        <v>91778.494350000008</v>
      </c>
      <c r="SD39" s="348">
        <f>'Proy 2024 vs 2023'!DG10</f>
        <v>100821.8673</v>
      </c>
      <c r="SK39" s="348">
        <f>'Proy 2024 vs 2023'!DL10</f>
        <v>75130.425000000003</v>
      </c>
      <c r="SR39" s="348">
        <f>'Proy 2024 vs 2023'!DQ10</f>
        <v>71968.3122</v>
      </c>
      <c r="SY39" s="348">
        <f>'Proy 2024 vs 2023'!DV10</f>
        <v>76641.127500000002</v>
      </c>
      <c r="TF39" s="348">
        <f>'Proy 2024 vs 2023'!EE10</f>
        <v>72779.554649999991</v>
      </c>
      <c r="TM39" s="348">
        <f>'Proy 2024 vs 2023'!EJ10</f>
        <v>84876.61275</v>
      </c>
      <c r="TT39" s="348">
        <f>'Proy 2024 vs 2023'!EO10</f>
        <v>65693.321549999993</v>
      </c>
      <c r="UA39" s="348">
        <f>'Proy 2024 vs 2023'!ET10</f>
        <v>66286.675650000005</v>
      </c>
      <c r="UH39" s="348">
        <f>'Proy 2024 vs 2023'!EY10</f>
        <v>69106.923449999987</v>
      </c>
      <c r="UO39" s="348">
        <f>'Proy 2024 vs 2023'!FI10</f>
        <v>63243.18</v>
      </c>
      <c r="UV39" s="348">
        <f>'Proy 2024 vs 2023'!FN10</f>
        <v>57876.147000000004</v>
      </c>
      <c r="VC39" s="348">
        <f>'Proy 2024 vs 2023'!FS10</f>
        <v>57325.159500000002</v>
      </c>
      <c r="VJ39" s="348">
        <f>'Proy 2024 vs 2023'!FX10</f>
        <v>55532.084999999999</v>
      </c>
      <c r="VQ39" s="348">
        <f>'Proy 2024 vs 2023'!GG10</f>
        <v>61951.459500000004</v>
      </c>
      <c r="VX39" s="348">
        <f>'Proy 2024 vs 2023'!GL10</f>
        <v>66577.98</v>
      </c>
      <c r="WE39" s="348">
        <f>'Proy 2024 vs 2023'!GQ10</f>
        <v>59957.877</v>
      </c>
      <c r="WL39" s="348">
        <f>'Proy 2024 vs 2023'!GV10</f>
        <v>80112.290999999997</v>
      </c>
      <c r="WS39" s="348">
        <f>'Proy 2024 vs 2023'!HE10</f>
        <v>61504.873500000002</v>
      </c>
      <c r="WZ39" s="348">
        <f>'Proy 2024 vs 2023'!HJ10</f>
        <v>67954.834499999997</v>
      </c>
      <c r="XG39" s="348">
        <f>'Proy 2024 vs 2023'!HO10</f>
        <v>62468.983500000002</v>
      </c>
      <c r="XN39" s="348">
        <f>'Proy 2024 vs 2023'!HT10</f>
        <v>60536.385000000002</v>
      </c>
      <c r="XU39" s="348">
        <f>'Proy 2024 vs 2023'!HY10</f>
        <v>70851.144</v>
      </c>
      <c r="YB39" s="348">
        <f>'Proy 2024 vs 2023'!IH10</f>
        <v>83825.280000000013</v>
      </c>
      <c r="YI39" s="348">
        <f>'Proy 2024 vs 2023'!IM10</f>
        <v>77855.274000000005</v>
      </c>
      <c r="YP39" s="348">
        <f>'Proy 2024 vs 2023'!IR10</f>
        <v>122026.44300000001</v>
      </c>
      <c r="YW39" s="348">
        <f>'Proy 2024 vs 2023'!IW10</f>
        <v>112334.47050000001</v>
      </c>
      <c r="ZD39" s="348">
        <f>'Proy 2024 vs 2023'!JF10</f>
        <v>78203.044500000004</v>
      </c>
      <c r="ZK39" s="348">
        <f>'Proy 2024 vs 2023'!JK10</f>
        <v>118083.64050000001</v>
      </c>
      <c r="ZR39" s="348">
        <f>'Proy 2024 vs 2023'!JP10</f>
        <v>122195.0625</v>
      </c>
      <c r="ZY39" s="348">
        <f>'Proy 2024 vs 2023'!JU10</f>
        <v>120234.52896000001</v>
      </c>
      <c r="AAF39" s="348">
        <f>'Proy 2024 vs 2023'!KD10</f>
        <v>191978.54550000001</v>
      </c>
      <c r="AAG39">
        <f t="shared" si="3767"/>
        <v>200529.20009292674</v>
      </c>
      <c r="AAM39" s="348">
        <f>'Proy 2024 vs 2023'!KI10</f>
        <v>246329.03399999999</v>
      </c>
      <c r="AAN39">
        <f t="shared" si="3768"/>
        <v>257300.43958314785</v>
      </c>
      <c r="AAT39" s="348">
        <f>'Proy 2024 vs 2023'!KN10</f>
        <v>343407.01500000001</v>
      </c>
      <c r="AAU39">
        <f t="shared" si="3769"/>
        <v>358702.23854909709</v>
      </c>
      <c r="ABA39" s="348">
        <f>'Proy 2024 vs 2023'!KS10</f>
        <v>155349.978</v>
      </c>
      <c r="ABB39">
        <f t="shared" si="3770"/>
        <v>162269.20951848634</v>
      </c>
      <c r="ABH39" s="348">
        <f>'Proy 2024 vs 2023'!KX10</f>
        <v>74016.432000000001</v>
      </c>
      <c r="ABI39">
        <f t="shared" si="3771"/>
        <v>77313.096961100295</v>
      </c>
    </row>
    <row r="40" spans="1:764">
      <c r="A40" s="598" t="s">
        <v>346</v>
      </c>
      <c r="H40" s="348">
        <f>'Proy 2023 vs 2022'!D11</f>
        <v>70240.072</v>
      </c>
      <c r="O40" s="348">
        <f>'Proy 2023 vs 2022'!I11</f>
        <v>63994.630500000007</v>
      </c>
      <c r="V40" s="348">
        <f>'Proy 2023 vs 2022'!N11</f>
        <v>75538.785000000003</v>
      </c>
      <c r="AC40" s="348">
        <f>'Proy 2023 vs 2022'!S11</f>
        <v>59420.435999999994</v>
      </c>
      <c r="AJ40" s="348">
        <f>'Proy 2023 vs 2022'!AB11</f>
        <v>60635.592000000004</v>
      </c>
      <c r="AQ40" s="348">
        <f>'Proy 2023 vs 2022'!AG11</f>
        <v>81345.647999999986</v>
      </c>
      <c r="AX40" s="348">
        <f>'Proy 2023 vs 2022'!AL11</f>
        <v>76831.103999999992</v>
      </c>
      <c r="BE40" s="348">
        <f>'Proy 2023 vs 2022'!AQ11</f>
        <v>85297.763999999996</v>
      </c>
      <c r="BL40" s="348">
        <f>'Proy 2023 vs 2022'!AZ11</f>
        <v>75403.623600000006</v>
      </c>
      <c r="BS40" s="348">
        <f>'Proy 2023 vs 2022'!BE11</f>
        <v>82578.895200000014</v>
      </c>
      <c r="BZ40" s="348">
        <f>'Proy 2023 vs 2022'!BJ11</f>
        <v>80734.4712</v>
      </c>
      <c r="CG40" s="348">
        <f>'Proy 2023 vs 2022'!BO11</f>
        <v>89800.412400000001</v>
      </c>
      <c r="CN40" s="348">
        <f>'Proy 2023 vs 2022'!BT11</f>
        <v>93987.810000000012</v>
      </c>
      <c r="CU40" s="348">
        <f>'Proy 2023 vs 2022'!CC11</f>
        <v>87804.378000000012</v>
      </c>
      <c r="DB40" s="348">
        <f>'Proy 2023 vs 2022'!CH11</f>
        <v>73064.008800000011</v>
      </c>
      <c r="DI40" s="348">
        <f>'Proy 2023 vs 2022'!CM11</f>
        <v>102134.28240000001</v>
      </c>
      <c r="DP40" s="348">
        <f>'Proy 2023 vs 2022'!CR11</f>
        <v>119347.1064</v>
      </c>
      <c r="DW40" s="348">
        <f>'Proy 2023 vs 2022'!DB11</f>
        <v>106050.39480000001</v>
      </c>
      <c r="ED40" s="348">
        <f>'Proy 2023 vs 2022'!DG11</f>
        <v>104510.39040000002</v>
      </c>
      <c r="EK40" s="348">
        <f>'Proy 2023 vs 2022'!DL11</f>
        <v>97268.90400000001</v>
      </c>
      <c r="ER40" s="348">
        <f>'Proy 2023 vs 2022'!DQ11</f>
        <v>101350.90440000001</v>
      </c>
      <c r="EY40" s="348">
        <f>'Proy 2023 vs 2022'!DZ11</f>
        <v>86396.511600000013</v>
      </c>
      <c r="FF40" s="348">
        <f>'Proy 2023 vs 2022'!EE11</f>
        <v>101326.68000000001</v>
      </c>
      <c r="FM40" s="348">
        <f>'Proy 2023 vs 2022'!EJ11</f>
        <v>100222.2936</v>
      </c>
      <c r="FT40" s="348">
        <f>'Proy 2023 vs 2022'!EO11</f>
        <v>87660.662400000001</v>
      </c>
      <c r="GA40" s="348">
        <f>'Proy 2023 vs 2022'!ET11</f>
        <v>104806.6884</v>
      </c>
      <c r="GH40" s="348">
        <f>'Proy 2023 vs 2022'!FD11</f>
        <v>99125.305200000003</v>
      </c>
      <c r="GO40" s="348">
        <f>'Proy 2023 vs 2022'!FI11</f>
        <v>92579.965200000006</v>
      </c>
      <c r="GV40" s="348">
        <f>'Proy 2023 vs 2022'!FN11</f>
        <v>84308.396400000012</v>
      </c>
      <c r="HC40" s="348">
        <f>'Proy 2023 vs 2022'!FS11</f>
        <v>96640.538400000005</v>
      </c>
      <c r="HJ40" s="348">
        <f>'Proy 2023 vs 2022'!GB11</f>
        <v>80604.352800000008</v>
      </c>
      <c r="HQ40" s="348">
        <f>'Proy 2023 vs 2022'!GG11</f>
        <v>95942.782800000015</v>
      </c>
      <c r="HX40" s="348">
        <f>'Proy 2023 vs 2022'!GL11</f>
        <v>77742.611999999994</v>
      </c>
      <c r="IE40" s="348">
        <f>'Proy 2023 vs 2022'!GQ11</f>
        <v>90858.639599999995</v>
      </c>
      <c r="IL40" s="348">
        <f>'Proy 2023 vs 2022'!GZ11</f>
        <v>92048.572799999994</v>
      </c>
      <c r="IS40" s="348">
        <f>'Proy 2023 vs 2022'!HE11</f>
        <v>83664.986400000009</v>
      </c>
      <c r="IZ40" s="348">
        <f>'Proy 2023 vs 2022'!HJ11</f>
        <v>90919.324800000002</v>
      </c>
      <c r="JG40" s="348">
        <f>'Proy 2023 vs 2022'!HO11</f>
        <v>78592.496400000004</v>
      </c>
      <c r="JN40" s="348">
        <f>'Proy 2023 vs 2022'!HT11</f>
        <v>78961.921200000012</v>
      </c>
      <c r="JO40" s="348"/>
      <c r="JU40" s="348">
        <f>'Proy 2023 vs 2022'!IC11</f>
        <v>87858.324000000008</v>
      </c>
      <c r="KB40" s="348">
        <f>'Proy 2023 vs 2022'!IH11</f>
        <v>87590.883600000001</v>
      </c>
      <c r="KI40" s="348">
        <f>'Proy 2023 vs 2022'!IM11</f>
        <v>102246.0732</v>
      </c>
      <c r="KP40" s="348">
        <f>'Proy 2023 vs 2022'!IR11</f>
        <v>168518.58840000004</v>
      </c>
      <c r="KW40" s="348">
        <f>'Proy 2023 vs 2022'!JA11</f>
        <v>112685.65560000001</v>
      </c>
      <c r="LD40" s="348">
        <f>'Proy 2023 vs 2022'!JF11</f>
        <v>87181.898400000005</v>
      </c>
      <c r="LK40" s="348">
        <f>'Proy 2023 vs 2022'!JK11</f>
        <v>104968.656</v>
      </c>
      <c r="LR40" s="348">
        <f>'Proy 2023 vs 2022'!JP11</f>
        <v>123631.05600000001</v>
      </c>
      <c r="LY40" s="348">
        <f>'Proy 2023 vs 2022'!JY11</f>
        <v>256796.28</v>
      </c>
      <c r="MF40" s="348">
        <f>'Proy 2023 vs 2022'!KD11</f>
        <v>241269.73520000002</v>
      </c>
      <c r="MM40" s="348">
        <f>'Proy 2023 vs 2022'!KI11</f>
        <v>286120.52560000005</v>
      </c>
      <c r="MS40" s="348">
        <v>457771.288</v>
      </c>
      <c r="MT40" s="728">
        <v>445992.49</v>
      </c>
      <c r="MZ40" s="348">
        <v>102879.7016</v>
      </c>
      <c r="NA40" s="728">
        <v>116460.17</v>
      </c>
      <c r="NH40" s="348">
        <f>'Proy 2024 vs 2023'!D11</f>
        <v>83090.346399999995</v>
      </c>
      <c r="NI40" s="339">
        <f t="shared" si="3761"/>
        <v>2.7239699051648955E-2</v>
      </c>
      <c r="NO40" s="348">
        <f>'Proy 2024 vs 2023'!I11</f>
        <v>88683.631699999984</v>
      </c>
      <c r="NP40" s="339">
        <f t="shared" si="3762"/>
        <v>2.9834797930276689E-2</v>
      </c>
      <c r="NV40" s="348">
        <f>'Proy 2024 vs 2023'!N11</f>
        <v>71674.103300000002</v>
      </c>
      <c r="NW40" s="339">
        <f t="shared" si="3763"/>
        <v>2.6410952500771388E-2</v>
      </c>
      <c r="OC40" s="348">
        <f>'Proy 2024 vs 2023'!S11</f>
        <v>74955.781499999997</v>
      </c>
      <c r="OD40" s="339">
        <f t="shared" si="3764"/>
        <v>3.0187440533181904E-2</v>
      </c>
      <c r="OI40" s="339">
        <f t="shared" si="3765"/>
        <v>2.8235910191535683E-2</v>
      </c>
      <c r="OJ40" s="348">
        <f>'Proy 2024 vs 2023'!X11</f>
        <v>76654.781699999992</v>
      </c>
      <c r="OK40" s="348">
        <f t="shared" si="3766"/>
        <v>395058.78650880011</v>
      </c>
      <c r="OQ40" s="348">
        <f>'Proy 2024 vs 2023'!AG11</f>
        <v>90085.564800000007</v>
      </c>
      <c r="OX40" s="348">
        <f>'Proy 2024 vs 2023'!AL11</f>
        <v>97409.455200000011</v>
      </c>
      <c r="PE40" s="362">
        <f>'Proy 2024 vs 2023'!AQ11</f>
        <v>65327.709600000009</v>
      </c>
      <c r="PL40" s="362">
        <f>'Proy 2024 vs 2023'!AV11</f>
        <v>71398.195200000002</v>
      </c>
      <c r="PS40" s="348">
        <f>'Proy 2024 vs 2023'!BE11</f>
        <v>84840.051300000006</v>
      </c>
      <c r="PZ40" s="348">
        <f>'Proy 2024 vs 2023'!BJ11</f>
        <v>77645.507700000002</v>
      </c>
      <c r="QG40" s="348">
        <f>'Proy 2024 vs 2023'!BO11</f>
        <v>87063.824550000005</v>
      </c>
      <c r="QN40" s="348">
        <f>'Proy 2024 vs 2023'!BT11</f>
        <v>97531.219649999999</v>
      </c>
      <c r="QU40" s="348">
        <f>'Proy 2024 vs 2023'!BY11</f>
        <v>85591.866749999986</v>
      </c>
      <c r="RB40" s="348">
        <f>'Proy 2024 vs 2023'!CH11</f>
        <v>92711.210699999996</v>
      </c>
      <c r="RI40" s="348">
        <f>'Proy 2024 vs 2023'!CM11</f>
        <v>92116.78095</v>
      </c>
      <c r="RP40" s="348">
        <f>'Proy 2024 vs 2023'!CR11</f>
        <v>107668.36889999999</v>
      </c>
      <c r="RW40" s="348">
        <f>'Proy 2024 vs 2023'!CW11</f>
        <v>123485.88734999999</v>
      </c>
      <c r="SD40" s="348">
        <f>'Proy 2024 vs 2023'!DG11</f>
        <v>138294.85080000001</v>
      </c>
      <c r="SK40" s="348">
        <f>'Proy 2024 vs 2023'!DL11</f>
        <v>97836.640350000001</v>
      </c>
      <c r="SR40" s="348">
        <f>'Proy 2024 vs 2023'!DQ11</f>
        <v>78829.564049999986</v>
      </c>
      <c r="SY40" s="348">
        <f>'Proy 2024 vs 2023'!DV11</f>
        <v>100810.3866</v>
      </c>
      <c r="TF40" s="348">
        <f>'Proy 2024 vs 2023'!EE11</f>
        <v>87728.970299999986</v>
      </c>
      <c r="TM40" s="348">
        <f>'Proy 2024 vs 2023'!EJ11</f>
        <v>110777.2104</v>
      </c>
      <c r="TT40" s="348">
        <f>'Proy 2024 vs 2023'!EO11</f>
        <v>87098.096250000002</v>
      </c>
      <c r="UA40" s="348">
        <f>'Proy 2024 vs 2023'!ET11</f>
        <v>104452.76115000001</v>
      </c>
      <c r="UH40" s="348">
        <f>'Proy 2024 vs 2023'!EY11</f>
        <v>106584.9657</v>
      </c>
      <c r="UO40" s="348">
        <f>'Proy 2024 vs 2023'!FI11</f>
        <v>108086.391</v>
      </c>
      <c r="UV40" s="348">
        <f>'Proy 2024 vs 2023'!FN11</f>
        <v>83164.525500000003</v>
      </c>
      <c r="VC40" s="348">
        <f>'Proy 2024 vs 2023'!FS11</f>
        <v>99962.813999999998</v>
      </c>
      <c r="VJ40" s="348">
        <f>'Proy 2024 vs 2023'!FX11</f>
        <v>82436.077499999999</v>
      </c>
      <c r="VQ40" s="348">
        <f>'Proy 2024 vs 2023'!GG11</f>
        <v>86052.487500000003</v>
      </c>
      <c r="VX40" s="348">
        <f>'Proy 2024 vs 2023'!GL11</f>
        <v>84122.755500000014</v>
      </c>
      <c r="WE40" s="348">
        <f>'Proy 2024 vs 2023'!GQ11</f>
        <v>86162.66399999999</v>
      </c>
      <c r="WL40" s="348">
        <f>'Proy 2024 vs 2023'!GV11</f>
        <v>80824.905000000013</v>
      </c>
      <c r="WS40" s="348">
        <f>'Proy 2024 vs 2023'!HE11</f>
        <v>84294.861000000004</v>
      </c>
      <c r="WZ40" s="348">
        <f>'Proy 2024 vs 2023'!HJ11</f>
        <v>80569.46100000001</v>
      </c>
      <c r="XG40" s="348">
        <f>'Proy 2024 vs 2023'!HO11</f>
        <v>85848.304499999998</v>
      </c>
      <c r="XN40" s="348">
        <f>'Proy 2024 vs 2023'!HT11</f>
        <v>82121.949000000008</v>
      </c>
      <c r="XU40" s="348">
        <f>'Proy 2024 vs 2023'!HY11</f>
        <v>93680.212500000009</v>
      </c>
      <c r="YB40" s="348">
        <f>'Proy 2024 vs 2023'!IH11</f>
        <v>96762.96</v>
      </c>
      <c r="YI40" s="348">
        <f>'Proy 2024 vs 2023'!IM11</f>
        <v>108782.9295</v>
      </c>
      <c r="YP40" s="348">
        <f>'Proy 2024 vs 2023'!IR11</f>
        <v>159883.899</v>
      </c>
      <c r="YW40" s="348">
        <f>'Proy 2024 vs 2023'!IW11</f>
        <v>133552.91250000001</v>
      </c>
      <c r="ZD40" s="348">
        <f>'Proy 2024 vs 2023'!JF11</f>
        <v>76181.122499999998</v>
      </c>
      <c r="ZK40" s="348">
        <f>'Proy 2024 vs 2023'!JK11</f>
        <v>107552.88600000001</v>
      </c>
      <c r="ZR40" s="348">
        <f>'Proy 2024 vs 2023'!JP11</f>
        <v>135963.91200000001</v>
      </c>
      <c r="ZY40" s="348">
        <f>'Proy 2024 vs 2023'!JU11</f>
        <v>269636.09399999998</v>
      </c>
      <c r="AAF40" s="348">
        <f>'Proy 2024 vs 2023'!KD11</f>
        <v>276313.97849999997</v>
      </c>
      <c r="AAG40">
        <f t="shared" si="3767"/>
        <v>288620.90260549006</v>
      </c>
      <c r="AAM40" s="348">
        <f>'Proy 2024 vs 2023'!KI11</f>
        <v>336764.14800000004</v>
      </c>
      <c r="AAN40">
        <f t="shared" si="3768"/>
        <v>351763.50066896406</v>
      </c>
      <c r="AAT40" s="348">
        <f>'Proy 2024 vs 2023'!KN11</f>
        <v>540446.36100000003</v>
      </c>
      <c r="AAU40">
        <f t="shared" si="3769"/>
        <v>564517.64535565313</v>
      </c>
      <c r="ABA40" s="348">
        <f>'Proy 2024 vs 2023'!KS11</f>
        <v>156553.53</v>
      </c>
      <c r="ABB40">
        <f t="shared" si="3770"/>
        <v>163526.36728682794</v>
      </c>
      <c r="ABH40" s="348">
        <f>'Proy 2024 vs 2023'!KX11</f>
        <v>80344.435499999992</v>
      </c>
      <c r="ABI40">
        <f t="shared" si="3771"/>
        <v>83922.947435460926</v>
      </c>
    </row>
    <row r="41" spans="1:764">
      <c r="A41" s="598" t="s">
        <v>347</v>
      </c>
      <c r="H41" s="348">
        <f>'Proy 2023 vs 2022'!D12</f>
        <v>85271.692800000004</v>
      </c>
      <c r="O41" s="348">
        <f>'Proy 2023 vs 2022'!I12</f>
        <v>59979.102400000003</v>
      </c>
      <c r="V41" s="348">
        <f>'Proy 2023 vs 2022'!N12</f>
        <v>78286.395000000004</v>
      </c>
      <c r="AC41" s="348">
        <f>'Proy 2023 vs 2022'!S12</f>
        <v>111631.62700000001</v>
      </c>
      <c r="AJ41" s="348">
        <f>'Proy 2023 vs 2022'!AB12</f>
        <v>105866.8235</v>
      </c>
      <c r="AQ41" s="348">
        <f>'Proy 2023 vs 2022'!AG12</f>
        <v>104311.175</v>
      </c>
      <c r="AX41" s="348">
        <f>'Proy 2023 vs 2022'!AL12</f>
        <v>122941.91250000001</v>
      </c>
      <c r="BE41" s="348">
        <f>'Proy 2023 vs 2022'!AQ12</f>
        <v>86954</v>
      </c>
      <c r="BL41" s="348">
        <f>'Proy 2023 vs 2022'!AZ12</f>
        <v>84637.796400000007</v>
      </c>
      <c r="BS41" s="348">
        <f>'Proy 2023 vs 2022'!BE12</f>
        <v>84465.730800000005</v>
      </c>
      <c r="BZ41" s="348">
        <f>'Proy 2023 vs 2022'!BJ12</f>
        <v>86158.53360000001</v>
      </c>
      <c r="CG41" s="348">
        <f>'Proy 2023 vs 2022'!BO12</f>
        <v>87479.060400000017</v>
      </c>
      <c r="CN41" s="348">
        <f>'Proy 2023 vs 2022'!BT12</f>
        <v>85878.824399999998</v>
      </c>
      <c r="CU41" s="348">
        <f>'Proy 2023 vs 2022'!CC12</f>
        <v>93356.441999999995</v>
      </c>
      <c r="DB41" s="348">
        <f>'Proy 2023 vs 2022'!CH12</f>
        <v>107378.54640000001</v>
      </c>
      <c r="DI41" s="348">
        <f>'Proy 2023 vs 2022'!CM12</f>
        <v>99974.563200000019</v>
      </c>
      <c r="DP41" s="348">
        <f>'Proy 2023 vs 2022'!CR12</f>
        <v>156850.4952</v>
      </c>
      <c r="DW41" s="348">
        <f>'Proy 2023 vs 2022'!DB12</f>
        <v>121187.5992</v>
      </c>
      <c r="ED41" s="348">
        <f>'Proy 2023 vs 2022'!DG12</f>
        <v>153678.48119999998</v>
      </c>
      <c r="EK41" s="348">
        <f>'Proy 2023 vs 2022'!DL12</f>
        <v>114658.34040000002</v>
      </c>
      <c r="ER41" s="348">
        <f>'Proy 2023 vs 2022'!DQ12</f>
        <v>111279.5496</v>
      </c>
      <c r="EY41" s="348">
        <f>'Proy 2023 vs 2022'!DZ12</f>
        <v>94879.62000000001</v>
      </c>
      <c r="FF41" s="348">
        <f>'Proy 2023 vs 2022'!EE12</f>
        <v>107808.40800000001</v>
      </c>
      <c r="FM41" s="348">
        <f>'Proy 2023 vs 2022'!EJ12</f>
        <v>128397.11760000001</v>
      </c>
      <c r="FT41" s="348">
        <f>'Proy 2023 vs 2022'!EO12</f>
        <v>105748.686</v>
      </c>
      <c r="GA41" s="348">
        <f>'Proy 2023 vs 2022'!ET12</f>
        <v>125329.19400000002</v>
      </c>
      <c r="GH41" s="348">
        <f>'Proy 2023 vs 2022'!FD12</f>
        <v>131385.8124</v>
      </c>
      <c r="GO41" s="348">
        <f>'Proy 2023 vs 2022'!FI12</f>
        <v>124393.89240000001</v>
      </c>
      <c r="GV41" s="348">
        <f>'Proy 2023 vs 2022'!FN12</f>
        <v>101656.9332</v>
      </c>
      <c r="HC41" s="348">
        <f>'Proy 2023 vs 2022'!FS12</f>
        <v>97120.123200000002</v>
      </c>
      <c r="HJ41" s="348">
        <f>'Proy 2023 vs 2022'!GB12</f>
        <v>99716.378400000016</v>
      </c>
      <c r="HQ41" s="348">
        <f>'Proy 2023 vs 2022'!GG12</f>
        <v>88724.689200000008</v>
      </c>
      <c r="HX41" s="348">
        <f>'Proy 2023 vs 2022'!GL12</f>
        <v>106057.58760000001</v>
      </c>
      <c r="IE41" s="348">
        <f>'Proy 2023 vs 2022'!GQ12</f>
        <v>118087.0272</v>
      </c>
      <c r="IL41" s="348">
        <f>'Proy 2023 vs 2022'!GZ12</f>
        <v>97907.065200000012</v>
      </c>
      <c r="IS41" s="348">
        <f>'Proy 2023 vs 2022'!HE12</f>
        <v>84022.293600000005</v>
      </c>
      <c r="IZ41" s="348">
        <f>'Proy 2023 vs 2022'!HJ12</f>
        <v>106407.75600000001</v>
      </c>
      <c r="JG41" s="348">
        <f>'Proy 2023 vs 2022'!HO12</f>
        <v>84379.233600000007</v>
      </c>
      <c r="JN41" s="348">
        <f>'Proy 2023 vs 2022'!HT12</f>
        <v>86810.518800000005</v>
      </c>
      <c r="JO41" s="348"/>
      <c r="JU41" s="348">
        <f>'Proy 2023 vs 2022'!IC12</f>
        <v>89553.211200000005</v>
      </c>
      <c r="KB41" s="348">
        <f>'Proy 2023 vs 2022'!IH12</f>
        <v>86927.461200000005</v>
      </c>
      <c r="KI41" s="348">
        <f>'Proy 2023 vs 2022'!IM12</f>
        <v>115534.3284</v>
      </c>
      <c r="KP41" s="348">
        <f>'Proy 2023 vs 2022'!IR12</f>
        <v>148058.69040000002</v>
      </c>
      <c r="KW41" s="348">
        <f>'Proy 2023 vs 2022'!JA12</f>
        <v>111049.326</v>
      </c>
      <c r="LD41" s="348">
        <f>'Proy 2023 vs 2022'!JF12</f>
        <v>98635.179600000003</v>
      </c>
      <c r="LK41" s="348">
        <f>'Proy 2023 vs 2022'!JK12</f>
        <v>140603.2776</v>
      </c>
      <c r="LR41" s="348">
        <f>'Proy 2023 vs 2022'!JP12</f>
        <v>154332.20520000003</v>
      </c>
      <c r="LY41" s="348">
        <f>'Proy 2023 vs 2022'!JY12</f>
        <v>196121.36960000001</v>
      </c>
      <c r="MF41" s="348">
        <f>'Proy 2023 vs 2022'!KD12</f>
        <v>261947.63920000003</v>
      </c>
      <c r="MM41" s="348">
        <f>'Proy 2023 vs 2022'!KI12</f>
        <v>383279.89439999999</v>
      </c>
      <c r="MS41" s="348">
        <v>599327.09200000006</v>
      </c>
      <c r="MT41" s="728">
        <v>583906.24</v>
      </c>
      <c r="MZ41" s="348">
        <v>98595.775200000004</v>
      </c>
      <c r="NA41" s="728">
        <v>111610.68</v>
      </c>
      <c r="NH41" s="348">
        <f>'Proy 2024 vs 2023'!D12</f>
        <v>97375.071899999995</v>
      </c>
      <c r="NI41" s="339">
        <f t="shared" si="3761"/>
        <v>3.1922693412777481E-2</v>
      </c>
      <c r="NO41" s="348">
        <f>'Proy 2024 vs 2023'!I12</f>
        <v>99856.789199999985</v>
      </c>
      <c r="NP41" s="339">
        <f t="shared" si="3762"/>
        <v>3.3593652747852407E-2</v>
      </c>
      <c r="NV41" s="348">
        <f>'Proy 2024 vs 2023'!N12</f>
        <v>110709.04929999998</v>
      </c>
      <c r="NW41" s="339">
        <f t="shared" si="3763"/>
        <v>4.0794810229148097E-2</v>
      </c>
      <c r="OC41" s="348">
        <f>'Proy 2024 vs 2023'!S12</f>
        <v>88945.418799999985</v>
      </c>
      <c r="OD41" s="339">
        <f t="shared" si="3764"/>
        <v>3.5821580230258283E-2</v>
      </c>
      <c r="OI41" s="339">
        <f t="shared" si="3765"/>
        <v>3.566223275577686E-2</v>
      </c>
      <c r="OJ41" s="348">
        <f>'Proy 2024 vs 2023'!X12</f>
        <v>96815.744499999986</v>
      </c>
      <c r="OK41" s="348">
        <f t="shared" si="3766"/>
        <v>493702.2514949693</v>
      </c>
      <c r="OQ41" s="348">
        <f>'Proy 2024 vs 2023'!AG12</f>
        <v>97712.762400000007</v>
      </c>
      <c r="OX41" s="348">
        <f>'Proy 2024 vs 2023'!AL12</f>
        <v>119359.69920000002</v>
      </c>
      <c r="PE41" s="362">
        <f>'Proy 2024 vs 2023'!AQ12</f>
        <v>93311.870400000014</v>
      </c>
      <c r="PL41" s="362">
        <f>'Proy 2024 vs 2023'!AV12</f>
        <v>91769.500799999994</v>
      </c>
      <c r="PS41" s="348">
        <f>'Proy 2024 vs 2023'!BE12</f>
        <v>86846.340899999996</v>
      </c>
      <c r="PZ41" s="348">
        <f>'Proy 2024 vs 2023'!BJ12</f>
        <v>84936.263399999996</v>
      </c>
      <c r="QG41" s="348">
        <f>'Proy 2024 vs 2023'!BO12</f>
        <v>101515.32075</v>
      </c>
      <c r="QN41" s="348">
        <f>'Proy 2024 vs 2023'!BT12</f>
        <v>99724.150499999989</v>
      </c>
      <c r="QU41" s="348">
        <f>'Proy 2024 vs 2023'!BY12</f>
        <v>112401.9531</v>
      </c>
      <c r="RB41" s="348">
        <f>'Proy 2024 vs 2023'!CH12</f>
        <v>98839.337849999996</v>
      </c>
      <c r="RI41" s="348">
        <f>'Proy 2024 vs 2023'!CM12</f>
        <v>99715.513349999994</v>
      </c>
      <c r="RP41" s="348">
        <f>'Proy 2024 vs 2023'!CR12</f>
        <v>123954.57255</v>
      </c>
      <c r="RW41" s="348">
        <f>'Proy 2024 vs 2023'!CW12</f>
        <v>151712.80709999998</v>
      </c>
      <c r="SD41" s="348">
        <f>'Proy 2024 vs 2023'!DG12</f>
        <v>156351.34004999997</v>
      </c>
      <c r="SK41" s="348">
        <f>'Proy 2024 vs 2023'!DL12</f>
        <v>114899.8893</v>
      </c>
      <c r="SR41" s="348">
        <f>'Proy 2024 vs 2023'!DQ12</f>
        <v>116168.47470000001</v>
      </c>
      <c r="SY41" s="348">
        <f>'Proy 2024 vs 2023'!DV12</f>
        <v>106707.56849999999</v>
      </c>
      <c r="TF41" s="348">
        <f>'Proy 2024 vs 2023'!EE12</f>
        <v>105815.8014</v>
      </c>
      <c r="TM41" s="348">
        <f>'Proy 2024 vs 2023'!EJ12</f>
        <v>134919.04574999999</v>
      </c>
      <c r="TT41" s="348">
        <f>'Proy 2024 vs 2023'!EO12</f>
        <v>116241.77865000001</v>
      </c>
      <c r="UA41" s="348">
        <f>'Proy 2024 vs 2023'!ET12</f>
        <v>118084.67595</v>
      </c>
      <c r="UH41" s="348">
        <f>'Proy 2024 vs 2023'!EY12</f>
        <v>115596.84659999999</v>
      </c>
      <c r="UO41" s="348">
        <f>'Proy 2024 vs 2023'!FI12</f>
        <v>137095.31849999999</v>
      </c>
      <c r="UV41" s="348">
        <f>'Proy 2024 vs 2023'!FN12</f>
        <v>118087.01100000001</v>
      </c>
      <c r="VC41" s="348">
        <f>'Proy 2024 vs 2023'!FS12</f>
        <v>102470.0355</v>
      </c>
      <c r="VJ41" s="348">
        <f>'Proy 2024 vs 2023'!FX12</f>
        <v>96001.3845</v>
      </c>
      <c r="VQ41" s="348">
        <f>'Proy 2024 vs 2023'!GG12</f>
        <v>100974.6885</v>
      </c>
      <c r="VX41" s="348">
        <f>'Proy 2024 vs 2023'!GL12</f>
        <v>100144.59000000001</v>
      </c>
      <c r="WE41" s="348">
        <f>'Proy 2024 vs 2023'!GQ12</f>
        <v>111359.2095</v>
      </c>
      <c r="WL41" s="348">
        <f>'Proy 2024 vs 2023'!GV12</f>
        <v>107076.4065</v>
      </c>
      <c r="WS41" s="348">
        <f>'Proy 2024 vs 2023'!HE12</f>
        <v>110285.39550000001</v>
      </c>
      <c r="WZ41" s="348">
        <f>'Proy 2024 vs 2023'!HJ12</f>
        <v>110181.519</v>
      </c>
      <c r="XG41" s="348">
        <f>'Proy 2024 vs 2023'!HO12</f>
        <v>83097.672000000006</v>
      </c>
      <c r="XN41" s="348">
        <f>'Proy 2024 vs 2023'!HT12</f>
        <v>91649.680500000002</v>
      </c>
      <c r="XU41" s="348">
        <f>'Proy 2024 vs 2023'!HY12</f>
        <v>100096.101</v>
      </c>
      <c r="YB41" s="348">
        <f>'Proy 2024 vs 2023'!IH12</f>
        <v>118007.08500000001</v>
      </c>
      <c r="YI41" s="348">
        <f>'Proy 2024 vs 2023'!IM12</f>
        <v>130393.1265</v>
      </c>
      <c r="YP41" s="348">
        <f>'Proy 2024 vs 2023'!IR12</f>
        <v>172521.89850000001</v>
      </c>
      <c r="YW41" s="348">
        <f>'Proy 2024 vs 2023'!IW12</f>
        <v>150177.43650000001</v>
      </c>
      <c r="ZD41" s="348">
        <f>'Proy 2024 vs 2023'!JF12</f>
        <v>105375.8475</v>
      </c>
      <c r="ZK41" s="348">
        <f>'Proy 2024 vs 2023'!JK12</f>
        <v>151673.47649999999</v>
      </c>
      <c r="ZR41" s="348">
        <f>'Proy 2024 vs 2023'!JP12</f>
        <v>182286.7935</v>
      </c>
      <c r="ZY41" s="348">
        <f>'Proy 2024 vs 2023'!JU12</f>
        <v>205927.43808000002</v>
      </c>
      <c r="AAF41" s="348">
        <f>'Proy 2024 vs 2023'!KD12</f>
        <v>329363.71649999998</v>
      </c>
      <c r="AAG41">
        <f t="shared" si="3767"/>
        <v>344033.45664153126</v>
      </c>
      <c r="AAM41" s="348">
        <f>'Proy 2024 vs 2023'!KI12</f>
        <v>400651.38750000001</v>
      </c>
      <c r="AAN41">
        <f t="shared" si="3768"/>
        <v>418496.25458015682</v>
      </c>
      <c r="AAT41" s="348">
        <f>'Proy 2024 vs 2023'!KN12</f>
        <v>603993.65250000008</v>
      </c>
      <c r="AAU41">
        <f t="shared" si="3769"/>
        <v>630895.31010656699</v>
      </c>
      <c r="ABA41" s="348">
        <f>'Proy 2024 vs 2023'!KS12</f>
        <v>222656.17500000002</v>
      </c>
      <c r="ABB41">
        <f t="shared" si="3770"/>
        <v>232573.20005323569</v>
      </c>
      <c r="ABH41" s="348">
        <f>'Proy 2024 vs 2023'!KX12</f>
        <v>112885.48950000001</v>
      </c>
      <c r="ABI41">
        <f t="shared" si="3771"/>
        <v>117913.36814526225</v>
      </c>
    </row>
    <row r="42" spans="1:764">
      <c r="A42" s="598" t="s">
        <v>348</v>
      </c>
      <c r="H42" s="348">
        <f>'Proy 2023 vs 2022'!D13</f>
        <v>62217.276800000007</v>
      </c>
      <c r="O42" s="348">
        <f>'Proy 2023 vs 2022'!I13</f>
        <v>69600.016000000003</v>
      </c>
      <c r="V42" s="348">
        <f>'Proy 2023 vs 2022'!N13</f>
        <v>49193.123999999996</v>
      </c>
      <c r="AC42" s="348">
        <f>'Proy 2023 vs 2022'!S13</f>
        <v>64474.641499999991</v>
      </c>
      <c r="AJ42" s="348">
        <f>'Proy 2023 vs 2022'!AB13</f>
        <v>78736.7255</v>
      </c>
      <c r="AQ42" s="348">
        <f>'Proy 2023 vs 2022'!AG13</f>
        <v>60082.42</v>
      </c>
      <c r="AX42" s="348">
        <f>'Proy 2023 vs 2022'!AL13</f>
        <v>67237.929999999993</v>
      </c>
      <c r="BE42" s="348">
        <f>'Proy 2023 vs 2022'!AQ13</f>
        <v>46788.639999999999</v>
      </c>
      <c r="BL42" s="348">
        <f>'Proy 2023 vs 2022'!AZ13</f>
        <v>56568.283200000005</v>
      </c>
      <c r="BS42" s="348">
        <f>'Proy 2023 vs 2022'!BE13</f>
        <v>59784.317999999999</v>
      </c>
      <c r="BZ42" s="348">
        <f>'Proy 2023 vs 2022'!BJ13</f>
        <v>61406.996400000004</v>
      </c>
      <c r="CG42" s="348">
        <f>'Proy 2023 vs 2022'!BO13</f>
        <v>66377.642399999997</v>
      </c>
      <c r="CN42" s="348">
        <f>'Proy 2023 vs 2022'!BT13</f>
        <v>61293.261599999998</v>
      </c>
      <c r="CU42" s="348">
        <f>'Proy 2023 vs 2022'!CC13</f>
        <v>55883.844000000005</v>
      </c>
      <c r="DB42" s="348">
        <f>'Proy 2023 vs 2022'!CH13</f>
        <v>72795.164399999994</v>
      </c>
      <c r="DI42" s="348">
        <f>'Proy 2023 vs 2022'!CM13</f>
        <v>87893.661600000007</v>
      </c>
      <c r="DP42" s="348">
        <f>'Proy 2023 vs 2022'!CR13</f>
        <v>112226.77439999999</v>
      </c>
      <c r="DW42" s="348">
        <f>'Proy 2023 vs 2022'!DB13</f>
        <v>78295.345200000011</v>
      </c>
      <c r="ED42" s="348">
        <f>'Proy 2023 vs 2022'!DG13</f>
        <v>101823.6636</v>
      </c>
      <c r="EK42" s="348">
        <f>'Proy 2023 vs 2022'!DL13</f>
        <v>101316.0528</v>
      </c>
      <c r="ER42" s="348">
        <f>'Proy 2023 vs 2022'!DQ13</f>
        <v>73383.732000000004</v>
      </c>
      <c r="EY42" s="348">
        <f>'Proy 2023 vs 2022'!DZ13</f>
        <v>75458.2068</v>
      </c>
      <c r="FF42" s="348">
        <f>'Proy 2023 vs 2022'!EE13</f>
        <v>79707.229200000016</v>
      </c>
      <c r="FM42" s="348">
        <f>'Proy 2023 vs 2022'!EJ13</f>
        <v>84123.327600000004</v>
      </c>
      <c r="FT42" s="348">
        <f>'Proy 2023 vs 2022'!EO13</f>
        <v>64987.898399999998</v>
      </c>
      <c r="GA42" s="348">
        <f>'Proy 2023 vs 2022'!ET13</f>
        <v>67648.143599999996</v>
      </c>
      <c r="GH42" s="348">
        <f>'Proy 2023 vs 2022'!FD13</f>
        <v>81539.805600000007</v>
      </c>
      <c r="GO42" s="348">
        <f>'Proy 2023 vs 2022'!FI13</f>
        <v>74253.304800000013</v>
      </c>
      <c r="GV42" s="348">
        <f>'Proy 2023 vs 2022'!FN13</f>
        <v>64405.357199999999</v>
      </c>
      <c r="HC42" s="348">
        <f>'Proy 2023 vs 2022'!FS13</f>
        <v>69506.564400000003</v>
      </c>
      <c r="HJ42" s="348">
        <f>'Proy 2023 vs 2022'!GB13</f>
        <v>66778.786800000002</v>
      </c>
      <c r="HQ42" s="348">
        <f>'Proy 2023 vs 2022'!GG13</f>
        <v>54862.725600000005</v>
      </c>
      <c r="HX42" s="348">
        <f>'Proy 2023 vs 2022'!GL13</f>
        <v>70662.996000000014</v>
      </c>
      <c r="IE42" s="348">
        <f>'Proy 2023 vs 2022'!GQ13</f>
        <v>55631.512800000004</v>
      </c>
      <c r="IL42" s="348">
        <f>'Proy 2023 vs 2022'!GZ13</f>
        <v>59682.798000000003</v>
      </c>
      <c r="IS42" s="348">
        <f>'Proy 2023 vs 2022'!HE13</f>
        <v>71302.658400000015</v>
      </c>
      <c r="IZ42" s="348">
        <f>'Proy 2023 vs 2022'!HJ13</f>
        <v>69772.114799999996</v>
      </c>
      <c r="JG42" s="348">
        <f>'Proy 2023 vs 2022'!HO13</f>
        <v>55016.690399999999</v>
      </c>
      <c r="JN42" s="348">
        <f>'Proy 2023 vs 2022'!HT13</f>
        <v>73952.071200000006</v>
      </c>
      <c r="JO42" s="348"/>
      <c r="JU42" s="348">
        <f>'Proy 2023 vs 2022'!IC13</f>
        <v>57295.663200000003</v>
      </c>
      <c r="KB42" s="348">
        <f>'Proy 2023 vs 2022'!IH13</f>
        <v>55406.138400000011</v>
      </c>
      <c r="KI42" s="348">
        <f>'Proy 2023 vs 2022'!IM13</f>
        <v>61685.571600000003</v>
      </c>
      <c r="KP42" s="348">
        <f>'Proy 2023 vs 2022'!IR13</f>
        <v>102933.86040000001</v>
      </c>
      <c r="KW42" s="348">
        <f>'Proy 2023 vs 2022'!JA13</f>
        <v>81939.556800000006</v>
      </c>
      <c r="LD42" s="348">
        <f>'Proy 2023 vs 2022'!JF13</f>
        <v>81302.421600000016</v>
      </c>
      <c r="LK42" s="348">
        <f>'Proy 2023 vs 2022'!JK13</f>
        <v>78151.521600000007</v>
      </c>
      <c r="LR42" s="348">
        <f>'Proy 2023 vs 2022'!JP13</f>
        <v>95740.844400000002</v>
      </c>
      <c r="LY42" s="348">
        <f>'Proy 2023 vs 2022'!JY13</f>
        <v>120226.18400000001</v>
      </c>
      <c r="MF42" s="348">
        <f>'Proy 2023 vs 2022'!KD13</f>
        <v>134918.1912</v>
      </c>
      <c r="MM42" s="348">
        <f>'Proy 2023 vs 2022'!KI13</f>
        <v>184752.69280000002</v>
      </c>
      <c r="MS42" s="348">
        <v>299663.01040000003</v>
      </c>
      <c r="MT42" s="728">
        <v>291952.63</v>
      </c>
      <c r="MZ42" s="348">
        <v>69271.675200000012</v>
      </c>
      <c r="NA42" s="728">
        <v>78415.91</v>
      </c>
      <c r="NH42" s="348">
        <f>'Proy 2024 vs 2023'!D13</f>
        <v>97724.55829999999</v>
      </c>
      <c r="NI42" s="339">
        <f t="shared" si="3761"/>
        <v>3.2037266341777136E-2</v>
      </c>
      <c r="NO42" s="348">
        <f>'Proy 2024 vs 2023'!I13</f>
        <v>69351.828999999998</v>
      </c>
      <c r="NP42" s="339">
        <f t="shared" si="3762"/>
        <v>2.3331225443151346E-2</v>
      </c>
      <c r="NV42" s="348">
        <f>'Proy 2024 vs 2023'!N13</f>
        <v>69897.652900000001</v>
      </c>
      <c r="NW42" s="339">
        <f t="shared" si="3763"/>
        <v>2.5756354187375031E-2</v>
      </c>
      <c r="OC42" s="348">
        <f>'Proy 2024 vs 2023'!S13</f>
        <v>54136.966599999992</v>
      </c>
      <c r="OD42" s="339">
        <f t="shared" si="3764"/>
        <v>2.1802940709574947E-2</v>
      </c>
      <c r="OI42" s="339">
        <f t="shared" si="3765"/>
        <v>2.4191503112531369E-2</v>
      </c>
      <c r="OJ42" s="348">
        <f>'Proy 2024 vs 2023'!X13</f>
        <v>65675.034999999989</v>
      </c>
      <c r="OK42" s="348">
        <f t="shared" si="3766"/>
        <v>356786.16891928978</v>
      </c>
      <c r="OQ42" s="348">
        <f>'Proy 2024 vs 2023'!AG13</f>
        <v>63943.495200000005</v>
      </c>
      <c r="OX42" s="348">
        <f>'Proy 2024 vs 2023'!AL13</f>
        <v>74143.57680000001</v>
      </c>
      <c r="PE42" s="362">
        <f>'Proy 2024 vs 2023'!AQ13</f>
        <v>59606.539199999999</v>
      </c>
      <c r="PL42" s="362">
        <f>'Proy 2024 vs 2023'!AV13</f>
        <v>66043.522800000006</v>
      </c>
      <c r="PS42" s="348">
        <f>'Proy 2024 vs 2023'!BE13</f>
        <v>58341.615899999997</v>
      </c>
      <c r="PZ42" s="348">
        <f>'Proy 2024 vs 2023'!BJ13</f>
        <v>51827.607299999996</v>
      </c>
      <c r="QG42" s="348">
        <f>'Proy 2024 vs 2023'!BO13</f>
        <v>74126.598599999998</v>
      </c>
      <c r="QN42" s="348">
        <f>'Proy 2024 vs 2023'!BT13</f>
        <v>68608.73775</v>
      </c>
      <c r="QU42" s="348">
        <f>'Proy 2024 vs 2023'!BY13</f>
        <v>70006.614149999994</v>
      </c>
      <c r="RB42" s="348">
        <f>'Proy 2024 vs 2023'!CH13</f>
        <v>64160.616149999994</v>
      </c>
      <c r="RI42" s="348">
        <f>'Proy 2024 vs 2023'!CM13</f>
        <v>74743.041899999997</v>
      </c>
      <c r="RP42" s="348">
        <f>'Proy 2024 vs 2023'!CR13</f>
        <v>87083.27145</v>
      </c>
      <c r="RW42" s="348">
        <f>'Proy 2024 vs 2023'!CW13</f>
        <v>94017.411899999992</v>
      </c>
      <c r="SD42" s="348">
        <f>'Proy 2024 vs 2023'!DG13</f>
        <v>94179.72855</v>
      </c>
      <c r="SK42" s="348">
        <f>'Proy 2024 vs 2023'!DL13</f>
        <v>91317.743399999992</v>
      </c>
      <c r="SR42" s="348">
        <f>'Proy 2024 vs 2023'!DQ13</f>
        <v>92995.352700000003</v>
      </c>
      <c r="SY42" s="348">
        <f>'Proy 2024 vs 2023'!DV13</f>
        <v>73389.416249999995</v>
      </c>
      <c r="TF42" s="348">
        <f>'Proy 2024 vs 2023'!EE13</f>
        <v>72036.237900000007</v>
      </c>
      <c r="TM42" s="348">
        <f>'Proy 2024 vs 2023'!EJ13</f>
        <v>80987.839799999987</v>
      </c>
      <c r="TT42" s="348">
        <f>'Proy 2024 vs 2023'!EO13</f>
        <v>102615.13559999999</v>
      </c>
      <c r="UA42" s="348">
        <f>'Proy 2024 vs 2023'!ET13</f>
        <v>82970.720699999991</v>
      </c>
      <c r="UH42" s="348">
        <f>'Proy 2024 vs 2023'!EY13</f>
        <v>88225.281600000002</v>
      </c>
      <c r="UO42" s="348">
        <f>'Proy 2024 vs 2023'!FI13</f>
        <v>93704.205000000016</v>
      </c>
      <c r="UV42" s="348">
        <f>'Proy 2024 vs 2023'!FN13</f>
        <v>75212.287500000006</v>
      </c>
      <c r="VC42" s="348">
        <f>'Proy 2024 vs 2023'!FS13</f>
        <v>65565.612000000008</v>
      </c>
      <c r="VJ42" s="348">
        <f>'Proy 2024 vs 2023'!FX13</f>
        <v>57171.9015</v>
      </c>
      <c r="VQ42" s="348">
        <f>'Proy 2024 vs 2023'!GG13</f>
        <v>64797.190500000004</v>
      </c>
      <c r="VX42" s="348">
        <f>'Proy 2024 vs 2023'!GL13</f>
        <v>56161.969499999999</v>
      </c>
      <c r="WE42" s="348">
        <f>'Proy 2024 vs 2023'!GQ13</f>
        <v>63188.254500000003</v>
      </c>
      <c r="WL42" s="348">
        <f>'Proy 2024 vs 2023'!GV13</f>
        <v>69225.828000000009</v>
      </c>
      <c r="WS42" s="348">
        <f>'Proy 2024 vs 2023'!HE13</f>
        <v>56770.497000000003</v>
      </c>
      <c r="WZ42" s="348">
        <f>'Proy 2024 vs 2023'!HJ13</f>
        <v>63194.806499999999</v>
      </c>
      <c r="XG42" s="348">
        <f>'Proy 2024 vs 2023'!HO13</f>
        <v>49365.687000000005</v>
      </c>
      <c r="XN42" s="348">
        <f>'Proy 2024 vs 2023'!HT13</f>
        <v>52686.921000000002</v>
      </c>
      <c r="XU42" s="348">
        <f>'Proy 2024 vs 2023'!HY13</f>
        <v>66221.967000000004</v>
      </c>
      <c r="YB42" s="348">
        <f>'Proy 2024 vs 2023'!IH13</f>
        <v>58490.449500000002</v>
      </c>
      <c r="YI42" s="348">
        <f>'Proy 2024 vs 2023'!IM13</f>
        <v>67997.527500000011</v>
      </c>
      <c r="YP42" s="348">
        <f>'Proy 2024 vs 2023'!IR13</f>
        <v>103855.9725</v>
      </c>
      <c r="YW42" s="348">
        <f>'Proy 2024 vs 2023'!IW13</f>
        <v>108533.2815</v>
      </c>
      <c r="ZD42" s="348">
        <f>'Proy 2024 vs 2023'!JF13</f>
        <v>73294.263000000006</v>
      </c>
      <c r="ZK42" s="348">
        <f>'Proy 2024 vs 2023'!JK13</f>
        <v>82980.198000000004</v>
      </c>
      <c r="ZR42" s="348">
        <f>'Proy 2024 vs 2023'!JP13</f>
        <v>106106.889</v>
      </c>
      <c r="ZY42" s="348">
        <f>'Proy 2024 vs 2023'!JU13</f>
        <v>126237.49320000001</v>
      </c>
      <c r="AAF42" s="348">
        <f>'Proy 2024 vs 2023'!KD13</f>
        <v>167625.486</v>
      </c>
      <c r="AAG42">
        <f t="shared" si="3767"/>
        <v>175091.46418013721</v>
      </c>
      <c r="AAM42" s="348">
        <f>'Proy 2024 vs 2023'!KI13</f>
        <v>217923.98250000001</v>
      </c>
      <c r="AAN42">
        <f t="shared" si="3768"/>
        <v>227630.23742040989</v>
      </c>
      <c r="AAT42" s="348">
        <f>'Proy 2024 vs 2023'!KN13</f>
        <v>307249.83450000006</v>
      </c>
      <c r="AAU42">
        <f t="shared" si="3769"/>
        <v>320934.63038019073</v>
      </c>
      <c r="ABA42" s="348">
        <f>'Proy 2024 vs 2023'!KS13</f>
        <v>158279.11050000001</v>
      </c>
      <c r="ABB42">
        <f t="shared" si="3770"/>
        <v>165328.8045146949</v>
      </c>
      <c r="ABH42" s="348">
        <f>'Proy 2024 vs 2023'!KX13</f>
        <v>90481.576499999996</v>
      </c>
      <c r="ABI42">
        <f t="shared" si="3771"/>
        <v>94511.593008667507</v>
      </c>
    </row>
    <row r="43" spans="1:764">
      <c r="A43" s="598" t="s">
        <v>17</v>
      </c>
      <c r="H43" s="348">
        <f>'Proy 2023 vs 2022'!D14</f>
        <v>107750.44000000002</v>
      </c>
      <c r="O43" s="348">
        <f>'Proy 2023 vs 2022'!I14</f>
        <v>95996.5965</v>
      </c>
      <c r="V43" s="348">
        <f>'Proy 2023 vs 2022'!N14</f>
        <v>114666.82500000001</v>
      </c>
      <c r="AC43" s="348">
        <f>'Proy 2023 vs 2022'!S14</f>
        <v>104476.4875</v>
      </c>
      <c r="AJ43" s="348">
        <f>'Proy 2023 vs 2022'!AB14</f>
        <v>108441.35</v>
      </c>
      <c r="AQ43" s="348">
        <f>'Proy 2023 vs 2022'!AG14</f>
        <v>138414.61249999999</v>
      </c>
      <c r="AX43" s="348">
        <f>'Proy 2023 vs 2022'!AL14</f>
        <v>163735.73749999999</v>
      </c>
      <c r="BE43" s="348">
        <f>'Proy 2023 vs 2022'!AQ14</f>
        <v>97044.9</v>
      </c>
      <c r="BL43" s="348">
        <f>'Proy 2023 vs 2022'!AZ14</f>
        <v>104287.095</v>
      </c>
      <c r="BS43" s="348">
        <f>'Proy 2023 vs 2022'!BE14</f>
        <v>107126.899</v>
      </c>
      <c r="BZ43" s="348">
        <f>'Proy 2023 vs 2022'!BJ14</f>
        <v>115557.37600000002</v>
      </c>
      <c r="CG43" s="348">
        <f>'Proy 2023 vs 2022'!BO14</f>
        <v>103298.76700000001</v>
      </c>
      <c r="CN43" s="348">
        <f>'Proy 2023 vs 2022'!BT14</f>
        <v>98483.043999999994</v>
      </c>
      <c r="CU43" s="348">
        <f>'Proy 2023 vs 2022'!CC14</f>
        <v>115286.47900000001</v>
      </c>
      <c r="DB43" s="348">
        <f>'Proy 2023 vs 2022'!CH14</f>
        <v>140969.10300000003</v>
      </c>
      <c r="DI43" s="348">
        <f>'Proy 2023 vs 2022'!CM14</f>
        <v>149886.209</v>
      </c>
      <c r="DP43" s="348">
        <f>'Proy 2023 vs 2022'!CR14</f>
        <v>199135.299</v>
      </c>
      <c r="DW43" s="348">
        <f>'Proy 2023 vs 2022'!DB14</f>
        <v>198566.44500000004</v>
      </c>
      <c r="ED43" s="348">
        <f>'Proy 2023 vs 2022'!DG14</f>
        <v>255828.58400000003</v>
      </c>
      <c r="EK43" s="348">
        <f>'Proy 2023 vs 2022'!DL14</f>
        <v>161916.38099999999</v>
      </c>
      <c r="ER43" s="348">
        <f>'Proy 2023 vs 2022'!DQ14</f>
        <v>131741.88500000001</v>
      </c>
      <c r="EY43" s="348">
        <f>'Proy 2023 vs 2022'!DZ14</f>
        <v>121746.68</v>
      </c>
      <c r="FF43" s="348">
        <f>'Proy 2023 vs 2022'!EE14</f>
        <v>150174.35400000002</v>
      </c>
      <c r="FM43" s="348">
        <f>'Proy 2023 vs 2022'!EJ14</f>
        <v>136010.99600000001</v>
      </c>
      <c r="FT43" s="348">
        <f>'Proy 2023 vs 2022'!EO14</f>
        <v>126496.94200000001</v>
      </c>
      <c r="GA43" s="348">
        <f>'Proy 2023 vs 2022'!ET14</f>
        <v>151658.61700000003</v>
      </c>
      <c r="GH43" s="348">
        <f>'Proy 2023 vs 2022'!FD14</f>
        <v>186878.38400000002</v>
      </c>
      <c r="GO43" s="348">
        <f>'Proy 2023 vs 2022'!FI14</f>
        <v>160989.45500000005</v>
      </c>
      <c r="GV43" s="348">
        <f>'Proy 2023 vs 2022'!FN14</f>
        <v>186882.17900000003</v>
      </c>
      <c r="HC43" s="348">
        <f>'Proy 2023 vs 2022'!FS14</f>
        <v>153511.74300000002</v>
      </c>
      <c r="HJ43" s="348">
        <f>'Proy 2023 vs 2022'!GB14</f>
        <v>134586.584</v>
      </c>
      <c r="HQ43" s="348">
        <f>'Proy 2023 vs 2022'!GG14</f>
        <v>152505.08900000001</v>
      </c>
      <c r="HX43" s="348">
        <f>'Proy 2023 vs 2022'!GL14</f>
        <v>142852.72100000002</v>
      </c>
      <c r="IE43" s="348">
        <f>'Proy 2023 vs 2022'!GQ14</f>
        <v>173870.598</v>
      </c>
      <c r="IL43" s="348">
        <f>'Proy 2023 vs 2022'!GZ14</f>
        <v>387765.103</v>
      </c>
      <c r="IS43" s="348">
        <f>'Proy 2023 vs 2022'!HE14</f>
        <v>142696.96100000001</v>
      </c>
      <c r="IZ43" s="348">
        <f>'Proy 2023 vs 2022'!HJ14</f>
        <v>161849.02800000002</v>
      </c>
      <c r="JG43" s="348">
        <f>'Proy 2023 vs 2022'!HO14</f>
        <v>102800.91799999999</v>
      </c>
      <c r="JN43" s="348">
        <f>'Proy 2023 vs 2022'!HT14</f>
        <v>109402.425</v>
      </c>
      <c r="JO43" s="348"/>
      <c r="JU43" s="348">
        <f>'Proy 2023 vs 2022'!IC14</f>
        <v>109090.52</v>
      </c>
      <c r="KB43" s="348">
        <f>'Proy 2023 vs 2022'!IH14</f>
        <v>125807.18700000001</v>
      </c>
      <c r="KI43" s="348">
        <f>'Proy 2023 vs 2022'!IM14</f>
        <v>163906.19300000003</v>
      </c>
      <c r="KP43" s="348">
        <f>'Proy 2023 vs 2022'!IR14</f>
        <v>299544.23400000005</v>
      </c>
      <c r="KW43" s="348">
        <f>'Proy 2023 vs 2022'!JA14</f>
        <v>206691.49600000001</v>
      </c>
      <c r="LD43" s="348">
        <f>'Proy 2023 vs 2022'!JF14</f>
        <v>144928.05800000002</v>
      </c>
      <c r="LK43" s="348">
        <f>'Proy 2023 vs 2022'!JK14</f>
        <v>231648.71400000001</v>
      </c>
      <c r="LR43" s="348">
        <f>'Proy 2023 vs 2022'!JP14</f>
        <v>277526.41399999999</v>
      </c>
      <c r="LY43" s="348">
        <f>'Proy 2023 vs 2022'!JY14</f>
        <v>349180.3848</v>
      </c>
      <c r="MF43" s="348">
        <f>'Proy 2023 vs 2022'!KD14</f>
        <v>516832.31600000005</v>
      </c>
      <c r="MM43" s="348">
        <f>'Proy 2023 vs 2022'!KI14</f>
        <v>614876.89120000007</v>
      </c>
      <c r="MS43" s="348">
        <v>985380.99919999996</v>
      </c>
      <c r="MT43" s="728">
        <v>960027.02</v>
      </c>
      <c r="MZ43" s="348">
        <v>174626.08800000002</v>
      </c>
      <c r="NA43" s="728">
        <v>197676.65</v>
      </c>
      <c r="NH43" s="348">
        <f>'Proy 2024 vs 2023'!D14</f>
        <v>135890.44389999998</v>
      </c>
      <c r="NI43" s="339">
        <f t="shared" si="3761"/>
        <v>4.4549276254202561E-2</v>
      </c>
      <c r="NO43" s="348">
        <f>'Proy 2024 vs 2023'!I14</f>
        <v>132342.34559999997</v>
      </c>
      <c r="NP43" s="339">
        <f t="shared" si="3762"/>
        <v>4.4522388888533104E-2</v>
      </c>
      <c r="NV43" s="348">
        <f>'Proy 2024 vs 2023'!N14</f>
        <v>112000.86529999999</v>
      </c>
      <c r="NW43" s="339">
        <f t="shared" si="3763"/>
        <v>4.1270827220570114E-2</v>
      </c>
      <c r="OC43" s="348">
        <f>'Proy 2024 vs 2023'!S14</f>
        <v>113068.81699999998</v>
      </c>
      <c r="OD43" s="339">
        <f t="shared" si="3764"/>
        <v>4.5536956870294611E-2</v>
      </c>
      <c r="OI43" s="339">
        <f t="shared" si="3765"/>
        <v>4.5893765716730844E-2</v>
      </c>
      <c r="OJ43" s="348">
        <f>'Proy 2024 vs 2023'!X14</f>
        <v>124592.2858</v>
      </c>
      <c r="OK43" s="348">
        <f t="shared" si="3766"/>
        <v>617894.97937321488</v>
      </c>
      <c r="OQ43" s="348">
        <f>'Proy 2024 vs 2023'!AG14</f>
        <v>111065.9688</v>
      </c>
      <c r="OX43" s="348">
        <f>'Proy 2024 vs 2023'!AL14</f>
        <v>167691.58919999999</v>
      </c>
      <c r="PE43" s="362">
        <f>'Proy 2024 vs 2023'!AQ14</f>
        <v>99341.866800000018</v>
      </c>
      <c r="PL43" s="362">
        <f>'Proy 2024 vs 2023'!AV14</f>
        <v>105585.3144</v>
      </c>
      <c r="PS43" s="348">
        <f>'Proy 2024 vs 2023'!BE14</f>
        <v>125516.9808</v>
      </c>
      <c r="PZ43" s="348">
        <f>'Proy 2024 vs 2023'!BJ14</f>
        <v>100885.51169999999</v>
      </c>
      <c r="QG43" s="348">
        <f>'Proy 2024 vs 2023'!BO14</f>
        <v>119825.6421</v>
      </c>
      <c r="QN43" s="348">
        <f>'Proy 2024 vs 2023'!BT14</f>
        <v>120589.49205</v>
      </c>
      <c r="QU43" s="348">
        <f>'Proy 2024 vs 2023'!BY14</f>
        <v>122278.14539999999</v>
      </c>
      <c r="RB43" s="348">
        <f>'Proy 2024 vs 2023'!CH14</f>
        <v>154403.43375</v>
      </c>
      <c r="RI43" s="348">
        <f>'Proy 2024 vs 2023'!CM14</f>
        <v>173127.28394999998</v>
      </c>
      <c r="RP43" s="348">
        <f>'Proy 2024 vs 2023'!CR14</f>
        <v>206167.85459999999</v>
      </c>
      <c r="RW43" s="348">
        <f>'Proy 2024 vs 2023'!CW14</f>
        <v>171792.54074999999</v>
      </c>
      <c r="SD43" s="348">
        <f>'Proy 2024 vs 2023'!DG14</f>
        <v>208401.26609999998</v>
      </c>
      <c r="SK43" s="348">
        <f>'Proy 2024 vs 2023'!DL14</f>
        <v>156065.96265</v>
      </c>
      <c r="SR43" s="348">
        <f>'Proy 2024 vs 2023'!DQ14</f>
        <v>147419.5791</v>
      </c>
      <c r="SY43" s="348">
        <f>'Proy 2024 vs 2023'!DV14</f>
        <v>156880.10190000001</v>
      </c>
      <c r="TF43" s="348">
        <f>'Proy 2024 vs 2023'!EE14</f>
        <v>142072.65074999997</v>
      </c>
      <c r="TM43" s="348">
        <f>'Proy 2024 vs 2023'!EJ14</f>
        <v>196740.0912</v>
      </c>
      <c r="TT43" s="348">
        <f>'Proy 2024 vs 2023'!EO14</f>
        <v>204768.87059999997</v>
      </c>
      <c r="UA43" s="348">
        <f>'Proy 2024 vs 2023'!ET14</f>
        <v>167509.72845</v>
      </c>
      <c r="UH43" s="348">
        <f>'Proy 2024 vs 2023'!EY14</f>
        <v>187817.14845000001</v>
      </c>
      <c r="UO43" s="348">
        <f>'Proy 2024 vs 2023'!FI14</f>
        <v>204229.64100000003</v>
      </c>
      <c r="UV43" s="348">
        <f>'Proy 2024 vs 2023'!FN14</f>
        <v>164444.18550000002</v>
      </c>
      <c r="VC43" s="348">
        <f>'Proy 2024 vs 2023'!FS14</f>
        <v>162545.16600000003</v>
      </c>
      <c r="VJ43" s="348">
        <f>'Proy 2024 vs 2023'!FX14</f>
        <v>160225.96800000002</v>
      </c>
      <c r="VQ43" s="348">
        <f>'Proy 2024 vs 2023'!GG14</f>
        <v>160543.70850000001</v>
      </c>
      <c r="VX43" s="348">
        <f>'Proy 2024 vs 2023'!GL14</f>
        <v>156332.61000000002</v>
      </c>
      <c r="WE43" s="348">
        <f>'Proy 2024 vs 2023'!GQ14</f>
        <v>199919.32799999998</v>
      </c>
      <c r="WL43" s="348">
        <f>'Proy 2024 vs 2023'!GV14</f>
        <v>399415.674</v>
      </c>
      <c r="WS43" s="348">
        <f>'Proy 2024 vs 2023'!HE14</f>
        <v>135909.93150000001</v>
      </c>
      <c r="WZ43" s="348">
        <f>'Proy 2024 vs 2023'!HJ14</f>
        <v>174527.3775</v>
      </c>
      <c r="XG43" s="348">
        <f>'Proy 2024 vs 2023'!HO14</f>
        <v>124037.39250000002</v>
      </c>
      <c r="XN43" s="348">
        <f>'Proy 2024 vs 2023'!HT14</f>
        <v>118596.702</v>
      </c>
      <c r="XU43" s="348">
        <f>'Proy 2024 vs 2023'!HY14</f>
        <v>150356.03100000002</v>
      </c>
      <c r="YB43" s="348">
        <f>'Proy 2024 vs 2023'!IH14</f>
        <v>156946.79700000002</v>
      </c>
      <c r="YI43" s="348">
        <f>'Proy 2024 vs 2023'!IM14</f>
        <v>176832.32699999999</v>
      </c>
      <c r="YP43" s="348">
        <f>'Proy 2024 vs 2023'!IR14</f>
        <v>281431.34249999997</v>
      </c>
      <c r="YW43" s="348">
        <f>'Proy 2024 vs 2023'!IW14</f>
        <v>262030.10400000002</v>
      </c>
      <c r="ZD43" s="348">
        <f>'Proy 2024 vs 2023'!JF14</f>
        <v>188626.97699999998</v>
      </c>
      <c r="ZK43" s="348">
        <f>'Proy 2024 vs 2023'!JK14</f>
        <v>258148.6005</v>
      </c>
      <c r="ZR43" s="348">
        <f>'Proy 2024 vs 2023'!JP14</f>
        <v>253465.99950000001</v>
      </c>
      <c r="ZY43" s="348">
        <f>'Proy 2024 vs 2023'!JU14</f>
        <v>366639.40403999999</v>
      </c>
      <c r="AAF43" s="348">
        <f>'Proy 2024 vs 2023'!KD14</f>
        <v>606696.31050000002</v>
      </c>
      <c r="AAG43">
        <f t="shared" si="3767"/>
        <v>633718.34351091541</v>
      </c>
      <c r="AAM43" s="348">
        <f>'Proy 2024 vs 2023'!KI14</f>
        <v>705344.50350000011</v>
      </c>
      <c r="AAN43">
        <f t="shared" si="3768"/>
        <v>736760.29114825011</v>
      </c>
      <c r="AAT43" s="348">
        <f>'Proy 2024 vs 2023'!KN14</f>
        <v>1132978.959</v>
      </c>
      <c r="AAU43">
        <f t="shared" si="3769"/>
        <v>1183441.4297632379</v>
      </c>
      <c r="ABA43" s="348">
        <f>'Proy 2024 vs 2023'!KS14</f>
        <v>289445.18400000001</v>
      </c>
      <c r="ABB43">
        <f t="shared" si="3770"/>
        <v>302336.9672225691</v>
      </c>
      <c r="ABH43" s="348">
        <f>'Proy 2024 vs 2023'!KX14</f>
        <v>178055.09400000001</v>
      </c>
      <c r="ABI43">
        <f t="shared" si="3771"/>
        <v>185985.60312715193</v>
      </c>
    </row>
    <row r="44" spans="1:764">
      <c r="A44" s="598" t="s">
        <v>18</v>
      </c>
      <c r="H44" s="348">
        <f>'Proy 2023 vs 2022'!D15</f>
        <v>79434.443200000009</v>
      </c>
      <c r="O44" s="348">
        <f>'Proy 2023 vs 2022'!I15</f>
        <v>82043.145000000004</v>
      </c>
      <c r="V44" s="348">
        <f>'Proy 2023 vs 2022'!N15</f>
        <v>98114.677200000006</v>
      </c>
      <c r="AC44" s="348">
        <f>'Proy 2023 vs 2022'!S15</f>
        <v>70721.939999999988</v>
      </c>
      <c r="AJ44" s="348">
        <f>'Proy 2023 vs 2022'!AB15</f>
        <v>76106.784</v>
      </c>
      <c r="AQ44" s="348">
        <f>'Proy 2023 vs 2022'!AG15</f>
        <v>104608.361</v>
      </c>
      <c r="AX44" s="348">
        <f>'Proy 2023 vs 2022'!AL15</f>
        <v>115464.21900000001</v>
      </c>
      <c r="BE44" s="348">
        <f>'Proy 2023 vs 2022'!AQ15</f>
        <v>87508.993000000002</v>
      </c>
      <c r="BL44" s="348">
        <f>'Proy 2023 vs 2022'!AZ15</f>
        <v>81185.662800000006</v>
      </c>
      <c r="BS44" s="348">
        <f>'Proy 2023 vs 2022'!BE15</f>
        <v>82028.861999999994</v>
      </c>
      <c r="BZ44" s="348">
        <f>'Proy 2023 vs 2022'!BJ15</f>
        <v>79489.566000000006</v>
      </c>
      <c r="CG44" s="348">
        <f>'Proy 2023 vs 2022'!BO15</f>
        <v>83364.573600000003</v>
      </c>
      <c r="CN44" s="348">
        <f>'Proy 2023 vs 2022'!BT15</f>
        <v>81028.285200000013</v>
      </c>
      <c r="CU44" s="348">
        <f>'Proy 2023 vs 2022'!CC15</f>
        <v>95287.946400000015</v>
      </c>
      <c r="DB44" s="348">
        <f>'Proy 2023 vs 2022'!CH15</f>
        <v>104505.5196</v>
      </c>
      <c r="DI44" s="348">
        <f>'Proy 2023 vs 2022'!CM15</f>
        <v>94734.090000000011</v>
      </c>
      <c r="DP44" s="348">
        <f>'Proy 2023 vs 2022'!CR15</f>
        <v>128917.46160000001</v>
      </c>
      <c r="DW44" s="348">
        <f>'Proy 2023 vs 2022'!DB15</f>
        <v>101029.50720000001</v>
      </c>
      <c r="ED44" s="348">
        <f>'Proy 2023 vs 2022'!DG15</f>
        <v>160618.33439999999</v>
      </c>
      <c r="EK44" s="348">
        <f>'Proy 2023 vs 2022'!DL15</f>
        <v>93514.294800000003</v>
      </c>
      <c r="ER44" s="348">
        <f>'Proy 2023 vs 2022'!DQ15</f>
        <v>88855.660799999998</v>
      </c>
      <c r="EY44" s="348">
        <f>'Proy 2023 vs 2022'!DZ15</f>
        <v>85725.918000000005</v>
      </c>
      <c r="FF44" s="348">
        <f>'Proy 2023 vs 2022'!EE15</f>
        <v>88797.394800000009</v>
      </c>
      <c r="FM44" s="348">
        <f>'Proy 2023 vs 2022'!EJ15</f>
        <v>89339.673600000009</v>
      </c>
      <c r="FT44" s="348">
        <f>'Proy 2023 vs 2022'!EO15</f>
        <v>97082.139599999995</v>
      </c>
      <c r="GA44" s="348">
        <f>'Proy 2023 vs 2022'!ET15</f>
        <v>97622.334000000003</v>
      </c>
      <c r="GH44" s="348">
        <f>'Proy 2023 vs 2022'!FD15</f>
        <v>122894.82</v>
      </c>
      <c r="GO44" s="348">
        <f>'Proy 2023 vs 2022'!FI15</f>
        <v>120353.87160000001</v>
      </c>
      <c r="GV44" s="348">
        <f>'Proy 2023 vs 2022'!FN15</f>
        <v>118670.48640000001</v>
      </c>
      <c r="HC44" s="348">
        <f>'Proy 2023 vs 2022'!FS15</f>
        <v>99654.818400000004</v>
      </c>
      <c r="HJ44" s="348">
        <f>'Proy 2023 vs 2022'!GB15</f>
        <v>105018.76800000001</v>
      </c>
      <c r="HQ44" s="348">
        <f>'Proy 2023 vs 2022'!GG15</f>
        <v>92246.58</v>
      </c>
      <c r="HX44" s="348">
        <f>'Proy 2023 vs 2022'!GL15</f>
        <v>89999.931600000011</v>
      </c>
      <c r="IE44" s="348">
        <f>'Proy 2023 vs 2022'!GQ15</f>
        <v>93737.854800000001</v>
      </c>
      <c r="IL44" s="348">
        <f>'Proy 2023 vs 2022'!GZ15</f>
        <v>78441.955200000011</v>
      </c>
      <c r="IS44" s="348">
        <f>'Proy 2023 vs 2022'!HE15</f>
        <v>83020.5288</v>
      </c>
      <c r="IZ44" s="348">
        <f>'Proy 2023 vs 2022'!HJ15</f>
        <v>93147.850800000015</v>
      </c>
      <c r="JG44" s="348">
        <f>'Proy 2023 vs 2022'!HO15</f>
        <v>83092.85639999999</v>
      </c>
      <c r="JN44" s="348">
        <f>'Proy 2023 vs 2022'!HT15</f>
        <v>76898.365200000015</v>
      </c>
      <c r="JO44" s="348"/>
      <c r="JU44" s="348">
        <f>'Proy 2023 vs 2022'!IC15</f>
        <v>84677.950800000006</v>
      </c>
      <c r="KB44" s="348">
        <f>'Proy 2023 vs 2022'!IH15</f>
        <v>87308.960400000011</v>
      </c>
      <c r="KI44" s="348">
        <f>'Proy 2023 vs 2022'!IM15</f>
        <v>91981.76400000001</v>
      </c>
      <c r="KP44" s="348">
        <f>'Proy 2023 vs 2022'!IR15</f>
        <v>161438.88600000003</v>
      </c>
      <c r="KW44" s="348">
        <f>'Proy 2023 vs 2022'!JA15</f>
        <v>121579.26120000001</v>
      </c>
      <c r="LD44" s="348">
        <f>'Proy 2023 vs 2022'!JF15</f>
        <v>86916.045600000012</v>
      </c>
      <c r="LK44" s="348">
        <f>'Proy 2023 vs 2022'!JK15</f>
        <v>128970.80280000002</v>
      </c>
      <c r="LR44" s="348">
        <f>'Proy 2023 vs 2022'!JP15</f>
        <v>134852.66640000002</v>
      </c>
      <c r="LY44" s="348">
        <f>'Proy 2023 vs 2022'!JY15</f>
        <v>173963.21280000001</v>
      </c>
      <c r="MF44" s="348">
        <f>'Proy 2023 vs 2022'!KD15</f>
        <v>221330.0336</v>
      </c>
      <c r="MM44" s="348">
        <f>'Proy 2023 vs 2022'!KI15</f>
        <v>285693.772</v>
      </c>
      <c r="MS44" s="348">
        <v>505766.4976</v>
      </c>
      <c r="MT44" s="728">
        <v>492752.57</v>
      </c>
      <c r="MZ44" s="348">
        <v>137804.06640000001</v>
      </c>
      <c r="NA44" s="728">
        <v>155994.15</v>
      </c>
      <c r="NH44" s="348">
        <f>'Proy 2024 vs 2023'!D15</f>
        <v>107388.4991</v>
      </c>
      <c r="NI44" s="339">
        <f t="shared" si="3761"/>
        <v>3.5205418244498674E-2</v>
      </c>
      <c r="NO44" s="348">
        <f>'Proy 2024 vs 2023'!I15</f>
        <v>104427.23239999998</v>
      </c>
      <c r="NP44" s="339">
        <f t="shared" si="3762"/>
        <v>3.513123354726172E-2</v>
      </c>
      <c r="NV44" s="348">
        <f>'Proy 2024 vs 2023'!N15</f>
        <v>89675.421399999992</v>
      </c>
      <c r="NW44" s="339">
        <f t="shared" si="3763"/>
        <v>3.3044198476663157E-2</v>
      </c>
      <c r="OC44" s="348">
        <f>'Proy 2024 vs 2023'!S15</f>
        <v>73190.506799999988</v>
      </c>
      <c r="OD44" s="339">
        <f t="shared" si="3764"/>
        <v>2.9476499709611401E-2</v>
      </c>
      <c r="OI44" s="339">
        <f t="shared" si="3765"/>
        <v>3.3756261398015068E-2</v>
      </c>
      <c r="OJ44" s="348">
        <f>'Proy 2024 vs 2023'!X15</f>
        <v>91641.418000000005</v>
      </c>
      <c r="OK44" s="348">
        <f t="shared" si="3766"/>
        <v>466323.2443136113</v>
      </c>
      <c r="OQ44" s="348">
        <f>'Proy 2024 vs 2023'!AG15</f>
        <v>85047.861600000004</v>
      </c>
      <c r="OX44" s="348">
        <f>'Proy 2024 vs 2023'!AL15</f>
        <v>109093.716</v>
      </c>
      <c r="PE44" s="362">
        <f>'Proy 2024 vs 2023'!AQ15</f>
        <v>75437.503199999992</v>
      </c>
      <c r="PL44" s="362">
        <f>'Proy 2024 vs 2023'!AV15</f>
        <v>80829.673200000005</v>
      </c>
      <c r="PS44" s="348">
        <f>'Proy 2024 vs 2023'!BE15</f>
        <v>87846.077699999994</v>
      </c>
      <c r="PZ44" s="348">
        <f>'Proy 2024 vs 2023'!BJ15</f>
        <v>82423.033800000005</v>
      </c>
      <c r="QG44" s="348">
        <f>'Proy 2024 vs 2023'!BO15</f>
        <v>82637.684550000005</v>
      </c>
      <c r="QN44" s="348">
        <f>'Proy 2024 vs 2023'!BT15</f>
        <v>81143.446949999998</v>
      </c>
      <c r="QU44" s="348">
        <f>'Proy 2024 vs 2023'!BY15</f>
        <v>93531.984899999996</v>
      </c>
      <c r="RB44" s="348">
        <f>'Proy 2024 vs 2023'!CH15</f>
        <v>115289.40240000001</v>
      </c>
      <c r="RI44" s="348">
        <f>'Proy 2024 vs 2023'!CM15</f>
        <v>101328.2748</v>
      </c>
      <c r="RP44" s="348">
        <f>'Proy 2024 vs 2023'!CR15</f>
        <v>110866.57455</v>
      </c>
      <c r="RW44" s="348">
        <f>'Proy 2024 vs 2023'!CW15</f>
        <v>121970.85029999999</v>
      </c>
      <c r="SD44" s="348">
        <f>'Proy 2024 vs 2023'!DG15</f>
        <v>133132.19939999998</v>
      </c>
      <c r="SK44" s="348">
        <f>'Proy 2024 vs 2023'!DL15</f>
        <v>91687.223849999995</v>
      </c>
      <c r="SR44" s="348">
        <f>'Proy 2024 vs 2023'!DQ15</f>
        <v>99804.685800000007</v>
      </c>
      <c r="SY44" s="348">
        <f>'Proy 2024 vs 2023'!DV15</f>
        <v>108726.47834999999</v>
      </c>
      <c r="TF44" s="348">
        <f>'Proy 2024 vs 2023'!EE15</f>
        <v>103476.66735</v>
      </c>
      <c r="TM44" s="348">
        <f>'Proy 2024 vs 2023'!EJ15</f>
        <v>99606.457349999997</v>
      </c>
      <c r="TT44" s="348">
        <f>'Proy 2024 vs 2023'!EO15</f>
        <v>107331.21119999999</v>
      </c>
      <c r="UA44" s="348">
        <f>'Proy 2024 vs 2023'!ET15</f>
        <v>105504.00134999999</v>
      </c>
      <c r="UH44" s="348">
        <f>'Proy 2024 vs 2023'!EY15</f>
        <v>133716.88439999998</v>
      </c>
      <c r="UO44" s="348">
        <f>'Proy 2024 vs 2023'!FI15</f>
        <v>125191.7415</v>
      </c>
      <c r="UV44" s="348">
        <f>'Proy 2024 vs 2023'!FN15</f>
        <v>113190.3465</v>
      </c>
      <c r="VC44" s="348">
        <f>'Proy 2024 vs 2023'!FS15</f>
        <v>110099.2935</v>
      </c>
      <c r="VJ44" s="348">
        <f>'Proy 2024 vs 2023'!FX15</f>
        <v>109549.6395</v>
      </c>
      <c r="VQ44" s="348">
        <f>'Proy 2024 vs 2023'!GG15</f>
        <v>110115.3795</v>
      </c>
      <c r="VX44" s="348">
        <f>'Proy 2024 vs 2023'!GL15</f>
        <v>102449.05650000001</v>
      </c>
      <c r="WE44" s="348">
        <f>'Proy 2024 vs 2023'!GQ15</f>
        <v>115217.50800000002</v>
      </c>
      <c r="WL44" s="348">
        <f>'Proy 2024 vs 2023'!GV15</f>
        <v>96987.030000000013</v>
      </c>
      <c r="WS44" s="348">
        <f>'Proy 2024 vs 2023'!HE15</f>
        <v>76725.978000000003</v>
      </c>
      <c r="WZ44" s="348">
        <f>'Proy 2024 vs 2023'!HJ15</f>
        <v>94911.253500000006</v>
      </c>
      <c r="XG44" s="348">
        <f>'Proy 2024 vs 2023'!HO15</f>
        <v>79248.235499999995</v>
      </c>
      <c r="XN44" s="348">
        <f>'Proy 2024 vs 2023'!HT15</f>
        <v>81929.316000000006</v>
      </c>
      <c r="XU44" s="348">
        <f>'Proy 2024 vs 2023'!HY15</f>
        <v>97322.525999999998</v>
      </c>
      <c r="YB44" s="348">
        <f>'Proy 2024 vs 2023'!IH15</f>
        <v>93811.326000000001</v>
      </c>
      <c r="YI44" s="348">
        <f>'Proy 2024 vs 2023'!IM15</f>
        <v>101142.678</v>
      </c>
      <c r="YP44" s="348">
        <f>'Proy 2024 vs 2023'!IR15</f>
        <v>168920.09400000001</v>
      </c>
      <c r="YW44" s="348">
        <f>'Proy 2024 vs 2023'!IW15</f>
        <v>145018.587</v>
      </c>
      <c r="ZD44" s="348">
        <f>'Proy 2024 vs 2023'!JF15</f>
        <v>120444.16650000001</v>
      </c>
      <c r="ZK44" s="348">
        <f>'Proy 2024 vs 2023'!JK15</f>
        <v>143624.16600000003</v>
      </c>
      <c r="ZR44" s="348">
        <f>'Proy 2024 vs 2023'!JP15</f>
        <v>148514.37300000002</v>
      </c>
      <c r="ZY44" s="348">
        <f>'Proy 2024 vs 2023'!JU15</f>
        <v>182661.37344000002</v>
      </c>
      <c r="AAF44" s="348">
        <f>'Proy 2024 vs 2023'!KD15</f>
        <v>282957.80100000004</v>
      </c>
      <c r="AAG44">
        <f t="shared" si="3767"/>
        <v>295560.63854324573</v>
      </c>
      <c r="AAM44" s="348">
        <f>'Proy 2024 vs 2023'!KI15</f>
        <v>308716.73700000002</v>
      </c>
      <c r="AAN44">
        <f t="shared" si="3768"/>
        <v>322466.86818402028</v>
      </c>
      <c r="AAT44" s="348">
        <f>'Proy 2024 vs 2023'!KN15</f>
        <v>585482.64600000007</v>
      </c>
      <c r="AAU44">
        <f t="shared" si="3769"/>
        <v>611559.83010961092</v>
      </c>
      <c r="ABA44" s="348">
        <f>'Proy 2024 vs 2023'!KS15</f>
        <v>233666.55900000001</v>
      </c>
      <c r="ABB44">
        <f t="shared" si="3770"/>
        <v>244073.98255205902</v>
      </c>
      <c r="ABH44" s="348">
        <f>'Proy 2024 vs 2023'!KX15</f>
        <v>113824.2105</v>
      </c>
      <c r="ABI44">
        <f t="shared" si="3771"/>
        <v>118893.8994371843</v>
      </c>
    </row>
    <row r="45" spans="1:764">
      <c r="A45" s="598" t="s">
        <v>19</v>
      </c>
      <c r="H45" s="348">
        <f>'Proy 2023 vs 2022'!D16</f>
        <v>83123.936000000016</v>
      </c>
      <c r="O45" s="348">
        <f>'Proy 2023 vs 2022'!I16</f>
        <v>62671.56</v>
      </c>
      <c r="V45" s="348">
        <f>'Proy 2023 vs 2022'!N16</f>
        <v>105886.6875</v>
      </c>
      <c r="AC45" s="348">
        <f>'Proy 2023 vs 2022'!S16</f>
        <v>93096.495999999999</v>
      </c>
      <c r="AJ45" s="348">
        <f>'Proy 2023 vs 2022'!AB16</f>
        <v>83821.440000000002</v>
      </c>
      <c r="AQ45" s="348">
        <f>'Proy 2023 vs 2022'!AG16</f>
        <v>146652.288</v>
      </c>
      <c r="AX45" s="348">
        <f>'Proy 2023 vs 2022'!AL16</f>
        <v>153172.94399999999</v>
      </c>
      <c r="BE45" s="348">
        <f>'Proy 2023 vs 2022'!AQ16</f>
        <v>118029.072</v>
      </c>
      <c r="BL45" s="348">
        <f>'Proy 2023 vs 2022'!AZ16</f>
        <v>88209.669599999994</v>
      </c>
      <c r="BS45" s="348">
        <f>'Proy 2023 vs 2022'!BE16</f>
        <v>94214.88</v>
      </c>
      <c r="BZ45" s="348">
        <f>'Proy 2023 vs 2022'!BJ16</f>
        <v>111882.23280000001</v>
      </c>
      <c r="CG45" s="348">
        <f>'Proy 2023 vs 2022'!BO16</f>
        <v>99366.966</v>
      </c>
      <c r="CN45" s="348">
        <f>'Proy 2023 vs 2022'!BT16</f>
        <v>90509.659200000009</v>
      </c>
      <c r="CU45" s="348">
        <f>'Proy 2023 vs 2022'!CC16</f>
        <v>106186.9716</v>
      </c>
      <c r="DB45" s="348">
        <f>'Proy 2023 vs 2022'!CH16</f>
        <v>115291.86840000001</v>
      </c>
      <c r="DI45" s="348">
        <f>'Proy 2023 vs 2022'!CM16</f>
        <v>125856.1044</v>
      </c>
      <c r="DP45" s="348">
        <f>'Proy 2023 vs 2022'!CR16</f>
        <v>160450.14600000004</v>
      </c>
      <c r="DW45" s="348">
        <f>'Proy 2023 vs 2022'!DB16</f>
        <v>133843.23360000001</v>
      </c>
      <c r="ED45" s="348">
        <f>'Proy 2023 vs 2022'!DG16</f>
        <v>147806.02440000002</v>
      </c>
      <c r="EK45" s="348">
        <f>'Proy 2023 vs 2022'!DL16</f>
        <v>104216.382</v>
      </c>
      <c r="ER45" s="348">
        <f>'Proy 2023 vs 2022'!DQ16</f>
        <v>110866.62240000001</v>
      </c>
      <c r="EY45" s="348">
        <f>'Proy 2023 vs 2022'!DZ16</f>
        <v>97639.149600000019</v>
      </c>
      <c r="FF45" s="348">
        <f>'Proy 2023 vs 2022'!EE16</f>
        <v>120569.31000000001</v>
      </c>
      <c r="FM45" s="348">
        <f>'Proy 2023 vs 2022'!EJ16</f>
        <v>106939.04040000001</v>
      </c>
      <c r="FT45" s="348">
        <f>'Proy 2023 vs 2022'!EO16</f>
        <v>97997.363999999987</v>
      </c>
      <c r="GA45" s="348">
        <f>'Proy 2023 vs 2022'!ET16</f>
        <v>113137.99200000001</v>
      </c>
      <c r="GH45" s="348">
        <f>'Proy 2023 vs 2022'!FD16</f>
        <v>112010.0508</v>
      </c>
      <c r="GO45" s="348">
        <f>'Proy 2023 vs 2022'!FI16</f>
        <v>111786.56640000001</v>
      </c>
      <c r="GV45" s="348">
        <f>'Proy 2023 vs 2022'!FN16</f>
        <v>122749.3656</v>
      </c>
      <c r="HC45" s="348">
        <f>'Proy 2023 vs 2022'!FS16</f>
        <v>90020.1924</v>
      </c>
      <c r="HJ45" s="348">
        <f>'Proy 2023 vs 2022'!GB16</f>
        <v>99635.486400000009</v>
      </c>
      <c r="HQ45" s="348">
        <f>'Proy 2023 vs 2022'!GG16</f>
        <v>109480.626</v>
      </c>
      <c r="HX45" s="348">
        <f>'Proy 2023 vs 2022'!GL16</f>
        <v>100421.76960000001</v>
      </c>
      <c r="IE45" s="348">
        <f>'Proy 2023 vs 2022'!GQ16</f>
        <v>125880.6528</v>
      </c>
      <c r="IL45" s="348">
        <f>'Proy 2023 vs 2022'!GZ16</f>
        <v>108467.83440000002</v>
      </c>
      <c r="IS45" s="348">
        <f>'Proy 2023 vs 2022'!HE16</f>
        <v>92776.395600000018</v>
      </c>
      <c r="IZ45" s="348">
        <f>'Proy 2023 vs 2022'!HJ16</f>
        <v>111231.31680000002</v>
      </c>
      <c r="JG45" s="348">
        <f>'Proy 2023 vs 2022'!HO16</f>
        <v>79772.947199999995</v>
      </c>
      <c r="JN45" s="348">
        <f>'Proy 2023 vs 2022'!HT16</f>
        <v>88535.0196</v>
      </c>
      <c r="JO45" s="348"/>
      <c r="JU45" s="348">
        <f>'Proy 2023 vs 2022'!IC16</f>
        <v>113222.1348</v>
      </c>
      <c r="KB45" s="348">
        <f>'Proy 2023 vs 2022'!IH16</f>
        <v>112968.4428</v>
      </c>
      <c r="KI45" s="348">
        <f>'Proy 2023 vs 2022'!IM16</f>
        <v>138861.30240000002</v>
      </c>
      <c r="KP45" s="348">
        <f>'Proy 2023 vs 2022'!IR16</f>
        <v>220985.02080000003</v>
      </c>
      <c r="KW45" s="348">
        <f>'Proy 2023 vs 2022'!JA16</f>
        <v>135876.65760000001</v>
      </c>
      <c r="LD45" s="348">
        <f>'Proy 2023 vs 2022'!JF16</f>
        <v>137012.41800000001</v>
      </c>
      <c r="LK45" s="348">
        <f>'Proy 2023 vs 2022'!JK16</f>
        <v>201111.42240000001</v>
      </c>
      <c r="LR45" s="348">
        <f>'Proy 2023 vs 2022'!JP16</f>
        <v>212370.03360000002</v>
      </c>
      <c r="LY45" s="348">
        <f>'Proy 2023 vs 2022'!JY16</f>
        <v>356129.36320000002</v>
      </c>
      <c r="MF45" s="348">
        <f>'Proy 2023 vs 2022'!KD16</f>
        <v>449493.90720000002</v>
      </c>
      <c r="MM45" s="348">
        <f>'Proy 2023 vs 2022'!KI16</f>
        <v>548336.25600000005</v>
      </c>
      <c r="MS45" s="348">
        <v>891179.06799999997</v>
      </c>
      <c r="MT45" s="728">
        <v>868248.85</v>
      </c>
      <c r="MZ45" s="348">
        <v>141250.18959999998</v>
      </c>
      <c r="NA45" s="728">
        <v>159895.01999999999</v>
      </c>
      <c r="NH45" s="348">
        <f>'Proy 2024 vs 2023'!D16</f>
        <v>120898.4966</v>
      </c>
      <c r="NI45" s="339">
        <f t="shared" si="3761"/>
        <v>3.9634431746463444E-2</v>
      </c>
      <c r="NO45" s="348">
        <f>'Proy 2024 vs 2023'!I16</f>
        <v>113800.48069999999</v>
      </c>
      <c r="NP45" s="339">
        <f t="shared" si="3762"/>
        <v>3.8284565944911031E-2</v>
      </c>
      <c r="NV45" s="348">
        <f>'Proy 2024 vs 2023'!N16</f>
        <v>86250.334899999987</v>
      </c>
      <c r="NW45" s="339">
        <f t="shared" si="3763"/>
        <v>3.1782099717172524E-2</v>
      </c>
      <c r="OC45" s="348">
        <f>'Proy 2024 vs 2023'!S16</f>
        <v>88637.934499999988</v>
      </c>
      <c r="OD45" s="339">
        <f t="shared" si="3764"/>
        <v>3.5697745032553928E-2</v>
      </c>
      <c r="OI45" s="339">
        <f t="shared" si="3765"/>
        <v>3.3561970156299858E-2</v>
      </c>
      <c r="OJ45" s="348">
        <f>'Proy 2024 vs 2023'!X16</f>
        <v>91113.956600000005</v>
      </c>
      <c r="OK45" s="348">
        <f t="shared" si="3766"/>
        <v>500701.38226081256</v>
      </c>
      <c r="OQ45" s="348">
        <f>'Proy 2024 vs 2023'!AG16</f>
        <v>112597.70040000002</v>
      </c>
      <c r="OX45" s="348">
        <f>'Proy 2024 vs 2023'!AL16</f>
        <v>137629.55160000001</v>
      </c>
      <c r="PE45" s="362">
        <f>'Proy 2024 vs 2023'!AQ16</f>
        <v>92273.104800000001</v>
      </c>
      <c r="PL45" s="362">
        <f>'Proy 2024 vs 2023'!AV16</f>
        <v>77246.60040000001</v>
      </c>
      <c r="PS45" s="348">
        <f>'Proy 2024 vs 2023'!BE16</f>
        <v>96593.359349999999</v>
      </c>
      <c r="PZ45" s="348">
        <f>'Proy 2024 vs 2023'!BJ16</f>
        <v>80213.094899999996</v>
      </c>
      <c r="QG45" s="348">
        <f>'Proy 2024 vs 2023'!BO16</f>
        <v>111907.99544999999</v>
      </c>
      <c r="QN45" s="348">
        <f>'Proy 2024 vs 2023'!BT16</f>
        <v>109193.48084999999</v>
      </c>
      <c r="QU45" s="348">
        <f>'Proy 2024 vs 2023'!BY16</f>
        <v>150369.51194999999</v>
      </c>
      <c r="RB45" s="348">
        <f>'Proy 2024 vs 2023'!CH16</f>
        <v>131614.87259999997</v>
      </c>
      <c r="RI45" s="348">
        <f>'Proy 2024 vs 2023'!CM16</f>
        <v>119488.8891</v>
      </c>
      <c r="RP45" s="348">
        <f>'Proy 2024 vs 2023'!CR16</f>
        <v>150079.55505</v>
      </c>
      <c r="RW45" s="348">
        <f>'Proy 2024 vs 2023'!CW16</f>
        <v>158509.9566</v>
      </c>
      <c r="SD45" s="348">
        <f>'Proy 2024 vs 2023'!DG16</f>
        <v>177967.90065</v>
      </c>
      <c r="SK45" s="348">
        <f>'Proy 2024 vs 2023'!DL16</f>
        <v>137482.41555000001</v>
      </c>
      <c r="SR45" s="348">
        <f>'Proy 2024 vs 2023'!DQ16</f>
        <v>137522.35305000001</v>
      </c>
      <c r="SY45" s="348">
        <f>'Proy 2024 vs 2023'!DV16</f>
        <v>143927.09264999998</v>
      </c>
      <c r="TF45" s="348">
        <f>'Proy 2024 vs 2023'!EE16</f>
        <v>139312.2666</v>
      </c>
      <c r="TM45" s="348">
        <f>'Proy 2024 vs 2023'!EJ16</f>
        <v>154652.61179999998</v>
      </c>
      <c r="TT45" s="348">
        <f>'Proy 2024 vs 2023'!EO16</f>
        <v>138553.39019999999</v>
      </c>
      <c r="UA45" s="348">
        <f>'Proy 2024 vs 2023'!ET16</f>
        <v>118528.94069999999</v>
      </c>
      <c r="UH45" s="348">
        <f>'Proy 2024 vs 2023'!EY16</f>
        <v>140367.07454999999</v>
      </c>
      <c r="UO45" s="348">
        <f>'Proy 2024 vs 2023'!FI16</f>
        <v>122274.71550000001</v>
      </c>
      <c r="UV45" s="348">
        <f>'Proy 2024 vs 2023'!FN16</f>
        <v>130665.87450000001</v>
      </c>
      <c r="VC45" s="348">
        <f>'Proy 2024 vs 2023'!FS16</f>
        <v>117627.43650000001</v>
      </c>
      <c r="VJ45" s="348">
        <f>'Proy 2024 vs 2023'!FX16</f>
        <v>114578.25749999999</v>
      </c>
      <c r="VQ45" s="348">
        <f>'Proy 2024 vs 2023'!GG16</f>
        <v>121764.1845</v>
      </c>
      <c r="VX45" s="348">
        <f>'Proy 2024 vs 2023'!GL16</f>
        <v>127460.36100000002</v>
      </c>
      <c r="WE45" s="348">
        <f>'Proy 2024 vs 2023'!GQ16</f>
        <v>145797.7395</v>
      </c>
      <c r="WL45" s="348">
        <f>'Proy 2024 vs 2023'!GV16</f>
        <v>120614.02500000001</v>
      </c>
      <c r="WS45" s="348">
        <f>'Proy 2024 vs 2023'!HE16</f>
        <v>110379.33899999999</v>
      </c>
      <c r="WZ45" s="348">
        <f>'Proy 2024 vs 2023'!HJ16</f>
        <v>116165.5215</v>
      </c>
      <c r="XG45" s="348">
        <f>'Proy 2024 vs 2023'!HO16</f>
        <v>89977.251000000004</v>
      </c>
      <c r="XN45" s="348">
        <f>'Proy 2024 vs 2023'!HT16</f>
        <v>92380.585500000001</v>
      </c>
      <c r="XU45" s="348">
        <f>'Proy 2024 vs 2023'!HY16</f>
        <v>127568.6265</v>
      </c>
      <c r="YB45" s="348">
        <f>'Proy 2024 vs 2023'!IH16</f>
        <v>162093.81299999999</v>
      </c>
      <c r="YI45" s="348">
        <f>'Proy 2024 vs 2023'!IM16</f>
        <v>172882.74150000003</v>
      </c>
      <c r="YP45" s="348">
        <f>'Proy 2024 vs 2023'!IR16</f>
        <v>289559.8125</v>
      </c>
      <c r="YW45" s="348">
        <f>'Proy 2024 vs 2023'!IW16</f>
        <v>185088.7605</v>
      </c>
      <c r="ZD45" s="348">
        <f>'Proy 2024 vs 2023'!JF16</f>
        <v>150529.10250000001</v>
      </c>
      <c r="ZK45" s="348">
        <f>'Proy 2024 vs 2023'!JK16</f>
        <v>194026.89600000001</v>
      </c>
      <c r="ZR45" s="348">
        <f>'Proy 2024 vs 2023'!JP16</f>
        <v>275000.42850000004</v>
      </c>
      <c r="ZY45" s="348">
        <f>'Proy 2024 vs 2023'!JU16</f>
        <v>373935.83136000001</v>
      </c>
      <c r="AAF45" s="348">
        <f>'Proy 2024 vs 2023'!KD16</f>
        <v>548599.88400000008</v>
      </c>
      <c r="AAG45">
        <f t="shared" si="3767"/>
        <v>573034.3233045924</v>
      </c>
      <c r="AAM45" s="348">
        <f>'Proy 2024 vs 2023'!KI16</f>
        <v>649934.07149999996</v>
      </c>
      <c r="AAN45">
        <f t="shared" si="3768"/>
        <v>678881.89866004605</v>
      </c>
      <c r="AAT45" s="348">
        <f>'Proy 2024 vs 2023'!KN16</f>
        <v>1023202.5615000001</v>
      </c>
      <c r="AAU45">
        <f t="shared" si="3769"/>
        <v>1068775.6314448621</v>
      </c>
      <c r="ABA45" s="348">
        <f>'Proy 2024 vs 2023'!KS16</f>
        <v>225699.24300000002</v>
      </c>
      <c r="ABB45">
        <f t="shared" si="3770"/>
        <v>235751.80519517529</v>
      </c>
      <c r="ABH45" s="348">
        <f>'Proy 2024 vs 2023'!KX16</f>
        <v>111642.132</v>
      </c>
      <c r="ABI45">
        <f t="shared" si="3771"/>
        <v>116614.63195442814</v>
      </c>
    </row>
    <row r="46" spans="1:764">
      <c r="A46" s="598" t="s">
        <v>20</v>
      </c>
      <c r="H46" s="348">
        <f>'Proy 2023 vs 2022'!D17</f>
        <v>56045.203200000004</v>
      </c>
      <c r="O46" s="348">
        <f>'Proy 2023 vs 2022'!I17</f>
        <v>36119.112500000003</v>
      </c>
      <c r="V46" s="348">
        <f>'Proy 2023 vs 2022'!N17</f>
        <v>45177.840000000004</v>
      </c>
      <c r="AC46" s="348">
        <f>'Proy 2023 vs 2022'!S17</f>
        <v>55408.098000000005</v>
      </c>
      <c r="AJ46" s="348">
        <f>'Proy 2023 vs 2022'!AB17</f>
        <v>65122.056500000006</v>
      </c>
      <c r="AQ46" s="348">
        <f>'Proy 2023 vs 2022'!AG17</f>
        <v>60421.025000000001</v>
      </c>
      <c r="AX46" s="348">
        <f>'Proy 2023 vs 2022'!AL17</f>
        <v>75008.350000000006</v>
      </c>
      <c r="BE46" s="348">
        <f>'Proy 2023 vs 2022'!AQ17</f>
        <v>50182.05</v>
      </c>
      <c r="BL46" s="348">
        <f>'Proy 2023 vs 2022'!AZ17</f>
        <v>50699.725200000008</v>
      </c>
      <c r="BS46" s="348">
        <f>'Proy 2023 vs 2022'!BE17</f>
        <v>50740.840800000005</v>
      </c>
      <c r="BZ46" s="348">
        <f>'Proy 2023 vs 2022'!BJ17</f>
        <v>47764.717199999999</v>
      </c>
      <c r="CG46" s="348">
        <f>'Proy 2023 vs 2022'!BO17</f>
        <v>56419.372800000005</v>
      </c>
      <c r="CN46" s="348">
        <f>'Proy 2023 vs 2022'!BT17</f>
        <v>53480.142000000007</v>
      </c>
      <c r="CU46" s="348">
        <f>'Proy 2023 vs 2022'!CC17</f>
        <v>63786.808800000006</v>
      </c>
      <c r="DB46" s="348">
        <f>'Proy 2023 vs 2022'!CH17</f>
        <v>80463.326400000005</v>
      </c>
      <c r="DI46" s="348">
        <f>'Proy 2023 vs 2022'!CM17</f>
        <v>70986.98520000001</v>
      </c>
      <c r="DP46" s="348">
        <f>'Proy 2023 vs 2022'!CR17</f>
        <v>101689.6032</v>
      </c>
      <c r="DW46" s="348">
        <f>'Proy 2023 vs 2022'!DB17</f>
        <v>90173.930399999997</v>
      </c>
      <c r="ED46" s="348">
        <f>'Proy 2023 vs 2022'!DG17</f>
        <v>94181.745600000009</v>
      </c>
      <c r="EK46" s="348">
        <f>'Proy 2023 vs 2022'!DL17</f>
        <v>65216.545200000008</v>
      </c>
      <c r="ER46" s="348">
        <f>'Proy 2023 vs 2022'!DQ17</f>
        <v>57873.204000000005</v>
      </c>
      <c r="EY46" s="348">
        <f>'Proy 2023 vs 2022'!DZ17</f>
        <v>66689.762400000007</v>
      </c>
      <c r="FF46" s="348">
        <f>'Proy 2023 vs 2022'!EE17</f>
        <v>61107.976800000004</v>
      </c>
      <c r="FM46" s="348">
        <f>'Proy 2023 vs 2022'!EJ17</f>
        <v>75606.04800000001</v>
      </c>
      <c r="FT46" s="348">
        <f>'Proy 2023 vs 2022'!EO17</f>
        <v>68192.9712</v>
      </c>
      <c r="GA46" s="348">
        <f>'Proy 2023 vs 2022'!ET17</f>
        <v>75122.434800000003</v>
      </c>
      <c r="GH46" s="348">
        <f>'Proy 2023 vs 2022'!FD17</f>
        <v>74880.212400000004</v>
      </c>
      <c r="GO46" s="348">
        <f>'Proy 2023 vs 2022'!FI17</f>
        <v>75176.380800000014</v>
      </c>
      <c r="GV46" s="348">
        <f>'Proy 2023 vs 2022'!FN17</f>
        <v>72351.737999999998</v>
      </c>
      <c r="HC46" s="348">
        <f>'Proy 2023 vs 2022'!FS17</f>
        <v>63376.117200000001</v>
      </c>
      <c r="HJ46" s="348">
        <f>'Proy 2023 vs 2022'!GB17</f>
        <v>62773.271999999997</v>
      </c>
      <c r="HQ46" s="348">
        <f>'Proy 2023 vs 2022'!GG17</f>
        <v>70240.651200000008</v>
      </c>
      <c r="HX46" s="348">
        <f>'Proy 2023 vs 2022'!GL17</f>
        <v>71864.528399999996</v>
      </c>
      <c r="IE46" s="348">
        <f>'Proy 2023 vs 2022'!GQ17</f>
        <v>83485.144800000009</v>
      </c>
      <c r="IL46" s="348">
        <f>'Proy 2023 vs 2022'!GZ17</f>
        <v>52687.238400000009</v>
      </c>
      <c r="IS46" s="348">
        <f>'Proy 2023 vs 2022'!HE17</f>
        <v>44843.705999999998</v>
      </c>
      <c r="IZ46" s="348">
        <f>'Proy 2023 vs 2022'!HJ17</f>
        <v>51515.298000000003</v>
      </c>
      <c r="JG46" s="348">
        <f>'Proy 2023 vs 2022'!HO17</f>
        <v>44960.788800000002</v>
      </c>
      <c r="JN46" s="348">
        <f>'Proy 2023 vs 2022'!HT17</f>
        <v>49613.698800000006</v>
      </c>
      <c r="JO46" s="348"/>
      <c r="JU46" s="348">
        <f>'Proy 2023 vs 2022'!IC17</f>
        <v>44567.9712</v>
      </c>
      <c r="KB46" s="348">
        <f>'Proy 2023 vs 2022'!IH17</f>
        <v>50491.447200000002</v>
      </c>
      <c r="KI46" s="348">
        <f>'Proy 2023 vs 2022'!IM17</f>
        <v>62025.4692</v>
      </c>
      <c r="KP46" s="348">
        <f>'Proy 2023 vs 2022'!IR17</f>
        <v>102283.25760000001</v>
      </c>
      <c r="KW46" s="348">
        <f>'Proy 2023 vs 2022'!JA17</f>
        <v>56336.418000000005</v>
      </c>
      <c r="LD46" s="348">
        <f>'Proy 2023 vs 2022'!JF17</f>
        <v>71866.483200000002</v>
      </c>
      <c r="LK46" s="348">
        <f>'Proy 2023 vs 2022'!JK17</f>
        <v>88162.441200000001</v>
      </c>
      <c r="LR46" s="348">
        <f>'Proy 2023 vs 2022'!JP17</f>
        <v>121114.49400000001</v>
      </c>
      <c r="LY46" s="348">
        <f>'Proy 2023 vs 2022'!JY17</f>
        <v>127100.9688</v>
      </c>
      <c r="MF46" s="348">
        <f>'Proy 2023 vs 2022'!KD17</f>
        <v>164662.576</v>
      </c>
      <c r="MM46" s="348">
        <f>'Proy 2023 vs 2022'!KI17</f>
        <v>265657.04879999999</v>
      </c>
      <c r="MS46" s="348">
        <v>417826.5624</v>
      </c>
      <c r="MT46" s="728">
        <v>407076.26</v>
      </c>
      <c r="MZ46" s="348">
        <v>83722.464800000002</v>
      </c>
      <c r="NA46" s="728">
        <v>94773.31</v>
      </c>
      <c r="NH46" s="348">
        <f>'Proy 2024 vs 2023'!D17</f>
        <v>61962.047099999989</v>
      </c>
      <c r="NI46" s="339">
        <f t="shared" si="3761"/>
        <v>2.031316017751128E-2</v>
      </c>
      <c r="NO46" s="348">
        <f>'Proy 2024 vs 2023'!I17</f>
        <v>53413.664899999996</v>
      </c>
      <c r="NP46" s="339">
        <f t="shared" si="3762"/>
        <v>1.7969335135009055E-2</v>
      </c>
      <c r="NV46" s="348">
        <f>'Proy 2024 vs 2023'!N17</f>
        <v>55442.195699999997</v>
      </c>
      <c r="NW46" s="339">
        <f t="shared" si="3763"/>
        <v>2.04297107288843E-2</v>
      </c>
      <c r="OC46" s="348">
        <f>'Proy 2024 vs 2023'!S17</f>
        <v>36058.107899999995</v>
      </c>
      <c r="OD46" s="339">
        <f t="shared" si="3764"/>
        <v>1.4521921674184753E-2</v>
      </c>
      <c r="OI46" s="339">
        <f t="shared" si="3765"/>
        <v>1.7693431326277893E-2</v>
      </c>
      <c r="OJ46" s="348">
        <f>'Proy 2024 vs 2023'!X17</f>
        <v>48034.085199999994</v>
      </c>
      <c r="OK46" s="348">
        <f t="shared" si="3766"/>
        <v>254910.19172755905</v>
      </c>
      <c r="OQ46" s="348">
        <f>'Proy 2024 vs 2023'!AG17</f>
        <v>62851.917600000008</v>
      </c>
      <c r="OX46" s="348">
        <f>'Proy 2024 vs 2023'!AL17</f>
        <v>78861.491999999998</v>
      </c>
      <c r="PE46" s="362">
        <f>'Proy 2024 vs 2023'!AQ17</f>
        <v>53799.530400000003</v>
      </c>
      <c r="PL46" s="362">
        <f>'Proy 2024 vs 2023'!AV17</f>
        <v>44073.665999999997</v>
      </c>
      <c r="PS46" s="348">
        <f>'Proy 2024 vs 2023'!BE17</f>
        <v>59466.799050000001</v>
      </c>
      <c r="PZ46" s="348">
        <f>'Proy 2024 vs 2023'!BJ17</f>
        <v>50974.819199999998</v>
      </c>
      <c r="QG46" s="348">
        <f>'Proy 2024 vs 2023'!BO17</f>
        <v>53713.850099999996</v>
      </c>
      <c r="QN46" s="348">
        <f>'Proy 2024 vs 2023'!BT17</f>
        <v>47286.170400000003</v>
      </c>
      <c r="QU46" s="348">
        <f>'Proy 2024 vs 2023'!BY17</f>
        <v>72165.805800000002</v>
      </c>
      <c r="RB46" s="348">
        <f>'Proy 2024 vs 2023'!CH17</f>
        <v>80405.902499999997</v>
      </c>
      <c r="RI46" s="348">
        <f>'Proy 2024 vs 2023'!CM17</f>
        <v>64964.499449999996</v>
      </c>
      <c r="RP46" s="348">
        <f>'Proy 2024 vs 2023'!CR17</f>
        <v>75811.05584999999</v>
      </c>
      <c r="RW46" s="348">
        <f>'Proy 2024 vs 2023'!CW17</f>
        <v>88478.421449999994</v>
      </c>
      <c r="SD46" s="348">
        <f>'Proy 2024 vs 2023'!DG17</f>
        <v>97813.199699999997</v>
      </c>
      <c r="SK46" s="348">
        <f>'Proy 2024 vs 2023'!DL17</f>
        <v>62911.552199999991</v>
      </c>
      <c r="SR46" s="348">
        <f>'Proy 2024 vs 2023'!DQ17</f>
        <v>63492.371249999997</v>
      </c>
      <c r="SY46" s="348">
        <f>'Proy 2024 vs 2023'!DV17</f>
        <v>75498.808499999985</v>
      </c>
      <c r="TF46" s="348">
        <f>'Proy 2024 vs 2023'!EE17</f>
        <v>63174.617849999995</v>
      </c>
      <c r="TM46" s="348">
        <f>'Proy 2024 vs 2023'!EJ17</f>
        <v>80855.183399999994</v>
      </c>
      <c r="TT46" s="348">
        <f>'Proy 2024 vs 2023'!EO17</f>
        <v>72508.746449999991</v>
      </c>
      <c r="UA46" s="348">
        <f>'Proy 2024 vs 2023'!ET17</f>
        <v>65041.924950000001</v>
      </c>
      <c r="UH46" s="348">
        <f>'Proy 2024 vs 2023'!EY17</f>
        <v>81055.829399999988</v>
      </c>
      <c r="UO46" s="348">
        <f>'Proy 2024 vs 2023'!FI17</f>
        <v>82573.0815</v>
      </c>
      <c r="UV46" s="348">
        <f>'Proy 2024 vs 2023'!FN17</f>
        <v>69391.790999999997</v>
      </c>
      <c r="VC46" s="348">
        <f>'Proy 2024 vs 2023'!FS17</f>
        <v>65049.148500000003</v>
      </c>
      <c r="VJ46" s="348">
        <f>'Proy 2024 vs 2023'!FX17</f>
        <v>68495.290500000003</v>
      </c>
      <c r="VQ46" s="348">
        <f>'Proy 2024 vs 2023'!GG17</f>
        <v>63042.231000000007</v>
      </c>
      <c r="VX46" s="348">
        <f>'Proy 2024 vs 2023'!GL17</f>
        <v>67146.828000000009</v>
      </c>
      <c r="WE46" s="348">
        <f>'Proy 2024 vs 2023'!GQ17</f>
        <v>72699.375</v>
      </c>
      <c r="WL46" s="348">
        <f>'Proy 2024 vs 2023'!GV17</f>
        <v>59035.987500000003</v>
      </c>
      <c r="WS46" s="348">
        <f>'Proy 2024 vs 2023'!HE17</f>
        <v>59152.432500000003</v>
      </c>
      <c r="WZ46" s="348">
        <f>'Proy 2024 vs 2023'!HJ17</f>
        <v>60194.358</v>
      </c>
      <c r="XG46" s="348">
        <f>'Proy 2024 vs 2023'!HO17</f>
        <v>39953.087999999996</v>
      </c>
      <c r="XN46" s="348">
        <f>'Proy 2024 vs 2023'!HT17</f>
        <v>53694.248999999996</v>
      </c>
      <c r="XU46" s="348">
        <f>'Proy 2024 vs 2023'!HY17</f>
        <v>48757.558499999999</v>
      </c>
      <c r="YB46" s="348">
        <f>'Proy 2024 vs 2023'!IH17</f>
        <v>65410.884000000005</v>
      </c>
      <c r="YI46" s="348">
        <f>'Proy 2024 vs 2023'!IM17</f>
        <v>74910.800999999992</v>
      </c>
      <c r="YP46" s="348">
        <f>'Proy 2024 vs 2023'!IR17</f>
        <v>126108.6015</v>
      </c>
      <c r="YW46" s="348">
        <f>'Proy 2024 vs 2023'!IW17</f>
        <v>96536.8845</v>
      </c>
      <c r="ZD46" s="348">
        <f>'Proy 2024 vs 2023'!JF17</f>
        <v>62633.665500000003</v>
      </c>
      <c r="ZK46" s="348">
        <f>'Proy 2024 vs 2023'!JK17</f>
        <v>102654.678</v>
      </c>
      <c r="ZR46" s="348">
        <f>'Proy 2024 vs 2023'!JP17</f>
        <v>103945.7265</v>
      </c>
      <c r="ZY46" s="348">
        <f>'Proy 2024 vs 2023'!JU17</f>
        <v>133456.01724000002</v>
      </c>
      <c r="AAF46" s="348">
        <f>'Proy 2024 vs 2023'!KD17</f>
        <v>225331.57500000001</v>
      </c>
      <c r="AAG46">
        <f t="shared" si="3767"/>
        <v>235367.76139617813</v>
      </c>
      <c r="AAM46" s="348">
        <f>'Proy 2024 vs 2023'!KI17</f>
        <v>244431.01200000002</v>
      </c>
      <c r="AAN46">
        <f t="shared" si="3768"/>
        <v>255317.88037358882</v>
      </c>
      <c r="AAT46" s="348">
        <f>'Proy 2024 vs 2023'!KN17</f>
        <v>504413.22750000004</v>
      </c>
      <c r="AAU46">
        <f t="shared" si="3769"/>
        <v>526879.60919501015</v>
      </c>
      <c r="ABA46" s="348">
        <f>'Proy 2024 vs 2023'!KS17</f>
        <v>124991.40149999999</v>
      </c>
      <c r="ABB46">
        <f t="shared" si="3770"/>
        <v>130558.47306275606</v>
      </c>
      <c r="ABH46" s="348">
        <f>'Proy 2024 vs 2023'!KX17</f>
        <v>64527.204000000005</v>
      </c>
      <c r="ABI46">
        <f t="shared" si="3771"/>
        <v>67401.222197264244</v>
      </c>
    </row>
    <row r="47" spans="1:764">
      <c r="A47" s="598" t="s">
        <v>21</v>
      </c>
      <c r="H47" s="348">
        <f>'Proy 2023 vs 2022'!D18</f>
        <v>75502.246400000004</v>
      </c>
      <c r="O47" s="348">
        <f>'Proy 2023 vs 2022'!I18</f>
        <v>50972.243999999999</v>
      </c>
      <c r="V47" s="348">
        <f>'Proy 2023 vs 2022'!N18</f>
        <v>62506.876500000006</v>
      </c>
      <c r="AC47" s="348">
        <f>'Proy 2023 vs 2022'!S18</f>
        <v>44896.011500000001</v>
      </c>
      <c r="AJ47" s="348">
        <f>'Proy 2023 vs 2022'!AB18</f>
        <v>49991.327999999994</v>
      </c>
      <c r="AQ47" s="348">
        <f>'Proy 2023 vs 2022'!AG18</f>
        <v>57660.669000000009</v>
      </c>
      <c r="AX47" s="348">
        <f>'Proy 2023 vs 2022'!AL18</f>
        <v>73767.243000000017</v>
      </c>
      <c r="BE47" s="348">
        <f>'Proy 2023 vs 2022'!AQ18</f>
        <v>53430.069000000003</v>
      </c>
      <c r="BL47" s="348">
        <f>'Proy 2023 vs 2022'!AZ18</f>
        <v>57338.495999999999</v>
      </c>
      <c r="BS47" s="348">
        <f>'Proy 2023 vs 2022'!BE18</f>
        <v>50281.743600000002</v>
      </c>
      <c r="BZ47" s="348">
        <f>'Proy 2023 vs 2022'!BJ18</f>
        <v>67641.404399999999</v>
      </c>
      <c r="CG47" s="348">
        <f>'Proy 2023 vs 2022'!BO18</f>
        <v>51792.652800000011</v>
      </c>
      <c r="CN47" s="348">
        <f>'Proy 2023 vs 2022'!BT18</f>
        <v>64421.7192</v>
      </c>
      <c r="CU47" s="348">
        <f>'Proy 2023 vs 2022'!CC18</f>
        <v>70140.999599999996</v>
      </c>
      <c r="DB47" s="348">
        <f>'Proy 2023 vs 2022'!CH18</f>
        <v>84735.828000000009</v>
      </c>
      <c r="DI47" s="348">
        <f>'Proy 2023 vs 2022'!CM18</f>
        <v>75343.305599999992</v>
      </c>
      <c r="DP47" s="348">
        <f>'Proy 2023 vs 2022'!CR18</f>
        <v>95266.897200000007</v>
      </c>
      <c r="DW47" s="348">
        <f>'Proy 2023 vs 2022'!DB18</f>
        <v>93866.796000000002</v>
      </c>
      <c r="ED47" s="348">
        <f>'Proy 2023 vs 2022'!DG18</f>
        <v>103055.166</v>
      </c>
      <c r="EK47" s="348">
        <f>'Proy 2023 vs 2022'!DL18</f>
        <v>78179.839200000017</v>
      </c>
      <c r="ER47" s="348">
        <f>'Proy 2023 vs 2022'!DQ18</f>
        <v>69812.323199999999</v>
      </c>
      <c r="EY47" s="348">
        <f>'Proy 2023 vs 2022'!DZ18</f>
        <v>75689.531999999992</v>
      </c>
      <c r="FF47" s="348">
        <f>'Proy 2023 vs 2022'!EE18</f>
        <v>88557.958800000008</v>
      </c>
      <c r="FM47" s="348">
        <f>'Proy 2023 vs 2022'!EJ18</f>
        <v>100640.69640000002</v>
      </c>
      <c r="FT47" s="348">
        <f>'Proy 2023 vs 2022'!EO18</f>
        <v>72709.639200000005</v>
      </c>
      <c r="GA47" s="348">
        <f>'Proy 2023 vs 2022'!ET18</f>
        <v>70798.622400000007</v>
      </c>
      <c r="GH47" s="348">
        <f>'Proy 2023 vs 2022'!FD18</f>
        <v>107920.97640000001</v>
      </c>
      <c r="GO47" s="348">
        <f>'Proy 2023 vs 2022'!FI18</f>
        <v>71441.438399999999</v>
      </c>
      <c r="GV47" s="348">
        <f>'Proy 2023 vs 2022'!FN18</f>
        <v>83001.240000000005</v>
      </c>
      <c r="HC47" s="348">
        <f>'Proy 2023 vs 2022'!FS18</f>
        <v>74062.360799999995</v>
      </c>
      <c r="HJ47" s="348">
        <f>'Proy 2023 vs 2022'!GB18</f>
        <v>82662.940800000011</v>
      </c>
      <c r="HQ47" s="348">
        <f>'Proy 2023 vs 2022'!GG18</f>
        <v>71014.503599999996</v>
      </c>
      <c r="HX47" s="348">
        <f>'Proy 2023 vs 2022'!GL18</f>
        <v>63834.782400000004</v>
      </c>
      <c r="IE47" s="348">
        <f>'Proy 2023 vs 2022'!GQ18</f>
        <v>65488.035600000003</v>
      </c>
      <c r="IL47" s="348">
        <f>'Proy 2023 vs 2022'!GZ18</f>
        <v>69798.736799999999</v>
      </c>
      <c r="IS47" s="348">
        <f>'Proy 2023 vs 2022'!HE18</f>
        <v>61204.788</v>
      </c>
      <c r="IZ47" s="348">
        <f>'Proy 2023 vs 2022'!HJ18</f>
        <v>68176.87920000001</v>
      </c>
      <c r="JG47" s="348">
        <f>'Proy 2023 vs 2022'!HO18</f>
        <v>62963.675999999999</v>
      </c>
      <c r="JN47" s="348">
        <f>'Proy 2023 vs 2022'!HT18</f>
        <v>57163.644000000008</v>
      </c>
      <c r="JO47" s="348"/>
      <c r="JU47" s="348">
        <f>'Proy 2023 vs 2022'!IC18</f>
        <v>68105.599199999997</v>
      </c>
      <c r="KB47" s="348">
        <f>'Proy 2023 vs 2022'!IH18</f>
        <v>64061.7768</v>
      </c>
      <c r="KI47" s="348">
        <f>'Proy 2023 vs 2022'!IM18</f>
        <v>74434.464000000007</v>
      </c>
      <c r="KP47" s="348">
        <f>'Proy 2023 vs 2022'!IR18</f>
        <v>90755.931600000011</v>
      </c>
      <c r="KW47" s="348">
        <f>'Proy 2023 vs 2022'!JA18</f>
        <v>93282.418800000014</v>
      </c>
      <c r="LD47" s="348">
        <f>'Proy 2023 vs 2022'!JF18</f>
        <v>75331.803599999999</v>
      </c>
      <c r="LK47" s="348">
        <f>'Proy 2023 vs 2022'!JK18</f>
        <v>78952.212</v>
      </c>
      <c r="LR47" s="348">
        <f>'Proy 2023 vs 2022'!JP18</f>
        <v>106477.05960000001</v>
      </c>
      <c r="LY47" s="348">
        <f>'Proy 2023 vs 2022'!JY18</f>
        <v>117205.6808</v>
      </c>
      <c r="MF47" s="348">
        <f>'Proy 2023 vs 2022'!KD18</f>
        <v>150015.71520000001</v>
      </c>
      <c r="MM47" s="348">
        <f>'Proy 2023 vs 2022'!KI18</f>
        <v>172481.98240000001</v>
      </c>
      <c r="MS47" s="348">
        <v>292295.31760000001</v>
      </c>
      <c r="MT47" s="728">
        <v>284774.21000000002</v>
      </c>
      <c r="MZ47" s="348">
        <v>80479.047999999995</v>
      </c>
      <c r="NA47" s="728">
        <v>91102.24</v>
      </c>
      <c r="NH47" s="348">
        <f>'Proy 2024 vs 2023'!D18</f>
        <v>90075.656099999993</v>
      </c>
      <c r="NI47" s="339">
        <f t="shared" si="3761"/>
        <v>2.9529709170207856E-2</v>
      </c>
      <c r="NO47" s="348">
        <f>'Proy 2024 vs 2023'!I18</f>
        <v>70854.54819999999</v>
      </c>
      <c r="NP47" s="339">
        <f t="shared" si="3762"/>
        <v>2.3836767704090878E-2</v>
      </c>
      <c r="NV47" s="348">
        <f>'Proy 2024 vs 2023'!N18</f>
        <v>61909.151799999992</v>
      </c>
      <c r="NW47" s="339">
        <f t="shared" si="3763"/>
        <v>2.2812697923949406E-2</v>
      </c>
      <c r="OC47" s="348">
        <f>'Proy 2024 vs 2023'!S18</f>
        <v>54793.214099999997</v>
      </c>
      <c r="OD47" s="339">
        <f t="shared" si="3764"/>
        <v>2.2067235630992044E-2</v>
      </c>
      <c r="OI47" s="339">
        <f t="shared" si="3765"/>
        <v>1.8494513287759251E-2</v>
      </c>
      <c r="OJ47" s="348">
        <f>'Proy 2024 vs 2023'!X18</f>
        <v>50208.8606</v>
      </c>
      <c r="OK47" s="348">
        <f t="shared" si="3766"/>
        <v>327841.5475409237</v>
      </c>
      <c r="OQ47" s="348">
        <f>'Proy 2024 vs 2023'!AG18</f>
        <v>68425.819199999998</v>
      </c>
      <c r="OX47" s="348">
        <f>'Proy 2024 vs 2023'!AL18</f>
        <v>68472.864000000001</v>
      </c>
      <c r="PE47" s="362">
        <f>'Proy 2024 vs 2023'!AQ18</f>
        <v>69506.089200000002</v>
      </c>
      <c r="PL47" s="362">
        <f>'Proy 2024 vs 2023'!AV18</f>
        <v>60345.0216</v>
      </c>
      <c r="PS47" s="348">
        <f>'Proy 2024 vs 2023'!BE18</f>
        <v>60930.396599999993</v>
      </c>
      <c r="PZ47" s="348">
        <f>'Proy 2024 vs 2023'!BJ18</f>
        <v>60896.998199999995</v>
      </c>
      <c r="QG47" s="348">
        <f>'Proy 2024 vs 2023'!BO18</f>
        <v>60214.460999999996</v>
      </c>
      <c r="QN47" s="348">
        <f>'Proy 2024 vs 2023'!BT18</f>
        <v>63788.494500000001</v>
      </c>
      <c r="QU47" s="348">
        <f>'Proy 2024 vs 2023'!BY18</f>
        <v>80561.445749999999</v>
      </c>
      <c r="RB47" s="348">
        <f>'Proy 2024 vs 2023'!CH18</f>
        <v>71076.193650000001</v>
      </c>
      <c r="RI47" s="348">
        <f>'Proy 2024 vs 2023'!CM18</f>
        <v>71283.506549999991</v>
      </c>
      <c r="RP47" s="348">
        <f>'Proy 2024 vs 2023'!CR18</f>
        <v>85343.25314999999</v>
      </c>
      <c r="RW47" s="348">
        <f>'Proy 2024 vs 2023'!CW18</f>
        <v>83484.615149999998</v>
      </c>
      <c r="SD47" s="348">
        <f>'Proy 2024 vs 2023'!DG18</f>
        <v>106376.3109</v>
      </c>
      <c r="SK47" s="348">
        <f>'Proy 2024 vs 2023'!DL18</f>
        <v>81850.042499999996</v>
      </c>
      <c r="SR47" s="348">
        <f>'Proy 2024 vs 2023'!DQ18</f>
        <v>82852.793250000002</v>
      </c>
      <c r="SY47" s="348">
        <f>'Proy 2024 vs 2023'!DV18</f>
        <v>86379.338399999993</v>
      </c>
      <c r="TF47" s="348">
        <f>'Proy 2024 vs 2023'!EE18</f>
        <v>88658.981549999997</v>
      </c>
      <c r="TM47" s="348">
        <f>'Proy 2024 vs 2023'!EJ18</f>
        <v>85077.684749999986</v>
      </c>
      <c r="TT47" s="348">
        <f>'Proy 2024 vs 2023'!EO18</f>
        <v>108379.55459999999</v>
      </c>
      <c r="UA47" s="348">
        <f>'Proy 2024 vs 2023'!ET18</f>
        <v>87534.171150000009</v>
      </c>
      <c r="UH47" s="348">
        <f>'Proy 2024 vs 2023'!EY18</f>
        <v>97993.333799999993</v>
      </c>
      <c r="UO47" s="348">
        <f>'Proy 2024 vs 2023'!FI18</f>
        <v>98052.36</v>
      </c>
      <c r="UV47" s="348">
        <f>'Proy 2024 vs 2023'!FN18</f>
        <v>80247.121500000008</v>
      </c>
      <c r="VC47" s="348">
        <f>'Proy 2024 vs 2023'!FS18</f>
        <v>59574.910500000005</v>
      </c>
      <c r="VJ47" s="348">
        <f>'Proy 2024 vs 2023'!FX18</f>
        <v>72294.516000000003</v>
      </c>
      <c r="VQ47" s="348">
        <f>'Proy 2024 vs 2023'!GG18</f>
        <v>58220.410500000005</v>
      </c>
      <c r="VX47" s="348">
        <f>'Proy 2024 vs 2023'!GL18</f>
        <v>63763.402500000004</v>
      </c>
      <c r="WE47" s="348">
        <f>'Proy 2024 vs 2023'!GQ18</f>
        <v>59304.094499999999</v>
      </c>
      <c r="WL47" s="348">
        <f>'Proy 2024 vs 2023'!GV18</f>
        <v>61930.701000000008</v>
      </c>
      <c r="WS47" s="348">
        <f>'Proy 2024 vs 2023'!HE18</f>
        <v>64004.734499999999</v>
      </c>
      <c r="WZ47" s="348">
        <f>'Proy 2024 vs 2023'!HJ18</f>
        <v>69936.090000000011</v>
      </c>
      <c r="XG47" s="348">
        <f>'Proy 2024 vs 2023'!HO18</f>
        <v>61118.211000000003</v>
      </c>
      <c r="XN47" s="348">
        <f>'Proy 2024 vs 2023'!HT18</f>
        <v>65573.707500000004</v>
      </c>
      <c r="XU47" s="348">
        <f>'Proy 2024 vs 2023'!HY18</f>
        <v>67124.043000000005</v>
      </c>
      <c r="YB47" s="348">
        <f>'Proy 2024 vs 2023'!IH18</f>
        <v>73219.198500000013</v>
      </c>
      <c r="YI47" s="348">
        <f>'Proy 2024 vs 2023'!IM18</f>
        <v>92559.484500000006</v>
      </c>
      <c r="YP47" s="348">
        <f>'Proy 2024 vs 2023'!IR18</f>
        <v>105849.387</v>
      </c>
      <c r="YW47" s="348">
        <f>'Proy 2024 vs 2023'!IW18</f>
        <v>92919.067500000005</v>
      </c>
      <c r="ZD47" s="348">
        <f>'Proy 2024 vs 2023'!JF18</f>
        <v>81988.420500000007</v>
      </c>
      <c r="ZK47" s="348">
        <f>'Proy 2024 vs 2023'!JK18</f>
        <v>97248.238499999992</v>
      </c>
      <c r="ZR47" s="348">
        <f>'Proy 2024 vs 2023'!JP18</f>
        <v>119012.00850000001</v>
      </c>
      <c r="ZY47" s="348">
        <f>'Proy 2024 vs 2023'!JU18</f>
        <v>123065.96484</v>
      </c>
      <c r="AAF47" s="348">
        <f>'Proy 2024 vs 2023'!KD18</f>
        <v>186234.91950000002</v>
      </c>
      <c r="AAG47">
        <f t="shared" si="3767"/>
        <v>194529.75507987483</v>
      </c>
      <c r="AAM47" s="348">
        <f>'Proy 2024 vs 2023'!KI18</f>
        <v>208743.51750000002</v>
      </c>
      <c r="AAN47">
        <f t="shared" si="3768"/>
        <v>218040.87784829506</v>
      </c>
      <c r="AAT47" s="348">
        <f>'Proy 2024 vs 2023'!KN18</f>
        <v>367761.36599999998</v>
      </c>
      <c r="AAU47">
        <f t="shared" si="3769"/>
        <v>384141.32348482689</v>
      </c>
      <c r="ABA47" s="348">
        <f>'Proy 2024 vs 2023'!KS18</f>
        <v>167589.87</v>
      </c>
      <c r="ABB47">
        <f t="shared" si="3770"/>
        <v>175054.26185645093</v>
      </c>
      <c r="ABH47" s="348">
        <f>'Proy 2024 vs 2023'!KX18</f>
        <v>89672.205000000016</v>
      </c>
      <c r="ABI47">
        <f t="shared" si="3771"/>
        <v>93666.172396430353</v>
      </c>
    </row>
    <row r="48" spans="1:764">
      <c r="A48" s="598" t="s">
        <v>22</v>
      </c>
      <c r="H48" s="348">
        <f>'Proy 2023 vs 2022'!D19</f>
        <v>82276.499200000006</v>
      </c>
      <c r="O48" s="348">
        <f>'Proy 2023 vs 2022'!I19</f>
        <v>62921.135999999999</v>
      </c>
      <c r="V48" s="348">
        <f>'Proy 2023 vs 2022'!N19</f>
        <v>61111.271000000001</v>
      </c>
      <c r="AC48" s="348">
        <f>'Proy 2023 vs 2022'!S19</f>
        <v>91666.992000000013</v>
      </c>
      <c r="AJ48" s="348">
        <f>'Proy 2023 vs 2022'!AB19</f>
        <v>95458.559999999998</v>
      </c>
      <c r="AQ48" s="348">
        <f>'Proy 2023 vs 2022'!AG19</f>
        <v>73287.889500000005</v>
      </c>
      <c r="AX48" s="348">
        <f>'Proy 2023 vs 2022'!AL19</f>
        <v>86820.131999999998</v>
      </c>
      <c r="BE48" s="348">
        <f>'Proy 2023 vs 2022'!AQ19</f>
        <v>65953.051500000001</v>
      </c>
      <c r="BL48" s="348">
        <f>'Proy 2023 vs 2022'!AZ19</f>
        <v>93609.978000000003</v>
      </c>
      <c r="BS48" s="348">
        <f>'Proy 2023 vs 2022'!BE19</f>
        <v>78061.378599999996</v>
      </c>
      <c r="BZ48" s="348">
        <f>'Proy 2023 vs 2022'!BJ19</f>
        <v>103647.21340000001</v>
      </c>
      <c r="CG48" s="348">
        <f>'Proy 2023 vs 2022'!BO19</f>
        <v>79966.760399999999</v>
      </c>
      <c r="CN48" s="348">
        <f>'Proy 2023 vs 2022'!BT19</f>
        <v>69844.036000000007</v>
      </c>
      <c r="CU48" s="348">
        <f>'Proy 2023 vs 2022'!CC19</f>
        <v>82021.4856</v>
      </c>
      <c r="DB48" s="348">
        <f>'Proy 2023 vs 2022'!CH19</f>
        <v>86224.629400000005</v>
      </c>
      <c r="DI48" s="348">
        <f>'Proy 2023 vs 2022'!CM19</f>
        <v>78482.028999999995</v>
      </c>
      <c r="DP48" s="348">
        <f>'Proy 2023 vs 2022'!CR19</f>
        <v>120424.51180000001</v>
      </c>
      <c r="DW48" s="348">
        <f>'Proy 2023 vs 2022'!DB19</f>
        <v>100488.60420000002</v>
      </c>
      <c r="ED48" s="348">
        <f>'Proy 2023 vs 2022'!DG19</f>
        <v>118443.7004</v>
      </c>
      <c r="EK48" s="348">
        <f>'Proy 2023 vs 2022'!DL19</f>
        <v>75238.291200000007</v>
      </c>
      <c r="ER48" s="348">
        <f>'Proy 2023 vs 2022'!DQ19</f>
        <v>85299.418999999994</v>
      </c>
      <c r="EY48" s="348">
        <f>'Proy 2023 vs 2022'!DZ19</f>
        <v>77658.705799999996</v>
      </c>
      <c r="FF48" s="348">
        <f>'Proy 2023 vs 2022'!EE19</f>
        <v>76713.864200000011</v>
      </c>
      <c r="FM48" s="348">
        <f>'Proy 2023 vs 2022'!EJ19</f>
        <v>82699.366199999989</v>
      </c>
      <c r="FT48" s="348">
        <f>'Proy 2023 vs 2022'!EO19</f>
        <v>80613.922200000001</v>
      </c>
      <c r="GA48" s="348">
        <f>'Proy 2023 vs 2022'!ET19</f>
        <v>97899.342199999999</v>
      </c>
      <c r="GH48" s="348">
        <f>'Proy 2023 vs 2022'!FD19</f>
        <v>93595.487800000003</v>
      </c>
      <c r="GO48" s="348">
        <f>'Proy 2023 vs 2022'!FI19</f>
        <v>80483.425600000002</v>
      </c>
      <c r="GV48" s="348">
        <f>'Proy 2023 vs 2022'!FN19</f>
        <v>72576.61</v>
      </c>
      <c r="HC48" s="348">
        <f>'Proy 2023 vs 2022'!FS19</f>
        <v>73121.587800000008</v>
      </c>
      <c r="HJ48" s="348">
        <f>'Proy 2023 vs 2022'!GB19</f>
        <v>78013.699800000002</v>
      </c>
      <c r="HQ48" s="348">
        <f>'Proy 2023 vs 2022'!GG19</f>
        <v>71474.952000000005</v>
      </c>
      <c r="HX48" s="348">
        <f>'Proy 2023 vs 2022'!GL19</f>
        <v>77129.023799999995</v>
      </c>
      <c r="IE48" s="348">
        <f>'Proy 2023 vs 2022'!GQ19</f>
        <v>90671.000799999994</v>
      </c>
      <c r="IL48" s="348">
        <f>'Proy 2023 vs 2022'!GZ19</f>
        <v>101651.31820000001</v>
      </c>
      <c r="IS48" s="348">
        <f>'Proy 2023 vs 2022'!HE19</f>
        <v>76019.574800000002</v>
      </c>
      <c r="IZ48" s="348">
        <f>'Proy 2023 vs 2022'!HJ19</f>
        <v>83429.112599999993</v>
      </c>
      <c r="JG48" s="348">
        <f>'Proy 2023 vs 2022'!HO19</f>
        <v>69249.386599999998</v>
      </c>
      <c r="JN48" s="348">
        <f>'Proy 2023 vs 2022'!HT19</f>
        <v>72299.059600000008</v>
      </c>
      <c r="JO48" s="348"/>
      <c r="JU48" s="348">
        <f>'Proy 2023 vs 2022'!IC19</f>
        <v>79322.078999999998</v>
      </c>
      <c r="KB48" s="348">
        <f>'Proy 2023 vs 2022'!IH19</f>
        <v>77429.240000000005</v>
      </c>
      <c r="KI48" s="348">
        <f>'Proy 2023 vs 2022'!IM19</f>
        <v>74562.387600000002</v>
      </c>
      <c r="KP48" s="348">
        <f>'Proy 2023 vs 2022'!IR19</f>
        <v>132276.93360000002</v>
      </c>
      <c r="KW48" s="348">
        <f>'Proy 2023 vs 2022'!JA19</f>
        <v>110301.8404</v>
      </c>
      <c r="LD48" s="348">
        <f>'Proy 2023 vs 2022'!JF19</f>
        <v>75577.544200000018</v>
      </c>
      <c r="LK48" s="348">
        <f>'Proy 2023 vs 2022'!JK19</f>
        <v>96474.151000000013</v>
      </c>
      <c r="LR48" s="348">
        <f>'Proy 2023 vs 2022'!JP19</f>
        <v>138653.16219999999</v>
      </c>
      <c r="LY48" s="348">
        <f>'Proy 2023 vs 2022'!JY19</f>
        <v>170787.1776</v>
      </c>
      <c r="MF48" s="348">
        <f>'Proy 2023 vs 2022'!KD19</f>
        <v>220165.41040000002</v>
      </c>
      <c r="MM48" s="348">
        <f>'Proy 2023 vs 2022'!KI19</f>
        <v>274769.23759999999</v>
      </c>
      <c r="MS48" s="348">
        <v>515552.39840000006</v>
      </c>
      <c r="MT48" s="728">
        <v>502286.78</v>
      </c>
      <c r="MZ48" s="348">
        <v>106362.03760000001</v>
      </c>
      <c r="NA48" s="728">
        <v>120401.8</v>
      </c>
      <c r="NH48" s="348">
        <f>'Proy 2024 vs 2023'!D19</f>
        <v>89578.071899999995</v>
      </c>
      <c r="NI48" s="339">
        <f t="shared" si="3761"/>
        <v>2.9366584999373307E-2</v>
      </c>
      <c r="NO48" s="348">
        <f>'Proy 2024 vs 2023'!I19</f>
        <v>84639.802399999986</v>
      </c>
      <c r="NP48" s="339">
        <f t="shared" si="3762"/>
        <v>2.8474379691675933E-2</v>
      </c>
      <c r="NV48" s="348">
        <f>'Proy 2024 vs 2023'!N19</f>
        <v>88440.602599999998</v>
      </c>
      <c r="NW48" s="339">
        <f t="shared" si="3763"/>
        <v>3.2589184194344825E-2</v>
      </c>
      <c r="OC48" s="348">
        <f>'Proy 2024 vs 2023'!S19</f>
        <v>87651.320199999987</v>
      </c>
      <c r="OD48" s="339">
        <f t="shared" si="3764"/>
        <v>3.5300399291979707E-2</v>
      </c>
      <c r="OI48" s="339">
        <f t="shared" si="3765"/>
        <v>2.7460772300271795E-2</v>
      </c>
      <c r="OJ48" s="348">
        <f>'Proy 2024 vs 2023'!X19</f>
        <v>74550.439199999993</v>
      </c>
      <c r="OK48" s="348">
        <f t="shared" si="3766"/>
        <v>424860.38949132047</v>
      </c>
      <c r="OQ48" s="348">
        <f>'Proy 2024 vs 2023'!AG19</f>
        <v>87566.248800000001</v>
      </c>
      <c r="OX48" s="348">
        <f>'Proy 2024 vs 2023'!AL19</f>
        <v>117389.3796</v>
      </c>
      <c r="PE48" s="362">
        <f>'Proy 2024 vs 2023'!AQ19</f>
        <v>63291.887999999999</v>
      </c>
      <c r="PL48" s="362">
        <f>'Proy 2024 vs 2023'!AV19</f>
        <v>84088.022400000002</v>
      </c>
      <c r="PS48" s="348">
        <f>'Proy 2024 vs 2023'!BE19</f>
        <v>98531.126850000001</v>
      </c>
      <c r="PZ48" s="348">
        <f>'Proy 2024 vs 2023'!BJ19</f>
        <v>92592.111749999996</v>
      </c>
      <c r="QG48" s="348">
        <f>'Proy 2024 vs 2023'!BO19</f>
        <v>82190.171549999985</v>
      </c>
      <c r="QN48" s="348">
        <f>'Proy 2024 vs 2023'!BT19</f>
        <v>91805.481449999992</v>
      </c>
      <c r="QU48" s="348">
        <f>'Proy 2024 vs 2023'!BY19</f>
        <v>93369.284849999996</v>
      </c>
      <c r="RB48" s="348">
        <f>'Proy 2024 vs 2023'!CH19</f>
        <v>87485.22374999999</v>
      </c>
      <c r="RI48" s="348">
        <f>'Proy 2024 vs 2023'!CM19</f>
        <v>104316.5796</v>
      </c>
      <c r="RP48" s="348">
        <f>'Proy 2024 vs 2023'!CR19</f>
        <v>115093.06964999999</v>
      </c>
      <c r="RW48" s="348">
        <f>'Proy 2024 vs 2023'!CW19</f>
        <v>102607.13744999999</v>
      </c>
      <c r="SD48" s="348">
        <f>'Proy 2024 vs 2023'!DG19</f>
        <v>107123.71724999999</v>
      </c>
      <c r="SK48" s="348">
        <f>'Proy 2024 vs 2023'!DL19</f>
        <v>88773.074999999997</v>
      </c>
      <c r="SR48" s="348">
        <f>'Proy 2024 vs 2023'!DQ19</f>
        <v>69996.283649999998</v>
      </c>
      <c r="SY48" s="348">
        <f>'Proy 2024 vs 2023'!DV19</f>
        <v>101672.15264999999</v>
      </c>
      <c r="TF48" s="348">
        <f>'Proy 2024 vs 2023'!EE19</f>
        <v>80599.721850000002</v>
      </c>
      <c r="TM48" s="348">
        <f>'Proy 2024 vs 2023'!EJ19</f>
        <v>95201.745149999988</v>
      </c>
      <c r="TT48" s="348">
        <f>'Proy 2024 vs 2023'!EO19</f>
        <v>84006.571649999998</v>
      </c>
      <c r="UA48" s="348">
        <f>'Proy 2024 vs 2023'!ET19</f>
        <v>78185.313599999994</v>
      </c>
      <c r="UH48" s="348">
        <f>'Proy 2024 vs 2023'!EY19</f>
        <v>95551.640249999997</v>
      </c>
      <c r="UO48" s="348">
        <f>'Proy 2024 vs 2023'!FI19</f>
        <v>86553.999000000011</v>
      </c>
      <c r="UV48" s="348">
        <f>'Proy 2024 vs 2023'!FN19</f>
        <v>75812.383500000011</v>
      </c>
      <c r="VC48" s="348">
        <f>'Proy 2024 vs 2023'!FS19</f>
        <v>87078.074999999997</v>
      </c>
      <c r="VJ48" s="348">
        <f>'Proy 2024 vs 2023'!FX19</f>
        <v>74678.7405</v>
      </c>
      <c r="VQ48" s="348">
        <f>'Proy 2024 vs 2023'!GG19</f>
        <v>60324.326999999997</v>
      </c>
      <c r="VX48" s="348">
        <f>'Proy 2024 vs 2023'!GL19</f>
        <v>68905.777500000011</v>
      </c>
      <c r="WE48" s="348">
        <f>'Proy 2024 vs 2023'!GQ19</f>
        <v>72280.645500000013</v>
      </c>
      <c r="WL48" s="348">
        <f>'Proy 2024 vs 2023'!GV19</f>
        <v>76819.879499999995</v>
      </c>
      <c r="WS48" s="348">
        <f>'Proy 2024 vs 2023'!HE19</f>
        <v>74258.352000000014</v>
      </c>
      <c r="WZ48" s="348">
        <f>'Proy 2024 vs 2023'!HJ19</f>
        <v>90693.760500000004</v>
      </c>
      <c r="XG48" s="348">
        <f>'Proy 2024 vs 2023'!HO19</f>
        <v>72894.066000000006</v>
      </c>
      <c r="XN48" s="348">
        <f>'Proy 2024 vs 2023'!HT19</f>
        <v>74313.938999999998</v>
      </c>
      <c r="XU48" s="348">
        <f>'Proy 2024 vs 2023'!HY19</f>
        <v>69975.454499999993</v>
      </c>
      <c r="YB48" s="348">
        <f>'Proy 2024 vs 2023'!IH19</f>
        <v>84114.912000000011</v>
      </c>
      <c r="YI48" s="348">
        <f>'Proy 2024 vs 2023'!IM19</f>
        <v>93905.521500000003</v>
      </c>
      <c r="YP48" s="348">
        <f>'Proy 2024 vs 2023'!IR19</f>
        <v>124921.47150000001</v>
      </c>
      <c r="YW48" s="348">
        <f>'Proy 2024 vs 2023'!IW19</f>
        <v>123314.02649999999</v>
      </c>
      <c r="ZD48" s="348">
        <f>'Proy 2024 vs 2023'!JF19</f>
        <v>88023.484500000006</v>
      </c>
      <c r="ZK48" s="348">
        <f>'Proy 2024 vs 2023'!JK19</f>
        <v>116863.9185</v>
      </c>
      <c r="ZR48" s="348">
        <f>'Proy 2024 vs 2023'!JP19</f>
        <v>147479.22</v>
      </c>
      <c r="ZY48" s="348">
        <f>'Proy 2024 vs 2023'!JU19</f>
        <v>179326.53648000001</v>
      </c>
      <c r="AAF48" s="348">
        <f>'Proy 2024 vs 2023'!KD19</f>
        <v>244451.37150000001</v>
      </c>
      <c r="AAG48">
        <f t="shared" si="3767"/>
        <v>255339.14667831393</v>
      </c>
      <c r="AAM48" s="348">
        <f>'Proy 2024 vs 2023'!KI19</f>
        <v>336399.87150000001</v>
      </c>
      <c r="AAN48">
        <f t="shared" si="3768"/>
        <v>351382.99942614336</v>
      </c>
      <c r="AAT48" s="348">
        <f>'Proy 2024 vs 2023'!KN19</f>
        <v>551898.83699999994</v>
      </c>
      <c r="AAU48">
        <f t="shared" si="3769"/>
        <v>576480.21047136514</v>
      </c>
      <c r="ABA48" s="348">
        <f>'Proy 2024 vs 2023'!KS19</f>
        <v>201893.7795</v>
      </c>
      <c r="ABB48">
        <f t="shared" si="3770"/>
        <v>210886.05500906208</v>
      </c>
      <c r="ABH48" s="348">
        <f>'Proy 2024 vs 2023'!KX19</f>
        <v>99878.782500000001</v>
      </c>
      <c r="ABI48">
        <f t="shared" si="3771"/>
        <v>104327.34714609248</v>
      </c>
    </row>
    <row r="49" spans="1:764">
      <c r="A49" s="598" t="s">
        <v>23</v>
      </c>
      <c r="H49" s="348">
        <f>'Proy 2023 vs 2022'!D20</f>
        <v>86918.204800000007</v>
      </c>
      <c r="O49" s="348">
        <f>'Proy 2023 vs 2022'!I20</f>
        <v>63845.207999999991</v>
      </c>
      <c r="V49" s="348">
        <f>'Proy 2023 vs 2022'!N20</f>
        <v>78188.665500000003</v>
      </c>
      <c r="AC49" s="348">
        <f>'Proy 2023 vs 2022'!S20</f>
        <v>53752.619999999995</v>
      </c>
      <c r="AJ49" s="348">
        <f>'Proy 2023 vs 2022'!AB20</f>
        <v>69839.364000000001</v>
      </c>
      <c r="AQ49" s="348">
        <f>'Proy 2023 vs 2022'!AG20</f>
        <v>78914.902000000016</v>
      </c>
      <c r="AX49" s="348">
        <f>'Proy 2023 vs 2022'!AL20</f>
        <v>94478.285000000018</v>
      </c>
      <c r="BE49" s="348">
        <f>'Proy 2023 vs 2022'!AQ20</f>
        <v>69132.987000000008</v>
      </c>
      <c r="BL49" s="348">
        <f>'Proy 2023 vs 2022'!AZ20</f>
        <v>70779.146800000002</v>
      </c>
      <c r="BS49" s="348">
        <f>'Proy 2023 vs 2022'!BE20</f>
        <v>67758.602599999998</v>
      </c>
      <c r="BZ49" s="348">
        <f>'Proy 2023 vs 2022'!BJ20</f>
        <v>84875.641600000003</v>
      </c>
      <c r="CG49" s="348">
        <f>'Proy 2023 vs 2022'!BO20</f>
        <v>80329.778600000005</v>
      </c>
      <c r="CN49" s="348">
        <f>'Proy 2023 vs 2022'!BT20</f>
        <v>69428.4948</v>
      </c>
      <c r="CU49" s="348">
        <f>'Proy 2023 vs 2022'!CC20</f>
        <v>76503.666199999992</v>
      </c>
      <c r="DB49" s="348">
        <f>'Proy 2023 vs 2022'!CH20</f>
        <v>99345.478999999992</v>
      </c>
      <c r="DI49" s="348">
        <f>'Proy 2023 vs 2022'!CM20</f>
        <v>83857.532800000001</v>
      </c>
      <c r="DP49" s="348">
        <f>'Proy 2023 vs 2022'!CR20</f>
        <v>111008.712</v>
      </c>
      <c r="DW49" s="348">
        <f>'Proy 2023 vs 2022'!DB20</f>
        <v>92841.16</v>
      </c>
      <c r="ED49" s="348">
        <f>'Proy 2023 vs 2022'!DG20</f>
        <v>127668.732</v>
      </c>
      <c r="EK49" s="348">
        <f>'Proy 2023 vs 2022'!DL20</f>
        <v>87743.651800000007</v>
      </c>
      <c r="ER49" s="348">
        <f>'Proy 2023 vs 2022'!DQ20</f>
        <v>71756.731800000009</v>
      </c>
      <c r="EY49" s="348">
        <f>'Proy 2023 vs 2022'!DZ20</f>
        <v>91153.629399999991</v>
      </c>
      <c r="FF49" s="348">
        <f>'Proy 2023 vs 2022'!EE20</f>
        <v>86728.903200000001</v>
      </c>
      <c r="FM49" s="348">
        <f>'Proy 2023 vs 2022'!EJ20</f>
        <v>105584.71320000001</v>
      </c>
      <c r="FT49" s="348">
        <f>'Proy 2023 vs 2022'!EO20</f>
        <v>86239.215000000011</v>
      </c>
      <c r="GA49" s="348">
        <f>'Proy 2023 vs 2022'!ET20</f>
        <v>100538.3924</v>
      </c>
      <c r="GH49" s="348">
        <f>'Proy 2023 vs 2022'!FD20</f>
        <v>95811.651000000013</v>
      </c>
      <c r="GO49" s="348">
        <f>'Proy 2023 vs 2022'!FI20</f>
        <v>88581.16840000001</v>
      </c>
      <c r="GV49" s="348">
        <f>'Proy 2023 vs 2022'!FN20</f>
        <v>93383.138000000006</v>
      </c>
      <c r="HC49" s="348">
        <f>'Proy 2023 vs 2022'!FS20</f>
        <v>74070.340800000005</v>
      </c>
      <c r="HJ49" s="348">
        <f>'Proy 2023 vs 2022'!GB20</f>
        <v>72370.069000000018</v>
      </c>
      <c r="HQ49" s="348">
        <f>'Proy 2023 vs 2022'!GG20</f>
        <v>69609.871399999989</v>
      </c>
      <c r="HX49" s="348">
        <f>'Proy 2023 vs 2022'!GL20</f>
        <v>77677.075600000011</v>
      </c>
      <c r="IE49" s="348">
        <f>'Proy 2023 vs 2022'!GQ20</f>
        <v>82095.855200000005</v>
      </c>
      <c r="IL49" s="348">
        <f>'Proy 2023 vs 2022'!GZ20</f>
        <v>87989.402199999997</v>
      </c>
      <c r="IS49" s="348">
        <f>'Proy 2023 vs 2022'!HE20</f>
        <v>77934.348200000008</v>
      </c>
      <c r="IZ49" s="348">
        <f>'Proy 2023 vs 2022'!HJ20</f>
        <v>84955.321800000005</v>
      </c>
      <c r="JG49" s="348">
        <f>'Proy 2023 vs 2022'!HO20</f>
        <v>67451.170800000007</v>
      </c>
      <c r="JN49" s="348">
        <f>'Proy 2023 vs 2022'!HT20</f>
        <v>81650.750599999999</v>
      </c>
      <c r="JO49" s="348"/>
      <c r="JU49" s="348">
        <f>'Proy 2023 vs 2022'!IC20</f>
        <v>78224.343000000008</v>
      </c>
      <c r="KB49" s="348">
        <f>'Proy 2023 vs 2022'!IH20</f>
        <v>74414.618200000012</v>
      </c>
      <c r="KI49" s="348">
        <f>'Proy 2023 vs 2022'!IM20</f>
        <v>87739.464800000002</v>
      </c>
      <c r="KP49" s="348">
        <f>'Proy 2023 vs 2022'!IR20</f>
        <v>119446.895</v>
      </c>
      <c r="KW49" s="348">
        <f>'Proy 2023 vs 2022'!JA20</f>
        <v>103807.9624</v>
      </c>
      <c r="LD49" s="348">
        <f>'Proy 2023 vs 2022'!JF20</f>
        <v>80814.272800000006</v>
      </c>
      <c r="LK49" s="348">
        <f>'Proy 2023 vs 2022'!JK20</f>
        <v>117496.10280000001</v>
      </c>
      <c r="LR49" s="348">
        <f>'Proy 2023 vs 2022'!JP20</f>
        <v>110891.60320000001</v>
      </c>
      <c r="LY49" s="348">
        <f>'Proy 2023 vs 2022'!JY20</f>
        <v>155903.2696</v>
      </c>
      <c r="MF49" s="348">
        <f>'Proy 2023 vs 2022'!KD20</f>
        <v>183981.73040000003</v>
      </c>
      <c r="MM49" s="348">
        <f>'Proy 2023 vs 2022'!KI20</f>
        <v>234978.99360000002</v>
      </c>
      <c r="MS49" s="348">
        <v>350818.13520000002</v>
      </c>
      <c r="MT49" s="728">
        <v>341791.41</v>
      </c>
      <c r="MZ49" s="348">
        <v>102315.39760000001</v>
      </c>
      <c r="NA49" s="728">
        <v>115820.59</v>
      </c>
      <c r="NH49" s="348">
        <f>'Proy 2024 vs 2023'!D20</f>
        <v>94384.221799999985</v>
      </c>
      <c r="NI49" s="339">
        <f t="shared" si="3761"/>
        <v>3.0942196156930266E-2</v>
      </c>
      <c r="NO49" s="348">
        <f>'Proy 2024 vs 2023'!I20</f>
        <v>90201.730199999991</v>
      </c>
      <c r="NP49" s="339">
        <f t="shared" si="3762"/>
        <v>3.0345514069405624E-2</v>
      </c>
      <c r="NV49" s="348">
        <f>'Proy 2024 vs 2023'!N20</f>
        <v>82957.074199999988</v>
      </c>
      <c r="NW49" s="339">
        <f t="shared" si="3763"/>
        <v>3.0568577009308286E-2</v>
      </c>
      <c r="OC49" s="348">
        <f>'Proy 2024 vs 2023'!S20</f>
        <v>78496.760800000004</v>
      </c>
      <c r="OD49" s="339">
        <f t="shared" si="3764"/>
        <v>3.1613522683335706E-2</v>
      </c>
      <c r="OI49" s="339">
        <f t="shared" si="3765"/>
        <v>3.0668887905526254E-2</v>
      </c>
      <c r="OJ49" s="348">
        <f>'Proy 2024 vs 2023'!X20</f>
        <v>83259.823799999984</v>
      </c>
      <c r="OK49" s="348">
        <f t="shared" si="3766"/>
        <v>429299.76493869768</v>
      </c>
      <c r="OQ49" s="348">
        <f>'Proy 2024 vs 2023'!AG20</f>
        <v>80406.3024</v>
      </c>
      <c r="OX49" s="348">
        <f>'Proy 2024 vs 2023'!AL20</f>
        <v>95334.894000000015</v>
      </c>
      <c r="PE49" s="362">
        <f>'Proy 2024 vs 2023'!AQ20</f>
        <v>79508.898000000016</v>
      </c>
      <c r="PL49" s="362">
        <f>'Proy 2024 vs 2023'!AV20</f>
        <v>76806.511200000008</v>
      </c>
      <c r="PS49" s="348">
        <f>'Proy 2024 vs 2023'!BE20</f>
        <v>83008.730549999993</v>
      </c>
      <c r="PZ49" s="348">
        <f>'Proy 2024 vs 2023'!BJ20</f>
        <v>83274.128549999994</v>
      </c>
      <c r="QG49" s="348">
        <f>'Proy 2024 vs 2023'!BO20</f>
        <v>94838.090250000008</v>
      </c>
      <c r="QN49" s="348">
        <f>'Proy 2024 vs 2023'!BT20</f>
        <v>94655.868749999994</v>
      </c>
      <c r="QU49" s="348">
        <f>'Proy 2024 vs 2023'!BY20</f>
        <v>98592.076799999995</v>
      </c>
      <c r="RB49" s="348">
        <f>'Proy 2024 vs 2023'!CH20</f>
        <v>91010.703899999993</v>
      </c>
      <c r="RI49" s="348">
        <f>'Proy 2024 vs 2023'!CM20</f>
        <v>93130.479900000006</v>
      </c>
      <c r="RP49" s="348">
        <f>'Proy 2024 vs 2023'!CR20</f>
        <v>123325.60485</v>
      </c>
      <c r="RW49" s="348">
        <f>'Proy 2024 vs 2023'!CW20</f>
        <v>119233.00154999999</v>
      </c>
      <c r="SD49" s="348">
        <f>'Proy 2024 vs 2023'!DG20</f>
        <v>145870.9626</v>
      </c>
      <c r="SK49" s="348">
        <f>'Proy 2024 vs 2023'!DL20</f>
        <v>106780.79790000001</v>
      </c>
      <c r="SR49" s="348">
        <f>'Proy 2024 vs 2023'!DQ20</f>
        <v>109313.3253</v>
      </c>
      <c r="SY49" s="348">
        <f>'Proy 2024 vs 2023'!DV20</f>
        <v>105939.10709999999</v>
      </c>
      <c r="TF49" s="348">
        <f>'Proy 2024 vs 2023'!EE20</f>
        <v>98665.519199999981</v>
      </c>
      <c r="TM49" s="348">
        <f>'Proy 2024 vs 2023'!EJ20</f>
        <v>103939.8891</v>
      </c>
      <c r="TT49" s="348">
        <f>'Proy 2024 vs 2023'!EO20</f>
        <v>122850.58289999999</v>
      </c>
      <c r="UA49" s="348">
        <f>'Proy 2024 vs 2023'!ET20</f>
        <v>100328.69775000001</v>
      </c>
      <c r="UH49" s="348">
        <f>'Proy 2024 vs 2023'!EY20</f>
        <v>108128.67255</v>
      </c>
      <c r="UO49" s="348">
        <f>'Proy 2024 vs 2023'!FI20</f>
        <v>101737.8705</v>
      </c>
      <c r="UV49" s="348">
        <f>'Proy 2024 vs 2023'!FN20</f>
        <v>83229.079499999993</v>
      </c>
      <c r="VC49" s="348">
        <f>'Proy 2024 vs 2023'!FS20</f>
        <v>85119.593999999997</v>
      </c>
      <c r="VJ49" s="348">
        <f>'Proy 2024 vs 2023'!FX20</f>
        <v>88068.844500000007</v>
      </c>
      <c r="VQ49" s="348">
        <f>'Proy 2024 vs 2023'!GG20</f>
        <v>75184.934999999998</v>
      </c>
      <c r="VX49" s="348">
        <f>'Proy 2024 vs 2023'!GL20</f>
        <v>84350.972999999998</v>
      </c>
      <c r="WE49" s="348">
        <f>'Proy 2024 vs 2023'!GQ20</f>
        <v>78359.903999999995</v>
      </c>
      <c r="WL49" s="348">
        <f>'Proy 2024 vs 2023'!GV20</f>
        <v>78433.656000000003</v>
      </c>
      <c r="WS49" s="348">
        <f>'Proy 2024 vs 2023'!HE20</f>
        <v>72516.506999999998</v>
      </c>
      <c r="WZ49" s="348">
        <f>'Proy 2024 vs 2023'!HJ20</f>
        <v>88280.2935</v>
      </c>
      <c r="XG49" s="348">
        <f>'Proy 2024 vs 2023'!HO20</f>
        <v>70637.311500000011</v>
      </c>
      <c r="XN49" s="348">
        <f>'Proy 2024 vs 2023'!HT20</f>
        <v>83805.277500000011</v>
      </c>
      <c r="XU49" s="348">
        <f>'Proy 2024 vs 2023'!HY20</f>
        <v>95027.698500000013</v>
      </c>
      <c r="YB49" s="348">
        <f>'Proy 2024 vs 2023'!IH20</f>
        <v>108211.257</v>
      </c>
      <c r="YI49" s="348">
        <f>'Proy 2024 vs 2023'!IM20</f>
        <v>108952.15800000001</v>
      </c>
      <c r="YP49" s="348">
        <f>'Proy 2024 vs 2023'!IR20</f>
        <v>146595.68700000001</v>
      </c>
      <c r="YW49" s="348">
        <f>'Proy 2024 vs 2023'!IW20</f>
        <v>145522.19850000003</v>
      </c>
      <c r="ZD49" s="348">
        <f>'Proy 2024 vs 2023'!JF20</f>
        <v>105931.791</v>
      </c>
      <c r="ZK49" s="348">
        <f>'Proy 2024 vs 2023'!JK20</f>
        <v>132020.70000000001</v>
      </c>
      <c r="ZR49" s="348">
        <f>'Proy 2024 vs 2023'!JP20</f>
        <v>147063.4515</v>
      </c>
      <c r="ZY49" s="348">
        <f>'Proy 2024 vs 2023'!JU20</f>
        <v>163698.43308000002</v>
      </c>
      <c r="AAF49" s="348">
        <f>'Proy 2024 vs 2023'!KD20</f>
        <v>216178.11600000001</v>
      </c>
      <c r="AAG49">
        <f t="shared" si="3767"/>
        <v>225806.61066148107</v>
      </c>
      <c r="AAM49" s="348">
        <f>'Proy 2024 vs 2023'!KI20</f>
        <v>235367.89499999999</v>
      </c>
      <c r="AAN49">
        <f t="shared" si="3768"/>
        <v>245851.09543871382</v>
      </c>
      <c r="AAT49" s="348">
        <f>'Proy 2024 vs 2023'!KN20</f>
        <v>382695.33750000002</v>
      </c>
      <c r="AAU49">
        <f t="shared" si="3769"/>
        <v>399740.44864387013</v>
      </c>
      <c r="ABA49" s="348">
        <f>'Proy 2024 vs 2023'!KS20</f>
        <v>132948.09150000001</v>
      </c>
      <c r="ABB49">
        <f t="shared" si="3770"/>
        <v>138869.55114146456</v>
      </c>
      <c r="ABH49" s="348">
        <f>'Proy 2024 vs 2023'!KX20</f>
        <v>101383.46399999999</v>
      </c>
      <c r="ABI49">
        <f t="shared" si="3771"/>
        <v>105899.0466128416</v>
      </c>
    </row>
    <row r="50" spans="1:764">
      <c r="A50" s="598" t="s">
        <v>24</v>
      </c>
      <c r="H50" s="348">
        <f>'Proy 2023 vs 2022'!D21</f>
        <v>109364.16</v>
      </c>
      <c r="O50" s="348">
        <f>'Proy 2023 vs 2022'!I21</f>
        <v>84627.684000000008</v>
      </c>
      <c r="V50" s="348">
        <f>'Proy 2023 vs 2022'!N21</f>
        <v>103957.398</v>
      </c>
      <c r="AC50" s="348">
        <f>'Proy 2023 vs 2022'!S21</f>
        <v>74226.612500000003</v>
      </c>
      <c r="AJ50" s="348">
        <f>'Proy 2023 vs 2022'!AB21</f>
        <v>86999.25</v>
      </c>
      <c r="AQ50" s="348">
        <f>'Proy 2023 vs 2022'!AG21</f>
        <v>92314.453000000009</v>
      </c>
      <c r="AX50" s="348">
        <f>'Proy 2023 vs 2022'!AL21</f>
        <v>108642.34700000001</v>
      </c>
      <c r="BE50" s="348">
        <f>'Proy 2023 vs 2022'!AQ21</f>
        <v>87700.932000000001</v>
      </c>
      <c r="BL50" s="348">
        <f>'Proy 2023 vs 2022'!AZ21</f>
        <v>88183.997500000012</v>
      </c>
      <c r="BS50" s="348">
        <f>'Proy 2023 vs 2022'!BE21</f>
        <v>90236.140500000009</v>
      </c>
      <c r="BZ50" s="348">
        <f>'Proy 2023 vs 2022'!BJ21</f>
        <v>97347.235100000005</v>
      </c>
      <c r="CG50" s="348">
        <f>'Proy 2023 vs 2022'!BO21</f>
        <v>87457.992100000003</v>
      </c>
      <c r="CN50" s="348">
        <f>'Proy 2023 vs 2022'!BT21</f>
        <v>99138.944400000008</v>
      </c>
      <c r="CU50" s="348">
        <f>'Proy 2023 vs 2022'!CC21</f>
        <v>99273.919100000014</v>
      </c>
      <c r="DB50" s="348">
        <f>'Proy 2023 vs 2022'!CH21</f>
        <v>108384.56419999999</v>
      </c>
      <c r="DI50" s="348">
        <f>'Proy 2023 vs 2022'!CM21</f>
        <v>101697.78480000001</v>
      </c>
      <c r="DP50" s="348">
        <f>'Proy 2023 vs 2022'!CR21</f>
        <v>148422.45509999999</v>
      </c>
      <c r="DW50" s="348">
        <f>'Proy 2023 vs 2022'!DB21</f>
        <v>153376.1018</v>
      </c>
      <c r="ED50" s="348">
        <f>'Proy 2023 vs 2022'!DG21</f>
        <v>192931.00280000002</v>
      </c>
      <c r="EK50" s="348">
        <f>'Proy 2023 vs 2022'!DL21</f>
        <v>126883.88070000001</v>
      </c>
      <c r="ER50" s="348">
        <f>'Proy 2023 vs 2022'!DQ21</f>
        <v>117002.46390000002</v>
      </c>
      <c r="EY50" s="348">
        <f>'Proy 2023 vs 2022'!DZ21</f>
        <v>138302.07760000002</v>
      </c>
      <c r="FF50" s="348">
        <f>'Proy 2023 vs 2022'!EE21</f>
        <v>129885.3156</v>
      </c>
      <c r="FM50" s="348">
        <f>'Proy 2023 vs 2022'!EJ21</f>
        <v>143469.36429999999</v>
      </c>
      <c r="FT50" s="348">
        <f>'Proy 2023 vs 2022'!EO21</f>
        <v>118457.70110000002</v>
      </c>
      <c r="GA50" s="348">
        <f>'Proy 2023 vs 2022'!ET21</f>
        <v>137702.27240000002</v>
      </c>
      <c r="GH50" s="348">
        <f>'Proy 2023 vs 2022'!FD21</f>
        <v>140375.7372</v>
      </c>
      <c r="GO50" s="348">
        <f>'Proy 2023 vs 2022'!FI21</f>
        <v>134253.9811</v>
      </c>
      <c r="GV50" s="348">
        <f>'Proy 2023 vs 2022'!FN21</f>
        <v>154370.98840000003</v>
      </c>
      <c r="HC50" s="348">
        <f>'Proy 2023 vs 2022'!FS21</f>
        <v>133156.66720000003</v>
      </c>
      <c r="HJ50" s="348">
        <f>'Proy 2023 vs 2022'!GB21</f>
        <v>142089.17360000001</v>
      </c>
      <c r="HQ50" s="348">
        <f>'Proy 2023 vs 2022'!GG21</f>
        <v>112658.86840000002</v>
      </c>
      <c r="HX50" s="348">
        <f>'Proy 2023 vs 2022'!GL21</f>
        <v>117948.76920000001</v>
      </c>
      <c r="IE50" s="348">
        <f>'Proy 2023 vs 2022'!GQ21</f>
        <v>127224.2114</v>
      </c>
      <c r="IL50" s="348">
        <f>'Proy 2023 vs 2022'!GZ21</f>
        <v>140121.05869999999</v>
      </c>
      <c r="IS50" s="348">
        <f>'Proy 2023 vs 2022'!HE21</f>
        <v>100269.8412</v>
      </c>
      <c r="IZ50" s="348">
        <f>'Proy 2023 vs 2022'!HJ21</f>
        <v>113212.06520000001</v>
      </c>
      <c r="JG50" s="348">
        <f>'Proy 2023 vs 2022'!HO21</f>
        <v>96708.418800000014</v>
      </c>
      <c r="JN50" s="348">
        <f>'Proy 2023 vs 2022'!HT21</f>
        <v>87921.852500000008</v>
      </c>
      <c r="JO50" s="348"/>
      <c r="JU50" s="348">
        <f>'Proy 2023 vs 2022'!IC21</f>
        <v>90861.419000000009</v>
      </c>
      <c r="KB50" s="348">
        <f>'Proy 2023 vs 2022'!IH21</f>
        <v>101095.14</v>
      </c>
      <c r="KI50" s="348">
        <f>'Proy 2023 vs 2022'!IM21</f>
        <v>110979.87</v>
      </c>
      <c r="KP50" s="348">
        <f>'Proy 2023 vs 2022'!IR21</f>
        <v>193521.11790000001</v>
      </c>
      <c r="KW50" s="348">
        <f>'Proy 2023 vs 2022'!JA21</f>
        <v>142504.0821</v>
      </c>
      <c r="LD50" s="348">
        <f>'Proy 2023 vs 2022'!JF21</f>
        <v>122512.33760000001</v>
      </c>
      <c r="LK50" s="348">
        <f>'Proy 2023 vs 2022'!JK21</f>
        <v>141124.22930000001</v>
      </c>
      <c r="LR50" s="348">
        <f>'Proy 2023 vs 2022'!JP21</f>
        <v>168190.95670000001</v>
      </c>
      <c r="LY50" s="348">
        <f>'Proy 2023 vs 2022'!JY21</f>
        <v>201482.26800000001</v>
      </c>
      <c r="MF50" s="348">
        <f>'Proy 2023 vs 2022'!KD21</f>
        <v>241260.20880000002</v>
      </c>
      <c r="MM50" s="348">
        <f>'Proy 2023 vs 2022'!KI21</f>
        <v>315814.08560000005</v>
      </c>
      <c r="MS50" s="348">
        <v>542224.43599999999</v>
      </c>
      <c r="MT50" s="728">
        <v>528272.5</v>
      </c>
      <c r="MZ50" s="348">
        <v>145520.28400000001</v>
      </c>
      <c r="NA50" s="728">
        <v>164728.66</v>
      </c>
      <c r="NH50" s="348">
        <f>'Proy 2024 vs 2023'!D21</f>
        <v>128908.87449999998</v>
      </c>
      <c r="NI50" s="339">
        <f t="shared" si="3761"/>
        <v>4.2260492326781106E-2</v>
      </c>
      <c r="NO50" s="348">
        <f>'Proy 2024 vs 2023'!I21</f>
        <v>122313.68599999999</v>
      </c>
      <c r="NP50" s="339">
        <f t="shared" si="3762"/>
        <v>4.1148564125811651E-2</v>
      </c>
      <c r="NV50" s="348">
        <f>'Proy 2024 vs 2023'!N21</f>
        <v>111451.109</v>
      </c>
      <c r="NW50" s="339">
        <f t="shared" si="3763"/>
        <v>4.1068249345747924E-2</v>
      </c>
      <c r="OC50" s="348">
        <f>'Proy 2024 vs 2023'!S21</f>
        <v>101378.8201</v>
      </c>
      <c r="OD50" s="339">
        <f t="shared" si="3764"/>
        <v>4.0828966650062831E-2</v>
      </c>
      <c r="OI50" s="339">
        <f t="shared" si="3765"/>
        <v>3.475033594087025E-2</v>
      </c>
      <c r="OJ50" s="348">
        <f>'Proy 2024 vs 2023'!X21</f>
        <v>94340.129199999981</v>
      </c>
      <c r="OK50" s="348">
        <f t="shared" si="3766"/>
        <v>558392.81885660836</v>
      </c>
      <c r="OQ50" s="348">
        <f>'Proy 2024 vs 2023'!AG21</f>
        <v>102574.3824</v>
      </c>
      <c r="OX50" s="348">
        <f>'Proy 2024 vs 2023'!AL21</f>
        <v>131994.4572</v>
      </c>
      <c r="PE50" s="362">
        <f>'Proy 2024 vs 2023'!AQ21</f>
        <v>98516.736000000004</v>
      </c>
      <c r="PL50" s="362">
        <f>'Proy 2024 vs 2023'!AV21</f>
        <v>98706.762000000002</v>
      </c>
      <c r="PS50" s="348">
        <f>'Proy 2024 vs 2023'!BE21</f>
        <v>105087.65025000001</v>
      </c>
      <c r="PZ50" s="348">
        <f>'Proy 2024 vs 2023'!BJ21</f>
        <v>91311.236250000002</v>
      </c>
      <c r="QG50" s="348">
        <f>'Proy 2024 vs 2023'!BO21</f>
        <v>118819.5579</v>
      </c>
      <c r="QN50" s="348">
        <f>'Proy 2024 vs 2023'!BT21</f>
        <v>126287.39115</v>
      </c>
      <c r="QU50" s="348">
        <f>'Proy 2024 vs 2023'!BY21</f>
        <v>131076.58964999998</v>
      </c>
      <c r="RB50" s="348">
        <f>'Proy 2024 vs 2023'!CH21</f>
        <v>134426.38740000001</v>
      </c>
      <c r="RI50" s="348">
        <f>'Proy 2024 vs 2023'!CM21</f>
        <v>144420.57105</v>
      </c>
      <c r="RP50" s="348">
        <f>'Proy 2024 vs 2023'!CR21</f>
        <v>151884.78330000001</v>
      </c>
      <c r="RW50" s="348">
        <f>'Proy 2024 vs 2023'!CW21</f>
        <v>185932.17300000001</v>
      </c>
      <c r="SD50" s="348">
        <f>'Proy 2024 vs 2023'!DG21</f>
        <v>191369.83934999999</v>
      </c>
      <c r="SK50" s="348">
        <f>'Proy 2024 vs 2023'!DL21</f>
        <v>170616.62099999998</v>
      </c>
      <c r="SR50" s="348">
        <f>'Proy 2024 vs 2023'!DQ21</f>
        <v>134970.14444999999</v>
      </c>
      <c r="SY50" s="348">
        <f>'Proy 2024 vs 2023'!DV21</f>
        <v>141534.17609999998</v>
      </c>
      <c r="TF50" s="348">
        <f>'Proy 2024 vs 2023'!EE21</f>
        <v>129531.76455000001</v>
      </c>
      <c r="TM50" s="348">
        <f>'Proy 2024 vs 2023'!EJ21</f>
        <v>165171.21209999998</v>
      </c>
      <c r="TT50" s="348">
        <f>'Proy 2024 vs 2023'!EO21</f>
        <v>163695.18599999999</v>
      </c>
      <c r="UA50" s="348">
        <f>'Proy 2024 vs 2023'!ET21</f>
        <v>148845.68865</v>
      </c>
      <c r="UH50" s="348">
        <f>'Proy 2024 vs 2023'!EY21</f>
        <v>136202.29619999998</v>
      </c>
      <c r="UO50" s="348">
        <f>'Proy 2024 vs 2023'!FI21</f>
        <v>154932.351</v>
      </c>
      <c r="UV50" s="348">
        <f>'Proy 2024 vs 2023'!FN21</f>
        <v>126684.4635</v>
      </c>
      <c r="VC50" s="348">
        <f>'Proy 2024 vs 2023'!FS21</f>
        <v>105758.49900000001</v>
      </c>
      <c r="VJ50" s="348">
        <f>'Proy 2024 vs 2023'!FX21</f>
        <v>109827.23850000001</v>
      </c>
      <c r="VQ50" s="348">
        <f>'Proy 2024 vs 2023'!GG21</f>
        <v>108002.46450000002</v>
      </c>
      <c r="VX50" s="348">
        <f>'Proy 2024 vs 2023'!GL21</f>
        <v>117403.03050000001</v>
      </c>
      <c r="WE50" s="348">
        <f>'Proy 2024 vs 2023'!GQ21</f>
        <v>105609.89250000002</v>
      </c>
      <c r="WL50" s="348">
        <f>'Proy 2024 vs 2023'!GV21</f>
        <v>103857.64199999999</v>
      </c>
      <c r="WS50" s="348">
        <f>'Proy 2024 vs 2023'!HE21</f>
        <v>97134.712500000009</v>
      </c>
      <c r="WZ50" s="348">
        <f>'Proy 2024 vs 2023'!HJ21</f>
        <v>99544.000499999995</v>
      </c>
      <c r="XG50" s="348">
        <f>'Proy 2024 vs 2023'!HO21</f>
        <v>108673.488</v>
      </c>
      <c r="XN50" s="348">
        <f>'Proy 2024 vs 2023'!HT21</f>
        <v>94626.399000000005</v>
      </c>
      <c r="XU50" s="348">
        <f>'Proy 2024 vs 2023'!HY21</f>
        <v>91164.569999999992</v>
      </c>
      <c r="YB50" s="348">
        <f>'Proy 2024 vs 2023'!IH21</f>
        <v>103854.88050000001</v>
      </c>
      <c r="YI50" s="348">
        <f>'Proy 2024 vs 2023'!IM21</f>
        <v>114465.80250000001</v>
      </c>
      <c r="YP50" s="348">
        <f>'Proy 2024 vs 2023'!IR21</f>
        <v>147703.69950000002</v>
      </c>
      <c r="YW50" s="348">
        <f>'Proy 2024 vs 2023'!IW21</f>
        <v>152359.14750000002</v>
      </c>
      <c r="ZD50" s="348">
        <f>'Proy 2024 vs 2023'!JF21</f>
        <v>107720.30850000001</v>
      </c>
      <c r="ZK50" s="348">
        <f>'Proy 2024 vs 2023'!JK21</f>
        <v>143712.28200000001</v>
      </c>
      <c r="ZR50" s="348">
        <f>'Proy 2024 vs 2023'!JP21</f>
        <v>159785.17799999999</v>
      </c>
      <c r="ZY50" s="348">
        <f>'Proy 2024 vs 2023'!JU21</f>
        <v>211556.38140000001</v>
      </c>
      <c r="AAF50" s="348">
        <f>'Proy 2024 vs 2023'!KD21</f>
        <v>255225.53700000001</v>
      </c>
      <c r="AAG50">
        <f t="shared" si="3767"/>
        <v>266593.18959106127</v>
      </c>
      <c r="AAM50" s="348">
        <f>'Proy 2024 vs 2023'!KI21</f>
        <v>298164.05850000004</v>
      </c>
      <c r="AAN50">
        <f t="shared" si="3768"/>
        <v>311444.177221697</v>
      </c>
      <c r="AAT50" s="348">
        <f>'Proy 2024 vs 2023'!KN21</f>
        <v>481469.84550000005</v>
      </c>
      <c r="AAU50">
        <f t="shared" si="3769"/>
        <v>502914.33730536327</v>
      </c>
      <c r="ABA50" s="348">
        <f>'Proy 2024 vs 2023'!KS21</f>
        <v>213365.06100000002</v>
      </c>
      <c r="ABB50">
        <f t="shared" si="3770"/>
        <v>222868.26321490449</v>
      </c>
      <c r="ABH50" s="348">
        <f>'Proy 2024 vs 2023'!KX21</f>
        <v>117552.07800000001</v>
      </c>
      <c r="ABI50">
        <f t="shared" si="3771"/>
        <v>122787.80479978859</v>
      </c>
    </row>
    <row r="51" spans="1:764">
      <c r="A51" s="598" t="s">
        <v>25</v>
      </c>
      <c r="H51" s="348">
        <f>'Proy 2023 vs 2022'!D22</f>
        <v>86717.8704</v>
      </c>
      <c r="O51" s="348">
        <f>'Proy 2023 vs 2022'!I22</f>
        <v>73809.948800000013</v>
      </c>
      <c r="V51" s="348">
        <f>'Proy 2023 vs 2022'!N22</f>
        <v>60833.39</v>
      </c>
      <c r="AC51" s="348">
        <f>'Proy 2023 vs 2022'!S22</f>
        <v>71727.11</v>
      </c>
      <c r="AJ51" s="348">
        <f>'Proy 2023 vs 2022'!AB22</f>
        <v>59353.67</v>
      </c>
      <c r="AQ51" s="348">
        <f>'Proy 2023 vs 2022'!AG22</f>
        <v>81574.34</v>
      </c>
      <c r="AX51" s="348">
        <f>'Proy 2023 vs 2022'!AL22</f>
        <v>91082.53</v>
      </c>
      <c r="BE51" s="348">
        <f>'Proy 2023 vs 2022'!AQ22</f>
        <v>64306.6</v>
      </c>
      <c r="BL51" s="348">
        <f>'Proy 2023 vs 2022'!AZ22</f>
        <v>74926.857600000003</v>
      </c>
      <c r="BS51" s="348">
        <f>'Proy 2023 vs 2022'!BE22</f>
        <v>88042.226400000014</v>
      </c>
      <c r="BZ51" s="348">
        <f>'Proy 2023 vs 2022'!BJ22</f>
        <v>96700.521600000007</v>
      </c>
      <c r="CG51" s="348">
        <f>'Proy 2023 vs 2022'!BO22</f>
        <v>93170.066400000011</v>
      </c>
      <c r="CN51" s="348">
        <f>'Proy 2023 vs 2022'!BT22</f>
        <v>108236.9412</v>
      </c>
      <c r="CU51" s="348">
        <f>'Proy 2023 vs 2022'!CC22</f>
        <v>111113.83440000001</v>
      </c>
      <c r="DB51" s="348">
        <f>'Proy 2023 vs 2022'!CH22</f>
        <v>143296.57080000002</v>
      </c>
      <c r="DI51" s="348">
        <f>'Proy 2023 vs 2022'!CM22</f>
        <v>145309.79879999999</v>
      </c>
      <c r="DP51" s="348">
        <f>'Proy 2023 vs 2022'!CR22</f>
        <v>138503.31479999999</v>
      </c>
      <c r="DW51" s="348">
        <f>'Proy 2023 vs 2022'!DB22</f>
        <v>144780.90120000002</v>
      </c>
      <c r="ED51" s="348">
        <f>'Proy 2023 vs 2022'!DG22</f>
        <v>154405.39679999999</v>
      </c>
      <c r="EK51" s="348">
        <f>'Proy 2023 vs 2022'!DL22</f>
        <v>120187.89720000001</v>
      </c>
      <c r="ER51" s="348">
        <f>'Proy 2023 vs 2022'!DQ22</f>
        <v>119574.84600000001</v>
      </c>
      <c r="EY51" s="348">
        <f>'Proy 2023 vs 2022'!DZ22</f>
        <v>100185.7356</v>
      </c>
      <c r="FF51" s="348">
        <f>'Proy 2023 vs 2022'!EE22</f>
        <v>165018.99960000001</v>
      </c>
      <c r="FM51" s="348">
        <f>'Proy 2023 vs 2022'!EJ22</f>
        <v>72980.978400000007</v>
      </c>
      <c r="FT51" s="348">
        <f>'Proy 2023 vs 2022'!EO22</f>
        <v>51851.253600000004</v>
      </c>
      <c r="GA51" s="348">
        <f>'Proy 2023 vs 2022'!ET22</f>
        <v>99950.652000000002</v>
      </c>
      <c r="GH51" s="348">
        <f>'Proy 2023 vs 2022'!FD22</f>
        <v>99582.328800000003</v>
      </c>
      <c r="GO51" s="348">
        <f>'Proy 2023 vs 2022'!FI22</f>
        <v>98112.265200000009</v>
      </c>
      <c r="GV51" s="348">
        <f>'Proy 2023 vs 2022'!FN22</f>
        <v>97535.340000000011</v>
      </c>
      <c r="HC51" s="348">
        <f>'Proy 2023 vs 2022'!FS22</f>
        <v>87516.018000000011</v>
      </c>
      <c r="HJ51" s="348">
        <f>'Proy 2023 vs 2022'!GB22</f>
        <v>97445.678400000004</v>
      </c>
      <c r="HQ51" s="348">
        <f>'Proy 2023 vs 2022'!GG22</f>
        <v>81812.365200000015</v>
      </c>
      <c r="HX51" s="348">
        <f>'Proy 2023 vs 2022'!GL22</f>
        <v>100960.25760000001</v>
      </c>
      <c r="IE51" s="348">
        <f>'Proy 2023 vs 2022'!GQ22</f>
        <v>99935.726400000014</v>
      </c>
      <c r="IL51" s="348">
        <f>'Proy 2023 vs 2022'!GZ22</f>
        <v>80796.247199999998</v>
      </c>
      <c r="IS51" s="348">
        <f>'Proy 2023 vs 2022'!HE22</f>
        <v>75411.874800000005</v>
      </c>
      <c r="IZ51" s="348">
        <f>'Proy 2023 vs 2022'!HJ22</f>
        <v>95141.790000000008</v>
      </c>
      <c r="JG51" s="348">
        <f>'Proy 2023 vs 2022'!HO22</f>
        <v>69860.318400000004</v>
      </c>
      <c r="JN51" s="348">
        <f>'Proy 2023 vs 2022'!HT22</f>
        <v>68458.078800000003</v>
      </c>
      <c r="JO51" s="348"/>
      <c r="JU51" s="348">
        <f>'Proy 2023 vs 2022'!IC22</f>
        <v>75834.316800000015</v>
      </c>
      <c r="KB51" s="348">
        <f>'Proy 2023 vs 2022'!IH22</f>
        <v>74968.070400000011</v>
      </c>
      <c r="KI51" s="348">
        <f>'Proy 2023 vs 2022'!IM22</f>
        <v>106332.19920000002</v>
      </c>
      <c r="KP51" s="348">
        <f>'Proy 2023 vs 2022'!IR22</f>
        <v>165489.76080000002</v>
      </c>
      <c r="KW51" s="348">
        <f>'Proy 2023 vs 2022'!JA22</f>
        <v>91459.43280000001</v>
      </c>
      <c r="LD51" s="348">
        <f>'Proy 2023 vs 2022'!JF22</f>
        <v>74280.456000000006</v>
      </c>
      <c r="LK51" s="348">
        <f>'Proy 2023 vs 2022'!JK22</f>
        <v>149446.92240000001</v>
      </c>
      <c r="LR51" s="348">
        <f>'Proy 2023 vs 2022'!JP22</f>
        <v>181021.34880000001</v>
      </c>
      <c r="LY51" s="348">
        <f>'Proy 2023 vs 2022'!JY22</f>
        <v>270131.02480000001</v>
      </c>
      <c r="MF51" s="348">
        <f>'Proy 2023 vs 2022'!KD22</f>
        <v>350556.56479999999</v>
      </c>
      <c r="MM51" s="348">
        <f>'Proy 2023 vs 2022'!KI22</f>
        <v>424393.55920000002</v>
      </c>
      <c r="MS51" s="348">
        <v>634538.23680000007</v>
      </c>
      <c r="MT51" s="728">
        <v>618211.25</v>
      </c>
      <c r="MZ51" s="348">
        <v>87300.522400000002</v>
      </c>
      <c r="NA51" s="728">
        <v>98824.74</v>
      </c>
      <c r="NH51" s="348">
        <f>'Proy 2024 vs 2023'!D22</f>
        <v>80076.184399999998</v>
      </c>
      <c r="NI51" s="339">
        <f t="shared" si="3761"/>
        <v>2.6251559402096163E-2</v>
      </c>
      <c r="NO51" s="348">
        <f>'Proy 2024 vs 2023'!I22</f>
        <v>74796.84699999998</v>
      </c>
      <c r="NP51" s="339">
        <f t="shared" si="3762"/>
        <v>2.5163029222976918E-2</v>
      </c>
      <c r="NV51" s="348">
        <f>'Proy 2024 vs 2023'!N22</f>
        <v>59609.206299999998</v>
      </c>
      <c r="NW51" s="339">
        <f t="shared" si="3763"/>
        <v>2.1965198638180694E-2</v>
      </c>
      <c r="OC51" s="348">
        <f>'Proy 2024 vs 2023'!S22</f>
        <v>66359.984499999991</v>
      </c>
      <c r="OD51" s="339">
        <f t="shared" si="3764"/>
        <v>2.6725598023104098E-2</v>
      </c>
      <c r="OI51" s="339">
        <f t="shared" si="3765"/>
        <v>2.7996582075160915E-2</v>
      </c>
      <c r="OJ51" s="348">
        <f>'Proy 2024 vs 2023'!X22</f>
        <v>76005.054299999989</v>
      </c>
      <c r="OK51" s="348">
        <f t="shared" si="3766"/>
        <v>356847.40460196731</v>
      </c>
      <c r="OQ51" s="348">
        <f>'Proy 2024 vs 2023'!AG22</f>
        <v>70140.502800000002</v>
      </c>
      <c r="OX51" s="348">
        <f>'Proy 2024 vs 2023'!AL22</f>
        <v>75441.283200000005</v>
      </c>
      <c r="PE51" s="362">
        <f>'Proy 2024 vs 2023'!AQ22</f>
        <v>56521.897199999999</v>
      </c>
      <c r="PL51" s="362">
        <f>'Proy 2024 vs 2023'!AV22</f>
        <v>67180.287600000011</v>
      </c>
      <c r="PS51" s="348">
        <f>'Proy 2024 vs 2023'!BE22</f>
        <v>80874.523799999995</v>
      </c>
      <c r="PZ51" s="348">
        <f>'Proy 2024 vs 2023'!BJ22</f>
        <v>66883.182149999993</v>
      </c>
      <c r="QG51" s="348">
        <f>'Proy 2024 vs 2023'!BO22</f>
        <v>68031.529049999997</v>
      </c>
      <c r="QN51" s="348">
        <f>'Proy 2024 vs 2023'!BT22</f>
        <v>86253.625800000009</v>
      </c>
      <c r="QU51" s="348">
        <f>'Proy 2024 vs 2023'!BY22</f>
        <v>101967.5091</v>
      </c>
      <c r="RB51" s="348">
        <f>'Proy 2024 vs 2023'!CH22</f>
        <v>102939.31095</v>
      </c>
      <c r="RI51" s="348">
        <f>'Proy 2024 vs 2023'!CM22</f>
        <v>132944.3547</v>
      </c>
      <c r="RP51" s="348">
        <f>'Proy 2024 vs 2023'!CR22</f>
        <v>108299.48789999999</v>
      </c>
      <c r="RW51" s="348">
        <f>'Proy 2024 vs 2023'!CW22</f>
        <v>130028.98109999999</v>
      </c>
      <c r="SD51" s="348">
        <f>'Proy 2024 vs 2023'!DG22</f>
        <v>158169.80624999999</v>
      </c>
      <c r="SK51" s="348">
        <f>'Proy 2024 vs 2023'!DL22</f>
        <v>96746.112299999993</v>
      </c>
      <c r="SR51" s="348">
        <f>'Proy 2024 vs 2023'!DQ22</f>
        <v>102642.6765</v>
      </c>
      <c r="SY51" s="348">
        <f>'Proy 2024 vs 2023'!DV22</f>
        <v>111436.0833</v>
      </c>
      <c r="TF51" s="348">
        <f>'Proy 2024 vs 2023'!EE22</f>
        <v>104166.1164</v>
      </c>
      <c r="TM51" s="348">
        <f>'Proy 2024 vs 2023'!EJ22</f>
        <v>132876.14145</v>
      </c>
      <c r="TT51" s="348">
        <f>'Proy 2024 vs 2023'!EO22</f>
        <v>110223.32519999999</v>
      </c>
      <c r="UA51" s="348">
        <f>'Proy 2024 vs 2023'!ET22</f>
        <v>126211.26494999998</v>
      </c>
      <c r="UH51" s="348">
        <f>'Proy 2024 vs 2023'!EY22</f>
        <v>109134.3627</v>
      </c>
      <c r="UO51" s="348">
        <f>'Proy 2024 vs 2023'!FI22</f>
        <v>108998.79900000001</v>
      </c>
      <c r="UV51" s="348">
        <f>'Proy 2024 vs 2023'!FN22</f>
        <v>112946.90399999999</v>
      </c>
      <c r="VC51" s="348">
        <f>'Proy 2024 vs 2023'!FS22</f>
        <v>88906.377000000008</v>
      </c>
      <c r="VJ51" s="348">
        <f>'Proy 2024 vs 2023'!FX22</f>
        <v>84886.084499999997</v>
      </c>
      <c r="VQ51" s="348">
        <f>'Proy 2024 vs 2023'!GG22</f>
        <v>98929.855500000005</v>
      </c>
      <c r="VX51" s="348">
        <f>'Proy 2024 vs 2023'!GL22</f>
        <v>111805.14449999999</v>
      </c>
      <c r="WE51" s="348">
        <f>'Proy 2024 vs 2023'!GQ22</f>
        <v>140689.09049999999</v>
      </c>
      <c r="WL51" s="348">
        <f>'Proy 2024 vs 2023'!GV22</f>
        <v>73651.462500000009</v>
      </c>
      <c r="WS51" s="348">
        <f>'Proy 2024 vs 2023'!HE22</f>
        <v>85873.798500000004</v>
      </c>
      <c r="WZ51" s="348">
        <f>'Proy 2024 vs 2023'!HJ22</f>
        <v>90545.972999999998</v>
      </c>
      <c r="XG51" s="348">
        <f>'Proy 2024 vs 2023'!HO22</f>
        <v>78963.884999999995</v>
      </c>
      <c r="XN51" s="348">
        <f>'Proy 2024 vs 2023'!HT22</f>
        <v>70190.893500000006</v>
      </c>
      <c r="XU51" s="348">
        <f>'Proy 2024 vs 2023'!HY22</f>
        <v>89681.424000000014</v>
      </c>
      <c r="YB51" s="348">
        <f>'Proy 2024 vs 2023'!IH22</f>
        <v>90887.254499999995</v>
      </c>
      <c r="YI51" s="348">
        <f>'Proy 2024 vs 2023'!IM22</f>
        <v>123556.44</v>
      </c>
      <c r="YP51" s="348">
        <f>'Proy 2024 vs 2023'!IR22</f>
        <v>183032.27250000002</v>
      </c>
      <c r="YW51" s="348">
        <f>'Proy 2024 vs 2023'!IW22</f>
        <v>148321.98149999999</v>
      </c>
      <c r="ZD51" s="348">
        <f>'Proy 2024 vs 2023'!JF22</f>
        <v>107223.8055</v>
      </c>
      <c r="ZK51" s="348">
        <f>'Proy 2024 vs 2023'!JK22</f>
        <v>159890.76600000003</v>
      </c>
      <c r="ZR51" s="348">
        <f>'Proy 2024 vs 2023'!JP22</f>
        <v>187267.98300000001</v>
      </c>
      <c r="ZY51" s="348">
        <f>'Proy 2024 vs 2023'!JU22</f>
        <v>283637.57604000001</v>
      </c>
      <c r="AAF51" s="348">
        <f>'Proy 2024 vs 2023'!KD22</f>
        <v>403468.88400000002</v>
      </c>
      <c r="AAG51">
        <f t="shared" si="3767"/>
        <v>421439.24134952802</v>
      </c>
      <c r="AAM51" s="348">
        <f>'Proy 2024 vs 2023'!KI22</f>
        <v>483048.96150000003</v>
      </c>
      <c r="AAN51">
        <f t="shared" si="3768"/>
        <v>504563.78655767016</v>
      </c>
      <c r="AAT51" s="348">
        <f>'Proy 2024 vs 2023'!KN22</f>
        <v>864468.83250000002</v>
      </c>
      <c r="AAU51">
        <f t="shared" si="3769"/>
        <v>902971.95988752437</v>
      </c>
      <c r="ABA51" s="348">
        <f>'Proy 2024 vs 2023'!KS22</f>
        <v>139038.7635</v>
      </c>
      <c r="ABB51">
        <f t="shared" si="3770"/>
        <v>145231.49945713396</v>
      </c>
      <c r="ABH51" s="348">
        <f>'Proy 2024 vs 2023'!KX22</f>
        <v>69993.735000000001</v>
      </c>
      <c r="ABI51">
        <f t="shared" si="3771"/>
        <v>73111.230499797122</v>
      </c>
    </row>
    <row r="52" spans="1:764">
      <c r="A52" s="598" t="s">
        <v>26</v>
      </c>
      <c r="H52" s="348">
        <f>'Proy 2023 vs 2022'!D23</f>
        <v>62418.742400000003</v>
      </c>
      <c r="O52" s="348">
        <f>'Proy 2023 vs 2022'!I23</f>
        <v>51730.614000000001</v>
      </c>
      <c r="V52" s="348">
        <f>'Proy 2023 vs 2022'!N23</f>
        <v>86110.218000000008</v>
      </c>
      <c r="AC52" s="348">
        <f>'Proy 2023 vs 2022'!S23</f>
        <v>64674.404999999999</v>
      </c>
      <c r="AJ52" s="348">
        <f>'Proy 2023 vs 2022'!AB23</f>
        <v>75151.875</v>
      </c>
      <c r="AQ52" s="348">
        <f>'Proy 2023 vs 2022'!AG23</f>
        <v>88664.73</v>
      </c>
      <c r="AX52" s="348">
        <f>'Proy 2023 vs 2022'!AL23</f>
        <v>101346.10500000001</v>
      </c>
      <c r="BE52" s="348">
        <f>'Proy 2023 vs 2022'!AQ23</f>
        <v>73955.819999999992</v>
      </c>
      <c r="BL52" s="348">
        <f>'Proy 2023 vs 2022'!AZ23</f>
        <v>71339.259600000005</v>
      </c>
      <c r="BS52" s="348">
        <f>'Proy 2023 vs 2022'!BE23</f>
        <v>57355.0524</v>
      </c>
      <c r="BZ52" s="348">
        <f>'Proy 2023 vs 2022'!BJ23</f>
        <v>72784.93680000001</v>
      </c>
      <c r="CG52" s="348">
        <f>'Proy 2023 vs 2022'!BO23</f>
        <v>57571.840800000005</v>
      </c>
      <c r="CN52" s="348">
        <f>'Proy 2023 vs 2022'!BT23</f>
        <v>73296.122400000007</v>
      </c>
      <c r="CU52" s="348">
        <f>'Proy 2023 vs 2022'!CC23</f>
        <v>82006.711200000005</v>
      </c>
      <c r="DB52" s="348">
        <f>'Proy 2023 vs 2022'!CH23</f>
        <v>74773.346400000009</v>
      </c>
      <c r="DI52" s="348">
        <f>'Proy 2023 vs 2022'!CM23</f>
        <v>72160.632000000012</v>
      </c>
      <c r="DP52" s="348">
        <f>'Proy 2023 vs 2022'!CR23</f>
        <v>121320.774</v>
      </c>
      <c r="DW52" s="348">
        <f>'Proy 2023 vs 2022'!DB23</f>
        <v>95146.293600000005</v>
      </c>
      <c r="ED52" s="348">
        <f>'Proy 2023 vs 2022'!DG23</f>
        <v>114377.35680000001</v>
      </c>
      <c r="EK52" s="348">
        <f>'Proy 2023 vs 2022'!DL23</f>
        <v>72548.319600000017</v>
      </c>
      <c r="ER52" s="348">
        <f>'Proy 2023 vs 2022'!DQ23</f>
        <v>72568.461599999995</v>
      </c>
      <c r="EY52" s="348">
        <f>'Proy 2023 vs 2022'!DZ23</f>
        <v>72266.33159999999</v>
      </c>
      <c r="FF52" s="348">
        <f>'Proy 2023 vs 2022'!EE23</f>
        <v>81773.852400000003</v>
      </c>
      <c r="FM52" s="348">
        <f>'Proy 2023 vs 2022'!EJ23</f>
        <v>85007.3076</v>
      </c>
      <c r="FT52" s="348">
        <f>'Proy 2023 vs 2022'!EO23</f>
        <v>84457.566000000006</v>
      </c>
      <c r="GA52" s="348">
        <f>'Proy 2023 vs 2022'!ET23</f>
        <v>85417.513200000016</v>
      </c>
      <c r="GH52" s="348">
        <f>'Proy 2023 vs 2022'!FD23</f>
        <v>86000.356800000009</v>
      </c>
      <c r="GO52" s="348">
        <f>'Proy 2023 vs 2022'!FI23</f>
        <v>71349.670799999993</v>
      </c>
      <c r="GV52" s="348">
        <f>'Proy 2023 vs 2022'!FN23</f>
        <v>69287.464800000002</v>
      </c>
      <c r="HC52" s="348">
        <f>'Proy 2023 vs 2022'!FS23</f>
        <v>69148.231200000009</v>
      </c>
      <c r="HJ52" s="348">
        <f>'Proy 2023 vs 2022'!GB23</f>
        <v>78290.647200000021</v>
      </c>
      <c r="HQ52" s="348">
        <f>'Proy 2023 vs 2022'!GG23</f>
        <v>69246.856800000009</v>
      </c>
      <c r="HX52" s="348">
        <f>'Proy 2023 vs 2022'!GL23</f>
        <v>71393.313600000009</v>
      </c>
      <c r="IE52" s="348">
        <f>'Proy 2023 vs 2022'!GQ23</f>
        <v>71387.935200000007</v>
      </c>
      <c r="IL52" s="348">
        <f>'Proy 2023 vs 2022'!GZ23</f>
        <v>71421.037200000006</v>
      </c>
      <c r="IS52" s="348">
        <f>'Proy 2023 vs 2022'!HE23</f>
        <v>68975.323199999999</v>
      </c>
      <c r="IZ52" s="348">
        <f>'Proy 2023 vs 2022'!HJ23</f>
        <v>81071.269199999995</v>
      </c>
      <c r="JG52" s="348">
        <f>'Proy 2023 vs 2022'!HO23</f>
        <v>59021.805600000007</v>
      </c>
      <c r="JN52" s="348">
        <f>'Proy 2023 vs 2022'!HT23</f>
        <v>67755.733200000002</v>
      </c>
      <c r="JO52" s="348"/>
      <c r="JU52" s="348">
        <f>'Proy 2023 vs 2022'!IC23</f>
        <v>72334.382400000002</v>
      </c>
      <c r="KB52" s="348">
        <f>'Proy 2023 vs 2022'!IH23</f>
        <v>66449.2356</v>
      </c>
      <c r="KI52" s="348">
        <f>'Proy 2023 vs 2022'!IM23</f>
        <v>68625.964800000002</v>
      </c>
      <c r="KP52" s="348">
        <f>'Proy 2023 vs 2022'!IR23</f>
        <v>120800.36520000001</v>
      </c>
      <c r="KW52" s="348">
        <f>'Proy 2023 vs 2022'!JA23</f>
        <v>89252.992800000007</v>
      </c>
      <c r="LD52" s="348">
        <f>'Proy 2023 vs 2022'!JF23</f>
        <v>67535.845200000011</v>
      </c>
      <c r="LK52" s="348">
        <f>'Proy 2023 vs 2022'!JK23</f>
        <v>84426.786000000007</v>
      </c>
      <c r="LR52" s="348">
        <f>'Proy 2023 vs 2022'!JP23</f>
        <v>101729.32560000001</v>
      </c>
      <c r="LY52" s="348">
        <f>'Proy 2023 vs 2022'!JY23</f>
        <v>154705.7096</v>
      </c>
      <c r="MF52" s="348">
        <f>'Proy 2023 vs 2022'!KD23</f>
        <v>209403.10560000001</v>
      </c>
      <c r="MM52" s="348">
        <f>'Proy 2023 vs 2022'!KI23</f>
        <v>221886.50640000001</v>
      </c>
      <c r="MS52" s="348">
        <v>367126.02159999998</v>
      </c>
      <c r="MT52" s="728">
        <v>357679.8</v>
      </c>
      <c r="MZ52" s="348">
        <v>86659.248000000007</v>
      </c>
      <c r="NA52" s="728">
        <v>98098</v>
      </c>
      <c r="NH52" s="348">
        <f>'Proy 2024 vs 2023'!D23</f>
        <v>84992.554499999984</v>
      </c>
      <c r="NI52" s="339">
        <f t="shared" si="3761"/>
        <v>2.7863304300905788E-2</v>
      </c>
      <c r="NO52" s="348">
        <f>'Proy 2024 vs 2023'!I23</f>
        <v>86341.9666</v>
      </c>
      <c r="NP52" s="339">
        <f t="shared" si="3762"/>
        <v>2.9047018903418449E-2</v>
      </c>
      <c r="NV52" s="348">
        <f>'Proy 2024 vs 2023'!N23</f>
        <v>84410.728799999983</v>
      </c>
      <c r="NW52" s="339">
        <f t="shared" si="3763"/>
        <v>3.110422936944221E-2</v>
      </c>
      <c r="OC52" s="348">
        <f>'Proy 2024 vs 2023'!S23</f>
        <v>64838.902799999989</v>
      </c>
      <c r="OD52" s="339">
        <f t="shared" si="3764"/>
        <v>2.6113002670938218E-2</v>
      </c>
      <c r="OI52" s="339">
        <f t="shared" si="3765"/>
        <v>2.6606491050895454E-2</v>
      </c>
      <c r="OJ52" s="348">
        <f>'Proy 2024 vs 2023'!X23</f>
        <v>72231.238499999992</v>
      </c>
      <c r="OK52" s="348">
        <f t="shared" si="3766"/>
        <v>392815.53193404624</v>
      </c>
      <c r="OQ52" s="348">
        <f>'Proy 2024 vs 2023'!AG23</f>
        <v>71968.608000000007</v>
      </c>
      <c r="OX52" s="348">
        <f>'Proy 2024 vs 2023'!AL23</f>
        <v>95390.395200000014</v>
      </c>
      <c r="PE52" s="362">
        <f>'Proy 2024 vs 2023'!AQ23</f>
        <v>69815.714400000012</v>
      </c>
      <c r="PL52" s="362">
        <f>'Proy 2024 vs 2023'!AV23</f>
        <v>73883.361600000004</v>
      </c>
      <c r="PS52" s="348">
        <f>'Proy 2024 vs 2023'!BE23</f>
        <v>65646.429599999989</v>
      </c>
      <c r="PZ52" s="348">
        <f>'Proy 2024 vs 2023'!BJ23</f>
        <v>70189.623749999999</v>
      </c>
      <c r="QG52" s="348">
        <f>'Proy 2024 vs 2023'!BO23</f>
        <v>86774.144549999997</v>
      </c>
      <c r="QN52" s="348">
        <f>'Proy 2024 vs 2023'!BT23</f>
        <v>77118.055800000002</v>
      </c>
      <c r="QU52" s="348">
        <f>'Proy 2024 vs 2023'!BY23</f>
        <v>73518.036300000007</v>
      </c>
      <c r="RB52" s="348">
        <f>'Proy 2024 vs 2023'!CH23</f>
        <v>85900.652849999999</v>
      </c>
      <c r="RI52" s="348">
        <f>'Proy 2024 vs 2023'!CM23</f>
        <v>81120.3897</v>
      </c>
      <c r="RP52" s="348">
        <f>'Proy 2024 vs 2023'!CR23</f>
        <v>140556.99599999998</v>
      </c>
      <c r="RW52" s="348">
        <f>'Proy 2024 vs 2023'!CW23</f>
        <v>97991.075999999986</v>
      </c>
      <c r="SD52" s="348">
        <f>'Proy 2024 vs 2023'!DG23</f>
        <v>119657.5638</v>
      </c>
      <c r="SK52" s="348">
        <f>'Proy 2024 vs 2023'!DL23</f>
        <v>89845.029449999987</v>
      </c>
      <c r="SR52" s="348">
        <f>'Proy 2024 vs 2023'!DQ23</f>
        <v>78216.369000000006</v>
      </c>
      <c r="SY52" s="348">
        <f>'Proy 2024 vs 2023'!DV23</f>
        <v>86417.294999999998</v>
      </c>
      <c r="TF52" s="348">
        <f>'Proy 2024 vs 2023'!EE23</f>
        <v>90528.354749999984</v>
      </c>
      <c r="TM52" s="348">
        <f>'Proy 2024 vs 2023'!EJ23</f>
        <v>86162.216849999997</v>
      </c>
      <c r="TT52" s="348">
        <f>'Proy 2024 vs 2023'!EO23</f>
        <v>90841.50735</v>
      </c>
      <c r="UA52" s="348">
        <f>'Proy 2024 vs 2023'!ET23</f>
        <v>88175.865600000005</v>
      </c>
      <c r="UH52" s="348">
        <f>'Proy 2024 vs 2023'!EY23</f>
        <v>92184.04634999999</v>
      </c>
      <c r="UO52" s="348">
        <f>'Proy 2024 vs 2023'!FI23</f>
        <v>86986.997999999992</v>
      </c>
      <c r="UV52" s="348">
        <f>'Proy 2024 vs 2023'!FN23</f>
        <v>72538.546500000011</v>
      </c>
      <c r="VC52" s="348">
        <f>'Proy 2024 vs 2023'!FS23</f>
        <v>73924.189500000008</v>
      </c>
      <c r="VJ52" s="348">
        <f>'Proy 2024 vs 2023'!FX23</f>
        <v>73494.130500000014</v>
      </c>
      <c r="VQ52" s="348">
        <f>'Proy 2024 vs 2023'!GG23</f>
        <v>79962.151499999993</v>
      </c>
      <c r="VX52" s="348">
        <f>'Proy 2024 vs 2023'!GL23</f>
        <v>77721.881999999998</v>
      </c>
      <c r="WE52" s="348">
        <f>'Proy 2024 vs 2023'!GQ23</f>
        <v>77696.808000000005</v>
      </c>
      <c r="WL52" s="348">
        <f>'Proy 2024 vs 2023'!GV23</f>
        <v>68365.909500000009</v>
      </c>
      <c r="WS52" s="348">
        <f>'Proy 2024 vs 2023'!HE23</f>
        <v>77144.508000000016</v>
      </c>
      <c r="WZ52" s="348">
        <f>'Proy 2024 vs 2023'!HJ23</f>
        <v>85912.994999999995</v>
      </c>
      <c r="XG52" s="348">
        <f>'Proy 2024 vs 2023'!HO23</f>
        <v>74637.559500000003</v>
      </c>
      <c r="XN52" s="348">
        <f>'Proy 2024 vs 2023'!HT23</f>
        <v>84932.631000000008</v>
      </c>
      <c r="XU52" s="348">
        <f>'Proy 2024 vs 2023'!HY23</f>
        <v>93471.399000000005</v>
      </c>
      <c r="YB52" s="348">
        <f>'Proy 2024 vs 2023'!IH23</f>
        <v>92340.234000000011</v>
      </c>
      <c r="YI52" s="348">
        <f>'Proy 2024 vs 2023'!IM23</f>
        <v>105183.72900000001</v>
      </c>
      <c r="YP52" s="348">
        <f>'Proy 2024 vs 2023'!IR23</f>
        <v>150748.3425</v>
      </c>
      <c r="YW52" s="348">
        <f>'Proy 2024 vs 2023'!IW23</f>
        <v>126448.78050000001</v>
      </c>
      <c r="ZD52" s="348">
        <f>'Proy 2024 vs 2023'!JF23</f>
        <v>88793.103000000003</v>
      </c>
      <c r="ZK52" s="348">
        <f>'Proy 2024 vs 2023'!JK23</f>
        <v>113203.21950000001</v>
      </c>
      <c r="ZR52" s="348">
        <f>'Proy 2024 vs 2023'!JP23</f>
        <v>126900.35400000001</v>
      </c>
      <c r="ZY52" s="348">
        <f>'Proy 2024 vs 2023'!JU23</f>
        <v>162440.99508000002</v>
      </c>
      <c r="AAF52" s="348">
        <f>'Proy 2024 vs 2023'!KD23</f>
        <v>227789.21549999999</v>
      </c>
      <c r="AAG52">
        <f t="shared" si="3767"/>
        <v>237934.86431019087</v>
      </c>
      <c r="AAM52" s="348">
        <f>'Proy 2024 vs 2023'!KI23</f>
        <v>276304.266</v>
      </c>
      <c r="AAN52">
        <f t="shared" si="3768"/>
        <v>288610.75751427264</v>
      </c>
      <c r="AAT52" s="348">
        <f>'Proy 2024 vs 2023'!KN23</f>
        <v>417894.288</v>
      </c>
      <c r="AAU52">
        <f t="shared" si="3769"/>
        <v>436507.14759708993</v>
      </c>
      <c r="ABA52" s="348">
        <f>'Proy 2024 vs 2023'!KS23</f>
        <v>177080.736</v>
      </c>
      <c r="ABB52">
        <f t="shared" si="3770"/>
        <v>184967.84757621124</v>
      </c>
      <c r="ABH52" s="348">
        <f>'Proy 2024 vs 2023'!KX23</f>
        <v>89383.927500000005</v>
      </c>
      <c r="ABI52">
        <f t="shared" si="3771"/>
        <v>93365.055121428435</v>
      </c>
    </row>
    <row r="53" spans="1:764" s="637" customFormat="1">
      <c r="A53" s="639" t="s">
        <v>27</v>
      </c>
      <c r="H53" s="638">
        <f>'Proy 2023 vs 2022'!D24</f>
        <v>86312.900800000003</v>
      </c>
      <c r="O53" s="638">
        <f>'Proy 2023 vs 2022'!I24</f>
        <v>61669.568999999996</v>
      </c>
      <c r="V53" s="638">
        <f>'Proy 2023 vs 2022'!N24</f>
        <v>94063.26</v>
      </c>
      <c r="AC53" s="638">
        <f>'Proy 2023 vs 2022'!S24</f>
        <v>86577.32</v>
      </c>
      <c r="AJ53" s="638">
        <f>'Proy 2023 vs 2022'!AB24</f>
        <v>86507.94</v>
      </c>
      <c r="AQ53" s="638">
        <f>'Proy 2023 vs 2022'!AG24</f>
        <v>134143.95750000002</v>
      </c>
      <c r="AX53" s="638">
        <f>'Proy 2023 vs 2022'!AL24</f>
        <v>188219.71</v>
      </c>
      <c r="BE53" s="638">
        <f>'Proy 2023 vs 2022'!AQ24</f>
        <v>106800.40000000001</v>
      </c>
      <c r="BL53" s="638">
        <f>'Proy 2023 vs 2022'!AZ24</f>
        <v>81751.118400000007</v>
      </c>
      <c r="BS53" s="638">
        <f>'Proy 2023 vs 2022'!BE24</f>
        <v>90601.210800000001</v>
      </c>
      <c r="BZ53" s="638">
        <f>'Proy 2023 vs 2022'!BJ24</f>
        <v>93043.371600000013</v>
      </c>
      <c r="CA53"/>
      <c r="CG53" s="638">
        <f>'Proy 2023 vs 2022'!BO24</f>
        <v>87155.373600000006</v>
      </c>
      <c r="CN53" s="638">
        <f>'Proy 2023 vs 2022'!BT24</f>
        <v>84115.216800000009</v>
      </c>
      <c r="CU53" s="638">
        <f>'Proy 2023 vs 2022'!CC24</f>
        <v>74118.542400000006</v>
      </c>
      <c r="DB53" s="638">
        <f>'Proy 2023 vs 2022'!CH24</f>
        <v>110391.19559999999</v>
      </c>
      <c r="DI53" s="638">
        <f>'Proy 2023 vs 2022'!CM24</f>
        <v>109904.67720000001</v>
      </c>
      <c r="DP53" s="638">
        <f>'Proy 2023 vs 2022'!CR24</f>
        <v>123359.70600000001</v>
      </c>
      <c r="DW53" s="638">
        <f>'Proy 2023 vs 2022'!DB24</f>
        <v>124261.39800000002</v>
      </c>
      <c r="ED53" s="638">
        <f>'Proy 2023 vs 2022'!DG24</f>
        <v>144911.17079999999</v>
      </c>
      <c r="EK53" s="638">
        <f>'Proy 2023 vs 2022'!DL24</f>
        <v>85482.291600000011</v>
      </c>
      <c r="ER53" s="638">
        <f>'Proy 2023 vs 2022'!DQ24</f>
        <v>92844.414000000004</v>
      </c>
      <c r="EY53" s="638">
        <f>'Proy 2023 vs 2022'!DZ24</f>
        <v>87465.258000000016</v>
      </c>
      <c r="FF53" s="638">
        <f>'Proy 2023 vs 2022'!EE24</f>
        <v>99271.537200000006</v>
      </c>
      <c r="FM53" s="638">
        <f>'Proy 2023 vs 2022'!EJ24</f>
        <v>109273.0716</v>
      </c>
      <c r="FT53" s="638">
        <f>'Proy 2023 vs 2022'!EO24</f>
        <v>65949.967999999993</v>
      </c>
      <c r="GA53" s="638">
        <f>'Proy 2023 vs 2022'!ET24</f>
        <v>82628.433999999994</v>
      </c>
      <c r="GH53" s="638">
        <f>'Proy 2023 vs 2022'!FD24</f>
        <v>102243.06000000001</v>
      </c>
      <c r="GO53" s="638">
        <f>'Proy 2023 vs 2022'!FI24</f>
        <v>100567.25640000001</v>
      </c>
      <c r="GV53" s="638">
        <f>'Proy 2023 vs 2022'!FN24</f>
        <v>108243.46440000001</v>
      </c>
      <c r="HC53" s="638">
        <f>'Proy 2023 vs 2022'!FS24</f>
        <v>104188.48560000001</v>
      </c>
      <c r="HJ53" s="638">
        <f>'Proy 2023 vs 2022'!GB24</f>
        <v>98309.883600000001</v>
      </c>
      <c r="HQ53" s="638">
        <f>'Proy 2023 vs 2022'!GG24</f>
        <v>93809.750400000004</v>
      </c>
      <c r="HX53" s="638">
        <f>'Proy 2023 vs 2022'!GL24</f>
        <v>114246.56880000001</v>
      </c>
      <c r="IE53" s="638">
        <f>'Proy 2023 vs 2022'!GQ24</f>
        <v>165646.80359999998</v>
      </c>
      <c r="IL53" s="638">
        <f>'Proy 2023 vs 2022'!GZ24</f>
        <v>110955.32280000001</v>
      </c>
      <c r="IS53" s="638">
        <f>'Proy 2023 vs 2022'!HE24</f>
        <v>91764.32759999999</v>
      </c>
      <c r="IZ53" s="638">
        <f>'Proy 2023 vs 2022'!HJ24</f>
        <v>86440.575599999996</v>
      </c>
      <c r="JG53" s="638">
        <f>'Proy 2023 vs 2022'!HO24</f>
        <v>73195.736400000009</v>
      </c>
      <c r="JN53" s="638">
        <f>'Proy 2023 vs 2022'!HT24</f>
        <v>71809.113599999997</v>
      </c>
      <c r="JO53" s="638"/>
      <c r="JU53" s="638">
        <f>'Proy 2023 vs 2022'!IC24</f>
        <v>97787.2932</v>
      </c>
      <c r="KB53" s="638">
        <f>'Proy 2023 vs 2022'!IH24</f>
        <v>125145.8</v>
      </c>
      <c r="KI53" s="638">
        <f>'Proy 2023 vs 2022'!IM24</f>
        <v>154226.04999999999</v>
      </c>
      <c r="KP53" s="638">
        <f>'Proy 2023 vs 2022'!IR24</f>
        <v>170392.51800000001</v>
      </c>
      <c r="KW53" s="638">
        <f>'Proy 2023 vs 2022'!JA24</f>
        <v>135085.34160000001</v>
      </c>
      <c r="LD53" s="638">
        <f>'Proy 2023 vs 2022'!JF24</f>
        <v>99991.659599999999</v>
      </c>
      <c r="LK53" s="638">
        <f>'Proy 2023 vs 2022'!JK24</f>
        <v>154816.89840000003</v>
      </c>
      <c r="LR53" s="638">
        <f>'Proy 2023 vs 2022'!JP24</f>
        <v>181717.48440000002</v>
      </c>
      <c r="LY53" s="638">
        <f>'Proy 2023 vs 2022'!JY24</f>
        <v>301956.86560000002</v>
      </c>
      <c r="MF53" s="638">
        <f>'Proy 2023 vs 2022'!KD24</f>
        <v>366277.05920000002</v>
      </c>
      <c r="MM53" s="638">
        <f>'Proy 2023 vs 2022'!KI24</f>
        <v>391406.7352</v>
      </c>
      <c r="MS53" s="638">
        <v>612267.35439999995</v>
      </c>
      <c r="MT53" s="728">
        <v>596513.29</v>
      </c>
      <c r="MZ53" s="638">
        <v>130407.12880000001</v>
      </c>
      <c r="NA53" s="728">
        <v>147620.74</v>
      </c>
      <c r="NH53" s="348">
        <f>'Proy 2024 vs 2023'!D24</f>
        <v>102876.79329999999</v>
      </c>
      <c r="NI53" s="339">
        <f t="shared" si="3761"/>
        <v>3.3726335372344721E-2</v>
      </c>
      <c r="NO53" s="348">
        <f>'Proy 2024 vs 2023'!I24</f>
        <v>115816.06169999999</v>
      </c>
      <c r="NP53" s="339">
        <f t="shared" si="3762"/>
        <v>3.896264430835164E-2</v>
      </c>
      <c r="NV53" s="348">
        <f>'Proy 2024 vs 2023'!N24</f>
        <v>107175.44889999999</v>
      </c>
      <c r="NW53" s="339">
        <f t="shared" si="3763"/>
        <v>3.9492725542710078E-2</v>
      </c>
      <c r="OC53" s="348">
        <f>'Proy 2024 vs 2023'!S24</f>
        <v>92389.105100000001</v>
      </c>
      <c r="OD53" s="339">
        <f t="shared" si="3764"/>
        <v>3.7208478923272156E-2</v>
      </c>
      <c r="OI53" s="339">
        <f t="shared" si="3765"/>
        <v>4.4406341764827766E-2</v>
      </c>
      <c r="OJ53" s="348">
        <f>'Proy 2024 vs 2023'!X24</f>
        <v>120554.23079999999</v>
      </c>
      <c r="OK53" s="348">
        <f t="shared" si="3766"/>
        <v>538811.83359652583</v>
      </c>
      <c r="OQ53" s="348">
        <f>'Proy 2024 vs 2023'!AG24</f>
        <v>122357.67120000001</v>
      </c>
      <c r="OX53" s="348">
        <f>'Proy 2024 vs 2023'!AL24</f>
        <v>136412.37</v>
      </c>
      <c r="PE53" s="362">
        <f>'Proy 2024 vs 2023'!AQ24</f>
        <v>93073.676400000011</v>
      </c>
      <c r="PF53"/>
      <c r="PG53"/>
      <c r="PH53"/>
      <c r="PI53"/>
      <c r="PJ53"/>
      <c r="PK53"/>
      <c r="PL53" s="362">
        <f>'Proy 2024 vs 2023'!AV24</f>
        <v>82795.1976</v>
      </c>
      <c r="PS53" s="348">
        <f>'Proy 2024 vs 2023'!BE24</f>
        <v>81461.849999999991</v>
      </c>
      <c r="PT53"/>
      <c r="PU53"/>
      <c r="PV53"/>
      <c r="PW53"/>
      <c r="PX53"/>
      <c r="PY53"/>
      <c r="PZ53" s="348">
        <f>'Proy 2024 vs 2023'!BJ24</f>
        <v>87215.150399999999</v>
      </c>
      <c r="QG53" s="348">
        <f>'Proy 2024 vs 2023'!BO24</f>
        <v>102724.19159999999</v>
      </c>
      <c r="QN53" s="348">
        <f>'Proy 2024 vs 2023'!BT24</f>
        <v>96112.607699999993</v>
      </c>
      <c r="QU53" s="348">
        <f>'Proy 2024 vs 2023'!BY24</f>
        <v>128877.87585</v>
      </c>
      <c r="RB53" s="348">
        <f>'Proy 2024 vs 2023'!CH24</f>
        <v>103805.27310000001</v>
      </c>
      <c r="RI53" s="348">
        <f>'Proy 2024 vs 2023'!CM24</f>
        <v>108160.75034999999</v>
      </c>
      <c r="RP53" s="348">
        <f>'Proy 2024 vs 2023'!CR24</f>
        <v>136790.10165</v>
      </c>
      <c r="RW53" s="348">
        <f>'Proy 2024 vs 2023'!CW24</f>
        <v>145245.92474999998</v>
      </c>
      <c r="SD53" s="348">
        <f>'Proy 2024 vs 2023'!DG24</f>
        <v>157959.20249999998</v>
      </c>
      <c r="SK53" s="348">
        <f>'Proy 2024 vs 2023'!DL24</f>
        <v>114014.4483</v>
      </c>
      <c r="SR53" s="348">
        <f>'Proy 2024 vs 2023'!DQ24</f>
        <v>111183.41205</v>
      </c>
      <c r="SY53" s="348">
        <f>'Proy 2024 vs 2023'!DV24</f>
        <v>116172.93705000001</v>
      </c>
      <c r="TF53" s="348">
        <f>'Proy 2024 vs 2023'!EE24</f>
        <v>124201.62059999999</v>
      </c>
      <c r="TM53" s="348">
        <f>'Proy 2024 vs 2023'!EJ24</f>
        <v>130175.21625</v>
      </c>
      <c r="TT53" s="348">
        <f>'Proy 2024 vs 2023'!EO24</f>
        <v>125615.46134999998</v>
      </c>
      <c r="UA53" s="348">
        <f>'Proy 2024 vs 2023'!ET24</f>
        <v>126802.23345</v>
      </c>
      <c r="UH53" s="348">
        <f>'Proy 2024 vs 2023'!EY24</f>
        <v>124487.51985</v>
      </c>
      <c r="UO53" s="348">
        <f>'Proy 2024 vs 2023'!FI24</f>
        <v>119463.26699999999</v>
      </c>
      <c r="UV53" s="348">
        <f>'Proy 2024 vs 2023'!FN24</f>
        <v>119475.37350000002</v>
      </c>
      <c r="VC53" s="348">
        <f>'Proy 2024 vs 2023'!FS24</f>
        <v>104235.48450000001</v>
      </c>
      <c r="VJ53" s="348">
        <f>'Proy 2024 vs 2023'!FX24</f>
        <v>113117.697</v>
      </c>
      <c r="VQ53" s="348">
        <f>'Proy 2024 vs 2023'!GG24</f>
        <v>112138.08899999999</v>
      </c>
      <c r="VX53" s="348">
        <f>'Proy 2024 vs 2023'!GL24</f>
        <v>140361.95249999998</v>
      </c>
      <c r="WE53" s="348">
        <f>'Proy 2024 vs 2023'!GQ24</f>
        <v>177481.53150000001</v>
      </c>
      <c r="WL53" s="348">
        <f>'Proy 2024 vs 2023'!GV24</f>
        <v>160897.15950000001</v>
      </c>
      <c r="WS53" s="348">
        <f>'Proy 2024 vs 2023'!HE24</f>
        <v>115279.47900000001</v>
      </c>
      <c r="WZ53" s="348">
        <f>'Proy 2024 vs 2023'!HJ24</f>
        <v>123361.1925</v>
      </c>
      <c r="XG53" s="348">
        <f>'Proy 2024 vs 2023'!HO24</f>
        <v>93566.854500000001</v>
      </c>
      <c r="XN53" s="348">
        <f>'Proy 2024 vs 2023'!HT24</f>
        <v>107007.6945</v>
      </c>
      <c r="XU53" s="348">
        <f>'Proy 2024 vs 2023'!HY24</f>
        <v>130908.7605</v>
      </c>
      <c r="YB53" s="348">
        <f>'Proy 2024 vs 2023'!IH24</f>
        <v>140578.89300000001</v>
      </c>
      <c r="YI53" s="348">
        <f>'Proy 2024 vs 2023'!IM24</f>
        <v>169891.27049999998</v>
      </c>
      <c r="YP53" s="348">
        <f>'Proy 2024 vs 2023'!IR24</f>
        <v>229503.99150000003</v>
      </c>
      <c r="YW53" s="348">
        <f>'Proy 2024 vs 2023'!IW24</f>
        <v>167605.04250000001</v>
      </c>
      <c r="ZD53" s="348">
        <f>'Proy 2024 vs 2023'!JF24</f>
        <v>131778.45449999999</v>
      </c>
      <c r="ZK53" s="348">
        <f>'Proy 2024 vs 2023'!JK24</f>
        <v>204328.35149999999</v>
      </c>
      <c r="ZR53" s="348">
        <f>'Proy 2024 vs 2023'!JP24</f>
        <v>276153.13949999999</v>
      </c>
      <c r="ZY53" s="348">
        <f>'Proy 2024 vs 2023'!JU24</f>
        <v>317054.70888000005</v>
      </c>
      <c r="AAF53" s="348">
        <f>'Proy 2024 vs 2023'!KD24</f>
        <v>450281.66399999999</v>
      </c>
      <c r="AAG53">
        <f t="shared" si="3767"/>
        <v>470337.04554466478</v>
      </c>
      <c r="AAM53" s="348">
        <f>'Proy 2024 vs 2023'!KI24</f>
        <v>503301.48750000005</v>
      </c>
      <c r="AAN53">
        <f t="shared" si="3768"/>
        <v>525718.35269975604</v>
      </c>
      <c r="AAT53" s="348">
        <f>'Proy 2024 vs 2023'!KN24</f>
        <v>755596.56900000002</v>
      </c>
      <c r="AAU53">
        <f t="shared" si="3769"/>
        <v>789250.56536866992</v>
      </c>
      <c r="ABA53" s="348">
        <f>'Proy 2024 vs 2023'!KS24</f>
        <v>208131.231</v>
      </c>
      <c r="ABB53">
        <f t="shared" si="3770"/>
        <v>217401.32033027697</v>
      </c>
      <c r="ABH53" s="348">
        <f>'Proy 2024 vs 2023'!KX24</f>
        <v>95459.952000000005</v>
      </c>
      <c r="ABI53">
        <f t="shared" si="3771"/>
        <v>99711.703542775213</v>
      </c>
    </row>
    <row r="54" spans="1:764">
      <c r="A54" s="600" t="s">
        <v>349</v>
      </c>
      <c r="H54" s="348">
        <f>'Proy 2023 vs 2022'!D25</f>
        <v>110571.05920000002</v>
      </c>
      <c r="O54" s="348">
        <f>'Proy 2023 vs 2022'!I25</f>
        <v>118812.38999999998</v>
      </c>
      <c r="V54" s="348">
        <f>'Proy 2023 vs 2022'!N25</f>
        <v>108146.909</v>
      </c>
      <c r="AC54" s="348">
        <f>'Proy 2023 vs 2022'!S25</f>
        <v>138092.962</v>
      </c>
      <c r="AJ54" s="348">
        <f>'Proy 2023 vs 2022'!AB25</f>
        <v>120942.696</v>
      </c>
      <c r="AQ54" s="348">
        <f>'Proy 2023 vs 2022'!AG25</f>
        <v>114180.717</v>
      </c>
      <c r="AX54" s="348">
        <f>'Proy 2023 vs 2022'!AL25</f>
        <v>118223.091</v>
      </c>
      <c r="BE54" s="348">
        <f>'Proy 2023 vs 2022'!AQ25</f>
        <v>102690.89250000002</v>
      </c>
      <c r="BL54" s="348">
        <f>'Proy 2023 vs 2022'!AZ25</f>
        <v>118501.592</v>
      </c>
      <c r="BS54" s="348">
        <f>'Proy 2023 vs 2022'!BE25</f>
        <v>139245.51300000001</v>
      </c>
      <c r="BZ54" s="348">
        <f>'Proy 2023 vs 2022'!BJ25</f>
        <v>166938.67300000001</v>
      </c>
      <c r="CG54" s="348">
        <f>'Proy 2023 vs 2022'!BO25</f>
        <v>154473.90200000003</v>
      </c>
      <c r="CN54" s="348">
        <f>'Proy 2023 vs 2022'!BT25</f>
        <v>138361.59700000001</v>
      </c>
      <c r="CU54" s="348">
        <f>'Proy 2023 vs 2022'!CC25</f>
        <v>138811.959</v>
      </c>
      <c r="DB54" s="348">
        <f>'Proy 2023 vs 2022'!CH25</f>
        <v>150253.31200000001</v>
      </c>
      <c r="DI54" s="348">
        <f>'Proy 2023 vs 2022'!CM25</f>
        <v>174824.69399999999</v>
      </c>
      <c r="DP54" s="348">
        <f>'Proy 2023 vs 2022'!CR25</f>
        <v>141972.93000000002</v>
      </c>
      <c r="DW54" s="348">
        <f>'Proy 2023 vs 2022'!DB25</f>
        <v>173959.28</v>
      </c>
      <c r="ED54" s="348">
        <f>'Proy 2023 vs 2022'!DG25</f>
        <v>213538.149</v>
      </c>
      <c r="EK54" s="348">
        <f>'Proy 2023 vs 2022'!DL25</f>
        <v>166748.747</v>
      </c>
      <c r="ER54" s="348">
        <f>'Proy 2023 vs 2022'!DQ25</f>
        <v>151883.23700000002</v>
      </c>
      <c r="EY54" s="348">
        <f>'Proy 2023 vs 2022'!DZ25</f>
        <v>150887.198</v>
      </c>
      <c r="FF54" s="348">
        <f>'Proy 2023 vs 2022'!EE25</f>
        <v>162955.24299999999</v>
      </c>
      <c r="FM54" s="348">
        <f>'Proy 2023 vs 2022'!EJ25</f>
        <v>172888.47400000002</v>
      </c>
      <c r="FT54" s="348">
        <f>'Proy 2023 vs 2022'!EO25</f>
        <v>200593.94300000003</v>
      </c>
      <c r="GA54" s="348">
        <f>'Proy 2023 vs 2022'!ET25</f>
        <v>212498.41799999998</v>
      </c>
      <c r="GH54" s="348">
        <f>'Proy 2023 vs 2022'!FD25</f>
        <v>218489.073</v>
      </c>
      <c r="GO54" s="348">
        <f>'Proy 2023 vs 2022'!FI25</f>
        <v>190348.21299999999</v>
      </c>
      <c r="GV54" s="348">
        <f>'Proy 2023 vs 2022'!FN25</f>
        <v>161252.68500000003</v>
      </c>
      <c r="HC54" s="348">
        <f>'Proy 2023 vs 2022'!FS25</f>
        <v>182921.508</v>
      </c>
      <c r="HJ54" s="348">
        <f>'Proy 2023 vs 2022'!GB25</f>
        <v>166653.465</v>
      </c>
      <c r="HQ54" s="348">
        <f>'Proy 2023 vs 2022'!GG25</f>
        <v>172180.459</v>
      </c>
      <c r="HX54" s="348">
        <f>'Proy 2023 vs 2022'!GL25</f>
        <v>170184.04699999999</v>
      </c>
      <c r="IE54" s="348">
        <f>'Proy 2023 vs 2022'!GQ25</f>
        <v>134783.82500000001</v>
      </c>
      <c r="IL54" s="348">
        <f>'Proy 2023 vs 2022'!GZ25</f>
        <v>140580.35200000001</v>
      </c>
      <c r="IS54" s="348">
        <f>'Proy 2023 vs 2022'!HE25</f>
        <v>158674.28499999997</v>
      </c>
      <c r="IZ54" s="348">
        <f>'Proy 2023 vs 2022'!HJ25</f>
        <v>175979.80400000003</v>
      </c>
      <c r="JG54" s="348">
        <f>'Proy 2023 vs 2022'!HO25</f>
        <v>156743.93900000004</v>
      </c>
      <c r="JN54" s="348">
        <f>'Proy 2023 vs 2022'!HT25</f>
        <v>158766.02500000002</v>
      </c>
      <c r="JO54" s="348"/>
      <c r="JU54" s="348">
        <f>'Proy 2023 vs 2022'!IC25</f>
        <v>162235.26</v>
      </c>
      <c r="KB54" s="348">
        <f>'Proy 2023 vs 2022'!IH25</f>
        <v>162210.598</v>
      </c>
      <c r="KI54" s="348">
        <f>'Proy 2023 vs 2022'!IM25</f>
        <v>154841.86300000001</v>
      </c>
      <c r="KP54" s="348">
        <f>'Proy 2023 vs 2022'!IR25</f>
        <v>200222.74800000002</v>
      </c>
      <c r="KW54" s="348">
        <f>'Proy 2023 vs 2022'!JA25</f>
        <v>149868.52100000001</v>
      </c>
      <c r="LD54" s="348">
        <f>'Proy 2023 vs 2022'!JF25</f>
        <v>162033.59700000001</v>
      </c>
      <c r="LK54" s="348">
        <f>'Proy 2023 vs 2022'!JK25</f>
        <v>203297.24800000002</v>
      </c>
      <c r="LR54" s="348">
        <f>'Proy 2023 vs 2022'!JP25</f>
        <v>155216.01700000002</v>
      </c>
      <c r="LY54" s="348">
        <f>'Proy 2023 vs 2022'!JY25</f>
        <v>176671.9448</v>
      </c>
      <c r="MF54" s="348">
        <f>'Proy 2023 vs 2022'!KD25</f>
        <v>279320.66240000003</v>
      </c>
      <c r="MM54" s="348">
        <f>'Proy 2023 vs 2022'!KI25</f>
        <v>319025.75120000006</v>
      </c>
      <c r="MS54" s="348">
        <v>436030.10879999999</v>
      </c>
      <c r="MT54" s="728">
        <v>424810.89</v>
      </c>
      <c r="MZ54" s="348">
        <v>238662.92319999999</v>
      </c>
      <c r="NA54" s="728">
        <v>270166.55</v>
      </c>
      <c r="NH54" s="348">
        <f>'Proy 2024 vs 2023'!D25</f>
        <v>130758.60539999999</v>
      </c>
      <c r="NI54" s="339">
        <f t="shared" si="3761"/>
        <v>4.2866893855064252E-2</v>
      </c>
      <c r="NO54" s="348">
        <f>'Proy 2024 vs 2023'!I25</f>
        <v>128829.7858</v>
      </c>
      <c r="NP54" s="339">
        <f t="shared" si="3762"/>
        <v>4.3340699439847474E-2</v>
      </c>
      <c r="NV54" s="348">
        <f>'Proy 2024 vs 2023'!N25</f>
        <v>139309.73349999997</v>
      </c>
      <c r="NW54" s="339">
        <f t="shared" si="3763"/>
        <v>5.133378144911678E-2</v>
      </c>
      <c r="OC54" s="348">
        <f>'Proy 2024 vs 2023'!S25</f>
        <v>113861.97529999999</v>
      </c>
      <c r="OD54" s="339">
        <f t="shared" si="3764"/>
        <v>4.5856390789006406E-2</v>
      </c>
      <c r="OI54" s="339">
        <f t="shared" si="3765"/>
        <v>5.080190263156964E-2</v>
      </c>
      <c r="OJ54" s="348">
        <f>'Proy 2024 vs 2023'!X25</f>
        <v>137916.88419999997</v>
      </c>
      <c r="OK54" s="348">
        <f t="shared" si="3766"/>
        <v>650677.21839966811</v>
      </c>
      <c r="OQ54" s="348">
        <f>'Proy 2024 vs 2023'!AG25</f>
        <v>150219.60840000003</v>
      </c>
      <c r="OX54" s="348">
        <f>'Proy 2024 vs 2023'!AL25</f>
        <v>172236.69360000003</v>
      </c>
      <c r="PE54" s="362">
        <f>'Proy 2024 vs 2023'!AQ25</f>
        <v>133645.95000000001</v>
      </c>
      <c r="PL54" s="362">
        <f>'Proy 2024 vs 2023'!AV25</f>
        <v>115953.03360000001</v>
      </c>
      <c r="PS54" s="348">
        <f>'Proy 2024 vs 2023'!BE25</f>
        <v>148434.96074999997</v>
      </c>
      <c r="PZ54" s="348">
        <f>'Proy 2024 vs 2023'!BJ25</f>
        <v>142850.14335</v>
      </c>
      <c r="QG54" s="348">
        <f>'Proy 2024 vs 2023'!BO25</f>
        <v>167825.73525</v>
      </c>
      <c r="QN54" s="348">
        <f>'Proy 2024 vs 2023'!BT25</f>
        <v>159848.78940000001</v>
      </c>
      <c r="QU54" s="348">
        <f>'Proy 2024 vs 2023'!BY25</f>
        <v>156087.6354</v>
      </c>
      <c r="RB54" s="348">
        <f>'Proy 2024 vs 2023'!CH25</f>
        <v>175727.9394</v>
      </c>
      <c r="RI54" s="348">
        <f>RB54</f>
        <v>175727.9394</v>
      </c>
      <c r="RP54" s="348">
        <f>'Proy 2024 vs 2023'!CR25</f>
        <v>138897.5343</v>
      </c>
      <c r="RW54" s="348">
        <f>'Proy 2024 vs 2023'!CW25</f>
        <v>146908.12349999999</v>
      </c>
      <c r="SD54" s="348">
        <f>'Proy 2024 vs 2023'!DG25</f>
        <v>167499.2169</v>
      </c>
      <c r="SK54" s="348">
        <f>'Proy 2024 vs 2023'!DL25</f>
        <v>177206.17004999999</v>
      </c>
      <c r="SR54" s="348">
        <f>'Proy 2024 vs 2023'!DQ25</f>
        <v>146151.0576</v>
      </c>
      <c r="SY54" s="348">
        <f>'Proy 2024 vs 2023'!DV25</f>
        <v>174974.78205000001</v>
      </c>
      <c r="TF54" s="348">
        <f>'Proy 2024 vs 2023'!EE25</f>
        <v>168838.12424999999</v>
      </c>
      <c r="TM54" s="348">
        <f>'Proy 2024 vs 2023'!EJ25</f>
        <v>168261.87404999998</v>
      </c>
      <c r="TT54" s="348">
        <f>'Proy 2024 vs 2023'!EO25</f>
        <v>175465.3743</v>
      </c>
      <c r="UA54" s="348">
        <f>'Proy 2024 vs 2023'!ET25</f>
        <v>196810.47704999999</v>
      </c>
      <c r="UH54" s="348">
        <f>'Proy 2024 vs 2023'!EY25</f>
        <v>233423.52629999997</v>
      </c>
      <c r="UO54" s="348">
        <f>'Proy 2024 vs 2023'!FI25</f>
        <v>243746.0655</v>
      </c>
      <c r="UV54" s="348">
        <f>'Proy 2024 vs 2023'!FN25</f>
        <v>200118.4185</v>
      </c>
      <c r="VC54" s="348">
        <f>'Proy 2024 vs 2023'!FS25</f>
        <v>185351.06100000002</v>
      </c>
      <c r="VJ54" s="348">
        <f>'Proy 2024 vs 2023'!FX25</f>
        <v>190328.1765</v>
      </c>
      <c r="VQ54" s="348">
        <f>'Proy 2024 vs 2023'!GG25</f>
        <v>181640.361</v>
      </c>
      <c r="VX54" s="348">
        <f>'Proy 2024 vs 2023'!GL25</f>
        <v>174279.79800000001</v>
      </c>
      <c r="WE54" s="348">
        <f>'Proy 2024 vs 2023'!GQ25</f>
        <v>172694.51850000001</v>
      </c>
      <c r="WL54" s="348">
        <f>'Proy 2024 vs 2023'!GV25</f>
        <v>164760.68700000001</v>
      </c>
      <c r="WS54" s="348">
        <f>'Proy 2024 vs 2023'!HE25</f>
        <v>154768.79250000001</v>
      </c>
      <c r="WZ54" s="348">
        <f>'Proy 2024 vs 2023'!HJ25</f>
        <v>172792.05299999999</v>
      </c>
      <c r="XG54" s="348">
        <f>'Proy 2024 vs 2023'!HO25</f>
        <v>160928.39700000003</v>
      </c>
      <c r="XN54" s="348">
        <f>'Proy 2024 vs 2023'!HT25</f>
        <v>182684.12400000001</v>
      </c>
      <c r="XU54" s="348">
        <f>'Proy 2024 vs 2023'!HY25</f>
        <v>185459.90400000001</v>
      </c>
      <c r="YB54" s="348">
        <f>'Proy 2024 vs 2023'!IH25</f>
        <v>189452.3505</v>
      </c>
      <c r="YI54" s="348">
        <f>'Proy 2024 vs 2023'!IM25</f>
        <v>160632.26549999998</v>
      </c>
      <c r="YP54" s="348">
        <f>'Proy 2024 vs 2023'!IR25</f>
        <v>220474.30650000001</v>
      </c>
      <c r="YW54" s="348">
        <f>'Proy 2024 vs 2023'!IW25</f>
        <v>197613.4755</v>
      </c>
      <c r="ZD54" s="348">
        <f>'Proy 2024 vs 2023'!JF25</f>
        <v>175746.64800000002</v>
      </c>
      <c r="ZK54" s="348">
        <f>'Proy 2024 vs 2023'!JK25</f>
        <v>227682.88200000001</v>
      </c>
      <c r="ZR54" s="348">
        <f>'Proy 2024 vs 2023'!JP25</f>
        <v>221286.1875</v>
      </c>
      <c r="ZY54" s="348">
        <f>'Proy 2024 vs 2023'!JU25</f>
        <v>185505.54204</v>
      </c>
      <c r="AAF54" s="348">
        <f>'Proy 2024 vs 2023'!KD25</f>
        <v>365559.50549999997</v>
      </c>
      <c r="AAG54">
        <f t="shared" si="3767"/>
        <v>381841.39291898551</v>
      </c>
      <c r="AAM54" s="348">
        <f>'Proy 2024 vs 2023'!KI25</f>
        <v>390871.65599999996</v>
      </c>
      <c r="AAN54">
        <f t="shared" si="3768"/>
        <v>408280.93739608844</v>
      </c>
      <c r="AAT54" s="348">
        <f>'Proy 2024 vs 2023'!KN25</f>
        <v>650887.125</v>
      </c>
      <c r="AAU54">
        <f t="shared" si="3769"/>
        <v>679877.40081630531</v>
      </c>
      <c r="ABA54" s="348">
        <f>'Proy 2024 vs 2023'!KS25</f>
        <v>356433.8505</v>
      </c>
      <c r="ABB54">
        <f t="shared" si="3770"/>
        <v>372309.28456433601</v>
      </c>
      <c r="ABH54" s="348">
        <f>'Proy 2024 vs 2023'!KX25</f>
        <v>209152.65000000002</v>
      </c>
      <c r="ABI54">
        <f t="shared" si="3771"/>
        <v>218468.23296104136</v>
      </c>
    </row>
    <row r="55" spans="1:764">
      <c r="A55" s="601" t="s">
        <v>350</v>
      </c>
      <c r="H55" s="348">
        <f>'Proy 2023 vs 2022'!D26</f>
        <v>164067.35999999999</v>
      </c>
      <c r="O55" s="348">
        <f>'Proy 2023 vs 2022'!I26</f>
        <v>171360.272</v>
      </c>
      <c r="V55" s="348">
        <f>'Proy 2023 vs 2022'!N26</f>
        <v>290382.38299999997</v>
      </c>
      <c r="AC55" s="348">
        <f>'Proy 2023 vs 2022'!S26</f>
        <v>177969.80650000001</v>
      </c>
      <c r="AJ55" s="348">
        <f>'Proy 2023 vs 2022'!AB26</f>
        <v>163691.37700000001</v>
      </c>
      <c r="AQ55" s="348">
        <f>'Proy 2023 vs 2022'!AG26</f>
        <v>240862.68400000001</v>
      </c>
      <c r="AX55" s="348">
        <f>'Proy 2023 vs 2022'!AL26</f>
        <v>205886.01950000002</v>
      </c>
      <c r="BE55" s="348">
        <f>'Proy 2023 vs 2022'!AQ26</f>
        <v>199457.64250000002</v>
      </c>
      <c r="BL55" s="348">
        <f>'Proy 2023 vs 2022'!AZ26</f>
        <v>153166.33199999999</v>
      </c>
      <c r="BS55" s="348">
        <f>'Proy 2023 vs 2022'!BE26</f>
        <v>160334.47099999999</v>
      </c>
      <c r="BZ55" s="348">
        <f>'Proy 2023 vs 2022'!BJ26</f>
        <v>192035.05200000003</v>
      </c>
      <c r="CG55" s="348">
        <f>'Proy 2023 vs 2022'!BO26</f>
        <v>184190.75400000004</v>
      </c>
      <c r="CN55" s="348">
        <f>'Proy 2023 vs 2022'!BT26</f>
        <v>170967.32400000002</v>
      </c>
      <c r="CU55" s="348">
        <f>'Proy 2023 vs 2022'!CC26</f>
        <v>173543.81000000003</v>
      </c>
      <c r="DB55" s="348">
        <f>'Proy 2023 vs 2022'!CH26</f>
        <v>205105.59300000002</v>
      </c>
      <c r="DI55" s="348">
        <f>'Proy 2023 vs 2022'!CM26</f>
        <v>191959.163</v>
      </c>
      <c r="DP55" s="348">
        <f>'Proy 2023 vs 2022'!CR26</f>
        <v>202043.58900000004</v>
      </c>
      <c r="DW55" s="348">
        <f>'Proy 2023 vs 2022'!DB26</f>
        <v>225701.60800000001</v>
      </c>
      <c r="ED55" s="348">
        <f>'Proy 2023 vs 2022'!DG26</f>
        <v>272257.29300000001</v>
      </c>
      <c r="EK55" s="348">
        <f>'Proy 2023 vs 2022'!DL26</f>
        <v>203712.57500000001</v>
      </c>
      <c r="ER55" s="348">
        <f>'Proy 2023 vs 2022'!DQ26</f>
        <v>211402.50999999998</v>
      </c>
      <c r="EY55" s="348">
        <f>'Proy 2023 vs 2022'!DZ26</f>
        <v>214966.114</v>
      </c>
      <c r="FF55" s="348">
        <f>'Proy 2023 vs 2022'!EE26</f>
        <v>202339.08200000002</v>
      </c>
      <c r="FM55" s="348">
        <f>'Proy 2023 vs 2022'!EJ26</f>
        <v>230550.03400000001</v>
      </c>
      <c r="FT55" s="348">
        <f>'Proy 2023 vs 2022'!EO26</f>
        <v>216159.92200000005</v>
      </c>
      <c r="GA55" s="348">
        <f>'Proy 2023 vs 2022'!ET26</f>
        <v>225681.30200000003</v>
      </c>
      <c r="GH55" s="348">
        <f>'Proy 2023 vs 2022'!FD26</f>
        <v>211391.67500000002</v>
      </c>
      <c r="GO55" s="348">
        <f>'Proy 2023 vs 2022'!FI26</f>
        <v>241660.59500000003</v>
      </c>
      <c r="GV55" s="348">
        <f>'Proy 2023 vs 2022'!FN26</f>
        <v>222352.823</v>
      </c>
      <c r="HC55" s="348">
        <f>'Proy 2023 vs 2022'!FS26</f>
        <v>299056.03650000005</v>
      </c>
      <c r="HJ55" s="348">
        <f>'Proy 2023 vs 2022'!GB26</f>
        <v>340002.64199999999</v>
      </c>
      <c r="HQ55" s="348">
        <f>'Proy 2023 vs 2022'!GG26</f>
        <v>303512.18800000002</v>
      </c>
      <c r="HX55" s="348">
        <f>'Proy 2023 vs 2022'!GL26</f>
        <v>307301.31599999999</v>
      </c>
      <c r="IE55" s="348">
        <f>'Proy 2023 vs 2022'!GQ26</f>
        <v>291218.71799999999</v>
      </c>
      <c r="IL55" s="348">
        <f>'Proy 2023 vs 2022'!GZ26</f>
        <v>229898.614</v>
      </c>
      <c r="IS55" s="348">
        <f>'Proy 2023 vs 2022'!HE26</f>
        <v>221611.95100000003</v>
      </c>
      <c r="IZ55" s="348">
        <f>'Proy 2023 vs 2022'!HJ26</f>
        <v>253237.61100000003</v>
      </c>
      <c r="JG55" s="348">
        <f>'Proy 2023 vs 2022'!HO26</f>
        <v>226730.00900000002</v>
      </c>
      <c r="JN55" s="348">
        <f>'Proy 2023 vs 2022'!HT26</f>
        <v>217426.81400000001</v>
      </c>
      <c r="JO55" s="348"/>
      <c r="JU55" s="348">
        <f>'Proy 2023 vs 2022'!IC26</f>
        <v>246523.62900000004</v>
      </c>
      <c r="KB55" s="348">
        <f>'Proy 2023 vs 2022'!IH26</f>
        <v>289132.06400000001</v>
      </c>
      <c r="KI55" s="348">
        <f>'Proy 2023 vs 2022'!IM26</f>
        <v>341913.6495</v>
      </c>
      <c r="KP55" s="348">
        <f>'Proy 2023 vs 2022'!IR26</f>
        <v>311482.10500000004</v>
      </c>
      <c r="KW55" s="348">
        <f>'Proy 2023 vs 2022'!JA26</f>
        <v>205587.899</v>
      </c>
      <c r="LD55" s="348">
        <f>'Proy 2023 vs 2022'!JF26</f>
        <v>198022.70400000003</v>
      </c>
      <c r="LK55" s="348">
        <f>'Proy 2023 vs 2022'!JK26</f>
        <v>275904.48600000003</v>
      </c>
      <c r="LR55" s="348">
        <f>'Proy 2023 vs 2022'!JP26</f>
        <v>221012.24200000003</v>
      </c>
      <c r="LY55" s="348">
        <f>'Proy 2023 vs 2022'!JY26</f>
        <v>328943.04560000001</v>
      </c>
      <c r="MF55" s="348">
        <f>'Proy 2023 vs 2022'!KD26</f>
        <v>401193.07280000002</v>
      </c>
      <c r="MM55" s="348">
        <f>'Proy 2023 vs 2022'!KI26</f>
        <v>552752.40799999994</v>
      </c>
      <c r="MS55" s="348">
        <v>771453.41520000005</v>
      </c>
      <c r="MT55" s="728">
        <v>751603.41</v>
      </c>
      <c r="MZ55" s="348">
        <v>328228.9816</v>
      </c>
      <c r="NA55" s="728">
        <v>371555.27</v>
      </c>
      <c r="NH55" s="348">
        <f>'Proy 2024 vs 2023'!D26</f>
        <v>286026.21019999997</v>
      </c>
      <c r="NI55" s="339">
        <f t="shared" si="3761"/>
        <v>9.3768629260783595E-2</v>
      </c>
      <c r="NO55" s="348">
        <f>'Proy 2024 vs 2023'!I26</f>
        <v>280647.86219999997</v>
      </c>
      <c r="NP55" s="339">
        <f t="shared" si="3762"/>
        <v>9.4415080864365841E-2</v>
      </c>
      <c r="NV55" s="348">
        <f>'Proy 2024 vs 2023'!N26</f>
        <v>230881.35139999999</v>
      </c>
      <c r="NW55" s="339">
        <f t="shared" si="3763"/>
        <v>8.5076703082231753E-2</v>
      </c>
      <c r="OC55" s="348">
        <f>'Proy 2024 vs 2023'!S26</f>
        <v>228099.67559999999</v>
      </c>
      <c r="OD55" s="339">
        <f t="shared" si="3764"/>
        <v>9.1864099806805211E-2</v>
      </c>
      <c r="OI55" s="339">
        <f t="shared" si="3765"/>
        <v>9.751004492878948E-2</v>
      </c>
      <c r="OJ55" s="348">
        <f>'Proy 2024 vs 2023'!X26</f>
        <v>264720.03759999998</v>
      </c>
      <c r="OK55" s="348">
        <f t="shared" si="3766"/>
        <v>1290375.5996345577</v>
      </c>
      <c r="OQ55" s="348">
        <f>'Proy 2024 vs 2023'!AG26</f>
        <v>269063.20800000004</v>
      </c>
      <c r="OX55" s="348">
        <f>'Proy 2024 vs 2023'!AL26</f>
        <v>290280.51</v>
      </c>
      <c r="PE55" s="362">
        <f>'Proy 2024 vs 2023'!AQ26</f>
        <v>257884.13880000002</v>
      </c>
      <c r="PL55" s="362">
        <f>'Proy 2024 vs 2023'!AV26</f>
        <v>274629.18239999999</v>
      </c>
      <c r="PS55" s="348">
        <f>'Proy 2024 vs 2023'!BE26</f>
        <v>240096.04949999996</v>
      </c>
      <c r="PZ55" s="348">
        <f>'Proy 2024 vs 2023'!BJ26</f>
        <v>270492.50205000001</v>
      </c>
      <c r="QG55" s="348">
        <f>'Proy 2024 vs 2023'!BO26</f>
        <v>301332.14369999996</v>
      </c>
      <c r="QN55" s="348">
        <f>'Proy 2024 vs 2023'!BT26</f>
        <v>276514.88535</v>
      </c>
      <c r="QU55" s="348">
        <f>'Proy 2024 vs 2023'!BY26</f>
        <v>341102.39610000001</v>
      </c>
      <c r="RB55" s="348">
        <f>'Proy 2024 vs 2023'!CH26</f>
        <v>310640.16914999997</v>
      </c>
      <c r="RI55" s="735">
        <f>'Proy 2024 vs 2023'!CM26</f>
        <v>251881.75485</v>
      </c>
      <c r="RP55" s="348">
        <f>'Proy 2024 vs 2023'!CR26</f>
        <v>292762.78094999999</v>
      </c>
      <c r="RW55" s="348">
        <f>'Proy 2024 vs 2023'!CW26</f>
        <v>318251.05320000002</v>
      </c>
      <c r="SD55" s="348">
        <f>'Proy 2024 vs 2023'!DG26</f>
        <v>350436.1839</v>
      </c>
      <c r="SK55" s="348">
        <f>'Proy 2024 vs 2023'!DL26</f>
        <v>298304.75339999999</v>
      </c>
      <c r="SR55" s="348">
        <f>'Proy 2024 vs 2023'!DQ26</f>
        <v>291132.62804999994</v>
      </c>
      <c r="SY55" s="348">
        <f>'Proy 2024 vs 2023'!DV26</f>
        <v>286128.61904999998</v>
      </c>
      <c r="TF55" s="348">
        <f>'Proy 2024 vs 2023'!EE26</f>
        <v>285902.17874999996</v>
      </c>
      <c r="TM55" s="348">
        <f>'Proy 2024 vs 2023'!EJ26</f>
        <v>299570.1225</v>
      </c>
      <c r="TT55" s="348">
        <f>'Proy 2024 vs 2023'!EO26</f>
        <v>311867.13434999995</v>
      </c>
      <c r="UA55" s="348">
        <f>'Proy 2024 vs 2023'!ET26</f>
        <v>339893.31225000002</v>
      </c>
      <c r="UH55" s="348">
        <f>'Proy 2024 vs 2023'!EY26</f>
        <v>358811.12024999998</v>
      </c>
      <c r="UO55" s="348">
        <f>'Proy 2024 vs 2023'!FI26</f>
        <v>344158.2795</v>
      </c>
      <c r="UV55" s="348">
        <f>'Proy 2024 vs 2023'!FN26</f>
        <v>360421.37250000006</v>
      </c>
      <c r="VC55" s="348">
        <f>'Proy 2024 vs 2023'!FS26</f>
        <v>330509.24550000002</v>
      </c>
      <c r="VJ55" s="348">
        <f>'Proy 2024 vs 2023'!FX26</f>
        <v>338906.25300000003</v>
      </c>
      <c r="VQ55" s="348">
        <f>'Proy 2024 vs 2023'!GG26</f>
        <v>305305.46549999999</v>
      </c>
      <c r="VX55" s="348">
        <f>'Proy 2024 vs 2023'!GL26</f>
        <v>354587.99249999999</v>
      </c>
      <c r="WE55" s="348">
        <f>'Proy 2024 vs 2023'!GQ26</f>
        <v>307458.13350000005</v>
      </c>
      <c r="WL55" s="348">
        <f>'Proy 2024 vs 2023'!GV26</f>
        <v>262492.40850000002</v>
      </c>
      <c r="WS55" s="348">
        <f>'Proy 2024 vs 2023'!HE26</f>
        <v>264375.96150000003</v>
      </c>
      <c r="WZ55" s="348">
        <f>'Proy 2024 vs 2023'!HJ26</f>
        <v>287320.38300000003</v>
      </c>
      <c r="XG55" s="348">
        <f>'Proy 2024 vs 2023'!HO26</f>
        <v>327196.47450000001</v>
      </c>
      <c r="XN55" s="348">
        <f>'Proy 2024 vs 2023'!HT26</f>
        <v>328795.06799999997</v>
      </c>
      <c r="XU55" s="348">
        <f>'Proy 2024 vs 2023'!HY26</f>
        <v>339544.38</v>
      </c>
      <c r="YB55" s="348">
        <f>'Proy 2024 vs 2023'!IH26</f>
        <v>326413.5735</v>
      </c>
      <c r="YI55" s="348">
        <f>'Proy 2024 vs 2023'!IM26</f>
        <v>349536.40049999999</v>
      </c>
      <c r="YP55" s="348">
        <f>'Proy 2024 vs 2023'!IR26</f>
        <v>383863.27350000001</v>
      </c>
      <c r="YW55" s="348">
        <f>'Proy 2024 vs 2023'!IW26</f>
        <v>347899.80750000005</v>
      </c>
      <c r="ZD55" s="348">
        <f>'Proy 2024 vs 2023'!JF26</f>
        <v>233685.31200000001</v>
      </c>
      <c r="ZK55" s="348">
        <f>'Proy 2024 vs 2023'!JK26</f>
        <v>329725.95600000001</v>
      </c>
      <c r="ZR55" s="348">
        <f>'Proy 2024 vs 2023'!JP26</f>
        <v>328626.59550000005</v>
      </c>
      <c r="ZY55" s="348">
        <f>'Proy 2024 vs 2023'!JU26</f>
        <v>345390.19788000005</v>
      </c>
      <c r="AAF55" s="348">
        <f>'Proy 2024 vs 2023'!KD26</f>
        <v>512068.41000000003</v>
      </c>
      <c r="AAG55">
        <f t="shared" si="3767"/>
        <v>534875.75073932856</v>
      </c>
      <c r="AAM55" s="348">
        <f>'Proy 2024 vs 2023'!KI26</f>
        <v>605811.63300000003</v>
      </c>
      <c r="AAN55">
        <f t="shared" si="3768"/>
        <v>632794.26279682748</v>
      </c>
      <c r="AAT55" s="348">
        <f>'Proy 2024 vs 2023'!KN26</f>
        <v>946027.50899999996</v>
      </c>
      <c r="AAU55">
        <f t="shared" si="3769"/>
        <v>988163.23017549911</v>
      </c>
      <c r="ABA55" s="348">
        <f>'Proy 2024 vs 2023'!KS26</f>
        <v>432461.799</v>
      </c>
      <c r="ABB55">
        <f t="shared" si="3770"/>
        <v>451723.4902387468</v>
      </c>
      <c r="ABH55" s="348">
        <f>'Proy 2024 vs 2023'!KX26</f>
        <v>260854.49250000002</v>
      </c>
      <c r="ABI55">
        <f t="shared" si="3771"/>
        <v>272472.85672174947</v>
      </c>
    </row>
    <row r="56" spans="1:764">
      <c r="A56" s="601" t="s">
        <v>351</v>
      </c>
      <c r="H56" s="348">
        <f>'Proy 2023 vs 2022'!D27</f>
        <v>95436.487999999998</v>
      </c>
      <c r="O56" s="348">
        <f>'Proy 2023 vs 2022'!I27</f>
        <v>108608.20599999999</v>
      </c>
      <c r="V56" s="348">
        <f>'Proy 2023 vs 2022'!N27</f>
        <v>123526.09600000001</v>
      </c>
      <c r="AC56" s="348">
        <f>'Proy 2023 vs 2022'!S27</f>
        <v>79817.221999999994</v>
      </c>
      <c r="AJ56" s="348">
        <f>'Proy 2023 vs 2022'!AB27</f>
        <v>80782.646999999997</v>
      </c>
      <c r="AQ56" s="348">
        <f>'Proy 2023 vs 2022'!AG27</f>
        <v>100187.78149999998</v>
      </c>
      <c r="AX56" s="348">
        <f>'Proy 2023 vs 2022'!AL27</f>
        <v>113921.43799999998</v>
      </c>
      <c r="BE56" s="348">
        <f>'Proy 2023 vs 2022'!AQ27</f>
        <v>94737.655499999993</v>
      </c>
      <c r="BL56" s="348">
        <f>'Proy 2023 vs 2022'!AZ27</f>
        <v>91881.02</v>
      </c>
      <c r="BS56" s="348">
        <f>'Proy 2023 vs 2022'!BE27</f>
        <v>107137.75600000001</v>
      </c>
      <c r="BZ56" s="348">
        <f>'Proy 2023 vs 2022'!BJ27</f>
        <v>132746.29500000001</v>
      </c>
      <c r="CG56" s="348">
        <f>'Proy 2023 vs 2022'!BO27</f>
        <v>99817.311000000002</v>
      </c>
      <c r="CN56" s="348">
        <f>'Proy 2023 vs 2022'!BT27</f>
        <v>115082.74800000001</v>
      </c>
      <c r="CU56" s="348">
        <f>'Proy 2023 vs 2022'!CC27</f>
        <v>131538.22</v>
      </c>
      <c r="DB56" s="348">
        <f>'Proy 2023 vs 2022'!CH27</f>
        <v>141416.17600000001</v>
      </c>
      <c r="DI56" s="348">
        <f>'Proy 2023 vs 2022'!CM27</f>
        <v>140776.99900000001</v>
      </c>
      <c r="DP56" s="348">
        <f>'Proy 2023 vs 2022'!CR27</f>
        <v>119101.14700000001</v>
      </c>
      <c r="DW56" s="348">
        <f>'Proy 2023 vs 2022'!DB27</f>
        <v>146697.99100000001</v>
      </c>
      <c r="ED56" s="348">
        <f>'Proy 2023 vs 2022'!DG27</f>
        <v>179201.85800000001</v>
      </c>
      <c r="EK56" s="348">
        <f>'Proy 2023 vs 2022'!DL27</f>
        <v>133476.33199999999</v>
      </c>
      <c r="ER56" s="348">
        <f>'Proy 2023 vs 2022'!DQ27</f>
        <v>132715.84700000001</v>
      </c>
      <c r="EY56" s="348">
        <f>'Proy 2023 vs 2022'!DZ27</f>
        <v>134842.08100000001</v>
      </c>
      <c r="FF56" s="348">
        <f>'Proy 2023 vs 2022'!EE27</f>
        <v>141946.77200000003</v>
      </c>
      <c r="FM56" s="348">
        <f>'Proy 2023 vs 2022'!EJ27</f>
        <v>155095.82000000004</v>
      </c>
      <c r="FT56" s="348">
        <f>'Proy 2023 vs 2022'!EO27</f>
        <v>139854.429</v>
      </c>
      <c r="GA56" s="348">
        <f>'Proy 2023 vs 2022'!ET27</f>
        <v>166589.35700000002</v>
      </c>
      <c r="GH56" s="348">
        <f>'Proy 2023 vs 2022'!FD27</f>
        <v>170552.70100000003</v>
      </c>
      <c r="GO56" s="348">
        <f>'Proy 2023 vs 2022'!FI27</f>
        <v>170121.97400000002</v>
      </c>
      <c r="GV56" s="348">
        <f>'Proy 2023 vs 2022'!FN27</f>
        <v>169252.61100000003</v>
      </c>
      <c r="HC56" s="348">
        <f>'Proy 2023 vs 2022'!FS27</f>
        <v>175598.52200000003</v>
      </c>
      <c r="HJ56" s="348">
        <f>'Proy 2023 vs 2022'!GB27</f>
        <v>170294.35500000004</v>
      </c>
      <c r="HQ56" s="348">
        <f>'Proy 2023 vs 2022'!GG27</f>
        <v>132462.011</v>
      </c>
      <c r="HX56" s="348">
        <f>'Proy 2023 vs 2022'!GL27</f>
        <v>110842.49</v>
      </c>
      <c r="IE56" s="348">
        <f>'Proy 2023 vs 2022'!GQ27</f>
        <v>116008.61800000002</v>
      </c>
      <c r="IL56" s="348">
        <f>'Proy 2023 vs 2022'!GZ27</f>
        <v>96528.278000000006</v>
      </c>
      <c r="IS56" s="348">
        <f>'Proy 2023 vs 2022'!HE27</f>
        <v>119576.12700000002</v>
      </c>
      <c r="IZ56" s="348">
        <f>'Proy 2023 vs 2022'!HJ27</f>
        <v>145391.125</v>
      </c>
      <c r="JG56" s="348">
        <f>'Proy 2023 vs 2022'!HO27</f>
        <v>119607.12500000001</v>
      </c>
      <c r="JN56" s="348">
        <f>'Proy 2023 vs 2022'!HT27</f>
        <v>114229.137</v>
      </c>
      <c r="JO56" s="348"/>
      <c r="JU56" s="348">
        <f>'Proy 2023 vs 2022'!IC27</f>
        <v>110261.98700000001</v>
      </c>
      <c r="KB56" s="348">
        <f>'Proy 2023 vs 2022'!IH27</f>
        <v>139777.31900000002</v>
      </c>
      <c r="KI56" s="348">
        <f>'Proy 2023 vs 2022'!IM27</f>
        <v>140842.636</v>
      </c>
      <c r="KP56" s="348">
        <f>'Proy 2023 vs 2022'!IR27</f>
        <v>167088.10800000001</v>
      </c>
      <c r="KW56" s="348">
        <f>'Proy 2023 vs 2022'!JA27</f>
        <v>105078.16000000002</v>
      </c>
      <c r="LD56" s="348">
        <f>'Proy 2023 vs 2022'!JF27</f>
        <v>99316.052000000011</v>
      </c>
      <c r="LK56" s="348">
        <f>'Proy 2023 vs 2022'!JK27</f>
        <v>160948.43600000002</v>
      </c>
      <c r="LR56" s="348">
        <f>'Proy 2023 vs 2022'!JP27</f>
        <v>109592.94500000001</v>
      </c>
      <c r="LY56" s="348">
        <f>'Proy 2023 vs 2022'!JY27</f>
        <v>124054.33039999999</v>
      </c>
      <c r="MF56" s="348">
        <f>'Proy 2023 vs 2022'!KD27</f>
        <v>189608.4736</v>
      </c>
      <c r="MM56" s="348">
        <f>'Proy 2023 vs 2022'!KI27</f>
        <v>252144.75520000001</v>
      </c>
      <c r="MS56" s="348">
        <v>344169.19679999998</v>
      </c>
      <c r="MT56" s="728">
        <v>335313.49</v>
      </c>
      <c r="MZ56" s="348">
        <v>196739.18160000001</v>
      </c>
      <c r="NA56" s="728">
        <v>222708.57</v>
      </c>
      <c r="NH56" s="348">
        <f>'Proy 2024 vs 2023'!D27</f>
        <v>144215.47029999999</v>
      </c>
      <c r="NI56" s="339">
        <f t="shared" si="3761"/>
        <v>4.7278488774768403E-2</v>
      </c>
      <c r="NO56" s="348">
        <f>'Proy 2024 vs 2023'!I27</f>
        <v>125621.62539999999</v>
      </c>
      <c r="NP56" s="339">
        <f t="shared" si="3762"/>
        <v>4.2261415524347701E-2</v>
      </c>
      <c r="NV56" s="348">
        <f>'Proy 2024 vs 2023'!N27</f>
        <v>103725.6154</v>
      </c>
      <c r="NW56" s="339">
        <f t="shared" si="3763"/>
        <v>3.8221507843303304E-2</v>
      </c>
      <c r="OC56" s="348">
        <f>'Proy 2024 vs 2023'!S27</f>
        <v>105966.31499999999</v>
      </c>
      <c r="OD56" s="339">
        <f t="shared" si="3764"/>
        <v>4.2676518989838312E-2</v>
      </c>
      <c r="OI56" s="339">
        <f t="shared" si="3765"/>
        <v>4.102806003112304E-2</v>
      </c>
      <c r="OJ56" s="348">
        <f>'Proy 2024 vs 2023'!X27</f>
        <v>111382.87959999999</v>
      </c>
      <c r="OK56" s="348">
        <f t="shared" si="3766"/>
        <v>590912.11716599111</v>
      </c>
      <c r="OQ56" s="348">
        <f>'Proy 2024 vs 2023'!AG27</f>
        <v>115522.1244</v>
      </c>
      <c r="OX56" s="348">
        <f>'Proy 2024 vs 2023'!AL27</f>
        <v>143027.66159999999</v>
      </c>
      <c r="PE56" s="362">
        <f>'Proy 2024 vs 2023'!AQ27</f>
        <v>130210.28640000001</v>
      </c>
      <c r="PL56" s="362">
        <f>'Proy 2024 vs 2023'!AV27</f>
        <v>116224.66439999999</v>
      </c>
      <c r="PS56" s="348">
        <f>'Proy 2024 vs 2023'!BE27</f>
        <v>101793.49875</v>
      </c>
      <c r="PZ56" s="348">
        <f>'Proy 2024 vs 2023'!BJ27</f>
        <v>121902.09389999999</v>
      </c>
      <c r="QG56" s="348">
        <f>'Proy 2024 vs 2023'!BO27</f>
        <v>130969.3974</v>
      </c>
      <c r="QN56" s="348">
        <f>'Proy 2024 vs 2023'!BT27</f>
        <v>134416.00365</v>
      </c>
      <c r="QU56" s="348">
        <f>'Proy 2024 vs 2023'!BY27</f>
        <v>150179.8461</v>
      </c>
      <c r="RB56" s="348">
        <f>'Proy 2024 vs 2023'!CH27</f>
        <v>174575.67329999999</v>
      </c>
      <c r="RI56" s="348">
        <f>'Proy 2024 vs 2023'!CM27</f>
        <v>116346.54269999999</v>
      </c>
      <c r="RP56" s="348">
        <f>'Proy 2024 vs 2023'!CR27</f>
        <v>125436.21119999999</v>
      </c>
      <c r="RW56" s="348">
        <f>'Proy 2024 vs 2023'!CW27</f>
        <v>156342.35144999999</v>
      </c>
      <c r="SD56" s="348">
        <f>'Proy 2024 vs 2023'!DG27</f>
        <v>177293.1912</v>
      </c>
      <c r="SK56" s="348">
        <f>'Proy 2024 vs 2023'!DL27</f>
        <v>144362.23035</v>
      </c>
      <c r="SR56" s="348">
        <f>'Proy 2024 vs 2023'!DQ27</f>
        <v>126364.88055</v>
      </c>
      <c r="SY56" s="348">
        <f>'Proy 2024 vs 2023'!DV27</f>
        <v>146120.15129999997</v>
      </c>
      <c r="TF56" s="348">
        <f>'Proy 2024 vs 2023'!EE27</f>
        <v>135044.42819999999</v>
      </c>
      <c r="TM56" s="348">
        <f>'Proy 2024 vs 2023'!EJ27</f>
        <v>128610.59279999998</v>
      </c>
      <c r="TT56" s="348">
        <f>'Proy 2024 vs 2023'!EO27</f>
        <v>134169.56264999998</v>
      </c>
      <c r="UA56" s="348">
        <f>'Proy 2024 vs 2023'!ET27</f>
        <v>170633.6397</v>
      </c>
      <c r="UH56" s="348">
        <f>'Proy 2024 vs 2023'!EY27</f>
        <v>217612.78125</v>
      </c>
      <c r="UO56" s="348">
        <f>'Proy 2024 vs 2023'!FI27</f>
        <v>197076.83100000001</v>
      </c>
      <c r="UV56" s="348">
        <f>'Proy 2024 vs 2023'!FN27</f>
        <v>169132.98149999999</v>
      </c>
      <c r="VC56" s="348">
        <f>'Proy 2024 vs 2023'!FS27</f>
        <v>195405.6825</v>
      </c>
      <c r="VJ56" s="348">
        <f>'Proy 2024 vs 2023'!FX27</f>
        <v>186914.41650000002</v>
      </c>
      <c r="VQ56" s="348">
        <f>'Proy 2024 vs 2023'!GG27</f>
        <v>140823.40650000001</v>
      </c>
      <c r="VX56" s="348">
        <f>'Proy 2024 vs 2023'!GL27</f>
        <v>154051.09649999999</v>
      </c>
      <c r="WE56" s="348">
        <f>'Proy 2024 vs 2023'!GQ27</f>
        <v>125750.478</v>
      </c>
      <c r="WL56" s="348">
        <f>'Proy 2024 vs 2023'!GV27</f>
        <v>110553.05100000001</v>
      </c>
      <c r="WS56" s="348">
        <f>'Proy 2024 vs 2023'!HE27</f>
        <v>107907.9855</v>
      </c>
      <c r="WZ56" s="348">
        <f>'Proy 2024 vs 2023'!HJ27</f>
        <v>122215.401</v>
      </c>
      <c r="XG56" s="348">
        <f>'Proy 2024 vs 2023'!HO27</f>
        <v>112324.52700000002</v>
      </c>
      <c r="XN56" s="348">
        <f>'Proy 2024 vs 2023'!HT27</f>
        <v>141024.46050000002</v>
      </c>
      <c r="XU56" s="348">
        <f>'Proy 2024 vs 2023'!HY27</f>
        <v>119580.4575</v>
      </c>
      <c r="YB56" s="348">
        <f>'Proy 2024 vs 2023'!IH27</f>
        <v>135762.49050000001</v>
      </c>
      <c r="YI56" s="348">
        <f>'Proy 2024 vs 2023'!IM27</f>
        <v>134092.959</v>
      </c>
      <c r="YP56" s="348">
        <f>'Proy 2024 vs 2023'!IR27</f>
        <v>180664.35450000002</v>
      </c>
      <c r="YW56" s="348">
        <f>'Proy 2024 vs 2023'!IW27</f>
        <v>148425.16500000001</v>
      </c>
      <c r="ZD56" s="348">
        <f>'Proy 2024 vs 2023'!JF27</f>
        <v>104996.35650000001</v>
      </c>
      <c r="ZK56" s="348">
        <f>'Proy 2024 vs 2023'!JK27</f>
        <v>154447.46100000001</v>
      </c>
      <c r="ZR56" s="348">
        <f>'Proy 2024 vs 2023'!JP27</f>
        <v>127041.62100000001</v>
      </c>
      <c r="ZY56" s="348">
        <f>'Proy 2024 vs 2023'!JU27</f>
        <v>130257.04691999999</v>
      </c>
      <c r="AAF56" s="348">
        <f>'Proy 2024 vs 2023'!KD27</f>
        <v>246276.94350000002</v>
      </c>
      <c r="AAG56">
        <f t="shared" si="3767"/>
        <v>257246.02899122349</v>
      </c>
      <c r="AAM56" s="348">
        <f>'Proy 2024 vs 2023'!KI27</f>
        <v>297713.44050000003</v>
      </c>
      <c r="AAN56">
        <f t="shared" si="3768"/>
        <v>310973.48885986919</v>
      </c>
      <c r="AAT56" s="348">
        <f>'Proy 2024 vs 2023'!KN27</f>
        <v>537359.69700000004</v>
      </c>
      <c r="AAU56">
        <f t="shared" si="3769"/>
        <v>561293.5024637297</v>
      </c>
      <c r="ABA56" s="348">
        <f>'Proy 2024 vs 2023'!KS27</f>
        <v>285596.3775</v>
      </c>
      <c r="ABB56">
        <f t="shared" si="3770"/>
        <v>298316.736280891</v>
      </c>
      <c r="ABH56" s="348">
        <f>'Proy 2024 vs 2023'!KX27</f>
        <v>166451.83800000002</v>
      </c>
      <c r="ABI56">
        <f t="shared" si="3771"/>
        <v>173865.54232507938</v>
      </c>
    </row>
    <row r="57" spans="1:764">
      <c r="A57" s="601" t="s">
        <v>228</v>
      </c>
      <c r="H57" s="348">
        <f>'Proy 2023 vs 2022'!D28</f>
        <v>163723.03199999998</v>
      </c>
      <c r="O57" s="348">
        <f>'Proy 2023 vs 2022'!I28</f>
        <v>154212.78</v>
      </c>
      <c r="V57" s="348">
        <f>'Proy 2023 vs 2022'!N28</f>
        <v>220153.66</v>
      </c>
      <c r="AC57" s="348">
        <f>'Proy 2023 vs 2022'!S28</f>
        <v>229335.66</v>
      </c>
      <c r="AJ57" s="348">
        <f>'Proy 2023 vs 2022'!AB28</f>
        <v>257310.28</v>
      </c>
      <c r="AQ57" s="348">
        <f>'Proy 2023 vs 2022'!AG28</f>
        <v>241674.35250000001</v>
      </c>
      <c r="AX57" s="348">
        <f>'Proy 2023 vs 2022'!AL28</f>
        <v>279101.07749999996</v>
      </c>
      <c r="BE57" s="348">
        <f>'Proy 2023 vs 2022'!AQ28</f>
        <v>274568.92749999999</v>
      </c>
      <c r="BL57" s="348">
        <f>'Proy 2023 vs 2022'!AZ28</f>
        <v>192442.95840000003</v>
      </c>
      <c r="BS57" s="348">
        <f>'Proy 2023 vs 2022'!BE28</f>
        <v>194910.44160000002</v>
      </c>
      <c r="BZ57" s="348">
        <f>'Proy 2023 vs 2022'!BJ28</f>
        <v>222511.0944</v>
      </c>
      <c r="CG57" s="348">
        <f>'Proy 2023 vs 2022'!BO28</f>
        <v>221541.44320000001</v>
      </c>
      <c r="CN57" s="348">
        <f>'Proy 2023 vs 2022'!BT28</f>
        <v>210008.78080000001</v>
      </c>
      <c r="CU57" s="348">
        <f>'Proy 2023 vs 2022'!CC28</f>
        <v>225902.20800000001</v>
      </c>
      <c r="DB57" s="348">
        <f>'Proy 2023 vs 2022'!CH28</f>
        <v>246314.76800000001</v>
      </c>
      <c r="DI57" s="348">
        <f>'Proy 2023 vs 2022'!CM28</f>
        <v>225804.63360000003</v>
      </c>
      <c r="DP57" s="348">
        <f>'Proy 2023 vs 2022'!CR28</f>
        <v>202421.25120000003</v>
      </c>
      <c r="DW57" s="348">
        <f>'Proy 2023 vs 2022'!DB28</f>
        <v>266455.56</v>
      </c>
      <c r="ED57" s="348">
        <f>'Proy 2023 vs 2022'!DG28</f>
        <v>323840.32800000004</v>
      </c>
      <c r="EK57" s="348">
        <f>'Proy 2023 vs 2022'!DL28</f>
        <v>227717.9632</v>
      </c>
      <c r="ER57" s="348">
        <f>'Proy 2023 vs 2022'!DQ28</f>
        <v>235588.23680000004</v>
      </c>
      <c r="EY57" s="348">
        <f>'Proy 2023 vs 2022'!DZ28</f>
        <v>243872.54080000002</v>
      </c>
      <c r="FF57" s="348">
        <f>'Proy 2023 vs 2022'!EE28</f>
        <v>261206.68000000002</v>
      </c>
      <c r="FM57" s="348">
        <f>'Proy 2023 vs 2022'!EJ28</f>
        <v>260154.96640000003</v>
      </c>
      <c r="FT57" s="348">
        <f>'Proy 2023 vs 2022'!EO28</f>
        <v>238444.23680000001</v>
      </c>
      <c r="GA57" s="348">
        <f>'Proy 2023 vs 2022'!ET28</f>
        <v>247017.60160000002</v>
      </c>
      <c r="GH57" s="348">
        <f>'Proy 2023 vs 2022'!FD28</f>
        <v>276654.60480000003</v>
      </c>
      <c r="GO57" s="348">
        <f>'Proy 2023 vs 2022'!FI28</f>
        <v>274092.39200000005</v>
      </c>
      <c r="GV57" s="348">
        <f>'Proy 2023 vs 2022'!FN28</f>
        <v>264852.20160000003</v>
      </c>
      <c r="HC57" s="348">
        <f>'Proy 2023 vs 2022'!FS28</f>
        <v>281011.85280000005</v>
      </c>
      <c r="HJ57" s="348">
        <f>'Proy 2023 vs 2022'!GB28</f>
        <v>278722.86400000006</v>
      </c>
      <c r="HQ57" s="348">
        <f>'Proy 2023 vs 2022'!GG28</f>
        <v>265440.12320000003</v>
      </c>
      <c r="HX57" s="348">
        <f>'Proy 2023 vs 2022'!GL28</f>
        <v>252396.24480000004</v>
      </c>
      <c r="IE57" s="348">
        <f>'Proy 2023 vs 2022'!GQ28</f>
        <v>250285.81760000004</v>
      </c>
      <c r="IL57" s="348">
        <f>'Proy 2023 vs 2022'!GZ28</f>
        <v>248444.82880000002</v>
      </c>
      <c r="IS57" s="348">
        <f>'Proy 2023 vs 2022'!HE28</f>
        <v>241781.85920000004</v>
      </c>
      <c r="IZ57" s="348">
        <f>'Proy 2023 vs 2022'!HJ28</f>
        <v>281952.60800000001</v>
      </c>
      <c r="JG57" s="348">
        <f>'Proy 2023 vs 2022'!HO28</f>
        <v>237594.29120000001</v>
      </c>
      <c r="JN57" s="348">
        <f>'Proy 2023 vs 2022'!HT28</f>
        <v>247092.07040000003</v>
      </c>
      <c r="JO57" s="348"/>
      <c r="JU57" s="348">
        <f>'Proy 2023 vs 2022'!IC28</f>
        <v>235282.26400000002</v>
      </c>
      <c r="KB57" s="348">
        <f>'Proy 2023 vs 2022'!IH28</f>
        <v>236890.47200000004</v>
      </c>
      <c r="KI57" s="348">
        <f>'Proy 2023 vs 2022'!IM28</f>
        <v>257052.35360000003</v>
      </c>
      <c r="KP57" s="348">
        <f>'Proy 2023 vs 2022'!IR28</f>
        <v>281015.62720000005</v>
      </c>
      <c r="KW57" s="348">
        <f>'Proy 2023 vs 2022'!JA28</f>
        <v>231347.84960000002</v>
      </c>
      <c r="LD57" s="348">
        <f>'Proy 2023 vs 2022'!JF28</f>
        <v>258734.87360000002</v>
      </c>
      <c r="LK57" s="348">
        <f>'Proy 2023 vs 2022'!JK28</f>
        <v>318165.23200000002</v>
      </c>
      <c r="LR57" s="348">
        <f>'Proy 2023 vs 2022'!JP28</f>
        <v>277434.29280000005</v>
      </c>
      <c r="LY57" s="348">
        <f>'Proy 2023 vs 2022'!JY28</f>
        <v>343787.47520000004</v>
      </c>
      <c r="MF57" s="348">
        <f>'Proy 2023 vs 2022'!KD28</f>
        <v>411199.69280000002</v>
      </c>
      <c r="MM57" s="348">
        <f>'Proy 2023 vs 2022'!KI28</f>
        <v>556248.71120000002</v>
      </c>
      <c r="MS57" s="348">
        <v>867627.85200000007</v>
      </c>
      <c r="MT57" s="728">
        <v>845303.82</v>
      </c>
      <c r="MZ57" s="348">
        <v>340324.70159999997</v>
      </c>
      <c r="NA57" s="728">
        <v>385247.94</v>
      </c>
      <c r="NH57" s="348">
        <f>'Proy 2024 vs 2023'!D28</f>
        <v>218960.03219999999</v>
      </c>
      <c r="NI57" s="339">
        <f t="shared" si="3761"/>
        <v>7.1782170130263945E-2</v>
      </c>
      <c r="NO57" s="348">
        <f>'Proy 2024 vs 2023'!I28</f>
        <v>252278.53419999997</v>
      </c>
      <c r="NP57" s="339">
        <f t="shared" si="3762"/>
        <v>8.4871119345503732E-2</v>
      </c>
      <c r="NV57" s="348">
        <f>'Proy 2024 vs 2023'!N28</f>
        <v>250899.16579999999</v>
      </c>
      <c r="NW57" s="339">
        <f t="shared" si="3763"/>
        <v>9.2453001088706535E-2</v>
      </c>
      <c r="OC57" s="348">
        <f>'Proy 2024 vs 2023'!S28</f>
        <v>222350.00959999999</v>
      </c>
      <c r="OD57" s="339">
        <f t="shared" si="3764"/>
        <v>8.9548498568485013E-2</v>
      </c>
      <c r="OI57" s="339">
        <f t="shared" si="3765"/>
        <v>8.5812107999022141E-2</v>
      </c>
      <c r="OJ57" s="348">
        <f>'Proy 2024 vs 2023'!X28</f>
        <v>232962.50629999998</v>
      </c>
      <c r="OK57" s="348">
        <f t="shared" si="3766"/>
        <v>1177450.672566897</v>
      </c>
      <c r="OQ57" s="348">
        <f>'Proy 2024 vs 2023'!AG28</f>
        <v>236876.67</v>
      </c>
      <c r="OX57" s="348">
        <f>'Proy 2024 vs 2023'!AL28</f>
        <v>285870.49200000003</v>
      </c>
      <c r="PE57" s="362">
        <f>'Proy 2024 vs 2023'!AQ28</f>
        <v>252592.91640000002</v>
      </c>
      <c r="PL57" s="362">
        <f>'Proy 2024 vs 2023'!AV28</f>
        <v>225161.57520000002</v>
      </c>
      <c r="PS57" s="348">
        <f>'Proy 2024 vs 2023'!BE28</f>
        <v>232579.90785000002</v>
      </c>
      <c r="PZ57" s="348">
        <f>'Proy 2024 vs 2023'!BJ28</f>
        <v>230923.68375</v>
      </c>
      <c r="QG57" s="348">
        <f>'Proy 2024 vs 2023'!BO28</f>
        <v>310877.19554999995</v>
      </c>
      <c r="QN57" s="348">
        <f>'Proy 2024 vs 2023'!BT28</f>
        <v>250532.97495</v>
      </c>
      <c r="QU57" s="348">
        <f>'Proy 2024 vs 2023'!BY28</f>
        <v>288763.18410000001</v>
      </c>
      <c r="RB57" s="348">
        <f>'Proy 2024 vs 2023'!CH28</f>
        <v>269561.20214999997</v>
      </c>
      <c r="RI57" s="348">
        <f>'Proy 2024 vs 2023'!CM28</f>
        <v>273712.50824999996</v>
      </c>
      <c r="RP57" s="348">
        <f>'Proy 2024 vs 2023'!CR28</f>
        <v>253216.27439999999</v>
      </c>
      <c r="RW57" s="348">
        <f>'Proy 2024 vs 2023'!CW28</f>
        <v>321600.21195000003</v>
      </c>
      <c r="SD57" s="348">
        <f>'Proy 2024 vs 2023'!DG28</f>
        <v>379134.11054999992</v>
      </c>
      <c r="SK57" s="348">
        <f>'Proy 2024 vs 2023'!DL28</f>
        <v>301734.59654999996</v>
      </c>
      <c r="SR57" s="348">
        <f>'Proy 2024 vs 2023'!DQ28</f>
        <v>252599.37315</v>
      </c>
      <c r="SY57" s="348">
        <f>'Proy 2024 vs 2023'!DV28</f>
        <v>281643.19050000003</v>
      </c>
      <c r="TF57" s="348">
        <f>'Proy 2024 vs 2023'!EE28</f>
        <v>256331.76149999999</v>
      </c>
      <c r="TM57" s="348">
        <f>'Proy 2024 vs 2023'!EJ28</f>
        <v>265560.78525000002</v>
      </c>
      <c r="TT57" s="348">
        <f>'Proy 2024 vs 2023'!EO28</f>
        <v>270694.1385</v>
      </c>
      <c r="UA57" s="348">
        <f>'Proy 2024 vs 2023'!ET28</f>
        <v>296021.10584999999</v>
      </c>
      <c r="UH57" s="348">
        <f>'Proy 2024 vs 2023'!EY28</f>
        <v>348470.38559999998</v>
      </c>
      <c r="UO57" s="348">
        <f>'Proy 2024 vs 2023'!FI28</f>
        <v>300031.34700000001</v>
      </c>
      <c r="UV57" s="348">
        <f>'Proy 2024 vs 2023'!FN28</f>
        <v>306422.21399999998</v>
      </c>
      <c r="VC57" s="348">
        <f>'Proy 2024 vs 2023'!FS28</f>
        <v>284299.96350000001</v>
      </c>
      <c r="VJ57" s="348">
        <f>'Proy 2024 vs 2023'!FX28</f>
        <v>295033.326</v>
      </c>
      <c r="VQ57" s="348">
        <f>'Proy 2024 vs 2023'!GG28</f>
        <v>275585.05800000002</v>
      </c>
      <c r="VX57" s="348">
        <f>'Proy 2024 vs 2023'!GL28</f>
        <v>299110.10850000003</v>
      </c>
      <c r="WE57" s="348">
        <f>'Proy 2024 vs 2023'!GQ28</f>
        <v>293976.13350000005</v>
      </c>
      <c r="WL57" s="348">
        <f>'Proy 2024 vs 2023'!GV28</f>
        <v>229868.25750000001</v>
      </c>
      <c r="WS57" s="348">
        <f>'Proy 2024 vs 2023'!HE28</f>
        <v>239167.88700000002</v>
      </c>
      <c r="WZ57" s="348">
        <f>'Proy 2024 vs 2023'!HJ28</f>
        <v>263525.66100000002</v>
      </c>
      <c r="XG57" s="348">
        <f>'Proy 2024 vs 2023'!HO28</f>
        <v>267864.22950000002</v>
      </c>
      <c r="XN57" s="348">
        <f>'Proy 2024 vs 2023'!HT28</f>
        <v>255727.12200000003</v>
      </c>
      <c r="XU57" s="348">
        <f>'Proy 2024 vs 2023'!HY28</f>
        <v>271547.02049999998</v>
      </c>
      <c r="YB57" s="348">
        <f>'Proy 2024 vs 2023'!IH28</f>
        <v>270043.26300000004</v>
      </c>
      <c r="YI57" s="348">
        <f>'Proy 2024 vs 2023'!IM28</f>
        <v>265638.114</v>
      </c>
      <c r="YP57" s="348">
        <f>'Proy 2024 vs 2023'!IR28</f>
        <v>300776.8995</v>
      </c>
      <c r="YW57" s="348">
        <f>'Proy 2024 vs 2023'!IW28</f>
        <v>301793.33100000001</v>
      </c>
      <c r="ZD57" s="348">
        <f>'Proy 2024 vs 2023'!JF28</f>
        <v>271041.93900000001</v>
      </c>
      <c r="ZK57" s="348">
        <f>'Proy 2024 vs 2023'!JK28</f>
        <v>305377.31699999998</v>
      </c>
      <c r="ZR57" s="348">
        <f>'Proy 2024 vs 2023'!JP28</f>
        <v>333678.68099999998</v>
      </c>
      <c r="ZY57" s="348">
        <f>'Proy 2024 vs 2023'!JU28</f>
        <v>360976.84896000009</v>
      </c>
      <c r="AAF57" s="348">
        <f>'Proy 2024 vs 2023'!KD28</f>
        <v>492141.43650000001</v>
      </c>
      <c r="AAG57">
        <f t="shared" si="3767"/>
        <v>514061.23708718742</v>
      </c>
      <c r="AAM57" s="348">
        <f>'Proy 2024 vs 2023'!KI28</f>
        <v>620323.24200000009</v>
      </c>
      <c r="AAN57">
        <f t="shared" si="3768"/>
        <v>647952.21358373621</v>
      </c>
      <c r="AAT57" s="348">
        <f>'Proy 2024 vs 2023'!KN28</f>
        <v>963593.67300000007</v>
      </c>
      <c r="AAU57">
        <f t="shared" si="3769"/>
        <v>1006511.7847311497</v>
      </c>
      <c r="ABA57" s="348">
        <f>'Proy 2024 vs 2023'!KS28</f>
        <v>460284.59400000004</v>
      </c>
      <c r="ABB57">
        <f t="shared" si="3770"/>
        <v>480785.50240874465</v>
      </c>
      <c r="ABH57" s="348">
        <f>'Proy 2024 vs 2023'!KX28</f>
        <v>256285.27050000001</v>
      </c>
      <c r="ABI57">
        <f t="shared" si="3771"/>
        <v>267700.12323572038</v>
      </c>
    </row>
    <row r="58" spans="1:764">
      <c r="A58" s="601" t="s">
        <v>229</v>
      </c>
      <c r="H58" s="348">
        <f>'Proy 2023 vs 2022'!D29</f>
        <v>170556.92640000003</v>
      </c>
      <c r="O58" s="348">
        <f>'Proy 2023 vs 2022'!I29</f>
        <v>150477.34400000001</v>
      </c>
      <c r="V58" s="348">
        <f>'Proy 2023 vs 2022'!N29</f>
        <v>211015.44399999999</v>
      </c>
      <c r="AC58" s="348">
        <f>'Proy 2023 vs 2022'!S29</f>
        <v>191316.43200000003</v>
      </c>
      <c r="AJ58" s="348">
        <f>'Proy 2023 vs 2022'!AB29</f>
        <v>196733.2</v>
      </c>
      <c r="AQ58" s="348">
        <f>'Proy 2023 vs 2022'!AG29</f>
        <v>232956.36800000002</v>
      </c>
      <c r="AX58" s="348">
        <f>'Proy 2023 vs 2022'!AL29</f>
        <v>263841.34399999998</v>
      </c>
      <c r="BE58" s="348">
        <f>'Proy 2023 vs 2022'!AQ29</f>
        <v>283813.95199999999</v>
      </c>
      <c r="BL58" s="348">
        <f>'Proy 2023 vs 2022'!AZ29</f>
        <v>194016.83400000003</v>
      </c>
      <c r="BS58" s="348">
        <f>'Proy 2023 vs 2022'!BE29</f>
        <v>207346.21600000001</v>
      </c>
      <c r="BZ58" s="348">
        <f>'Proy 2023 vs 2022'!BJ29</f>
        <v>243041.60100000002</v>
      </c>
      <c r="CG58" s="348">
        <f>'Proy 2023 vs 2022'!BO29</f>
        <v>209122.397</v>
      </c>
      <c r="CN58" s="348">
        <f>'Proy 2023 vs 2022'!BT29</f>
        <v>208250.05300000001</v>
      </c>
      <c r="CU58" s="348">
        <f>'Proy 2023 vs 2022'!CC29</f>
        <v>207672.44300000003</v>
      </c>
      <c r="DB58" s="348">
        <f>'Proy 2023 vs 2022'!CH29</f>
        <v>238535.81400000001</v>
      </c>
      <c r="DI58" s="348">
        <f>'Proy 2023 vs 2022'!CM29</f>
        <v>209485.32000000004</v>
      </c>
      <c r="DP58" s="348">
        <f>'Proy 2023 vs 2022'!CR29</f>
        <v>207548.88</v>
      </c>
      <c r="DW58" s="348">
        <f>'Proy 2023 vs 2022'!DB29</f>
        <v>263359.88800000004</v>
      </c>
      <c r="ED58" s="348">
        <f>'Proy 2023 vs 2022'!DG29</f>
        <v>291502.69500000007</v>
      </c>
      <c r="EK58" s="348">
        <f>'Proy 2023 vs 2022'!DL29</f>
        <v>232058.37600000002</v>
      </c>
      <c r="ER58" s="348">
        <f>'Proy 2023 vs 2022'!DQ29</f>
        <v>230824.75900000002</v>
      </c>
      <c r="EY58" s="348">
        <f>'Proy 2023 vs 2022'!DZ29</f>
        <v>217201.29200000002</v>
      </c>
      <c r="FF58" s="348">
        <f>'Proy 2023 vs 2022'!EE29</f>
        <v>217847.14600000001</v>
      </c>
      <c r="FM58" s="348">
        <f>'Proy 2023 vs 2022'!EJ29</f>
        <v>240650.56400000001</v>
      </c>
      <c r="FT58" s="348">
        <f>'Proy 2023 vs 2022'!EO29</f>
        <v>224632.59500000003</v>
      </c>
      <c r="GA58" s="348">
        <f>'Proy 2023 vs 2022'!ET29</f>
        <v>248070.42700000003</v>
      </c>
      <c r="GH58" s="348">
        <f>'Proy 2023 vs 2022'!FD29</f>
        <v>238332.93</v>
      </c>
      <c r="GO58" s="348">
        <f>'Proy 2023 vs 2022'!FI29</f>
        <v>258711.99200000003</v>
      </c>
      <c r="GV58" s="348">
        <f>'Proy 2023 vs 2022'!FN29</f>
        <v>233958.39500000002</v>
      </c>
      <c r="HC58" s="348">
        <f>'Proy 2023 vs 2022'!FS29</f>
        <v>266522.61900000001</v>
      </c>
      <c r="HJ58" s="348">
        <f>'Proy 2023 vs 2022'!GB29</f>
        <v>267961.27600000001</v>
      </c>
      <c r="HQ58" s="348">
        <f>'Proy 2023 vs 2022'!GG29</f>
        <v>263404.21800000005</v>
      </c>
      <c r="HX58" s="348">
        <f>'Proy 2023 vs 2022'!GL29</f>
        <v>254210.91300000003</v>
      </c>
      <c r="IE58" s="348">
        <f>'Proy 2023 vs 2022'!GQ29</f>
        <v>233993.83700000003</v>
      </c>
      <c r="IL58" s="348">
        <f>'Proy 2023 vs 2022'!GZ29</f>
        <v>231259.56700000001</v>
      </c>
      <c r="IS58" s="348">
        <f>'Proy 2023 vs 2022'!HE29</f>
        <v>232576.23400000003</v>
      </c>
      <c r="IZ58" s="348">
        <f>'Proy 2023 vs 2022'!HJ29</f>
        <v>219380.997</v>
      </c>
      <c r="JG58" s="348">
        <f>'Proy 2023 vs 2022'!HO29</f>
        <v>202717.29500000004</v>
      </c>
      <c r="JN58" s="348">
        <f>'Proy 2023 vs 2022'!HT29</f>
        <v>218186.21000000002</v>
      </c>
      <c r="JO58" s="348"/>
      <c r="JU58" s="348">
        <f>'Proy 2023 vs 2022'!IC29</f>
        <v>204395.54300000003</v>
      </c>
      <c r="KB58" s="348">
        <f>'Proy 2023 vs 2022'!IH29</f>
        <v>236213.64800000002</v>
      </c>
      <c r="KI58" s="348">
        <f>'Proy 2023 vs 2022'!IM29</f>
        <v>242678.18300000002</v>
      </c>
      <c r="KP58" s="348">
        <f>'Proy 2023 vs 2022'!IR29</f>
        <v>264436.61200000002</v>
      </c>
      <c r="KW58" s="348">
        <f>'Proy 2023 vs 2022'!JA29</f>
        <v>205587.899</v>
      </c>
      <c r="LD58" s="348">
        <f>'Proy 2023 vs 2022'!JF29</f>
        <v>198022.70400000003</v>
      </c>
      <c r="LK58" s="348">
        <f>'Proy 2023 vs 2022'!JK29</f>
        <v>275904.48600000003</v>
      </c>
      <c r="LR58" s="348">
        <f>'Proy 2023 vs 2022'!JP29</f>
        <v>221012.24200000003</v>
      </c>
      <c r="LY58" s="348">
        <f>'Proy 2023 vs 2022'!JY29</f>
        <v>328943.04560000001</v>
      </c>
      <c r="MF58" s="348">
        <f>'Proy 2023 vs 2022'!KD29</f>
        <v>401193.07280000002</v>
      </c>
      <c r="MM58" s="348">
        <f>'Proy 2023 vs 2022'!KI29</f>
        <v>552752.40799999994</v>
      </c>
      <c r="MS58" s="348">
        <v>771453.41520000005</v>
      </c>
      <c r="MT58" s="728">
        <v>751603.41</v>
      </c>
      <c r="MZ58" s="348">
        <v>328228.9816</v>
      </c>
      <c r="NA58" s="728">
        <v>371555.27</v>
      </c>
      <c r="NH58" s="348">
        <f>'Proy 2024 vs 2023'!D29</f>
        <v>223623.13539999997</v>
      </c>
      <c r="NI58" s="339">
        <f t="shared" si="3761"/>
        <v>7.33108859596973E-2</v>
      </c>
      <c r="NO58" s="348">
        <f>'Proy 2024 vs 2023'!I29</f>
        <v>217334.02999999997</v>
      </c>
      <c r="NP58" s="339">
        <f t="shared" si="3762"/>
        <v>7.3115148129671056E-2</v>
      </c>
      <c r="NV58" s="348">
        <f>'Proy 2024 vs 2023'!N29</f>
        <v>207148.53769999999</v>
      </c>
      <c r="NW58" s="339">
        <f t="shared" si="3763"/>
        <v>7.6331477310563722E-2</v>
      </c>
      <c r="OC58" s="348">
        <f>'Proy 2024 vs 2023'!S29</f>
        <v>191072.79609999998</v>
      </c>
      <c r="OD58" s="339">
        <f t="shared" si="3764"/>
        <v>7.6952018301317301E-2</v>
      </c>
      <c r="OI58" s="339">
        <f t="shared" si="3765"/>
        <v>7.8043496862622574E-2</v>
      </c>
      <c r="OJ58" s="348">
        <f>'Proy 2024 vs 2023'!X29</f>
        <v>211872.29929999996</v>
      </c>
      <c r="OK58" s="348">
        <f t="shared" si="3766"/>
        <v>1051051.1762530264</v>
      </c>
      <c r="OQ58" s="348">
        <f>'Proy 2024 vs 2023'!AG29</f>
        <v>210861.3168</v>
      </c>
      <c r="OX58" s="348">
        <f>'Proy 2024 vs 2023'!AL29</f>
        <v>248109.73920000001</v>
      </c>
      <c r="PE58" s="362">
        <f>'Proy 2024 vs 2023'!AQ29</f>
        <v>229235.14080000002</v>
      </c>
      <c r="PL58" s="362">
        <f>'Proy 2024 vs 2023'!AV29</f>
        <v>218920.32000000001</v>
      </c>
      <c r="PS58" s="348">
        <f>'Proy 2024 vs 2023'!BE29</f>
        <v>217284.79319999999</v>
      </c>
      <c r="PZ58" s="348">
        <f>'Proy 2024 vs 2023'!BJ29</f>
        <v>199699.1937</v>
      </c>
      <c r="QG58" s="348">
        <f>'Proy 2024 vs 2023'!BO29</f>
        <v>257456.40150000001</v>
      </c>
      <c r="QN58" s="348">
        <f>'Proy 2024 vs 2023'!BT29</f>
        <v>239139.91379999998</v>
      </c>
      <c r="QU58" s="348">
        <f>'Proy 2024 vs 2023'!BY29</f>
        <v>229290.02699999997</v>
      </c>
      <c r="RB58" s="348">
        <f>'Proy 2024 vs 2023'!CH29</f>
        <v>246003.17849999998</v>
      </c>
      <c r="RI58" s="348">
        <f>'Proy 2024 vs 2023'!CM29</f>
        <v>226914.11849999998</v>
      </c>
      <c r="RP58" s="348">
        <f>'Proy 2024 vs 2023'!CR29</f>
        <v>210422.87039999999</v>
      </c>
      <c r="RW58" s="348">
        <f>'Proy 2024 vs 2023'!CW29</f>
        <v>219818.9607</v>
      </c>
      <c r="SD58" s="348">
        <f>'Proy 2024 vs 2023'!DG29</f>
        <v>293072.50425</v>
      </c>
      <c r="SK58" s="348">
        <f>'Proy 2024 vs 2023'!DL29</f>
        <v>259063.06049999999</v>
      </c>
      <c r="SR58" s="348">
        <f>'Proy 2024 vs 2023'!DQ29</f>
        <v>223048.53059999997</v>
      </c>
      <c r="SY58" s="348">
        <f>'Proy 2024 vs 2023'!DV29</f>
        <v>221543.18504999997</v>
      </c>
      <c r="TF58" s="348">
        <f>'Proy 2024 vs 2023'!EE29</f>
        <v>226030.8075</v>
      </c>
      <c r="TM58" s="348">
        <f>'Proy 2024 vs 2023'!EJ29</f>
        <v>251370.02234999998</v>
      </c>
      <c r="TT58" s="348">
        <f>'Proy 2024 vs 2023'!EO29</f>
        <v>240089.21219999998</v>
      </c>
      <c r="UA58" s="348">
        <f>'Proy 2024 vs 2023'!ET29</f>
        <v>260237.87264999998</v>
      </c>
      <c r="UH58" s="348">
        <f>'Proy 2024 vs 2023'!EY29</f>
        <v>289621.28654999996</v>
      </c>
      <c r="UO58" s="348">
        <f>'Proy 2024 vs 2023'!FI29</f>
        <v>232192.296</v>
      </c>
      <c r="UV58" s="348">
        <f>'Proy 2024 vs 2023'!FN29</f>
        <v>236547.37049999999</v>
      </c>
      <c r="VC58" s="348">
        <f>'Proy 2024 vs 2023'!FS29</f>
        <v>245098.413</v>
      </c>
      <c r="VJ58" s="348">
        <f>'Proy 2024 vs 2023'!FX29</f>
        <v>242369.9565</v>
      </c>
      <c r="VQ58" s="348">
        <f>'Proy 2024 vs 2023'!GG29</f>
        <v>242320.40700000001</v>
      </c>
      <c r="VX58" s="348">
        <f>'Proy 2024 vs 2023'!GL29</f>
        <v>304881.64350000001</v>
      </c>
      <c r="WE58" s="348">
        <f>'Proy 2024 vs 2023'!GQ29</f>
        <v>259345.81050000002</v>
      </c>
      <c r="WL58" s="348">
        <f>'Proy 2024 vs 2023'!GV29</f>
        <v>223334.81100000002</v>
      </c>
      <c r="WS58" s="348">
        <f>'Proy 2024 vs 2023'!HE29</f>
        <v>215200.818</v>
      </c>
      <c r="WZ58" s="348">
        <f>'Proy 2024 vs 2023'!HJ29</f>
        <v>210608.47500000001</v>
      </c>
      <c r="XG58" s="348">
        <f>'Proy 2024 vs 2023'!HO29</f>
        <v>236482.63800000001</v>
      </c>
      <c r="XN58" s="348">
        <f>'Proy 2024 vs 2023'!HT29</f>
        <v>240405.12300000002</v>
      </c>
      <c r="XU58" s="348">
        <f>'Proy 2024 vs 2023'!HY29</f>
        <v>241706.09400000001</v>
      </c>
      <c r="YB58" s="348">
        <f>'Proy 2024 vs 2023'!IH29</f>
        <v>253543.815</v>
      </c>
      <c r="YI58" s="348">
        <f>'Proy 2024 vs 2023'!IM29</f>
        <v>259251.83550000002</v>
      </c>
      <c r="YP58" s="348">
        <f>'Proy 2024 vs 2023'!IR29</f>
        <v>300725.43900000001</v>
      </c>
      <c r="YW58" s="348">
        <f>'Proy 2024 vs 2023'!IW29</f>
        <v>234704.46300000002</v>
      </c>
      <c r="ZD58" s="348">
        <f>'Proy 2024 vs 2023'!JF29</f>
        <v>233685.31200000001</v>
      </c>
      <c r="ZK58" s="348">
        <f>'Proy 2024 vs 2023'!JK29</f>
        <v>329725.95600000001</v>
      </c>
      <c r="ZR58" s="348">
        <f>'Proy 2024 vs 2023'!JP29</f>
        <v>328626.59550000005</v>
      </c>
      <c r="ZY58" s="348">
        <f>'Proy 2024 vs 2023'!JU29</f>
        <v>345390.19788000005</v>
      </c>
      <c r="AAF58" s="348">
        <f>'Proy 2024 vs 2023'!KD29</f>
        <v>512068.41000000003</v>
      </c>
      <c r="AAG58">
        <f t="shared" si="3767"/>
        <v>534875.75073932856</v>
      </c>
      <c r="AAM58" s="348">
        <f>'Proy 2024 vs 2023'!KI29</f>
        <v>605811.63300000003</v>
      </c>
      <c r="AAN58">
        <f t="shared" si="3768"/>
        <v>632794.26279682748</v>
      </c>
      <c r="AAT58" s="348">
        <f>'Proy 2024 vs 2023'!KN29</f>
        <v>946027.50899999996</v>
      </c>
      <c r="AAU58">
        <f t="shared" si="3769"/>
        <v>988163.23017549911</v>
      </c>
      <c r="ABA58" s="348">
        <f>'Proy 2024 vs 2023'!KS29</f>
        <v>432461.799</v>
      </c>
      <c r="ABB58">
        <f t="shared" si="3770"/>
        <v>451723.4902387468</v>
      </c>
      <c r="ABH58" s="348">
        <f>'Proy 2024 vs 2023'!KX29</f>
        <v>260854.49250000002</v>
      </c>
      <c r="ABI58">
        <f t="shared" si="3771"/>
        <v>272472.85672174947</v>
      </c>
    </row>
    <row r="59" spans="1:764">
      <c r="A59" s="601" t="s">
        <v>230</v>
      </c>
      <c r="H59" s="348">
        <f>'Proy 2023 vs 2022'!D30</f>
        <v>112695.46400000001</v>
      </c>
      <c r="O59" s="348">
        <f>'Proy 2023 vs 2022'!I30</f>
        <v>81185.13</v>
      </c>
      <c r="V59" s="348">
        <f>'Proy 2023 vs 2022'!N30</f>
        <v>92075.073999999993</v>
      </c>
      <c r="AC59" s="348">
        <f>'Proy 2023 vs 2022'!S30</f>
        <v>88494.84</v>
      </c>
      <c r="AJ59" s="348">
        <f>'Proy 2023 vs 2022'!AB30</f>
        <v>84870.06</v>
      </c>
      <c r="AQ59" s="348">
        <f>'Proy 2023 vs 2022'!AG30</f>
        <v>81516.19749999998</v>
      </c>
      <c r="AX59" s="348">
        <f>'Proy 2023 vs 2022'!AL30</f>
        <v>89323.121999999988</v>
      </c>
      <c r="BE59" s="348">
        <f>'Proy 2023 vs 2022'!AQ30</f>
        <v>79706.959999999992</v>
      </c>
      <c r="BL59" s="348">
        <f>'Proy 2023 vs 2022'!AZ30</f>
        <v>80620.941600000006</v>
      </c>
      <c r="BS59" s="348">
        <f>'Proy 2023 vs 2022'!BE30</f>
        <v>92447.7408</v>
      </c>
      <c r="BZ59" s="348">
        <f>'Proy 2023 vs 2022'!BJ30</f>
        <v>81414.633600000001</v>
      </c>
      <c r="CG59" s="348">
        <f>'Proy 2023 vs 2022'!BO30</f>
        <v>77575.762800000011</v>
      </c>
      <c r="CN59" s="348">
        <f>'Proy 2023 vs 2022'!BT30</f>
        <v>88678.8</v>
      </c>
      <c r="CU59" s="348">
        <f>'Proy 2023 vs 2022'!CC30</f>
        <v>89528.004000000015</v>
      </c>
      <c r="DB59" s="348">
        <f>'Proy 2023 vs 2022'!CH30</f>
        <v>106670.00160000002</v>
      </c>
      <c r="DI59" s="348">
        <f>'Proy 2023 vs 2022'!CM30</f>
        <v>96953.479200000016</v>
      </c>
      <c r="DP59" s="348">
        <f>'Proy 2023 vs 2022'!CR30</f>
        <v>96968.026799999992</v>
      </c>
      <c r="DW59" s="348">
        <f>'Proy 2023 vs 2022'!DB30</f>
        <v>101611.1088</v>
      </c>
      <c r="ED59" s="348">
        <f>'Proy 2023 vs 2022'!DG30</f>
        <v>112422.55680000001</v>
      </c>
      <c r="EK59" s="348">
        <f>'Proy 2023 vs 2022'!DL30</f>
        <v>88836.231599999999</v>
      </c>
      <c r="ER59" s="348">
        <f>'Proy 2023 vs 2022'!DQ30</f>
        <v>96029.31240000001</v>
      </c>
      <c r="EY59" s="348">
        <f>'Proy 2023 vs 2022'!DZ30</f>
        <v>110675.04120000001</v>
      </c>
      <c r="FF59" s="348">
        <f>'Proy 2023 vs 2022'!EE30</f>
        <v>113133.83400000002</v>
      </c>
      <c r="FM59" s="348">
        <f>'Proy 2023 vs 2022'!EJ30</f>
        <v>111330.08279999999</v>
      </c>
      <c r="FT59" s="348">
        <f>'Proy 2023 vs 2022'!EO30</f>
        <v>100854.86039999999</v>
      </c>
      <c r="GA59" s="348">
        <f>'Proy 2023 vs 2022'!ET30</f>
        <v>115011.31680000002</v>
      </c>
      <c r="GH59" s="348">
        <f>'Proy 2023 vs 2022'!FD30</f>
        <v>127385.58960000002</v>
      </c>
      <c r="GO59" s="348">
        <f>'Proy 2023 vs 2022'!FI30</f>
        <v>131582.95560000002</v>
      </c>
      <c r="GV59" s="348">
        <f>'Proy 2023 vs 2022'!FN30</f>
        <v>105820.63560000001</v>
      </c>
      <c r="HC59" s="348">
        <f>'Proy 2023 vs 2022'!FS30</f>
        <v>117425.08440000001</v>
      </c>
      <c r="HJ59" s="348">
        <f>'Proy 2023 vs 2022'!GB30</f>
        <v>132633.64439999999</v>
      </c>
      <c r="HQ59" s="348">
        <f>'Proy 2023 vs 2022'!GG30</f>
        <v>99321.217199999999</v>
      </c>
      <c r="HX59" s="348">
        <f>'Proy 2023 vs 2022'!GL30</f>
        <v>88012.50480000001</v>
      </c>
      <c r="IE59" s="348">
        <f>'Proy 2023 vs 2022'!GQ30</f>
        <v>94562.726400000014</v>
      </c>
      <c r="IL59" s="348">
        <f>'Proy 2023 vs 2022'!GZ30</f>
        <v>112629.3012</v>
      </c>
      <c r="IS59" s="348">
        <f>'Proy 2023 vs 2022'!HE30</f>
        <v>103765.7844</v>
      </c>
      <c r="IZ59" s="348">
        <f>'Proy 2023 vs 2022'!HJ30</f>
        <v>103745.5344</v>
      </c>
      <c r="JG59" s="348">
        <f>'Proy 2023 vs 2022'!HO30</f>
        <v>88309.234800000006</v>
      </c>
      <c r="JN59" s="348">
        <f>'Proy 2023 vs 2022'!HT30</f>
        <v>93008.919600000008</v>
      </c>
      <c r="JO59" s="348"/>
      <c r="JU59" s="348">
        <f>'Proy 2023 vs 2022'!IC30</f>
        <v>83057.302800000005</v>
      </c>
      <c r="KB59" s="348">
        <f>'Proy 2023 vs 2022'!IH30</f>
        <v>113704.09560000002</v>
      </c>
      <c r="KI59" s="348">
        <f>'Proy 2023 vs 2022'!IM30</f>
        <v>119192.7096</v>
      </c>
      <c r="KP59" s="348">
        <f>'Proy 2023 vs 2022'!IR30</f>
        <v>135306.40680000003</v>
      </c>
      <c r="KW59" s="348">
        <f>'Proy 2023 vs 2022'!JA30</f>
        <v>90939.294000000009</v>
      </c>
      <c r="LD59" s="348">
        <f>'Proy 2023 vs 2022'!JF30</f>
        <v>87706.659599999999</v>
      </c>
      <c r="LK59" s="348">
        <f>'Proy 2023 vs 2022'!JK30</f>
        <v>123848.60040000001</v>
      </c>
      <c r="LR59" s="348">
        <f>'Proy 2023 vs 2022'!JP30</f>
        <v>130686.26400000001</v>
      </c>
      <c r="LY59" s="348">
        <f>'Proy 2023 vs 2022'!JY30</f>
        <v>114114.99840000001</v>
      </c>
      <c r="MF59" s="348">
        <f>'Proy 2023 vs 2022'!KD30</f>
        <v>151913.3824</v>
      </c>
      <c r="MM59" s="348">
        <f>'Proy 2023 vs 2022'!KI30</f>
        <v>238610.15359999999</v>
      </c>
      <c r="MS59" s="348">
        <v>323517.51120000007</v>
      </c>
      <c r="MT59" s="728">
        <v>315193.84000000003</v>
      </c>
      <c r="MZ59" s="348">
        <v>141316.8432</v>
      </c>
      <c r="NA59" s="728">
        <v>159970.85999999999</v>
      </c>
      <c r="NH59" s="348">
        <f>'Proy 2024 vs 2023'!D30</f>
        <v>124699.65839999999</v>
      </c>
      <c r="NI59" s="339">
        <f t="shared" si="3761"/>
        <v>4.0880575347552392E-2</v>
      </c>
      <c r="NO59" s="348">
        <f>'Proy 2024 vs 2023'!I30</f>
        <v>110320.38579999999</v>
      </c>
      <c r="NP59" s="339">
        <f t="shared" si="3762"/>
        <v>3.71137982831748E-2</v>
      </c>
      <c r="NV59" s="348">
        <f>'Proy 2024 vs 2023'!N30</f>
        <v>115433.21769999998</v>
      </c>
      <c r="NW59" s="339">
        <f t="shared" si="3763"/>
        <v>4.2535603367442512E-2</v>
      </c>
      <c r="OC59" s="348">
        <f>'Proy 2024 vs 2023'!S30</f>
        <v>91880.77459999999</v>
      </c>
      <c r="OD59" s="339">
        <f t="shared" si="3764"/>
        <v>3.7003755599295432E-2</v>
      </c>
      <c r="OI59" s="339">
        <f t="shared" si="3765"/>
        <v>3.8460392092815605E-2</v>
      </c>
      <c r="OJ59" s="348">
        <f>'Proy 2024 vs 2023'!X30</f>
        <v>104412.18079999999</v>
      </c>
      <c r="OK59" s="348">
        <f t="shared" si="3766"/>
        <v>546746.41329412465</v>
      </c>
      <c r="OQ59" s="348">
        <f>'Proy 2024 vs 2023'!AG30</f>
        <v>110375.622</v>
      </c>
      <c r="OX59" s="348">
        <f>'Proy 2024 vs 2023'!AL30</f>
        <v>113931.07920000001</v>
      </c>
      <c r="PE59" s="362">
        <f>'Proy 2024 vs 2023'!AQ30</f>
        <v>102278.11680000002</v>
      </c>
      <c r="PL59" s="362">
        <f>'Proy 2024 vs 2023'!AV30</f>
        <v>106356.41280000001</v>
      </c>
      <c r="PS59" s="348">
        <f>'Proy 2024 vs 2023'!BE30</f>
        <v>93786.839399999983</v>
      </c>
      <c r="PZ59" s="348">
        <f>'Proy 2024 vs 2023'!BJ30</f>
        <v>103065.06615</v>
      </c>
      <c r="QG59" s="348">
        <f>'Proy 2024 vs 2023'!BO30</f>
        <v>98128.311899999986</v>
      </c>
      <c r="QN59" s="348">
        <f>'Proy 2024 vs 2023'!BT30</f>
        <v>106507.19939999998</v>
      </c>
      <c r="QU59" s="348">
        <f>'Proy 2024 vs 2023'!BY30</f>
        <v>92238.936449999994</v>
      </c>
      <c r="RB59" s="348">
        <f>'Proy 2024 vs 2023'!CH30</f>
        <v>120407.19599999998</v>
      </c>
      <c r="RI59" s="348">
        <f>'Proy 2024 vs 2023'!CM30</f>
        <v>95646.584999999992</v>
      </c>
      <c r="RP59" s="348">
        <f>'Proy 2024 vs 2023'!CR30</f>
        <v>109469.55015</v>
      </c>
      <c r="RW59" s="348">
        <f>'Proy 2024 vs 2023'!CW30</f>
        <v>112567.45409999999</v>
      </c>
      <c r="SD59" s="348">
        <f>'Proy 2024 vs 2023'!DG30</f>
        <v>149147.69069999998</v>
      </c>
      <c r="SK59" s="348">
        <f>'Proy 2024 vs 2023'!DL30</f>
        <v>106279.36395</v>
      </c>
      <c r="SR59" s="348">
        <f>'Proy 2024 vs 2023'!DQ30</f>
        <v>103410.81839999999</v>
      </c>
      <c r="SY59" s="348">
        <f>'Proy 2024 vs 2023'!DV30</f>
        <v>101573.44845</v>
      </c>
      <c r="TF59" s="348">
        <f>'Proy 2024 vs 2023'!EE30</f>
        <v>89976.769949999987</v>
      </c>
      <c r="TM59" s="348">
        <f>'Proy 2024 vs 2023'!EJ30</f>
        <v>95868.530999999988</v>
      </c>
      <c r="TT59" s="348">
        <f>'Proy 2024 vs 2023'!EO30</f>
        <v>86843.177849999993</v>
      </c>
      <c r="UA59" s="348">
        <f>'Proy 2024 vs 2023'!ET30</f>
        <v>127862.87759999999</v>
      </c>
      <c r="UH59" s="348">
        <f>'Proy 2024 vs 2023'!EY30</f>
        <v>144149.454</v>
      </c>
      <c r="UO59" s="348">
        <f>'Proy 2024 vs 2023'!FI30</f>
        <v>135129.92850000001</v>
      </c>
      <c r="UV59" s="348">
        <f>'Proy 2024 vs 2023'!FN30</f>
        <v>124869.41250000001</v>
      </c>
      <c r="VC59" s="348">
        <f>'Proy 2024 vs 2023'!FS30</f>
        <v>126786.9855</v>
      </c>
      <c r="VJ59" s="348">
        <f>'Proy 2024 vs 2023'!FX30</f>
        <v>122145.6915</v>
      </c>
      <c r="VQ59" s="348">
        <f>'Proy 2024 vs 2023'!GG30</f>
        <v>100749.3165</v>
      </c>
      <c r="VX59" s="348">
        <f>'Proy 2024 vs 2023'!GL30</f>
        <v>107746.149</v>
      </c>
      <c r="WE59" s="348">
        <f>'Proy 2024 vs 2023'!GQ30</f>
        <v>98099.85149999999</v>
      </c>
      <c r="WL59" s="348">
        <f>'Proy 2024 vs 2023'!GV30</f>
        <v>105451.94100000001</v>
      </c>
      <c r="WS59" s="348">
        <f>'Proy 2024 vs 2023'!HE30</f>
        <v>96781.660499999998</v>
      </c>
      <c r="WZ59" s="348">
        <f>'Proy 2024 vs 2023'!HJ30</f>
        <v>109860.639</v>
      </c>
      <c r="XG59" s="348">
        <f>'Proy 2024 vs 2023'!HO30</f>
        <v>98667.082500000004</v>
      </c>
      <c r="XN59" s="348">
        <f>'Proy 2024 vs 2023'!HT30</f>
        <v>110482.53300000001</v>
      </c>
      <c r="XU59" s="348">
        <f>'Proy 2024 vs 2023'!HY30</f>
        <v>91585.788</v>
      </c>
      <c r="YB59" s="348">
        <f>'Proy 2024 vs 2023'!IH30</f>
        <v>109295.4135</v>
      </c>
      <c r="YI59" s="348">
        <f>'Proy 2024 vs 2023'!IM30</f>
        <v>131363.74650000001</v>
      </c>
      <c r="YP59" s="348">
        <f>'Proy 2024 vs 2023'!IR30</f>
        <v>173440.49100000001</v>
      </c>
      <c r="YW59" s="348">
        <f>'Proy 2024 vs 2023'!IW30</f>
        <v>154870.26449999999</v>
      </c>
      <c r="ZD59" s="348">
        <f>'Proy 2024 vs 2023'!JF30</f>
        <v>110525.814</v>
      </c>
      <c r="ZK59" s="348">
        <f>'Proy 2024 vs 2023'!JK30</f>
        <v>115233.62550000001</v>
      </c>
      <c r="ZR59" s="348">
        <f>'Proy 2024 vs 2023'!JP30</f>
        <v>131137.65</v>
      </c>
      <c r="ZY59" s="348">
        <f>'Proy 2024 vs 2023'!JU30</f>
        <v>119820.74832000001</v>
      </c>
      <c r="AAF59" s="348">
        <f>'Proy 2024 vs 2023'!KD30</f>
        <v>221242.81200000001</v>
      </c>
      <c r="AAG59">
        <f t="shared" si="3767"/>
        <v>231096.88637926351</v>
      </c>
      <c r="AAM59" s="348">
        <f>'Proy 2024 vs 2023'!KI30</f>
        <v>269531.745</v>
      </c>
      <c r="AAN59">
        <f t="shared" si="3768"/>
        <v>281536.5908921354</v>
      </c>
      <c r="AAT59" s="348">
        <f>'Proy 2024 vs 2023'!KN30</f>
        <v>431480.95199999999</v>
      </c>
      <c r="AAU59">
        <f t="shared" si="3769"/>
        <v>450698.95667010621</v>
      </c>
      <c r="ABA59" s="348">
        <f>'Proy 2024 vs 2023'!KS30</f>
        <v>234978.47099999999</v>
      </c>
      <c r="ABB59">
        <f t="shared" si="3770"/>
        <v>245444.32663538947</v>
      </c>
      <c r="ABH59" s="348">
        <f>'Proy 2024 vs 2023'!KX30</f>
        <v>127083.9045</v>
      </c>
      <c r="ABI59">
        <f t="shared" si="3771"/>
        <v>132744.17538532134</v>
      </c>
    </row>
    <row r="60" spans="1:764">
      <c r="A60" s="601" t="s">
        <v>231</v>
      </c>
      <c r="H60" s="348">
        <f>'Proy 2023 vs 2022'!D31</f>
        <v>75505.960880000013</v>
      </c>
      <c r="O60" s="348">
        <f>'Proy 2023 vs 2022'!I31</f>
        <v>54394.037100000009</v>
      </c>
      <c r="V60" s="348">
        <f>'Proy 2023 vs 2022'!N31</f>
        <v>61690.299579999999</v>
      </c>
      <c r="AC60" s="348">
        <f>'Proy 2023 vs 2022'!S31</f>
        <v>59291.542800000003</v>
      </c>
      <c r="AJ60" s="348">
        <f>'Proy 2023 vs 2022'!AB31</f>
        <v>56862.940200000005</v>
      </c>
      <c r="AQ60" s="348">
        <f>'Proy 2023 vs 2022'!AG31</f>
        <v>54615.852324999993</v>
      </c>
      <c r="AX60" s="348">
        <f>'Proy 2023 vs 2022'!AL31</f>
        <v>59846.491739999998</v>
      </c>
      <c r="BE60" s="348">
        <f>'Proy 2023 vs 2022'!AQ31</f>
        <v>53403.663199999995</v>
      </c>
      <c r="BL60" s="348">
        <f>'Proy 2023 vs 2022'!AZ31</f>
        <v>54016.03087200001</v>
      </c>
      <c r="BS60" s="348">
        <f>'Proy 2023 vs 2022'!BE31</f>
        <v>61939.986336000002</v>
      </c>
      <c r="BZ60" s="348">
        <f>'Proy 2023 vs 2022'!BJ31</f>
        <v>54547.804512000002</v>
      </c>
      <c r="CG60" s="348">
        <f>'Proy 2023 vs 2022'!BO31</f>
        <v>51975.76107600001</v>
      </c>
      <c r="CN60" s="348">
        <f>'Proy 2023 vs 2022'!BT31</f>
        <v>59414.796000000002</v>
      </c>
      <c r="CU60" s="348">
        <f>'Proy 2023 vs 2022'!CC31</f>
        <v>59983.762680000014</v>
      </c>
      <c r="DB60" s="348">
        <f>'Proy 2023 vs 2022'!CH31</f>
        <v>71468.901072000022</v>
      </c>
      <c r="DI60" s="348">
        <f>'Proy 2023 vs 2022'!CM31</f>
        <v>64958.831064000013</v>
      </c>
      <c r="DP60" s="348">
        <f>'Proy 2023 vs 2022'!CR31</f>
        <v>64968.577956000001</v>
      </c>
      <c r="DW60" s="348">
        <f>'Proy 2023 vs 2022'!DB31</f>
        <v>68079.442896000008</v>
      </c>
      <c r="ED60" s="348">
        <f>'Proy 2023 vs 2022'!DG31</f>
        <v>75323.113056000002</v>
      </c>
      <c r="EK60" s="348">
        <f>'Proy 2023 vs 2022'!DL31</f>
        <v>59520.275172000001</v>
      </c>
      <c r="ER60" s="348">
        <f>'Proy 2023 vs 2022'!DQ31</f>
        <v>64339.639308000013</v>
      </c>
      <c r="EY60" s="348">
        <f>'Proy 2023 vs 2022'!DZ31</f>
        <v>74152.277604000003</v>
      </c>
      <c r="FF60" s="348">
        <f>'Proy 2023 vs 2022'!EE31</f>
        <v>75799.668780000022</v>
      </c>
      <c r="FM60" s="348">
        <f>'Proy 2023 vs 2022'!EJ31</f>
        <v>74591.155476</v>
      </c>
      <c r="FT60" s="348">
        <f>'Proy 2023 vs 2022'!EO31</f>
        <v>67572.756467999992</v>
      </c>
      <c r="GA60" s="348">
        <f>'Proy 2023 vs 2022'!ET31</f>
        <v>77057.582256000009</v>
      </c>
      <c r="GH60" s="348">
        <f>'Proy 2023 vs 2022'!FD31</f>
        <v>67268.3655</v>
      </c>
      <c r="GO60" s="348">
        <f>'Proy 2023 vs 2022'!FI31</f>
        <v>70672.717499999999</v>
      </c>
      <c r="GV60" s="348">
        <f>'Proy 2023 vs 2022'!FN31</f>
        <v>67736.655000000013</v>
      </c>
      <c r="HC60" s="348">
        <f>'Proy 2023 vs 2022'!FS31</f>
        <v>102774.90300000001</v>
      </c>
      <c r="HJ60" s="348">
        <f>'Proy 2023 vs 2022'!GB31</f>
        <v>82735.023000000001</v>
      </c>
      <c r="HQ60" s="348">
        <f>'Proy 2023 vs 2022'!GG31</f>
        <v>67140.843000000008</v>
      </c>
      <c r="HX60" s="348">
        <f>'Proy 2023 vs 2022'!GL31</f>
        <v>68397.462</v>
      </c>
      <c r="IE60" s="348">
        <f>'Proy 2023 vs 2022'!GQ31</f>
        <v>62123.229000000007</v>
      </c>
      <c r="IL60" s="348">
        <f>'Proy 2023 vs 2022'!GZ31</f>
        <v>51094.596000000005</v>
      </c>
      <c r="IS60" s="348">
        <f>'Proy 2023 vs 2022'!HE31</f>
        <v>61872.394500000009</v>
      </c>
      <c r="IZ60" s="348">
        <f>'Proy 2023 vs 2022'!HJ31</f>
        <v>75427.758000000002</v>
      </c>
      <c r="JG60" s="348">
        <f>'Proy 2023 vs 2022'!HO31</f>
        <v>55370.458500000001</v>
      </c>
      <c r="JN60" s="348">
        <f>'Proy 2023 vs 2022'!HT31</f>
        <v>71428.696500000005</v>
      </c>
      <c r="JO60" s="348"/>
      <c r="JU60" s="348">
        <f>'Proy 2023 vs 2022'!IC31</f>
        <v>62942.1345</v>
      </c>
      <c r="KB60" s="348">
        <f>'Proy 2023 vs 2022'!IH31</f>
        <v>69019.2405</v>
      </c>
      <c r="KI60" s="348">
        <f>'Proy 2023 vs 2022'!IM31</f>
        <v>72711.607499999998</v>
      </c>
      <c r="KP60" s="348">
        <f>'Proy 2023 vs 2022'!IR31</f>
        <v>81185.349000000002</v>
      </c>
      <c r="KW60" s="348">
        <f>'Proy 2023 vs 2022'!JA31</f>
        <v>58026.727500000008</v>
      </c>
      <c r="LD60" s="348">
        <f>'Proy 2023 vs 2022'!JF31</f>
        <v>39193.654500000004</v>
      </c>
      <c r="LK60" s="348">
        <f>'Proy 2023 vs 2022'!JK31</f>
        <v>65627.992500000008</v>
      </c>
      <c r="LR60" s="348">
        <f>'Proy 2023 vs 2022'!JP31</f>
        <v>56377.377</v>
      </c>
      <c r="LY60" s="348">
        <f>'Proy 2023 vs 2022'!JY31</f>
        <v>63188.517000000007</v>
      </c>
      <c r="MF60" s="348">
        <f>'Proy 2023 vs 2022'!KD31</f>
        <v>82297.666499999992</v>
      </c>
      <c r="MM60" s="348">
        <f>'Proy 2023 vs 2022'!KI31</f>
        <v>134357.50650000002</v>
      </c>
      <c r="MS60" s="348">
        <v>224495.2395</v>
      </c>
      <c r="MT60" s="728">
        <v>218718.71</v>
      </c>
      <c r="MZ60" s="348">
        <v>76454.679000000004</v>
      </c>
      <c r="NA60" s="728">
        <v>86547.07</v>
      </c>
      <c r="NH60" s="348">
        <f>'Proy 2024 vs 2023'!D31</f>
        <v>65731.907899999991</v>
      </c>
      <c r="NI60" s="339">
        <f t="shared" si="3761"/>
        <v>2.1549042299897143E-2</v>
      </c>
      <c r="NO60" s="348">
        <f>'Proy 2024 vs 2023'!I31</f>
        <v>73914.658486</v>
      </c>
      <c r="NP60" s="339">
        <f t="shared" si="3762"/>
        <v>2.4866244849727118E-2</v>
      </c>
      <c r="NV60" s="348">
        <f>'Proy 2024 vs 2023'!N31</f>
        <v>77340.255858999997</v>
      </c>
      <c r="NW60" s="339">
        <f t="shared" si="3763"/>
        <v>2.8498854256186486E-2</v>
      </c>
      <c r="OC60" s="348">
        <f>'Proy 2024 vs 2023'!S31</f>
        <v>61560.118982</v>
      </c>
      <c r="OD60" s="339">
        <f t="shared" si="3764"/>
        <v>2.4792516251527945E-2</v>
      </c>
      <c r="OI60" s="339">
        <f t="shared" si="3765"/>
        <v>2.5768462702186457E-2</v>
      </c>
      <c r="OJ60" s="348">
        <f>'Proy 2024 vs 2023'!X31</f>
        <v>69956.161135999995</v>
      </c>
      <c r="OK60" s="348">
        <f t="shared" si="3766"/>
        <v>348503.22783812031</v>
      </c>
      <c r="OQ60" s="348">
        <f>'Proy 2024 vs 2023'!AG31</f>
        <v>73951.666740000001</v>
      </c>
      <c r="OX60" s="348">
        <f>'Proy 2024 vs 2023'!AL31</f>
        <v>76333.823064000011</v>
      </c>
      <c r="PE60" s="362">
        <f>'Proy 2024 vs 2023'!AQ31</f>
        <v>68526.338256000017</v>
      </c>
      <c r="PL60" s="362">
        <f>'Proy 2024 vs 2023'!AV31</f>
        <v>71258.796576000008</v>
      </c>
      <c r="PS60" s="348">
        <f>'Proy 2024 vs 2023'!BE31</f>
        <v>62837.18239799999</v>
      </c>
      <c r="PZ60" s="348">
        <f>'Proy 2024 vs 2023'!BJ31</f>
        <v>69053.594320500008</v>
      </c>
      <c r="QG60" s="348">
        <f>'Proy 2024 vs 2023'!BO31</f>
        <v>65745.968972999995</v>
      </c>
      <c r="QN60" s="348">
        <f>'Proy 2024 vs 2023'!BT31</f>
        <v>71359.823597999988</v>
      </c>
      <c r="QU60" s="348">
        <f>'Proy 2024 vs 2023'!BY31</f>
        <v>61800.0874215</v>
      </c>
      <c r="RB60" s="348">
        <f>'Proy 2024 vs 2023'!CH31</f>
        <v>80672.821319999988</v>
      </c>
      <c r="RI60" s="348">
        <f>'Proy 2024 vs 2023'!CM31</f>
        <v>64083.211949999997</v>
      </c>
      <c r="RP60" s="348">
        <f>'Proy 2024 vs 2023'!CR31</f>
        <v>73344.598600500001</v>
      </c>
      <c r="RW60" s="348">
        <f>'Proy 2024 vs 2023'!CW31</f>
        <v>75420.194246999992</v>
      </c>
      <c r="SD60" s="348">
        <f>'Proy 2024 vs 2023'!DG31</f>
        <v>99928.952768999996</v>
      </c>
      <c r="SK60" s="348">
        <f>'Proy 2024 vs 2023'!DL31</f>
        <v>71207.173846500009</v>
      </c>
      <c r="SR60" s="348">
        <f>'Proy 2024 vs 2023'!DQ31</f>
        <v>69285.248328000001</v>
      </c>
      <c r="SY60" s="348">
        <f>'Proy 2024 vs 2023'!DV31</f>
        <v>68054.210461499999</v>
      </c>
      <c r="TF60" s="348">
        <f>'Proy 2024 vs 2023'!EE31</f>
        <v>60284.435866499996</v>
      </c>
      <c r="TM60" s="348">
        <f>'Proy 2024 vs 2023'!EJ31</f>
        <v>64231.915769999992</v>
      </c>
      <c r="TT60" s="348">
        <f>'Proy 2024 vs 2023'!EO31</f>
        <v>58184.929159499996</v>
      </c>
      <c r="UA60" s="348">
        <f>'Proy 2024 vs 2023'!ET31</f>
        <v>85668.127991999994</v>
      </c>
      <c r="UH60" s="348">
        <f>'Proy 2024 vs 2023'!EY31</f>
        <v>96580.134180000008</v>
      </c>
      <c r="UO60" s="348">
        <f>'Proy 2024 vs 2023'!FI31</f>
        <v>107094.603</v>
      </c>
      <c r="UV60" s="348">
        <f>'Proy 2024 vs 2023'!FN31</f>
        <v>99313.241999999998</v>
      </c>
      <c r="VC60" s="348">
        <f>'Proy 2024 vs 2023'!FS31</f>
        <v>93018.40800000001</v>
      </c>
      <c r="VJ60" s="348">
        <f>'Proy 2024 vs 2023'!FX31</f>
        <v>92852.403000000006</v>
      </c>
      <c r="VQ60" s="348">
        <f>'Proy 2024 vs 2023'!GG31</f>
        <v>82537.686000000016</v>
      </c>
      <c r="VX60" s="348">
        <f>'Proy 2024 vs 2023'!GL31</f>
        <v>80133.616500000004</v>
      </c>
      <c r="WE60" s="348">
        <f>'Proy 2024 vs 2023'!GQ31</f>
        <v>74757.03899999999</v>
      </c>
      <c r="WL60" s="348">
        <f>'Proy 2024 vs 2023'!GV31</f>
        <v>62718.495000000003</v>
      </c>
      <c r="WS60" s="348">
        <f>'Proy 2024 vs 2023'!HE31</f>
        <v>63168.609000000004</v>
      </c>
      <c r="WZ60" s="348">
        <f>'Proy 2024 vs 2023'!HJ31</f>
        <v>64782.332999999999</v>
      </c>
      <c r="XG60" s="348">
        <f>'Proy 2024 vs 2023'!HO31</f>
        <v>81666.007499999992</v>
      </c>
      <c r="XN60" s="348">
        <f>'Proy 2024 vs 2023'!HT31</f>
        <v>75502.65449999999</v>
      </c>
      <c r="XU60" s="348">
        <f>'Proy 2024 vs 2023'!HY31</f>
        <v>75265.365000000005</v>
      </c>
      <c r="YB60" s="348">
        <f>'Proy 2024 vs 2023'!IH31</f>
        <v>71806.045500000007</v>
      </c>
      <c r="YI60" s="348">
        <f>'Proy 2024 vs 2023'!IM31</f>
        <v>82309.100999999995</v>
      </c>
      <c r="YP60" s="348">
        <f>'Proy 2024 vs 2023'!IR31</f>
        <v>109565.83050000001</v>
      </c>
      <c r="YW60" s="348">
        <f>'Proy 2024 vs 2023'!IW31</f>
        <v>99748.236000000004</v>
      </c>
      <c r="ZD60" s="348">
        <f>'Proy 2024 vs 2023'!JF31</f>
        <v>73311.483000000007</v>
      </c>
      <c r="ZK60" s="348">
        <f>'Proy 2024 vs 2023'!JK31</f>
        <v>89860.060499999992</v>
      </c>
      <c r="ZR60" s="348">
        <f>'Proy 2024 vs 2023'!JP31</f>
        <v>93042.369000000006</v>
      </c>
      <c r="ZY60" s="348">
        <f>'Proy 2024 vs 2023'!JU31</f>
        <v>66347.942850000007</v>
      </c>
      <c r="AAF60" s="348">
        <f>'Proy 2024 vs 2023'!KD31</f>
        <v>140903.049</v>
      </c>
      <c r="AAG60">
        <f t="shared" si="3767"/>
        <v>147178.81955525317</v>
      </c>
      <c r="AAM60" s="348">
        <f>'Proy 2024 vs 2023'!KI31</f>
        <v>210399.87150000001</v>
      </c>
      <c r="AAN60">
        <f t="shared" si="3768"/>
        <v>219771.00525303007</v>
      </c>
      <c r="AAT60" s="348">
        <f>'Proy 2024 vs 2023'!KN31</f>
        <v>334639.92450000002</v>
      </c>
      <c r="AAU60">
        <f t="shared" si="3769"/>
        <v>349544.66502686572</v>
      </c>
      <c r="ABA60" s="348">
        <f>'Proy 2024 vs 2023'!KS31</f>
        <v>154113.81299999999</v>
      </c>
      <c r="ABB60">
        <f t="shared" si="3770"/>
        <v>160977.98617898629</v>
      </c>
      <c r="ABH60" s="348">
        <f>'Proy 2024 vs 2023'!KX31</f>
        <v>83184.653999999995</v>
      </c>
      <c r="ABI60">
        <f t="shared" si="3771"/>
        <v>86889.668234447978</v>
      </c>
    </row>
    <row r="61" spans="1:764">
      <c r="A61" s="601" t="s">
        <v>232</v>
      </c>
      <c r="H61" s="348"/>
      <c r="O61" s="348"/>
      <c r="V61" s="348"/>
      <c r="AC61" s="348"/>
      <c r="AJ61" s="348"/>
      <c r="AQ61" s="348"/>
      <c r="AX61" s="348"/>
      <c r="BE61" s="348"/>
      <c r="BL61" s="348"/>
      <c r="BS61" s="348"/>
      <c r="BZ61" s="348"/>
      <c r="CG61" s="348"/>
      <c r="CN61" s="348"/>
      <c r="CU61" s="348"/>
      <c r="DB61" s="348"/>
      <c r="DI61" s="348"/>
      <c r="DP61" s="348"/>
      <c r="DW61" s="348"/>
      <c r="ED61" s="348"/>
      <c r="EK61" s="348"/>
      <c r="ER61" s="348"/>
      <c r="EY61" s="348"/>
      <c r="FF61" s="348"/>
      <c r="FM61" s="348"/>
      <c r="FT61" s="348"/>
      <c r="GA61" s="348"/>
      <c r="GH61" s="348"/>
      <c r="GO61" s="348"/>
      <c r="GV61" s="348"/>
      <c r="HC61" s="348"/>
      <c r="HJ61" s="348"/>
      <c r="HQ61" s="348"/>
      <c r="HX61" s="348"/>
      <c r="IE61" s="348"/>
      <c r="IL61" s="348"/>
      <c r="IS61" s="348"/>
      <c r="IZ61" s="348"/>
      <c r="JG61" s="348"/>
      <c r="JN61" s="348"/>
      <c r="JO61" s="348"/>
      <c r="JU61" s="348"/>
      <c r="KB61" s="348">
        <f>KB54</f>
        <v>162210.598</v>
      </c>
      <c r="KI61" s="348"/>
      <c r="KP61" s="348"/>
      <c r="KW61" s="348"/>
      <c r="LD61" s="348"/>
      <c r="LK61" s="348"/>
      <c r="LR61" s="348"/>
      <c r="LY61" s="348">
        <f>LY54</f>
        <v>176671.9448</v>
      </c>
      <c r="MF61" s="348">
        <f>MF54</f>
        <v>279320.66240000003</v>
      </c>
      <c r="MM61" s="348">
        <f>MM54</f>
        <v>319025.75120000006</v>
      </c>
      <c r="MS61" s="348">
        <f>MS54</f>
        <v>436030.10879999999</v>
      </c>
      <c r="MT61" s="728">
        <v>424810.89</v>
      </c>
      <c r="MZ61" s="348">
        <f>MZ54</f>
        <v>238662.92319999999</v>
      </c>
      <c r="NA61" s="728">
        <v>270166.55</v>
      </c>
      <c r="NH61" s="348">
        <f>'Proy 2024 vs 2023'!D32</f>
        <v>130758.60539999999</v>
      </c>
      <c r="NI61" s="339">
        <f t="shared" si="3761"/>
        <v>4.2866893855064252E-2</v>
      </c>
      <c r="NO61" s="348">
        <f>'Proy 2024 vs 2023'!I32</f>
        <v>125621.62539999999</v>
      </c>
      <c r="NP61" s="339">
        <f t="shared" si="3762"/>
        <v>4.2261415524347701E-2</v>
      </c>
      <c r="NV61" s="348">
        <f>'Proy 2024 vs 2023'!N32</f>
        <v>103725.6154</v>
      </c>
      <c r="NW61" s="339">
        <f t="shared" si="3763"/>
        <v>3.8221507843303304E-2</v>
      </c>
      <c r="OC61" s="348">
        <f>'Proy 2024 vs 2023'!S32</f>
        <v>105966.31499999999</v>
      </c>
      <c r="OD61" s="339">
        <f t="shared" si="3764"/>
        <v>4.2676518989838312E-2</v>
      </c>
      <c r="OI61" s="339">
        <f t="shared" si="3765"/>
        <v>4.102806003112304E-2</v>
      </c>
      <c r="OJ61" s="348">
        <f>'Proy 2024 vs 2023'!X32</f>
        <v>111382.87959999999</v>
      </c>
      <c r="OK61" s="348">
        <f t="shared" si="3766"/>
        <v>577455.24785439624</v>
      </c>
      <c r="OQ61" s="348">
        <f>'Proy 2024 vs 2023'!AG32</f>
        <v>115522.1244</v>
      </c>
      <c r="OX61" s="348">
        <f>'Proy 2024 vs 2023'!AL32</f>
        <v>132433.01999999999</v>
      </c>
      <c r="PE61" s="362">
        <f>'Proy 2024 vs 2023'!AQ32</f>
        <v>120565.08</v>
      </c>
      <c r="PL61" s="362">
        <f>'Proy 2024 vs 2023'!AV32</f>
        <v>107615.43</v>
      </c>
      <c r="PS61" s="348">
        <f>'Proy 2024 vs 2023'!BE32</f>
        <v>101793.49875</v>
      </c>
      <c r="PZ61" s="348">
        <f>'Proy 2024 vs 2023'!BJ32</f>
        <v>121902.09389999999</v>
      </c>
      <c r="QG61" s="348">
        <f>'Proy 2024 vs 2023'!BO32</f>
        <v>130969.3974</v>
      </c>
      <c r="QN61" s="348">
        <f>'Proy 2024 vs 2023'!BT32</f>
        <v>134416.00365</v>
      </c>
      <c r="QU61" s="348">
        <f>'Proy 2024 vs 2023'!BY32</f>
        <v>150179.8461</v>
      </c>
      <c r="RB61" s="348">
        <f>'Proy 2024 vs 2023'!CH32</f>
        <v>174575.67329999999</v>
      </c>
      <c r="RI61" s="348">
        <f>'Proy 2024 vs 2023'!CM32</f>
        <v>116346.54269999999</v>
      </c>
      <c r="RP61" s="348">
        <f>'Proy 2024 vs 2023'!CR32</f>
        <v>125436.21119999999</v>
      </c>
      <c r="RW61" s="348">
        <f>'Proy 2024 vs 2023'!CW32</f>
        <v>156342.35144999999</v>
      </c>
      <c r="SD61" s="348">
        <f>'Proy 2024 vs 2023'!DG32</f>
        <v>177293.1912</v>
      </c>
      <c r="SK61" s="348">
        <f>'Proy 2024 vs 2023'!DL32</f>
        <v>144362.23035</v>
      </c>
      <c r="SR61" s="348">
        <f>'Proy 2024 vs 2023'!DQ32</f>
        <v>126364.88055</v>
      </c>
      <c r="SY61" s="348">
        <f>'Proy 2024 vs 2023'!DV32</f>
        <v>146120.15129999997</v>
      </c>
      <c r="TF61" s="348">
        <f>'Proy 2024 vs 2023'!EE32</f>
        <v>135044.42819999999</v>
      </c>
      <c r="TM61" s="348">
        <f>'Proy 2024 vs 2023'!EJ32</f>
        <v>128610.59279999998</v>
      </c>
      <c r="TT61" s="348">
        <f>'Proy 2024 vs 2023'!EO32</f>
        <v>134169.56264999998</v>
      </c>
      <c r="UA61" s="348">
        <f>'Proy 2024 vs 2023'!ET32</f>
        <v>170633.6397</v>
      </c>
      <c r="UH61" s="348">
        <f>'Proy 2024 vs 2023'!EY32</f>
        <v>217612.78125</v>
      </c>
      <c r="UO61" s="348">
        <f>'Proy 2024 vs 2023'!FI32</f>
        <v>197076.83100000001</v>
      </c>
      <c r="UV61" s="348">
        <f>'Proy 2024 vs 2023'!FN32</f>
        <v>169132.98149999999</v>
      </c>
      <c r="VC61" s="348">
        <f>'Proy 2024 vs 2023'!FS32</f>
        <v>195405.6825</v>
      </c>
      <c r="VJ61" s="348">
        <f>'Proy 2024 vs 2023'!FX32</f>
        <v>186914.41650000002</v>
      </c>
      <c r="VQ61" s="348">
        <f>'Proy 2024 vs 2023'!GG32</f>
        <v>140823.40650000001</v>
      </c>
      <c r="VX61" s="348">
        <f>'Proy 2024 vs 2023'!GL32</f>
        <v>154051.09649999999</v>
      </c>
      <c r="WE61" s="348">
        <f>'Proy 2024 vs 2023'!GQ32</f>
        <v>125750.478</v>
      </c>
      <c r="WL61" s="348">
        <f>'Proy 2024 vs 2023'!GV32</f>
        <v>110553.05100000001</v>
      </c>
      <c r="WS61" s="348">
        <f>'Proy 2024 vs 2023'!HE32</f>
        <v>107907.9855</v>
      </c>
      <c r="WZ61" s="348">
        <f>'Proy 2024 vs 2023'!HJ32</f>
        <v>122215.401</v>
      </c>
      <c r="XG61" s="348">
        <f>'Proy 2024 vs 2023'!HO32</f>
        <v>112324.52700000002</v>
      </c>
      <c r="XN61" s="348">
        <f>'Proy 2024 vs 2023'!HT32</f>
        <v>141024.46050000002</v>
      </c>
      <c r="XU61" s="348">
        <f>'Proy 2024 vs 2023'!HY32</f>
        <v>119580.4575</v>
      </c>
      <c r="YB61" s="348">
        <f>'Proy 2024 vs 2023'!IH32</f>
        <v>135762.49050000001</v>
      </c>
      <c r="YI61" s="348">
        <f>'Proy 2024 vs 2023'!IM32</f>
        <v>134092.959</v>
      </c>
      <c r="YP61" s="348">
        <f>'Proy 2024 vs 2023'!IR32</f>
        <v>180664.35450000002</v>
      </c>
      <c r="YW61" s="348">
        <f>'Proy 2024 vs 2023'!IW32</f>
        <v>148425.16500000001</v>
      </c>
      <c r="ZD61" s="348">
        <f>'Proy 2024 vs 2023'!JF32</f>
        <v>104996.35650000001</v>
      </c>
      <c r="ZK61" s="348">
        <f>'Proy 2024 vs 2023'!JK32</f>
        <v>154447.46100000001</v>
      </c>
      <c r="ZR61" s="348">
        <f>'Proy 2024 vs 2023'!JP32</f>
        <v>127041.62100000001</v>
      </c>
      <c r="ZY61" s="348">
        <f>'Proy 2024 vs 2023'!JU32</f>
        <v>130257.04691999999</v>
      </c>
      <c r="AAF61" s="348">
        <f>'Proy 2024 vs 2023'!KD32</f>
        <v>246276.94350000002</v>
      </c>
      <c r="AAG61">
        <f>AAF61*$AAG$34</f>
        <v>257246.02899122349</v>
      </c>
      <c r="AAM61" s="348">
        <f>'Proy 2024 vs 2023'!KI32</f>
        <v>297713.44050000003</v>
      </c>
      <c r="AAN61">
        <f t="shared" si="3768"/>
        <v>310973.48885986919</v>
      </c>
      <c r="AAT61" s="348">
        <f>'Proy 2024 vs 2023'!KN32</f>
        <v>537359.69700000004</v>
      </c>
      <c r="AAU61">
        <f t="shared" si="3769"/>
        <v>561293.5024637297</v>
      </c>
      <c r="ABA61" s="348">
        <f>'Proy 2024 vs 2023'!KS32</f>
        <v>285596.3775</v>
      </c>
      <c r="ABB61">
        <f t="shared" si="3770"/>
        <v>298316.736280891</v>
      </c>
      <c r="ABH61" s="348">
        <f>'Proy 2024 vs 2023'!KX32</f>
        <v>166451.83800000002</v>
      </c>
      <c r="ABI61">
        <f t="shared" si="3771"/>
        <v>173865.54232507938</v>
      </c>
    </row>
    <row r="62" spans="1:764">
      <c r="A62" s="601" t="s">
        <v>233</v>
      </c>
      <c r="H62" s="348"/>
      <c r="O62" s="348"/>
      <c r="V62" s="348"/>
      <c r="AC62" s="348"/>
      <c r="AJ62" s="348"/>
      <c r="AQ62" s="348"/>
      <c r="AX62" s="348"/>
      <c r="BE62" s="348"/>
      <c r="BL62" s="348"/>
      <c r="BS62" s="348"/>
      <c r="BZ62" s="348"/>
      <c r="CG62" s="348"/>
      <c r="CN62" s="348"/>
      <c r="CU62" s="348"/>
      <c r="DB62" s="348"/>
      <c r="DI62" s="348"/>
      <c r="DP62" s="348"/>
      <c r="DW62" s="348"/>
      <c r="ED62" s="348"/>
      <c r="EK62" s="348"/>
      <c r="ER62" s="348"/>
      <c r="EY62" s="348"/>
      <c r="FF62" s="348"/>
      <c r="FM62" s="348"/>
      <c r="FT62" s="348"/>
      <c r="GA62" s="348"/>
      <c r="GH62" s="348"/>
      <c r="GO62" s="348"/>
      <c r="GV62" s="348"/>
      <c r="HC62" s="348"/>
      <c r="HJ62" s="348"/>
      <c r="HQ62" s="348"/>
      <c r="HX62" s="348"/>
      <c r="IE62" s="348"/>
      <c r="IL62" s="348"/>
      <c r="IS62" s="348"/>
      <c r="IZ62" s="348"/>
      <c r="JG62" s="348"/>
      <c r="JN62" s="348"/>
      <c r="JO62" s="348"/>
      <c r="JU62" s="348"/>
      <c r="KB62" s="348"/>
      <c r="KI62" s="348"/>
      <c r="KP62" s="348"/>
      <c r="KW62" s="348"/>
      <c r="LD62" s="348"/>
      <c r="LK62" s="348"/>
      <c r="LR62" s="348"/>
      <c r="LY62" s="348"/>
      <c r="MF62" s="348"/>
      <c r="MM62" s="348"/>
      <c r="MT62" s="348"/>
      <c r="NA62" s="348"/>
      <c r="NH62" s="348"/>
      <c r="NO62" s="348"/>
      <c r="NV62" s="348"/>
      <c r="OC62" s="348"/>
      <c r="YB62" s="348"/>
    </row>
    <row r="63" spans="1:764">
      <c r="A63" s="601" t="s">
        <v>37</v>
      </c>
      <c r="H63" s="348"/>
      <c r="O63" s="348"/>
      <c r="V63" s="348"/>
      <c r="AC63" s="348"/>
      <c r="AJ63" s="348"/>
      <c r="AQ63" s="348"/>
      <c r="AX63" s="348"/>
      <c r="BE63" s="348"/>
      <c r="BL63" s="348"/>
      <c r="BS63" s="348"/>
      <c r="BZ63" s="348"/>
      <c r="CG63" s="348"/>
      <c r="CN63" s="348"/>
      <c r="CU63" s="348"/>
      <c r="DB63" s="348"/>
      <c r="DI63" s="348"/>
      <c r="DP63" s="348"/>
      <c r="DW63" s="348"/>
      <c r="ED63" s="348"/>
      <c r="EK63" s="348"/>
      <c r="ER63" s="348"/>
      <c r="EY63" s="348"/>
      <c r="FF63" s="348"/>
      <c r="FM63" s="348"/>
      <c r="FT63" s="348"/>
      <c r="GA63" s="348"/>
      <c r="GH63" s="348"/>
      <c r="GO63" s="348"/>
      <c r="GV63" s="348"/>
      <c r="HC63" s="348"/>
      <c r="HJ63" s="348"/>
      <c r="HQ63" s="348"/>
      <c r="HX63" s="348"/>
      <c r="IE63" s="348"/>
      <c r="IL63" s="348"/>
      <c r="IS63" s="348"/>
      <c r="IZ63" s="348"/>
      <c r="JG63" s="348"/>
      <c r="JN63" s="348"/>
      <c r="JO63" s="348"/>
      <c r="JU63" s="348"/>
      <c r="KB63" s="348"/>
      <c r="KI63" s="348"/>
      <c r="KP63" s="348"/>
      <c r="KW63" s="348"/>
      <c r="LD63" s="348"/>
      <c r="LK63" s="348"/>
      <c r="LR63" s="348"/>
      <c r="LY63" s="348"/>
      <c r="MF63" s="348"/>
      <c r="MM63" s="348"/>
      <c r="MT63" s="348"/>
      <c r="NA63" s="348"/>
      <c r="NH63" s="348"/>
      <c r="NO63" s="348"/>
      <c r="NV63" s="348"/>
      <c r="OC63" s="348"/>
      <c r="YB63" s="348"/>
    </row>
    <row r="64" spans="1:764" s="603" customFormat="1">
      <c r="B64" s="603">
        <f>SUM(B2:B27)</f>
        <v>0</v>
      </c>
      <c r="C64" s="603">
        <f t="shared" ref="C64:BN64" si="3772">SUM(C2:C27)</f>
        <v>330272.22537680005</v>
      </c>
      <c r="D64" s="603">
        <f t="shared" si="3772"/>
        <v>311009.55912030401</v>
      </c>
      <c r="E64" s="603">
        <f t="shared" si="3772"/>
        <v>271589.79061035207</v>
      </c>
      <c r="F64" s="603">
        <f t="shared" si="3772"/>
        <v>314683.61788755207</v>
      </c>
      <c r="G64" s="603">
        <f t="shared" si="3772"/>
        <v>452657.50693858403</v>
      </c>
      <c r="H64" s="603">
        <f t="shared" si="3772"/>
        <v>651344.15374640794</v>
      </c>
      <c r="I64" s="603">
        <f t="shared" si="3772"/>
        <v>259858.01682287001</v>
      </c>
      <c r="J64" s="603">
        <f t="shared" si="3772"/>
        <v>213933.55771688002</v>
      </c>
      <c r="K64" s="603">
        <f t="shared" si="3772"/>
        <v>217416.41529444998</v>
      </c>
      <c r="L64" s="603">
        <f t="shared" si="3772"/>
        <v>220776.32888179005</v>
      </c>
      <c r="M64" s="603">
        <f t="shared" si="3772"/>
        <v>249312.28610510004</v>
      </c>
      <c r="N64" s="603">
        <f t="shared" si="3772"/>
        <v>330445.03416943998</v>
      </c>
      <c r="O64" s="603">
        <f t="shared" si="3772"/>
        <v>507642.22080947005</v>
      </c>
      <c r="P64" s="603">
        <f t="shared" si="3772"/>
        <v>350692.17046011001</v>
      </c>
      <c r="Q64" s="603">
        <f t="shared" si="3772"/>
        <v>313169.45683632593</v>
      </c>
      <c r="R64" s="603">
        <f t="shared" si="3772"/>
        <v>270748.73393256601</v>
      </c>
      <c r="S64" s="603">
        <f t="shared" si="3772"/>
        <v>288846.25984791602</v>
      </c>
      <c r="T64" s="603">
        <f t="shared" si="3772"/>
        <v>300444.845429304</v>
      </c>
      <c r="U64" s="603">
        <f t="shared" si="3772"/>
        <v>399871.76190928201</v>
      </c>
      <c r="V64" s="603">
        <f t="shared" si="3772"/>
        <v>603267.502364496</v>
      </c>
      <c r="W64" s="603">
        <f t="shared" si="3772"/>
        <v>314085.25346345</v>
      </c>
      <c r="X64" s="603">
        <f t="shared" si="3772"/>
        <v>281990.32270150998</v>
      </c>
      <c r="Y64" s="603">
        <f t="shared" si="3772"/>
        <v>243825.49374931</v>
      </c>
      <c r="Z64" s="603">
        <f t="shared" si="3772"/>
        <v>259799.42861855999</v>
      </c>
      <c r="AA64" s="603">
        <f t="shared" si="3772"/>
        <v>270439.23510043992</v>
      </c>
      <c r="AB64" s="603">
        <f t="shared" si="3772"/>
        <v>359370.12480437005</v>
      </c>
      <c r="AC64" s="603">
        <f t="shared" si="3772"/>
        <v>541459.95786236005</v>
      </c>
      <c r="AD64" s="603">
        <f t="shared" si="3772"/>
        <v>302615.42904224992</v>
      </c>
      <c r="AE64" s="603">
        <f t="shared" si="3772"/>
        <v>249893.86617179995</v>
      </c>
      <c r="AF64" s="603">
        <f t="shared" si="3772"/>
        <v>253954.09038491</v>
      </c>
      <c r="AG64" s="603">
        <f t="shared" si="3772"/>
        <v>257695.51236693002</v>
      </c>
      <c r="AH64" s="603">
        <f t="shared" si="3772"/>
        <v>290894.58522257995</v>
      </c>
      <c r="AI64" s="603">
        <f t="shared" si="3772"/>
        <v>385058.96473501</v>
      </c>
      <c r="AJ64" s="603">
        <f t="shared" si="3772"/>
        <v>591713.95977652015</v>
      </c>
      <c r="AK64" s="603">
        <f t="shared" si="3772"/>
        <v>345914.14704917499</v>
      </c>
      <c r="AL64" s="603">
        <f t="shared" si="3772"/>
        <v>287210.65894374996</v>
      </c>
      <c r="AM64" s="603">
        <f t="shared" si="3772"/>
        <v>291860.65326968493</v>
      </c>
      <c r="AN64" s="603">
        <f t="shared" si="3772"/>
        <v>295785.069929855</v>
      </c>
      <c r="AO64" s="603">
        <f t="shared" si="3772"/>
        <v>333668.04012403003</v>
      </c>
      <c r="AP64" s="603">
        <f t="shared" si="3772"/>
        <v>440651.54545169743</v>
      </c>
      <c r="AQ64" s="603">
        <f t="shared" si="3772"/>
        <v>677495.13855680753</v>
      </c>
      <c r="AR64" s="603">
        <f t="shared" si="3772"/>
        <v>387901.61895209993</v>
      </c>
      <c r="AS64" s="603">
        <f t="shared" si="3772"/>
        <v>408011.90894036001</v>
      </c>
      <c r="AT64" s="603">
        <f t="shared" si="3772"/>
        <v>529898.38603849197</v>
      </c>
      <c r="AU64" s="603">
        <f t="shared" si="3772"/>
        <v>334115.97126771597</v>
      </c>
      <c r="AV64" s="603">
        <f t="shared" si="3772"/>
        <v>357654.76943069592</v>
      </c>
      <c r="AW64" s="603">
        <f t="shared" si="3772"/>
        <v>401002.74009576201</v>
      </c>
      <c r="AX64" s="603">
        <f t="shared" si="3772"/>
        <v>592589.46701487387</v>
      </c>
      <c r="AY64" s="603">
        <f t="shared" si="3772"/>
        <v>321209.12812009989</v>
      </c>
      <c r="AZ64" s="603">
        <f t="shared" si="3772"/>
        <v>261997.61602519997</v>
      </c>
      <c r="BA64" s="603">
        <f t="shared" si="3772"/>
        <v>266288.94064365997</v>
      </c>
      <c r="BB64" s="603">
        <f t="shared" si="3772"/>
        <v>270993.66922738001</v>
      </c>
      <c r="BC64" s="603">
        <f t="shared" si="3772"/>
        <v>306370.57483507995</v>
      </c>
      <c r="BD64" s="603">
        <f t="shared" si="3772"/>
        <v>407682.24352946004</v>
      </c>
      <c r="BE64" s="603">
        <f t="shared" si="3772"/>
        <v>625744.09181911999</v>
      </c>
      <c r="BF64" s="603">
        <f t="shared" si="3772"/>
        <v>291279.57120271004</v>
      </c>
      <c r="BG64" s="603">
        <f t="shared" si="3772"/>
        <v>242467.29120704805</v>
      </c>
      <c r="BH64" s="603">
        <f t="shared" si="3772"/>
        <v>246386.35460650764</v>
      </c>
      <c r="BI64" s="603">
        <f t="shared" si="3772"/>
        <v>249551.17792271479</v>
      </c>
      <c r="BJ64" s="603">
        <f t="shared" si="3772"/>
        <v>281424.52192584885</v>
      </c>
      <c r="BK64" s="603">
        <f t="shared" si="3772"/>
        <v>371251.32478294364</v>
      </c>
      <c r="BL64" s="603">
        <f t="shared" si="3772"/>
        <v>570933.18692422716</v>
      </c>
      <c r="BM64" s="603">
        <f t="shared" si="3772"/>
        <v>303943.41198181</v>
      </c>
      <c r="BN64" s="603">
        <f t="shared" si="3772"/>
        <v>251088.25814154407</v>
      </c>
      <c r="BO64" s="603">
        <f t="shared" ref="BO64:DZ64" si="3773">SUM(BO2:BO27)</f>
        <v>255166.85267489878</v>
      </c>
      <c r="BP64" s="603">
        <f t="shared" si="3773"/>
        <v>258902.6336211524</v>
      </c>
      <c r="BQ64" s="603">
        <f t="shared" si="3773"/>
        <v>292243.24581143446</v>
      </c>
      <c r="BR64" s="603">
        <f t="shared" si="3773"/>
        <v>386779.90029622673</v>
      </c>
      <c r="BS64" s="603">
        <f t="shared" si="3773"/>
        <v>594380.59210893349</v>
      </c>
      <c r="BT64" s="603">
        <f t="shared" si="3773"/>
        <v>338743.39842090994</v>
      </c>
      <c r="BU64" s="603">
        <f t="shared" si="3773"/>
        <v>278902.71614480799</v>
      </c>
      <c r="BV64" s="603">
        <f t="shared" si="3773"/>
        <v>283443.01055441954</v>
      </c>
      <c r="BW64" s="603">
        <f t="shared" si="3773"/>
        <v>287817.23010549089</v>
      </c>
      <c r="BX64" s="603">
        <f t="shared" si="3773"/>
        <v>325014.81297370477</v>
      </c>
      <c r="BY64" s="603">
        <f t="shared" si="3773"/>
        <v>430766.59830917569</v>
      </c>
      <c r="BZ64" s="603">
        <f t="shared" si="3773"/>
        <v>661765.70070349122</v>
      </c>
      <c r="CA64" s="603">
        <f t="shared" si="3773"/>
        <v>312493.77022373001</v>
      </c>
      <c r="CB64" s="603">
        <f t="shared" si="3773"/>
        <v>257758.83627598407</v>
      </c>
      <c r="CC64" s="603">
        <f t="shared" si="3773"/>
        <v>261949.94669669081</v>
      </c>
      <c r="CD64" s="603">
        <f t="shared" si="3773"/>
        <v>265879.46783380845</v>
      </c>
      <c r="CE64" s="603">
        <f t="shared" si="3773"/>
        <v>300174.67497073032</v>
      </c>
      <c r="CF64" s="603">
        <f t="shared" si="3773"/>
        <v>397535.34350182884</v>
      </c>
      <c r="CG64" s="603">
        <f t="shared" si="3773"/>
        <v>610820.12967322767</v>
      </c>
      <c r="CH64" s="603">
        <f t="shared" si="3773"/>
        <v>314543.5013154</v>
      </c>
      <c r="CI64" s="603">
        <f t="shared" si="3773"/>
        <v>260140.61700480006</v>
      </c>
      <c r="CJ64" s="603">
        <f t="shared" si="3773"/>
        <v>264363.12422043999</v>
      </c>
      <c r="CK64" s="603">
        <f t="shared" si="3773"/>
        <v>268162.49444292008</v>
      </c>
      <c r="CL64" s="603">
        <f t="shared" si="3773"/>
        <v>302653.32036072004</v>
      </c>
      <c r="CM64" s="603">
        <f t="shared" si="3773"/>
        <v>400363.14478664001</v>
      </c>
      <c r="CN64" s="603">
        <f t="shared" si="3773"/>
        <v>615321.33066908002</v>
      </c>
      <c r="CO64" s="603">
        <f t="shared" si="3773"/>
        <v>281123.06606758403</v>
      </c>
      <c r="CP64" s="603">
        <f t="shared" si="3773"/>
        <v>287582.69534303399</v>
      </c>
      <c r="CQ64" s="603">
        <f t="shared" si="3773"/>
        <v>308511.89419549215</v>
      </c>
      <c r="CR64" s="603">
        <f t="shared" si="3773"/>
        <v>394295.77097346797</v>
      </c>
      <c r="CS64" s="603">
        <f t="shared" si="3773"/>
        <v>445714.42000605003</v>
      </c>
      <c r="CT64" s="603">
        <f t="shared" si="3773"/>
        <v>327374.01167980605</v>
      </c>
      <c r="CU64" s="603">
        <f t="shared" si="3773"/>
        <v>539249.85191456601</v>
      </c>
      <c r="CV64" s="603">
        <f t="shared" si="3773"/>
        <v>380099.43116152001</v>
      </c>
      <c r="CW64" s="603">
        <f t="shared" si="3773"/>
        <v>316146.89896148804</v>
      </c>
      <c r="CX64" s="603">
        <f t="shared" si="3773"/>
        <v>321259.55551165767</v>
      </c>
      <c r="CY64" s="603">
        <f t="shared" si="3773"/>
        <v>325447.17276188475</v>
      </c>
      <c r="CZ64" s="603">
        <f t="shared" si="3773"/>
        <v>367050.51630954881</v>
      </c>
      <c r="DA64" s="603">
        <f t="shared" si="3773"/>
        <v>484375.39658521372</v>
      </c>
      <c r="DB64" s="603">
        <f t="shared" si="3773"/>
        <v>744844.6131806873</v>
      </c>
      <c r="DC64" s="603">
        <f t="shared" si="3773"/>
        <v>372727.09090331994</v>
      </c>
      <c r="DD64" s="603">
        <f t="shared" si="3773"/>
        <v>295132.44413937605</v>
      </c>
      <c r="DE64" s="603">
        <f t="shared" si="3773"/>
        <v>299840.01882641122</v>
      </c>
      <c r="DF64" s="603">
        <f t="shared" si="3773"/>
        <v>302267.79653753759</v>
      </c>
      <c r="DG64" s="603">
        <f t="shared" si="3773"/>
        <v>340026.35677834565</v>
      </c>
      <c r="DH64" s="603">
        <f t="shared" si="3773"/>
        <v>475474.87472114316</v>
      </c>
      <c r="DI64" s="603">
        <f t="shared" si="3773"/>
        <v>731507.93891946645</v>
      </c>
      <c r="DJ64" s="603">
        <f t="shared" si="3773"/>
        <v>358521.83236261283</v>
      </c>
      <c r="DK64" s="603">
        <f t="shared" si="3773"/>
        <v>327829.93514248315</v>
      </c>
      <c r="DL64" s="603">
        <f t="shared" si="3773"/>
        <v>297138.03792235354</v>
      </c>
      <c r="DM64" s="603">
        <f t="shared" si="3773"/>
        <v>335924.50144229765</v>
      </c>
      <c r="DN64" s="603">
        <f t="shared" si="3773"/>
        <v>379432.79530380009</v>
      </c>
      <c r="DO64" s="603">
        <f t="shared" si="3773"/>
        <v>589891.51909897442</v>
      </c>
      <c r="DP64" s="603">
        <f t="shared" si="3773"/>
        <v>1084334.6105793042</v>
      </c>
      <c r="DQ64" s="603">
        <f t="shared" si="3773"/>
        <v>426785.11983937997</v>
      </c>
      <c r="DR64" s="603">
        <f t="shared" si="3773"/>
        <v>357666.13089526404</v>
      </c>
      <c r="DS64" s="603">
        <f t="shared" si="3773"/>
        <v>363421.94553693687</v>
      </c>
      <c r="DT64" s="603">
        <f t="shared" si="3773"/>
        <v>367517.30071146647</v>
      </c>
      <c r="DU64" s="603">
        <f t="shared" si="3773"/>
        <v>414116.45757767837</v>
      </c>
      <c r="DV64" s="603">
        <f t="shared" si="3773"/>
        <v>544725.66127948475</v>
      </c>
      <c r="DW64" s="603">
        <f t="shared" si="3773"/>
        <v>838254.53345578955</v>
      </c>
      <c r="DX64" s="603">
        <f t="shared" si="3773"/>
        <v>455259.89209607919</v>
      </c>
      <c r="DY64" s="603">
        <f t="shared" si="3773"/>
        <v>407648.44270660169</v>
      </c>
      <c r="DZ64" s="603">
        <f t="shared" si="3773"/>
        <v>681119.16440649377</v>
      </c>
      <c r="EA64" s="603">
        <f t="shared" ref="EA64:ED64" si="3774">SUM(EA2:EA27)</f>
        <v>715352.19000058074</v>
      </c>
      <c r="EB64" s="603">
        <f t="shared" si="3774"/>
        <v>379317.66290459846</v>
      </c>
      <c r="EC64" s="603">
        <f t="shared" si="3774"/>
        <v>510741.00254166883</v>
      </c>
      <c r="ED64" s="603">
        <f t="shared" si="3774"/>
        <v>785392.17339997762</v>
      </c>
      <c r="EE64" s="603">
        <f t="shared" ref="EE64:GL64" si="3775">SUM(EE2:EE31)</f>
        <v>375246.78849309997</v>
      </c>
      <c r="EF64" s="603">
        <f t="shared" si="3775"/>
        <v>315529.59099621809</v>
      </c>
      <c r="EG64" s="603">
        <f t="shared" si="3775"/>
        <v>319296.9661304676</v>
      </c>
      <c r="EH64" s="603">
        <f t="shared" si="3775"/>
        <v>334811.2948674548</v>
      </c>
      <c r="EI64" s="603">
        <f t="shared" si="3775"/>
        <v>376669.92041287874</v>
      </c>
      <c r="EJ64" s="603">
        <f t="shared" si="3775"/>
        <v>470263.19993185363</v>
      </c>
      <c r="EK64" s="603">
        <f t="shared" si="3775"/>
        <v>685900.97344002721</v>
      </c>
      <c r="EL64" s="603">
        <f t="shared" si="3775"/>
        <v>363834.94998662005</v>
      </c>
      <c r="EM64" s="603">
        <f t="shared" si="3775"/>
        <v>303753.242901102</v>
      </c>
      <c r="EN64" s="603">
        <f t="shared" si="3775"/>
        <v>307432.92766911641</v>
      </c>
      <c r="EO64" s="603">
        <f t="shared" si="3775"/>
        <v>322600.78015777725</v>
      </c>
      <c r="EP64" s="603">
        <f t="shared" si="3775"/>
        <v>363250.86747631326</v>
      </c>
      <c r="EQ64" s="603">
        <f t="shared" si="3775"/>
        <v>455538.87164735049</v>
      </c>
      <c r="ER64" s="603">
        <f t="shared" si="3775"/>
        <v>665046.294969721</v>
      </c>
      <c r="ES64" s="603">
        <f t="shared" si="3775"/>
        <v>365608.35224758007</v>
      </c>
      <c r="ET64" s="603">
        <f t="shared" si="3775"/>
        <v>309125.44700557605</v>
      </c>
      <c r="EU64" s="603">
        <f t="shared" si="3775"/>
        <v>308863.54916426318</v>
      </c>
      <c r="EV64" s="603">
        <f t="shared" si="3775"/>
        <v>295482.85249805357</v>
      </c>
      <c r="EW64" s="603">
        <f t="shared" si="3775"/>
        <v>344877.77174832171</v>
      </c>
      <c r="EX64" s="603">
        <f t="shared" si="3775"/>
        <v>481237.56540568516</v>
      </c>
      <c r="EY64" s="603">
        <f t="shared" si="3775"/>
        <v>702666.45053452032</v>
      </c>
      <c r="EZ64" s="603">
        <f t="shared" si="3775"/>
        <v>387088.24024210009</v>
      </c>
      <c r="FA64" s="603">
        <f t="shared" si="3775"/>
        <v>329318.39171236003</v>
      </c>
      <c r="FB64" s="603">
        <f t="shared" si="3775"/>
        <v>328905.86816288403</v>
      </c>
      <c r="FC64" s="603">
        <f t="shared" si="3775"/>
        <v>313822.22439795203</v>
      </c>
      <c r="FD64" s="603">
        <f t="shared" si="3775"/>
        <v>366303.12541181198</v>
      </c>
      <c r="FE64" s="603">
        <f t="shared" si="3775"/>
        <v>510544.93737061397</v>
      </c>
      <c r="FF64" s="603">
        <f t="shared" si="3775"/>
        <v>744913.29268227809</v>
      </c>
      <c r="FG64" s="603">
        <f t="shared" si="3775"/>
        <v>397466.9454140201</v>
      </c>
      <c r="FH64" s="603">
        <f t="shared" si="3775"/>
        <v>336127.67034750408</v>
      </c>
      <c r="FI64" s="603">
        <f t="shared" si="3775"/>
        <v>335838.5926469008</v>
      </c>
      <c r="FJ64" s="603">
        <f t="shared" si="3775"/>
        <v>321262.37407274835</v>
      </c>
      <c r="FK64" s="603">
        <f t="shared" si="3775"/>
        <v>374967.42567564046</v>
      </c>
      <c r="FL64" s="603">
        <f t="shared" si="3775"/>
        <v>523205.25229837879</v>
      </c>
      <c r="FM64" s="603">
        <f t="shared" si="3775"/>
        <v>763926.88952080777</v>
      </c>
      <c r="FN64" s="603">
        <f t="shared" si="3775"/>
        <v>361169.01842686004</v>
      </c>
      <c r="FO64" s="603">
        <f t="shared" si="3775"/>
        <v>302464.19525819208</v>
      </c>
      <c r="FP64" s="603">
        <f t="shared" si="3775"/>
        <v>302399.05036969431</v>
      </c>
      <c r="FQ64" s="603">
        <f t="shared" si="3775"/>
        <v>290493.10287362122</v>
      </c>
      <c r="FR64" s="603">
        <f t="shared" si="3775"/>
        <v>339024.92010997719</v>
      </c>
      <c r="FS64" s="603">
        <f t="shared" si="3775"/>
        <v>473914.01556836854</v>
      </c>
      <c r="FT64" s="603">
        <f t="shared" si="3775"/>
        <v>692754.02956128679</v>
      </c>
      <c r="FU64" s="603">
        <f>SUM(FU2:FU31)</f>
        <v>406065.98270711995</v>
      </c>
      <c r="FV64" s="603">
        <f>SUM(FV2:FV31)</f>
        <v>342365.12358998408</v>
      </c>
      <c r="FW64" s="603">
        <f>SUM(FW2:FW31)</f>
        <v>342138.66209132486</v>
      </c>
      <c r="FX64" s="603">
        <f>SUM(FX2:FX31)</f>
        <v>327713.98080983042</v>
      </c>
      <c r="FY64" s="603">
        <f t="shared" si="3775"/>
        <v>382487.22969378246</v>
      </c>
      <c r="FZ64" s="603">
        <f t="shared" si="3775"/>
        <v>533997.95146565291</v>
      </c>
      <c r="GA64" s="603">
        <f t="shared" si="3775"/>
        <v>779963.00789830554</v>
      </c>
      <c r="GB64" s="603">
        <f t="shared" si="3775"/>
        <v>429081.53062049998</v>
      </c>
      <c r="GC64" s="603">
        <f t="shared" si="3775"/>
        <v>368589.14019809995</v>
      </c>
      <c r="GD64" s="603">
        <f t="shared" si="3775"/>
        <v>360297.08436912001</v>
      </c>
      <c r="GE64" s="603">
        <f t="shared" si="3775"/>
        <v>347681.33840826002</v>
      </c>
      <c r="GF64" s="603">
        <f t="shared" si="3775"/>
        <v>405820.71204155992</v>
      </c>
      <c r="GG64" s="603">
        <f t="shared" si="3775"/>
        <v>565735.14200007019</v>
      </c>
      <c r="GH64" s="603">
        <f t="shared" si="3775"/>
        <v>825542.19526238996</v>
      </c>
      <c r="GI64" s="603">
        <f t="shared" si="3775"/>
        <v>406781.55576150009</v>
      </c>
      <c r="GJ64" s="603">
        <f t="shared" si="3775"/>
        <v>340713.71180832008</v>
      </c>
      <c r="GK64" s="603">
        <f t="shared" si="3775"/>
        <v>340636.95167096</v>
      </c>
      <c r="GL64" s="603">
        <f t="shared" si="3775"/>
        <v>327204.41739458998</v>
      </c>
      <c r="GM64" s="603">
        <f t="shared" ref="GM64:IX64" si="3776">SUM(GM2:GM31)</f>
        <v>381869.99427309004</v>
      </c>
      <c r="GN64" s="603">
        <f t="shared" si="3776"/>
        <v>533791.1826621301</v>
      </c>
      <c r="GO64" s="603">
        <f t="shared" si="3776"/>
        <v>780267.05962941004</v>
      </c>
      <c r="GP64" s="603">
        <f t="shared" si="3776"/>
        <v>392767.08604299999</v>
      </c>
      <c r="GQ64" s="603">
        <f t="shared" si="3776"/>
        <v>332431.65287824004</v>
      </c>
      <c r="GR64" s="603">
        <f t="shared" si="3776"/>
        <v>332127.45101272</v>
      </c>
      <c r="GS64" s="603">
        <f t="shared" si="3776"/>
        <v>317597.88623137999</v>
      </c>
      <c r="GT64" s="603">
        <f t="shared" si="3776"/>
        <v>370693.12560837989</v>
      </c>
      <c r="GU64" s="603">
        <f t="shared" si="3776"/>
        <v>517160.38609466015</v>
      </c>
      <c r="GV64" s="603">
        <f t="shared" si="3776"/>
        <v>755026.04453162011</v>
      </c>
      <c r="GW64" s="603">
        <f t="shared" si="3776"/>
        <v>403249.52445049997</v>
      </c>
      <c r="GX64" s="603">
        <f t="shared" si="3776"/>
        <v>332524.48262204003</v>
      </c>
      <c r="GY64" s="603">
        <f t="shared" si="3776"/>
        <v>332796.61408902006</v>
      </c>
      <c r="GZ64" s="603">
        <f t="shared" si="3776"/>
        <v>321841.41303117998</v>
      </c>
      <c r="HA64" s="603">
        <f t="shared" si="3776"/>
        <v>375558.61670168006</v>
      </c>
      <c r="HB64" s="603">
        <f t="shared" si="3776"/>
        <v>526493.54319451004</v>
      </c>
      <c r="HC64" s="603">
        <f t="shared" si="3776"/>
        <v>771008.81681106996</v>
      </c>
      <c r="HD64" s="603">
        <f t="shared" si="3776"/>
        <v>404277.34641499998</v>
      </c>
      <c r="HE64" s="603">
        <f t="shared" si="3776"/>
        <v>332844.39839912002</v>
      </c>
      <c r="HF64" s="603">
        <f t="shared" si="3776"/>
        <v>333152.34910660004</v>
      </c>
      <c r="HG64" s="603">
        <f t="shared" si="3776"/>
        <v>322407.34976836003</v>
      </c>
      <c r="HH64" s="603">
        <f t="shared" si="3776"/>
        <v>376213.68620096007</v>
      </c>
      <c r="HI64" s="603">
        <f t="shared" si="3776"/>
        <v>527566.89768802014</v>
      </c>
      <c r="HJ64" s="603">
        <f t="shared" si="3776"/>
        <v>772723.51142194006</v>
      </c>
      <c r="HK64" s="603">
        <f t="shared" si="3776"/>
        <v>373615.11071699997</v>
      </c>
      <c r="HL64" s="603">
        <f t="shared" si="3776"/>
        <v>308984.72925864003</v>
      </c>
      <c r="HM64" s="603">
        <f t="shared" si="3776"/>
        <v>309177.13783268002</v>
      </c>
      <c r="HN64" s="603">
        <f t="shared" si="3776"/>
        <v>298622.13922176004</v>
      </c>
      <c r="HO64" s="603">
        <f t="shared" si="3776"/>
        <v>348472.96579716005</v>
      </c>
      <c r="HP64" s="603">
        <f t="shared" si="3776"/>
        <v>488258.74471782002</v>
      </c>
      <c r="HQ64" s="603">
        <f t="shared" si="3776"/>
        <v>714774.04105494008</v>
      </c>
      <c r="HR64" s="603">
        <f t="shared" si="3776"/>
        <v>375360.20399200002</v>
      </c>
      <c r="HS64" s="603">
        <f t="shared" si="3776"/>
        <v>313480.76195680001</v>
      </c>
      <c r="HT64" s="603">
        <f t="shared" si="3776"/>
        <v>313470.83912367997</v>
      </c>
      <c r="HU64" s="603">
        <f t="shared" si="3776"/>
        <v>301488.79492184002</v>
      </c>
      <c r="HV64" s="603">
        <f t="shared" si="3776"/>
        <v>351848.93687704008</v>
      </c>
      <c r="HW64" s="603">
        <f t="shared" si="3776"/>
        <v>492093.37468688004</v>
      </c>
      <c r="HX64" s="603">
        <f t="shared" si="3776"/>
        <v>719561.91804175999</v>
      </c>
      <c r="HY64" s="603">
        <f t="shared" si="3776"/>
        <v>385723.97289099998</v>
      </c>
      <c r="HZ64" s="603">
        <f t="shared" si="3776"/>
        <v>327534.08098096005</v>
      </c>
      <c r="IA64" s="603">
        <f t="shared" si="3776"/>
        <v>327164.52852264006</v>
      </c>
      <c r="IB64" s="603">
        <f t="shared" si="3776"/>
        <v>312415.50084410008</v>
      </c>
      <c r="IC64" s="603">
        <f t="shared" si="3776"/>
        <v>364654.9571155</v>
      </c>
      <c r="ID64" s="603">
        <f t="shared" si="3776"/>
        <v>508428.08226170001</v>
      </c>
      <c r="IE64" s="603">
        <f t="shared" si="3776"/>
        <v>741991.82418409991</v>
      </c>
      <c r="IF64" s="603">
        <f t="shared" si="3776"/>
        <v>388683.41850899992</v>
      </c>
      <c r="IG64" s="603">
        <f t="shared" si="3776"/>
        <v>334327.90877843992</v>
      </c>
      <c r="IH64" s="603">
        <f t="shared" si="3776"/>
        <v>333670.53964586003</v>
      </c>
      <c r="II64" s="603">
        <f t="shared" si="3776"/>
        <v>316876.39528485003</v>
      </c>
      <c r="IJ64" s="603">
        <f t="shared" si="3776"/>
        <v>369904.33926044992</v>
      </c>
      <c r="IK64" s="603">
        <f t="shared" si="3776"/>
        <v>514508.15707470005</v>
      </c>
      <c r="IL64" s="603">
        <f t="shared" si="3776"/>
        <v>749716.99214669981</v>
      </c>
      <c r="IM64" s="603">
        <f t="shared" si="3776"/>
        <v>340738.22232949996</v>
      </c>
      <c r="IN64" s="603">
        <f t="shared" si="3776"/>
        <v>284360.01914180006</v>
      </c>
      <c r="IO64" s="603">
        <f t="shared" si="3776"/>
        <v>284364.74628218001</v>
      </c>
      <c r="IP64" s="603">
        <f t="shared" si="3776"/>
        <v>273580.99708234007</v>
      </c>
      <c r="IQ64" s="603">
        <f t="shared" si="3776"/>
        <v>319277.40191503998</v>
      </c>
      <c r="IR64" s="603">
        <f t="shared" si="3776"/>
        <v>446599.28570413002</v>
      </c>
      <c r="IS64" s="603">
        <f t="shared" si="3776"/>
        <v>653093.96464500995</v>
      </c>
      <c r="IT64" s="603">
        <f t="shared" si="3776"/>
        <v>381638.884823</v>
      </c>
      <c r="IU64" s="603">
        <f t="shared" si="3776"/>
        <v>319624.4689796</v>
      </c>
      <c r="IV64" s="603">
        <f t="shared" si="3776"/>
        <v>319554.46005892003</v>
      </c>
      <c r="IW64" s="603">
        <f t="shared" si="3776"/>
        <v>306965.77865716</v>
      </c>
      <c r="IX64" s="603">
        <f t="shared" si="3776"/>
        <v>358249.81305295997</v>
      </c>
      <c r="IY64" s="603">
        <f t="shared" ref="IY64:LJ64" si="3777">SUM(IY2:IY31)</f>
        <v>500782.85657362011</v>
      </c>
      <c r="IZ64" s="603">
        <f t="shared" si="3777"/>
        <v>732025.39525474014</v>
      </c>
      <c r="JA64" s="603">
        <f t="shared" si="3777"/>
        <v>317655.20792049996</v>
      </c>
      <c r="JB64" s="603">
        <f t="shared" si="3777"/>
        <v>263814.81511107995</v>
      </c>
      <c r="JC64" s="603">
        <f t="shared" si="3777"/>
        <v>263904.53198282002</v>
      </c>
      <c r="JD64" s="603">
        <f t="shared" si="3777"/>
        <v>254429.65491560005</v>
      </c>
      <c r="JE64" s="603">
        <f t="shared" si="3777"/>
        <v>296914.34242929996</v>
      </c>
      <c r="JF64" s="603">
        <f t="shared" si="3777"/>
        <v>415692.45927694999</v>
      </c>
      <c r="JG64" s="603">
        <f t="shared" si="3777"/>
        <v>608242.3142637501</v>
      </c>
      <c r="JH64" s="603">
        <f t="shared" si="3777"/>
        <v>325698.84347649995</v>
      </c>
      <c r="JI64" s="603">
        <f t="shared" si="3777"/>
        <v>270204.60049864004</v>
      </c>
      <c r="JJ64" s="603">
        <f t="shared" si="3777"/>
        <v>270315.92872956005</v>
      </c>
      <c r="JK64" s="603">
        <f t="shared" si="3777"/>
        <v>260732.23713455006</v>
      </c>
      <c r="JL64" s="603">
        <f t="shared" si="3777"/>
        <v>304266.40876164997</v>
      </c>
      <c r="JM64" s="603">
        <f t="shared" si="3777"/>
        <v>426070.69967135007</v>
      </c>
      <c r="JN64" s="603">
        <f t="shared" si="3777"/>
        <v>623506.25392774993</v>
      </c>
      <c r="JO64" s="603">
        <f t="shared" si="3777"/>
        <v>354661.65930349997</v>
      </c>
      <c r="JP64" s="603">
        <f t="shared" si="3777"/>
        <v>291757.62009979994</v>
      </c>
      <c r="JQ64" s="603">
        <f t="shared" si="3777"/>
        <v>292043.60979413998</v>
      </c>
      <c r="JR64" s="603">
        <f t="shared" si="3777"/>
        <v>282724.64477752004</v>
      </c>
      <c r="JS64" s="603">
        <f t="shared" si="3777"/>
        <v>329905.96011662</v>
      </c>
      <c r="JT64" s="603">
        <f t="shared" si="3777"/>
        <v>462699.2017708901</v>
      </c>
      <c r="JU64" s="603">
        <f t="shared" si="3777"/>
        <v>677776.67743753013</v>
      </c>
      <c r="JV64" s="603">
        <f t="shared" si="3777"/>
        <v>383164.1050255</v>
      </c>
      <c r="JW64" s="603">
        <f t="shared" si="3777"/>
        <v>313085.40713476</v>
      </c>
      <c r="JX64" s="603">
        <f t="shared" si="3777"/>
        <v>313535.46938202006</v>
      </c>
      <c r="JY64" s="603">
        <f t="shared" si="3777"/>
        <v>304424.05939754</v>
      </c>
      <c r="JZ64" s="603">
        <f t="shared" si="3777"/>
        <v>355205.17448464007</v>
      </c>
      <c r="KA64" s="603">
        <f t="shared" si="3777"/>
        <v>498805.22749853006</v>
      </c>
      <c r="KB64" s="603">
        <f t="shared" si="3777"/>
        <v>731240.17497701012</v>
      </c>
      <c r="KC64" s="603">
        <f t="shared" si="3777"/>
        <v>424778.32869400003</v>
      </c>
      <c r="KD64" s="603">
        <f t="shared" si="3777"/>
        <v>351186.38530119997</v>
      </c>
      <c r="KE64" s="603">
        <f t="shared" si="3777"/>
        <v>351412.5328707599</v>
      </c>
      <c r="KF64" s="603">
        <f t="shared" si="3777"/>
        <v>339462.22356218001</v>
      </c>
      <c r="KG64" s="603">
        <f t="shared" si="3777"/>
        <v>396129.61725657998</v>
      </c>
      <c r="KH64" s="603">
        <f t="shared" si="3777"/>
        <v>555064.86127076007</v>
      </c>
      <c r="KI64" s="603">
        <f t="shared" si="3777"/>
        <v>812603.19324451999</v>
      </c>
      <c r="KJ64" s="603">
        <f t="shared" si="3777"/>
        <v>501927.96857914008</v>
      </c>
      <c r="KK64" s="603">
        <f t="shared" si="3777"/>
        <v>381741.61002713011</v>
      </c>
      <c r="KL64" s="603">
        <f t="shared" si="3777"/>
        <v>416802.08483882016</v>
      </c>
      <c r="KM64" s="603">
        <f t="shared" si="3777"/>
        <v>477845.12457191007</v>
      </c>
      <c r="KN64" s="603">
        <f t="shared" si="3777"/>
        <v>577364.18361608009</v>
      </c>
      <c r="KO64" s="603">
        <f t="shared" si="3777"/>
        <v>826060.15142052015</v>
      </c>
      <c r="KP64" s="603">
        <f t="shared" si="3777"/>
        <v>1203659.4372903705</v>
      </c>
      <c r="KQ64" s="603">
        <f t="shared" si="3777"/>
        <v>418601.95006550004</v>
      </c>
      <c r="KR64" s="603">
        <f t="shared" si="3777"/>
        <v>360041.77907696005</v>
      </c>
      <c r="KS64" s="603">
        <f t="shared" si="3777"/>
        <v>359335.18750111997</v>
      </c>
      <c r="KT64" s="603">
        <f t="shared" si="3777"/>
        <v>341257.67125519004</v>
      </c>
      <c r="KU64" s="603">
        <f t="shared" si="3777"/>
        <v>398365.51562729006</v>
      </c>
      <c r="KV64" s="603">
        <f t="shared" si="3777"/>
        <v>554101.39003333007</v>
      </c>
      <c r="KW64" s="603">
        <f t="shared" si="3777"/>
        <v>807415.90884061006</v>
      </c>
      <c r="KX64" s="603">
        <f t="shared" si="3777"/>
        <v>369737.7101425</v>
      </c>
      <c r="KY64" s="603">
        <f t="shared" si="3777"/>
        <v>310229.48874676001</v>
      </c>
      <c r="KZ64" s="603">
        <f t="shared" si="3777"/>
        <v>310123.56337570003</v>
      </c>
      <c r="LA64" s="603">
        <f t="shared" si="3777"/>
        <v>297669.16585448006</v>
      </c>
      <c r="LB64" s="603">
        <f t="shared" si="3777"/>
        <v>347405.76912777999</v>
      </c>
      <c r="LC64" s="603">
        <f t="shared" si="3777"/>
        <v>485457.58962611016</v>
      </c>
      <c r="LD64" s="603">
        <f t="shared" si="3777"/>
        <v>709469.33062667015</v>
      </c>
      <c r="LE64" s="603">
        <f t="shared" si="3777"/>
        <v>503304.78451849998</v>
      </c>
      <c r="LF64" s="603">
        <f t="shared" si="3777"/>
        <v>423002.01128287986</v>
      </c>
      <c r="LG64" s="603">
        <f t="shared" si="3777"/>
        <v>422811.04190023988</v>
      </c>
      <c r="LH64" s="603">
        <f t="shared" si="3777"/>
        <v>405540.39234061009</v>
      </c>
      <c r="LI64" s="603">
        <f t="shared" si="3777"/>
        <v>473307.88980611006</v>
      </c>
      <c r="LJ64" s="603">
        <f t="shared" si="3777"/>
        <v>661185.96576427016</v>
      </c>
      <c r="LK64" s="603">
        <f t="shared" ref="LK64:NV64" si="3778">SUM(LK2:LK31)</f>
        <v>966097.42518739018</v>
      </c>
      <c r="LL64" s="603">
        <f t="shared" si="3778"/>
        <v>506536.8338759999</v>
      </c>
      <c r="LM64" s="603">
        <f t="shared" si="3778"/>
        <v>442024.79125260015</v>
      </c>
      <c r="LN64" s="603">
        <f t="shared" si="3778"/>
        <v>440747.05618453998</v>
      </c>
      <c r="LO64" s="603">
        <f t="shared" si="3778"/>
        <v>416006.37276837003</v>
      </c>
      <c r="LP64" s="603">
        <f t="shared" si="3778"/>
        <v>485685.79771497013</v>
      </c>
      <c r="LQ64" s="603">
        <f t="shared" si="3778"/>
        <v>673732.75193184009</v>
      </c>
      <c r="LR64" s="603">
        <f t="shared" si="3778"/>
        <v>980042.63757168013</v>
      </c>
      <c r="LS64" s="603">
        <f t="shared" si="3778"/>
        <v>678050.72016899998</v>
      </c>
      <c r="LT64" s="603">
        <f t="shared" si="3778"/>
        <v>597954.34279128001</v>
      </c>
      <c r="LU64" s="603">
        <f t="shared" si="3778"/>
        <v>595827.26148476009</v>
      </c>
      <c r="LV64" s="603">
        <f t="shared" si="3778"/>
        <v>559884.42370572011</v>
      </c>
      <c r="LW64" s="603">
        <f t="shared" si="3778"/>
        <v>653724.2490475201</v>
      </c>
      <c r="LX64" s="603">
        <f t="shared" si="3778"/>
        <v>905045.78767854022</v>
      </c>
      <c r="LY64" s="603">
        <f t="shared" si="3778"/>
        <v>1314857.6953231802</v>
      </c>
      <c r="LZ64" s="603">
        <f t="shared" si="3778"/>
        <v>855061.21333050006</v>
      </c>
      <c r="MA64" s="603">
        <f t="shared" si="3778"/>
        <v>748429.17679883994</v>
      </c>
      <c r="MB64" s="603">
        <f t="shared" si="3778"/>
        <v>746121.32565421984</v>
      </c>
      <c r="MC64" s="603">
        <f t="shared" si="3778"/>
        <v>703334.29626618</v>
      </c>
      <c r="MD64" s="603">
        <f t="shared" si="3778"/>
        <v>821162.25650868018</v>
      </c>
      <c r="ME64" s="603">
        <f t="shared" si="3778"/>
        <v>1138451.2521545102</v>
      </c>
      <c r="MF64" s="603">
        <f t="shared" si="3778"/>
        <v>1655440.8641870702</v>
      </c>
      <c r="MG64" s="603">
        <f t="shared" si="3778"/>
        <v>1088832.9257665002</v>
      </c>
      <c r="MH64" s="603">
        <f t="shared" si="3778"/>
        <v>946309.3350391601</v>
      </c>
      <c r="MI64" s="603">
        <f t="shared" si="3778"/>
        <v>943819.12098366022</v>
      </c>
      <c r="MJ64" s="603">
        <f t="shared" si="3778"/>
        <v>892375.37172985997</v>
      </c>
      <c r="MK64" s="603">
        <f t="shared" si="3778"/>
        <v>1041806.9527315602</v>
      </c>
      <c r="ML64" s="603">
        <f>SUM(ML2:ML31)</f>
        <v>1446270.80029427</v>
      </c>
      <c r="MM64" s="603">
        <f t="shared" si="3778"/>
        <v>1934204.0499999993</v>
      </c>
      <c r="MN64" s="603">
        <f t="shared" si="3778"/>
        <v>1376933.1156501353</v>
      </c>
      <c r="MO64" s="603">
        <f>SUM(MO2:MO31)</f>
        <v>1470618.2276594611</v>
      </c>
      <c r="MP64" s="603">
        <f t="shared" si="3778"/>
        <v>1516659.6366231714</v>
      </c>
      <c r="MQ64" s="603">
        <f t="shared" si="3778"/>
        <v>1683894.0051775004</v>
      </c>
      <c r="MR64" s="603">
        <f t="shared" si="3778"/>
        <v>1812711.869521694</v>
      </c>
      <c r="MS64" s="603">
        <f t="shared" si="3778"/>
        <v>2126396.2641459219</v>
      </c>
      <c r="MT64" s="603">
        <f t="shared" si="3778"/>
        <v>2864038.7155196127</v>
      </c>
      <c r="MU64" s="603">
        <f t="shared" si="3778"/>
        <v>1438140.6150240002</v>
      </c>
      <c r="MV64" s="603">
        <f t="shared" si="3778"/>
        <v>0</v>
      </c>
      <c r="MW64" s="603">
        <f t="shared" si="3778"/>
        <v>566858.34460800001</v>
      </c>
      <c r="MX64" s="603">
        <f t="shared" si="3778"/>
        <v>525306.22829800006</v>
      </c>
      <c r="MY64" s="603">
        <f t="shared" si="3778"/>
        <v>499062.78641800006</v>
      </c>
      <c r="MZ64" s="603">
        <f t="shared" si="3778"/>
        <v>592227.00509199989</v>
      </c>
      <c r="NA64" s="603">
        <f t="shared" si="3778"/>
        <v>751874.60986199998</v>
      </c>
      <c r="NB64" s="603">
        <f t="shared" si="3778"/>
        <v>513225.11529479997</v>
      </c>
      <c r="NC64" s="603">
        <f t="shared" si="3778"/>
        <v>0</v>
      </c>
      <c r="ND64" s="603">
        <f t="shared" si="3778"/>
        <v>377387.31456467998</v>
      </c>
      <c r="NE64" s="603">
        <f t="shared" si="3778"/>
        <v>368513.48848877999</v>
      </c>
      <c r="NF64" s="603">
        <f t="shared" si="3778"/>
        <v>404839.17193637998</v>
      </c>
      <c r="NG64" s="603">
        <f t="shared" si="3778"/>
        <v>579839.65651295998</v>
      </c>
      <c r="NH64" s="603">
        <f t="shared" si="3778"/>
        <v>806535.35580240004</v>
      </c>
      <c r="NI64" s="603">
        <f t="shared" si="3778"/>
        <v>390028.16859046993</v>
      </c>
      <c r="NJ64" s="603">
        <f t="shared" si="3778"/>
        <v>324811.06405624398</v>
      </c>
      <c r="NK64" s="603">
        <f t="shared" si="3778"/>
        <v>324861.97228735877</v>
      </c>
      <c r="NL64" s="603">
        <f t="shared" si="3778"/>
        <v>312826.72213993227</v>
      </c>
      <c r="NM64" s="603">
        <f t="shared" si="3778"/>
        <v>365071.50825699436</v>
      </c>
      <c r="NN64" s="603">
        <f t="shared" si="3778"/>
        <v>510854.79899944173</v>
      </c>
      <c r="NO64" s="603">
        <f t="shared" si="3778"/>
        <v>747243.69815555844</v>
      </c>
      <c r="NP64" s="603">
        <f t="shared" si="3778"/>
        <v>361527.558890555</v>
      </c>
      <c r="NQ64" s="603">
        <f t="shared" si="3778"/>
        <v>298843.537289906</v>
      </c>
      <c r="NR64" s="603">
        <f t="shared" si="3778"/>
        <v>299039.34867743216</v>
      </c>
      <c r="NS64" s="603">
        <f t="shared" si="3778"/>
        <v>288891.10455577058</v>
      </c>
      <c r="NT64" s="603">
        <f t="shared" si="3778"/>
        <v>337116.01223777357</v>
      </c>
      <c r="NU64" s="603">
        <f t="shared" si="3778"/>
        <v>472388.51123684167</v>
      </c>
      <c r="NV64" s="603">
        <f t="shared" si="3778"/>
        <v>691580.33227072086</v>
      </c>
      <c r="NW64" s="603">
        <f t="shared" ref="NW64:OC64" si="3779">SUM(NW2:NW31)</f>
        <v>327125.27776588994</v>
      </c>
      <c r="NX64" s="603">
        <f t="shared" si="3779"/>
        <v>271198.64710026799</v>
      </c>
      <c r="NY64" s="603">
        <f t="shared" si="3779"/>
        <v>271323.06782101555</v>
      </c>
      <c r="NZ64" s="603">
        <f t="shared" si="3779"/>
        <v>261782.8550835388</v>
      </c>
      <c r="OA64" s="603">
        <f t="shared" si="3779"/>
        <v>305490.54195613274</v>
      </c>
      <c r="OB64" s="603">
        <f t="shared" si="3779"/>
        <v>427840.3366713766</v>
      </c>
      <c r="OC64" s="603">
        <f t="shared" si="3779"/>
        <v>626147.07988377812</v>
      </c>
      <c r="OD64" s="603">
        <f t="shared" ref="OD64:OX64" si="3780">SUM(OD2:OD31)</f>
        <v>360738.29041271994</v>
      </c>
      <c r="OE64" s="603">
        <f t="shared" si="3780"/>
        <v>297674.38906886399</v>
      </c>
      <c r="OF64" s="603">
        <f t="shared" si="3780"/>
        <v>297904.17226474878</v>
      </c>
      <c r="OG64" s="603">
        <f t="shared" si="3780"/>
        <v>288011.28421086236</v>
      </c>
      <c r="OH64" s="603">
        <f t="shared" si="3780"/>
        <v>336084.11356537434</v>
      </c>
      <c r="OI64" s="603">
        <f t="shared" si="3780"/>
        <v>471094.17303307675</v>
      </c>
      <c r="OJ64" s="603">
        <f t="shared" si="3780"/>
        <v>689825.19898035342</v>
      </c>
      <c r="OK64" s="603">
        <f>SUM(OK2:OK31)</f>
        <v>369712.76747130003</v>
      </c>
      <c r="OL64" s="603">
        <f t="shared" si="3780"/>
        <v>306148.41687420005</v>
      </c>
      <c r="OM64" s="603">
        <f t="shared" si="3780"/>
        <v>306312.78784345189</v>
      </c>
      <c r="ON64" s="603">
        <f t="shared" si="3780"/>
        <v>295691.58481431601</v>
      </c>
      <c r="OO64" s="603">
        <f t="shared" si="3780"/>
        <v>345057.13631649601</v>
      </c>
      <c r="OP64" s="603">
        <f t="shared" si="3780"/>
        <v>483357.99896206206</v>
      </c>
      <c r="OQ64" s="603">
        <f t="shared" si="3780"/>
        <v>707493.96565817413</v>
      </c>
      <c r="OR64" s="603">
        <f>SUM(OR2:OR31)</f>
        <v>438253.97172227997</v>
      </c>
      <c r="OS64" s="603">
        <f t="shared" si="3780"/>
        <v>365942.91411057604</v>
      </c>
      <c r="OT64" s="603">
        <f t="shared" si="3780"/>
        <v>365935.54648065125</v>
      </c>
      <c r="OU64" s="603">
        <f t="shared" si="3780"/>
        <v>351974.43531905761</v>
      </c>
      <c r="OV64" s="603">
        <f t="shared" si="3780"/>
        <v>410766.97173874552</v>
      </c>
      <c r="OW64" s="603">
        <f t="shared" si="3780"/>
        <v>574514.20581286319</v>
      </c>
      <c r="OX64" s="603">
        <f t="shared" si="3780"/>
        <v>840098.59027982631</v>
      </c>
      <c r="OY64" s="603">
        <f>SUM(OY2:OY31)</f>
        <v>349881.24041712005</v>
      </c>
      <c r="OZ64" s="603">
        <f t="shared" ref="OZ64:PF64" si="3781">SUM(OZ2:OZ31)</f>
        <v>285460.55642822408</v>
      </c>
      <c r="PA64" s="603">
        <f t="shared" si="3781"/>
        <v>285900.10035972483</v>
      </c>
      <c r="PB64" s="603">
        <f t="shared" si="3781"/>
        <v>277773.85701815051</v>
      </c>
      <c r="PC64" s="603">
        <f t="shared" si="3781"/>
        <v>324105.0877353024</v>
      </c>
      <c r="PD64" s="603">
        <f t="shared" si="3781"/>
        <v>455258.89285289298</v>
      </c>
      <c r="PE64" s="603">
        <f t="shared" si="3781"/>
        <v>667518.52544458571</v>
      </c>
      <c r="PF64" s="603">
        <f t="shared" si="3781"/>
        <v>345135.21920351998</v>
      </c>
      <c r="PG64" s="603">
        <f t="shared" ref="PG64:PQ64" si="3782">SUM(PG2:PG31)</f>
        <v>283752.108080064</v>
      </c>
      <c r="PH64" s="603">
        <f t="shared" si="3782"/>
        <v>284041.64747998083</v>
      </c>
      <c r="PI64" s="603">
        <f t="shared" si="3782"/>
        <v>275049.1373369185</v>
      </c>
      <c r="PJ64" s="603">
        <f t="shared" si="3782"/>
        <v>320947.85299631039</v>
      </c>
      <c r="PK64" s="603">
        <f t="shared" si="3782"/>
        <v>450184.91850506893</v>
      </c>
      <c r="PL64" s="603">
        <f t="shared" si="3782"/>
        <v>659491.06497413758</v>
      </c>
      <c r="PM64" s="603">
        <f t="shared" si="3782"/>
        <v>350212.4249867099</v>
      </c>
      <c r="PN64" s="603">
        <f t="shared" ref="PN64:RY64" si="3783">SUM(PN2:PN31)</f>
        <v>290847.626216712</v>
      </c>
      <c r="PO64" s="603">
        <f t="shared" si="3783"/>
        <v>290946.94975953846</v>
      </c>
      <c r="PP64" s="603">
        <f t="shared" si="3783"/>
        <v>280503.75947570818</v>
      </c>
      <c r="PQ64" s="603">
        <f t="shared" si="3783"/>
        <v>327342.24125337414</v>
      </c>
      <c r="PR64" s="603">
        <f t="shared" si="3783"/>
        <v>458294.59527442732</v>
      </c>
      <c r="PS64" s="603">
        <f t="shared" si="3783"/>
        <v>670579.54238152993</v>
      </c>
      <c r="PT64" s="603">
        <f t="shared" si="3783"/>
        <v>348381.47884247237</v>
      </c>
      <c r="PU64" s="603">
        <f t="shared" si="3783"/>
        <v>285784.14856562694</v>
      </c>
      <c r="PV64" s="603">
        <f t="shared" si="3783"/>
        <v>286118.80820829392</v>
      </c>
      <c r="PW64" s="603">
        <f t="shared" si="3783"/>
        <v>277329.13528798474</v>
      </c>
      <c r="PX64" s="603">
        <f t="shared" si="3783"/>
        <v>323601.88735153317</v>
      </c>
      <c r="PY64" s="603">
        <f t="shared" si="3783"/>
        <v>454095.05087054416</v>
      </c>
      <c r="PZ64" s="603">
        <f t="shared" si="3783"/>
        <v>665391.73724404455</v>
      </c>
      <c r="QA64" s="603">
        <f t="shared" si="3783"/>
        <v>401043.49014058494</v>
      </c>
      <c r="QB64" s="603">
        <f t="shared" si="3783"/>
        <v>328303.601306742</v>
      </c>
      <c r="QC64" s="603">
        <f t="shared" si="3783"/>
        <v>328734.13231469336</v>
      </c>
      <c r="QD64" s="603">
        <f t="shared" si="3783"/>
        <v>318922.78364933818</v>
      </c>
      <c r="QE64" s="603">
        <f t="shared" si="3783"/>
        <v>372128.6105499792</v>
      </c>
      <c r="QF64" s="603">
        <f t="shared" si="3783"/>
        <v>522390.65466714988</v>
      </c>
      <c r="QG64" s="603">
        <f t="shared" si="3783"/>
        <v>765650.69694451219</v>
      </c>
      <c r="QH64" s="603">
        <f t="shared" si="3783"/>
        <v>392212.86449271004</v>
      </c>
      <c r="QI64" s="603">
        <f t="shared" si="3783"/>
        <v>324135.01124293194</v>
      </c>
      <c r="QJ64" s="603">
        <f t="shared" si="3783"/>
        <v>324352.32960552839</v>
      </c>
      <c r="QK64" s="603">
        <f t="shared" si="3783"/>
        <v>313375.86590911314</v>
      </c>
      <c r="QL64" s="603">
        <f t="shared" si="3783"/>
        <v>365687.30151247926</v>
      </c>
      <c r="QM64" s="603">
        <f t="shared" si="3783"/>
        <v>512445.96993538755</v>
      </c>
      <c r="QN64" s="603">
        <f t="shared" si="3783"/>
        <v>750244.61269984965</v>
      </c>
      <c r="QO64" s="603">
        <f t="shared" si="3783"/>
        <v>426193.12034736754</v>
      </c>
      <c r="QP64" s="603">
        <f t="shared" si="3783"/>
        <v>353372.33081852103</v>
      </c>
      <c r="QQ64" s="603">
        <f t="shared" si="3783"/>
        <v>353531.57758682966</v>
      </c>
      <c r="QR64" s="603">
        <f t="shared" si="3783"/>
        <v>341082.82327838318</v>
      </c>
      <c r="QS64" s="603">
        <f t="shared" si="3783"/>
        <v>398030.9920267986</v>
      </c>
      <c r="QT64" s="603">
        <f t="shared" si="3783"/>
        <v>557430.92818978557</v>
      </c>
      <c r="QU64" s="603">
        <f t="shared" si="3783"/>
        <v>815792.15592381451</v>
      </c>
      <c r="QV64" s="603">
        <f t="shared" si="3783"/>
        <v>436196.13465840003</v>
      </c>
      <c r="QW64" s="603">
        <f t="shared" si="3783"/>
        <v>359147.10190884001</v>
      </c>
      <c r="QX64" s="603">
        <f t="shared" si="3783"/>
        <v>359477.78579163604</v>
      </c>
      <c r="QY64" s="603">
        <f t="shared" si="3783"/>
        <v>347873.72607355798</v>
      </c>
      <c r="QZ64" s="603">
        <f t="shared" si="3783"/>
        <v>405930.36796999798</v>
      </c>
      <c r="RA64" s="603">
        <f t="shared" si="3783"/>
        <v>569231.81364345597</v>
      </c>
      <c r="RB64" s="603">
        <f t="shared" si="3783"/>
        <v>833743.3893741119</v>
      </c>
      <c r="RC64" s="603">
        <f t="shared" si="3783"/>
        <v>412061.21327774995</v>
      </c>
      <c r="RD64" s="603">
        <f t="shared" si="3783"/>
        <v>346913.25019481999</v>
      </c>
      <c r="RE64" s="603">
        <f t="shared" si="3783"/>
        <v>346717.17109160993</v>
      </c>
      <c r="RF64" s="603">
        <f t="shared" si="3783"/>
        <v>332308.15717929002</v>
      </c>
      <c r="RG64" s="603">
        <f t="shared" si="3783"/>
        <v>387844.20795503998</v>
      </c>
      <c r="RH64" s="603">
        <f t="shared" si="3783"/>
        <v>541624.09785940498</v>
      </c>
      <c r="RI64" s="603">
        <f t="shared" si="3783"/>
        <v>791238.01239208493</v>
      </c>
      <c r="RJ64" s="603">
        <f t="shared" si="3783"/>
        <v>456210.19823207241</v>
      </c>
      <c r="RK64" s="603">
        <f t="shared" si="3783"/>
        <v>391066.98287792696</v>
      </c>
      <c r="RL64" s="603">
        <f t="shared" si="3783"/>
        <v>390384.90679082798</v>
      </c>
      <c r="RM64" s="603">
        <f t="shared" si="3783"/>
        <v>371279.81666698161</v>
      </c>
      <c r="RN64" s="603">
        <f t="shared" si="3783"/>
        <v>433398.66275359015</v>
      </c>
      <c r="RO64" s="603">
        <f t="shared" si="3783"/>
        <v>603210.35049184819</v>
      </c>
      <c r="RP64" s="603">
        <f t="shared" si="3783"/>
        <v>879328.64428725257</v>
      </c>
      <c r="RQ64" s="603">
        <f t="shared" si="3783"/>
        <v>489743.17651456501</v>
      </c>
      <c r="RR64" s="603">
        <f t="shared" si="3783"/>
        <v>415585.30903339799</v>
      </c>
      <c r="RS64" s="603">
        <f t="shared" si="3783"/>
        <v>415134.45567031257</v>
      </c>
      <c r="RT64" s="603">
        <f t="shared" si="3783"/>
        <v>396532.46706532978</v>
      </c>
      <c r="RU64" s="603">
        <f t="shared" si="3783"/>
        <v>462834.50271467876</v>
      </c>
      <c r="RV64" s="603">
        <f t="shared" si="3783"/>
        <v>645396.853414451</v>
      </c>
      <c r="RW64" s="603">
        <f t="shared" si="3783"/>
        <v>941955.81058426457</v>
      </c>
      <c r="RX64" s="603">
        <f t="shared" si="3783"/>
        <v>561237.19306900504</v>
      </c>
      <c r="RY64" s="603">
        <f t="shared" si="3783"/>
        <v>472764.49057464604</v>
      </c>
      <c r="RZ64" s="603">
        <f t="shared" ref="RZ64:UK64" si="3784">SUM(RZ2:RZ31)</f>
        <v>472480.09259197017</v>
      </c>
      <c r="SA64" s="603">
        <f t="shared" si="3784"/>
        <v>452737.16386259452</v>
      </c>
      <c r="SB64" s="603">
        <f t="shared" si="3784"/>
        <v>528402.16887596762</v>
      </c>
      <c r="SC64" s="603">
        <f t="shared" si="3784"/>
        <v>737837.47568938462</v>
      </c>
      <c r="SD64" s="603">
        <f t="shared" si="3784"/>
        <v>1077808.640605432</v>
      </c>
      <c r="SE64" s="603">
        <f t="shared" si="3784"/>
        <v>448692.05275049247</v>
      </c>
      <c r="SF64" s="603">
        <f t="shared" si="3784"/>
        <v>374371.82135963097</v>
      </c>
      <c r="SG64" s="603">
        <f t="shared" si="3784"/>
        <v>374383.37827420473</v>
      </c>
      <c r="SH64" s="603">
        <f t="shared" si="3784"/>
        <v>360219.23296218808</v>
      </c>
      <c r="SI64" s="603">
        <f t="shared" si="3784"/>
        <v>420386.07287452847</v>
      </c>
      <c r="SJ64" s="603">
        <f t="shared" si="3784"/>
        <v>588051.60109148291</v>
      </c>
      <c r="SK64" s="603">
        <f t="shared" si="3784"/>
        <v>859971.36798397242</v>
      </c>
      <c r="SL64" s="603">
        <f t="shared" si="3784"/>
        <v>414017.70004205999</v>
      </c>
      <c r="SM64" s="603">
        <f t="shared" si="3784"/>
        <v>347961.03050887212</v>
      </c>
      <c r="SN64" s="603">
        <f t="shared" si="3784"/>
        <v>347803.92199020233</v>
      </c>
      <c r="SO64" s="603">
        <f t="shared" si="3784"/>
        <v>333596.99559917516</v>
      </c>
      <c r="SP64" s="603">
        <f t="shared" si="3784"/>
        <v>389342.45287365129</v>
      </c>
      <c r="SQ64" s="603">
        <f t="shared" si="3784"/>
        <v>543890.63701889629</v>
      </c>
      <c r="SR64" s="603">
        <f t="shared" si="3784"/>
        <v>794710.30039514287</v>
      </c>
      <c r="SS64" s="603">
        <f t="shared" si="3784"/>
        <v>435748.80214341747</v>
      </c>
      <c r="ST64" s="603">
        <f t="shared" si="3784"/>
        <v>365304.31679828098</v>
      </c>
      <c r="SU64" s="603">
        <f t="shared" si="3784"/>
        <v>365200.24820902164</v>
      </c>
      <c r="SV64" s="603">
        <f t="shared" si="3784"/>
        <v>350663.09809852415</v>
      </c>
      <c r="SW64" s="603">
        <f t="shared" si="3784"/>
        <v>409251.16916376963</v>
      </c>
      <c r="SX64" s="603">
        <f t="shared" si="3784"/>
        <v>571969.91139187233</v>
      </c>
      <c r="SY64" s="603">
        <f t="shared" si="3784"/>
        <v>835986.27660661365</v>
      </c>
      <c r="SZ64" s="603">
        <f t="shared" si="3784"/>
        <v>417650.42944139254</v>
      </c>
      <c r="TA64" s="603">
        <f t="shared" si="3784"/>
        <v>350628.52733615099</v>
      </c>
      <c r="TB64" s="603">
        <f t="shared" si="3784"/>
        <v>350495.7121546407</v>
      </c>
      <c r="TC64" s="603">
        <f t="shared" si="3784"/>
        <v>336338.16505523614</v>
      </c>
      <c r="TD64" s="603">
        <f t="shared" si="3784"/>
        <v>392537.82803391654</v>
      </c>
      <c r="TE64" s="603">
        <f t="shared" si="3784"/>
        <v>548466.6078743689</v>
      </c>
      <c r="TF64" s="603">
        <f t="shared" si="3784"/>
        <v>801500.28082079417</v>
      </c>
      <c r="TG64" s="603">
        <f t="shared" si="3784"/>
        <v>460231.44508739992</v>
      </c>
      <c r="TH64" s="603">
        <f t="shared" si="3784"/>
        <v>391294.43084279995</v>
      </c>
      <c r="TI64" s="603">
        <f t="shared" si="3784"/>
        <v>390820.67547429592</v>
      </c>
      <c r="TJ64" s="603">
        <f t="shared" si="3784"/>
        <v>373000.19732656807</v>
      </c>
      <c r="TK64" s="603">
        <f t="shared" si="3784"/>
        <v>435375.01301620796</v>
      </c>
      <c r="TL64" s="603">
        <f t="shared" si="3784"/>
        <v>606888.36866727599</v>
      </c>
      <c r="TM64" s="603">
        <f t="shared" si="3784"/>
        <v>885550.98770545202</v>
      </c>
      <c r="TN64" s="603">
        <f t="shared" si="3784"/>
        <v>451622.93624262739</v>
      </c>
      <c r="TO64" s="603">
        <f t="shared" si="3784"/>
        <v>382106.87744751299</v>
      </c>
      <c r="TP64" s="603">
        <f t="shared" si="3784"/>
        <v>381766.37165306008</v>
      </c>
      <c r="TQ64" s="603">
        <f t="shared" si="3784"/>
        <v>365122.47723499226</v>
      </c>
      <c r="TR64" s="603">
        <f t="shared" si="3784"/>
        <v>426161.37298600376</v>
      </c>
      <c r="TS64" s="603">
        <f t="shared" si="3784"/>
        <v>594585.5121923699</v>
      </c>
      <c r="TT64" s="603">
        <f t="shared" si="3784"/>
        <v>868099.94350293337</v>
      </c>
      <c r="TU64" s="603">
        <f t="shared" si="3784"/>
        <v>468271.22868083982</v>
      </c>
      <c r="TV64" s="603">
        <f t="shared" si="3784"/>
        <v>386528.87374870799</v>
      </c>
      <c r="TW64" s="603">
        <f t="shared" si="3784"/>
        <v>386819.14175676362</v>
      </c>
      <c r="TX64" s="603">
        <f t="shared" si="3784"/>
        <v>373922.9578317678</v>
      </c>
      <c r="TY64" s="603">
        <f t="shared" si="3784"/>
        <v>436336.77713313181</v>
      </c>
      <c r="TZ64" s="603">
        <f t="shared" si="3784"/>
        <v>611584.50004362955</v>
      </c>
      <c r="UA64" s="603">
        <f t="shared" si="3784"/>
        <v>895513.20714715926</v>
      </c>
      <c r="UB64" s="603">
        <f t="shared" si="3784"/>
        <v>523514.91954809992</v>
      </c>
      <c r="UC64" s="603">
        <f t="shared" si="3784"/>
        <v>428765.60567459988</v>
      </c>
      <c r="UD64" s="603">
        <f t="shared" si="3784"/>
        <v>429314.03107712389</v>
      </c>
      <c r="UE64" s="603">
        <f t="shared" si="3784"/>
        <v>416414.398441992</v>
      </c>
      <c r="UF64" s="603">
        <f t="shared" si="3784"/>
        <v>485886.79939465201</v>
      </c>
      <c r="UG64" s="603">
        <f t="shared" si="3784"/>
        <v>682023.17213489406</v>
      </c>
      <c r="UH64" s="603">
        <f t="shared" si="3784"/>
        <v>999563.43050863803</v>
      </c>
      <c r="UI64" s="603">
        <f t="shared" si="3784"/>
        <v>525392.56974673574</v>
      </c>
      <c r="UJ64" s="603">
        <f t="shared" si="3784"/>
        <v>434414.3652420119</v>
      </c>
      <c r="UK64" s="603">
        <f t="shared" si="3784"/>
        <v>434691.0869068061</v>
      </c>
      <c r="UL64" s="603">
        <f t="shared" ref="UL64:WW64" si="3785">SUM(UL2:UL31)</f>
        <v>419889.90960660717</v>
      </c>
      <c r="UM64" s="603">
        <f t="shared" si="3785"/>
        <v>489983.77851074515</v>
      </c>
      <c r="UN64" s="603">
        <f t="shared" si="3785"/>
        <v>686562.03088854731</v>
      </c>
      <c r="UO64" s="603">
        <f t="shared" si="3785"/>
        <v>1005100.1053269404</v>
      </c>
      <c r="UP64" s="603">
        <f t="shared" si="3785"/>
        <v>476874.29763659742</v>
      </c>
      <c r="UQ64" s="603">
        <f t="shared" si="3785"/>
        <v>390371.69287603139</v>
      </c>
      <c r="UR64" s="603">
        <f t="shared" si="3785"/>
        <v>390884.21512361924</v>
      </c>
      <c r="US64" s="603">
        <f t="shared" si="3785"/>
        <v>379221.66449284874</v>
      </c>
      <c r="UT64" s="603">
        <f t="shared" si="3785"/>
        <v>442487.05314690981</v>
      </c>
      <c r="UU64" s="603">
        <f t="shared" si="3785"/>
        <v>621161.76722362754</v>
      </c>
      <c r="UV64" s="603">
        <f t="shared" si="3785"/>
        <v>910418.63228654815</v>
      </c>
      <c r="UW64" s="603">
        <f t="shared" si="3785"/>
        <v>462534.15795262653</v>
      </c>
      <c r="UX64" s="603">
        <f t="shared" si="3785"/>
        <v>376440.53550951532</v>
      </c>
      <c r="UY64" s="603">
        <f t="shared" si="3785"/>
        <v>377083.58646392002</v>
      </c>
      <c r="UZ64" s="603">
        <f t="shared" si="3785"/>
        <v>366761.10898233746</v>
      </c>
      <c r="VA64" s="603">
        <f t="shared" si="3785"/>
        <v>427925.50190101739</v>
      </c>
      <c r="VB64" s="603">
        <f t="shared" si="3785"/>
        <v>601366.76604493707</v>
      </c>
      <c r="VC64" s="603">
        <f t="shared" si="3785"/>
        <v>882000.59037305717</v>
      </c>
      <c r="VD64" s="603">
        <f t="shared" si="3785"/>
        <v>454414.00347132521</v>
      </c>
      <c r="VE64" s="603">
        <f t="shared" si="3785"/>
        <v>368261.685724465</v>
      </c>
      <c r="VF64" s="603">
        <f t="shared" si="3785"/>
        <v>368997.97354390885</v>
      </c>
      <c r="VG64" s="603">
        <f t="shared" si="3785"/>
        <v>359565.32272042858</v>
      </c>
      <c r="VH64" s="603">
        <f t="shared" si="3785"/>
        <v>419513.73068702873</v>
      </c>
      <c r="VI64" s="603">
        <f t="shared" si="3785"/>
        <v>590010.00671365892</v>
      </c>
      <c r="VJ64" s="603">
        <f t="shared" si="3785"/>
        <v>865770.96597484918</v>
      </c>
      <c r="VK64" s="603">
        <f t="shared" si="3785"/>
        <v>424301.84686119563</v>
      </c>
      <c r="VL64" s="603">
        <f t="shared" si="3785"/>
        <v>348021.06571227364</v>
      </c>
      <c r="VM64" s="603">
        <f t="shared" si="3785"/>
        <v>348431.45456272317</v>
      </c>
      <c r="VN64" s="603">
        <f t="shared" si="3785"/>
        <v>337745.28503157251</v>
      </c>
      <c r="VO64" s="603">
        <f t="shared" si="3785"/>
        <v>394098.13025554141</v>
      </c>
      <c r="VP64" s="603">
        <f t="shared" si="3785"/>
        <v>553031.44261638599</v>
      </c>
      <c r="VQ64" s="603">
        <f t="shared" si="3785"/>
        <v>810375.99857507786</v>
      </c>
      <c r="VR64" s="603">
        <f t="shared" si="3785"/>
        <v>459906.08792100806</v>
      </c>
      <c r="VS64" s="603">
        <f t="shared" si="3785"/>
        <v>375267.26905127923</v>
      </c>
      <c r="VT64" s="603">
        <f t="shared" si="3785"/>
        <v>375842.38306125154</v>
      </c>
      <c r="VU64" s="603">
        <f t="shared" si="3785"/>
        <v>365142.76582014642</v>
      </c>
      <c r="VV64" s="603">
        <f t="shared" si="3785"/>
        <v>426047.07884037652</v>
      </c>
      <c r="VW64" s="603">
        <f t="shared" si="3785"/>
        <v>598441.42319814977</v>
      </c>
      <c r="VX64" s="603">
        <f t="shared" si="3785"/>
        <v>877447.57706701942</v>
      </c>
      <c r="VY64" s="603">
        <f t="shared" si="3785"/>
        <v>444027.75772413192</v>
      </c>
      <c r="VZ64" s="603">
        <f t="shared" si="3785"/>
        <v>368220.40890773083</v>
      </c>
      <c r="WA64" s="603">
        <f t="shared" si="3785"/>
        <v>368361.44259971206</v>
      </c>
      <c r="WB64" s="603">
        <f t="shared" si="3785"/>
        <v>355235.0068654939</v>
      </c>
      <c r="WC64" s="603">
        <f t="shared" si="3785"/>
        <v>414549.80499203893</v>
      </c>
      <c r="WD64" s="603">
        <f t="shared" si="3785"/>
        <v>580456.18364583375</v>
      </c>
      <c r="WE64" s="603">
        <f t="shared" si="3785"/>
        <v>849388.86255277437</v>
      </c>
      <c r="WF64" s="603">
        <f t="shared" si="3785"/>
        <v>432067.69582196651</v>
      </c>
      <c r="WG64" s="603">
        <f t="shared" si="3785"/>
        <v>366824.66501315811</v>
      </c>
      <c r="WH64" s="603">
        <f t="shared" si="3785"/>
        <v>366414.82431569678</v>
      </c>
      <c r="WI64" s="603">
        <f t="shared" si="3785"/>
        <v>349921.61940979847</v>
      </c>
      <c r="WJ64" s="603">
        <f t="shared" si="3785"/>
        <v>408431.9146430862</v>
      </c>
      <c r="WK64" s="603">
        <f t="shared" si="3785"/>
        <v>569482.93435323855</v>
      </c>
      <c r="WL64" s="603">
        <f t="shared" si="3785"/>
        <v>831110.86688894744</v>
      </c>
      <c r="WM64" s="603">
        <f t="shared" si="3785"/>
        <v>383614.73418975668</v>
      </c>
      <c r="WN64" s="603">
        <f t="shared" si="3785"/>
        <v>319007.7140851419</v>
      </c>
      <c r="WO64" s="603">
        <f t="shared" si="3785"/>
        <v>319088.56207188085</v>
      </c>
      <c r="WP64" s="603">
        <f t="shared" si="3785"/>
        <v>307459.85739791469</v>
      </c>
      <c r="WQ64" s="603">
        <f t="shared" si="3785"/>
        <v>358803.68725238519</v>
      </c>
      <c r="WR64" s="603">
        <f t="shared" si="3785"/>
        <v>502219.20611500391</v>
      </c>
      <c r="WS64" s="603">
        <f t="shared" si="3785"/>
        <v>734736.9065221604</v>
      </c>
      <c r="WT64" s="603">
        <f t="shared" si="3785"/>
        <v>418742.44073779834</v>
      </c>
      <c r="WU64" s="603">
        <f t="shared" si="3785"/>
        <v>348786.71602723142</v>
      </c>
      <c r="WV64" s="603">
        <f t="shared" si="3785"/>
        <v>348837.19617611018</v>
      </c>
      <c r="WW64" s="603">
        <f t="shared" si="3785"/>
        <v>335887.5885414494</v>
      </c>
      <c r="WX64" s="603">
        <f t="shared" ref="WX64:ZI64" si="3786">SUM(WX2:WX31)</f>
        <v>391984.37012761511</v>
      </c>
      <c r="WY64" s="603">
        <f t="shared" si="3786"/>
        <v>548496.38402149489</v>
      </c>
      <c r="WZ64" s="603">
        <f t="shared" si="3786"/>
        <v>802286.32259977539</v>
      </c>
      <c r="XA64" s="603">
        <f t="shared" si="3786"/>
        <v>392463.1519602504</v>
      </c>
      <c r="XB64" s="603">
        <f t="shared" si="3786"/>
        <v>319826.72981730779</v>
      </c>
      <c r="XC64" s="603">
        <f t="shared" si="3786"/>
        <v>320344.76480875438</v>
      </c>
      <c r="XD64" s="603">
        <f t="shared" si="3786"/>
        <v>311398.98550596891</v>
      </c>
      <c r="XE64" s="603">
        <f t="shared" si="3786"/>
        <v>363334.90243924211</v>
      </c>
      <c r="XF64" s="603">
        <f t="shared" si="3786"/>
        <v>510474.5303270017</v>
      </c>
      <c r="XG64" s="603">
        <f t="shared" si="3786"/>
        <v>748579.87425038894</v>
      </c>
      <c r="XH64" s="603">
        <f t="shared" si="3786"/>
        <v>405288.60769979132</v>
      </c>
      <c r="XI64" s="603">
        <f t="shared" si="3786"/>
        <v>328496.62356655597</v>
      </c>
      <c r="XJ64" s="603">
        <f t="shared" si="3786"/>
        <v>329150.20763943373</v>
      </c>
      <c r="XK64" s="603">
        <f t="shared" si="3786"/>
        <v>320716.23884850717</v>
      </c>
      <c r="XL64" s="603">
        <f t="shared" si="3786"/>
        <v>374188.02126184368</v>
      </c>
      <c r="XM64" s="603">
        <f t="shared" si="3786"/>
        <v>526249.46480042802</v>
      </c>
      <c r="XN64" s="603">
        <f t="shared" si="3786"/>
        <v>772197.09589081595</v>
      </c>
      <c r="XO64" s="603">
        <f t="shared" si="3786"/>
        <v>427019.79417525174</v>
      </c>
      <c r="XP64" s="603">
        <f t="shared" si="3786"/>
        <v>352164.09503158176</v>
      </c>
      <c r="XQ64" s="603">
        <f t="shared" si="3786"/>
        <v>352449.71425504901</v>
      </c>
      <c r="XR64" s="603">
        <f t="shared" si="3786"/>
        <v>340831.42819712078</v>
      </c>
      <c r="XS64" s="603">
        <f t="shared" si="3786"/>
        <v>397718.56298297463</v>
      </c>
      <c r="XT64" s="603">
        <f t="shared" si="3786"/>
        <v>557548.17986859777</v>
      </c>
      <c r="XU64" s="603">
        <f t="shared" si="3786"/>
        <v>816475.53043959744</v>
      </c>
      <c r="XV64" s="603">
        <f t="shared" si="3786"/>
        <v>454943.63278410741</v>
      </c>
      <c r="XW64" s="603">
        <f t="shared" si="3786"/>
        <v>377747.84974019614</v>
      </c>
      <c r="XX64" s="603">
        <f t="shared" si="3786"/>
        <v>377882.06263524329</v>
      </c>
      <c r="XY64" s="603">
        <f t="shared" si="3786"/>
        <v>364350.992020334</v>
      </c>
      <c r="XZ64" s="603">
        <f t="shared" si="3786"/>
        <v>425189.49037902115</v>
      </c>
      <c r="YA64" s="603">
        <f t="shared" si="3786"/>
        <v>595308.17155598127</v>
      </c>
      <c r="YB64" s="603">
        <f t="shared" si="3786"/>
        <v>871079.71623825026</v>
      </c>
      <c r="YC64" s="603">
        <f t="shared" si="3786"/>
        <v>485404.1170431549</v>
      </c>
      <c r="YD64" s="603">
        <f t="shared" si="3786"/>
        <v>407152.16493453056</v>
      </c>
      <c r="YE64" s="603">
        <f t="shared" si="3786"/>
        <v>407021.59405265033</v>
      </c>
      <c r="YF64" s="603">
        <f t="shared" si="3786"/>
        <v>390728.60754512076</v>
      </c>
      <c r="YG64" s="603">
        <f t="shared" si="3786"/>
        <v>456012.94353676058</v>
      </c>
      <c r="YH64" s="603">
        <f t="shared" si="3786"/>
        <v>637260.1390644057</v>
      </c>
      <c r="YI64" s="603">
        <f t="shared" si="3786"/>
        <v>931354.67388328805</v>
      </c>
      <c r="YJ64" s="603">
        <f t="shared" si="3786"/>
        <v>648823.12316185643</v>
      </c>
      <c r="YK64" s="603">
        <f t="shared" si="3786"/>
        <v>553947.47736062855</v>
      </c>
      <c r="YL64" s="603">
        <f t="shared" si="3786"/>
        <v>553125.80315392185</v>
      </c>
      <c r="YM64" s="603">
        <f t="shared" si="3786"/>
        <v>526960.37804126483</v>
      </c>
      <c r="YN64" s="603">
        <f t="shared" si="3786"/>
        <v>615104.08644107194</v>
      </c>
      <c r="YO64" s="603">
        <f t="shared" si="3786"/>
        <v>856752.45790272881</v>
      </c>
      <c r="YP64" s="603">
        <f t="shared" si="3786"/>
        <v>1249524.9777228001</v>
      </c>
      <c r="YQ64" s="603">
        <f t="shared" si="3786"/>
        <v>647538.65020702151</v>
      </c>
      <c r="YR64" s="603">
        <f t="shared" si="3786"/>
        <v>473746.50616478128</v>
      </c>
      <c r="YS64" s="603">
        <f t="shared" si="3786"/>
        <v>541978.60059431789</v>
      </c>
      <c r="YT64" s="603">
        <f t="shared" si="3786"/>
        <v>552643.47734808747</v>
      </c>
      <c r="YU64" s="603">
        <f t="shared" si="3786"/>
        <v>746507.54030497442</v>
      </c>
      <c r="YV64" s="603">
        <f t="shared" si="3786"/>
        <v>531648.410996455</v>
      </c>
      <c r="YW64" s="603">
        <f t="shared" si="3786"/>
        <v>913405.60267554107</v>
      </c>
      <c r="YX64" s="603">
        <f t="shared" si="3786"/>
        <v>433582.05095576443</v>
      </c>
      <c r="YY64" s="603">
        <f t="shared" si="3786"/>
        <v>366258.23807260318</v>
      </c>
      <c r="YZ64" s="603">
        <f t="shared" si="3786"/>
        <v>365970.25847137446</v>
      </c>
      <c r="ZA64" s="603">
        <f t="shared" si="3786"/>
        <v>350255.10970048828</v>
      </c>
      <c r="ZB64" s="603">
        <f t="shared" si="3786"/>
        <v>408802.74606424535</v>
      </c>
      <c r="ZC64" s="603">
        <f t="shared" si="3786"/>
        <v>570536.08751374995</v>
      </c>
      <c r="ZD64" s="603">
        <f t="shared" si="3786"/>
        <v>833144.56194053381</v>
      </c>
      <c r="ZE64" s="603">
        <f t="shared" si="3786"/>
        <v>577130.28402742394</v>
      </c>
      <c r="ZF64" s="603">
        <f t="shared" si="3786"/>
        <v>487756.06113078189</v>
      </c>
      <c r="ZG64" s="603">
        <f t="shared" si="3786"/>
        <v>487308.63032805448</v>
      </c>
      <c r="ZH64" s="603">
        <f t="shared" si="3786"/>
        <v>466924.21511871868</v>
      </c>
      <c r="ZI64" s="603">
        <f t="shared" si="3786"/>
        <v>544731.84643111913</v>
      </c>
      <c r="ZJ64" s="603">
        <f t="shared" ref="ZJ64:ABU64" si="3787">SUM(ZJ2:ZJ31)</f>
        <v>758469.4436407641</v>
      </c>
      <c r="ZK64" s="603">
        <f t="shared" si="3787"/>
        <v>1110276.1278098675</v>
      </c>
      <c r="ZL64" s="603">
        <f t="shared" si="3787"/>
        <v>632479.63156777842</v>
      </c>
      <c r="ZM64" s="603">
        <f t="shared" si="3787"/>
        <v>544536.54257755529</v>
      </c>
      <c r="ZN64" s="603">
        <f t="shared" si="3787"/>
        <v>543384.94368927309</v>
      </c>
      <c r="ZO64" s="603">
        <f t="shared" si="3787"/>
        <v>516469.89418565098</v>
      </c>
      <c r="ZP64" s="603">
        <f t="shared" si="3787"/>
        <v>602659.40888834815</v>
      </c>
      <c r="ZQ64" s="603">
        <f t="shared" si="3787"/>
        <v>836405.29853869288</v>
      </c>
      <c r="ZR64" s="603">
        <f t="shared" si="3787"/>
        <v>1221391.4720179797</v>
      </c>
      <c r="ZS64" s="603">
        <f t="shared" si="3787"/>
        <v>740595.55503153859</v>
      </c>
      <c r="ZT64" s="603">
        <f t="shared" si="3787"/>
        <v>654091.69348509377</v>
      </c>
      <c r="ZU64" s="603">
        <f t="shared" si="3787"/>
        <v>651654.90507670108</v>
      </c>
      <c r="ZV64" s="603">
        <f t="shared" si="3787"/>
        <v>612595.41019374446</v>
      </c>
      <c r="ZW64" s="603">
        <f t="shared" si="3787"/>
        <v>715034.74094686192</v>
      </c>
      <c r="ZX64" s="603">
        <f t="shared" si="3787"/>
        <v>987949.86824561248</v>
      </c>
      <c r="ZY64" s="603">
        <f t="shared" si="3787"/>
        <v>1437793.3074756735</v>
      </c>
      <c r="ZZ64" s="603">
        <f t="shared" si="3787"/>
        <v>968758.02000000014</v>
      </c>
      <c r="AAA64" s="603">
        <f t="shared" si="3787"/>
        <v>890306.5900000002</v>
      </c>
      <c r="AAB64" s="603">
        <f t="shared" si="3787"/>
        <v>828402.60000000009</v>
      </c>
      <c r="AAC64" s="603">
        <f t="shared" si="3787"/>
        <v>940266.59000000008</v>
      </c>
      <c r="AAD64" s="603">
        <f t="shared" si="3787"/>
        <v>1038083.96</v>
      </c>
      <c r="AAE64" s="603">
        <f t="shared" si="3787"/>
        <v>1208767.4700000004</v>
      </c>
      <c r="AAF64" s="603">
        <f t="shared" si="3787"/>
        <v>1897464.9400000002</v>
      </c>
      <c r="AAG64" s="603">
        <f t="shared" si="3787"/>
        <v>1260868.7288000004</v>
      </c>
      <c r="AAH64" s="603">
        <f t="shared" si="3787"/>
        <v>1170919.5664000004</v>
      </c>
      <c r="AAI64" s="603">
        <f t="shared" si="3787"/>
        <v>1173500.5936000005</v>
      </c>
      <c r="AAJ64" s="603">
        <f t="shared" si="3787"/>
        <v>1260221.4948000005</v>
      </c>
      <c r="AAK64" s="603">
        <f t="shared" si="3787"/>
        <v>1439109.4904000002</v>
      </c>
      <c r="AAL64" s="603">
        <f t="shared" si="3787"/>
        <v>1520796.406</v>
      </c>
      <c r="AAM64" s="603">
        <f t="shared" si="3787"/>
        <v>2230091.2148000007</v>
      </c>
      <c r="AAN64" s="603">
        <f t="shared" si="3787"/>
        <v>1884781.4608713712</v>
      </c>
      <c r="AAO64" s="603">
        <f t="shared" si="3787"/>
        <v>1714620.803141155</v>
      </c>
      <c r="AAP64" s="603">
        <f t="shared" ca="1" si="3787"/>
        <v>1962668.0163748928</v>
      </c>
      <c r="AAQ64" s="603">
        <f t="shared" ca="1" si="3787"/>
        <v>1849894.6674216227</v>
      </c>
      <c r="AAR64" s="603">
        <f t="shared" ca="1" si="3787"/>
        <v>1939302.8765295574</v>
      </c>
      <c r="AAS64" s="603">
        <f t="shared" ca="1" si="3787"/>
        <v>2120905.4934003036</v>
      </c>
      <c r="AAT64" s="603">
        <f t="shared" ca="1" si="3787"/>
        <v>2616935.7618699265</v>
      </c>
      <c r="AAU64" s="603">
        <f t="shared" ca="1" si="3787"/>
        <v>2329211</v>
      </c>
      <c r="AAV64" s="603">
        <f t="shared" ca="1" si="3787"/>
        <v>3422941.0000000005</v>
      </c>
      <c r="AAW64" s="603">
        <f t="shared" ca="1" si="3787"/>
        <v>2062590.8728000005</v>
      </c>
      <c r="AAX64" s="603">
        <f t="shared" si="3787"/>
        <v>0</v>
      </c>
      <c r="AAY64" s="603">
        <f t="shared" ca="1" si="3787"/>
        <v>772825.76000000013</v>
      </c>
      <c r="AAZ64" s="603">
        <f t="shared" ca="1" si="3787"/>
        <v>720940.77039999992</v>
      </c>
      <c r="ABA64" s="603">
        <f t="shared" ca="1" si="3787"/>
        <v>987856.00000000035</v>
      </c>
      <c r="ABB64" s="603">
        <f t="shared" ca="1" si="3787"/>
        <v>575169.00000000012</v>
      </c>
      <c r="ABC64" s="603">
        <f t="shared" ca="1" si="3787"/>
        <v>516622</v>
      </c>
      <c r="ABD64" s="603">
        <f t="shared" ca="1" si="3787"/>
        <v>630928</v>
      </c>
      <c r="ABE64" s="603">
        <f t="shared" si="3787"/>
        <v>0</v>
      </c>
      <c r="ABF64" s="603">
        <f t="shared" ca="1" si="3787"/>
        <v>581160.30920000013</v>
      </c>
      <c r="ABG64" s="603">
        <f t="shared" ca="1" si="3787"/>
        <v>521252.58280000009</v>
      </c>
      <c r="ABH64" s="603">
        <f t="shared" ca="1" si="3787"/>
        <v>462359.71040000016</v>
      </c>
      <c r="ABI64" s="603">
        <f t="shared" si="3787"/>
        <v>0</v>
      </c>
      <c r="ABJ64" s="603">
        <f t="shared" si="3787"/>
        <v>0</v>
      </c>
      <c r="ABK64" s="603">
        <f t="shared" si="3787"/>
        <v>0</v>
      </c>
      <c r="ABL64" s="603">
        <f t="shared" si="3787"/>
        <v>0</v>
      </c>
      <c r="ABM64" s="603">
        <f t="shared" si="3787"/>
        <v>0</v>
      </c>
      <c r="ABN64" s="603">
        <f t="shared" si="3787"/>
        <v>0</v>
      </c>
      <c r="ABO64" s="603">
        <f t="shared" si="3787"/>
        <v>0</v>
      </c>
      <c r="ABP64" s="603">
        <f t="shared" si="3787"/>
        <v>0</v>
      </c>
      <c r="ABQ64" s="603">
        <f t="shared" si="3787"/>
        <v>0</v>
      </c>
      <c r="ABR64" s="603">
        <f t="shared" si="3787"/>
        <v>0</v>
      </c>
      <c r="ABS64" s="603">
        <f t="shared" si="3787"/>
        <v>0</v>
      </c>
      <c r="ABT64" s="603">
        <f t="shared" si="3787"/>
        <v>0</v>
      </c>
      <c r="ABU64" s="603">
        <f t="shared" si="3787"/>
        <v>0</v>
      </c>
      <c r="ABV64" s="603">
        <f t="shared" ref="ABV64:ADL64" si="3788">SUM(ABV2:ABV31)</f>
        <v>0</v>
      </c>
      <c r="ABW64" s="603">
        <f t="shared" si="3788"/>
        <v>0</v>
      </c>
      <c r="ABX64" s="603">
        <f t="shared" si="3788"/>
        <v>0</v>
      </c>
      <c r="ABY64" s="603">
        <f t="shared" si="3788"/>
        <v>0</v>
      </c>
      <c r="ABZ64" s="603">
        <f t="shared" si="3788"/>
        <v>0</v>
      </c>
      <c r="ACA64" s="603">
        <f t="shared" si="3788"/>
        <v>0</v>
      </c>
      <c r="ACB64" s="603">
        <f t="shared" si="3788"/>
        <v>0</v>
      </c>
      <c r="ACC64" s="603">
        <f t="shared" si="3788"/>
        <v>0</v>
      </c>
      <c r="ACD64" s="603">
        <f t="shared" si="3788"/>
        <v>0</v>
      </c>
      <c r="ACE64" s="603">
        <f t="shared" si="3788"/>
        <v>0</v>
      </c>
      <c r="ACF64" s="603">
        <f t="shared" si="3788"/>
        <v>0</v>
      </c>
      <c r="ACG64" s="603">
        <f t="shared" si="3788"/>
        <v>0</v>
      </c>
      <c r="ACH64" s="603">
        <f t="shared" si="3788"/>
        <v>0</v>
      </c>
      <c r="ACI64" s="603">
        <f t="shared" si="3788"/>
        <v>0</v>
      </c>
      <c r="ACJ64" s="603">
        <f t="shared" si="3788"/>
        <v>0</v>
      </c>
    </row>
    <row r="65" spans="8:792" s="425" customFormat="1">
      <c r="H65" s="468">
        <f>SUM(H35:H63)</f>
        <v>2331556.8536799997</v>
      </c>
      <c r="O65" s="468">
        <f t="shared" ref="O65" si="3789">SUM(O35:O63)</f>
        <v>1999383.8598</v>
      </c>
      <c r="V65" s="468">
        <f t="shared" ref="V65" si="3790">SUM(V35:V63)</f>
        <v>2527040.7307799999</v>
      </c>
      <c r="AC65" s="468">
        <f t="shared" ref="AC65" si="3791">SUM(AC35:AC63)</f>
        <v>2270969.8163000001</v>
      </c>
      <c r="AJ65" s="468">
        <f t="shared" ref="AJ65" si="3792">SUM(AJ35:AJ63)</f>
        <v>2331826.4077000003</v>
      </c>
      <c r="AQ65" s="468">
        <f t="shared" ref="AQ65" si="3793">SUM(AQ35:AQ63)</f>
        <v>2672585.2533249995</v>
      </c>
      <c r="AX65" s="468">
        <f t="shared" ref="AX65" si="3794">SUM(AX35:AX63)</f>
        <v>3011174.8617400005</v>
      </c>
      <c r="BE65" s="468">
        <f t="shared" ref="BE65" si="3795">SUM(BE35:BE63)</f>
        <v>2460286.2642000001</v>
      </c>
      <c r="BL65" s="468">
        <f t="shared" ref="BL65" si="3796">SUM(BL35:BL63)</f>
        <v>2253293.428572</v>
      </c>
      <c r="BS65" s="468">
        <f t="shared" ref="BS65" si="3797">SUM(BS35:BS63)</f>
        <v>2342504.894636</v>
      </c>
      <c r="BZ65" s="468">
        <f t="shared" ref="BZ65" si="3798">SUM(BZ35:BZ63)</f>
        <v>2606453.4672119999</v>
      </c>
      <c r="CG65" s="468">
        <f t="shared" ref="CG65" si="3799">SUM(CG35:CG63)</f>
        <v>2406612.1691760002</v>
      </c>
      <c r="CN65" s="468">
        <f t="shared" ref="CN65" si="3800">SUM(CN35:CN63)</f>
        <v>2425547.5328000002</v>
      </c>
      <c r="CU65" s="468">
        <f t="shared" ref="CU65" si="3801">SUM(CU35:CU63)</f>
        <v>2583851.7101800009</v>
      </c>
      <c r="DB65" s="468">
        <f>SUM(DB35:DB63)</f>
        <v>2939223.5844720006</v>
      </c>
      <c r="DI65" s="468">
        <f t="shared" ref="DI65" si="3802">SUM(DI35:DI63)</f>
        <v>2889284.0142639992</v>
      </c>
      <c r="DP65" s="468">
        <f t="shared" ref="DP65" si="3803">SUM(DP35:DP63)</f>
        <v>3372735.9582560002</v>
      </c>
      <c r="DW65" s="468">
        <f t="shared" ref="DW65" si="3804">SUM(DW35:DW63)</f>
        <v>3312487.1492960001</v>
      </c>
      <c r="ED65" s="468">
        <f>SUM(ED35:ED63)</f>
        <v>3934830.5280560004</v>
      </c>
      <c r="EK65" s="468">
        <f t="shared" ref="EK65" si="3805">SUM(EK35:EK63)</f>
        <v>2877718.7342720008</v>
      </c>
      <c r="ER65" s="468">
        <f t="shared" ref="ER65" si="3806">SUM(ER35:ER63)</f>
        <v>2781457.9348080005</v>
      </c>
      <c r="EY65" s="468">
        <f t="shared" ref="EY65" si="3807">SUM(EY35:EY63)</f>
        <v>2807861.9886039998</v>
      </c>
      <c r="FF65" s="468">
        <f t="shared" ref="FF65" si="3808">SUM(FF35:FF63)</f>
        <v>2980896.0799799999</v>
      </c>
      <c r="FM65" s="468">
        <f t="shared" ref="FM65" si="3809">SUM(FM35:FM63)</f>
        <v>3052795.1499760002</v>
      </c>
      <c r="FT65" s="468">
        <f t="shared" ref="FT65" si="3810">SUM(FT35:FT63)</f>
        <v>2762218.3321679998</v>
      </c>
      <c r="GA65" s="468">
        <f>SUM(GA35:GA63)</f>
        <v>3114731.9382560002</v>
      </c>
      <c r="GH65" s="468">
        <f t="shared" ref="GH65" si="3811">SUM(GH35:GH63)</f>
        <v>3302747.1428999999</v>
      </c>
      <c r="GO65" s="468">
        <f t="shared" ref="GO65" si="3812">SUM(GO35:GO63)</f>
        <v>3111264.8732000003</v>
      </c>
      <c r="GV65" s="468">
        <f t="shared" ref="GV65" si="3813">SUM(GV35:GV63)</f>
        <v>3017803.6324</v>
      </c>
      <c r="HC65" s="468">
        <f t="shared" ref="HC65" si="3814">SUM(HC35:HC63)</f>
        <v>3063473.0109000001</v>
      </c>
      <c r="HJ65" s="468">
        <f t="shared" ref="HJ65" si="3815">SUM(HJ35:HJ63)</f>
        <v>3069185.5390000013</v>
      </c>
      <c r="HQ65" s="468">
        <f t="shared" ref="HQ65" si="3816">SUM(HQ35:HQ63)</f>
        <v>2841904.8685999997</v>
      </c>
      <c r="HX65" s="468">
        <f t="shared" ref="HX65" si="3817">SUM(HX35:HX63)</f>
        <v>2867304.8296000003</v>
      </c>
      <c r="IE65" s="468">
        <f t="shared" ref="IE65" si="3818">SUM(IE35:IE63)</f>
        <v>2967912.9468000005</v>
      </c>
      <c r="IL65" s="468">
        <f t="shared" ref="IL65" si="3819">SUM(IL35:IL63)</f>
        <v>3007687.7506999993</v>
      </c>
      <c r="IS65" s="468">
        <f t="shared" ref="IS65" si="3820">SUM(IS35:IS63)</f>
        <v>2602014.6371000004</v>
      </c>
      <c r="IZ65" s="468">
        <f t="shared" ref="IZ65" si="3821">SUM(IZ35:IZ63)</f>
        <v>2918841.6574000004</v>
      </c>
      <c r="JG65" s="468">
        <f t="shared" ref="JG65" si="3822">SUM(JG35:JG63)</f>
        <v>2420653.3259000005</v>
      </c>
      <c r="JN65" s="468">
        <f t="shared" ref="JN65" si="3823">SUM(JN35:JN63)</f>
        <v>2480794.9722000002</v>
      </c>
      <c r="JU65" s="468">
        <f t="shared" ref="JU65" si="3824">SUM(JU35:JU63)</f>
        <v>2529334.1133000003</v>
      </c>
      <c r="KB65" s="468">
        <f t="shared" ref="KB65" si="3825">SUM(KB35:KB63)</f>
        <v>2899459.6179</v>
      </c>
      <c r="KI65" s="468">
        <f t="shared" ref="KI65" si="3826">SUM(KI35:KI63)</f>
        <v>3075795.2792000002</v>
      </c>
      <c r="KP65" s="468">
        <f t="shared" ref="KP65" si="3827">SUM(KP35:KP63)</f>
        <v>4184903.3957000007</v>
      </c>
      <c r="KW65" s="468">
        <f t="shared" ref="KW65" si="3828">SUM(KW35:KW63)</f>
        <v>3089250.8814000012</v>
      </c>
      <c r="LD65" s="468">
        <f t="shared" ref="LD65" si="3829">SUM(LD35:LD63)</f>
        <v>2668059.0205000001</v>
      </c>
      <c r="LK65" s="468">
        <f t="shared" ref="LK65" si="3830">SUM(LK35:LK63)</f>
        <v>3651952.2628000006</v>
      </c>
      <c r="LR65" s="468">
        <f t="shared" ref="LR65" si="3831">SUM(LR35:LR63)</f>
        <v>3789560.2242999994</v>
      </c>
      <c r="LY65" s="468">
        <f>SUM(LY35:LY63)</f>
        <v>5305344.480200001</v>
      </c>
      <c r="MF65" s="468">
        <f t="shared" ref="MF65" si="3832">SUM(MF35:MF63)</f>
        <v>6668000.3849000018</v>
      </c>
      <c r="MM65" s="468">
        <f>SUM(MM35:MM63)</f>
        <v>8464249.9137000013</v>
      </c>
      <c r="MN65" s="603">
        <f>SUM(MG2:MM28)</f>
        <v>8293618.5565450117</v>
      </c>
      <c r="MO65" s="603">
        <f>MM65-MN65</f>
        <v>170631.35715498962</v>
      </c>
      <c r="MT65" s="468">
        <f>SUM(MT35:MT63)</f>
        <v>12851251.860000001</v>
      </c>
      <c r="NA65" s="468">
        <f>SUM(NA35:NA63)</f>
        <v>4373906.9799999995</v>
      </c>
      <c r="NH65" s="468">
        <f>SUM(NH35:NH63)</f>
        <v>3050340.1025999999</v>
      </c>
      <c r="NO65" s="468">
        <f t="shared" ref="NO65" si="3833">SUM(NO35:NO63)</f>
        <v>2972489.7720859987</v>
      </c>
      <c r="NV65" s="468">
        <f t="shared" ref="NV65" si="3834">SUM(NV35:NV63)</f>
        <v>2713802.2870589998</v>
      </c>
      <c r="OC65" s="468">
        <f t="shared" ref="OC65" si="3835">SUM(OC35:OC63)</f>
        <v>2483012.1459819996</v>
      </c>
      <c r="OJ65" s="468">
        <f>SUM(OJ35:OJ63)</f>
        <v>2714797.6169360001</v>
      </c>
      <c r="OK65" s="468">
        <f>SUM(OK35:OK61)</f>
        <v>13934446.924662998</v>
      </c>
      <c r="OQ65" s="468">
        <f>SUM(OQ35:OQ63)</f>
        <v>2813774.6579400003</v>
      </c>
      <c r="OX65" s="468">
        <f>SUM(OX35:OX63)</f>
        <v>3347486.635464001</v>
      </c>
      <c r="PE65" s="468">
        <f>SUM(PE35:PE63)</f>
        <v>2645898.2602560008</v>
      </c>
      <c r="PL65" s="468">
        <f t="shared" ref="PL65:PQ65" si="3836">SUM(PL35:PL63)</f>
        <v>2618601.9485759996</v>
      </c>
      <c r="PS65" s="468">
        <f t="shared" ref="PS65:SD65" si="3837">SUM(PS35:PS63)</f>
        <v>2668727.1393479998</v>
      </c>
      <c r="PZ65" s="468">
        <f t="shared" ref="PZ65:SK65" si="3838">SUM(PZ35:PZ63)</f>
        <v>2640702.2463705</v>
      </c>
      <c r="QG65" s="468">
        <f t="shared" ref="QG65:SR65" si="3839">SUM(QG35:QG63)</f>
        <v>3037173.969573</v>
      </c>
      <c r="QN65" s="468">
        <f t="shared" ref="QN65:SY65" si="3840">SUM(QN35:QN63)</f>
        <v>2982453.9553979994</v>
      </c>
      <c r="QU65" s="468">
        <f t="shared" ref="QU65:TF65" si="3841">SUM(QU35:QU63)</f>
        <v>3245433.9281715001</v>
      </c>
      <c r="RB65" s="468">
        <f t="shared" ref="RB65:TM65" si="3842">SUM(RB35:RB63)</f>
        <v>3311600.3194200001</v>
      </c>
      <c r="RI65" s="468">
        <f t="shared" ref="RI65:TT65" si="3843">SUM(RI35:RI63)</f>
        <v>3158706.10995</v>
      </c>
      <c r="RP65" s="468">
        <f t="shared" ref="RP65:UA65" si="3844">SUM(RP35:RP63)</f>
        <v>3524879.5621004994</v>
      </c>
      <c r="RW65" s="468">
        <f t="shared" ref="RW65:UH65" si="3845">SUM(RW35:RW63)</f>
        <v>3767182.5749969999</v>
      </c>
      <c r="SD65" s="468">
        <f t="shared" ref="SD65:UO65" si="3846">SUM(SD35:SD63)</f>
        <v>4303267.225269</v>
      </c>
      <c r="SK65" s="468">
        <f t="shared" ref="SK65:UV65" si="3847">SUM(SK35:SK63)</f>
        <v>3426075.5272964993</v>
      </c>
      <c r="SR65" s="468">
        <f t="shared" ref="SR65:VC65" si="3848">SUM(SR35:SR63)</f>
        <v>3171323.0384279997</v>
      </c>
      <c r="SY65" s="468">
        <f t="shared" ref="SY65:VJ65" si="3849">SUM(SY35:SY63)</f>
        <v>3334123.8224115004</v>
      </c>
      <c r="TF65" s="468">
        <f t="shared" ref="TF65:VQ65" si="3850">SUM(TF35:TF63)</f>
        <v>3197617.5507164998</v>
      </c>
      <c r="TM65" s="468">
        <f t="shared" ref="TM65:VX65" si="3851">SUM(TM35:TM63)</f>
        <v>3543161.1181199998</v>
      </c>
      <c r="TT65" s="468">
        <f t="shared" ref="TT65:WE65" si="3852">SUM(TT35:TT63)</f>
        <v>3469465.4912595004</v>
      </c>
      <c r="UA65" s="468">
        <f t="shared" ref="UA65:WL65" si="3853">SUM(UA35:UA63)</f>
        <v>3558976.6863419996</v>
      </c>
      <c r="UH65" s="468">
        <f t="shared" ref="UH65:WS65" si="3854">SUM(UH35:UH63)</f>
        <v>3965482.3567799996</v>
      </c>
      <c r="UO65" s="468">
        <f t="shared" ref="UO65:WZ65" si="3855">SUM(UO35:UO63)</f>
        <v>3825641.1795000006</v>
      </c>
      <c r="UV65" s="468">
        <f t="shared" ref="UV65:XG65" si="3856">SUM(UV35:UV63)</f>
        <v>3457426.7910000002</v>
      </c>
      <c r="VC65" s="468">
        <f t="shared" ref="VC65:XN65" si="3857">SUM(VC35:VC63)</f>
        <v>3345121.7415000005</v>
      </c>
      <c r="VJ65" s="468">
        <f t="shared" ref="VJ65:XU65" si="3858">SUM(VJ35:VJ63)</f>
        <v>3280424.7629999998</v>
      </c>
      <c r="VQ65" s="468">
        <f t="shared" ref="VQ65:YB65" si="3859">SUM(VQ35:VQ63)</f>
        <v>3078873.3255000007</v>
      </c>
      <c r="VX65" s="468">
        <f t="shared" ref="VX65:YI65" si="3860">SUM(VX35:VX63)</f>
        <v>3329787.0795000005</v>
      </c>
      <c r="WE65" s="468">
        <f t="shared" ref="WE65:YP65" si="3861">SUM(WE35:WE63)</f>
        <v>3314933.2230000002</v>
      </c>
      <c r="WL65" s="468">
        <f t="shared" ref="WL65:YW65" si="3862">SUM(WL35:WL63)</f>
        <v>3182506.8240000005</v>
      </c>
      <c r="WS65" s="468">
        <f t="shared" ref="WS65:ZD65" si="3863">SUM(WS35:WS63)</f>
        <v>2800210.3184999996</v>
      </c>
      <c r="WZ65" s="468">
        <f t="shared" ref="WZ65:ZK65" si="3864">SUM(WZ35:WZ63)</f>
        <v>3058783.8960000002</v>
      </c>
      <c r="XG65" s="468">
        <f t="shared" ref="XG65:ZR65" si="3865">SUM(XG35:XG63)</f>
        <v>2839933.341</v>
      </c>
      <c r="XN65" s="468">
        <f t="shared" ref="XN65:ZY65" si="3866">SUM(XN35:XN63)</f>
        <v>2925964.8495000005</v>
      </c>
      <c r="XU65" s="468">
        <f t="shared" ref="XU65:AAF65" si="3867">SUM(XU35:XU63)</f>
        <v>3105872.8575000009</v>
      </c>
      <c r="YB65" s="468">
        <f t="shared" ref="YB65:AAM65" si="3868">SUM(YB35:YB63)</f>
        <v>3318688.7264999999</v>
      </c>
      <c r="YI65" s="468">
        <f t="shared" ref="YI65:AAT65" si="3869">SUM(YI35:YI63)</f>
        <v>3556527.7859999994</v>
      </c>
      <c r="YP65" s="468">
        <f t="shared" ref="YP65:ABA65" si="3870">SUM(YP35:YP63)</f>
        <v>4790855.3490000004</v>
      </c>
      <c r="YW65" s="468">
        <f t="shared" ref="YW65:ABH65" si="3871">SUM(YW35:YW63)</f>
        <v>4219532.352</v>
      </c>
      <c r="ZD65" s="468">
        <f t="shared" ref="ZD65:ABO65" si="3872">SUM(ZD35:ZD63)</f>
        <v>3186618.2355000004</v>
      </c>
      <c r="ZK65" s="468">
        <f t="shared" ref="ZK65:ABV65" si="3873">SUM(ZK35:ZK63)</f>
        <v>4206538.8959999997</v>
      </c>
      <c r="ZR65" s="468">
        <f t="shared" ref="ZR65:ACC65" si="3874">SUM(ZR35:ZR63)</f>
        <v>4651453.1595000001</v>
      </c>
      <c r="ZY65" s="468">
        <f t="shared" ref="ZY65:ACJ65" si="3875">SUM(ZY35:ZY63)</f>
        <v>5515363.20909</v>
      </c>
      <c r="AAF65" s="468">
        <f>SUM(AAF35:AAF63)</f>
        <v>8127827.9249999989</v>
      </c>
      <c r="AAM65" s="468">
        <f t="shared" ref="AAM65:ACX65" si="3876">SUM(AAM35:AAM63)</f>
        <v>9646610.4315000009</v>
      </c>
      <c r="AAT65" s="468">
        <f t="shared" ref="AAT65:ADE65" si="3877">SUM(AAT35:AAT63)</f>
        <v>15631169.274000002</v>
      </c>
      <c r="ABA65" s="468">
        <f t="shared" ref="ABA65:ADL65" si="3878">SUM(ABA35:ABA63)</f>
        <v>6093806.932500001</v>
      </c>
      <c r="ABH65" s="468">
        <f t="shared" ref="ABH65:ADL65" si="3879">SUM(ABH35:ABH63)</f>
        <v>3338619.5535000009</v>
      </c>
      <c r="ABO65" s="468">
        <f t="shared" ref="ABO65:ADL65" si="3880">SUM(ABO35:ABO63)</f>
        <v>0</v>
      </c>
      <c r="ABV65" s="468">
        <f t="shared" ref="ABV65:ADL65" si="3881">SUM(ABV35:ABV63)</f>
        <v>0</v>
      </c>
      <c r="ACC65" s="468">
        <f t="shared" ref="ACC65:ADL65" si="3882">SUM(ACC35:ACC63)</f>
        <v>0</v>
      </c>
      <c r="ACJ65" s="468">
        <f t="shared" ref="ACJ65:ADL65" si="3883">SUM(ACJ35:ACJ63)</f>
        <v>0</v>
      </c>
      <c r="ACQ65" s="468"/>
      <c r="ACX65" s="468"/>
      <c r="ADE65" s="468"/>
      <c r="ADL65" s="46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259D5-49BE-45B1-AF71-71A5F50BFBAC}">
  <sheetPr>
    <tabColor rgb="FFFFFF00"/>
  </sheetPr>
  <dimension ref="A1:ACM68"/>
  <sheetViews>
    <sheetView tabSelected="1" workbookViewId="0">
      <pane xSplit="1" ySplit="1" topLeftCell="AAZ27" activePane="bottomRight" state="frozen"/>
      <selection pane="bottomRight" activeCell="ABC23" sqref="ABC23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7" width="11.7109375" bestFit="1" customWidth="1"/>
    <col min="8" max="8" width="11.85546875" bestFit="1" customWidth="1"/>
    <col min="9" max="14" width="11.7109375" bestFit="1" customWidth="1"/>
    <col min="15" max="15" width="11.85546875" bestFit="1" customWidth="1"/>
    <col min="16" max="21" width="11.7109375" bestFit="1" customWidth="1"/>
    <col min="22" max="22" width="11.85546875" bestFit="1" customWidth="1"/>
    <col min="23" max="28" width="11.7109375" bestFit="1" customWidth="1"/>
    <col min="29" max="29" width="11.85546875" bestFit="1" customWidth="1"/>
    <col min="30" max="35" width="11.7109375" bestFit="1" customWidth="1"/>
    <col min="36" max="36" width="11.85546875" bestFit="1" customWidth="1"/>
    <col min="37" max="42" width="11.7109375" bestFit="1" customWidth="1"/>
    <col min="43" max="43" width="11.85546875" bestFit="1" customWidth="1"/>
    <col min="44" max="84" width="11.7109375" bestFit="1" customWidth="1"/>
    <col min="85" max="85" width="11.85546875" bestFit="1" customWidth="1"/>
    <col min="86" max="91" width="11.7109375" bestFit="1" customWidth="1"/>
    <col min="92" max="92" width="11.85546875" bestFit="1" customWidth="1"/>
    <col min="93" max="98" width="11.7109375" bestFit="1" customWidth="1"/>
    <col min="99" max="99" width="11.85546875" bestFit="1" customWidth="1"/>
    <col min="100" max="105" width="11.7109375" bestFit="1" customWidth="1"/>
    <col min="106" max="106" width="11.85546875" bestFit="1" customWidth="1"/>
    <col min="107" max="112" width="11.7109375" bestFit="1" customWidth="1"/>
    <col min="113" max="113" width="11.85546875" bestFit="1" customWidth="1"/>
    <col min="114" max="119" width="11.7109375" bestFit="1" customWidth="1"/>
    <col min="120" max="120" width="11.85546875" bestFit="1" customWidth="1"/>
    <col min="121" max="126" width="11.7109375" bestFit="1" customWidth="1"/>
    <col min="127" max="127" width="11.85546875" bestFit="1" customWidth="1"/>
    <col min="128" max="133" width="11.7109375" bestFit="1" customWidth="1"/>
    <col min="134" max="134" width="11.85546875" bestFit="1" customWidth="1"/>
    <col min="135" max="140" width="11.7109375" bestFit="1" customWidth="1"/>
    <col min="141" max="141" width="11.85546875" bestFit="1" customWidth="1"/>
    <col min="142" max="147" width="11.7109375" bestFit="1" customWidth="1"/>
    <col min="148" max="148" width="11.85546875" bestFit="1" customWidth="1"/>
    <col min="149" max="154" width="11.7109375" bestFit="1" customWidth="1"/>
    <col min="155" max="155" width="11.85546875" bestFit="1" customWidth="1"/>
    <col min="156" max="161" width="11.7109375" bestFit="1" customWidth="1"/>
    <col min="162" max="162" width="11.85546875" bestFit="1" customWidth="1"/>
    <col min="163" max="168" width="11.7109375" bestFit="1" customWidth="1"/>
    <col min="169" max="169" width="11.85546875" bestFit="1" customWidth="1"/>
    <col min="170" max="175" width="11.7109375" bestFit="1" customWidth="1"/>
    <col min="176" max="176" width="11.85546875" bestFit="1" customWidth="1"/>
    <col min="177" max="182" width="11.7109375" bestFit="1" customWidth="1"/>
    <col min="183" max="183" width="11.85546875" bestFit="1" customWidth="1"/>
    <col min="184" max="189" width="11.7109375" bestFit="1" customWidth="1"/>
    <col min="190" max="190" width="11.85546875" bestFit="1" customWidth="1"/>
    <col min="191" max="196" width="11.7109375" bestFit="1" customWidth="1"/>
    <col min="197" max="197" width="11.85546875" bestFit="1" customWidth="1"/>
    <col min="198" max="203" width="11.7109375" bestFit="1" customWidth="1"/>
    <col min="204" max="204" width="11.85546875" bestFit="1" customWidth="1"/>
    <col min="205" max="210" width="11.7109375" bestFit="1" customWidth="1"/>
    <col min="211" max="211" width="11.85546875" bestFit="1" customWidth="1"/>
    <col min="212" max="217" width="11.7109375" bestFit="1" customWidth="1"/>
    <col min="218" max="218" width="11.85546875" bestFit="1" customWidth="1"/>
    <col min="219" max="224" width="11.7109375" bestFit="1" customWidth="1"/>
    <col min="225" max="225" width="11.85546875" bestFit="1" customWidth="1"/>
    <col min="226" max="231" width="11.7109375" bestFit="1" customWidth="1"/>
    <col min="232" max="232" width="11.85546875" bestFit="1" customWidth="1"/>
    <col min="233" max="238" width="11.7109375" bestFit="1" customWidth="1"/>
    <col min="239" max="239" width="11.85546875" bestFit="1" customWidth="1"/>
    <col min="240" max="245" width="11.7109375" bestFit="1" customWidth="1"/>
    <col min="246" max="246" width="11.85546875" bestFit="1" customWidth="1"/>
    <col min="247" max="252" width="11.7109375" bestFit="1" customWidth="1"/>
    <col min="253" max="253" width="11.85546875" bestFit="1" customWidth="1"/>
    <col min="254" max="259" width="11.7109375" bestFit="1" customWidth="1"/>
    <col min="260" max="260" width="11.85546875" bestFit="1" customWidth="1"/>
    <col min="261" max="266" width="11.7109375" bestFit="1" customWidth="1"/>
    <col min="267" max="267" width="11.85546875" bestFit="1" customWidth="1"/>
    <col min="268" max="273" width="11.7109375" bestFit="1" customWidth="1"/>
    <col min="274" max="274" width="11.85546875" bestFit="1" customWidth="1"/>
    <col min="275" max="280" width="11.7109375" bestFit="1" customWidth="1"/>
    <col min="281" max="281" width="11.85546875" bestFit="1" customWidth="1"/>
    <col min="282" max="287" width="11.7109375" bestFit="1" customWidth="1"/>
    <col min="288" max="288" width="11.85546875" bestFit="1" customWidth="1"/>
    <col min="289" max="294" width="11.7109375" bestFit="1" customWidth="1"/>
    <col min="295" max="295" width="11.85546875" bestFit="1" customWidth="1"/>
    <col min="296" max="301" width="11.7109375" bestFit="1" customWidth="1"/>
    <col min="302" max="302" width="11.85546875" bestFit="1" customWidth="1"/>
    <col min="303" max="304" width="12.85546875" bestFit="1" customWidth="1"/>
    <col min="305" max="307" width="11.7109375" bestFit="1" customWidth="1"/>
    <col min="308" max="308" width="12.85546875" bestFit="1" customWidth="1"/>
    <col min="309" max="311" width="12.140625" bestFit="1" customWidth="1"/>
    <col min="312" max="315" width="11.7109375" bestFit="1" customWidth="1"/>
    <col min="316" max="317" width="12.140625" bestFit="1" customWidth="1"/>
    <col min="318" max="318" width="11.85546875" bestFit="1" customWidth="1"/>
    <col min="319" max="322" width="11.7109375" bestFit="1" customWidth="1"/>
    <col min="323" max="324" width="12.140625" bestFit="1" customWidth="1"/>
    <col min="325" max="325" width="11.85546875" bestFit="1" customWidth="1"/>
    <col min="326" max="329" width="11.7109375" bestFit="1" customWidth="1"/>
    <col min="330" max="331" width="12.140625" bestFit="1" customWidth="1"/>
    <col min="332" max="332" width="11.85546875" bestFit="1" customWidth="1"/>
    <col min="333" max="336" width="11.7109375" bestFit="1" customWidth="1"/>
    <col min="337" max="337" width="11.85546875" bestFit="1" customWidth="1"/>
    <col min="338" max="338" width="12.140625" bestFit="1" customWidth="1"/>
    <col min="339" max="342" width="11.7109375" bestFit="1" customWidth="1"/>
    <col min="343" max="344" width="11.85546875" bestFit="1" customWidth="1"/>
    <col min="345" max="345" width="12.140625" bestFit="1" customWidth="1"/>
    <col min="346" max="351" width="11.85546875" bestFit="1" customWidth="1"/>
    <col min="352" max="352" width="12.140625" bestFit="1" customWidth="1"/>
    <col min="353" max="357" width="11.85546875" bestFit="1" customWidth="1"/>
    <col min="358" max="358" width="12.85546875" bestFit="1" customWidth="1"/>
    <col min="359" max="359" width="12.140625" bestFit="1" customWidth="1"/>
    <col min="360" max="364" width="11.7109375" bestFit="1" customWidth="1"/>
    <col min="365" max="365" width="11.85546875" bestFit="1" customWidth="1"/>
    <col min="366" max="366" width="12.140625" bestFit="1" customWidth="1"/>
    <col min="367" max="371" width="11.7109375" bestFit="1" customWidth="1"/>
    <col min="372" max="372" width="11.85546875" bestFit="1" customWidth="1"/>
    <col min="373" max="378" width="11.7109375" bestFit="1" customWidth="1"/>
    <col min="379" max="379" width="11.85546875" bestFit="1" customWidth="1"/>
    <col min="380" max="385" width="11.7109375" bestFit="1" customWidth="1"/>
    <col min="386" max="386" width="11.85546875" bestFit="1" customWidth="1"/>
    <col min="387" max="392" width="11.7109375" bestFit="1" customWidth="1"/>
    <col min="393" max="393" width="11.85546875" bestFit="1" customWidth="1"/>
    <col min="394" max="399" width="11.7109375" bestFit="1" customWidth="1"/>
    <col min="400" max="400" width="11.85546875" bestFit="1" customWidth="1"/>
    <col min="401" max="407" width="12.5703125" bestFit="1" customWidth="1"/>
    <col min="408" max="484" width="11.7109375" bestFit="1" customWidth="1"/>
    <col min="485" max="505" width="12.5703125" bestFit="1" customWidth="1"/>
    <col min="506" max="539" width="11.7109375" bestFit="1" customWidth="1"/>
    <col min="540" max="540" width="11.85546875" bestFit="1" customWidth="1"/>
    <col min="541" max="568" width="11.7109375" bestFit="1" customWidth="1"/>
    <col min="569" max="574" width="13.7109375" bestFit="1" customWidth="1"/>
    <col min="575" max="575" width="14.85546875" bestFit="1" customWidth="1"/>
    <col min="576" max="708" width="11.7109375" bestFit="1" customWidth="1"/>
    <col min="709" max="712" width="13.7109375" bestFit="1" customWidth="1"/>
    <col min="713" max="715" width="14.85546875" bestFit="1" customWidth="1"/>
    <col min="716" max="765" width="11.7109375" bestFit="1" customWidth="1"/>
    <col min="766" max="766" width="11.7109375" customWidth="1"/>
    <col min="767" max="767" width="11.7109375" bestFit="1" customWidth="1"/>
  </cols>
  <sheetData>
    <row r="1" spans="1:767" s="425" customFormat="1">
      <c r="A1" s="425" t="s">
        <v>519</v>
      </c>
      <c r="B1" s="602">
        <v>44927</v>
      </c>
      <c r="C1" s="602">
        <v>44928</v>
      </c>
      <c r="D1" s="602">
        <v>44929</v>
      </c>
      <c r="E1" s="602">
        <v>44930</v>
      </c>
      <c r="F1" s="602">
        <v>44931</v>
      </c>
      <c r="G1" s="602">
        <v>44932</v>
      </c>
      <c r="H1" s="602">
        <v>44933</v>
      </c>
      <c r="I1" s="602">
        <v>44934</v>
      </c>
      <c r="J1" s="602">
        <v>44935</v>
      </c>
      <c r="K1" s="602">
        <v>44936</v>
      </c>
      <c r="L1" s="602">
        <v>44937</v>
      </c>
      <c r="M1" s="602">
        <v>44938</v>
      </c>
      <c r="N1" s="602">
        <v>44939</v>
      </c>
      <c r="O1" s="602">
        <v>44940</v>
      </c>
      <c r="P1" s="602">
        <v>44941</v>
      </c>
      <c r="Q1" s="602">
        <v>44942</v>
      </c>
      <c r="R1" s="602">
        <v>44943</v>
      </c>
      <c r="S1" s="602">
        <v>44944</v>
      </c>
      <c r="T1" s="602">
        <v>44945</v>
      </c>
      <c r="U1" s="602">
        <v>44946</v>
      </c>
      <c r="V1" s="602">
        <v>44947</v>
      </c>
      <c r="W1" s="602">
        <v>44948</v>
      </c>
      <c r="X1" s="602">
        <v>44949</v>
      </c>
      <c r="Y1" s="602">
        <v>44950</v>
      </c>
      <c r="Z1" s="602">
        <v>44951</v>
      </c>
      <c r="AA1" s="602">
        <v>44952</v>
      </c>
      <c r="AB1" s="602">
        <v>44953</v>
      </c>
      <c r="AC1" s="602">
        <v>44954</v>
      </c>
      <c r="AD1" s="602">
        <v>44955</v>
      </c>
      <c r="AE1" s="602">
        <v>44956</v>
      </c>
      <c r="AF1" s="602">
        <v>44957</v>
      </c>
      <c r="AG1" s="602">
        <v>44958</v>
      </c>
      <c r="AH1" s="602">
        <v>44959</v>
      </c>
      <c r="AI1" s="602">
        <v>44960</v>
      </c>
      <c r="AJ1" s="602">
        <v>44961</v>
      </c>
      <c r="AK1" s="602">
        <v>44962</v>
      </c>
      <c r="AL1" s="602">
        <v>44963</v>
      </c>
      <c r="AM1" s="602">
        <v>44964</v>
      </c>
      <c r="AN1" s="602">
        <v>44965</v>
      </c>
      <c r="AO1" s="602">
        <v>44966</v>
      </c>
      <c r="AP1" s="602">
        <v>44967</v>
      </c>
      <c r="AQ1" s="602">
        <v>44968</v>
      </c>
      <c r="AR1" s="602">
        <v>44969</v>
      </c>
      <c r="AS1" s="602">
        <v>44970</v>
      </c>
      <c r="AT1" s="602">
        <v>44971</v>
      </c>
      <c r="AU1" s="602">
        <v>44972</v>
      </c>
      <c r="AV1" s="602">
        <v>44973</v>
      </c>
      <c r="AW1" s="602">
        <v>44974</v>
      </c>
      <c r="AX1" s="602">
        <v>44975</v>
      </c>
      <c r="AY1" s="602">
        <v>44976</v>
      </c>
      <c r="AZ1" s="602">
        <v>44977</v>
      </c>
      <c r="BA1" s="602">
        <v>44978</v>
      </c>
      <c r="BB1" s="602">
        <v>44979</v>
      </c>
      <c r="BC1" s="602">
        <v>44980</v>
      </c>
      <c r="BD1" s="602">
        <v>44981</v>
      </c>
      <c r="BE1" s="602">
        <v>44982</v>
      </c>
      <c r="BF1" s="602">
        <v>44983</v>
      </c>
      <c r="BG1" s="602">
        <v>44984</v>
      </c>
      <c r="BH1" s="602">
        <v>44985</v>
      </c>
      <c r="BI1" s="602">
        <v>44986</v>
      </c>
      <c r="BJ1" s="602">
        <v>44987</v>
      </c>
      <c r="BK1" s="602">
        <v>44988</v>
      </c>
      <c r="BL1" s="602">
        <v>44989</v>
      </c>
      <c r="BM1" s="602">
        <v>44990</v>
      </c>
      <c r="BN1" s="602">
        <v>44991</v>
      </c>
      <c r="BO1" s="602">
        <v>44992</v>
      </c>
      <c r="BP1" s="602">
        <v>44993</v>
      </c>
      <c r="BQ1" s="602">
        <v>44994</v>
      </c>
      <c r="BR1" s="602">
        <v>44995</v>
      </c>
      <c r="BS1" s="602">
        <v>44996</v>
      </c>
      <c r="BT1" s="602">
        <v>44997</v>
      </c>
      <c r="BU1" s="602">
        <v>44998</v>
      </c>
      <c r="BV1" s="602">
        <v>44999</v>
      </c>
      <c r="BW1" s="602">
        <v>45000</v>
      </c>
      <c r="BX1" s="602">
        <v>45001</v>
      </c>
      <c r="BY1" s="602">
        <v>45002</v>
      </c>
      <c r="BZ1" s="602">
        <v>45003</v>
      </c>
      <c r="CA1" s="602">
        <v>45004</v>
      </c>
      <c r="CB1" s="602">
        <v>45005</v>
      </c>
      <c r="CC1" s="602">
        <v>45006</v>
      </c>
      <c r="CD1" s="602">
        <v>45007</v>
      </c>
      <c r="CE1" s="602">
        <v>45008</v>
      </c>
      <c r="CF1" s="602">
        <v>45009</v>
      </c>
      <c r="CG1" s="602">
        <v>45010</v>
      </c>
      <c r="CH1" s="602">
        <v>45011</v>
      </c>
      <c r="CI1" s="602">
        <v>45012</v>
      </c>
      <c r="CJ1" s="602">
        <v>45013</v>
      </c>
      <c r="CK1" s="602">
        <v>45014</v>
      </c>
      <c r="CL1" s="602">
        <v>45015</v>
      </c>
      <c r="CM1" s="602">
        <v>45016</v>
      </c>
      <c r="CN1" s="602">
        <v>45017</v>
      </c>
      <c r="CO1" s="602">
        <v>45018</v>
      </c>
      <c r="CP1" s="602">
        <v>45019</v>
      </c>
      <c r="CQ1" s="602">
        <v>45020</v>
      </c>
      <c r="CR1" s="602">
        <v>45021</v>
      </c>
      <c r="CS1" s="602">
        <v>45022</v>
      </c>
      <c r="CT1" s="602">
        <v>45023</v>
      </c>
      <c r="CU1" s="602">
        <v>45024</v>
      </c>
      <c r="CV1" s="602">
        <v>45025</v>
      </c>
      <c r="CW1" s="602">
        <v>45026</v>
      </c>
      <c r="CX1" s="602">
        <v>45027</v>
      </c>
      <c r="CY1" s="602">
        <v>45028</v>
      </c>
      <c r="CZ1" s="602">
        <v>45029</v>
      </c>
      <c r="DA1" s="602">
        <v>45030</v>
      </c>
      <c r="DB1" s="602">
        <v>45031</v>
      </c>
      <c r="DC1" s="602">
        <v>45032</v>
      </c>
      <c r="DD1" s="602">
        <v>45033</v>
      </c>
      <c r="DE1" s="602">
        <v>45034</v>
      </c>
      <c r="DF1" s="602">
        <v>45035</v>
      </c>
      <c r="DG1" s="602">
        <v>45036</v>
      </c>
      <c r="DH1" s="602">
        <v>45037</v>
      </c>
      <c r="DI1" s="602">
        <v>45038</v>
      </c>
      <c r="DJ1" s="602">
        <v>45039</v>
      </c>
      <c r="DK1" s="602">
        <v>45040</v>
      </c>
      <c r="DL1" s="602">
        <v>45041</v>
      </c>
      <c r="DM1" s="602">
        <v>45042</v>
      </c>
      <c r="DN1" s="602">
        <v>45043</v>
      </c>
      <c r="DO1" s="602">
        <v>45044</v>
      </c>
      <c r="DP1" s="602">
        <v>45045</v>
      </c>
      <c r="DQ1" s="602">
        <v>45046</v>
      </c>
      <c r="DR1" s="602">
        <v>45047</v>
      </c>
      <c r="DS1" s="602">
        <v>45048</v>
      </c>
      <c r="DT1" s="602">
        <v>45049</v>
      </c>
      <c r="DU1" s="602">
        <v>45050</v>
      </c>
      <c r="DV1" s="602">
        <v>45051</v>
      </c>
      <c r="DW1" s="602">
        <v>45052</v>
      </c>
      <c r="DX1" s="602">
        <v>45053</v>
      </c>
      <c r="DY1" s="602">
        <v>45054</v>
      </c>
      <c r="DZ1" s="602">
        <v>45055</v>
      </c>
      <c r="EA1" s="602">
        <v>45056</v>
      </c>
      <c r="EB1" s="602">
        <v>45057</v>
      </c>
      <c r="EC1" s="602">
        <v>45058</v>
      </c>
      <c r="ED1" s="602">
        <v>45059</v>
      </c>
      <c r="EE1" s="602">
        <v>45060</v>
      </c>
      <c r="EF1" s="602">
        <v>45061</v>
      </c>
      <c r="EG1" s="602">
        <v>45062</v>
      </c>
      <c r="EH1" s="602">
        <v>45063</v>
      </c>
      <c r="EI1" s="602">
        <v>45064</v>
      </c>
      <c r="EJ1" s="602">
        <v>45065</v>
      </c>
      <c r="EK1" s="602">
        <v>45066</v>
      </c>
      <c r="EL1" s="602">
        <v>45067</v>
      </c>
      <c r="EM1" s="602">
        <v>45068</v>
      </c>
      <c r="EN1" s="602">
        <v>45069</v>
      </c>
      <c r="EO1" s="602">
        <v>45070</v>
      </c>
      <c r="EP1" s="602">
        <v>45071</v>
      </c>
      <c r="EQ1" s="602">
        <v>45072</v>
      </c>
      <c r="ER1" s="602">
        <v>45073</v>
      </c>
      <c r="ES1" s="602">
        <v>45074</v>
      </c>
      <c r="ET1" s="602">
        <v>45075</v>
      </c>
      <c r="EU1" s="602">
        <v>45076</v>
      </c>
      <c r="EV1" s="602">
        <v>45077</v>
      </c>
      <c r="EW1" s="602">
        <v>45078</v>
      </c>
      <c r="EX1" s="602">
        <v>45079</v>
      </c>
      <c r="EY1" s="602">
        <v>45080</v>
      </c>
      <c r="EZ1" s="602">
        <v>45081</v>
      </c>
      <c r="FA1" s="602">
        <v>45082</v>
      </c>
      <c r="FB1" s="602">
        <v>45083</v>
      </c>
      <c r="FC1" s="602">
        <v>45084</v>
      </c>
      <c r="FD1" s="602">
        <v>45085</v>
      </c>
      <c r="FE1" s="602">
        <v>45086</v>
      </c>
      <c r="FF1" s="602">
        <v>45087</v>
      </c>
      <c r="FG1" s="602">
        <v>45088</v>
      </c>
      <c r="FH1" s="602">
        <v>45089</v>
      </c>
      <c r="FI1" s="602">
        <v>45090</v>
      </c>
      <c r="FJ1" s="602">
        <v>45091</v>
      </c>
      <c r="FK1" s="602">
        <v>45092</v>
      </c>
      <c r="FL1" s="602">
        <v>45093</v>
      </c>
      <c r="FM1" s="602">
        <v>45094</v>
      </c>
      <c r="FN1" s="602">
        <v>45095</v>
      </c>
      <c r="FO1" s="602">
        <v>45096</v>
      </c>
      <c r="FP1" s="602">
        <v>45097</v>
      </c>
      <c r="FQ1" s="602">
        <v>45098</v>
      </c>
      <c r="FR1" s="602">
        <v>45099</v>
      </c>
      <c r="FS1" s="602">
        <v>45100</v>
      </c>
      <c r="FT1" s="602">
        <v>45101</v>
      </c>
      <c r="FU1" s="602">
        <v>45102</v>
      </c>
      <c r="FV1" s="602">
        <v>45103</v>
      </c>
      <c r="FW1" s="602">
        <v>45104</v>
      </c>
      <c r="FX1" s="602">
        <v>45105</v>
      </c>
      <c r="FY1" s="602">
        <v>45106</v>
      </c>
      <c r="FZ1" s="602">
        <v>45107</v>
      </c>
      <c r="GA1" s="602">
        <v>45108</v>
      </c>
      <c r="GB1" s="602">
        <v>45109</v>
      </c>
      <c r="GC1" s="602">
        <v>45110</v>
      </c>
      <c r="GD1" s="602">
        <v>45111</v>
      </c>
      <c r="GE1" s="602">
        <v>45112</v>
      </c>
      <c r="GF1" s="602">
        <v>45113</v>
      </c>
      <c r="GG1" s="602">
        <v>45114</v>
      </c>
      <c r="GH1" s="602">
        <v>45115</v>
      </c>
      <c r="GI1" s="602">
        <v>45116</v>
      </c>
      <c r="GJ1" s="602">
        <v>45117</v>
      </c>
      <c r="GK1" s="602">
        <v>45118</v>
      </c>
      <c r="GL1" s="602">
        <v>45119</v>
      </c>
      <c r="GM1" s="602">
        <v>45120</v>
      </c>
      <c r="GN1" s="602">
        <v>45121</v>
      </c>
      <c r="GO1" s="602">
        <v>45122</v>
      </c>
      <c r="GP1" s="602">
        <v>45123</v>
      </c>
      <c r="GQ1" s="602">
        <v>45124</v>
      </c>
      <c r="GR1" s="602">
        <v>45125</v>
      </c>
      <c r="GS1" s="602">
        <v>45126</v>
      </c>
      <c r="GT1" s="602">
        <v>45127</v>
      </c>
      <c r="GU1" s="602">
        <v>45128</v>
      </c>
      <c r="GV1" s="602">
        <v>45129</v>
      </c>
      <c r="GW1" s="602">
        <v>45130</v>
      </c>
      <c r="GX1" s="602">
        <v>45131</v>
      </c>
      <c r="GY1" s="602">
        <v>45132</v>
      </c>
      <c r="GZ1" s="602">
        <v>45133</v>
      </c>
      <c r="HA1" s="602">
        <v>45134</v>
      </c>
      <c r="HB1" s="602">
        <v>45135</v>
      </c>
      <c r="HC1" s="602">
        <v>45136</v>
      </c>
      <c r="HD1" s="602">
        <v>45137</v>
      </c>
      <c r="HE1" s="602">
        <v>45138</v>
      </c>
      <c r="HF1" s="602">
        <v>45139</v>
      </c>
      <c r="HG1" s="602">
        <v>45140</v>
      </c>
      <c r="HH1" s="602">
        <v>45141</v>
      </c>
      <c r="HI1" s="602">
        <v>45142</v>
      </c>
      <c r="HJ1" s="602">
        <v>45143</v>
      </c>
      <c r="HK1" s="602">
        <v>45144</v>
      </c>
      <c r="HL1" s="602">
        <v>45145</v>
      </c>
      <c r="HM1" s="602">
        <v>45146</v>
      </c>
      <c r="HN1" s="602">
        <v>45147</v>
      </c>
      <c r="HO1" s="602">
        <v>45148</v>
      </c>
      <c r="HP1" s="602">
        <v>45149</v>
      </c>
      <c r="HQ1" s="602">
        <v>45150</v>
      </c>
      <c r="HR1" s="602">
        <v>45151</v>
      </c>
      <c r="HS1" s="602">
        <v>45152</v>
      </c>
      <c r="HT1" s="602">
        <v>45153</v>
      </c>
      <c r="HU1" s="602">
        <v>45154</v>
      </c>
      <c r="HV1" s="602">
        <v>45155</v>
      </c>
      <c r="HW1" s="602">
        <v>45156</v>
      </c>
      <c r="HX1" s="602">
        <v>45157</v>
      </c>
      <c r="HY1" s="602">
        <v>45158</v>
      </c>
      <c r="HZ1" s="602">
        <v>45159</v>
      </c>
      <c r="IA1" s="602">
        <v>45160</v>
      </c>
      <c r="IB1" s="602">
        <v>45161</v>
      </c>
      <c r="IC1" s="602">
        <v>45162</v>
      </c>
      <c r="ID1" s="602">
        <v>45163</v>
      </c>
      <c r="IE1" s="602">
        <v>45164</v>
      </c>
      <c r="IF1" s="602">
        <v>45165</v>
      </c>
      <c r="IG1" s="602">
        <v>45166</v>
      </c>
      <c r="IH1" s="602">
        <v>45167</v>
      </c>
      <c r="II1" s="602">
        <v>45168</v>
      </c>
      <c r="IJ1" s="602">
        <v>45169</v>
      </c>
      <c r="IK1" s="602">
        <v>45170</v>
      </c>
      <c r="IL1" s="602">
        <v>45171</v>
      </c>
      <c r="IM1" s="602">
        <v>45172</v>
      </c>
      <c r="IN1" s="602">
        <v>45173</v>
      </c>
      <c r="IO1" s="602">
        <v>45174</v>
      </c>
      <c r="IP1" s="602">
        <v>45175</v>
      </c>
      <c r="IQ1" s="602">
        <v>45176</v>
      </c>
      <c r="IR1" s="602">
        <v>45177</v>
      </c>
      <c r="IS1" s="602">
        <v>45178</v>
      </c>
      <c r="IT1" s="602">
        <v>45179</v>
      </c>
      <c r="IU1" s="602">
        <v>45180</v>
      </c>
      <c r="IV1" s="602">
        <v>45181</v>
      </c>
      <c r="IW1" s="602">
        <v>45182</v>
      </c>
      <c r="IX1" s="602">
        <v>45183</v>
      </c>
      <c r="IY1" s="602">
        <v>45184</v>
      </c>
      <c r="IZ1" s="602">
        <v>45185</v>
      </c>
      <c r="JA1" s="602">
        <v>45186</v>
      </c>
      <c r="JB1" s="602">
        <v>45187</v>
      </c>
      <c r="JC1" s="602">
        <v>45188</v>
      </c>
      <c r="JD1" s="602">
        <v>45189</v>
      </c>
      <c r="JE1" s="602">
        <v>45190</v>
      </c>
      <c r="JF1" s="602">
        <v>45191</v>
      </c>
      <c r="JG1" s="602">
        <v>45192</v>
      </c>
      <c r="JH1" s="602">
        <v>45193</v>
      </c>
      <c r="JI1" s="602">
        <v>45194</v>
      </c>
      <c r="JJ1" s="602">
        <v>45195</v>
      </c>
      <c r="JK1" s="602">
        <v>45196</v>
      </c>
      <c r="JL1" s="602">
        <v>45197</v>
      </c>
      <c r="JM1" s="602">
        <v>45198</v>
      </c>
      <c r="JN1" s="602">
        <v>45199</v>
      </c>
      <c r="JO1" s="602">
        <v>45200</v>
      </c>
      <c r="JP1" s="602">
        <v>45201</v>
      </c>
      <c r="JQ1" s="602">
        <v>45202</v>
      </c>
      <c r="JR1" s="602">
        <v>45203</v>
      </c>
      <c r="JS1" s="602">
        <v>45204</v>
      </c>
      <c r="JT1" s="602">
        <v>45205</v>
      </c>
      <c r="JU1" s="602">
        <v>45206</v>
      </c>
      <c r="JV1" s="602">
        <v>45207</v>
      </c>
      <c r="JW1" s="602">
        <v>45208</v>
      </c>
      <c r="JX1" s="602">
        <v>45209</v>
      </c>
      <c r="JY1" s="602">
        <v>45210</v>
      </c>
      <c r="JZ1" s="602">
        <v>45211</v>
      </c>
      <c r="KA1" s="602">
        <v>45212</v>
      </c>
      <c r="KB1" s="602">
        <v>45213</v>
      </c>
      <c r="KC1" s="602">
        <v>45214</v>
      </c>
      <c r="KD1" s="602">
        <v>45215</v>
      </c>
      <c r="KE1" s="602">
        <v>45216</v>
      </c>
      <c r="KF1" s="602">
        <v>45217</v>
      </c>
      <c r="KG1" s="602">
        <v>45218</v>
      </c>
      <c r="KH1" s="602">
        <v>45219</v>
      </c>
      <c r="KI1" s="602">
        <v>45220</v>
      </c>
      <c r="KJ1" s="602">
        <v>45221</v>
      </c>
      <c r="KK1" s="602">
        <v>45222</v>
      </c>
      <c r="KL1" s="602">
        <v>45223</v>
      </c>
      <c r="KM1" s="602">
        <v>45224</v>
      </c>
      <c r="KN1" s="602">
        <v>45225</v>
      </c>
      <c r="KO1" s="602">
        <v>45226</v>
      </c>
      <c r="KP1" s="602">
        <v>45227</v>
      </c>
      <c r="KQ1" s="602">
        <v>45228</v>
      </c>
      <c r="KR1" s="602">
        <v>45229</v>
      </c>
      <c r="KS1" s="602">
        <v>45230</v>
      </c>
      <c r="KT1" s="602">
        <v>45231</v>
      </c>
      <c r="KU1" s="602">
        <v>45232</v>
      </c>
      <c r="KV1" s="602">
        <v>45233</v>
      </c>
      <c r="KW1" s="602">
        <v>45234</v>
      </c>
      <c r="KX1" s="602">
        <v>45235</v>
      </c>
      <c r="KY1" s="602">
        <v>45236</v>
      </c>
      <c r="KZ1" s="602">
        <v>45237</v>
      </c>
      <c r="LA1" s="602">
        <v>45238</v>
      </c>
      <c r="LB1" s="602">
        <v>45239</v>
      </c>
      <c r="LC1" s="602">
        <v>45240</v>
      </c>
      <c r="LD1" s="602">
        <v>45241</v>
      </c>
      <c r="LE1" s="602">
        <v>45242</v>
      </c>
      <c r="LF1" s="602">
        <v>45243</v>
      </c>
      <c r="LG1" s="602">
        <v>45244</v>
      </c>
      <c r="LH1" s="602">
        <v>45245</v>
      </c>
      <c r="LI1" s="602">
        <v>45246</v>
      </c>
      <c r="LJ1" s="602">
        <v>45247</v>
      </c>
      <c r="LK1" s="602">
        <v>45248</v>
      </c>
      <c r="LL1" s="602">
        <v>45249</v>
      </c>
      <c r="LM1" s="602">
        <v>45250</v>
      </c>
      <c r="LN1" s="602">
        <v>45251</v>
      </c>
      <c r="LO1" s="602">
        <v>45252</v>
      </c>
      <c r="LP1" s="602">
        <v>45253</v>
      </c>
      <c r="LQ1" s="602">
        <v>45254</v>
      </c>
      <c r="LR1" s="602">
        <v>45255</v>
      </c>
      <c r="LS1" s="602">
        <v>45256</v>
      </c>
      <c r="LT1" s="602">
        <v>45257</v>
      </c>
      <c r="LU1" s="602">
        <v>45258</v>
      </c>
      <c r="LV1" s="602">
        <v>45259</v>
      </c>
      <c r="LW1" s="602">
        <v>45260</v>
      </c>
      <c r="LX1" s="602">
        <v>45261</v>
      </c>
      <c r="LY1" s="602">
        <v>45262</v>
      </c>
      <c r="LZ1" s="602">
        <v>45263</v>
      </c>
      <c r="MA1" s="602">
        <v>45264</v>
      </c>
      <c r="MB1" s="602">
        <v>45265</v>
      </c>
      <c r="MC1" s="602">
        <v>45266</v>
      </c>
      <c r="MD1" s="602">
        <v>45267</v>
      </c>
      <c r="ME1" s="602">
        <v>45268</v>
      </c>
      <c r="MF1" s="602">
        <v>45269</v>
      </c>
      <c r="MG1" s="602">
        <v>45270</v>
      </c>
      <c r="MH1" s="602">
        <v>45271</v>
      </c>
      <c r="MI1" s="602">
        <v>45272</v>
      </c>
      <c r="MJ1" s="602">
        <v>45273</v>
      </c>
      <c r="MK1" s="602">
        <v>45274</v>
      </c>
      <c r="ML1" s="602">
        <v>45275</v>
      </c>
      <c r="MM1" s="602">
        <v>45276</v>
      </c>
      <c r="MN1" s="602">
        <v>45277</v>
      </c>
      <c r="MO1" s="602">
        <v>45278</v>
      </c>
      <c r="MP1" s="602">
        <v>45279</v>
      </c>
      <c r="MQ1" s="602">
        <v>45280</v>
      </c>
      <c r="MR1" s="602">
        <v>45281</v>
      </c>
      <c r="MS1" s="602">
        <v>45282</v>
      </c>
      <c r="MT1" s="602">
        <v>45283</v>
      </c>
      <c r="MU1" s="602">
        <v>45284</v>
      </c>
      <c r="MV1" s="602">
        <v>45285</v>
      </c>
      <c r="MW1" s="602">
        <v>45286</v>
      </c>
      <c r="MX1" s="602">
        <v>45287</v>
      </c>
      <c r="MY1" s="602">
        <v>45288</v>
      </c>
      <c r="MZ1" s="602">
        <v>45289</v>
      </c>
      <c r="NA1" s="602">
        <v>45290</v>
      </c>
      <c r="NB1" s="602">
        <v>45291</v>
      </c>
      <c r="NC1" s="602">
        <v>45292</v>
      </c>
      <c r="ND1" s="602">
        <v>45293</v>
      </c>
      <c r="NE1" s="602">
        <v>45294</v>
      </c>
      <c r="NF1" s="602">
        <v>45295</v>
      </c>
      <c r="NG1" s="602">
        <v>45296</v>
      </c>
      <c r="NH1" s="602">
        <v>45297</v>
      </c>
      <c r="NI1" s="602">
        <v>45298</v>
      </c>
      <c r="NJ1" s="602">
        <v>45299</v>
      </c>
      <c r="NK1" s="602">
        <v>45300</v>
      </c>
      <c r="NL1" s="602">
        <v>45301</v>
      </c>
      <c r="NM1" s="602">
        <v>45302</v>
      </c>
      <c r="NN1" s="602">
        <v>45303</v>
      </c>
      <c r="NO1" s="602">
        <v>45304</v>
      </c>
      <c r="NP1" s="602">
        <v>45305</v>
      </c>
      <c r="NQ1" s="602">
        <v>45306</v>
      </c>
      <c r="NR1" s="602">
        <v>45307</v>
      </c>
      <c r="NS1" s="602">
        <v>45308</v>
      </c>
      <c r="NT1" s="602">
        <v>45309</v>
      </c>
      <c r="NU1" s="602">
        <v>45310</v>
      </c>
      <c r="NV1" s="602">
        <v>45311</v>
      </c>
      <c r="NW1" s="602">
        <v>45312</v>
      </c>
      <c r="NX1" s="602">
        <v>45313</v>
      </c>
      <c r="NY1" s="602">
        <v>45314</v>
      </c>
      <c r="NZ1" s="602">
        <v>45315</v>
      </c>
      <c r="OA1" s="602">
        <v>45316</v>
      </c>
      <c r="OB1" s="602">
        <v>45317</v>
      </c>
      <c r="OC1" s="602">
        <v>45318</v>
      </c>
      <c r="OD1" s="602">
        <v>45319</v>
      </c>
      <c r="OE1" s="602">
        <v>45320</v>
      </c>
      <c r="OF1" s="602">
        <v>45321</v>
      </c>
      <c r="OG1" s="602">
        <v>45322</v>
      </c>
      <c r="OH1" s="602">
        <v>45323</v>
      </c>
      <c r="OI1" s="602">
        <v>45324</v>
      </c>
      <c r="OJ1" s="602">
        <v>45325</v>
      </c>
      <c r="OK1" s="602">
        <v>45326</v>
      </c>
      <c r="OL1" s="602">
        <v>45327</v>
      </c>
      <c r="OM1" s="602">
        <v>45328</v>
      </c>
      <c r="ON1" s="602">
        <v>45329</v>
      </c>
      <c r="OO1" s="602">
        <v>45330</v>
      </c>
      <c r="OP1" s="602">
        <v>45331</v>
      </c>
      <c r="OQ1" s="602">
        <v>45332</v>
      </c>
      <c r="OR1" s="602">
        <v>45333</v>
      </c>
      <c r="OS1" s="602">
        <v>45334</v>
      </c>
      <c r="OT1" s="602">
        <v>45335</v>
      </c>
      <c r="OU1" s="602">
        <v>45336</v>
      </c>
      <c r="OV1" s="602">
        <v>45337</v>
      </c>
      <c r="OW1" s="602">
        <v>45338</v>
      </c>
      <c r="OX1" s="602">
        <v>45339</v>
      </c>
      <c r="OY1" s="602">
        <v>45340</v>
      </c>
      <c r="OZ1" s="602">
        <v>45341</v>
      </c>
      <c r="PA1" s="602">
        <v>45342</v>
      </c>
      <c r="PB1" s="602">
        <v>45343</v>
      </c>
      <c r="PC1" s="602">
        <v>45344</v>
      </c>
      <c r="PD1" s="602">
        <v>45345</v>
      </c>
      <c r="PE1" s="602">
        <v>45346</v>
      </c>
      <c r="PF1" s="602">
        <v>45347</v>
      </c>
      <c r="PG1" s="602">
        <v>45348</v>
      </c>
      <c r="PH1" s="602">
        <v>45349</v>
      </c>
      <c r="PI1" s="602">
        <v>45350</v>
      </c>
      <c r="PJ1" s="602">
        <v>45351</v>
      </c>
      <c r="PK1" s="602">
        <v>45352</v>
      </c>
      <c r="PL1" s="602">
        <v>45353</v>
      </c>
      <c r="PM1" s="602">
        <v>45354</v>
      </c>
      <c r="PN1" s="602">
        <v>45355</v>
      </c>
      <c r="PO1" s="602">
        <v>45356</v>
      </c>
      <c r="PP1" s="602">
        <v>45357</v>
      </c>
      <c r="PQ1" s="602">
        <v>45358</v>
      </c>
      <c r="PR1" s="602">
        <v>45359</v>
      </c>
      <c r="PS1" s="602">
        <v>45360</v>
      </c>
      <c r="PT1" s="602">
        <v>45361</v>
      </c>
      <c r="PU1" s="602">
        <v>45362</v>
      </c>
      <c r="PV1" s="602">
        <v>45363</v>
      </c>
      <c r="PW1" s="602">
        <v>45364</v>
      </c>
      <c r="PX1" s="602">
        <v>45365</v>
      </c>
      <c r="PY1" s="602">
        <v>45366</v>
      </c>
      <c r="PZ1" s="602">
        <v>45367</v>
      </c>
      <c r="QA1" s="602">
        <v>45368</v>
      </c>
      <c r="QB1" s="602">
        <v>45369</v>
      </c>
      <c r="QC1" s="602">
        <v>45370</v>
      </c>
      <c r="QD1" s="602">
        <v>45371</v>
      </c>
      <c r="QE1" s="602">
        <v>45372</v>
      </c>
      <c r="QF1" s="602">
        <v>45373</v>
      </c>
      <c r="QG1" s="602">
        <v>45374</v>
      </c>
      <c r="QH1" s="602">
        <v>45375</v>
      </c>
      <c r="QI1" s="602">
        <v>45376</v>
      </c>
      <c r="QJ1" s="602">
        <v>45377</v>
      </c>
      <c r="QK1" s="602">
        <v>45378</v>
      </c>
      <c r="QL1" s="602">
        <v>45379</v>
      </c>
      <c r="QM1" s="602">
        <v>45380</v>
      </c>
      <c r="QN1" s="602">
        <v>45381</v>
      </c>
      <c r="QO1" s="602">
        <v>45382</v>
      </c>
      <c r="QP1" s="602">
        <v>45383</v>
      </c>
      <c r="QQ1" s="602">
        <v>45384</v>
      </c>
      <c r="QR1" s="602">
        <v>45385</v>
      </c>
      <c r="QS1" s="602">
        <v>45386</v>
      </c>
      <c r="QT1" s="602">
        <v>45387</v>
      </c>
      <c r="QU1" s="602">
        <v>45388</v>
      </c>
      <c r="QV1" s="602">
        <v>45389</v>
      </c>
      <c r="QW1" s="602">
        <v>45390</v>
      </c>
      <c r="QX1" s="602">
        <v>45391</v>
      </c>
      <c r="QY1" s="602">
        <v>45392</v>
      </c>
      <c r="QZ1" s="602">
        <v>45393</v>
      </c>
      <c r="RA1" s="602">
        <v>45394</v>
      </c>
      <c r="RB1" s="602">
        <v>45395</v>
      </c>
      <c r="RC1" s="602">
        <v>45396</v>
      </c>
      <c r="RD1" s="602">
        <v>45397</v>
      </c>
      <c r="RE1" s="602">
        <v>45398</v>
      </c>
      <c r="RF1" s="602">
        <v>45399</v>
      </c>
      <c r="RG1" s="602">
        <v>45400</v>
      </c>
      <c r="RH1" s="602">
        <v>45401</v>
      </c>
      <c r="RI1" s="602">
        <v>45402</v>
      </c>
      <c r="RJ1" s="602">
        <v>45403</v>
      </c>
      <c r="RK1" s="602">
        <v>45404</v>
      </c>
      <c r="RL1" s="602">
        <v>45405</v>
      </c>
      <c r="RM1" s="602">
        <v>45406</v>
      </c>
      <c r="RN1" s="602">
        <v>45407</v>
      </c>
      <c r="RO1" s="602">
        <v>45408</v>
      </c>
      <c r="RP1" s="602">
        <v>45409</v>
      </c>
      <c r="RQ1" s="602">
        <v>45410</v>
      </c>
      <c r="RR1" s="602">
        <v>45411</v>
      </c>
      <c r="RS1" s="602">
        <v>45412</v>
      </c>
      <c r="RT1" s="602">
        <v>45413</v>
      </c>
      <c r="RU1" s="602">
        <v>45414</v>
      </c>
      <c r="RV1" s="602">
        <v>45415</v>
      </c>
      <c r="RW1" s="602">
        <v>45416</v>
      </c>
      <c r="RX1" s="602">
        <v>45417</v>
      </c>
      <c r="RY1" s="602">
        <v>45418</v>
      </c>
      <c r="RZ1" s="602">
        <v>45419</v>
      </c>
      <c r="SA1" s="602">
        <v>45420</v>
      </c>
      <c r="SB1" s="602">
        <v>45421</v>
      </c>
      <c r="SC1" s="602">
        <v>45422</v>
      </c>
      <c r="SD1" s="602">
        <v>45423</v>
      </c>
      <c r="SE1" s="602">
        <v>45424</v>
      </c>
      <c r="SF1" s="602">
        <v>45425</v>
      </c>
      <c r="SG1" s="602">
        <v>45426</v>
      </c>
      <c r="SH1" s="602">
        <v>45427</v>
      </c>
      <c r="SI1" s="602">
        <v>45428</v>
      </c>
      <c r="SJ1" s="602">
        <v>45429</v>
      </c>
      <c r="SK1" s="602">
        <v>45430</v>
      </c>
      <c r="SL1" s="602">
        <v>45431</v>
      </c>
      <c r="SM1" s="602">
        <v>45432</v>
      </c>
      <c r="SN1" s="602">
        <v>45433</v>
      </c>
      <c r="SO1" s="602">
        <v>45434</v>
      </c>
      <c r="SP1" s="602">
        <v>45435</v>
      </c>
      <c r="SQ1" s="602">
        <v>45436</v>
      </c>
      <c r="SR1" s="602">
        <v>45437</v>
      </c>
      <c r="SS1" s="602">
        <v>45438</v>
      </c>
      <c r="ST1" s="602">
        <v>45439</v>
      </c>
      <c r="SU1" s="602">
        <v>45440</v>
      </c>
      <c r="SV1" s="602">
        <v>45441</v>
      </c>
      <c r="SW1" s="602">
        <v>45442</v>
      </c>
      <c r="SX1" s="602">
        <v>45443</v>
      </c>
      <c r="SY1" s="602">
        <v>45444</v>
      </c>
      <c r="SZ1" s="602">
        <v>45445</v>
      </c>
      <c r="TA1" s="602">
        <v>45446</v>
      </c>
      <c r="TB1" s="602">
        <v>45447</v>
      </c>
      <c r="TC1" s="602">
        <v>45448</v>
      </c>
      <c r="TD1" s="602">
        <v>45449</v>
      </c>
      <c r="TE1" s="602">
        <v>45450</v>
      </c>
      <c r="TF1" s="602">
        <v>45451</v>
      </c>
      <c r="TG1" s="602">
        <v>45452</v>
      </c>
      <c r="TH1" s="602">
        <v>45453</v>
      </c>
      <c r="TI1" s="602">
        <v>45454</v>
      </c>
      <c r="TJ1" s="602">
        <v>45455</v>
      </c>
      <c r="TK1" s="602">
        <v>45456</v>
      </c>
      <c r="TL1" s="602">
        <v>45457</v>
      </c>
      <c r="TM1" s="602">
        <v>45458</v>
      </c>
      <c r="TN1" s="602">
        <v>45459</v>
      </c>
      <c r="TO1" s="602">
        <v>45460</v>
      </c>
      <c r="TP1" s="602">
        <v>45461</v>
      </c>
      <c r="TQ1" s="602">
        <v>45462</v>
      </c>
      <c r="TR1" s="602">
        <v>45463</v>
      </c>
      <c r="TS1" s="602">
        <v>45464</v>
      </c>
      <c r="TT1" s="602">
        <v>45465</v>
      </c>
      <c r="TU1" s="602">
        <v>45466</v>
      </c>
      <c r="TV1" s="602">
        <v>45467</v>
      </c>
      <c r="TW1" s="602">
        <v>45468</v>
      </c>
      <c r="TX1" s="602">
        <v>45469</v>
      </c>
      <c r="TY1" s="602">
        <v>45470</v>
      </c>
      <c r="TZ1" s="602">
        <v>45471</v>
      </c>
      <c r="UA1" s="602">
        <v>45472</v>
      </c>
      <c r="UB1" s="602">
        <v>45473</v>
      </c>
      <c r="UC1" s="602">
        <v>45474</v>
      </c>
      <c r="UD1" s="602">
        <v>45475</v>
      </c>
      <c r="UE1" s="602">
        <v>45476</v>
      </c>
      <c r="UF1" s="602">
        <v>45477</v>
      </c>
      <c r="UG1" s="602">
        <v>45478</v>
      </c>
      <c r="UH1" s="602">
        <v>45479</v>
      </c>
      <c r="UI1" s="602">
        <v>45480</v>
      </c>
      <c r="UJ1" s="602">
        <v>45481</v>
      </c>
      <c r="UK1" s="602">
        <v>45482</v>
      </c>
      <c r="UL1" s="602">
        <v>45483</v>
      </c>
      <c r="UM1" s="602">
        <v>45484</v>
      </c>
      <c r="UN1" s="602">
        <v>45485</v>
      </c>
      <c r="UO1" s="602">
        <v>45486</v>
      </c>
      <c r="UP1" s="602">
        <v>45487</v>
      </c>
      <c r="UQ1" s="602">
        <v>45488</v>
      </c>
      <c r="UR1" s="602">
        <v>45489</v>
      </c>
      <c r="US1" s="602">
        <v>45490</v>
      </c>
      <c r="UT1" s="602">
        <v>45491</v>
      </c>
      <c r="UU1" s="602">
        <v>45492</v>
      </c>
      <c r="UV1" s="602">
        <v>45493</v>
      </c>
      <c r="UW1" s="602">
        <v>45494</v>
      </c>
      <c r="UX1" s="602">
        <v>45495</v>
      </c>
      <c r="UY1" s="602">
        <v>45496</v>
      </c>
      <c r="UZ1" s="602">
        <v>45497</v>
      </c>
      <c r="VA1" s="602">
        <v>45498</v>
      </c>
      <c r="VB1" s="602">
        <v>45499</v>
      </c>
      <c r="VC1" s="602">
        <v>45500</v>
      </c>
      <c r="VD1" s="602">
        <v>45501</v>
      </c>
      <c r="VE1" s="602">
        <v>45502</v>
      </c>
      <c r="VF1" s="602">
        <v>45503</v>
      </c>
      <c r="VG1" s="602">
        <v>45504</v>
      </c>
      <c r="VH1" s="602">
        <v>45505</v>
      </c>
      <c r="VI1" s="602">
        <v>45506</v>
      </c>
      <c r="VJ1" s="602">
        <v>45507</v>
      </c>
      <c r="VK1" s="602">
        <v>45508</v>
      </c>
      <c r="VL1" s="602">
        <v>45509</v>
      </c>
      <c r="VM1" s="602">
        <v>45510</v>
      </c>
      <c r="VN1" s="602">
        <v>45511</v>
      </c>
      <c r="VO1" s="602">
        <v>45512</v>
      </c>
      <c r="VP1" s="602">
        <v>45513</v>
      </c>
      <c r="VQ1" s="602">
        <v>45514</v>
      </c>
      <c r="VR1" s="602">
        <v>45515</v>
      </c>
      <c r="VS1" s="602">
        <v>45516</v>
      </c>
      <c r="VT1" s="602">
        <v>45517</v>
      </c>
      <c r="VU1" s="602">
        <v>45518</v>
      </c>
      <c r="VV1" s="602">
        <v>45519</v>
      </c>
      <c r="VW1" s="602">
        <v>45520</v>
      </c>
      <c r="VX1" s="602">
        <v>45521</v>
      </c>
      <c r="VY1" s="602">
        <v>45522</v>
      </c>
      <c r="VZ1" s="602">
        <v>45523</v>
      </c>
      <c r="WA1" s="602">
        <v>45524</v>
      </c>
      <c r="WB1" s="602">
        <v>45525</v>
      </c>
      <c r="WC1" s="602">
        <v>45526</v>
      </c>
      <c r="WD1" s="602">
        <v>45527</v>
      </c>
      <c r="WE1" s="602">
        <v>45528</v>
      </c>
      <c r="WF1" s="602">
        <v>45529</v>
      </c>
      <c r="WG1" s="602">
        <v>45530</v>
      </c>
      <c r="WH1" s="602">
        <v>45531</v>
      </c>
      <c r="WI1" s="602">
        <v>45532</v>
      </c>
      <c r="WJ1" s="602">
        <v>45533</v>
      </c>
      <c r="WK1" s="602">
        <v>45534</v>
      </c>
      <c r="WL1" s="602">
        <v>45535</v>
      </c>
      <c r="WM1" s="602">
        <v>45536</v>
      </c>
      <c r="WN1" s="602">
        <v>45537</v>
      </c>
      <c r="WO1" s="602">
        <v>45538</v>
      </c>
      <c r="WP1" s="602">
        <v>45539</v>
      </c>
      <c r="WQ1" s="602">
        <v>45540</v>
      </c>
      <c r="WR1" s="602">
        <v>45541</v>
      </c>
      <c r="WS1" s="602">
        <v>45542</v>
      </c>
      <c r="WT1" s="602">
        <v>45543</v>
      </c>
      <c r="WU1" s="602">
        <v>45544</v>
      </c>
      <c r="WV1" s="602">
        <v>45545</v>
      </c>
      <c r="WW1" s="602">
        <v>45546</v>
      </c>
      <c r="WX1" s="602">
        <v>45547</v>
      </c>
      <c r="WY1" s="602">
        <v>45548</v>
      </c>
      <c r="WZ1" s="602">
        <v>45549</v>
      </c>
      <c r="XA1" s="602">
        <v>45550</v>
      </c>
      <c r="XB1" s="602">
        <v>45551</v>
      </c>
      <c r="XC1" s="602">
        <v>45552</v>
      </c>
      <c r="XD1" s="602">
        <v>45553</v>
      </c>
      <c r="XE1" s="602">
        <v>45554</v>
      </c>
      <c r="XF1" s="602">
        <v>45555</v>
      </c>
      <c r="XG1" s="602">
        <v>45556</v>
      </c>
      <c r="XH1" s="602">
        <v>45557</v>
      </c>
      <c r="XI1" s="602">
        <v>45558</v>
      </c>
      <c r="XJ1" s="602">
        <v>45559</v>
      </c>
      <c r="XK1" s="602">
        <v>45560</v>
      </c>
      <c r="XL1" s="602">
        <v>45561</v>
      </c>
      <c r="XM1" s="602">
        <v>45562</v>
      </c>
      <c r="XN1" s="602">
        <v>45563</v>
      </c>
      <c r="XO1" s="602">
        <v>45564</v>
      </c>
      <c r="XP1" s="602">
        <v>45565</v>
      </c>
      <c r="XQ1" s="602">
        <v>45566</v>
      </c>
      <c r="XR1" s="602">
        <v>45567</v>
      </c>
      <c r="XS1" s="602">
        <v>45568</v>
      </c>
      <c r="XT1" s="602">
        <v>45569</v>
      </c>
      <c r="XU1" s="602">
        <v>45570</v>
      </c>
      <c r="XV1" s="602">
        <v>45571</v>
      </c>
      <c r="XW1" s="602">
        <v>45572</v>
      </c>
      <c r="XX1" s="602">
        <v>45573</v>
      </c>
      <c r="XY1" s="602">
        <v>45574</v>
      </c>
      <c r="XZ1" s="602">
        <v>45575</v>
      </c>
      <c r="YA1" s="602">
        <v>45576</v>
      </c>
      <c r="YB1" s="602">
        <v>45577</v>
      </c>
      <c r="YC1" s="602">
        <v>45578</v>
      </c>
      <c r="YD1" s="602">
        <v>45579</v>
      </c>
      <c r="YE1" s="602">
        <v>45580</v>
      </c>
      <c r="YF1" s="602">
        <v>45581</v>
      </c>
      <c r="YG1" s="602">
        <v>45582</v>
      </c>
      <c r="YH1" s="602">
        <v>45583</v>
      </c>
      <c r="YI1" s="602">
        <v>45584</v>
      </c>
      <c r="YJ1" s="602">
        <v>45585</v>
      </c>
      <c r="YK1" s="602">
        <v>45586</v>
      </c>
      <c r="YL1" s="602">
        <v>45587</v>
      </c>
      <c r="YM1" s="602">
        <v>45588</v>
      </c>
      <c r="YN1" s="602">
        <v>45589</v>
      </c>
      <c r="YO1" s="602">
        <v>45590</v>
      </c>
      <c r="YP1" s="602">
        <v>45591</v>
      </c>
      <c r="YQ1" s="602">
        <v>45592</v>
      </c>
      <c r="YR1" s="602">
        <v>45593</v>
      </c>
      <c r="YS1" s="602">
        <v>45594</v>
      </c>
      <c r="YT1" s="602">
        <v>45595</v>
      </c>
      <c r="YU1" s="602">
        <v>45596</v>
      </c>
      <c r="YV1" s="602">
        <v>45597</v>
      </c>
      <c r="YW1" s="602">
        <v>45598</v>
      </c>
      <c r="YX1" s="602">
        <v>45599</v>
      </c>
      <c r="YY1" s="602">
        <v>45600</v>
      </c>
      <c r="YZ1" s="602">
        <v>45601</v>
      </c>
      <c r="ZA1" s="602">
        <v>45602</v>
      </c>
      <c r="ZB1" s="602">
        <v>45603</v>
      </c>
      <c r="ZC1" s="602">
        <v>45604</v>
      </c>
      <c r="ZD1" s="602">
        <v>45605</v>
      </c>
      <c r="ZE1" s="602">
        <v>45606</v>
      </c>
      <c r="ZF1" s="602">
        <v>45607</v>
      </c>
      <c r="ZG1" s="602">
        <v>45608</v>
      </c>
      <c r="ZH1" s="602">
        <v>45609</v>
      </c>
      <c r="ZI1" s="602">
        <v>45610</v>
      </c>
      <c r="ZJ1" s="602">
        <v>45611</v>
      </c>
      <c r="ZK1" s="602">
        <v>45612</v>
      </c>
      <c r="ZL1" s="602">
        <v>45613</v>
      </c>
      <c r="ZM1" s="602">
        <v>45614</v>
      </c>
      <c r="ZN1" s="602">
        <v>45615</v>
      </c>
      <c r="ZO1" s="602">
        <v>45616</v>
      </c>
      <c r="ZP1" s="602">
        <v>45617</v>
      </c>
      <c r="ZQ1" s="602">
        <v>45618</v>
      </c>
      <c r="ZR1" s="602">
        <v>45619</v>
      </c>
      <c r="ZS1" s="602">
        <v>45620</v>
      </c>
      <c r="ZT1" s="602">
        <v>45621</v>
      </c>
      <c r="ZU1" s="602">
        <v>45622</v>
      </c>
      <c r="ZV1" s="602">
        <v>45623</v>
      </c>
      <c r="ZW1" s="602">
        <v>45624</v>
      </c>
      <c r="ZX1" s="602">
        <v>45625</v>
      </c>
      <c r="ZY1" s="602">
        <v>45626</v>
      </c>
      <c r="ZZ1" s="734">
        <v>45627</v>
      </c>
      <c r="AAA1" s="734">
        <v>45628</v>
      </c>
      <c r="AAB1" s="734">
        <v>45629</v>
      </c>
      <c r="AAC1" s="734">
        <v>45630</v>
      </c>
      <c r="AAD1" s="734">
        <v>45631</v>
      </c>
      <c r="AAE1" s="734">
        <v>45632</v>
      </c>
      <c r="AAF1" s="734">
        <v>45633</v>
      </c>
      <c r="AAG1" s="602">
        <v>45634</v>
      </c>
      <c r="AAH1" s="602">
        <v>45635</v>
      </c>
      <c r="AAI1" s="602">
        <v>45636</v>
      </c>
      <c r="AAJ1" s="602">
        <v>45637</v>
      </c>
      <c r="AAK1" s="602">
        <v>45638</v>
      </c>
      <c r="AAL1" s="602">
        <v>45639</v>
      </c>
      <c r="AAM1" s="602">
        <v>45640</v>
      </c>
      <c r="AAN1" s="602">
        <v>45641</v>
      </c>
      <c r="AAO1" s="602">
        <v>45642</v>
      </c>
      <c r="AAP1" s="602">
        <v>45643</v>
      </c>
      <c r="AAQ1" s="602">
        <v>45644</v>
      </c>
      <c r="AAR1" s="602">
        <v>45645</v>
      </c>
      <c r="AAS1" s="602">
        <v>45646</v>
      </c>
      <c r="AAT1" s="602">
        <v>45647</v>
      </c>
      <c r="AAU1" s="602">
        <v>45648</v>
      </c>
      <c r="AAV1" s="602">
        <v>45649</v>
      </c>
      <c r="AAW1" s="602">
        <v>45650</v>
      </c>
      <c r="AAX1" s="602">
        <v>45651</v>
      </c>
      <c r="AAY1" s="602">
        <v>45652</v>
      </c>
      <c r="AAZ1" s="602">
        <v>45653</v>
      </c>
      <c r="ABA1" s="602">
        <v>45654</v>
      </c>
      <c r="ABB1" s="602">
        <v>45655</v>
      </c>
      <c r="ABC1" s="602">
        <v>45656</v>
      </c>
      <c r="ABD1" s="602">
        <v>45657</v>
      </c>
      <c r="ABE1" s="602">
        <v>45658</v>
      </c>
      <c r="ABF1" s="602">
        <v>45659</v>
      </c>
      <c r="ABG1" s="602">
        <v>45660</v>
      </c>
      <c r="ABH1" s="602">
        <v>45661</v>
      </c>
      <c r="ABI1" s="602">
        <v>45662</v>
      </c>
      <c r="ABJ1" s="602">
        <v>45663</v>
      </c>
      <c r="ABK1" s="602">
        <v>45664</v>
      </c>
      <c r="ABL1" s="602">
        <v>45665</v>
      </c>
      <c r="ABM1" s="602">
        <v>45666</v>
      </c>
      <c r="ABN1" s="602">
        <v>45667</v>
      </c>
      <c r="ABO1" s="602">
        <v>45668</v>
      </c>
      <c r="ABP1" s="602">
        <v>45669</v>
      </c>
      <c r="ABQ1" s="602">
        <v>45670</v>
      </c>
      <c r="ABR1" s="602">
        <v>45671</v>
      </c>
      <c r="ABS1" s="602">
        <v>45672</v>
      </c>
      <c r="ABT1" s="602">
        <v>45673</v>
      </c>
      <c r="ABU1" s="602">
        <v>45674</v>
      </c>
      <c r="ABV1" s="602">
        <v>45675</v>
      </c>
      <c r="ABW1" s="602">
        <v>45676</v>
      </c>
      <c r="ABX1" s="602">
        <v>45677</v>
      </c>
      <c r="ABY1" s="602">
        <v>45678</v>
      </c>
      <c r="ABZ1" s="602">
        <v>45679</v>
      </c>
      <c r="ACA1" s="602">
        <v>45680</v>
      </c>
      <c r="ACB1" s="602">
        <v>45681</v>
      </c>
      <c r="ACC1" s="602">
        <v>45682</v>
      </c>
      <c r="ACD1" s="602">
        <v>45683</v>
      </c>
      <c r="ACE1" s="602">
        <v>45684</v>
      </c>
      <c r="ACF1" s="602">
        <v>45685</v>
      </c>
      <c r="ACG1" s="602">
        <v>45686</v>
      </c>
      <c r="ACH1" s="602">
        <v>45687</v>
      </c>
      <c r="ACI1" s="602">
        <v>45688</v>
      </c>
      <c r="ACJ1" s="602">
        <v>45689</v>
      </c>
      <c r="ACK1" s="602">
        <v>45690</v>
      </c>
      <c r="ACL1" s="602">
        <v>45691</v>
      </c>
      <c r="ACM1" s="602">
        <v>45692</v>
      </c>
    </row>
    <row r="2" spans="1:767">
      <c r="A2" s="597" t="s">
        <v>9</v>
      </c>
      <c r="B2" s="596">
        <f>H35*B$33</f>
        <v>0</v>
      </c>
      <c r="C2" s="596">
        <f>H35*C$33</f>
        <v>10987.194798720002</v>
      </c>
      <c r="D2" s="596">
        <f>H35*D$33</f>
        <v>10364.286896880001</v>
      </c>
      <c r="E2" s="596">
        <f>H35*E$33</f>
        <v>9351.123442080001</v>
      </c>
      <c r="F2" s="596">
        <f>H35*F$33</f>
        <v>10341.772153440003</v>
      </c>
      <c r="G2" s="596">
        <f>H35*G$33</f>
        <v>13306.213373040002</v>
      </c>
      <c r="H2" s="596">
        <f>H35*H$33</f>
        <v>20698.554135840001</v>
      </c>
      <c r="I2" s="596">
        <f>O35*I$33</f>
        <v>6511.617851760001</v>
      </c>
      <c r="J2" s="596">
        <f>O35*J$33</f>
        <v>6363.999311040001</v>
      </c>
      <c r="K2" s="596">
        <f>O35*K$33</f>
        <v>6456.9443181600009</v>
      </c>
      <c r="L2" s="596">
        <f>O35*L$33</f>
        <v>6314.7931308000016</v>
      </c>
      <c r="M2" s="596">
        <f>O35*M$33</f>
        <v>6987.2775940800011</v>
      </c>
      <c r="N2" s="596">
        <f>O35*N$33</f>
        <v>8600.1468352800021</v>
      </c>
      <c r="O2" s="596">
        <f>O35*O$33</f>
        <v>13438.754558880002</v>
      </c>
      <c r="P2" s="596">
        <f>V35*P$33</f>
        <v>9106.8239948000009</v>
      </c>
      <c r="Q2" s="596">
        <f>V35*Q$33</f>
        <v>9734.1173818000007</v>
      </c>
      <c r="R2" s="596">
        <f>V35*R$33</f>
        <v>8450.0109190000021</v>
      </c>
      <c r="S2" s="596">
        <f>V35*S$33</f>
        <v>8671.408585000001</v>
      </c>
      <c r="T2" s="596">
        <f>V35*T$33</f>
        <v>9239.6625944000007</v>
      </c>
      <c r="U2" s="596">
        <f>V35*U$33</f>
        <v>11697.176687000001</v>
      </c>
      <c r="V2" s="596">
        <f>V35*V$33</f>
        <v>16900.021838000004</v>
      </c>
      <c r="W2" s="596">
        <f>AC35*W$33</f>
        <v>6031.0222308000002</v>
      </c>
      <c r="X2" s="596">
        <f>AC35*X$33</f>
        <v>6446.4492077999994</v>
      </c>
      <c r="Y2" s="596">
        <f>AC35*Y$33</f>
        <v>5596.0457490000008</v>
      </c>
      <c r="Z2" s="596">
        <f>AC35*Z$33</f>
        <v>5742.6670350000004</v>
      </c>
      <c r="AA2" s="596">
        <f>AC35*AA$33</f>
        <v>6118.9950024000009</v>
      </c>
      <c r="AB2" s="596">
        <f>AC35*AB$33</f>
        <v>7746.4912770000001</v>
      </c>
      <c r="AC2" s="596">
        <f>AC35*AC$33</f>
        <v>11192.091498000002</v>
      </c>
      <c r="AD2" s="596">
        <f>AJ35*AD$33</f>
        <v>5723.3071475999996</v>
      </c>
      <c r="AE2" s="596">
        <f>AJ35*AE$33</f>
        <v>5593.5596304000001</v>
      </c>
      <c r="AF2" s="596">
        <f>AJ35*AF$33</f>
        <v>5675.2525115999997</v>
      </c>
      <c r="AG2" s="596">
        <f>AJ35*AG$33</f>
        <v>5550.3104579999999</v>
      </c>
      <c r="AH2" s="596">
        <f>AJ35*AH$33</f>
        <v>6141.3824807999999</v>
      </c>
      <c r="AI2" s="596">
        <f>AJ35*AI$33</f>
        <v>7558.9942427999995</v>
      </c>
      <c r="AJ2" s="596">
        <f>AJ35*AJ$33</f>
        <v>11811.829528799999</v>
      </c>
      <c r="AK2" s="596">
        <f>AQ35*AK$33</f>
        <v>7418.6815342500004</v>
      </c>
      <c r="AL2" s="596">
        <f>AQ35*AL$33</f>
        <v>7250.4998370000003</v>
      </c>
      <c r="AM2" s="596">
        <f>AQ35*AM$33</f>
        <v>7356.39201675</v>
      </c>
      <c r="AN2" s="596">
        <f>AQ35*AN$33</f>
        <v>7194.4392712500003</v>
      </c>
      <c r="AO2" s="596">
        <f>AQ35*AO$33</f>
        <v>7960.6003364999997</v>
      </c>
      <c r="AP2" s="596">
        <f>AQ35*AP$33</f>
        <v>9798.1411027499998</v>
      </c>
      <c r="AQ2" s="596">
        <f>AQ35*AQ$33</f>
        <v>15310.7634015</v>
      </c>
      <c r="AR2" s="596">
        <f>[1]Hoja1!D4</f>
        <v>9436.06</v>
      </c>
      <c r="AS2" s="596">
        <f>[1]Hoja1!E4</f>
        <v>10784.06</v>
      </c>
      <c r="AT2" s="596">
        <f>[1]Hoja1!F4</f>
        <v>19762.46</v>
      </c>
      <c r="AU2" s="596">
        <f>[1]Hoja1!G4</f>
        <v>9609.07</v>
      </c>
      <c r="AV2" s="596">
        <f>[1]Hoja1!H4</f>
        <v>8070.12</v>
      </c>
      <c r="AW2" s="596">
        <f>[1]Hoja1!I4</f>
        <v>9408.4599999999991</v>
      </c>
      <c r="AX2" s="596">
        <f>[1]Hoja1!J4</f>
        <v>12749.12</v>
      </c>
      <c r="AY2" s="596">
        <f>[1]Hoja1!L4</f>
        <v>4943.62</v>
      </c>
      <c r="AZ2" s="596">
        <f>[1]Hoja1!M4</f>
        <v>5411.93</v>
      </c>
      <c r="BA2" s="596">
        <f>[1]Hoja1!N4</f>
        <v>7949.25</v>
      </c>
      <c r="BB2" s="596">
        <f>[1]Hoja1!O4</f>
        <v>8838.66</v>
      </c>
      <c r="BC2" s="596">
        <f>[1]Hoja1!P4</f>
        <v>6440.37</v>
      </c>
      <c r="BD2" s="596">
        <f>[1]Hoja1!Q4</f>
        <v>6379.66</v>
      </c>
      <c r="BE2" s="596">
        <f>[1]Hoja1!R4</f>
        <v>12873.74</v>
      </c>
      <c r="BF2" s="596">
        <f>[1]Hoja1!U4</f>
        <v>5381.97</v>
      </c>
      <c r="BG2" s="596">
        <f>[1]Hoja1!V4</f>
        <v>6263.64</v>
      </c>
      <c r="BH2" s="596">
        <f>[1]Hoja1!W4</f>
        <v>8372.81</v>
      </c>
      <c r="BI2" s="596">
        <f>[1]Hoja1!X4</f>
        <v>6529.87</v>
      </c>
      <c r="BJ2" s="596">
        <f>[1]Hoja1!Y4</f>
        <v>9396.5499999999993</v>
      </c>
      <c r="BK2" s="596">
        <f>[1]Hoja1!Z4</f>
        <v>9999.4599999999991</v>
      </c>
      <c r="BL2" s="596">
        <f>[1]Hoja1!AA4</f>
        <v>20855.439999999999</v>
      </c>
      <c r="BM2" s="596">
        <f>[1]Hoja1!AC4</f>
        <v>5119.88</v>
      </c>
      <c r="BN2" s="596">
        <f>[1]Hoja1!AD4</f>
        <v>4827.55</v>
      </c>
      <c r="BO2" s="596">
        <f>[1]Hoja1!AE4</f>
        <v>7475.36</v>
      </c>
      <c r="BP2" s="596">
        <f>[1]Hoja1!AF4</f>
        <v>6930.17</v>
      </c>
      <c r="BQ2" s="596">
        <f>[1]Hoja1!AG4</f>
        <v>11578.58</v>
      </c>
      <c r="BR2" s="596">
        <f>[1]Hoja1!AH4</f>
        <v>9426.6</v>
      </c>
      <c r="BS2" s="596">
        <f>[1]Hoja1!AI4</f>
        <v>19014.240000000002</v>
      </c>
      <c r="BT2" s="596">
        <f>[1]Hoja1!AK4</f>
        <v>5221.8180000000002</v>
      </c>
      <c r="BU2" s="596">
        <f>[1]Hoja1!AL4</f>
        <v>6380.7920000000004</v>
      </c>
      <c r="BV2" s="596">
        <f>[1]Hoja1!AM4</f>
        <v>9458.8120000000017</v>
      </c>
      <c r="BW2" s="596">
        <f>[1]Hoja1!AN4</f>
        <v>9318.2084999999988</v>
      </c>
      <c r="BX2" s="596">
        <f>[1]Hoja1!AO4</f>
        <v>11905.157000000001</v>
      </c>
      <c r="BY2" s="596">
        <f>[1]Hoja1!AP4</f>
        <v>10992.336000000001</v>
      </c>
      <c r="BZ2" s="596">
        <f>[1]Hoja1!AQ4</f>
        <v>23712.348000000002</v>
      </c>
      <c r="CA2" s="596">
        <f>[1]Hoja1!AS4</f>
        <v>7687.942500000001</v>
      </c>
      <c r="CB2" s="596">
        <f>[1]Hoja1!AT4</f>
        <v>6864.6927999999998</v>
      </c>
      <c r="CC2" s="596">
        <f>[1]Hoja1!AU4</f>
        <v>6464.2380000000003</v>
      </c>
      <c r="CD2" s="596">
        <f>[1]Hoja1!AV4</f>
        <v>8033.0159999999996</v>
      </c>
      <c r="CE2" s="596">
        <f>[1]Hoja1!AW4</f>
        <v>7575.6765000000005</v>
      </c>
      <c r="CF2" s="596">
        <f>[1]Hoja1!AX4</f>
        <v>7973.7190000000001</v>
      </c>
      <c r="CG2" s="596">
        <f>[1]Hoja1!AY4</f>
        <v>14059.949999999999</v>
      </c>
      <c r="CH2" s="596">
        <f>[1]Hoja1!BA4</f>
        <v>7175.6580000000004</v>
      </c>
      <c r="CI2" s="596">
        <f>[1]Hoja1!BB4</f>
        <v>6137.4500000000007</v>
      </c>
      <c r="CJ2" s="596">
        <f>[1]Hoja1!BC4</f>
        <v>5952.3750000000009</v>
      </c>
      <c r="CK2" s="596">
        <f>[1]Hoja1!BD4</f>
        <v>7797.1080000000002</v>
      </c>
      <c r="CL2" s="596">
        <f>[1]Hoja1!BE4</f>
        <v>5877.8325000000004</v>
      </c>
      <c r="CM2" s="596">
        <f>[1]Hoja1!BF4</f>
        <v>11046.117999999999</v>
      </c>
      <c r="CN2" s="596">
        <f>[1]Hoja1!BG4</f>
        <v>18060.853499999997</v>
      </c>
      <c r="CO2" s="596">
        <f>[1]Hoja1!BJ4</f>
        <v>5847.41</v>
      </c>
      <c r="CP2" s="596">
        <f>[1]Hoja1!BK4</f>
        <v>10671.84</v>
      </c>
      <c r="CQ2" s="596">
        <f>[1]Hoja1!BL4</f>
        <v>22637.71</v>
      </c>
      <c r="CR2" s="596">
        <f>[1]Hoja1!BM4</f>
        <v>10845.75</v>
      </c>
      <c r="CS2" s="596">
        <f>[1]Hoja1!BN4</f>
        <v>12356.46</v>
      </c>
      <c r="CT2" s="596">
        <f>[1]Hoja1!BO4</f>
        <v>16388.580000000002</v>
      </c>
      <c r="CU2" s="596">
        <f>[1]Hoja1!BP4</f>
        <v>18036.439999999999</v>
      </c>
      <c r="CV2" s="596">
        <f>[1]Hoja1!BR4</f>
        <v>10374.42</v>
      </c>
      <c r="CW2" s="596">
        <f>[1]Hoja1!BS4</f>
        <v>10174.799999999999</v>
      </c>
      <c r="CX2" s="596">
        <f>[1]Hoja1!BT4</f>
        <v>8609.1200000000008</v>
      </c>
      <c r="CY2" s="596">
        <f>[1]Hoja1!BU4</f>
        <v>14447.96</v>
      </c>
      <c r="CZ2" s="596">
        <f>[1]Hoja1!BV4</f>
        <v>13993.68</v>
      </c>
      <c r="DA2" s="596">
        <f>[1]Hoja1!BW4</f>
        <v>12202.72</v>
      </c>
      <c r="DB2" s="596">
        <f>[1]Hoja1!BX4</f>
        <v>18218.669999999998</v>
      </c>
      <c r="DC2" s="596">
        <f>[1]Hoja1!BZ4</f>
        <v>6223.22</v>
      </c>
      <c r="DD2" s="596">
        <f>[1]Hoja1!CA4</f>
        <v>12378.04</v>
      </c>
      <c r="DE2" s="596">
        <f>[1]Hoja1!CB4</f>
        <v>13195.55</v>
      </c>
      <c r="DF2" s="596">
        <f>[1]Hoja1!CC4</f>
        <v>6809.9</v>
      </c>
      <c r="DG2" s="596">
        <f>[1]Hoja1!CD4</f>
        <v>11871.99</v>
      </c>
      <c r="DH2" s="596">
        <f>[1]Hoja1!CE4</f>
        <v>15379.74</v>
      </c>
      <c r="DI2" s="596">
        <f>[1]Hoja1!CF4</f>
        <v>18505.439999999999</v>
      </c>
      <c r="DJ2" s="596">
        <f>[1]Hoja1!CH4</f>
        <v>11245.96</v>
      </c>
      <c r="DK2" s="596">
        <f>[1]Hoja1!CI4</f>
        <v>10181.82</v>
      </c>
      <c r="DL2" s="596">
        <f>[1]Hoja1!CJ4</f>
        <v>6072.29</v>
      </c>
      <c r="DM2" s="596">
        <f>[1]Hoja1!CK4</f>
        <v>14025.97</v>
      </c>
      <c r="DN2" s="596">
        <f>[1]Hoja1!CL4</f>
        <v>18672.259999999998</v>
      </c>
      <c r="DO2" s="596">
        <f>[1]Hoja1!CM4</f>
        <v>15590.71</v>
      </c>
      <c r="DP2" s="596">
        <f>[1]Hoja1!CN4</f>
        <v>38831.78</v>
      </c>
      <c r="DQ2" s="596">
        <f>[1]Hoja1!CQ4</f>
        <v>38138.35</v>
      </c>
      <c r="DR2" s="596">
        <f>[1]Hoja1!CR4</f>
        <v>11832.07</v>
      </c>
      <c r="DS2" s="596">
        <f>[1]Hoja1!CS4</f>
        <v>10593.29</v>
      </c>
      <c r="DT2" s="596">
        <f>[1]Hoja1!CT4</f>
        <v>15965.3</v>
      </c>
      <c r="DU2" s="596">
        <f>[1]Hoja1!CU4</f>
        <v>11712.05</v>
      </c>
      <c r="DV2" s="596">
        <f>[1]Hoja1!CV4</f>
        <v>17977.34</v>
      </c>
      <c r="DW2" s="596">
        <f>[1]Hoja1!CW4</f>
        <v>23324.27</v>
      </c>
      <c r="DX2" s="596">
        <f>[1]Hoja1!CY4</f>
        <v>14647.949999999999</v>
      </c>
      <c r="DY2" s="596">
        <f>[1]Hoja1!CZ4</f>
        <v>19198.344000000001</v>
      </c>
      <c r="DZ2" s="596">
        <f>[1]Hoja1!DA4</f>
        <v>14112.563999999998</v>
      </c>
      <c r="EA2" s="596">
        <f>[1]Hoja1!DB4</f>
        <v>17481.723000000002</v>
      </c>
      <c r="EB2" s="596">
        <f>[1]Hoja1!DC4</f>
        <v>11894.977499999999</v>
      </c>
      <c r="EC2" s="596">
        <f>[1]Hoja1!DD4</f>
        <v>17449.201000000001</v>
      </c>
      <c r="ED2" s="596">
        <f>[1]Hoja1!DE4</f>
        <v>22860.022500000003</v>
      </c>
      <c r="EE2" s="596">
        <f>[1]Hoja1!DG4</f>
        <v>12541.727499999999</v>
      </c>
      <c r="EF2" s="596">
        <f>[1]Hoja1!DH4</f>
        <v>10716.907500000001</v>
      </c>
      <c r="EG2" s="596">
        <f>[1]Hoja1!DI4</f>
        <v>11396.112000000001</v>
      </c>
      <c r="EH2" s="596">
        <f>[1]Hoja1!DJ4</f>
        <v>8768.4049999999988</v>
      </c>
      <c r="EI2" s="596">
        <f>[1]Hoja1!DK4</f>
        <v>10326.118</v>
      </c>
      <c r="EJ2" s="596">
        <f>[1]Hoja1!DL4</f>
        <v>10801.549500000001</v>
      </c>
      <c r="EK2" s="596">
        <f>[1]Hoja1!DM4</f>
        <v>23247.903000000002</v>
      </c>
      <c r="EL2" s="596">
        <f>[1]Hoja1!DO4</f>
        <v>6546.1880000000001</v>
      </c>
      <c r="EM2" s="596">
        <f>[1]Hoja1!DP4</f>
        <v>10026.665000000001</v>
      </c>
      <c r="EN2" s="596">
        <f>[1]Hoja1!DQ4</f>
        <v>9521.8640000000014</v>
      </c>
      <c r="EO2" s="596">
        <f>[1]Hoja1!DR4</f>
        <v>8043.4310000000005</v>
      </c>
      <c r="EP2" s="596">
        <f>[1]Hoja1!DS4</f>
        <v>9739.3154999999988</v>
      </c>
      <c r="EQ2" s="596">
        <f>[1]Hoja1!DT4</f>
        <v>12324.376499999998</v>
      </c>
      <c r="ER2" s="596">
        <f>[1]Hoja1!DU4</f>
        <v>21209.107500000002</v>
      </c>
      <c r="ES2" s="596">
        <f>[1]Hoja1!DX4</f>
        <v>9873.15</v>
      </c>
      <c r="ET2" s="596">
        <f>[1]Hoja1!DY4</f>
        <v>6495.6779999999999</v>
      </c>
      <c r="EU2" s="596">
        <f>[1]Hoja1!DZ4</f>
        <v>10841.413</v>
      </c>
      <c r="EV2" s="596">
        <f>[1]Hoja1!EA4</f>
        <v>7751.2069999999994</v>
      </c>
      <c r="EW2" s="596">
        <f>[1]Hoja1!EB4</f>
        <v>12992.807999999999</v>
      </c>
      <c r="EX2" s="596">
        <f>[1]Hoja1!EC4</f>
        <v>11671.944000000001</v>
      </c>
      <c r="EY2" s="596">
        <f>[1]Hoja1!ED4</f>
        <v>22405.537</v>
      </c>
      <c r="EZ2" s="596">
        <f>[1]Hoja1!EF4</f>
        <v>8761.4415000000008</v>
      </c>
      <c r="FA2" s="596">
        <f>[1]Hoja1!EG4</f>
        <v>8901.7109999999993</v>
      </c>
      <c r="FB2" s="596">
        <f>[1]Hoja1!EH4</f>
        <v>8594.9325000000008</v>
      </c>
      <c r="FC2" s="596">
        <f>[1]Hoja1!EI4</f>
        <v>6724.6740000000009</v>
      </c>
      <c r="FD2" s="596">
        <f>[1]Hoja1!EJ4</f>
        <v>9547.3439999999991</v>
      </c>
      <c r="FE2" s="596">
        <f>[1]Hoja1!EK4</f>
        <v>13362.132</v>
      </c>
      <c r="FF2" s="596">
        <f>[1]Hoja1!EL4</f>
        <v>28222.943499999998</v>
      </c>
      <c r="FG2" s="596">
        <f>[1]Hoja1!EN4</f>
        <v>8271.878999999999</v>
      </c>
      <c r="FH2" s="596">
        <f>[1]Hoja1!EO4</f>
        <v>7730.4255000000012</v>
      </c>
      <c r="FI2" s="596">
        <f>[1]Hoja1!EP4</f>
        <v>8906.2890000000007</v>
      </c>
      <c r="FJ2" s="596">
        <f>[1]Hoja1!EQ4</f>
        <v>9674.8080000000009</v>
      </c>
      <c r="FK2" s="596">
        <f>[1]Hoja1!ER4</f>
        <v>12351.155999999999</v>
      </c>
      <c r="FL2" s="596">
        <f>[1]Hoja1!ES4</f>
        <v>12721.125</v>
      </c>
      <c r="FM2" s="596">
        <f>[1]Hoja1!ET4</f>
        <v>26300.711999999996</v>
      </c>
      <c r="FN2" s="596">
        <f>[1]Hoja1!EV4</f>
        <v>15079.248499999998</v>
      </c>
      <c r="FO2" s="596">
        <f>[1]Hoja1!EW4</f>
        <v>6485.648000000001</v>
      </c>
      <c r="FP2" s="596">
        <f>[1]Hoja1!EX4</f>
        <v>6963.9359999999997</v>
      </c>
      <c r="FQ2" s="596">
        <f>[1]Hoja1!EY4</f>
        <v>9198.8610000000008</v>
      </c>
      <c r="FR2" s="596">
        <f>[1]Hoja1!EZ4</f>
        <v>11746.119000000001</v>
      </c>
      <c r="FS2" s="596">
        <f>[1]Hoja1!FA4</f>
        <v>10661.822499999998</v>
      </c>
      <c r="FT2" s="596">
        <f>[1]Hoja1!FB4</f>
        <v>17395.313999999998</v>
      </c>
      <c r="FU2" s="596">
        <f>[1]Hoja1!FD4</f>
        <v>7232.5914999999995</v>
      </c>
      <c r="FV2" s="596">
        <f>[1]Hoja1!FE4</f>
        <v>12446.952000000001</v>
      </c>
      <c r="FW2" s="596">
        <f>[1]Hoja1!FF4</f>
        <v>10162.113000000001</v>
      </c>
      <c r="FX2" s="596">
        <f>[1]Hoja1!FG4</f>
        <v>9462.1455000000005</v>
      </c>
      <c r="FY2" s="596">
        <f>[1]Hoja1!FH4</f>
        <v>15376.716</v>
      </c>
      <c r="FZ2" s="596">
        <f>[1]Hoja1!FI4</f>
        <v>35850.801000000007</v>
      </c>
      <c r="GA2" s="596">
        <f>[1]Hoja1!FJ4</f>
        <v>21201.004000000001</v>
      </c>
      <c r="GB2" s="596">
        <f>[1]Hoja1!FM4</f>
        <v>12487.684000000001</v>
      </c>
      <c r="GC2" s="596">
        <f>[1]Hoja1!FN4</f>
        <v>11032.707</v>
      </c>
      <c r="GD2" s="596">
        <f>[1]Hoja1!FO4</f>
        <v>11190.595499999999</v>
      </c>
      <c r="GE2" s="596">
        <f>[1]Hoja1!FP4</f>
        <v>16107.084000000001</v>
      </c>
      <c r="GF2" s="596">
        <f>[1]Hoja1!FQ4</f>
        <v>15725.351999999999</v>
      </c>
      <c r="GG2" s="596">
        <f>[1]Hoja1!FR4</f>
        <v>15908.616</v>
      </c>
      <c r="GH2" s="596">
        <f>[1]Hoja1!FS4</f>
        <v>19825.351000000002</v>
      </c>
      <c r="GI2" s="596">
        <f>[1]Hoja1!FU4</f>
        <v>7348.572000000001</v>
      </c>
      <c r="GJ2" s="596">
        <f>[1]Hoja1!FV4</f>
        <v>8087.9040000000014</v>
      </c>
      <c r="GK2" s="596">
        <f>[1]Hoja1!FW4</f>
        <v>10075.716</v>
      </c>
      <c r="GL2" s="596">
        <f>[1]Hoja1!FX4</f>
        <v>7118.6390000000001</v>
      </c>
      <c r="GM2" s="596">
        <f>[1]Hoja1!FY4</f>
        <v>11708.963999999998</v>
      </c>
      <c r="GN2" s="596">
        <f>[1]Hoja1!FZ4</f>
        <v>15759.137499999999</v>
      </c>
      <c r="GO2" s="596">
        <f>[1]Hoja1!GA4</f>
        <v>22419.342000000001</v>
      </c>
      <c r="GP2" s="596">
        <f>[1]Hoja1!GC4</f>
        <v>8255.9290000000019</v>
      </c>
      <c r="GQ2" s="596">
        <f>[1]Hoja1!GD4</f>
        <v>9613.9890000000014</v>
      </c>
      <c r="GR2" s="596">
        <f>[1]Hoja1!GE4</f>
        <v>9557.768</v>
      </c>
      <c r="GS2" s="596">
        <f>[1]Hoja1!GF4</f>
        <v>11103.267000000002</v>
      </c>
      <c r="GT2" s="596">
        <f>[1]Hoja1!GG4</f>
        <v>10870.859999999999</v>
      </c>
      <c r="GU2" s="596">
        <f>[1]Hoja1!GH4</f>
        <v>13202.267</v>
      </c>
      <c r="GV2" s="596">
        <f>[1]Hoja1!GI4</f>
        <v>16803.192999999999</v>
      </c>
      <c r="GW2" s="596">
        <f>[1]Hoja1!GK4</f>
        <v>7031.2880000000005</v>
      </c>
      <c r="GX2" s="596">
        <f>[1]Hoja1!GL4</f>
        <v>8497.119999999999</v>
      </c>
      <c r="GY2" s="596">
        <f>[1]Hoja1!GM4</f>
        <v>12151.957999999999</v>
      </c>
      <c r="GZ2" s="596">
        <f>[1]Hoja1!GN4</f>
        <v>8069.5384999999987</v>
      </c>
      <c r="HA2" s="596">
        <f>[1]Hoja1!GO4</f>
        <v>7810.55</v>
      </c>
      <c r="HB2" s="596">
        <f>[1]Hoja1!GP4</f>
        <v>10051.805</v>
      </c>
      <c r="HC2" s="596">
        <f>[1]Hoja1!GQ4</f>
        <v>16839.275999999998</v>
      </c>
      <c r="HD2" s="596">
        <f>[1]Hoja1!GT4</f>
        <v>9158.280999999999</v>
      </c>
      <c r="HE2" s="596">
        <f>[1]Hoja1!GU4</f>
        <v>9128.5920000000006</v>
      </c>
      <c r="HF2" s="596">
        <f>[1]Hoja1!GV4</f>
        <v>7163.4290000000001</v>
      </c>
      <c r="HG2" s="596">
        <f>[1]Hoja1!GW4</f>
        <v>9127.8110000000015</v>
      </c>
      <c r="HH2" s="596">
        <f>[1]Hoja1!GX4</f>
        <v>8228.52</v>
      </c>
      <c r="HI2" s="596">
        <f>[1]Hoja1!GY4</f>
        <v>12583.552999999998</v>
      </c>
      <c r="HJ2" s="596">
        <f>[1]Hoja1!GZ4</f>
        <v>13784.681999999999</v>
      </c>
      <c r="HK2" s="596">
        <f>[1]Hoja1!HB4</f>
        <v>6116.1869999999999</v>
      </c>
      <c r="HL2" s="596">
        <f>[1]Hoja1!HC4</f>
        <v>7470.0884999999998</v>
      </c>
      <c r="HM2" s="596">
        <f>[1]Hoja1!HD4</f>
        <v>6333.5674999999992</v>
      </c>
      <c r="HN2" s="596">
        <f>[1]Hoja1!HE4</f>
        <v>8856.2759999999998</v>
      </c>
      <c r="HO2" s="596">
        <f>[1]Hoja1!HF4</f>
        <v>7088.2434999999987</v>
      </c>
      <c r="HP2" s="596">
        <f>[1]Hoja1!HG4</f>
        <v>11322.659999999998</v>
      </c>
      <c r="HQ2" s="596">
        <f>[1]Hoja1!HH4</f>
        <v>14766.528</v>
      </c>
      <c r="HR2" s="596">
        <f>[1]Hoja1!HJ4</f>
        <v>6859.1600000000008</v>
      </c>
      <c r="HS2" s="596">
        <f>[1]Hoja1!HK4</f>
        <v>8089.4835000000012</v>
      </c>
      <c r="HT2" s="596">
        <f>[1]Hoja1!HL4</f>
        <v>7317.4585999999999</v>
      </c>
      <c r="HU2" s="596">
        <f>[1]Hoja1!HM4</f>
        <v>10368.393</v>
      </c>
      <c r="HV2" s="596">
        <f>[1]Hoja1!HN4</f>
        <v>10030.610499999999</v>
      </c>
      <c r="HW2" s="596">
        <f>[1]Hoja1!HO4</f>
        <v>10373.047999999999</v>
      </c>
      <c r="HX2" s="596">
        <f>[1]Hoja1!HP4</f>
        <v>17732.3685</v>
      </c>
      <c r="HY2" s="596">
        <f>[1]Hoja1!HR4</f>
        <v>6428.927999999999</v>
      </c>
      <c r="HZ2" s="596">
        <f>[1]Hoja1!HS4</f>
        <v>8942.34</v>
      </c>
      <c r="IA2" s="596">
        <f>[1]Hoja1!HT4</f>
        <v>7324.5040000000008</v>
      </c>
      <c r="IB2" s="596">
        <f>[1]Hoja1!HU4</f>
        <v>6477.35</v>
      </c>
      <c r="IC2" s="596">
        <f>[1]Hoja1!HV4</f>
        <v>6248.6840000000002</v>
      </c>
      <c r="ID2" s="596">
        <f>[1]Hoja1!HW4</f>
        <v>9558.155999999999</v>
      </c>
      <c r="IE2" s="596">
        <f>[1]Hoja1!HX4</f>
        <v>15000.282000000003</v>
      </c>
      <c r="IF2" s="596">
        <f>[1]Hoja1!IA4</f>
        <v>11084.180399999999</v>
      </c>
      <c r="IG2" s="596">
        <f>[1]Hoja1!IB4</f>
        <v>6801.3550000000005</v>
      </c>
      <c r="IH2" s="596">
        <f>[1]Hoja1!IC4</f>
        <v>7817.4656000000004</v>
      </c>
      <c r="II2" s="596">
        <f>[1]Hoja1!ID4</f>
        <v>5648.3159999999998</v>
      </c>
      <c r="IJ2" s="596">
        <f>[1]Hoja1!IE4</f>
        <v>14868.568499999999</v>
      </c>
      <c r="IK2" s="596">
        <f>[1]Hoja1!IF4</f>
        <v>13243.14</v>
      </c>
      <c r="IL2" s="596">
        <f>[1]Hoja1!IG4</f>
        <v>15880.464999999998</v>
      </c>
      <c r="IM2" s="596">
        <f>[1]Hoja1!II4</f>
        <v>6469.6814999999997</v>
      </c>
      <c r="IN2" s="596">
        <f>[1]Hoja1!IJ4</f>
        <v>6825.3240000000005</v>
      </c>
      <c r="IO2" s="596">
        <f>[1]Hoja1!IK4</f>
        <v>7990.554000000001</v>
      </c>
      <c r="IP2" s="596">
        <f>[1]Hoja1!IL4</f>
        <v>7887.0959999999995</v>
      </c>
      <c r="IQ2" s="596">
        <f>[1]Hoja1!IM4</f>
        <v>7866.9719999999998</v>
      </c>
      <c r="IR2" s="596">
        <f>[1]Hoja1!IN4</f>
        <v>9493.5839999999989</v>
      </c>
      <c r="IS2" s="596">
        <f>[1]Hoja1!IO4</f>
        <v>18121.026000000002</v>
      </c>
      <c r="IT2" s="596">
        <f>[1]Hoja1!IQ4</f>
        <v>9254.7744999999995</v>
      </c>
      <c r="IU2" s="596">
        <f>[1]Hoja1!IR4</f>
        <v>8866.8250000000007</v>
      </c>
      <c r="IV2" s="596">
        <f>[1]Hoja1!IS4</f>
        <v>11922.808999999999</v>
      </c>
      <c r="IW2" s="596">
        <f>[1]Hoja1!IT4</f>
        <v>13674.595000000001</v>
      </c>
      <c r="IX2" s="596">
        <f>[1]Hoja1!IU4</f>
        <v>14257.012000000001</v>
      </c>
      <c r="IY2" s="596">
        <f>[1]Hoja1!IV4</f>
        <v>13021.852999999999</v>
      </c>
      <c r="IZ2" s="596">
        <f>[1]Hoja1!IW4</f>
        <v>17925.721000000001</v>
      </c>
      <c r="JA2" s="596">
        <f>[1]Hoja1!IY4</f>
        <v>6520.2839999999997</v>
      </c>
      <c r="JB2" s="596">
        <f>[1]Hoja1!IZ4</f>
        <v>6611.7959999999994</v>
      </c>
      <c r="JC2" s="596">
        <f>[1]Hoja1!JA4</f>
        <v>5439.4080000000004</v>
      </c>
      <c r="JD2" s="596">
        <f>[1]Hoja1!JB4</f>
        <v>10486.1945</v>
      </c>
      <c r="JE2" s="596">
        <f>[1]Hoja1!JC4</f>
        <v>13233.139500000001</v>
      </c>
      <c r="JF2" s="596">
        <f>[1]Hoja1!JD4</f>
        <v>14881.427000000001</v>
      </c>
      <c r="JG2" s="596">
        <f>[1]Hoja1!JE4</f>
        <v>14888.903999999999</v>
      </c>
      <c r="JH2" s="596">
        <f>[1]Hoja1!JG4</f>
        <v>6975.6239999999998</v>
      </c>
      <c r="JI2" s="596">
        <f>[1]Hoja1!JH4</f>
        <v>6255.1030000000001</v>
      </c>
      <c r="JJ2" s="596">
        <f>[1]Hoja1!JI4</f>
        <v>6263.4174999999996</v>
      </c>
      <c r="JK2" s="596">
        <f>[1]Hoja1!JJ4</f>
        <v>8360.27</v>
      </c>
      <c r="JL2" s="596">
        <f>[1]Hoja1!JK4</f>
        <v>6731.4624999999996</v>
      </c>
      <c r="JM2" s="596">
        <f>[1]Hoja1!JL4</f>
        <v>15673.740999999998</v>
      </c>
      <c r="JN2" s="596">
        <f>[1]Hoja1!JM4</f>
        <v>15123.0555</v>
      </c>
      <c r="JO2" s="596">
        <f>[1]Hoja1!JP4</f>
        <v>6728.7650000000003</v>
      </c>
      <c r="JP2" s="596">
        <f>[1]Hoja1!JQ4</f>
        <v>7496.700499999999</v>
      </c>
      <c r="JQ2" s="596">
        <f>[1]Hoja1!JR4</f>
        <v>5249.8919999999998</v>
      </c>
      <c r="JR2" s="596">
        <f>[1]Hoja1!JS4</f>
        <v>6424.7739999999994</v>
      </c>
      <c r="JS2" s="596">
        <f>[1]Hoja1!JT4</f>
        <v>7144.1679999999988</v>
      </c>
      <c r="JT2" s="596">
        <f>[1]Hoja1!JU4</f>
        <v>11241.836499999999</v>
      </c>
      <c r="JU2" s="596">
        <f>[1]Hoja1!JV4</f>
        <v>15660.612000000001</v>
      </c>
      <c r="JV2" s="596">
        <f>[1]Hoja1!JX4</f>
        <v>5971.5704999999998</v>
      </c>
      <c r="JW2" s="596">
        <f>[1]Hoja1!JY4</f>
        <v>6195.6120000000001</v>
      </c>
      <c r="JX2" s="596">
        <f>[1]Hoja1!JZ4</f>
        <v>8411.5944999999992</v>
      </c>
      <c r="JY2" s="596">
        <f>[1]Hoja1!KA4</f>
        <v>7452.8190000000004</v>
      </c>
      <c r="JZ2" s="596">
        <f>[1]Hoja1!KB4</f>
        <v>10089.767999999998</v>
      </c>
      <c r="KA2" s="596">
        <f>[1]Hoja1!KC4</f>
        <v>12615.7394</v>
      </c>
      <c r="KB2" s="596">
        <f>[1]Hoja1!KD4</f>
        <v>19790.903999999999</v>
      </c>
      <c r="KC2" s="596">
        <f>[1]Hoja1!KF4</f>
        <v>9456.4140000000007</v>
      </c>
      <c r="KD2" s="596">
        <f>[1]Hoja1!KG4</f>
        <v>8624.3740000000016</v>
      </c>
      <c r="KE2" s="596">
        <f>[1]Hoja1!KH4</f>
        <v>8763.4714999999997</v>
      </c>
      <c r="KF2" s="596">
        <f>[1]Hoja1!KI4</f>
        <v>7108.6989999999996</v>
      </c>
      <c r="KG2" s="596">
        <f>[1]Hoja1!KJ4</f>
        <v>10195.577999999998</v>
      </c>
      <c r="KH2" s="596">
        <f>[1]Hoja1!KK4</f>
        <v>11413.002499999999</v>
      </c>
      <c r="KI2" s="596">
        <f>[1]Hoja1!KL4</f>
        <v>18269.273000000001</v>
      </c>
      <c r="KJ2" s="596">
        <f>[1]Hoja1!KN4</f>
        <v>7032.2330000000002</v>
      </c>
      <c r="KK2" s="596">
        <f>[1]Hoja1!KO4</f>
        <v>8815.6929999999993</v>
      </c>
      <c r="KL2" s="596">
        <f>[1]Hoja1!KP4</f>
        <v>12639.912200000001</v>
      </c>
      <c r="KM2" s="596">
        <f>[1]Hoja1!KQ4</f>
        <v>12582.9375</v>
      </c>
      <c r="KN2" s="596">
        <f>[1]Hoja1!KR4</f>
        <v>16054.248</v>
      </c>
      <c r="KO2" s="596">
        <f>[1]Hoja1!KS4</f>
        <v>21132.309000000001</v>
      </c>
      <c r="KP2" s="596">
        <f>[1]Hoja1!KT4</f>
        <v>35613.522000000004</v>
      </c>
      <c r="KQ2" s="596">
        <f>[1]Hoja1!KW4</f>
        <v>8076.45</v>
      </c>
      <c r="KR2" s="596">
        <f>[1]Hoja1!KX4</f>
        <v>35057.416499999999</v>
      </c>
      <c r="KS2" s="596">
        <f>[1]Hoja1!KY4</f>
        <v>12123.253999999997</v>
      </c>
      <c r="KT2" s="596">
        <f>[1]Hoja1!KZ4</f>
        <v>15105.629499999999</v>
      </c>
      <c r="KU2" s="596">
        <f>[1]Hoja1!LA4</f>
        <v>8030.7949999999992</v>
      </c>
      <c r="KV2" s="596">
        <f>[1]Hoja1!LB4</f>
        <v>10751.004999999999</v>
      </c>
      <c r="KW2" s="596">
        <f>[1]Hoja1!LC4</f>
        <v>17285.914499999999</v>
      </c>
      <c r="KX2" s="596">
        <f>[1]Hoja1!LE4</f>
        <v>6633.8625000000002</v>
      </c>
      <c r="KY2" s="596">
        <f>[1]Hoja1!LF4</f>
        <v>12120.574499999999</v>
      </c>
      <c r="KZ2" s="596">
        <f>[1]Hoja1!LG4</f>
        <v>9356.9290000000001</v>
      </c>
      <c r="LA2" s="596">
        <f>[1]Hoja1!LH4</f>
        <v>10084.399500000001</v>
      </c>
      <c r="LB2" s="596">
        <f>[1]Hoja1!LI4</f>
        <v>8354.3739999999998</v>
      </c>
      <c r="LC2" s="596">
        <f>[1]Hoja1!LJ4</f>
        <v>12653.530499999999</v>
      </c>
      <c r="LD2" s="596">
        <f>[1]Hoja1!LK4</f>
        <v>15060.339000000002</v>
      </c>
      <c r="LE2" s="596">
        <f>[1]Hoja1!LM4</f>
        <v>8419.9205000000002</v>
      </c>
      <c r="LF2" s="596">
        <f>[1]Hoja1!LN4</f>
        <v>9908.52</v>
      </c>
      <c r="LG2" s="596">
        <f>[1]Hoja1!LO4</f>
        <v>13993.307999999999</v>
      </c>
      <c r="LH2" s="596">
        <f>[1]Hoja1!LP4</f>
        <v>18460.632000000001</v>
      </c>
      <c r="LI2" s="596">
        <f>[1]Hoja1!LQ4</f>
        <v>13257.12</v>
      </c>
      <c r="LJ2" s="596">
        <f>[1]Hoja1!LR4</f>
        <v>13614.948</v>
      </c>
      <c r="LK2" s="596">
        <f>[1]Hoja1!LS4</f>
        <v>20438.775000000001</v>
      </c>
      <c r="LL2" s="596">
        <f>[1]Hoja1!LU4</f>
        <v>9041.334499999999</v>
      </c>
      <c r="LM2" s="596">
        <f>[1]Hoja1!LV4</f>
        <v>16960.832499999997</v>
      </c>
      <c r="LN2" s="596">
        <f>[1]Hoja1!LW4</f>
        <v>13055.248499999998</v>
      </c>
      <c r="LO2" s="596">
        <f>[1]Hoja1!LX4</f>
        <v>12482.249499999998</v>
      </c>
      <c r="LP2" s="596">
        <f>[1]Hoja1!LY4</f>
        <v>9860.7899999999991</v>
      </c>
      <c r="LQ2" s="596">
        <f>[1]Hoja1!LZ4</f>
        <v>16905.977500000001</v>
      </c>
      <c r="LR2" s="596">
        <f>[1]Hoja1!MA4</f>
        <v>21958.352999999999</v>
      </c>
      <c r="LS2" s="596">
        <f>[1]Hoja1!MD4</f>
        <v>11474.089</v>
      </c>
      <c r="LT2" s="596">
        <f>[1]Hoja1!ME4</f>
        <v>92414.894</v>
      </c>
      <c r="LU2" s="596">
        <f>[1]Hoja1!MF4</f>
        <v>17368.197</v>
      </c>
      <c r="LV2" s="596">
        <f>[1]Hoja1!MG4</f>
        <v>20047.379000000001</v>
      </c>
      <c r="LW2" s="596">
        <f>[1]Hoja1!MH4</f>
        <v>22346.896000000001</v>
      </c>
      <c r="LX2" s="596">
        <f>[1]Hoja1!MI4</f>
        <v>25077.555499999999</v>
      </c>
      <c r="LY2" s="596">
        <f>[1]Hoja1!MJ4</f>
        <v>26733.0265</v>
      </c>
      <c r="LZ2" s="596">
        <f>[1]Hoja1!ML4</f>
        <v>41426.311499999996</v>
      </c>
      <c r="MA2" s="596">
        <f>[1]Hoja1!MM4</f>
        <v>19404.508399999999</v>
      </c>
      <c r="MB2" s="596">
        <f>[1]Hoja1!MN4</f>
        <v>19477.6378</v>
      </c>
      <c r="MC2" s="596">
        <f>[1]Hoja1!MO4</f>
        <v>17852.806200000003</v>
      </c>
      <c r="MD2" s="596">
        <f>[1]Hoja1!MP4</f>
        <v>23452.224400000003</v>
      </c>
      <c r="ME2" s="596">
        <f>[1]Hoja1!MQ4</f>
        <v>23046.3662</v>
      </c>
      <c r="MF2" s="596">
        <f>[1]Hoja1!MR4</f>
        <v>39291.395100000002</v>
      </c>
      <c r="MG2" s="596">
        <f>[1]Hoja1!MT4</f>
        <v>13244.52</v>
      </c>
      <c r="MH2" s="596">
        <f>[1]Hoja1!MU4</f>
        <v>27989.61</v>
      </c>
      <c r="MI2" s="596">
        <f>[1]Hoja1!MV4</f>
        <v>30946.949000000004</v>
      </c>
      <c r="MJ2" s="596">
        <f>[1]Hoja1!MW4</f>
        <v>24755.987200000003</v>
      </c>
      <c r="MK2" s="596">
        <f>[1]Hoja1!MX4</f>
        <v>34324.851000000002</v>
      </c>
      <c r="ML2" s="596">
        <f>[1]Hoja1!MY4</f>
        <v>36811.062999999995</v>
      </c>
      <c r="MM2" s="596">
        <f>[1]Hoja1!MZ4</f>
        <v>44434.517399999997</v>
      </c>
      <c r="MN2" s="596">
        <f>[1]Hoja1!NB4</f>
        <v>28443.699999999997</v>
      </c>
      <c r="MO2" s="596">
        <f>[1]Hoja1!NC4</f>
        <v>39994.152000000002</v>
      </c>
      <c r="MP2" s="596">
        <f>[1]Hoja1!ND4</f>
        <v>37512.310000000005</v>
      </c>
      <c r="MQ2" s="596">
        <f>[1]Hoja1!NE4</f>
        <v>45499.460400000004</v>
      </c>
      <c r="MR2" s="596">
        <f>[1]Hoja1!NF4</f>
        <v>54434.940999999999</v>
      </c>
      <c r="MS2" s="596">
        <f>[1]Hoja1!NG4</f>
        <v>68267.427200000006</v>
      </c>
      <c r="MT2" s="596">
        <f>[1]Hoja1!NH4</f>
        <v>77538.271999999983</v>
      </c>
      <c r="MU2" s="596">
        <f>[1]Hoja1!NJ4</f>
        <v>67833.10100000001</v>
      </c>
      <c r="MV2" s="596">
        <f>[1]Hoja1!NK4</f>
        <v>0</v>
      </c>
      <c r="MW2" s="596">
        <f>[1]Hoja1!NL4</f>
        <v>13950.552000000001</v>
      </c>
      <c r="MX2" s="596">
        <f>[1]Hoja1!NM4</f>
        <v>11981.618</v>
      </c>
      <c r="MY2" s="596">
        <f>[1]Hoja1!NN4</f>
        <v>11394.075000000001</v>
      </c>
      <c r="MZ2" s="596">
        <f>[1]Hoja1!NO4</f>
        <v>15681.974000000002</v>
      </c>
      <c r="NA2" s="596">
        <f>[1]Hoja1!NP4</f>
        <v>17136.335999999999</v>
      </c>
      <c r="NB2" s="596">
        <f>[1]Hoja1!NS4</f>
        <v>6072.8535000000002</v>
      </c>
      <c r="NC2" s="596">
        <f>[1]Hoja1!NT4</f>
        <v>0</v>
      </c>
      <c r="ND2" s="596">
        <f>[1]Hoja1!NU4</f>
        <v>8602.1774999999998</v>
      </c>
      <c r="NE2" s="596">
        <f>[1]Hoja1!NV4</f>
        <v>11814.18</v>
      </c>
      <c r="NF2" s="596">
        <f>[1]Hoja1!NW4</f>
        <v>12331.253000000001</v>
      </c>
      <c r="NG2" s="596">
        <f>[1]Hoja1!NX4</f>
        <v>14212.228999999998</v>
      </c>
      <c r="NH2" s="596">
        <f>[1]Hoja1!NY4</f>
        <v>16949.413</v>
      </c>
      <c r="NI2" s="596">
        <f>[1]Hoja1!OA4</f>
        <v>6419.9749999999995</v>
      </c>
      <c r="NJ2" s="596">
        <f>[1]Hoja1!OB4</f>
        <v>10383.639000000001</v>
      </c>
      <c r="NK2" s="596">
        <f>[1]Hoja1!OC4</f>
        <v>8779.2724999999991</v>
      </c>
      <c r="NL2" s="596">
        <f>[1]Hoja1!OD4</f>
        <v>8848.7300000000014</v>
      </c>
      <c r="NM2" s="596">
        <f>[1]Hoja1!OE4</f>
        <v>9562.1679999999997</v>
      </c>
      <c r="NN2" s="596">
        <f>[1]Hoja1!OF4</f>
        <v>14718.679500000002</v>
      </c>
      <c r="NO2" s="596">
        <f>[1]Hoja1!OG4</f>
        <v>12626.064</v>
      </c>
      <c r="NP2" s="596">
        <f>[1]Hoja1!OI4</f>
        <v>6282.8279999999995</v>
      </c>
      <c r="NQ2" s="596">
        <f>[1]Hoja1!OJ4</f>
        <v>9436.8310000000001</v>
      </c>
      <c r="NR2" s="596">
        <f>[1]Hoja1!OK4</f>
        <v>10046.728999999999</v>
      </c>
      <c r="NS2" s="596">
        <f>[1]Hoja1!OL4</f>
        <v>8568.1200000000008</v>
      </c>
      <c r="NT2" s="596">
        <f>[1]Hoja1!OM4</f>
        <v>7788.5819999999994</v>
      </c>
      <c r="NU2" s="596">
        <f>[1]Hoja1!ON4</f>
        <v>6430.5884999999998</v>
      </c>
      <c r="NV2" s="596">
        <f>[1]Hoja1!OO4</f>
        <v>11030.6595</v>
      </c>
      <c r="NW2" s="596">
        <f>[1]Hoja1!OQ4</f>
        <v>4432.308</v>
      </c>
      <c r="NX2" s="596">
        <f>[1]Hoja1!OR4</f>
        <v>9398.73</v>
      </c>
      <c r="NY2" s="596">
        <f>[1]Hoja1!OS4</f>
        <v>6210.1930000000002</v>
      </c>
      <c r="NZ2" s="596">
        <f>[1]Hoja1!OT4</f>
        <v>4718.8019999999997</v>
      </c>
      <c r="OA2" s="596">
        <f>[1]Hoja1!OU4</f>
        <v>9202.1895000000004</v>
      </c>
      <c r="OB2" s="596">
        <f>[1]Hoja1!OV4</f>
        <v>9026.1774999999998</v>
      </c>
      <c r="OC2" s="596">
        <f>[1]Hoja1!OW4</f>
        <v>13264.398000000001</v>
      </c>
      <c r="OD2" s="596">
        <f>[1]Hoja1!OY4</f>
        <v>8175.951</v>
      </c>
      <c r="OE2" s="596">
        <f>[1]Hoja1!OZ4</f>
        <v>9306.6225000000013</v>
      </c>
      <c r="OF2" s="596">
        <f>[1]Hoja1!PA4</f>
        <v>7871.808</v>
      </c>
      <c r="OG2" s="596">
        <f>[1]Hoja1!PB4</f>
        <v>7029.9839999999995</v>
      </c>
      <c r="OH2" s="596">
        <f>[1]Hoja1!PC4</f>
        <v>8299.5570000000007</v>
      </c>
      <c r="OI2" s="596">
        <f>[1]Hoja1!PD4</f>
        <v>10995.977999999999</v>
      </c>
      <c r="OJ2" s="596">
        <f>[1]Hoja1!PE4</f>
        <v>17347.239000000001</v>
      </c>
      <c r="OK2">
        <f>[2]SUC!B31</f>
        <v>10183.834125000001</v>
      </c>
      <c r="OL2">
        <f>[2]SUC!C31</f>
        <v>9454.482</v>
      </c>
      <c r="OM2">
        <f>[2]SUC!D31</f>
        <v>10717.273125</v>
      </c>
      <c r="ON2">
        <f>[2]SUC!E31</f>
        <v>10713.835125</v>
      </c>
      <c r="OO2">
        <f>[2]SUC!F31</f>
        <v>11706.356249999999</v>
      </c>
      <c r="OP2">
        <f>[2]SUC!G31</f>
        <v>13773.09375</v>
      </c>
      <c r="OQ2">
        <f>[2]SUC!H31</f>
        <v>21000.195</v>
      </c>
      <c r="OR2" s="712">
        <v>10630.11</v>
      </c>
      <c r="OS2" s="712">
        <v>9021.57</v>
      </c>
      <c r="OT2" s="712">
        <v>22602.5</v>
      </c>
      <c r="OU2" s="712">
        <v>18596.560000000001</v>
      </c>
      <c r="OV2" s="712">
        <v>10926.36</v>
      </c>
      <c r="OW2" s="712">
        <v>9774.4500000000007</v>
      </c>
      <c r="OX2" s="712">
        <v>13749.6</v>
      </c>
      <c r="OY2" s="741">
        <v>7357</v>
      </c>
      <c r="OZ2" s="741">
        <v>10694</v>
      </c>
      <c r="PA2" s="741">
        <v>10026</v>
      </c>
      <c r="PB2" s="741">
        <v>7364</v>
      </c>
      <c r="PC2" s="741">
        <v>7542</v>
      </c>
      <c r="PD2" s="741">
        <v>9503</v>
      </c>
      <c r="PE2" s="741">
        <v>15812</v>
      </c>
      <c r="PF2" s="712">
        <v>10434.9</v>
      </c>
      <c r="PG2" s="712">
        <v>6719.86</v>
      </c>
      <c r="PH2" s="712">
        <v>12690.03</v>
      </c>
      <c r="PI2" s="712">
        <v>8968.2919999999995</v>
      </c>
      <c r="PJ2" s="712">
        <v>8917.0939999999991</v>
      </c>
      <c r="PK2" s="712">
        <v>11765.36</v>
      </c>
      <c r="PL2" s="712">
        <v>16969.28</v>
      </c>
      <c r="PM2" s="712">
        <v>7385.12</v>
      </c>
      <c r="PN2" s="712">
        <v>7378.75</v>
      </c>
      <c r="PO2" s="712">
        <v>8694.7800000000007</v>
      </c>
      <c r="PP2" s="712">
        <v>8182.5</v>
      </c>
      <c r="PQ2" s="712">
        <v>9922.92</v>
      </c>
      <c r="PR2" s="712">
        <v>12768.99</v>
      </c>
      <c r="PS2" s="712">
        <v>18549.77</v>
      </c>
      <c r="PT2" s="717">
        <v>9205.4111699999994</v>
      </c>
      <c r="PU2" s="717">
        <v>8627.5442999999996</v>
      </c>
      <c r="PV2" s="717">
        <v>9921.8001100000001</v>
      </c>
      <c r="PW2" s="717">
        <v>8787.5994499999997</v>
      </c>
      <c r="PX2" s="717">
        <v>8642.2284</v>
      </c>
      <c r="PY2" s="717">
        <v>9095.5066599999991</v>
      </c>
      <c r="PZ2" s="717">
        <v>14338.766799999999</v>
      </c>
      <c r="QA2" s="108">
        <v>7534.67</v>
      </c>
      <c r="QB2" s="108">
        <v>7592.11</v>
      </c>
      <c r="QC2" s="108">
        <v>8983.4599999999991</v>
      </c>
      <c r="QD2" s="108">
        <v>8385.2800000000007</v>
      </c>
      <c r="QE2" s="108">
        <v>8631.64</v>
      </c>
      <c r="QF2" s="108">
        <v>9597.56</v>
      </c>
      <c r="QG2" s="108">
        <v>15366.73</v>
      </c>
      <c r="QH2" s="108">
        <v>8550.27</v>
      </c>
      <c r="QI2" s="108">
        <v>11884.03</v>
      </c>
      <c r="QJ2" s="108">
        <v>13174.19</v>
      </c>
      <c r="QK2" s="108">
        <v>13481.77</v>
      </c>
      <c r="QL2" s="108">
        <v>13973.66</v>
      </c>
      <c r="QM2" s="108">
        <v>6851.49</v>
      </c>
      <c r="QN2" s="108">
        <v>10604.26</v>
      </c>
      <c r="QO2" s="596">
        <v>8092.0645990000003</v>
      </c>
      <c r="QP2" s="596">
        <v>8382.6053219999994</v>
      </c>
      <c r="QQ2" s="596">
        <v>9833.1266610000002</v>
      </c>
      <c r="QR2" s="596">
        <v>9665.1661129999993</v>
      </c>
      <c r="QS2" s="596">
        <v>10504.24912</v>
      </c>
      <c r="QT2" s="596">
        <v>11726.90127</v>
      </c>
      <c r="QU2" s="596">
        <v>15440.65381</v>
      </c>
      <c r="QV2" s="712">
        <v>9092.11</v>
      </c>
      <c r="QW2" s="712">
        <v>8426.01</v>
      </c>
      <c r="QX2" s="712">
        <v>9120.24</v>
      </c>
      <c r="QY2" s="712">
        <v>9317.93</v>
      </c>
      <c r="QZ2" s="712">
        <v>9750.02</v>
      </c>
      <c r="RA2" s="712">
        <v>10864.77</v>
      </c>
      <c r="RB2" s="712">
        <v>17497.38</v>
      </c>
      <c r="RC2" s="108">
        <v>8484.7999999999993</v>
      </c>
      <c r="RD2" s="108">
        <v>9159.5300000000007</v>
      </c>
      <c r="RE2" s="108">
        <v>10489.4</v>
      </c>
      <c r="RF2" s="108">
        <v>10508.38</v>
      </c>
      <c r="RG2" s="108">
        <v>11034.76</v>
      </c>
      <c r="RH2" s="108">
        <v>16085.61</v>
      </c>
      <c r="RI2" s="108">
        <v>26841.53</v>
      </c>
      <c r="RJ2" s="108">
        <v>14539.66</v>
      </c>
      <c r="RK2" s="108">
        <v>14746.45</v>
      </c>
      <c r="RL2" s="108">
        <v>17899.25</v>
      </c>
      <c r="RM2" s="108">
        <v>16572.68</v>
      </c>
      <c r="RN2" s="108">
        <v>17487.919999999998</v>
      </c>
      <c r="RO2" s="108">
        <v>17041.169999999998</v>
      </c>
      <c r="RP2" s="108">
        <v>28391.27</v>
      </c>
      <c r="RQ2">
        <v>20203.522229999999</v>
      </c>
      <c r="RR2">
        <v>22045.138500000001</v>
      </c>
      <c r="RS2">
        <v>21582.678909999999</v>
      </c>
      <c r="RT2">
        <v>14762.774509999999</v>
      </c>
      <c r="RU2">
        <v>13559.92988</v>
      </c>
      <c r="RV2">
        <v>17878.889739999999</v>
      </c>
      <c r="RW2">
        <v>27117.840230000002</v>
      </c>
      <c r="RX2">
        <v>12444.029189999999</v>
      </c>
      <c r="RY2">
        <v>14318.014160000001</v>
      </c>
      <c r="RZ2">
        <v>18786.00621</v>
      </c>
      <c r="SA2">
        <v>17998.143810000001</v>
      </c>
      <c r="SB2">
        <v>17540.255349999999</v>
      </c>
      <c r="SC2">
        <v>16350.439280000001</v>
      </c>
      <c r="SD2">
        <v>29609.516780000002</v>
      </c>
      <c r="SE2">
        <v>15067.44565</v>
      </c>
      <c r="SF2">
        <v>15066.759669999999</v>
      </c>
      <c r="SG2">
        <v>17966.976559999999</v>
      </c>
      <c r="SH2">
        <v>12697.56387</v>
      </c>
      <c r="SI2">
        <v>11426.71831</v>
      </c>
      <c r="SJ2">
        <v>13471.51231</v>
      </c>
      <c r="SK2">
        <v>21705.764060000001</v>
      </c>
      <c r="SL2" s="108">
        <v>8568.68</v>
      </c>
      <c r="SM2" s="108">
        <v>7873.22</v>
      </c>
      <c r="SN2" s="108">
        <v>10437.219999999999</v>
      </c>
      <c r="SO2" s="108">
        <v>10361.89</v>
      </c>
      <c r="SP2" s="108">
        <v>11547.38</v>
      </c>
      <c r="SQ2" s="108">
        <v>13576.89</v>
      </c>
      <c r="SR2" s="108">
        <v>15210.94</v>
      </c>
      <c r="SS2" s="108">
        <v>7184.03</v>
      </c>
      <c r="ST2" s="108">
        <v>7080.42</v>
      </c>
      <c r="SU2" s="108">
        <v>9393.84</v>
      </c>
      <c r="SV2" s="108">
        <v>7544.39</v>
      </c>
      <c r="SW2" s="108">
        <v>9796.81</v>
      </c>
      <c r="SX2" s="108">
        <v>11061.2</v>
      </c>
      <c r="SY2" s="108">
        <v>15541.14</v>
      </c>
      <c r="SZ2" s="108">
        <v>9397.18</v>
      </c>
      <c r="TA2" s="108">
        <v>11135.32</v>
      </c>
      <c r="TB2" s="108">
        <v>11337.25</v>
      </c>
      <c r="TC2" s="108">
        <v>11402.52</v>
      </c>
      <c r="TD2" s="108">
        <v>11513.31</v>
      </c>
      <c r="TE2" s="108">
        <v>13021.33</v>
      </c>
      <c r="TF2" s="108">
        <v>18264.599999999999</v>
      </c>
      <c r="TG2" s="108">
        <v>9724.85</v>
      </c>
      <c r="TH2" s="108">
        <v>10843.51</v>
      </c>
      <c r="TI2" s="108">
        <v>14193.03</v>
      </c>
      <c r="TJ2" s="108">
        <v>12141.98</v>
      </c>
      <c r="TK2" s="108">
        <v>11853.75</v>
      </c>
      <c r="TL2" s="108">
        <v>14755.77</v>
      </c>
      <c r="TM2" s="108">
        <v>23843.32</v>
      </c>
      <c r="TN2" s="596">
        <v>11213.06631</v>
      </c>
      <c r="TO2" s="596">
        <v>9942.8734000000004</v>
      </c>
      <c r="TP2" s="596">
        <v>11354.5244</v>
      </c>
      <c r="TQ2" s="596">
        <v>10306.03386</v>
      </c>
      <c r="TR2" s="596">
        <v>13821.729020000001</v>
      </c>
      <c r="TS2" s="596">
        <v>16869.698670000002</v>
      </c>
      <c r="TT2" s="596">
        <v>22392.091349999999</v>
      </c>
      <c r="TU2" s="108">
        <v>11813.03</v>
      </c>
      <c r="TV2" s="108">
        <v>10868.58</v>
      </c>
      <c r="TW2" s="108">
        <v>13727.14</v>
      </c>
      <c r="TX2" s="108">
        <v>11678.59</v>
      </c>
      <c r="TY2" s="108">
        <v>11609.7</v>
      </c>
      <c r="TZ2" s="108">
        <v>12685.25</v>
      </c>
      <c r="UA2" s="108">
        <v>20436.5</v>
      </c>
      <c r="UB2" s="108">
        <v>11503.84</v>
      </c>
      <c r="UC2" s="108">
        <v>11343.73</v>
      </c>
      <c r="UD2" s="108">
        <v>14598.38</v>
      </c>
      <c r="UE2" s="108">
        <v>12226.08</v>
      </c>
      <c r="UF2" s="108">
        <v>13628.1</v>
      </c>
      <c r="UG2" s="108">
        <v>16173.98</v>
      </c>
      <c r="UH2" s="108">
        <v>24383.54</v>
      </c>
      <c r="UI2" s="108">
        <v>11279.31</v>
      </c>
      <c r="UJ2" s="108">
        <v>10774.52</v>
      </c>
      <c r="UK2" s="108">
        <v>13652.37</v>
      </c>
      <c r="UL2" s="108">
        <v>13744.68</v>
      </c>
      <c r="UM2" s="108">
        <v>13528.03</v>
      </c>
      <c r="UN2" s="108">
        <v>14207.21</v>
      </c>
      <c r="UO2" s="108">
        <v>20657.79</v>
      </c>
      <c r="UP2" s="108">
        <v>10819.41</v>
      </c>
      <c r="UQ2" s="108">
        <v>11063.47</v>
      </c>
      <c r="UR2" s="108">
        <v>14441.94</v>
      </c>
      <c r="US2" s="108">
        <v>11306.01</v>
      </c>
      <c r="UT2" s="108">
        <v>12201.92</v>
      </c>
      <c r="UU2" s="108">
        <v>13954.24</v>
      </c>
      <c r="UV2" s="108">
        <v>18967.54</v>
      </c>
      <c r="UW2" s="596">
        <v>11427.58916</v>
      </c>
      <c r="UX2" s="596">
        <v>11022.19168</v>
      </c>
      <c r="UY2" s="596">
        <v>14141.92632</v>
      </c>
      <c r="UZ2" s="596">
        <v>12358.19795</v>
      </c>
      <c r="VA2" s="596">
        <v>14060.14322</v>
      </c>
      <c r="VB2" s="596">
        <v>14320.95952</v>
      </c>
      <c r="VC2" s="596">
        <v>21242.115529999999</v>
      </c>
      <c r="VD2" s="108">
        <v>9493.66</v>
      </c>
      <c r="VE2" s="108">
        <v>9371.0499999999993</v>
      </c>
      <c r="VF2" s="108">
        <v>11532.31</v>
      </c>
      <c r="VG2" s="108">
        <v>11071.37</v>
      </c>
      <c r="VH2" s="108">
        <v>11331.22</v>
      </c>
      <c r="VI2" s="108">
        <v>12095.55</v>
      </c>
      <c r="VJ2" s="108">
        <v>18143.47</v>
      </c>
      <c r="VK2" s="108">
        <v>7840.85</v>
      </c>
      <c r="VL2" s="108">
        <v>8295.34</v>
      </c>
      <c r="VM2" s="108">
        <v>11129.66</v>
      </c>
      <c r="VN2" s="108">
        <v>13053.65</v>
      </c>
      <c r="VO2" s="108">
        <v>14264.08</v>
      </c>
      <c r="VP2" s="108">
        <v>12294.74</v>
      </c>
      <c r="VQ2" s="108">
        <v>16058.9</v>
      </c>
      <c r="VR2" s="108">
        <v>10700.015579999999</v>
      </c>
      <c r="VS2" s="108">
        <v>10176.204589999999</v>
      </c>
      <c r="VT2" s="108">
        <v>12410.478719999999</v>
      </c>
      <c r="VU2" s="108">
        <v>11064.69404</v>
      </c>
      <c r="VV2" s="108">
        <v>10249.648590000001</v>
      </c>
      <c r="VW2" s="108">
        <v>12607.970139999999</v>
      </c>
      <c r="VX2" s="108">
        <v>18332.74411</v>
      </c>
      <c r="VY2" s="752">
        <v>9282.4699999999993</v>
      </c>
      <c r="VZ2" s="752">
        <v>7824.32</v>
      </c>
      <c r="WA2" s="752">
        <v>9113.57</v>
      </c>
      <c r="WB2" s="752">
        <v>8705.2800000000007</v>
      </c>
      <c r="WC2" s="752">
        <v>8864.07</v>
      </c>
      <c r="WD2" s="752">
        <v>12083.75</v>
      </c>
      <c r="WE2" s="752">
        <v>17931.77</v>
      </c>
      <c r="WF2" s="108">
        <v>8964.9500000000007</v>
      </c>
      <c r="WG2" s="108">
        <v>8873.7800000000007</v>
      </c>
      <c r="WH2" s="108">
        <v>10980.61</v>
      </c>
      <c r="WI2" s="108">
        <v>9225.35</v>
      </c>
      <c r="WJ2" s="108">
        <v>9380.93</v>
      </c>
      <c r="WK2" s="108">
        <v>10101.040000000001</v>
      </c>
      <c r="WL2" s="108">
        <v>15228.29</v>
      </c>
      <c r="WM2" s="108">
        <v>7921.62</v>
      </c>
      <c r="WN2" s="108">
        <v>8777.48</v>
      </c>
      <c r="WO2" s="108">
        <v>13950.32</v>
      </c>
      <c r="WP2" s="108">
        <v>10859.16</v>
      </c>
      <c r="WQ2" s="108">
        <v>10413.700000000001</v>
      </c>
      <c r="WR2" s="108">
        <v>10991.75</v>
      </c>
      <c r="WS2" s="108">
        <v>15472.91</v>
      </c>
      <c r="WT2" s="108">
        <v>8824.5435469999993</v>
      </c>
      <c r="WU2" s="108">
        <v>10216.00906</v>
      </c>
      <c r="WV2" s="108">
        <v>11723.425289999999</v>
      </c>
      <c r="WW2" s="108">
        <v>8724.1302620000006</v>
      </c>
      <c r="WX2" s="108">
        <v>9902.9435950000006</v>
      </c>
      <c r="WY2" s="108">
        <v>11274.156370000001</v>
      </c>
      <c r="WZ2" s="108">
        <v>13329.858469999999</v>
      </c>
      <c r="XA2" s="108">
        <v>8814.92</v>
      </c>
      <c r="XB2" s="108">
        <v>10501.49</v>
      </c>
      <c r="XC2" s="108">
        <v>12515.12</v>
      </c>
      <c r="XD2" s="108">
        <v>12958.49</v>
      </c>
      <c r="XE2" s="108">
        <v>11996.74</v>
      </c>
      <c r="XF2" s="108">
        <v>11243.17</v>
      </c>
      <c r="XG2" s="108">
        <v>15859.94</v>
      </c>
      <c r="XH2" s="108">
        <v>9230.0253900000007</v>
      </c>
      <c r="XI2" s="108">
        <v>8733.7465830000001</v>
      </c>
      <c r="XJ2" s="108">
        <v>9818.0881339999996</v>
      </c>
      <c r="XK2" s="108">
        <v>9371.6257320000004</v>
      </c>
      <c r="XL2" s="108">
        <v>9838.0223150000002</v>
      </c>
      <c r="XM2" s="108">
        <v>11080.51953</v>
      </c>
      <c r="XN2" s="108">
        <v>14408.64014</v>
      </c>
      <c r="XO2" s="108">
        <v>18256.38595</v>
      </c>
      <c r="XP2" s="108">
        <v>10076.804</v>
      </c>
      <c r="XQ2" s="108">
        <v>10132.358130000001</v>
      </c>
      <c r="XR2" s="108">
        <v>11966.212869999999</v>
      </c>
      <c r="XS2" s="108">
        <v>11779.9462</v>
      </c>
      <c r="XT2" s="108">
        <v>11965.930609999999</v>
      </c>
      <c r="XU2" s="108">
        <v>15744.59527</v>
      </c>
      <c r="XV2" s="108">
        <v>17274.973580000002</v>
      </c>
      <c r="XW2" s="108">
        <v>9755.6048919999994</v>
      </c>
      <c r="XX2" s="108">
        <v>8921.5357160000003</v>
      </c>
      <c r="XY2" s="108">
        <v>11250.762479999999</v>
      </c>
      <c r="XZ2" s="108">
        <v>10235.117630000001</v>
      </c>
      <c r="YA2" s="108">
        <v>10636.621440000001</v>
      </c>
      <c r="YB2" s="108">
        <v>10683.762909999999</v>
      </c>
      <c r="YC2" s="108">
        <v>13012.82086</v>
      </c>
      <c r="YD2" s="108">
        <v>9473.1470079999999</v>
      </c>
      <c r="YE2" s="108">
        <v>9776.0314720000006</v>
      </c>
      <c r="YF2" s="108">
        <v>12348.177890000001</v>
      </c>
      <c r="YG2" s="108">
        <v>12289.738509999999</v>
      </c>
      <c r="YH2" s="108">
        <v>13081.58971</v>
      </c>
      <c r="YI2" s="108">
        <v>14790.99538</v>
      </c>
      <c r="YJ2" s="108">
        <v>19352</v>
      </c>
      <c r="YK2" s="108">
        <v>13926.24</v>
      </c>
      <c r="YL2" s="108">
        <v>13411.32</v>
      </c>
      <c r="YM2" s="108">
        <v>16528.310000000001</v>
      </c>
      <c r="YN2" s="108">
        <v>15671.52</v>
      </c>
      <c r="YO2" s="108">
        <v>17987.099999999999</v>
      </c>
      <c r="YP2" s="108">
        <v>31167.9</v>
      </c>
      <c r="YQ2" s="108">
        <v>16437.349999999999</v>
      </c>
      <c r="YR2" s="108">
        <v>14237.08</v>
      </c>
      <c r="YS2" s="108">
        <v>17343.349999999999</v>
      </c>
      <c r="YT2" s="108">
        <v>18767.05</v>
      </c>
      <c r="YU2" s="108">
        <v>28862.44</v>
      </c>
      <c r="YV2" s="108">
        <v>11519.09</v>
      </c>
      <c r="YW2" s="108">
        <v>22261.61</v>
      </c>
      <c r="YX2" s="756" t="s">
        <v>537</v>
      </c>
      <c r="YY2" s="756" t="s">
        <v>538</v>
      </c>
      <c r="YZ2" s="756" t="s">
        <v>539</v>
      </c>
      <c r="ZA2" s="756" t="s">
        <v>540</v>
      </c>
      <c r="ZB2" s="756" t="s">
        <v>541</v>
      </c>
      <c r="ZC2" s="756" t="s">
        <v>542</v>
      </c>
      <c r="ZD2" s="756" t="s">
        <v>543</v>
      </c>
      <c r="ZE2">
        <v>13035</v>
      </c>
      <c r="ZF2">
        <v>13257</v>
      </c>
      <c r="ZG2">
        <v>11354</v>
      </c>
      <c r="ZH2">
        <v>13357</v>
      </c>
      <c r="ZI2">
        <v>14776</v>
      </c>
      <c r="ZJ2">
        <v>15600</v>
      </c>
      <c r="ZK2">
        <v>26329</v>
      </c>
      <c r="ZL2">
        <v>18453.05</v>
      </c>
      <c r="ZM2">
        <v>17812.12</v>
      </c>
      <c r="ZN2">
        <v>19274.79</v>
      </c>
      <c r="ZO2">
        <v>19983.23</v>
      </c>
      <c r="ZP2">
        <v>24739.39</v>
      </c>
      <c r="ZQ2">
        <v>24915.93</v>
      </c>
      <c r="ZR2">
        <v>37319.9</v>
      </c>
      <c r="ZS2" s="108">
        <f>24867.8-3000</f>
        <v>21867.8</v>
      </c>
      <c r="ZT2" s="108">
        <v>22558.080000000002</v>
      </c>
      <c r="ZU2" s="108">
        <v>26545.48</v>
      </c>
      <c r="ZV2" s="108">
        <v>31279.71</v>
      </c>
      <c r="ZW2" s="108">
        <f>30832.55+1000</f>
        <v>31832.55</v>
      </c>
      <c r="ZX2" s="108">
        <f>34283.5+2000</f>
        <v>36283.5</v>
      </c>
      <c r="ZY2" s="108">
        <v>40888.43</v>
      </c>
      <c r="ZZ2" s="108">
        <f>22960.225798945-2000</f>
        <v>20960.225798945001</v>
      </c>
      <c r="AAA2" s="108">
        <v>21128.774766162223</v>
      </c>
      <c r="AAB2" s="108">
        <v>19653.537071575767</v>
      </c>
      <c r="AAC2" s="108">
        <v>22300.309671519219</v>
      </c>
      <c r="AAD2" s="108">
        <v>24619.485746631937</v>
      </c>
      <c r="AAE2" s="108">
        <f>28675.139169764+2000</f>
        <v>30675.139169763999</v>
      </c>
      <c r="AAF2" s="108">
        <v>44956.459010215265</v>
      </c>
      <c r="AAG2" s="108">
        <v>29849.08468496738</v>
      </c>
      <c r="AAH2" s="108">
        <v>27748.72843219262</v>
      </c>
      <c r="AAI2" s="108">
        <v>27810.088115418112</v>
      </c>
      <c r="AAJ2" s="108">
        <v>29852.71644575147</v>
      </c>
      <c r="AAK2" s="108">
        <v>34093.598099864532</v>
      </c>
      <c r="AAL2" s="108">
        <v>36023.683696510285</v>
      </c>
      <c r="AAM2" s="108">
        <v>52755.249533443413</v>
      </c>
      <c r="AAN2" s="596">
        <f>'Tabla de Proyecciones'!AAN2*1.032493958</f>
        <v>44223.273108029898</v>
      </c>
      <c r="AAO2" s="596">
        <v>39025.228026703568</v>
      </c>
      <c r="AAP2" s="596">
        <v>44707.301783954441</v>
      </c>
      <c r="AAQ2" s="596">
        <v>42101.06988183366</v>
      </c>
      <c r="AAR2" s="596">
        <v>44126.256774074129</v>
      </c>
      <c r="AAS2" s="596">
        <v>48194.640189409707</v>
      </c>
      <c r="AAT2" s="596">
        <v>64530.38</v>
      </c>
      <c r="AAU2" s="596">
        <f t="shared" ref="AAU2:ABA17" ca="1" si="0">AAU$2*$C2</f>
        <v>55247.16779592292</v>
      </c>
      <c r="AAV2" s="596">
        <v>80588.125311994576</v>
      </c>
      <c r="AAW2" s="596">
        <f t="shared" ca="1" si="0"/>
        <v>48946.749476669196</v>
      </c>
      <c r="AAX2" s="348">
        <v>0</v>
      </c>
      <c r="AAY2" s="596">
        <f t="shared" ref="AAY2:ABH17" ca="1" si="1">AAY$2*$C2</f>
        <v>18253.796552773336</v>
      </c>
      <c r="AAZ2" s="596">
        <f t="shared" ca="1" si="1"/>
        <v>17008.429449463929</v>
      </c>
      <c r="ABA2" s="596">
        <f t="shared" ca="1" si="1"/>
        <v>23223.147248089139</v>
      </c>
      <c r="ABB2" s="596">
        <f t="shared" ca="1" si="1"/>
        <v>13583.942008111811</v>
      </c>
      <c r="ABC2" s="596">
        <f t="shared" ca="1" si="1"/>
        <v>12226.498901826079</v>
      </c>
      <c r="ABD2" s="596">
        <f t="shared" ca="1" si="1"/>
        <v>14951.205940073867</v>
      </c>
      <c r="ABE2" s="348">
        <v>0</v>
      </c>
      <c r="ABF2" s="596">
        <f t="shared" ca="1" si="1"/>
        <v>13733.907665706629</v>
      </c>
      <c r="ABG2" s="596">
        <f t="shared" ca="1" si="1"/>
        <v>12293.971378139684</v>
      </c>
      <c r="ABH2" s="596">
        <f t="shared" ca="1" si="1"/>
        <v>10759.041342609866</v>
      </c>
      <c r="ABI2">
        <v>0</v>
      </c>
      <c r="ABJ2">
        <v>0</v>
      </c>
      <c r="ABK2">
        <v>0</v>
      </c>
      <c r="ABL2">
        <v>0</v>
      </c>
      <c r="ABM2">
        <v>0</v>
      </c>
      <c r="ABN2">
        <v>0</v>
      </c>
      <c r="ABO2">
        <v>0</v>
      </c>
      <c r="ABP2">
        <v>0</v>
      </c>
      <c r="ABQ2">
        <v>0</v>
      </c>
      <c r="ABR2">
        <v>0</v>
      </c>
      <c r="ABS2">
        <v>0</v>
      </c>
      <c r="ABT2">
        <v>0</v>
      </c>
      <c r="ABU2">
        <v>0</v>
      </c>
      <c r="ABV2">
        <v>0</v>
      </c>
      <c r="ABW2">
        <v>0</v>
      </c>
      <c r="ABX2">
        <v>0</v>
      </c>
      <c r="ABY2">
        <v>0</v>
      </c>
      <c r="ABZ2">
        <v>0</v>
      </c>
      <c r="ACA2">
        <v>0</v>
      </c>
      <c r="ACB2">
        <v>0</v>
      </c>
      <c r="ACC2">
        <v>0</v>
      </c>
      <c r="ACD2">
        <v>0</v>
      </c>
      <c r="ACE2">
        <v>0</v>
      </c>
      <c r="ACF2">
        <v>0</v>
      </c>
      <c r="ACG2">
        <v>0</v>
      </c>
      <c r="ACH2">
        <v>0</v>
      </c>
      <c r="ACI2">
        <v>0</v>
      </c>
      <c r="ACJ2">
        <v>0</v>
      </c>
      <c r="ACK2">
        <v>0</v>
      </c>
      <c r="ACL2">
        <v>0</v>
      </c>
      <c r="ACM2">
        <v>0</v>
      </c>
    </row>
    <row r="3" spans="1:767">
      <c r="A3" s="598" t="s">
        <v>10</v>
      </c>
      <c r="B3" s="596">
        <f>H36*B$33</f>
        <v>0</v>
      </c>
      <c r="C3" s="596">
        <f>H36*C$33</f>
        <v>10441.246536000001</v>
      </c>
      <c r="D3" s="596">
        <f>H36*D$33</f>
        <v>9849.2906190000012</v>
      </c>
      <c r="E3" s="596">
        <f>H36*E$33</f>
        <v>8886.4707539999999</v>
      </c>
      <c r="F3" s="596">
        <f>H36*F$33</f>
        <v>9827.8946220000016</v>
      </c>
      <c r="G3" s="596">
        <f>H36*G$33</f>
        <v>12645.034227000002</v>
      </c>
      <c r="H3" s="596">
        <f>H36*H$33</f>
        <v>19670.053242000002</v>
      </c>
      <c r="I3" s="596">
        <f>O36*I$33</f>
        <v>6106.3762488749999</v>
      </c>
      <c r="J3" s="596">
        <f>O36*J$33</f>
        <v>5967.9445455000005</v>
      </c>
      <c r="K3" s="596">
        <f>O36*K$33</f>
        <v>6055.1052476249997</v>
      </c>
      <c r="L3" s="596">
        <f>O36*L$33</f>
        <v>5921.800644375</v>
      </c>
      <c r="M3" s="596">
        <f>O36*M$33</f>
        <v>6552.4339597500002</v>
      </c>
      <c r="N3" s="596">
        <f>O36*N$33</f>
        <v>8064.9284966249998</v>
      </c>
      <c r="O3" s="596">
        <f>O36*O$33</f>
        <v>12602.41210725</v>
      </c>
      <c r="P3" s="596">
        <f>V36*P$33</f>
        <v>8182.4076936000019</v>
      </c>
      <c r="Q3" s="596">
        <f>V36*Q$33</f>
        <v>8746.0257276000011</v>
      </c>
      <c r="R3" s="596">
        <f>V36*R$33</f>
        <v>7592.2664580000019</v>
      </c>
      <c r="S3" s="596">
        <f>V36*S$33</f>
        <v>7791.1904700000014</v>
      </c>
      <c r="T3" s="596">
        <f>V36*T$33</f>
        <v>8301.7621008000024</v>
      </c>
      <c r="U3" s="596">
        <f>V36*U$33</f>
        <v>10509.818634000003</v>
      </c>
      <c r="V3" s="596">
        <f>V36*V$33</f>
        <v>15184.532916000004</v>
      </c>
      <c r="W3" s="596">
        <f>AC36*W$33</f>
        <v>7219.2558362399986</v>
      </c>
      <c r="X3" s="596">
        <f>AC36*X$33</f>
        <v>7716.5303468399989</v>
      </c>
      <c r="Y3" s="596">
        <f>AC36*Y$33</f>
        <v>6698.5801721999997</v>
      </c>
      <c r="Z3" s="596">
        <f>AC36*Z$33</f>
        <v>6874.0888229999991</v>
      </c>
      <c r="AA3" s="596">
        <f>AC36*AA$33</f>
        <v>7324.56102672</v>
      </c>
      <c r="AB3" s="596">
        <f>AC36*AB$33</f>
        <v>9272.7070506</v>
      </c>
      <c r="AC3" s="596">
        <f>AC36*AC$33</f>
        <v>13397.160344399999</v>
      </c>
      <c r="AD3" s="596">
        <f>AJ36*AD$33</f>
        <v>8098.8239152800006</v>
      </c>
      <c r="AE3" s="596">
        <f>AJ36*AE$33</f>
        <v>7915.2233731200013</v>
      </c>
      <c r="AF3" s="596">
        <f>AJ36*AF$33</f>
        <v>8030.8237144800005</v>
      </c>
      <c r="AG3" s="596">
        <f>AJ36*AG$33</f>
        <v>7854.0231924000009</v>
      </c>
      <c r="AH3" s="596">
        <f>AJ36*AH$33</f>
        <v>8690.4256622400007</v>
      </c>
      <c r="AI3" s="596">
        <f>AJ36*AI$33</f>
        <v>10696.43158584</v>
      </c>
      <c r="AJ3" s="596">
        <f>AJ36*AJ$33</f>
        <v>16714.449356640001</v>
      </c>
      <c r="AK3" s="596">
        <f>AQ36*AK$33</f>
        <v>9679.4883517500002</v>
      </c>
      <c r="AL3" s="596">
        <f>AQ36*AL$33</f>
        <v>9460.0541069999999</v>
      </c>
      <c r="AM3" s="596">
        <f>AQ36*AM$33</f>
        <v>9598.2164092500007</v>
      </c>
      <c r="AN3" s="596">
        <f>AQ36*AN$33</f>
        <v>9386.909358750001</v>
      </c>
      <c r="AO3" s="596">
        <f>AQ36*AO$33</f>
        <v>10386.5542515</v>
      </c>
      <c r="AP3" s="596">
        <f>AQ36*AP$33</f>
        <v>12784.07655525</v>
      </c>
      <c r="AQ3" s="596">
        <f>AQ36*AQ$33</f>
        <v>19976.643466500002</v>
      </c>
      <c r="AR3" s="596">
        <f>[1]Hoja1!D5</f>
        <v>8190.82</v>
      </c>
      <c r="AS3" s="596">
        <f>[1]Hoja1!E5</f>
        <v>12481.25</v>
      </c>
      <c r="AT3" s="596">
        <f>[1]Hoja1!F5</f>
        <v>15912.44</v>
      </c>
      <c r="AU3" s="596">
        <f>[1]Hoja1!G5</f>
        <v>7246.72</v>
      </c>
      <c r="AV3" s="596">
        <f>[1]Hoja1!H5</f>
        <v>7235.41</v>
      </c>
      <c r="AW3" s="596">
        <f>[1]Hoja1!I5</f>
        <v>13083.99</v>
      </c>
      <c r="AX3" s="596">
        <f>[1]Hoja1!J5</f>
        <v>14285.05</v>
      </c>
      <c r="AY3" s="596">
        <f>[1]Hoja1!L5</f>
        <v>6030.23</v>
      </c>
      <c r="AZ3" s="596">
        <f>[1]Hoja1!M5</f>
        <v>6070.26</v>
      </c>
      <c r="BA3" s="596">
        <f>[1]Hoja1!N5</f>
        <v>7341.36</v>
      </c>
      <c r="BB3" s="596">
        <f>[1]Hoja1!O5</f>
        <v>5209.8100000000004</v>
      </c>
      <c r="BC3" s="596">
        <f>[1]Hoja1!P5</f>
        <v>7432.46</v>
      </c>
      <c r="BD3" s="596">
        <f>[1]Hoja1!Q5</f>
        <v>12399.35</v>
      </c>
      <c r="BE3" s="596">
        <f>[1]Hoja1!R5</f>
        <v>19966.5</v>
      </c>
      <c r="BF3" s="596">
        <f>[1]Hoja1!U5</f>
        <v>8788.6200000000008</v>
      </c>
      <c r="BG3" s="596">
        <f>[1]Hoja1!V5</f>
        <v>6985.21</v>
      </c>
      <c r="BH3" s="596">
        <f>[1]Hoja1!W5</f>
        <v>8984.7000000000007</v>
      </c>
      <c r="BI3" s="596">
        <f>[1]Hoja1!X5</f>
        <v>5567.01</v>
      </c>
      <c r="BJ3" s="596">
        <f>[1]Hoja1!Y5</f>
        <v>7414.63</v>
      </c>
      <c r="BK3" s="596">
        <f>[1]Hoja1!Z5</f>
        <v>10987.82</v>
      </c>
      <c r="BL3" s="596">
        <f>[1]Hoja1!AA5</f>
        <v>15980.47</v>
      </c>
      <c r="BM3" s="596">
        <f>[1]Hoja1!AC5</f>
        <v>9256.5400000000009</v>
      </c>
      <c r="BN3" s="596">
        <f>[1]Hoja1!AD5</f>
        <v>8400.23</v>
      </c>
      <c r="BO3" s="596">
        <f>[1]Hoja1!AE5</f>
        <v>7426.55</v>
      </c>
      <c r="BP3" s="596">
        <f>[1]Hoja1!AF5</f>
        <v>7669.08</v>
      </c>
      <c r="BQ3" s="596">
        <f>[1]Hoja1!AG5</f>
        <v>11011.98</v>
      </c>
      <c r="BR3" s="596">
        <f>[1]Hoja1!AH5</f>
        <v>10248.14</v>
      </c>
      <c r="BS3" s="596">
        <f>[1]Hoja1!AI5</f>
        <v>18529.599999999999</v>
      </c>
      <c r="BT3" s="596">
        <f>[1]Hoja1!AK5</f>
        <v>6518.6730000000007</v>
      </c>
      <c r="BU3" s="596">
        <f>[1]Hoja1!AL5</f>
        <v>6609.8450000000003</v>
      </c>
      <c r="BV3" s="596">
        <f>[1]Hoja1!AM5</f>
        <v>6916.1620000000003</v>
      </c>
      <c r="BW3" s="596">
        <f>[1]Hoja1!AN5</f>
        <v>6106.65</v>
      </c>
      <c r="BX3" s="596">
        <f>[1]Hoja1!AO5</f>
        <v>9821.0750000000007</v>
      </c>
      <c r="BY3" s="596">
        <f>[1]Hoja1!AP5</f>
        <v>11555.050000000001</v>
      </c>
      <c r="BZ3" s="596">
        <f>[1]Hoja1!AQ5</f>
        <v>19406.686999999998</v>
      </c>
      <c r="CA3" s="596">
        <f>[1]Hoja1!AS5</f>
        <v>7962.2025000000003</v>
      </c>
      <c r="CB3" s="596">
        <f>[1]Hoja1!AT5</f>
        <v>9750.6675000000014</v>
      </c>
      <c r="CC3" s="596">
        <f>[1]Hoja1!AU5</f>
        <v>7819.1489999999994</v>
      </c>
      <c r="CD3" s="596">
        <f>[1]Hoja1!AV5</f>
        <v>7309.9260000000004</v>
      </c>
      <c r="CE3" s="596">
        <f>[1]Hoja1!AW5</f>
        <v>8655.7020000000011</v>
      </c>
      <c r="CF3" s="596">
        <f>[1]Hoja1!AX5</f>
        <v>11320.205000000002</v>
      </c>
      <c r="CG3" s="596">
        <f>[1]Hoja1!AY5</f>
        <v>15135.314999999999</v>
      </c>
      <c r="CH3" s="596">
        <f>[1]Hoja1!BA5</f>
        <v>8084.1914999999999</v>
      </c>
      <c r="CI3" s="596">
        <f>[1]Hoja1!BB5</f>
        <v>6166.1600000000008</v>
      </c>
      <c r="CJ3" s="596">
        <f>[1]Hoja1!BC5</f>
        <v>5531.68</v>
      </c>
      <c r="CK3" s="596">
        <f>[1]Hoja1!BD5</f>
        <v>6758.6310000000003</v>
      </c>
      <c r="CL3" s="596">
        <f>[1]Hoja1!BE5</f>
        <v>7981.8090000000002</v>
      </c>
      <c r="CM3" s="596">
        <f>[1]Hoja1!BF5</f>
        <v>10343.905000000001</v>
      </c>
      <c r="CN3" s="596">
        <f>[1]Hoja1!BG5</f>
        <v>19352.075000000001</v>
      </c>
      <c r="CO3" s="596">
        <f>[1]Hoja1!BJ5</f>
        <v>6220.61</v>
      </c>
      <c r="CP3" s="596">
        <f>[1]Hoja1!BK5</f>
        <v>5174.6499999999996</v>
      </c>
      <c r="CQ3" s="596">
        <f>[1]Hoja1!BL5</f>
        <v>6848.3</v>
      </c>
      <c r="CR3" s="596">
        <f>[1]Hoja1!BM5</f>
        <v>6833.13</v>
      </c>
      <c r="CS3" s="596">
        <f>[1]Hoja1!BN5</f>
        <v>10362.16</v>
      </c>
      <c r="CT3" s="596">
        <f>[1]Hoja1!BO5</f>
        <v>12123.9</v>
      </c>
      <c r="CU3" s="596">
        <f>[1]Hoja1!BP5</f>
        <v>17411.57</v>
      </c>
      <c r="CV3" s="596">
        <f>[1]Hoja1!BR5</f>
        <v>6252.82</v>
      </c>
      <c r="CW3" s="596">
        <f>[1]Hoja1!BS5</f>
        <v>10500.89</v>
      </c>
      <c r="CX3" s="596">
        <f>[1]Hoja1!BT5</f>
        <v>9896.86</v>
      </c>
      <c r="CY3" s="596">
        <f>[1]Hoja1!BU5</f>
        <v>13820.69</v>
      </c>
      <c r="CZ3" s="596">
        <f>[1]Hoja1!BV5</f>
        <v>11955.4</v>
      </c>
      <c r="DA3" s="596">
        <f>[1]Hoja1!BW5</f>
        <v>10160.25</v>
      </c>
      <c r="DB3" s="596">
        <f>[1]Hoja1!BX5</f>
        <v>25330.67</v>
      </c>
      <c r="DC3" s="596">
        <f>[1]Hoja1!BZ5</f>
        <v>10186.34</v>
      </c>
      <c r="DD3" s="596">
        <f>[1]Hoja1!CA5</f>
        <v>10652.18</v>
      </c>
      <c r="DE3" s="596">
        <f>[1]Hoja1!CB5</f>
        <v>9877.24</v>
      </c>
      <c r="DF3" s="596">
        <f>[1]Hoja1!CC5</f>
        <v>7265.4</v>
      </c>
      <c r="DG3" s="596">
        <f>[1]Hoja1!CD5</f>
        <v>10828.38</v>
      </c>
      <c r="DH3" s="596">
        <f>[1]Hoja1!CE5</f>
        <v>16209.66</v>
      </c>
      <c r="DI3" s="596">
        <f>[1]Hoja1!CF5</f>
        <v>26056.82</v>
      </c>
      <c r="DJ3" s="596">
        <f>[1]Hoja1!CH5</f>
        <v>7507.06</v>
      </c>
      <c r="DK3" s="596">
        <f>[1]Hoja1!CI5</f>
        <v>11946.41</v>
      </c>
      <c r="DL3" s="596">
        <f>[1]Hoja1!CJ5</f>
        <v>8475.9699999999993</v>
      </c>
      <c r="DM3" s="596">
        <f>[1]Hoja1!CK5</f>
        <v>9820.4599999999991</v>
      </c>
      <c r="DN3" s="596">
        <f>[1]Hoja1!CL5</f>
        <v>14982.67</v>
      </c>
      <c r="DO3" s="596">
        <f>[1]Hoja1!CM5</f>
        <v>21187.599999999999</v>
      </c>
      <c r="DP3" s="596">
        <f>[1]Hoja1!CN5</f>
        <v>32410.400000000001</v>
      </c>
      <c r="DQ3" s="596">
        <f>[1]Hoja1!CQ5</f>
        <v>30550.79</v>
      </c>
      <c r="DR3" s="596">
        <f>[1]Hoja1!CR5</f>
        <v>14769</v>
      </c>
      <c r="DS3" s="596">
        <f>[1]Hoja1!CS5</f>
        <v>7456.18</v>
      </c>
      <c r="DT3" s="596">
        <f>[1]Hoja1!CT5</f>
        <v>7161.83</v>
      </c>
      <c r="DU3" s="596">
        <f>[1]Hoja1!CU5</f>
        <v>9849.58</v>
      </c>
      <c r="DV3" s="596">
        <f>[1]Hoja1!CV5</f>
        <v>17089.310000000001</v>
      </c>
      <c r="DW3" s="596">
        <f>[1]Hoja1!CW5</f>
        <v>31319.75</v>
      </c>
      <c r="DX3" s="596">
        <f>[1]Hoja1!CY5</f>
        <v>11367.195</v>
      </c>
      <c r="DY3" s="596">
        <f>[1]Hoja1!CZ5</f>
        <v>22259.611500000003</v>
      </c>
      <c r="DZ3" s="596">
        <f>[1]Hoja1!DA5</f>
        <v>20802.463499999998</v>
      </c>
      <c r="EA3" s="596">
        <f>[1]Hoja1!DB5</f>
        <v>17521.998</v>
      </c>
      <c r="EB3" s="596">
        <f>[1]Hoja1!DC5</f>
        <v>10385.487000000001</v>
      </c>
      <c r="EC3" s="596">
        <f>[1]Hoja1!DD5</f>
        <v>14941.168</v>
      </c>
      <c r="ED3" s="596">
        <f>[1]Hoja1!DE5</f>
        <v>16247.385000000002</v>
      </c>
      <c r="EE3" s="596">
        <f>[1]Hoja1!DG5</f>
        <v>12482.183999999999</v>
      </c>
      <c r="EF3" s="596">
        <f>[1]Hoja1!DH5</f>
        <v>16366.279500000001</v>
      </c>
      <c r="EG3" s="596">
        <f>[1]Hoja1!DI5</f>
        <v>8747.1405000000013</v>
      </c>
      <c r="EH3" s="596">
        <f>[1]Hoja1!DJ5</f>
        <v>6957.0600000000013</v>
      </c>
      <c r="EI3" s="596">
        <f>[1]Hoja1!DK5</f>
        <v>10555.692000000001</v>
      </c>
      <c r="EJ3" s="596">
        <f>[1]Hoja1!DL5</f>
        <v>8941.8524999999991</v>
      </c>
      <c r="EK3" s="596">
        <f>[1]Hoja1!DM5</f>
        <v>21362.754000000001</v>
      </c>
      <c r="EL3" s="596">
        <f>[1]Hoja1!DO5</f>
        <v>9045.4650000000001</v>
      </c>
      <c r="EM3" s="596">
        <f>[1]Hoja1!DP5</f>
        <v>8471.0339999999997</v>
      </c>
      <c r="EN3" s="596">
        <f>[1]Hoja1!DQ5</f>
        <v>6324.8240000000005</v>
      </c>
      <c r="EO3" s="596">
        <f>[1]Hoja1!DR5</f>
        <v>8014.8420000000006</v>
      </c>
      <c r="EP3" s="596">
        <f>[1]Hoja1!DS5</f>
        <v>10585.993</v>
      </c>
      <c r="EQ3" s="596">
        <f>[1]Hoja1!DT5</f>
        <v>13369.050000000001</v>
      </c>
      <c r="ER3" s="596">
        <f>[1]Hoja1!DU5</f>
        <v>22260.403000000002</v>
      </c>
      <c r="ES3" s="596">
        <f>[1]Hoja1!DX5</f>
        <v>11529.0735</v>
      </c>
      <c r="ET3" s="596">
        <f>[1]Hoja1!DY5</f>
        <v>11345.092500000001</v>
      </c>
      <c r="EU3" s="596">
        <f>[1]Hoja1!DZ5</f>
        <v>10076.285</v>
      </c>
      <c r="EV3" s="596">
        <f>[1]Hoja1!EA5</f>
        <v>16786.515499999998</v>
      </c>
      <c r="EW3" s="596">
        <f>[1]Hoja1!EB5</f>
        <v>10594.353000000001</v>
      </c>
      <c r="EX3" s="596">
        <f>[1]Hoja1!EC5</f>
        <v>16718.745999999999</v>
      </c>
      <c r="EY3" s="596">
        <f>[1]Hoja1!ED5</f>
        <v>27460.382400000002</v>
      </c>
      <c r="EZ3" s="596">
        <f>[1]Hoja1!EF5</f>
        <v>9775.8885000000009</v>
      </c>
      <c r="FA3" s="596">
        <f>[1]Hoja1!EG5</f>
        <v>9897.7515000000003</v>
      </c>
      <c r="FB3" s="596">
        <f>[1]Hoja1!EH5</f>
        <v>9349.0215000000007</v>
      </c>
      <c r="FC3" s="596">
        <f>[1]Hoja1!EI5</f>
        <v>14462.8575</v>
      </c>
      <c r="FD3" s="596">
        <f>[1]Hoja1!EJ5</f>
        <v>11793.507000000001</v>
      </c>
      <c r="FE3" s="596">
        <f>[1]Hoja1!EK5</f>
        <v>12345.074999999999</v>
      </c>
      <c r="FF3" s="596">
        <f>[1]Hoja1!EL5</f>
        <v>22159.579999999998</v>
      </c>
      <c r="FG3" s="596">
        <f>[1]Hoja1!EN5</f>
        <v>8792.9205000000002</v>
      </c>
      <c r="FH3" s="596">
        <f>[1]Hoja1!EO5</f>
        <v>14759.6715</v>
      </c>
      <c r="FI3" s="596">
        <f>[1]Hoja1!EP5</f>
        <v>8970.9795000000013</v>
      </c>
      <c r="FJ3" s="596">
        <f>[1]Hoja1!EQ5</f>
        <v>11702.757000000001</v>
      </c>
      <c r="FK3" s="596">
        <f>[1]Hoja1!ER5</f>
        <v>13043.603999999999</v>
      </c>
      <c r="FL3" s="596">
        <f>[1]Hoja1!ES5</f>
        <v>15152.775</v>
      </c>
      <c r="FM3" s="596">
        <f>[1]Hoja1!ET5</f>
        <v>22830.949999999997</v>
      </c>
      <c r="FN3" s="596">
        <f>[1]Hoja1!EV5</f>
        <v>15709.333500000001</v>
      </c>
      <c r="FO3" s="596">
        <f>[1]Hoja1!EW5</f>
        <v>7967.2120000000004</v>
      </c>
      <c r="FP3" s="596">
        <f>[1]Hoja1!EX5</f>
        <v>8678.3369999999995</v>
      </c>
      <c r="FQ3" s="596">
        <f>[1]Hoja1!EY5</f>
        <v>9946.8214999999982</v>
      </c>
      <c r="FR3" s="596">
        <f>[1]Hoja1!EZ5</f>
        <v>12866.34</v>
      </c>
      <c r="FS3" s="596">
        <f>[1]Hoja1!FA5</f>
        <v>15016.849999999999</v>
      </c>
      <c r="FT3" s="596">
        <f>[1]Hoja1!FB5</f>
        <v>18433.317000000003</v>
      </c>
      <c r="FU3" s="596">
        <f>[1]Hoja1!FD5</f>
        <v>11246.109</v>
      </c>
      <c r="FV3" s="596">
        <f>[1]Hoja1!FE5</f>
        <v>13878.348000000002</v>
      </c>
      <c r="FW3" s="596">
        <f>[1]Hoja1!FF5</f>
        <v>11358.343499999999</v>
      </c>
      <c r="FX3" s="596">
        <f>[1]Hoja1!FG5</f>
        <v>9148.3260000000009</v>
      </c>
      <c r="FY3" s="596">
        <f>[1]Hoja1!FH5</f>
        <v>12972.467999999999</v>
      </c>
      <c r="FZ3" s="596">
        <f>[1]Hoja1!FI5</f>
        <v>16584.3</v>
      </c>
      <c r="GA3" s="596">
        <f>[1]Hoja1!FJ5</f>
        <v>22533.035999999996</v>
      </c>
      <c r="GB3" s="596">
        <f>[1]Hoja1!FM5</f>
        <v>13800.465</v>
      </c>
      <c r="GC3" s="596">
        <f>[1]Hoja1!FN5</f>
        <v>17253.39</v>
      </c>
      <c r="GD3" s="596">
        <f>[1]Hoja1!FO5</f>
        <v>17142.856500000002</v>
      </c>
      <c r="GE3" s="596">
        <f>[1]Hoja1!FP5</f>
        <v>12248.615499999998</v>
      </c>
      <c r="GF3" s="596">
        <f>[1]Hoja1!FQ5</f>
        <v>11829.186000000002</v>
      </c>
      <c r="GG3" s="596">
        <f>[1]Hoja1!FR5</f>
        <v>18614.567999999999</v>
      </c>
      <c r="GH3" s="596">
        <f>[1]Hoja1!FS5</f>
        <v>21102.353999999999</v>
      </c>
      <c r="GI3" s="596">
        <f>[1]Hoja1!FU5</f>
        <v>10801.066500000001</v>
      </c>
      <c r="GJ3" s="596">
        <f>[1]Hoja1!FV5</f>
        <v>9679.34</v>
      </c>
      <c r="GK3" s="596">
        <f>[1]Hoja1!FW5</f>
        <v>9665.8914000000004</v>
      </c>
      <c r="GL3" s="596">
        <f>[1]Hoja1!FX5</f>
        <v>8399.3469999999998</v>
      </c>
      <c r="GM3" s="596">
        <f>[1]Hoja1!FY5</f>
        <v>10058.784</v>
      </c>
      <c r="GN3" s="596">
        <f>[1]Hoja1!FZ5</f>
        <v>14239.901000000002</v>
      </c>
      <c r="GO3" s="596">
        <f>[1]Hoja1!GA5</f>
        <v>24106.6584</v>
      </c>
      <c r="GP3" s="596">
        <f>[1]Hoja1!GC5</f>
        <v>11979.572000000002</v>
      </c>
      <c r="GQ3" s="596">
        <f>[1]Hoja1!GD5</f>
        <v>11431.552000000001</v>
      </c>
      <c r="GR3" s="596">
        <f>[1]Hoja1!GE5</f>
        <v>11881.199000000001</v>
      </c>
      <c r="GS3" s="596">
        <f>[1]Hoja1!GF5</f>
        <v>12161.919000000002</v>
      </c>
      <c r="GT3" s="596">
        <f>[1]Hoja1!GG5</f>
        <v>13082.796</v>
      </c>
      <c r="GU3" s="596">
        <f>[1]Hoja1!GH5</f>
        <v>14527.539000000001</v>
      </c>
      <c r="GV3" s="596">
        <f>[1]Hoja1!GI5</f>
        <v>21811.532499999998</v>
      </c>
      <c r="GW3" s="596">
        <f>[1]Hoja1!GK5</f>
        <v>12021.555</v>
      </c>
      <c r="GX3" s="596">
        <f>[1]Hoja1!GL5</f>
        <v>12053.811000000002</v>
      </c>
      <c r="GY3" s="596">
        <f>[1]Hoja1!GM5</f>
        <v>11427.262000000001</v>
      </c>
      <c r="GZ3" s="596">
        <f>[1]Hoja1!GN5</f>
        <v>10587.126</v>
      </c>
      <c r="HA3" s="596">
        <f>[1]Hoja1!GO5</f>
        <v>12767.603999999999</v>
      </c>
      <c r="HB3" s="596">
        <f>[1]Hoja1!GP5</f>
        <v>16433.822</v>
      </c>
      <c r="HC3" s="596">
        <f>[1]Hoja1!GQ5</f>
        <v>20032.272000000001</v>
      </c>
      <c r="HD3" s="596">
        <f>[1]Hoja1!GT5</f>
        <v>11470.588500000002</v>
      </c>
      <c r="HE3" s="596">
        <f>[1]Hoja1!GU5</f>
        <v>11027.478000000001</v>
      </c>
      <c r="HF3" s="596">
        <f>[1]Hoja1!GV5</f>
        <v>9413.25</v>
      </c>
      <c r="HG3" s="596">
        <f>[1]Hoja1!GW5</f>
        <v>8900.9759999999987</v>
      </c>
      <c r="HH3" s="596">
        <f>[1]Hoja1!GX5</f>
        <v>10102.967999999999</v>
      </c>
      <c r="HI3" s="596">
        <f>[1]Hoja1!GY5</f>
        <v>16685.603999999999</v>
      </c>
      <c r="HJ3" s="596">
        <f>[1]Hoja1!GZ5</f>
        <v>25739.373000000003</v>
      </c>
      <c r="HK3" s="596">
        <f>[1]Hoja1!HB5</f>
        <v>10896.005999999999</v>
      </c>
      <c r="HL3" s="596">
        <f>[1]Hoja1!HC5</f>
        <v>9913.9150000000009</v>
      </c>
      <c r="HM3" s="596">
        <f>[1]Hoja1!HD5</f>
        <v>8497.8960000000006</v>
      </c>
      <c r="HN3" s="596">
        <f>[1]Hoja1!HE5</f>
        <v>8655.402</v>
      </c>
      <c r="HO3" s="596">
        <f>[1]Hoja1!HF5</f>
        <v>10932.6</v>
      </c>
      <c r="HP3" s="596">
        <f>[1]Hoja1!HG5</f>
        <v>11416.763999999999</v>
      </c>
      <c r="HQ3" s="596">
        <f>[1]Hoja1!HH5</f>
        <v>17191.092000000001</v>
      </c>
      <c r="HR3" s="596">
        <f>[1]Hoja1!HJ5</f>
        <v>10184.691000000001</v>
      </c>
      <c r="HS3" s="596">
        <f>[1]Hoja1!HK5</f>
        <v>9195.8485000000001</v>
      </c>
      <c r="HT3" s="596">
        <f>[1]Hoja1!HL5</f>
        <v>8945.0680000000011</v>
      </c>
      <c r="HU3" s="596">
        <f>[1]Hoja1!HM5</f>
        <v>9239.0875000000015</v>
      </c>
      <c r="HV3" s="596">
        <f>[1]Hoja1!HN5</f>
        <v>13107.168</v>
      </c>
      <c r="HW3" s="596">
        <f>[1]Hoja1!HO5</f>
        <v>10387.312</v>
      </c>
      <c r="HX3" s="596">
        <f>[1]Hoja1!HP5</f>
        <v>26810.952000000001</v>
      </c>
      <c r="HY3" s="596">
        <f>[1]Hoja1!HR5</f>
        <v>8316.7150000000001</v>
      </c>
      <c r="HZ3" s="596">
        <f>[1]Hoja1!HS5</f>
        <v>8733.34</v>
      </c>
      <c r="IA3" s="596">
        <f>[1]Hoja1!HT5</f>
        <v>7981.7160000000003</v>
      </c>
      <c r="IB3" s="596">
        <f>[1]Hoja1!HU5</f>
        <v>11691.924000000001</v>
      </c>
      <c r="IC3" s="596">
        <f>[1]Hoja1!HV5</f>
        <v>9014.4600000000009</v>
      </c>
      <c r="ID3" s="596">
        <f>[1]Hoja1!HW5</f>
        <v>11040.809000000001</v>
      </c>
      <c r="IE3" s="596">
        <f>[1]Hoja1!HX5</f>
        <v>19769.326500000003</v>
      </c>
      <c r="IF3" s="596">
        <f>[1]Hoja1!IA5</f>
        <v>11763.932400000002</v>
      </c>
      <c r="IG3" s="596">
        <f>[1]Hoja1!IB5</f>
        <v>9852.8292000000001</v>
      </c>
      <c r="IH3" s="596">
        <f>[1]Hoja1!IC5</f>
        <v>7282.3104000000003</v>
      </c>
      <c r="II3" s="596">
        <f>[1]Hoja1!ID5</f>
        <v>7362.2340000000004</v>
      </c>
      <c r="IJ3" s="596">
        <f>[1]Hoja1!IE5</f>
        <v>11400.1216</v>
      </c>
      <c r="IK3" s="596">
        <f>[1]Hoja1!IF5</f>
        <v>13277.973599999999</v>
      </c>
      <c r="IL3" s="596">
        <f>[1]Hoja1!IG5</f>
        <v>20430.720599999997</v>
      </c>
      <c r="IM3" s="596">
        <f>[1]Hoja1!II5</f>
        <v>8974.5</v>
      </c>
      <c r="IN3" s="596">
        <f>[1]Hoja1!IJ5</f>
        <v>10126.3575</v>
      </c>
      <c r="IO3" s="596">
        <f>[1]Hoja1!IK5</f>
        <v>7565.2849999999999</v>
      </c>
      <c r="IP3" s="596">
        <f>[1]Hoja1!IL5</f>
        <v>6397</v>
      </c>
      <c r="IQ3" s="596">
        <f>[1]Hoja1!IM5</f>
        <v>9217.0575000000008</v>
      </c>
      <c r="IR3" s="596">
        <f>[1]Hoja1!IN5</f>
        <v>9779.4390000000003</v>
      </c>
      <c r="IS3" s="596">
        <f>[1]Hoja1!IO5</f>
        <v>17350.619000000002</v>
      </c>
      <c r="IT3" s="596">
        <f>[1]Hoja1!IQ5</f>
        <v>11117.887000000001</v>
      </c>
      <c r="IU3" s="596">
        <f>[1]Hoja1!IR5</f>
        <v>9712.8460000000014</v>
      </c>
      <c r="IV3" s="596">
        <f>[1]Hoja1!IS5</f>
        <v>9565.86</v>
      </c>
      <c r="IW3" s="596">
        <f>[1]Hoja1!IT5</f>
        <v>12827.254000000001</v>
      </c>
      <c r="IX3" s="596">
        <f>[1]Hoja1!IU5</f>
        <v>9011.08</v>
      </c>
      <c r="IY3" s="596">
        <f>[1]Hoja1!IV5</f>
        <v>11461.944000000001</v>
      </c>
      <c r="IZ3" s="596">
        <f>[1]Hoja1!IW5</f>
        <v>15024.786</v>
      </c>
      <c r="JA3" s="596">
        <f>[1]Hoja1!IY5</f>
        <v>5327.1374999999998</v>
      </c>
      <c r="JB3" s="596">
        <f>[1]Hoja1!IZ5</f>
        <v>9351.0239999999994</v>
      </c>
      <c r="JC3" s="596">
        <f>[1]Hoja1!JA5</f>
        <v>9592.1384999999991</v>
      </c>
      <c r="JD3" s="596">
        <f>[1]Hoja1!JB5</f>
        <v>9383.0684999999994</v>
      </c>
      <c r="JE3" s="596">
        <f>[1]Hoja1!JC5</f>
        <v>7487.5349999999989</v>
      </c>
      <c r="JF3" s="596">
        <f>[1]Hoja1!JD5</f>
        <v>8811.2194999999992</v>
      </c>
      <c r="JG3" s="596">
        <f>[1]Hoja1!JE5</f>
        <v>15932.101500000001</v>
      </c>
      <c r="JH3" s="596">
        <f>[1]Hoja1!JG5</f>
        <v>8875.8264999999992</v>
      </c>
      <c r="JI3" s="596">
        <f>[1]Hoja1!JH5</f>
        <v>8270.5249999999996</v>
      </c>
      <c r="JJ3" s="596">
        <f>[1]Hoja1!JI5</f>
        <v>5730.7096000000001</v>
      </c>
      <c r="JK3" s="596">
        <f>[1]Hoja1!JJ5</f>
        <v>8176.0859999999993</v>
      </c>
      <c r="JL3" s="596">
        <f>[1]Hoja1!JK5</f>
        <v>6514.7170000000006</v>
      </c>
      <c r="JM3" s="596">
        <f>[1]Hoja1!JL5</f>
        <v>10241.624</v>
      </c>
      <c r="JN3" s="596">
        <f>[1]Hoja1!JM5</f>
        <v>17612.164500000003</v>
      </c>
      <c r="JO3" s="596">
        <f>[1]Hoja1!JP5</f>
        <v>6283.9560000000001</v>
      </c>
      <c r="JP3" s="596">
        <f>[1]Hoja1!JQ5</f>
        <v>7498.1760000000004</v>
      </c>
      <c r="JQ3" s="596">
        <f>[1]Hoja1!JR5</f>
        <v>6613.2440000000006</v>
      </c>
      <c r="JR3" s="596">
        <f>[1]Hoja1!JS5</f>
        <v>7931.880000000001</v>
      </c>
      <c r="JS3" s="596">
        <f>[1]Hoja1!JT5</f>
        <v>7377.2659999999996</v>
      </c>
      <c r="JT3" s="596">
        <f>[1]Hoja1!JU5</f>
        <v>8035.5510000000004</v>
      </c>
      <c r="JU3" s="596">
        <f>[1]Hoja1!JV5</f>
        <v>16411.186000000002</v>
      </c>
      <c r="JV3" s="596">
        <f>[1]Hoja1!JX5</f>
        <v>6340.4320000000007</v>
      </c>
      <c r="JW3" s="596">
        <f>[1]Hoja1!JY5</f>
        <v>7832.8096000000005</v>
      </c>
      <c r="JX3" s="596">
        <f>[1]Hoja1!JZ5</f>
        <v>5313.1714000000002</v>
      </c>
      <c r="JY3" s="596">
        <f>[1]Hoja1!KA5</f>
        <v>6450.7377999999999</v>
      </c>
      <c r="JZ3" s="596">
        <f>[1]Hoja1!KB5</f>
        <v>10276.329</v>
      </c>
      <c r="KA3" s="596">
        <f>[1]Hoja1!KC5</f>
        <v>8897.9539999999997</v>
      </c>
      <c r="KB3" s="596">
        <f>[1]Hoja1!KD5</f>
        <v>16081.9575</v>
      </c>
      <c r="KC3" s="596">
        <f>[1]Hoja1!KF5</f>
        <v>8553.4154999999992</v>
      </c>
      <c r="KD3" s="596">
        <f>[1]Hoja1!KG5</f>
        <v>7961.5168999999996</v>
      </c>
      <c r="KE3" s="596">
        <f>[1]Hoja1!KH5</f>
        <v>6994.375</v>
      </c>
      <c r="KF3" s="596">
        <f>[1]Hoja1!KI5</f>
        <v>8157.2480000000014</v>
      </c>
      <c r="KG3" s="596">
        <f>[1]Hoja1!KJ5</f>
        <v>8889.1799999999985</v>
      </c>
      <c r="KH3" s="596">
        <f>[1]Hoja1!KK5</f>
        <v>11224.268399999999</v>
      </c>
      <c r="KI3" s="596">
        <f>[1]Hoja1!KL5</f>
        <v>19948.612999999998</v>
      </c>
      <c r="KJ3" s="596">
        <f>[1]Hoja1!KN5</f>
        <v>8406.8794999999991</v>
      </c>
      <c r="KK3" s="596">
        <f>[1]Hoja1!KO5</f>
        <v>14012.632799999998</v>
      </c>
      <c r="KL3" s="596">
        <f>[1]Hoja1!KP5</f>
        <v>11889.96</v>
      </c>
      <c r="KM3" s="596">
        <f>[1]Hoja1!KQ5</f>
        <v>15406.871999999999</v>
      </c>
      <c r="KN3" s="596">
        <f>[1]Hoja1!KR5</f>
        <v>15357.1875</v>
      </c>
      <c r="KO3" s="596">
        <f>[1]Hoja1!KS5</f>
        <v>18279.415000000005</v>
      </c>
      <c r="KP3" s="596">
        <f>[1]Hoja1!KT5</f>
        <v>28071.865500000004</v>
      </c>
      <c r="KQ3" s="596">
        <f>[1]Hoja1!KW5</f>
        <v>14432.691000000001</v>
      </c>
      <c r="KR3" s="596">
        <f>[1]Hoja1!KX5</f>
        <v>25274.734499999995</v>
      </c>
      <c r="KS3" s="596">
        <f>[1]Hoja1!KY5</f>
        <v>15733.955</v>
      </c>
      <c r="KT3" s="596">
        <f>[1]Hoja1!KZ5</f>
        <v>7173.4124999999995</v>
      </c>
      <c r="KU3" s="596">
        <f>[1]Hoja1!LA5</f>
        <v>10803.8935</v>
      </c>
      <c r="KV3" s="596">
        <f>[1]Hoja1!LB5</f>
        <v>14096.5965</v>
      </c>
      <c r="KW3" s="596">
        <f>[1]Hoja1!LC5</f>
        <v>16585.437999999998</v>
      </c>
      <c r="KX3" s="596">
        <f>[1]Hoja1!LE5</f>
        <v>5675.5919999999996</v>
      </c>
      <c r="KY3" s="596">
        <f>[1]Hoja1!LF5</f>
        <v>7817.4120000000003</v>
      </c>
      <c r="KZ3" s="596">
        <f>[1]Hoja1!LG5</f>
        <v>8673.5529999999999</v>
      </c>
      <c r="LA3" s="596">
        <f>[1]Hoja1!LH5</f>
        <v>6860.2214999999997</v>
      </c>
      <c r="LB3" s="596">
        <f>[1]Hoja1!LI5</f>
        <v>9937.1880000000001</v>
      </c>
      <c r="LC3" s="596">
        <f>[1]Hoja1!LJ5</f>
        <v>13049.003999999999</v>
      </c>
      <c r="LD3" s="596">
        <f>[1]Hoja1!LK5</f>
        <v>20428.684499999999</v>
      </c>
      <c r="LE3" s="596">
        <f>[1]Hoja1!LM5</f>
        <v>8981.5344999999998</v>
      </c>
      <c r="LF3" s="596">
        <f>[1]Hoja1!LN5</f>
        <v>8966.2559999999994</v>
      </c>
      <c r="LG3" s="596">
        <f>[1]Hoja1!LO5</f>
        <v>14799.251999999999</v>
      </c>
      <c r="LH3" s="596">
        <f>[1]Hoja1!LP5</f>
        <v>11172.995999999999</v>
      </c>
      <c r="LI3" s="596">
        <f>[1]Hoja1!LQ5</f>
        <v>14047.62</v>
      </c>
      <c r="LJ3" s="596">
        <f>[1]Hoja1!LR5</f>
        <v>13107.708000000001</v>
      </c>
      <c r="LK3" s="596">
        <f>[1]Hoja1!LS5</f>
        <v>25374.9195</v>
      </c>
      <c r="LL3" s="596">
        <f>[1]Hoja1!LU5</f>
        <v>12819.9</v>
      </c>
      <c r="LM3" s="596">
        <f>[1]Hoja1!LV5</f>
        <v>23049.683999999997</v>
      </c>
      <c r="LN3" s="596">
        <f>[1]Hoja1!LW5</f>
        <v>16491.359999999997</v>
      </c>
      <c r="LO3" s="596">
        <f>[1]Hoja1!LX5</f>
        <v>17633.412</v>
      </c>
      <c r="LP3" s="596">
        <f>[1]Hoja1!LY5</f>
        <v>16661.075999999997</v>
      </c>
      <c r="LQ3" s="596">
        <f>[1]Hoja1!LZ5</f>
        <v>16992.011999999999</v>
      </c>
      <c r="LR3" s="596">
        <f>[1]Hoja1!MA5</f>
        <v>22533.546000000002</v>
      </c>
      <c r="LS3" s="596">
        <f>[1]Hoja1!MD5</f>
        <v>11226.557999999999</v>
      </c>
      <c r="LT3" s="596">
        <f>[1]Hoja1!ME5</f>
        <v>16008.289200000001</v>
      </c>
      <c r="LU3" s="596">
        <f>[1]Hoja1!MF5</f>
        <v>15582.639600000002</v>
      </c>
      <c r="LV3" s="596">
        <f>[1]Hoja1!MG5</f>
        <v>14244.175000000001</v>
      </c>
      <c r="LW3" s="596">
        <f>[1]Hoja1!MH5</f>
        <v>21489.017000000003</v>
      </c>
      <c r="LX3" s="596">
        <f>[1]Hoja1!MI5</f>
        <v>24212.98</v>
      </c>
      <c r="LY3" s="596">
        <f>[1]Hoja1!MJ5</f>
        <v>39099.873499999994</v>
      </c>
      <c r="LZ3" s="596">
        <f>[1]Hoja1!ML5</f>
        <v>55659.208500000001</v>
      </c>
      <c r="MA3" s="596">
        <f>[1]Hoja1!MM5</f>
        <v>19574.5854</v>
      </c>
      <c r="MB3" s="596">
        <f>[1]Hoja1!MN5</f>
        <v>17151.467799999999</v>
      </c>
      <c r="MC3" s="596">
        <f>[1]Hoja1!MO5</f>
        <v>17098.262999999999</v>
      </c>
      <c r="MD3" s="596">
        <f>[1]Hoja1!MP5</f>
        <v>21391.690399999999</v>
      </c>
      <c r="ME3" s="596">
        <f>[1]Hoja1!MQ5</f>
        <v>25323.332999999999</v>
      </c>
      <c r="MF3" s="596">
        <f>[1]Hoja1!MR5</f>
        <v>32625.348600000001</v>
      </c>
      <c r="MG3" s="596">
        <f>[1]Hoja1!MT5</f>
        <v>21123.322000000004</v>
      </c>
      <c r="MH3" s="596">
        <f>[1]Hoja1!MU5</f>
        <v>17254.820000000003</v>
      </c>
      <c r="MI3" s="596">
        <f>[1]Hoja1!MV5</f>
        <v>27828.208800000004</v>
      </c>
      <c r="MJ3" s="596">
        <f>[1]Hoja1!MW5</f>
        <v>28387.249200000002</v>
      </c>
      <c r="MK3" s="596">
        <f>[1]Hoja1!MX5</f>
        <v>32807.841000000008</v>
      </c>
      <c r="ML3" s="596">
        <f>[1]Hoja1!MY5</f>
        <v>46956.261000000006</v>
      </c>
      <c r="MM3" s="596">
        <f>[1]Hoja1!MZ5</f>
        <v>44025.103000000003</v>
      </c>
      <c r="MN3" s="596">
        <f>[1]Hoja1!NB5</f>
        <v>31996.591000000004</v>
      </c>
      <c r="MO3" s="596">
        <f>[1]Hoja1!NC5</f>
        <v>37227.663000000008</v>
      </c>
      <c r="MP3" s="596">
        <f>[1]Hoja1!ND5</f>
        <v>44870.35300000001</v>
      </c>
      <c r="MQ3" s="596">
        <f>[1]Hoja1!NE5</f>
        <v>40457.894400000005</v>
      </c>
      <c r="MR3" s="596">
        <f>[1]Hoja1!NF5</f>
        <v>69898.245999999999</v>
      </c>
      <c r="MS3" s="596">
        <f>[1]Hoja1!NG5</f>
        <v>71521.993999999992</v>
      </c>
      <c r="MT3" s="596">
        <f>[1]Hoja1!NH5</f>
        <v>82347.233499999988</v>
      </c>
      <c r="MU3" s="596">
        <f>[1]Hoja1!NJ5</f>
        <v>70680.478499999997</v>
      </c>
      <c r="MV3" s="596">
        <f>[1]Hoja1!NK5</f>
        <v>0</v>
      </c>
      <c r="MW3" s="596">
        <f>[1]Hoja1!NL5</f>
        <v>15930.928800000002</v>
      </c>
      <c r="MX3" s="596">
        <f>[1]Hoja1!NM5</f>
        <v>16753.902000000002</v>
      </c>
      <c r="MY3" s="596">
        <f>[1]Hoja1!NN5</f>
        <v>15309.954</v>
      </c>
      <c r="MZ3" s="596">
        <f>[1]Hoja1!NO5</f>
        <v>23831.203200000004</v>
      </c>
      <c r="NA3" s="596">
        <f>[1]Hoja1!NP5</f>
        <v>20048.235199999999</v>
      </c>
      <c r="NB3" s="596">
        <f>[1]Hoja1!NS5</f>
        <v>11813.056500000001</v>
      </c>
      <c r="NC3" s="596">
        <f>[1]Hoja1!NT5</f>
        <v>0</v>
      </c>
      <c r="ND3" s="596">
        <f>[1]Hoja1!NU5</f>
        <v>10957.747500000001</v>
      </c>
      <c r="NE3" s="596">
        <f>[1]Hoja1!NV5</f>
        <v>10713.380999999999</v>
      </c>
      <c r="NF3" s="596">
        <f>[1]Hoja1!NW5</f>
        <v>10244.663</v>
      </c>
      <c r="NG3" s="596">
        <f>[1]Hoja1!NX5</f>
        <v>16262.057999999999</v>
      </c>
      <c r="NH3" s="596">
        <f>[1]Hoja1!NY5</f>
        <v>13568.114</v>
      </c>
      <c r="NI3" s="596">
        <f>[1]Hoja1!OA5</f>
        <v>8712.5494999999992</v>
      </c>
      <c r="NJ3" s="596">
        <f>[1]Hoja1!OB5</f>
        <v>10533.378999999999</v>
      </c>
      <c r="NK3" s="596">
        <f>[1]Hoja1!OC5</f>
        <v>10156.040999999999</v>
      </c>
      <c r="NL3" s="596">
        <f>[1]Hoja1!OD5</f>
        <v>8971.9089999999997</v>
      </c>
      <c r="NM3" s="596">
        <f>[1]Hoja1!OE5</f>
        <v>8077.4964999999993</v>
      </c>
      <c r="NN3" s="596">
        <f>[1]Hoja1!OF5</f>
        <v>9908.6875</v>
      </c>
      <c r="NO3" s="596">
        <f>[1]Hoja1!OG5</f>
        <v>16128.42</v>
      </c>
      <c r="NP3" s="596">
        <f>[1]Hoja1!OI5</f>
        <v>7790.7209999999995</v>
      </c>
      <c r="NQ3" s="596">
        <f>[1]Hoja1!OJ5</f>
        <v>9228.06</v>
      </c>
      <c r="NR3" s="596">
        <f>[1]Hoja1!OK5</f>
        <v>8931.0760000000009</v>
      </c>
      <c r="NS3" s="596">
        <f>[1]Hoja1!OL5</f>
        <v>7041.255000000001</v>
      </c>
      <c r="NT3" s="596">
        <f>[1]Hoja1!OM5</f>
        <v>9046.4110000000019</v>
      </c>
      <c r="NU3" s="596">
        <f>[1]Hoja1!ON5</f>
        <v>9926.5739999999987</v>
      </c>
      <c r="NV3" s="596">
        <f>[1]Hoja1!OO5</f>
        <v>11610.123000000001</v>
      </c>
      <c r="NW3" s="596">
        <f>[1]Hoja1!OQ5</f>
        <v>7893.6550000000007</v>
      </c>
      <c r="NX3" s="596">
        <f>[1]Hoja1!OR5</f>
        <v>7826.6265000000003</v>
      </c>
      <c r="NY3" s="596">
        <f>[1]Hoja1!OS5</f>
        <v>8749.902</v>
      </c>
      <c r="NZ3" s="596">
        <f>[1]Hoja1!OT5</f>
        <v>8239.0565999999999</v>
      </c>
      <c r="OA3" s="596">
        <f>[1]Hoja1!OU5</f>
        <v>7160.1299999999992</v>
      </c>
      <c r="OB3" s="596">
        <f>[1]Hoja1!OV5</f>
        <v>11575.290499999999</v>
      </c>
      <c r="OC3" s="596">
        <f>[1]Hoja1!OW5</f>
        <v>13952.345000000001</v>
      </c>
      <c r="OD3" s="596">
        <f>[1]Hoja1!OY5</f>
        <v>7373.616</v>
      </c>
      <c r="OE3" s="596">
        <f>[1]Hoja1!OZ5</f>
        <v>7737.2790000000014</v>
      </c>
      <c r="OF3" s="596">
        <f>[1]Hoja1!PA5</f>
        <v>6203.3140000000003</v>
      </c>
      <c r="OG3" s="596">
        <f>[1]Hoja1!PB5</f>
        <v>8372.232</v>
      </c>
      <c r="OH3" s="596">
        <f>[1]Hoja1!PC5</f>
        <v>9587.523000000001</v>
      </c>
      <c r="OI3" s="596">
        <f>[1]Hoja1!PD5</f>
        <v>8555.3490000000002</v>
      </c>
      <c r="OJ3" s="596">
        <f>[1]Hoja1!PE5</f>
        <v>16233.021000000001</v>
      </c>
      <c r="OK3">
        <f>[2]SUC!B32</f>
        <v>10236.142125</v>
      </c>
      <c r="OL3">
        <f>[2]SUC!C32</f>
        <v>8985.3884999999991</v>
      </c>
      <c r="OM3">
        <f>[2]SUC!D32</f>
        <v>9772.9818749999995</v>
      </c>
      <c r="ON3">
        <f>[2]SUC!E32</f>
        <v>9886.9241250000014</v>
      </c>
      <c r="OO3">
        <f>[2]SUC!F32</f>
        <v>10708.614</v>
      </c>
      <c r="OP3">
        <f>[2]SUC!G32</f>
        <v>11525.793749999999</v>
      </c>
      <c r="OQ3">
        <f>[2]SUC!H32</f>
        <v>18250.267499999998</v>
      </c>
      <c r="OR3" s="712">
        <v>11314.09</v>
      </c>
      <c r="OS3" s="712">
        <v>9381.59</v>
      </c>
      <c r="OT3" s="712">
        <v>21426.799999999999</v>
      </c>
      <c r="OU3" s="712">
        <v>18143.740000000002</v>
      </c>
      <c r="OV3" s="712">
        <v>9759.81</v>
      </c>
      <c r="OW3" s="712">
        <v>9973.94</v>
      </c>
      <c r="OX3" s="712">
        <v>15416.14</v>
      </c>
      <c r="OY3" s="741">
        <v>8289</v>
      </c>
      <c r="OZ3" s="741">
        <v>13175</v>
      </c>
      <c r="PA3" s="741">
        <v>12352</v>
      </c>
      <c r="PB3" s="741">
        <v>7916</v>
      </c>
      <c r="PC3" s="741">
        <v>7851</v>
      </c>
      <c r="PD3" s="741">
        <v>8862</v>
      </c>
      <c r="PE3" s="741">
        <v>13476</v>
      </c>
      <c r="PF3" s="712">
        <v>7465.143</v>
      </c>
      <c r="PG3" s="712">
        <v>7429.415</v>
      </c>
      <c r="PH3" s="712">
        <v>9706.232</v>
      </c>
      <c r="PI3" s="712">
        <v>8673.4140000000007</v>
      </c>
      <c r="PJ3" s="712">
        <v>8967.0869999999995</v>
      </c>
      <c r="PK3" s="712">
        <v>11005.05</v>
      </c>
      <c r="PL3" s="712">
        <v>16702.419999999998</v>
      </c>
      <c r="PM3" s="712">
        <v>9559.94</v>
      </c>
      <c r="PN3" s="712">
        <v>7952.15</v>
      </c>
      <c r="PO3" s="712">
        <v>8458.3799999999992</v>
      </c>
      <c r="PP3" s="712">
        <v>8517.4699999999993</v>
      </c>
      <c r="PQ3" s="712">
        <v>8670.23</v>
      </c>
      <c r="PR3" s="712">
        <v>9116.74</v>
      </c>
      <c r="PS3" s="712">
        <v>15469.21</v>
      </c>
      <c r="PT3" s="717">
        <v>9833.76152</v>
      </c>
      <c r="PU3" s="717">
        <v>8696.1896500000003</v>
      </c>
      <c r="PV3" s="717">
        <v>9468.9933600000004</v>
      </c>
      <c r="PW3" s="717">
        <v>9517.8606400000008</v>
      </c>
      <c r="PX3" s="717">
        <v>9943.0847699999995</v>
      </c>
      <c r="PY3" s="717">
        <v>10415.0535</v>
      </c>
      <c r="PZ3" s="717">
        <v>16765.816599999998</v>
      </c>
      <c r="QA3" s="108">
        <v>10122.700000000001</v>
      </c>
      <c r="QB3" s="108">
        <v>8878.64</v>
      </c>
      <c r="QC3" s="108">
        <v>8989.06</v>
      </c>
      <c r="QD3" s="108">
        <v>8990.0400000000009</v>
      </c>
      <c r="QE3" s="108">
        <v>9917.4500000000007</v>
      </c>
      <c r="QF3" s="108">
        <v>10646.81</v>
      </c>
      <c r="QG3" s="108">
        <v>16411.560000000001</v>
      </c>
      <c r="QH3" s="108">
        <v>11016.71</v>
      </c>
      <c r="QI3" s="108">
        <v>14257.87</v>
      </c>
      <c r="QJ3" s="108">
        <v>14791.91</v>
      </c>
      <c r="QK3" s="108">
        <v>14999.74</v>
      </c>
      <c r="QL3" s="108">
        <v>16509.97</v>
      </c>
      <c r="QM3" s="108">
        <v>7730.84</v>
      </c>
      <c r="QN3" s="108">
        <v>14420.56</v>
      </c>
      <c r="QO3" s="596">
        <v>12422.12276</v>
      </c>
      <c r="QP3" s="596">
        <v>10448.4499</v>
      </c>
      <c r="QQ3" s="596">
        <v>11656.92129</v>
      </c>
      <c r="QR3" s="596">
        <v>11750.0002</v>
      </c>
      <c r="QS3" s="596">
        <v>12019.74619</v>
      </c>
      <c r="QT3" s="596">
        <v>12269.961810000001</v>
      </c>
      <c r="QU3" s="596">
        <v>18240.073250000001</v>
      </c>
      <c r="QV3" s="712">
        <v>11154.29</v>
      </c>
      <c r="QW3" s="712">
        <v>9523.8700000000008</v>
      </c>
      <c r="QX3" s="712">
        <v>10549.79</v>
      </c>
      <c r="QY3" s="712">
        <v>11148.81</v>
      </c>
      <c r="QZ3" s="712">
        <v>11573.02</v>
      </c>
      <c r="RA3" s="712">
        <v>11911.59</v>
      </c>
      <c r="RB3" s="712">
        <v>18192.86</v>
      </c>
      <c r="RC3" s="108">
        <v>10382.299999999999</v>
      </c>
      <c r="RD3" s="108">
        <v>9426.7999999999993</v>
      </c>
      <c r="RE3" s="108">
        <v>10101.9</v>
      </c>
      <c r="RF3" s="108">
        <v>10472.68</v>
      </c>
      <c r="RG3" s="108">
        <v>11357.92</v>
      </c>
      <c r="RH3" s="108">
        <v>12060.6</v>
      </c>
      <c r="RI3" s="108">
        <v>19483.54</v>
      </c>
      <c r="RJ3" s="108">
        <v>13725.26</v>
      </c>
      <c r="RK3" s="108">
        <v>12178.8</v>
      </c>
      <c r="RL3" s="108">
        <v>12624.8</v>
      </c>
      <c r="RM3" s="108">
        <v>12486.91</v>
      </c>
      <c r="RN3" s="108">
        <v>13495.75</v>
      </c>
      <c r="RO3" s="108">
        <v>15423.66</v>
      </c>
      <c r="RP3" s="108">
        <v>24325.45</v>
      </c>
      <c r="RQ3">
        <v>18222.910619999999</v>
      </c>
      <c r="RR3">
        <v>15226.18777</v>
      </c>
      <c r="RS3">
        <v>14620.81842</v>
      </c>
      <c r="RT3">
        <v>11262.95478</v>
      </c>
      <c r="RU3">
        <v>12040.17461</v>
      </c>
      <c r="RV3">
        <v>14769.344440000001</v>
      </c>
      <c r="RW3">
        <v>26128.91661</v>
      </c>
      <c r="RX3">
        <v>19613.346320000001</v>
      </c>
      <c r="RY3">
        <v>15588.85247</v>
      </c>
      <c r="RZ3">
        <v>18186.99339</v>
      </c>
      <c r="SA3">
        <v>18371.944339999998</v>
      </c>
      <c r="SB3">
        <v>19231.67813</v>
      </c>
      <c r="SC3">
        <v>17793.39762</v>
      </c>
      <c r="SD3">
        <v>29925.573820000001</v>
      </c>
      <c r="SE3">
        <v>16139.16563</v>
      </c>
      <c r="SF3">
        <v>13039.68145</v>
      </c>
      <c r="SG3">
        <v>15117.37305</v>
      </c>
      <c r="SH3">
        <v>14311.664940000001</v>
      </c>
      <c r="SI3">
        <v>15257.36953</v>
      </c>
      <c r="SJ3">
        <v>17982.839739999999</v>
      </c>
      <c r="SK3">
        <v>28285.26036</v>
      </c>
      <c r="SL3" s="108">
        <v>14912.09</v>
      </c>
      <c r="SM3" s="108">
        <v>11420.5</v>
      </c>
      <c r="SN3" s="108">
        <v>11668.88</v>
      </c>
      <c r="SO3" s="108">
        <v>11587.73</v>
      </c>
      <c r="SP3" s="108">
        <v>13303.84</v>
      </c>
      <c r="SQ3" s="108">
        <v>15355.96</v>
      </c>
      <c r="SR3" s="108">
        <v>22636.2</v>
      </c>
      <c r="SS3" s="108">
        <v>13239.03</v>
      </c>
      <c r="ST3" s="108">
        <v>10594.77</v>
      </c>
      <c r="SU3" s="108">
        <v>11665.96</v>
      </c>
      <c r="SV3" s="108">
        <v>11764.96</v>
      </c>
      <c r="SW3" s="108">
        <v>13320.69</v>
      </c>
      <c r="SX3" s="108">
        <v>14606.36</v>
      </c>
      <c r="SY3" s="108">
        <v>20644.22</v>
      </c>
      <c r="SZ3" s="108">
        <v>12727.67</v>
      </c>
      <c r="TA3" s="108">
        <v>11098.86</v>
      </c>
      <c r="TB3" s="108">
        <v>12965.97</v>
      </c>
      <c r="TC3" s="108">
        <v>13800.85</v>
      </c>
      <c r="TD3" s="108">
        <v>14956.3</v>
      </c>
      <c r="TE3" s="108">
        <v>15340.16</v>
      </c>
      <c r="TF3" s="108">
        <v>25086.91</v>
      </c>
      <c r="TG3" s="108">
        <v>16169.18</v>
      </c>
      <c r="TH3" s="108">
        <v>14608.37</v>
      </c>
      <c r="TI3" s="108">
        <v>17798.830000000002</v>
      </c>
      <c r="TJ3" s="108">
        <v>16269.81</v>
      </c>
      <c r="TK3" s="108">
        <v>17148.189999999999</v>
      </c>
      <c r="TL3" s="108">
        <v>18450.150000000001</v>
      </c>
      <c r="TM3" s="108">
        <v>26806.65</v>
      </c>
      <c r="TN3" s="596">
        <v>19304.74439</v>
      </c>
      <c r="TO3" s="596">
        <v>15687.29689</v>
      </c>
      <c r="TP3" s="596">
        <v>17005.83293</v>
      </c>
      <c r="TQ3" s="596">
        <v>15329.23545</v>
      </c>
      <c r="TR3" s="596">
        <v>17226.952020000001</v>
      </c>
      <c r="TS3" s="596">
        <v>19061.232769999999</v>
      </c>
      <c r="TT3" s="596">
        <v>31586.710009999999</v>
      </c>
      <c r="TU3" s="108">
        <v>17684.77</v>
      </c>
      <c r="TV3" s="108">
        <v>12754.11</v>
      </c>
      <c r="TW3" s="108">
        <v>12969.22</v>
      </c>
      <c r="TX3" s="108">
        <v>12497.87</v>
      </c>
      <c r="TY3" s="108">
        <v>13253.36</v>
      </c>
      <c r="TZ3" s="108">
        <v>13834.69</v>
      </c>
      <c r="UA3" s="108">
        <v>22160.69</v>
      </c>
      <c r="UB3" s="108">
        <v>9665.91</v>
      </c>
      <c r="UC3" s="108">
        <v>13572.72</v>
      </c>
      <c r="UD3" s="108">
        <v>16200.38</v>
      </c>
      <c r="UE3" s="108">
        <v>16227.57</v>
      </c>
      <c r="UF3" s="108">
        <v>17112.52</v>
      </c>
      <c r="UG3" s="108">
        <v>17269.75</v>
      </c>
      <c r="UH3" s="108">
        <v>27600.02</v>
      </c>
      <c r="UI3" s="108">
        <v>19767.830000000002</v>
      </c>
      <c r="UJ3" s="108">
        <v>15742.94</v>
      </c>
      <c r="UK3" s="108">
        <v>17250.12</v>
      </c>
      <c r="UL3" s="108">
        <v>15587.55</v>
      </c>
      <c r="UM3" s="108">
        <v>16036.56</v>
      </c>
      <c r="UN3" s="108">
        <v>17690.82</v>
      </c>
      <c r="UO3" s="108">
        <v>26613.45</v>
      </c>
      <c r="UP3" s="108">
        <v>16639.27</v>
      </c>
      <c r="UQ3" s="108">
        <v>14775.04</v>
      </c>
      <c r="UR3" s="108">
        <v>16560.05</v>
      </c>
      <c r="US3" s="108">
        <v>14940.92</v>
      </c>
      <c r="UT3" s="108">
        <v>14829.62</v>
      </c>
      <c r="UU3" s="108">
        <v>15527.88</v>
      </c>
      <c r="UV3" s="108">
        <v>23507.93</v>
      </c>
      <c r="UW3" s="596">
        <v>17697.183110000002</v>
      </c>
      <c r="UX3" s="596">
        <v>14718.65625</v>
      </c>
      <c r="UY3" s="596">
        <v>15403.00928</v>
      </c>
      <c r="UZ3" s="596">
        <v>15036.249030000001</v>
      </c>
      <c r="VA3" s="596">
        <v>16291.27881</v>
      </c>
      <c r="VB3" s="596">
        <v>17605.697759999999</v>
      </c>
      <c r="VC3" s="596">
        <v>26980.335950000001</v>
      </c>
      <c r="VD3" s="108">
        <v>15235.85</v>
      </c>
      <c r="VE3" s="108">
        <v>12729.59</v>
      </c>
      <c r="VF3" s="108">
        <v>13310.01</v>
      </c>
      <c r="VG3" s="108">
        <v>13409.62</v>
      </c>
      <c r="VH3" s="108">
        <v>14500.83</v>
      </c>
      <c r="VI3" s="108">
        <v>15484.09</v>
      </c>
      <c r="VJ3" s="108">
        <v>22714.81</v>
      </c>
      <c r="VK3" s="108">
        <v>14712.28</v>
      </c>
      <c r="VL3" s="108">
        <v>12595.55</v>
      </c>
      <c r="VM3" s="108">
        <v>13489.95</v>
      </c>
      <c r="VN3" s="108">
        <v>13852.21</v>
      </c>
      <c r="VO3" s="108">
        <v>15054.56</v>
      </c>
      <c r="VP3" s="108">
        <v>14991.28</v>
      </c>
      <c r="VQ3" s="108">
        <v>21924.7</v>
      </c>
      <c r="VR3" s="108">
        <v>12884.37062</v>
      </c>
      <c r="VS3" s="108">
        <v>11153.21264</v>
      </c>
      <c r="VT3" s="108">
        <v>11081.43879</v>
      </c>
      <c r="VU3" s="108">
        <v>11060.67332</v>
      </c>
      <c r="VV3" s="108">
        <v>13522.21198</v>
      </c>
      <c r="VW3" s="108">
        <v>14559.23646</v>
      </c>
      <c r="VX3" s="108">
        <v>22710.77232</v>
      </c>
      <c r="VY3" s="752">
        <v>11380.84</v>
      </c>
      <c r="VZ3" s="752">
        <v>10607.62</v>
      </c>
      <c r="WA3" s="752">
        <v>11312.2</v>
      </c>
      <c r="WB3" s="752">
        <v>11112.2</v>
      </c>
      <c r="WC3" s="752">
        <v>12533.73</v>
      </c>
      <c r="WD3" s="752">
        <v>13675.3</v>
      </c>
      <c r="WE3" s="752">
        <v>20019.11</v>
      </c>
      <c r="WF3" s="108">
        <v>12018.14</v>
      </c>
      <c r="WG3" s="108">
        <v>10902.67</v>
      </c>
      <c r="WH3" s="108">
        <v>11692.88</v>
      </c>
      <c r="WI3" s="108">
        <v>10379.98</v>
      </c>
      <c r="WJ3" s="108">
        <v>11711.23</v>
      </c>
      <c r="WK3" s="108">
        <v>12239.39</v>
      </c>
      <c r="WL3" s="108">
        <v>18014.78</v>
      </c>
      <c r="WM3" s="108">
        <v>13032.7</v>
      </c>
      <c r="WN3" s="108">
        <v>11722.68</v>
      </c>
      <c r="WO3" s="108">
        <v>13492.79</v>
      </c>
      <c r="WP3" s="108">
        <v>12165.25</v>
      </c>
      <c r="WQ3" s="108">
        <v>13133</v>
      </c>
      <c r="WR3" s="108">
        <v>13088.11</v>
      </c>
      <c r="WS3" s="108">
        <v>18082.419999999998</v>
      </c>
      <c r="WT3" s="108">
        <v>12579.811949999999</v>
      </c>
      <c r="WU3" s="108">
        <v>11554.12959</v>
      </c>
      <c r="WV3" s="108">
        <v>12128.370150000001</v>
      </c>
      <c r="WW3" s="108">
        <v>11649.6891</v>
      </c>
      <c r="WX3" s="108">
        <v>12669.78507</v>
      </c>
      <c r="WY3" s="108">
        <v>14125.823039999999</v>
      </c>
      <c r="WZ3" s="108">
        <v>20701.18377</v>
      </c>
      <c r="XA3" s="108">
        <v>13419.35</v>
      </c>
      <c r="XB3" s="108">
        <v>14409.53</v>
      </c>
      <c r="XC3" s="108">
        <v>16304.89</v>
      </c>
      <c r="XD3" s="108">
        <v>23841.43</v>
      </c>
      <c r="XE3" s="108">
        <v>14436.17</v>
      </c>
      <c r="XF3" s="108">
        <v>12482.5</v>
      </c>
      <c r="XG3" s="108">
        <v>13102.48</v>
      </c>
      <c r="XH3" s="108">
        <v>13974.51447</v>
      </c>
      <c r="XI3" s="108">
        <v>11943.64725</v>
      </c>
      <c r="XJ3" s="108">
        <v>12549.03368</v>
      </c>
      <c r="XK3" s="108">
        <v>12261.495580000001</v>
      </c>
      <c r="XL3" s="108">
        <v>13526.528480000001</v>
      </c>
      <c r="XM3" s="108">
        <v>14127.32062</v>
      </c>
      <c r="XN3" s="108">
        <v>20992.88247</v>
      </c>
      <c r="XO3" s="108">
        <v>22371.649219999999</v>
      </c>
      <c r="XP3" s="108">
        <v>12556.97676</v>
      </c>
      <c r="XQ3" s="108">
        <v>10761.730079999999</v>
      </c>
      <c r="XR3" s="108">
        <v>11894.446480000001</v>
      </c>
      <c r="XS3" s="108">
        <v>11590.27441</v>
      </c>
      <c r="XT3" s="108">
        <v>13073.17324</v>
      </c>
      <c r="XU3" s="108">
        <v>13939.936820000001</v>
      </c>
      <c r="XV3" s="108">
        <v>22517.14258</v>
      </c>
      <c r="XW3" s="108">
        <v>13181.61787</v>
      </c>
      <c r="XX3" s="108">
        <v>11099.82783</v>
      </c>
      <c r="XY3" s="108">
        <v>12397.268459999999</v>
      </c>
      <c r="XZ3" s="108">
        <v>12138.80205</v>
      </c>
      <c r="YA3" s="108">
        <v>14322.14063</v>
      </c>
      <c r="YB3" s="108">
        <v>15542.289650000001</v>
      </c>
      <c r="YC3" s="108">
        <v>15649.13164</v>
      </c>
      <c r="YD3" s="108">
        <v>14787.899219999999</v>
      </c>
      <c r="YE3" s="108">
        <v>12577.57676</v>
      </c>
      <c r="YF3" s="108">
        <v>13618.08574</v>
      </c>
      <c r="YG3" s="108">
        <v>13362.78672</v>
      </c>
      <c r="YH3" s="108">
        <v>14845.865229999999</v>
      </c>
      <c r="YI3" s="108">
        <v>25635.276949999999</v>
      </c>
      <c r="YJ3" s="108">
        <v>16274.11</v>
      </c>
      <c r="YK3" s="108">
        <v>14271.87</v>
      </c>
      <c r="YL3" s="108">
        <v>12204.4</v>
      </c>
      <c r="YM3" s="108">
        <v>13988.47</v>
      </c>
      <c r="YN3" s="108">
        <v>14465.12</v>
      </c>
      <c r="YO3" s="108">
        <v>17817.02</v>
      </c>
      <c r="YP3" s="108">
        <v>28581.17</v>
      </c>
      <c r="YQ3" s="108">
        <v>17126.84</v>
      </c>
      <c r="YR3" s="108">
        <v>14834.27</v>
      </c>
      <c r="YS3" s="108">
        <v>18070.84</v>
      </c>
      <c r="YT3" s="108">
        <v>19554.259999999998</v>
      </c>
      <c r="YU3" s="108">
        <v>30073.11</v>
      </c>
      <c r="YV3" s="108">
        <v>12002.27</v>
      </c>
      <c r="YW3" s="108">
        <v>23195.4</v>
      </c>
      <c r="YX3" s="756" t="s">
        <v>544</v>
      </c>
      <c r="YY3" s="756" t="s">
        <v>545</v>
      </c>
      <c r="YZ3" s="756" t="s">
        <v>546</v>
      </c>
      <c r="ZA3" s="756" t="s">
        <v>547</v>
      </c>
      <c r="ZB3" s="756" t="s">
        <v>548</v>
      </c>
      <c r="ZC3" s="756" t="s">
        <v>549</v>
      </c>
      <c r="ZD3" s="756" t="s">
        <v>550</v>
      </c>
      <c r="ZE3">
        <v>15059</v>
      </c>
      <c r="ZF3">
        <v>14692</v>
      </c>
      <c r="ZG3">
        <v>14266</v>
      </c>
      <c r="ZH3">
        <v>15670</v>
      </c>
      <c r="ZI3">
        <v>17452</v>
      </c>
      <c r="ZJ3">
        <v>16186</v>
      </c>
      <c r="ZK3">
        <v>27035</v>
      </c>
      <c r="ZL3">
        <v>19310.95</v>
      </c>
      <c r="ZM3">
        <v>18879.849999999999</v>
      </c>
      <c r="ZN3">
        <v>20932.77</v>
      </c>
      <c r="ZO3">
        <v>20669.54</v>
      </c>
      <c r="ZP3">
        <v>23442.38</v>
      </c>
      <c r="ZQ3">
        <v>24288.77</v>
      </c>
      <c r="ZR3">
        <v>32401.02</v>
      </c>
      <c r="ZS3" s="108">
        <v>22816.71</v>
      </c>
      <c r="ZT3" s="108">
        <v>20528.330000000002</v>
      </c>
      <c r="ZU3" s="108">
        <v>24123.41</v>
      </c>
      <c r="ZV3" s="108">
        <v>25011.49</v>
      </c>
      <c r="ZW3" s="108">
        <v>29646.560000000001</v>
      </c>
      <c r="ZX3" s="108">
        <v>32847.82</v>
      </c>
      <c r="ZY3" s="108">
        <v>45614.43</v>
      </c>
      <c r="ZZ3" s="108">
        <v>24725.915229070903</v>
      </c>
      <c r="AAA3" s="108">
        <v>22753.621777807835</v>
      </c>
      <c r="AAB3" s="108">
        <v>21164.935216164758</v>
      </c>
      <c r="AAC3" s="108">
        <v>24015.250169941752</v>
      </c>
      <c r="AAD3" s="108">
        <v>26512.775740320136</v>
      </c>
      <c r="AAE3" s="108">
        <v>30880.317402016761</v>
      </c>
      <c r="AAF3" s="108">
        <v>48413.704822400381</v>
      </c>
      <c r="AAG3" s="108">
        <v>32144.541784940786</v>
      </c>
      <c r="AAH3" s="108">
        <v>29882.663739327487</v>
      </c>
      <c r="AAI3" s="108">
        <v>29948.742110646719</v>
      </c>
      <c r="AAJ3" s="108">
        <v>32148.4528357321</v>
      </c>
      <c r="AAK3" s="108">
        <v>36715.467167139068</v>
      </c>
      <c r="AAL3" s="108">
        <v>38793.98038671317</v>
      </c>
      <c r="AAM3" s="108">
        <v>56812.238663277552</v>
      </c>
      <c r="AAN3" s="596">
        <f>'Tabla de Proyecciones'!AAN3*1.032493958</f>
        <v>47624.135389445655</v>
      </c>
      <c r="AAO3" s="596">
        <v>42026.349759494682</v>
      </c>
      <c r="AAP3" s="596">
        <f>48145.3868838408-4000</f>
        <v>44145.386883840802</v>
      </c>
      <c r="AAQ3" s="596">
        <v>45338.730292419117</v>
      </c>
      <c r="AAR3" s="596">
        <v>47519.658296309412</v>
      </c>
      <c r="AAS3" s="596">
        <v>51900.9089132597</v>
      </c>
      <c r="AAT3" s="596">
        <v>69492.899999999994</v>
      </c>
      <c r="AAU3" s="596">
        <f t="shared" ca="1" si="0"/>
        <v>59495.790656859135</v>
      </c>
      <c r="AAV3" s="596">
        <v>86785.520856057192</v>
      </c>
      <c r="AAW3" s="596">
        <f t="shared" ca="1" si="0"/>
        <v>52710.856979215976</v>
      </c>
      <c r="AAX3" s="348">
        <v>0</v>
      </c>
      <c r="AAY3" s="596">
        <f t="shared" ca="1" si="1"/>
        <v>19657.551721173382</v>
      </c>
      <c r="AAZ3" s="596">
        <f t="shared" ca="1" si="1"/>
        <v>18316.413280500168</v>
      </c>
      <c r="ABA3" s="596">
        <f t="shared" ca="1" si="1"/>
        <v>25009.055888068342</v>
      </c>
      <c r="ABB3" s="596">
        <f t="shared" ca="1" si="1"/>
        <v>14628.575585899571</v>
      </c>
      <c r="ABC3" s="596">
        <f t="shared" ca="1" si="1"/>
        <v>13166.742262995142</v>
      </c>
      <c r="ABD3" s="596">
        <f t="shared" ca="1" si="1"/>
        <v>16100.984976534282</v>
      </c>
      <c r="ABE3" s="348">
        <v>0</v>
      </c>
      <c r="ABF3" s="596">
        <f t="shared" ca="1" si="1"/>
        <v>14790.073916509704</v>
      </c>
      <c r="ABG3" s="596">
        <f t="shared" ca="1" si="1"/>
        <v>13239.40351398782</v>
      </c>
      <c r="ABH3" s="596">
        <f t="shared" ca="1" si="1"/>
        <v>11586.434145419631</v>
      </c>
      <c r="ABI3">
        <v>0</v>
      </c>
      <c r="ABJ3">
        <v>0</v>
      </c>
      <c r="ABK3">
        <v>0</v>
      </c>
      <c r="ABL3">
        <v>0</v>
      </c>
      <c r="ABM3">
        <v>0</v>
      </c>
      <c r="ABN3">
        <v>0</v>
      </c>
      <c r="ABO3">
        <v>0</v>
      </c>
      <c r="ABP3">
        <v>0</v>
      </c>
      <c r="ABQ3">
        <v>0</v>
      </c>
      <c r="ABR3">
        <v>0</v>
      </c>
      <c r="ABS3">
        <v>0</v>
      </c>
      <c r="ABT3">
        <v>0</v>
      </c>
      <c r="ABU3">
        <v>0</v>
      </c>
      <c r="ABV3">
        <v>0</v>
      </c>
      <c r="ABW3">
        <v>0</v>
      </c>
      <c r="ABX3">
        <v>0</v>
      </c>
      <c r="ABY3">
        <v>0</v>
      </c>
      <c r="ABZ3">
        <v>0</v>
      </c>
      <c r="ACA3">
        <v>0</v>
      </c>
      <c r="ACB3">
        <v>0</v>
      </c>
      <c r="ACC3">
        <v>0</v>
      </c>
      <c r="ACD3">
        <v>0</v>
      </c>
      <c r="ACE3">
        <v>0</v>
      </c>
      <c r="ACF3">
        <v>0</v>
      </c>
      <c r="ACG3">
        <v>0</v>
      </c>
      <c r="ACH3">
        <v>0</v>
      </c>
      <c r="ACI3">
        <v>0</v>
      </c>
      <c r="ACJ3">
        <v>0</v>
      </c>
      <c r="ACK3">
        <v>0</v>
      </c>
      <c r="ACL3">
        <v>0</v>
      </c>
      <c r="ACM3">
        <v>0</v>
      </c>
    </row>
    <row r="4" spans="1:767">
      <c r="A4" s="598" t="s">
        <v>11</v>
      </c>
      <c r="B4" s="596">
        <f>H37*B$33</f>
        <v>0</v>
      </c>
      <c r="C4" s="596">
        <f>H37*C$33</f>
        <v>9693.2248479360005</v>
      </c>
      <c r="D4" s="596">
        <f>H37*D$33</f>
        <v>9143.6772643439999</v>
      </c>
      <c r="E4" s="596">
        <f>H37*E$33</f>
        <v>8249.8348091040007</v>
      </c>
      <c r="F4" s="596">
        <f>H37*F$33</f>
        <v>9123.8140986720009</v>
      </c>
      <c r="G4" s="596">
        <f>H37*G$33</f>
        <v>11739.130912152003</v>
      </c>
      <c r="H4" s="596">
        <f>H37*H$33</f>
        <v>18260.870307792</v>
      </c>
      <c r="I4" s="596">
        <f>O37*I$33</f>
        <v>6517.2479028929993</v>
      </c>
      <c r="J4" s="596">
        <f>O37*J$33</f>
        <v>6369.5017287720002</v>
      </c>
      <c r="K4" s="596">
        <f>O37*K$33</f>
        <v>6462.5270976629999</v>
      </c>
      <c r="L4" s="596">
        <f>O37*L$33</f>
        <v>6320.2530040649999</v>
      </c>
      <c r="M4" s="596">
        <f>O37*M$33</f>
        <v>6993.3189083939997</v>
      </c>
      <c r="N4" s="596">
        <f>O37*N$33</f>
        <v>8607.5826626790004</v>
      </c>
      <c r="O4" s="596">
        <f>O37*O$33</f>
        <v>13450.373925533999</v>
      </c>
      <c r="P4" s="596">
        <f>V37*P$33</f>
        <v>9014.4357475200013</v>
      </c>
      <c r="Q4" s="596">
        <f>V37*Q$33</f>
        <v>9635.3652763200007</v>
      </c>
      <c r="R4" s="596">
        <f>V37*R$33</f>
        <v>8364.2860056000027</v>
      </c>
      <c r="S4" s="596">
        <f>V37*S$33</f>
        <v>8583.4376040000006</v>
      </c>
      <c r="T4" s="596">
        <f>V37*T$33</f>
        <v>9145.9267065600015</v>
      </c>
      <c r="U4" s="596">
        <f>V37*U$33</f>
        <v>11578.509448800003</v>
      </c>
      <c r="V4" s="596">
        <f>V37*V$33</f>
        <v>16728.572011200005</v>
      </c>
      <c r="W4" s="596">
        <f>AC37*W$33</f>
        <v>10040.997089760001</v>
      </c>
      <c r="X4" s="596">
        <f>AC37*X$33</f>
        <v>10732.637894160001</v>
      </c>
      <c r="Y4" s="596">
        <f>AC37*Y$33</f>
        <v>9316.808482800001</v>
      </c>
      <c r="Z4" s="596">
        <f>AC37*Z$33</f>
        <v>9560.9170020000001</v>
      </c>
      <c r="AA4" s="596">
        <f>AC37*AA$33</f>
        <v>10187.462201280003</v>
      </c>
      <c r="AB4" s="596">
        <f>AC37*AB$33</f>
        <v>12897.066764400002</v>
      </c>
      <c r="AC4" s="596">
        <f>AC37*AC$33</f>
        <v>18633.616965600002</v>
      </c>
      <c r="AD4" s="596">
        <f>AJ37*AD$33</f>
        <v>9534.6854164800006</v>
      </c>
      <c r="AE4" s="596">
        <f>AJ37*AE$33</f>
        <v>9318.5338579200015</v>
      </c>
      <c r="AF4" s="596">
        <f>AJ37*AF$33</f>
        <v>9454.6292836800003</v>
      </c>
      <c r="AG4" s="596">
        <f>AJ37*AG$33</f>
        <v>9246.4833384000012</v>
      </c>
      <c r="AH4" s="596">
        <f>AJ37*AH$33</f>
        <v>10231.17377184</v>
      </c>
      <c r="AI4" s="596">
        <f>AJ37*AI$33</f>
        <v>12592.829689440001</v>
      </c>
      <c r="AJ4" s="596">
        <f>AJ37*AJ$33</f>
        <v>19677.79744224</v>
      </c>
      <c r="AK4" s="596">
        <f>AQ37*AK$33</f>
        <v>8756.3773615499995</v>
      </c>
      <c r="AL4" s="596">
        <f>AQ37*AL$33</f>
        <v>8557.8700661999992</v>
      </c>
      <c r="AM4" s="596">
        <f>AQ37*AM$33</f>
        <v>8682.8561410499988</v>
      </c>
      <c r="AN4" s="596">
        <f>AQ37*AN$33</f>
        <v>8491.7009677499991</v>
      </c>
      <c r="AO4" s="596">
        <f>AQ37*AO$33</f>
        <v>9396.0119798999986</v>
      </c>
      <c r="AP4" s="596">
        <f>AQ37*AP$33</f>
        <v>11564.887984649999</v>
      </c>
      <c r="AQ4" s="596">
        <f>AQ37*AQ$33</f>
        <v>18071.515998899999</v>
      </c>
      <c r="AR4" s="596">
        <f>[1]Hoja1!D6</f>
        <v>13551</v>
      </c>
      <c r="AS4" s="596">
        <f>[1]Hoja1!E6</f>
        <v>18067.990000000002</v>
      </c>
      <c r="AT4" s="596">
        <f>[1]Hoja1!F6</f>
        <v>18413.919999999998</v>
      </c>
      <c r="AU4" s="596">
        <f>[1]Hoja1!G6</f>
        <v>8273.56</v>
      </c>
      <c r="AV4" s="596">
        <f>[1]Hoja1!H6</f>
        <v>9054.74</v>
      </c>
      <c r="AW4" s="596">
        <f>[1]Hoja1!I6</f>
        <v>12134.65</v>
      </c>
      <c r="AX4" s="596">
        <f>[1]Hoja1!J6</f>
        <v>23152.31</v>
      </c>
      <c r="AY4" s="596">
        <f>[1]Hoja1!L6</f>
        <v>8394.2099999999991</v>
      </c>
      <c r="AZ4" s="596">
        <f>[1]Hoja1!M6</f>
        <v>7586.96</v>
      </c>
      <c r="BA4" s="596">
        <f>[1]Hoja1!N6</f>
        <v>8914.35</v>
      </c>
      <c r="BB4" s="596">
        <f>[1]Hoja1!O6</f>
        <v>8268.15</v>
      </c>
      <c r="BC4" s="596">
        <f>[1]Hoja1!P6</f>
        <v>11117.01</v>
      </c>
      <c r="BD4" s="596">
        <f>[1]Hoja1!Q6</f>
        <v>19251.34</v>
      </c>
      <c r="BE4" s="596">
        <f>[1]Hoja1!R6</f>
        <v>21387.77</v>
      </c>
      <c r="BF4" s="596">
        <f>[1]Hoja1!U6</f>
        <v>7892.06</v>
      </c>
      <c r="BG4" s="596">
        <f>[1]Hoja1!V6</f>
        <v>8860.18</v>
      </c>
      <c r="BH4" s="596">
        <f>[1]Hoja1!W6</f>
        <v>6141.51</v>
      </c>
      <c r="BI4" s="596">
        <f>[1]Hoja1!X6</f>
        <v>7624.3</v>
      </c>
      <c r="BJ4" s="596">
        <f>[1]Hoja1!Y6</f>
        <v>9445.0400000000009</v>
      </c>
      <c r="BK4" s="596">
        <f>[1]Hoja1!Z6</f>
        <v>11233.66</v>
      </c>
      <c r="BL4" s="596">
        <f>[1]Hoja1!AA6</f>
        <v>19824.59</v>
      </c>
      <c r="BM4" s="596">
        <f>[1]Hoja1!AC6</f>
        <v>9150.39</v>
      </c>
      <c r="BN4" s="596">
        <f>[1]Hoja1!AD6</f>
        <v>8211.75</v>
      </c>
      <c r="BO4" s="596">
        <f>[1]Hoja1!AE6</f>
        <v>6589.43</v>
      </c>
      <c r="BP4" s="596">
        <f>[1]Hoja1!AF6</f>
        <v>8463.76</v>
      </c>
      <c r="BQ4" s="596">
        <f>[1]Hoja1!AG6</f>
        <v>8175.92</v>
      </c>
      <c r="BR4" s="596">
        <f>[1]Hoja1!AH6</f>
        <v>9776.41</v>
      </c>
      <c r="BS4" s="596">
        <f>[1]Hoja1!AI6</f>
        <v>18381.43</v>
      </c>
      <c r="BT4" s="596">
        <f>[1]Hoja1!AK6</f>
        <v>6326.4810000000007</v>
      </c>
      <c r="BU4" s="596">
        <f>[1]Hoja1!AL6</f>
        <v>6638.39</v>
      </c>
      <c r="BV4" s="596">
        <f>[1]Hoja1!AM6</f>
        <v>7282.4070000000002</v>
      </c>
      <c r="BW4" s="596">
        <f>[1]Hoja1!AN6</f>
        <v>8689.6759999999995</v>
      </c>
      <c r="BX4" s="596">
        <f>[1]Hoja1!AO6</f>
        <v>10734.272499999999</v>
      </c>
      <c r="BY4" s="596">
        <f>[1]Hoja1!AP6</f>
        <v>10923.147000000001</v>
      </c>
      <c r="BZ4" s="596">
        <f>[1]Hoja1!AQ6</f>
        <v>22928.994000000002</v>
      </c>
      <c r="CA4" s="596">
        <f>[1]Hoja1!AS6</f>
        <v>5929.7175000000007</v>
      </c>
      <c r="CB4" s="596">
        <f>[1]Hoja1!AT6</f>
        <v>11687.874000000002</v>
      </c>
      <c r="CC4" s="596">
        <f>[1]Hoja1!AU6</f>
        <v>6978.862000000001</v>
      </c>
      <c r="CD4" s="596">
        <f>[1]Hoja1!AV6</f>
        <v>7470.0549999999994</v>
      </c>
      <c r="CE4" s="596">
        <f>[1]Hoja1!AW6</f>
        <v>7066.4740000000002</v>
      </c>
      <c r="CF4" s="596">
        <f>[1]Hoja1!AX6</f>
        <v>9552.5399999999991</v>
      </c>
      <c r="CG4" s="596">
        <f>[1]Hoja1!AY6</f>
        <v>23214.216</v>
      </c>
      <c r="CH4" s="596">
        <f>[1]Hoja1!BA6</f>
        <v>8558.5815000000002</v>
      </c>
      <c r="CI4" s="596">
        <f>[1]Hoja1!BB6</f>
        <v>6923.7740000000003</v>
      </c>
      <c r="CJ4" s="596">
        <f>[1]Hoja1!BC6</f>
        <v>5629.5250000000005</v>
      </c>
      <c r="CK4" s="596">
        <f>[1]Hoja1!BD6</f>
        <v>7369.219000000001</v>
      </c>
      <c r="CL4" s="596">
        <f>[1]Hoja1!BE6</f>
        <v>11583.121999999999</v>
      </c>
      <c r="CM4" s="596">
        <f>[1]Hoja1!BF6</f>
        <v>11951.051999999998</v>
      </c>
      <c r="CN4" s="596">
        <f>[1]Hoja1!BG6</f>
        <v>26351.892</v>
      </c>
      <c r="CO4" s="596">
        <f>[1]Hoja1!BJ6</f>
        <v>7608.89</v>
      </c>
      <c r="CP4" s="596">
        <f>[1]Hoja1!BK6</f>
        <v>12097.65</v>
      </c>
      <c r="CQ4" s="596">
        <f>[1]Hoja1!BL6</f>
        <v>9599.75</v>
      </c>
      <c r="CR4" s="596">
        <f>[1]Hoja1!BM6</f>
        <v>7430.89</v>
      </c>
      <c r="CS4" s="596">
        <f>[1]Hoja1!BN6</f>
        <v>11083.49</v>
      </c>
      <c r="CT4" s="596">
        <f>[1]Hoja1!BO6</f>
        <v>13579.59</v>
      </c>
      <c r="CU4" s="596">
        <f>[1]Hoja1!BP6</f>
        <v>21894.66</v>
      </c>
      <c r="CV4" s="596">
        <f>[1]Hoja1!BR6</f>
        <v>6784.11</v>
      </c>
      <c r="CW4" s="596">
        <f>[1]Hoja1!BS6</f>
        <v>11151.2</v>
      </c>
      <c r="CX4" s="596">
        <f>[1]Hoja1!BT6</f>
        <v>8205.59</v>
      </c>
      <c r="CY4" s="596">
        <f>[1]Hoja1!BU6</f>
        <v>10188.11</v>
      </c>
      <c r="CZ4" s="596">
        <f>[1]Hoja1!BV6</f>
        <v>22474.97</v>
      </c>
      <c r="DA4" s="596">
        <f>[1]Hoja1!BW6</f>
        <v>17828.88</v>
      </c>
      <c r="DB4" s="596">
        <f>[1]Hoja1!BX6</f>
        <v>18274.79</v>
      </c>
      <c r="DC4" s="596">
        <f>[1]Hoja1!BZ6</f>
        <v>9221.42</v>
      </c>
      <c r="DD4" s="596">
        <f>[1]Hoja1!CA6</f>
        <v>8111.38</v>
      </c>
      <c r="DE4" s="596">
        <f>[1]Hoja1!CB6</f>
        <v>7199.31</v>
      </c>
      <c r="DF4" s="596">
        <f>[1]Hoja1!CC6</f>
        <v>11222.72</v>
      </c>
      <c r="DG4" s="596">
        <f>[1]Hoja1!CD6</f>
        <v>14400.68</v>
      </c>
      <c r="DH4" s="596">
        <f>[1]Hoja1!CE6</f>
        <v>16461.009999999998</v>
      </c>
      <c r="DI4" s="596">
        <f>[1]Hoja1!CF6</f>
        <v>25655.27</v>
      </c>
      <c r="DJ4" s="596">
        <f>[1]Hoja1!CH6</f>
        <v>11645.78</v>
      </c>
      <c r="DK4" s="596">
        <f>[1]Hoja1!CI6</f>
        <v>12172.86</v>
      </c>
      <c r="DL4" s="596">
        <f>[1]Hoja1!CJ6</f>
        <v>11282.66</v>
      </c>
      <c r="DM4" s="596">
        <f>[1]Hoja1!CK6</f>
        <v>13849.68</v>
      </c>
      <c r="DN4" s="596">
        <f>[1]Hoja1!CL6</f>
        <v>17376.05</v>
      </c>
      <c r="DO4" s="596">
        <f>[1]Hoja1!CM6</f>
        <v>17457.650000000001</v>
      </c>
      <c r="DP4" s="596">
        <f>[1]Hoja1!CN6</f>
        <v>45444.86</v>
      </c>
      <c r="DQ4" s="596">
        <f>[1]Hoja1!CQ6</f>
        <v>41493.129999999997</v>
      </c>
      <c r="DR4" s="596">
        <f>[1]Hoja1!CR6</f>
        <v>9777.5</v>
      </c>
      <c r="DS4" s="596">
        <f>[1]Hoja1!CS6</f>
        <v>8805.8799999999992</v>
      </c>
      <c r="DT4" s="596">
        <f>[1]Hoja1!CT6</f>
        <v>8924.35</v>
      </c>
      <c r="DU4" s="596">
        <f>[1]Hoja1!CU6</f>
        <v>15736.43</v>
      </c>
      <c r="DV4" s="596">
        <f>[1]Hoja1!CV6</f>
        <v>13782.16</v>
      </c>
      <c r="DW4" s="596">
        <f>[1]Hoja1!CW6</f>
        <v>27780.240000000002</v>
      </c>
      <c r="DX4" s="596">
        <f>[1]Hoja1!CY6</f>
        <v>10168.7775</v>
      </c>
      <c r="DY4" s="596">
        <f>[1]Hoja1!CZ6</f>
        <v>14054.0715</v>
      </c>
      <c r="DZ4" s="596">
        <f>[1]Hoja1!DA6</f>
        <v>23159.031000000003</v>
      </c>
      <c r="EA4" s="596">
        <f>[1]Hoja1!DB6</f>
        <v>17870.864000000001</v>
      </c>
      <c r="EB4" s="596">
        <f>[1]Hoja1!DC6</f>
        <v>7790.139000000001</v>
      </c>
      <c r="EC4" s="596">
        <f>[1]Hoja1!DD6</f>
        <v>16919.928</v>
      </c>
      <c r="ED4" s="596">
        <f>[1]Hoja1!DE6</f>
        <v>26321.457600000002</v>
      </c>
      <c r="EE4" s="596">
        <f>[1]Hoja1!DG6</f>
        <v>15529.187999999998</v>
      </c>
      <c r="EF4" s="596">
        <f>[1]Hoja1!DH6</f>
        <v>11209.860999999999</v>
      </c>
      <c r="EG4" s="596">
        <f>[1]Hoja1!DI6</f>
        <v>8809.5120000000006</v>
      </c>
      <c r="EH4" s="596">
        <f>[1]Hoja1!DJ6</f>
        <v>7893.6689999999999</v>
      </c>
      <c r="EI4" s="596">
        <f>[1]Hoja1!DK6</f>
        <v>10347.274499999998</v>
      </c>
      <c r="EJ4" s="596">
        <f>[1]Hoja1!DL6</f>
        <v>10661.353500000001</v>
      </c>
      <c r="EK4" s="596">
        <f>[1]Hoja1!DM6</f>
        <v>30805.194</v>
      </c>
      <c r="EL4" s="596">
        <f>[1]Hoja1!DO6</f>
        <v>11280.57</v>
      </c>
      <c r="EM4" s="596">
        <f>[1]Hoja1!DP6</f>
        <v>10868.214</v>
      </c>
      <c r="EN4" s="596">
        <f>[1]Hoja1!DQ6</f>
        <v>8321.26</v>
      </c>
      <c r="EO4" s="596">
        <f>[1]Hoja1!DR6</f>
        <v>11747.523200000001</v>
      </c>
      <c r="EP4" s="596">
        <f>[1]Hoja1!DS6</f>
        <v>11790.49</v>
      </c>
      <c r="EQ4" s="596">
        <f>[1]Hoja1!DT6</f>
        <v>17510.599999999999</v>
      </c>
      <c r="ER4" s="596">
        <f>[1]Hoja1!DU6</f>
        <v>22095.483200000002</v>
      </c>
      <c r="ES4" s="596">
        <f>[1]Hoja1!DX6</f>
        <v>6850.8405000000002</v>
      </c>
      <c r="ET4" s="596">
        <f>[1]Hoja1!DY6</f>
        <v>8963.692500000001</v>
      </c>
      <c r="EU4" s="596">
        <f>[1]Hoja1!DZ6</f>
        <v>8167.7374999999993</v>
      </c>
      <c r="EV4" s="596">
        <f>[1]Hoja1!EA6</f>
        <v>9157.6875</v>
      </c>
      <c r="EW4" s="596">
        <f>[1]Hoja1!EB6</f>
        <v>10916.397999999999</v>
      </c>
      <c r="EX4" s="596">
        <f>[1]Hoja1!EC6</f>
        <v>13522.175999999999</v>
      </c>
      <c r="EY4" s="596">
        <f>[1]Hoja1!ED6</f>
        <v>22164.962</v>
      </c>
      <c r="EZ4" s="596">
        <f>[1]Hoja1!EF6</f>
        <v>9669.313500000002</v>
      </c>
      <c r="FA4" s="596">
        <f>[1]Hoja1!EG6</f>
        <v>9285.6940000000013</v>
      </c>
      <c r="FB4" s="596">
        <f>[1]Hoja1!EH6</f>
        <v>10605.157499999999</v>
      </c>
      <c r="FC4" s="596">
        <f>[1]Hoja1!EI6</f>
        <v>10382.6625</v>
      </c>
      <c r="FD4" s="596">
        <f>[1]Hoja1!EJ6</f>
        <v>8455.1450000000004</v>
      </c>
      <c r="FE4" s="596">
        <f>[1]Hoja1!EK6</f>
        <v>16908.2592</v>
      </c>
      <c r="FF4" s="596">
        <f>[1]Hoja1!EL6</f>
        <v>26099.445499999994</v>
      </c>
      <c r="FG4" s="596">
        <f>[1]Hoja1!EN6</f>
        <v>8600.1195000000007</v>
      </c>
      <c r="FH4" s="596">
        <f>[1]Hoja1!EO6</f>
        <v>9342.5745000000006</v>
      </c>
      <c r="FI4" s="596">
        <f>[1]Hoja1!EP6</f>
        <v>8855.762999999999</v>
      </c>
      <c r="FJ4" s="596">
        <f>[1]Hoja1!EQ6</f>
        <v>9375.6959999999999</v>
      </c>
      <c r="FK4" s="596">
        <f>[1]Hoja1!ER6</f>
        <v>14000.8</v>
      </c>
      <c r="FL4" s="596">
        <f>[1]Hoja1!ES6</f>
        <v>14677.871000000001</v>
      </c>
      <c r="FM4" s="596">
        <f>[1]Hoja1!ET6</f>
        <v>22182.047999999999</v>
      </c>
      <c r="FN4" s="596">
        <f>[1]Hoja1!EV6</f>
        <v>17100.775999999998</v>
      </c>
      <c r="FO4" s="596">
        <f>[1]Hoja1!EW6</f>
        <v>5186.9399999999996</v>
      </c>
      <c r="FP4" s="596">
        <f>[1]Hoja1!EX6</f>
        <v>6527.3564999999999</v>
      </c>
      <c r="FQ4" s="596">
        <f>[1]Hoja1!EY6</f>
        <v>11067.859000000002</v>
      </c>
      <c r="FR4" s="596">
        <f>[1]Hoja1!EZ6</f>
        <v>7226.9039999999995</v>
      </c>
      <c r="FS4" s="596">
        <f>[1]Hoja1!FA6</f>
        <v>11186.626</v>
      </c>
      <c r="FT4" s="596">
        <f>[1]Hoja1!FB6</f>
        <v>19867.403999999999</v>
      </c>
      <c r="FU4" s="596">
        <f>[1]Hoja1!FD6</f>
        <v>10007.364</v>
      </c>
      <c r="FV4" s="596">
        <f>[1]Hoja1!FE6</f>
        <v>7836.3450000000003</v>
      </c>
      <c r="FW4" s="596">
        <f>[1]Hoja1!FF6</f>
        <v>7202.5690000000004</v>
      </c>
      <c r="FX4" s="596">
        <f>[1]Hoja1!FG6</f>
        <v>11454.663</v>
      </c>
      <c r="FY4" s="596">
        <f>[1]Hoja1!FH6</f>
        <v>12487.283999999998</v>
      </c>
      <c r="FZ4" s="596">
        <f>[1]Hoja1!FI6</f>
        <v>16024.054399999999</v>
      </c>
      <c r="GA4" s="596">
        <f>[1]Hoja1!FJ6</f>
        <v>20986.000000000004</v>
      </c>
      <c r="GB4" s="596">
        <f>[1]Hoja1!FM6</f>
        <v>12554.535600000001</v>
      </c>
      <c r="GC4" s="596">
        <f>[1]Hoja1!FN6</f>
        <v>14987.538000000002</v>
      </c>
      <c r="GD4" s="596">
        <f>[1]Hoja1!FO6</f>
        <v>8971.7867999999999</v>
      </c>
      <c r="GE4" s="596">
        <f>[1]Hoja1!FP6</f>
        <v>8688.4445000000014</v>
      </c>
      <c r="GF4" s="596">
        <f>[1]Hoja1!FQ6</f>
        <v>11622.351000000001</v>
      </c>
      <c r="GG4" s="596">
        <f>[1]Hoja1!FR6</f>
        <v>11297.544</v>
      </c>
      <c r="GH4" s="596">
        <f>[1]Hoja1!FS6</f>
        <v>22616.148000000001</v>
      </c>
      <c r="GI4" s="596">
        <f>[1]Hoja1!FU6</f>
        <v>8010.6750000000002</v>
      </c>
      <c r="GJ4" s="596">
        <f>[1]Hoja1!FV6</f>
        <v>10709.737500000001</v>
      </c>
      <c r="GK4" s="596">
        <f>[1]Hoja1!FW6</f>
        <v>8811.8730000000014</v>
      </c>
      <c r="GL4" s="596">
        <f>[1]Hoja1!FX6</f>
        <v>10299.19</v>
      </c>
      <c r="GM4" s="596">
        <f>[1]Hoja1!FY6</f>
        <v>12395.581399999999</v>
      </c>
      <c r="GN4" s="596">
        <f>[1]Hoja1!FZ6</f>
        <v>12981.54</v>
      </c>
      <c r="GO4" s="596">
        <f>[1]Hoja1!GA6</f>
        <v>26491.035200000002</v>
      </c>
      <c r="GP4" s="596">
        <f>[1]Hoja1!GC6</f>
        <v>8503.1880000000001</v>
      </c>
      <c r="GQ4" s="596">
        <f>[1]Hoja1!GD6</f>
        <v>8571.4970000000012</v>
      </c>
      <c r="GR4" s="596">
        <f>[1]Hoja1!GE6</f>
        <v>6886.5794999999998</v>
      </c>
      <c r="GS4" s="596">
        <f>[1]Hoja1!GF6</f>
        <v>8139.2630000000008</v>
      </c>
      <c r="GT4" s="596">
        <f>[1]Hoja1!GG6</f>
        <v>12856.305</v>
      </c>
      <c r="GU4" s="596">
        <f>[1]Hoja1!GH6</f>
        <v>8594.9369999999999</v>
      </c>
      <c r="GV4" s="596">
        <f>[1]Hoja1!GI6</f>
        <v>19210.202000000001</v>
      </c>
      <c r="GW4" s="596">
        <f>[1]Hoja1!GK6</f>
        <v>6015.4160000000011</v>
      </c>
      <c r="GX4" s="596">
        <f>[1]Hoja1!GL6</f>
        <v>8356.9290000000001</v>
      </c>
      <c r="GY4" s="596">
        <f>[1]Hoja1!GM6</f>
        <v>11430.468000000001</v>
      </c>
      <c r="GZ4" s="596">
        <f>[1]Hoja1!GN6</f>
        <v>9746.737000000001</v>
      </c>
      <c r="HA4" s="596">
        <f>[1]Hoja1!GO6</f>
        <v>8886.6479999999992</v>
      </c>
      <c r="HB4" s="596">
        <f>[1]Hoja1!GP6</f>
        <v>11199.585499999999</v>
      </c>
      <c r="HC4" s="596">
        <f>[1]Hoja1!GQ6</f>
        <v>25309.637499999997</v>
      </c>
      <c r="HD4" s="596">
        <f>[1]Hoja1!GT6</f>
        <v>9226.8990000000013</v>
      </c>
      <c r="HE4" s="596">
        <f>[1]Hoja1!GU6</f>
        <v>6600.9195000000009</v>
      </c>
      <c r="HF4" s="596">
        <f>[1]Hoja1!GV6</f>
        <v>5108.3099999999995</v>
      </c>
      <c r="HG4" s="596">
        <f>[1]Hoja1!GW6</f>
        <v>4856.0820000000003</v>
      </c>
      <c r="HH4" s="596">
        <f>[1]Hoja1!GX6</f>
        <v>9442.8319999999985</v>
      </c>
      <c r="HI4" s="596">
        <f>[1]Hoja1!GY6</f>
        <v>13045.128499999999</v>
      </c>
      <c r="HJ4" s="596">
        <f>[1]Hoja1!GZ6</f>
        <v>20501.702999999998</v>
      </c>
      <c r="HK4" s="596">
        <f>[1]Hoja1!HB6</f>
        <v>6015.8070000000007</v>
      </c>
      <c r="HL4" s="596">
        <f>[1]Hoja1!HC6</f>
        <v>8703.24</v>
      </c>
      <c r="HM4" s="596">
        <f>[1]Hoja1!HD6</f>
        <v>4819.71</v>
      </c>
      <c r="HN4" s="596">
        <f>[1]Hoja1!HE6</f>
        <v>8034.4124999999995</v>
      </c>
      <c r="HO4" s="596">
        <f>[1]Hoja1!HF6</f>
        <v>7255.924</v>
      </c>
      <c r="HP4" s="596">
        <f>[1]Hoja1!HG6</f>
        <v>13046.514000000001</v>
      </c>
      <c r="HQ4" s="596">
        <f>[1]Hoja1!HH6</f>
        <v>25529.862000000001</v>
      </c>
      <c r="HR4" s="596">
        <f>[1]Hoja1!HJ6</f>
        <v>7459.344000000001</v>
      </c>
      <c r="HS4" s="596">
        <f>[1]Hoja1!HK6</f>
        <v>6462.12</v>
      </c>
      <c r="HT4" s="596">
        <f>[1]Hoja1!HL6</f>
        <v>6079.1010000000006</v>
      </c>
      <c r="HU4" s="596">
        <f>[1]Hoja1!HM6</f>
        <v>9937.8629999999994</v>
      </c>
      <c r="HV4" s="596">
        <f>[1]Hoja1!HN6</f>
        <v>8948.3799999999992</v>
      </c>
      <c r="HW4" s="596">
        <f>[1]Hoja1!HO6</f>
        <v>9544.6435000000001</v>
      </c>
      <c r="HX4" s="596">
        <f>[1]Hoja1!HP6</f>
        <v>23670.072</v>
      </c>
      <c r="HY4" s="596">
        <f>[1]Hoja1!HR6</f>
        <v>8606.4552000000003</v>
      </c>
      <c r="HZ4" s="596">
        <f>[1]Hoja1!HS6</f>
        <v>9381.9074999999993</v>
      </c>
      <c r="IA4" s="596">
        <f>[1]Hoja1!HT6</f>
        <v>9232.5096000000012</v>
      </c>
      <c r="IB4" s="596">
        <f>[1]Hoja1!HU6</f>
        <v>9238.0529999999999</v>
      </c>
      <c r="IC4" s="596">
        <f>[1]Hoja1!HV6</f>
        <v>10830.851999999999</v>
      </c>
      <c r="ID4" s="596">
        <f>[1]Hoja1!HW6</f>
        <v>10687.944000000001</v>
      </c>
      <c r="IE4" s="596">
        <f>[1]Hoja1!HX6</f>
        <v>20550.155999999999</v>
      </c>
      <c r="IF4" s="596">
        <f>[1]Hoja1!IA6</f>
        <v>10949.612400000002</v>
      </c>
      <c r="IG4" s="596">
        <f>[1]Hoja1!IB6</f>
        <v>12053.261</v>
      </c>
      <c r="IH4" s="596">
        <f>[1]Hoja1!IC6</f>
        <v>7588.8010000000004</v>
      </c>
      <c r="II4" s="596">
        <f>[1]Hoja1!ID6</f>
        <v>13467.674000000001</v>
      </c>
      <c r="IJ4" s="596">
        <f>[1]Hoja1!IE6</f>
        <v>8655.1184999999987</v>
      </c>
      <c r="IK4" s="596">
        <f>[1]Hoja1!IF6</f>
        <v>9646.924500000001</v>
      </c>
      <c r="IL4" s="596">
        <f>[1]Hoja1!IG6</f>
        <v>19144.026999999998</v>
      </c>
      <c r="IM4" s="596">
        <f>[1]Hoja1!II6</f>
        <v>7606.9368000000004</v>
      </c>
      <c r="IN4" s="596">
        <f>[1]Hoja1!IJ6</f>
        <v>6528.6375000000007</v>
      </c>
      <c r="IO4" s="596">
        <f>[1]Hoja1!IK6</f>
        <v>8771.2199999999993</v>
      </c>
      <c r="IP4" s="596">
        <f>[1]Hoja1!IL6</f>
        <v>7610.8928000000005</v>
      </c>
      <c r="IQ4" s="596">
        <f>[1]Hoja1!IM6</f>
        <v>8655.482</v>
      </c>
      <c r="IR4" s="596">
        <f>[1]Hoja1!IN6</f>
        <v>7675.1683999999996</v>
      </c>
      <c r="IS4" s="596">
        <f>[1]Hoja1!IO6</f>
        <v>18418.158500000001</v>
      </c>
      <c r="IT4" s="596">
        <f>[1]Hoja1!IQ6</f>
        <v>10521.335000000001</v>
      </c>
      <c r="IU4" s="596">
        <f>[1]Hoja1!IR6</f>
        <v>7931.77</v>
      </c>
      <c r="IV4" s="596">
        <f>[1]Hoja1!IS6</f>
        <v>6846.0370000000003</v>
      </c>
      <c r="IW4" s="596">
        <f>[1]Hoja1!IT6</f>
        <v>11429.088000000002</v>
      </c>
      <c r="IX4" s="596">
        <f>[1]Hoja1!IU6</f>
        <v>9692.648000000001</v>
      </c>
      <c r="IY4" s="596">
        <f>[1]Hoja1!IV6</f>
        <v>16043.7654</v>
      </c>
      <c r="IZ4" s="596">
        <f>[1]Hoja1!IW6</f>
        <v>23630.219999999998</v>
      </c>
      <c r="JA4" s="596">
        <f>[1]Hoja1!IY6</f>
        <v>6442.441600000001</v>
      </c>
      <c r="JB4" s="596">
        <f>[1]Hoja1!IZ6</f>
        <v>8685.7540000000008</v>
      </c>
      <c r="JC4" s="596">
        <f>[1]Hoja1!JA6</f>
        <v>4671.1060000000007</v>
      </c>
      <c r="JD4" s="596">
        <f>[1]Hoja1!JB6</f>
        <v>7839.584499999999</v>
      </c>
      <c r="JE4" s="596">
        <f>[1]Hoja1!JC6</f>
        <v>8099.4959999999992</v>
      </c>
      <c r="JF4" s="596">
        <f>[1]Hoja1!JD6</f>
        <v>14320.995999999999</v>
      </c>
      <c r="JG4" s="596">
        <f>[1]Hoja1!JE6</f>
        <v>23447.556999999997</v>
      </c>
      <c r="JH4" s="596">
        <f>[1]Hoja1!JG6</f>
        <v>6151.7984999999999</v>
      </c>
      <c r="JI4" s="596">
        <f>[1]Hoja1!JH6</f>
        <v>6655.3725000000004</v>
      </c>
      <c r="JJ4" s="596">
        <f>[1]Hoja1!JI6</f>
        <v>7699.3140000000003</v>
      </c>
      <c r="JK4" s="596">
        <f>[1]Hoja1!JJ6</f>
        <v>6216.804000000001</v>
      </c>
      <c r="JL4" s="596">
        <f>[1]Hoja1!JK6</f>
        <v>7469.481600000001</v>
      </c>
      <c r="JM4" s="596">
        <f>[1]Hoja1!JL6</f>
        <v>10135.576999999999</v>
      </c>
      <c r="JN4" s="596">
        <f>[1]Hoja1!JM6</f>
        <v>22347.66</v>
      </c>
      <c r="JO4" s="596">
        <f>[1]Hoja1!JP6</f>
        <v>6990.3350000000009</v>
      </c>
      <c r="JP4" s="596">
        <f>[1]Hoja1!JQ6</f>
        <v>7364.0820000000003</v>
      </c>
      <c r="JQ4" s="596">
        <f>[1]Hoja1!JR6</f>
        <v>8277.8080000000009</v>
      </c>
      <c r="JR4" s="596">
        <f>[1]Hoja1!JS6</f>
        <v>5602.4089999999997</v>
      </c>
      <c r="JS4" s="596">
        <f>[1]Hoja1!JT6</f>
        <v>8283.4154999999992</v>
      </c>
      <c r="JT4" s="596">
        <f>[1]Hoja1!JU6</f>
        <v>9205.3919999999998</v>
      </c>
      <c r="JU4" s="596">
        <f>[1]Hoja1!JV6</f>
        <v>16732.488499999999</v>
      </c>
      <c r="JV4" s="596">
        <f>[1]Hoja1!JX6</f>
        <v>6548.2725</v>
      </c>
      <c r="JW4" s="596">
        <f>[1]Hoja1!JY6</f>
        <v>6989.1045000000004</v>
      </c>
      <c r="JX4" s="596">
        <f>[1]Hoja1!JZ6</f>
        <v>5374.0785000000005</v>
      </c>
      <c r="JY4" s="596">
        <f>[1]Hoja1!KA6</f>
        <v>7068.6220000000012</v>
      </c>
      <c r="JZ4" s="596">
        <f>[1]Hoja1!KB6</f>
        <v>7978.9644999999991</v>
      </c>
      <c r="KA4" s="596">
        <f>[1]Hoja1!KC6</f>
        <v>13311.791999999999</v>
      </c>
      <c r="KB4" s="596">
        <f>[1]Hoja1!KD6</f>
        <v>24572.988000000001</v>
      </c>
      <c r="KC4" s="596">
        <f>[1]Hoja1!KF6</f>
        <v>8464.5990000000002</v>
      </c>
      <c r="KD4" s="596">
        <f>[1]Hoja1!KG6</f>
        <v>6520.1010000000006</v>
      </c>
      <c r="KE4" s="596">
        <f>[1]Hoja1!KH6</f>
        <v>9508.59</v>
      </c>
      <c r="KF4" s="596">
        <f>[1]Hoja1!KI6</f>
        <v>7755.9570000000003</v>
      </c>
      <c r="KG4" s="596">
        <f>[1]Hoja1!KJ6</f>
        <v>9664.9190000000017</v>
      </c>
      <c r="KH4" s="596">
        <f>[1]Hoja1!KK6</f>
        <v>12041.406000000001</v>
      </c>
      <c r="KI4" s="596">
        <f>[1]Hoja1!KL6</f>
        <v>27542.057399999998</v>
      </c>
      <c r="KJ4" s="596">
        <f>[1]Hoja1!KN6</f>
        <v>8624.1780000000017</v>
      </c>
      <c r="KK4" s="596">
        <f>[1]Hoja1!KO6</f>
        <v>12860.650800000001</v>
      </c>
      <c r="KL4" s="596">
        <f>[1]Hoja1!KP6</f>
        <v>11319.264000000001</v>
      </c>
      <c r="KM4" s="596">
        <f>[1]Hoja1!KQ6</f>
        <v>15399.511999999997</v>
      </c>
      <c r="KN4" s="596">
        <f>[1]Hoja1!KR6</f>
        <v>18617.234999999997</v>
      </c>
      <c r="KO4" s="596">
        <f>[1]Hoja1!KS6</f>
        <v>24551.89</v>
      </c>
      <c r="KP4" s="596">
        <f>[1]Hoja1!KT6</f>
        <v>37825.670400000003</v>
      </c>
      <c r="KQ4" s="596">
        <f>[1]Hoja1!KW6</f>
        <v>17298.057000000001</v>
      </c>
      <c r="KR4" s="596">
        <f>[1]Hoja1!KX6</f>
        <v>24514.770000000004</v>
      </c>
      <c r="KS4" s="596">
        <f>[1]Hoja1!KY6</f>
        <v>10720.941000000001</v>
      </c>
      <c r="KT4" s="596">
        <f>[1]Hoja1!KZ6</f>
        <v>9622.3995000000014</v>
      </c>
      <c r="KU4" s="596">
        <f>[1]Hoja1!LA6</f>
        <v>12546.710000000001</v>
      </c>
      <c r="KV4" s="596">
        <f>[1]Hoja1!LB6</f>
        <v>11907.321999999998</v>
      </c>
      <c r="KW4" s="596">
        <f>[1]Hoja1!LC6</f>
        <v>20039.081999999999</v>
      </c>
      <c r="KX4" s="596">
        <f>[1]Hoja1!LE6</f>
        <v>7067.2910000000011</v>
      </c>
      <c r="KY4" s="596">
        <f>[1]Hoja1!LF6</f>
        <v>8698.6409999999996</v>
      </c>
      <c r="KZ4" s="596">
        <f>[1]Hoja1!LG6</f>
        <v>6266.3160000000007</v>
      </c>
      <c r="LA4" s="596">
        <f>[1]Hoja1!LH6</f>
        <v>8750.9364999999998</v>
      </c>
      <c r="LB4" s="596">
        <f>[1]Hoja1!LI6</f>
        <v>8790.6540000000005</v>
      </c>
      <c r="LC4" s="596">
        <f>[1]Hoja1!LJ6</f>
        <v>11534.149000000001</v>
      </c>
      <c r="LD4" s="596">
        <f>[1]Hoja1!LK6</f>
        <v>20927.125</v>
      </c>
      <c r="LE4" s="596">
        <f>[1]Hoja1!LM6</f>
        <v>9914.3224999999984</v>
      </c>
      <c r="LF4" s="596">
        <f>[1]Hoja1!LN6</f>
        <v>11204.702999999998</v>
      </c>
      <c r="LG4" s="596">
        <f>[1]Hoja1!LO6</f>
        <v>11780.392999999998</v>
      </c>
      <c r="LH4" s="596">
        <f>[1]Hoja1!LP6</f>
        <v>14074.74</v>
      </c>
      <c r="LI4" s="596">
        <f>[1]Hoja1!LQ6</f>
        <v>15058.679999999998</v>
      </c>
      <c r="LJ4" s="596">
        <f>[1]Hoja1!LR6</f>
        <v>12728.663999999999</v>
      </c>
      <c r="LK4" s="596">
        <f>[1]Hoja1!LS6</f>
        <v>26979.7605</v>
      </c>
      <c r="LL4" s="596">
        <f>[1]Hoja1!LU6</f>
        <v>11237.782499999999</v>
      </c>
      <c r="LM4" s="596">
        <f>[1]Hoja1!LV6</f>
        <v>17871.609000000004</v>
      </c>
      <c r="LN4" s="596">
        <f>[1]Hoja1!LW6</f>
        <v>15852.3855</v>
      </c>
      <c r="LO4" s="596">
        <f>[1]Hoja1!LX6</f>
        <v>22457.567999999999</v>
      </c>
      <c r="LP4" s="596">
        <f>[1]Hoja1!LY6</f>
        <v>18146.414000000001</v>
      </c>
      <c r="LQ4" s="596">
        <f>[1]Hoja1!LZ6</f>
        <v>17511.239999999998</v>
      </c>
      <c r="LR4" s="596">
        <f>[1]Hoja1!MA6</f>
        <v>25841.028999999999</v>
      </c>
      <c r="LS4" s="596">
        <f>[1]Hoja1!MD6</f>
        <v>12787.907999999999</v>
      </c>
      <c r="LT4" s="596">
        <f>[1]Hoja1!ME6</f>
        <v>18246.3855</v>
      </c>
      <c r="LU4" s="596">
        <f>[1]Hoja1!MF6</f>
        <v>18162.244200000001</v>
      </c>
      <c r="LV4" s="596">
        <f>[1]Hoja1!MG6</f>
        <v>25496.960499999997</v>
      </c>
      <c r="LW4" s="596">
        <f>[1]Hoja1!MH6</f>
        <v>20683.365299999998</v>
      </c>
      <c r="LX4" s="596">
        <f>[1]Hoja1!MI6</f>
        <v>22685.670499999997</v>
      </c>
      <c r="LY4" s="596">
        <f>[1]Hoja1!MJ6</f>
        <v>40962.60300000001</v>
      </c>
      <c r="LZ4" s="596">
        <f>[1]Hoja1!ML6</f>
        <v>60750.007500000007</v>
      </c>
      <c r="MA4" s="596">
        <f>[1]Hoja1!MM6</f>
        <v>16655.058000000001</v>
      </c>
      <c r="MB4" s="596">
        <f>[1]Hoja1!MN6</f>
        <v>20822.178599999999</v>
      </c>
      <c r="MC4" s="596">
        <f>[1]Hoja1!MO6</f>
        <v>16631.010000000002</v>
      </c>
      <c r="MD4" s="596">
        <f>[1]Hoja1!MP6</f>
        <v>22259.402600000001</v>
      </c>
      <c r="ME4" s="596">
        <f>[1]Hoja1!MQ6</f>
        <v>33131.137600000002</v>
      </c>
      <c r="MF4" s="596">
        <f>[1]Hoja1!MR6</f>
        <v>43170.637300000002</v>
      </c>
      <c r="MG4" s="596">
        <f>[1]Hoja1!MT6</f>
        <v>23953.890499999998</v>
      </c>
      <c r="MH4" s="596">
        <f>[1]Hoja1!MU6</f>
        <v>22300.025000000001</v>
      </c>
      <c r="MI4" s="596">
        <f>[1]Hoja1!MV6</f>
        <v>30338.6675</v>
      </c>
      <c r="MJ4" s="596">
        <f>[1]Hoja1!MW6</f>
        <v>25849.314000000002</v>
      </c>
      <c r="MK4" s="596">
        <f>[1]Hoja1!MX6</f>
        <v>32365.9565</v>
      </c>
      <c r="ML4" s="596">
        <f>[1]Hoja1!MY6</f>
        <v>32692.059000000001</v>
      </c>
      <c r="MM4" s="596">
        <f>[1]Hoja1!MZ6</f>
        <v>53985.444800000005</v>
      </c>
      <c r="MN4" s="596">
        <f>[1]Hoja1!NB6</f>
        <v>32186.363000000005</v>
      </c>
      <c r="MO4" s="596">
        <f>[1]Hoja1!NC6</f>
        <v>35417.041000000005</v>
      </c>
      <c r="MP4" s="596">
        <f>[1]Hoja1!ND6</f>
        <v>34726.362000000001</v>
      </c>
      <c r="MQ4" s="596">
        <f>[1]Hoja1!NE6</f>
        <v>43143.65</v>
      </c>
      <c r="MR4" s="596">
        <f>[1]Hoja1!NF6</f>
        <v>47527.337999999996</v>
      </c>
      <c r="MS4" s="596">
        <f>[1]Hoja1!NG6</f>
        <v>69371.758400000006</v>
      </c>
      <c r="MT4" s="596">
        <f>[1]Hoja1!NH6</f>
        <v>93032.430400000012</v>
      </c>
      <c r="MU4" s="596">
        <f>[1]Hoja1!NJ6</f>
        <v>86936.464000000007</v>
      </c>
      <c r="MV4" s="596">
        <f>[1]Hoja1!NK6</f>
        <v>0</v>
      </c>
      <c r="MW4" s="596">
        <f>[1]Hoja1!NL6</f>
        <v>8893.6574999999993</v>
      </c>
      <c r="MX4" s="596">
        <f>[1]Hoja1!NM6</f>
        <v>11304.216</v>
      </c>
      <c r="MY4" s="596">
        <f>[1]Hoja1!NN6</f>
        <v>12308.852499999999</v>
      </c>
      <c r="MZ4" s="596">
        <f>[1]Hoja1!NO6</f>
        <v>21636.384000000002</v>
      </c>
      <c r="NA4" s="596">
        <f>[1]Hoja1!NP6</f>
        <v>23295.965000000004</v>
      </c>
      <c r="NB4" s="596">
        <f>[1]Hoja1!NS6</f>
        <v>11438.128800000002</v>
      </c>
      <c r="NC4" s="596">
        <f>[1]Hoja1!NT6</f>
        <v>0</v>
      </c>
      <c r="ND4" s="596">
        <f>[1]Hoja1!NU6</f>
        <v>6409.4177</v>
      </c>
      <c r="NE4" s="596">
        <f>[1]Hoja1!NV6</f>
        <v>7214.4135000000006</v>
      </c>
      <c r="NF4" s="596">
        <f>[1]Hoja1!NW6</f>
        <v>14359.598000000002</v>
      </c>
      <c r="NG4" s="596">
        <f>[1]Hoja1!NX6</f>
        <v>15505.886999999997</v>
      </c>
      <c r="NH4" s="596">
        <f>[1]Hoja1!NY6</f>
        <v>19313.640399999997</v>
      </c>
      <c r="NI4" s="596">
        <f>[1]Hoja1!OA6</f>
        <v>9579.99</v>
      </c>
      <c r="NJ4" s="596">
        <f>[1]Hoja1!OB6</f>
        <v>9291.4500000000007</v>
      </c>
      <c r="NK4" s="596">
        <f>[1]Hoja1!OC6</f>
        <v>8480.7029999999995</v>
      </c>
      <c r="NL4" s="596">
        <f>[1]Hoja1!OD6</f>
        <v>13504.197</v>
      </c>
      <c r="NM4" s="596">
        <f>[1]Hoja1!OE6</f>
        <v>11561.996799999999</v>
      </c>
      <c r="NN4" s="596">
        <f>[1]Hoja1!OF6</f>
        <v>11468.386499999999</v>
      </c>
      <c r="NO4" s="596">
        <f>[1]Hoja1!OG6</f>
        <v>20796.335499999997</v>
      </c>
      <c r="NP4" s="596">
        <f>[1]Hoja1!OI6</f>
        <v>8698.3995000000014</v>
      </c>
      <c r="NQ4" s="596">
        <f>[1]Hoja1!OJ6</f>
        <v>10695.3735</v>
      </c>
      <c r="NR4" s="596">
        <f>[1]Hoja1!OK6</f>
        <v>7588.56</v>
      </c>
      <c r="NS4" s="596">
        <f>[1]Hoja1!OL6</f>
        <v>10830.999</v>
      </c>
      <c r="NT4" s="596">
        <f>[1]Hoja1!OM6</f>
        <v>11202.38</v>
      </c>
      <c r="NU4" s="596">
        <f>[1]Hoja1!ON6</f>
        <v>8180.9274999999998</v>
      </c>
      <c r="NV4" s="596">
        <f>[1]Hoja1!OO6</f>
        <v>20632.891499999998</v>
      </c>
      <c r="NW4" s="596">
        <f>[1]Hoja1!OQ6</f>
        <v>10831.2012</v>
      </c>
      <c r="NX4" s="596">
        <f>[1]Hoja1!OR6</f>
        <v>8415.246000000001</v>
      </c>
      <c r="NY4" s="596">
        <f>[1]Hoja1!OS6</f>
        <v>7068.8519999999999</v>
      </c>
      <c r="NZ4" s="596">
        <f>[1]Hoja1!OT6</f>
        <v>7043.0714999999991</v>
      </c>
      <c r="OA4" s="596">
        <f>[1]Hoja1!OU6</f>
        <v>5727.4025000000001</v>
      </c>
      <c r="OB4" s="596">
        <f>[1]Hoja1!OV6</f>
        <v>7073.8109999999997</v>
      </c>
      <c r="OC4" s="596">
        <f>[1]Hoja1!OW6</f>
        <v>19256.690699999999</v>
      </c>
      <c r="OD4" s="596">
        <f>[1]Hoja1!OY6</f>
        <v>8733.4800000000014</v>
      </c>
      <c r="OE4" s="596">
        <f>[1]Hoja1!OZ6</f>
        <v>6487.4775000000009</v>
      </c>
      <c r="OF4" s="596">
        <f>[1]Hoja1!PA6</f>
        <v>7023.2616000000007</v>
      </c>
      <c r="OG4" s="596">
        <f>[1]Hoja1!PB6</f>
        <v>5563.6680000000006</v>
      </c>
      <c r="OH4" s="596">
        <f>[1]Hoja1!PC6</f>
        <v>10567.1315</v>
      </c>
      <c r="OI4" s="596">
        <f>[1]Hoja1!PD6</f>
        <v>9516.2844999999998</v>
      </c>
      <c r="OJ4" s="596">
        <f>[1]Hoja1!PE6</f>
        <v>17255.078099999999</v>
      </c>
      <c r="OK4">
        <f>[2]SUC!B33</f>
        <v>10552.366124999999</v>
      </c>
      <c r="OL4">
        <f>[2]SUC!C33</f>
        <v>9089.2023750000008</v>
      </c>
      <c r="OM4">
        <f>[2]SUC!D33</f>
        <v>9723.0836249999993</v>
      </c>
      <c r="ON4">
        <f>[2]SUC!E33</f>
        <v>10639.749374999999</v>
      </c>
      <c r="OO4">
        <f>[2]SUC!F33</f>
        <v>11147.685750000001</v>
      </c>
      <c r="OP4">
        <f>[2]SUC!G33</f>
        <v>12012.142499999998</v>
      </c>
      <c r="OQ4">
        <f>[2]SUC!H33</f>
        <v>23694.772499999999</v>
      </c>
      <c r="OR4" s="712">
        <v>16788.72</v>
      </c>
      <c r="OS4" s="712">
        <v>10346.18</v>
      </c>
      <c r="OT4" s="712">
        <v>19132.72</v>
      </c>
      <c r="OU4" s="712">
        <v>23028.959999999999</v>
      </c>
      <c r="OV4" s="712">
        <v>10508.37</v>
      </c>
      <c r="OW4" s="712">
        <v>10653.52</v>
      </c>
      <c r="OX4" s="712">
        <v>19647.900000000001</v>
      </c>
      <c r="OY4" s="741">
        <v>7904</v>
      </c>
      <c r="OZ4" s="741">
        <v>9588</v>
      </c>
      <c r="PA4" s="741">
        <v>8989</v>
      </c>
      <c r="PB4" s="741">
        <v>7790</v>
      </c>
      <c r="PC4" s="741">
        <v>7778</v>
      </c>
      <c r="PD4" s="741">
        <v>8985</v>
      </c>
      <c r="PE4" s="741">
        <v>16587</v>
      </c>
      <c r="PF4" s="712">
        <v>11967.19</v>
      </c>
      <c r="PG4" s="712">
        <v>6479.741</v>
      </c>
      <c r="PH4" s="712">
        <v>11931</v>
      </c>
      <c r="PI4" s="712">
        <v>9202.0079999999998</v>
      </c>
      <c r="PJ4" s="712">
        <v>7654.6549999999997</v>
      </c>
      <c r="PK4" s="712">
        <v>10362.57</v>
      </c>
      <c r="PL4" s="712">
        <v>23089.3</v>
      </c>
      <c r="PM4" s="712">
        <v>9777.26</v>
      </c>
      <c r="PN4" s="712">
        <v>8072.01</v>
      </c>
      <c r="PO4" s="712">
        <v>8512.52</v>
      </c>
      <c r="PP4" s="712">
        <v>8650.64</v>
      </c>
      <c r="PQ4" s="712">
        <v>8860.31</v>
      </c>
      <c r="PR4" s="712">
        <v>10335.67</v>
      </c>
      <c r="PS4" s="712">
        <v>18306.400000000001</v>
      </c>
      <c r="PT4" s="717">
        <v>10442.106599999999</v>
      </c>
      <c r="PU4" s="717">
        <v>9110.2644500000006</v>
      </c>
      <c r="PV4" s="717">
        <v>11001.146199999999</v>
      </c>
      <c r="PW4" s="717">
        <v>10879.327600000001</v>
      </c>
      <c r="PX4" s="717">
        <v>10598.525799999999</v>
      </c>
      <c r="PY4" s="717">
        <v>11279.606299999999</v>
      </c>
      <c r="PZ4" s="717">
        <v>19004.642400000001</v>
      </c>
      <c r="QA4" s="108">
        <v>8950.0300000000007</v>
      </c>
      <c r="QB4" s="108">
        <v>7959.68</v>
      </c>
      <c r="QC4" s="108">
        <v>8899.42</v>
      </c>
      <c r="QD4" s="108">
        <v>9023</v>
      </c>
      <c r="QE4" s="108">
        <v>9199.94</v>
      </c>
      <c r="QF4" s="108">
        <v>10481.24</v>
      </c>
      <c r="QG4" s="108">
        <v>18679.759999999998</v>
      </c>
      <c r="QH4" s="108">
        <v>9146.66</v>
      </c>
      <c r="QI4" s="108">
        <v>11442.51</v>
      </c>
      <c r="QJ4" s="108">
        <v>11615.32</v>
      </c>
      <c r="QK4" s="108">
        <v>12620.88</v>
      </c>
      <c r="QL4" s="108">
        <v>14439.99</v>
      </c>
      <c r="QM4" s="108">
        <v>8517.91</v>
      </c>
      <c r="QN4" s="108">
        <v>20633.54</v>
      </c>
      <c r="QO4" s="596">
        <v>13327.40127</v>
      </c>
      <c r="QP4" s="596">
        <v>10729.709720000001</v>
      </c>
      <c r="QQ4" s="596">
        <v>11211.56205</v>
      </c>
      <c r="QR4" s="596">
        <v>11887.37163</v>
      </c>
      <c r="QS4" s="596">
        <v>12138.101119999999</v>
      </c>
      <c r="QT4" s="596">
        <v>12794.189200000001</v>
      </c>
      <c r="QU4" s="596">
        <v>23486.618460000002</v>
      </c>
      <c r="QV4" s="712">
        <v>9998.23</v>
      </c>
      <c r="QW4" s="712">
        <v>8780.4599999999991</v>
      </c>
      <c r="QX4" s="712">
        <v>9971.3700000000008</v>
      </c>
      <c r="QY4" s="712">
        <v>9852.7800000000007</v>
      </c>
      <c r="QZ4" s="712">
        <v>10644.94</v>
      </c>
      <c r="RA4" s="712">
        <v>11381.08</v>
      </c>
      <c r="RB4" s="712">
        <v>21549.4</v>
      </c>
      <c r="RC4" s="108">
        <v>10706.54</v>
      </c>
      <c r="RD4" s="108">
        <v>9045.8799999999992</v>
      </c>
      <c r="RE4" s="108">
        <v>10718.26</v>
      </c>
      <c r="RF4" s="108">
        <v>11038.07</v>
      </c>
      <c r="RG4" s="108">
        <v>13402.33</v>
      </c>
      <c r="RH4" s="108">
        <v>13815.44</v>
      </c>
      <c r="RI4" s="108">
        <v>24314.37</v>
      </c>
      <c r="RJ4" s="108">
        <v>13107.11</v>
      </c>
      <c r="RK4" s="108">
        <v>13213.72</v>
      </c>
      <c r="RL4" s="108">
        <v>13833.93</v>
      </c>
      <c r="RM4" s="108">
        <v>12079.51</v>
      </c>
      <c r="RN4" s="108">
        <v>13243.18</v>
      </c>
      <c r="RO4" s="108">
        <v>15962.51</v>
      </c>
      <c r="RP4" s="108">
        <v>33034.71</v>
      </c>
      <c r="RQ4">
        <v>21762.375680000001</v>
      </c>
      <c r="RR4">
        <v>15853.526669999999</v>
      </c>
      <c r="RS4">
        <v>14604.709000000001</v>
      </c>
      <c r="RT4">
        <v>13322.62637</v>
      </c>
      <c r="RU4">
        <v>14311.23955</v>
      </c>
      <c r="RV4">
        <v>15797.09678</v>
      </c>
      <c r="RW4">
        <v>31494.499609999999</v>
      </c>
      <c r="RX4">
        <v>17385.800940000001</v>
      </c>
      <c r="RY4">
        <v>14839.391299999999</v>
      </c>
      <c r="RZ4">
        <v>17764.16618</v>
      </c>
      <c r="SA4">
        <v>18161.41491</v>
      </c>
      <c r="SB4">
        <v>20125.23919</v>
      </c>
      <c r="SC4">
        <v>21025.452130000001</v>
      </c>
      <c r="SD4">
        <v>38544.872170000002</v>
      </c>
      <c r="SE4">
        <v>18875.29279</v>
      </c>
      <c r="SF4">
        <v>13739.940780000001</v>
      </c>
      <c r="SG4">
        <v>14345.016659999999</v>
      </c>
      <c r="SH4">
        <v>12560.116470000001</v>
      </c>
      <c r="SI4">
        <v>13178.32936</v>
      </c>
      <c r="SJ4">
        <v>15960.61702</v>
      </c>
      <c r="SK4">
        <v>29186.485990000001</v>
      </c>
      <c r="SL4" s="108">
        <v>13315.84</v>
      </c>
      <c r="SM4" s="108">
        <v>10897.57</v>
      </c>
      <c r="SN4" s="108">
        <v>10871.32</v>
      </c>
      <c r="SO4" s="108">
        <v>10289.66</v>
      </c>
      <c r="SP4" s="108">
        <v>10473.469999999999</v>
      </c>
      <c r="SQ4" s="108">
        <v>12993.16</v>
      </c>
      <c r="SR4" s="108">
        <v>24458.87</v>
      </c>
      <c r="SS4" s="108">
        <v>13652.97</v>
      </c>
      <c r="ST4" s="108">
        <v>10640.7</v>
      </c>
      <c r="SU4" s="108">
        <v>11567.83</v>
      </c>
      <c r="SV4" s="108">
        <v>11173.15</v>
      </c>
      <c r="SW4" s="108">
        <v>13517.25</v>
      </c>
      <c r="SX4" s="108">
        <v>13649</v>
      </c>
      <c r="SY4" s="108">
        <v>24520.48</v>
      </c>
      <c r="SZ4" s="108">
        <v>14459.18</v>
      </c>
      <c r="TA4" s="108">
        <v>11285.54</v>
      </c>
      <c r="TB4" s="108">
        <v>11829.42</v>
      </c>
      <c r="TC4" s="108">
        <v>11377.2</v>
      </c>
      <c r="TD4" s="108">
        <v>12888.71</v>
      </c>
      <c r="TE4" s="108">
        <v>14353.64</v>
      </c>
      <c r="TF4" s="108">
        <v>27695.63</v>
      </c>
      <c r="TG4" s="108">
        <v>13423.73</v>
      </c>
      <c r="TH4" s="108">
        <v>10072.92</v>
      </c>
      <c r="TI4" s="108">
        <v>10935.93</v>
      </c>
      <c r="TJ4" s="108">
        <v>10101.83</v>
      </c>
      <c r="TK4" s="108">
        <v>11538.06</v>
      </c>
      <c r="TL4" s="108">
        <v>13541.03</v>
      </c>
      <c r="TM4" s="108">
        <v>27796.23</v>
      </c>
      <c r="TN4" s="596">
        <v>15223.49639</v>
      </c>
      <c r="TO4" s="596">
        <v>11165.758400000001</v>
      </c>
      <c r="TP4" s="596">
        <v>11824.083979999999</v>
      </c>
      <c r="TQ4" s="596">
        <v>12478.325489999999</v>
      </c>
      <c r="TR4" s="596">
        <v>14710.87998</v>
      </c>
      <c r="TS4" s="596">
        <v>18397.041399999998</v>
      </c>
      <c r="TT4" s="596">
        <v>32565.934379999999</v>
      </c>
      <c r="TU4" s="108">
        <v>14784.36</v>
      </c>
      <c r="TV4" s="108">
        <v>11291.54</v>
      </c>
      <c r="TW4" s="108">
        <v>12950.83</v>
      </c>
      <c r="TX4" s="108">
        <v>10546.07</v>
      </c>
      <c r="TY4" s="108">
        <v>10225.42</v>
      </c>
      <c r="TZ4" s="108">
        <v>11410.47</v>
      </c>
      <c r="UA4" s="108">
        <v>21409.62</v>
      </c>
      <c r="UB4" s="108">
        <v>9952.24</v>
      </c>
      <c r="UC4" s="108">
        <v>13652.11</v>
      </c>
      <c r="UD4" s="108">
        <v>14127.87</v>
      </c>
      <c r="UE4" s="108">
        <v>13314.45</v>
      </c>
      <c r="UF4" s="108">
        <v>14120.95</v>
      </c>
      <c r="UG4" s="108">
        <v>16212.62</v>
      </c>
      <c r="UH4" s="108">
        <v>27784.83</v>
      </c>
      <c r="UI4" s="108">
        <v>17607.2</v>
      </c>
      <c r="UJ4" s="108">
        <v>13180.23</v>
      </c>
      <c r="UK4" s="108">
        <v>13139.32</v>
      </c>
      <c r="UL4" s="108">
        <v>13442.96</v>
      </c>
      <c r="UM4" s="108">
        <v>14063.55</v>
      </c>
      <c r="UN4" s="108">
        <v>15038.26</v>
      </c>
      <c r="UO4" s="108">
        <v>25744.85</v>
      </c>
      <c r="UP4" s="108">
        <v>11045.02</v>
      </c>
      <c r="UQ4" s="108">
        <v>9234.57</v>
      </c>
      <c r="UR4" s="108">
        <v>8696.76</v>
      </c>
      <c r="US4" s="108">
        <v>9187.48</v>
      </c>
      <c r="UT4" s="108">
        <v>11147.93</v>
      </c>
      <c r="UU4" s="108">
        <v>12621.9</v>
      </c>
      <c r="UV4" s="108">
        <v>23223.67</v>
      </c>
      <c r="UW4" s="596">
        <v>14179.989960000001</v>
      </c>
      <c r="UX4" s="596">
        <v>10902.510749999999</v>
      </c>
      <c r="UY4" s="596">
        <v>10562.29146</v>
      </c>
      <c r="UZ4" s="596">
        <v>10686.001850000001</v>
      </c>
      <c r="VA4" s="596">
        <v>12622.34021</v>
      </c>
      <c r="VB4" s="596">
        <v>14072.37862</v>
      </c>
      <c r="VC4" s="596">
        <v>23919.117849999999</v>
      </c>
      <c r="VD4" s="108">
        <v>14893.08</v>
      </c>
      <c r="VE4" s="108">
        <v>10833.3</v>
      </c>
      <c r="VF4" s="108">
        <v>11265.94</v>
      </c>
      <c r="VG4" s="108">
        <v>12085.57</v>
      </c>
      <c r="VH4" s="108">
        <v>12691.21</v>
      </c>
      <c r="VI4" s="108">
        <v>14044.7</v>
      </c>
      <c r="VJ4" s="108">
        <v>24979.5</v>
      </c>
      <c r="VK4" s="108">
        <v>12266.7</v>
      </c>
      <c r="VL4" s="108">
        <v>10516.61</v>
      </c>
      <c r="VM4" s="108">
        <v>10843.33</v>
      </c>
      <c r="VN4" s="108">
        <v>11454.94</v>
      </c>
      <c r="VO4" s="108">
        <v>11150.71</v>
      </c>
      <c r="VP4" s="108">
        <v>11078.51</v>
      </c>
      <c r="VQ4" s="108">
        <v>18402.759999999998</v>
      </c>
      <c r="VR4" s="108">
        <v>13003.723319999999</v>
      </c>
      <c r="VS4" s="108">
        <v>11777.933010000001</v>
      </c>
      <c r="VT4" s="108">
        <v>12322.39789</v>
      </c>
      <c r="VU4" s="108">
        <v>11917.227269999999</v>
      </c>
      <c r="VV4" s="108">
        <v>13816.86398</v>
      </c>
      <c r="VW4" s="108">
        <v>15962.628559999999</v>
      </c>
      <c r="VX4" s="108">
        <v>26701.65439</v>
      </c>
      <c r="VY4" s="752">
        <v>13313.25</v>
      </c>
      <c r="VZ4" s="752">
        <v>10986.31</v>
      </c>
      <c r="WA4" s="752">
        <v>11926.15</v>
      </c>
      <c r="WB4" s="752">
        <v>11448.06</v>
      </c>
      <c r="WC4" s="752">
        <v>12536.46</v>
      </c>
      <c r="WD4" s="752">
        <v>14514.51</v>
      </c>
      <c r="WE4" s="752">
        <v>23537.95</v>
      </c>
      <c r="WF4" s="108">
        <v>14524.18</v>
      </c>
      <c r="WG4" s="108">
        <v>11487.34</v>
      </c>
      <c r="WH4" s="108">
        <v>11999.05</v>
      </c>
      <c r="WI4" s="108">
        <v>10827.61</v>
      </c>
      <c r="WJ4" s="108">
        <v>11713.74</v>
      </c>
      <c r="WK4" s="108">
        <v>13546.25</v>
      </c>
      <c r="WL4" s="108">
        <v>20332.47</v>
      </c>
      <c r="WM4" s="108">
        <v>10061.280000000001</v>
      </c>
      <c r="WN4" s="108">
        <v>8997.85</v>
      </c>
      <c r="WO4" s="108">
        <v>10060.34</v>
      </c>
      <c r="WP4" s="108">
        <v>9951.34</v>
      </c>
      <c r="WQ4" s="108">
        <v>11306.34</v>
      </c>
      <c r="WR4" s="108">
        <v>12133.39</v>
      </c>
      <c r="WS4" s="108">
        <v>18743.64</v>
      </c>
      <c r="WT4" s="108">
        <v>14041.479520000001</v>
      </c>
      <c r="WU4" s="108">
        <v>12057.97277</v>
      </c>
      <c r="WV4" s="108">
        <v>13145.397139999999</v>
      </c>
      <c r="WW4" s="108">
        <v>10781.026959999999</v>
      </c>
      <c r="WX4" s="108">
        <v>12107.0633</v>
      </c>
      <c r="WY4" s="108">
        <v>14027.78234</v>
      </c>
      <c r="WZ4" s="108">
        <v>25671.960500000001</v>
      </c>
      <c r="XA4" s="108">
        <v>16953.09</v>
      </c>
      <c r="XB4" s="108">
        <v>12290.91</v>
      </c>
      <c r="XC4" s="108">
        <v>12209.33</v>
      </c>
      <c r="XD4" s="108">
        <v>12068.85</v>
      </c>
      <c r="XE4" s="108">
        <v>12895.08</v>
      </c>
      <c r="XF4" s="108">
        <v>14970.77</v>
      </c>
      <c r="XG4" s="108">
        <v>24637.48</v>
      </c>
      <c r="XH4" s="108">
        <v>13059.509760000001</v>
      </c>
      <c r="XI4" s="108">
        <v>11608.8428</v>
      </c>
      <c r="XJ4" s="108">
        <v>12274.4084</v>
      </c>
      <c r="XK4" s="108">
        <v>11347.908890000001</v>
      </c>
      <c r="XL4" s="108">
        <v>11939.91131</v>
      </c>
      <c r="XM4" s="108">
        <v>12414.8776</v>
      </c>
      <c r="XN4" s="108">
        <v>21202.70808</v>
      </c>
      <c r="XO4" s="108">
        <v>24128.991600000001</v>
      </c>
      <c r="XP4" s="108">
        <v>10728.8959</v>
      </c>
      <c r="XQ4" s="108">
        <v>11782.839980000001</v>
      </c>
      <c r="XR4" s="108">
        <v>13566.53866</v>
      </c>
      <c r="XS4" s="108">
        <v>12022.12046</v>
      </c>
      <c r="XT4" s="108">
        <v>13322.85303</v>
      </c>
      <c r="XU4" s="108">
        <v>15266.109399999999</v>
      </c>
      <c r="XV4" s="108">
        <v>25061.91416</v>
      </c>
      <c r="XW4" s="108">
        <v>12599.283380000001</v>
      </c>
      <c r="XX4" s="108">
        <v>11962.127350000001</v>
      </c>
      <c r="XY4" s="108">
        <v>14591.84994</v>
      </c>
      <c r="XZ4" s="108">
        <v>13154.889010000001</v>
      </c>
      <c r="YA4" s="108">
        <v>14205.172399999999</v>
      </c>
      <c r="YB4" s="108">
        <v>16859.391769999998</v>
      </c>
      <c r="YC4" s="108">
        <v>15951.86472</v>
      </c>
      <c r="YD4" s="108">
        <v>13385.93823</v>
      </c>
      <c r="YE4" s="108">
        <v>12584.04199</v>
      </c>
      <c r="YF4" s="108">
        <v>13667.797790000001</v>
      </c>
      <c r="YG4" s="108">
        <v>13829.1219</v>
      </c>
      <c r="YH4" s="108">
        <v>13914.51583</v>
      </c>
      <c r="YI4" s="108">
        <v>27649.180339999999</v>
      </c>
      <c r="YJ4" s="108">
        <v>24961.84</v>
      </c>
      <c r="YK4" s="108">
        <v>18167.2</v>
      </c>
      <c r="YL4" s="108">
        <v>16684.580000000002</v>
      </c>
      <c r="YM4" s="108">
        <v>18076.34</v>
      </c>
      <c r="YN4" s="108">
        <v>19706.7</v>
      </c>
      <c r="YO4" s="108">
        <v>21967.74</v>
      </c>
      <c r="YP4" s="108">
        <v>40193.42</v>
      </c>
      <c r="YQ4" s="108">
        <v>21216.55</v>
      </c>
      <c r="YR4" s="108">
        <v>18376.54</v>
      </c>
      <c r="YS4" s="108">
        <v>22385.96</v>
      </c>
      <c r="YT4" s="108">
        <v>24223.62</v>
      </c>
      <c r="YU4" s="108">
        <v>37254.25</v>
      </c>
      <c r="YV4" s="108">
        <v>14868.29</v>
      </c>
      <c r="YW4" s="108">
        <v>28734.22</v>
      </c>
      <c r="YX4" s="756" t="s">
        <v>551</v>
      </c>
      <c r="YY4" s="756" t="s">
        <v>552</v>
      </c>
      <c r="YZ4" s="756" t="s">
        <v>553</v>
      </c>
      <c r="ZA4" s="756" t="s">
        <v>554</v>
      </c>
      <c r="ZB4" s="756" t="s">
        <v>555</v>
      </c>
      <c r="ZC4" s="756" t="s">
        <v>556</v>
      </c>
      <c r="ZD4" s="756" t="s">
        <v>557</v>
      </c>
      <c r="ZE4">
        <v>21452</v>
      </c>
      <c r="ZF4">
        <v>17959</v>
      </c>
      <c r="ZG4">
        <v>14289</v>
      </c>
      <c r="ZH4">
        <v>18220</v>
      </c>
      <c r="ZI4">
        <v>25125</v>
      </c>
      <c r="ZJ4">
        <v>23376</v>
      </c>
      <c r="ZK4">
        <v>43710</v>
      </c>
      <c r="ZL4">
        <v>20584.77</v>
      </c>
      <c r="ZM4">
        <v>17115.22</v>
      </c>
      <c r="ZN4">
        <v>21556.9</v>
      </c>
      <c r="ZO4">
        <v>21628.47</v>
      </c>
      <c r="ZP4">
        <v>24647.16</v>
      </c>
      <c r="ZQ4">
        <v>28528.86</v>
      </c>
      <c r="ZR4">
        <v>40444.879999999997</v>
      </c>
      <c r="ZS4" s="108">
        <f>25117.24-2000</f>
        <v>23117.24</v>
      </c>
      <c r="ZT4" s="108">
        <v>22394.7</v>
      </c>
      <c r="ZU4" s="108">
        <v>25629.62</v>
      </c>
      <c r="ZV4" s="108">
        <v>25913.65</v>
      </c>
      <c r="ZW4" s="108">
        <v>30849.05</v>
      </c>
      <c r="ZX4" s="108">
        <f>34294+2000</f>
        <v>36294</v>
      </c>
      <c r="ZY4" s="108">
        <v>52913.93</v>
      </c>
      <c r="ZZ4" s="108">
        <v>25915.306729232143</v>
      </c>
      <c r="AAA4" s="108">
        <v>23848.139982278171</v>
      </c>
      <c r="AAB4" s="108">
        <v>22183.03277956547</v>
      </c>
      <c r="AAC4" s="108">
        <v>25170.456525773294</v>
      </c>
      <c r="AAD4" s="108">
        <v>27788.120649459943</v>
      </c>
      <c r="AAE4" s="108">
        <v>32365.754309001582</v>
      </c>
      <c r="AAF4" s="108">
        <v>50742.550831682849</v>
      </c>
      <c r="AAG4" s="108">
        <v>33690.791718315777</v>
      </c>
      <c r="AAH4" s="108">
        <v>31320.110479901312</v>
      </c>
      <c r="AAI4" s="108">
        <v>31389.367421253788</v>
      </c>
      <c r="AAJ4" s="108">
        <v>33694.890902509826</v>
      </c>
      <c r="AAK4" s="108">
        <v>38481.592472045944</v>
      </c>
      <c r="AAL4" s="108">
        <v>40660.08848026229</v>
      </c>
      <c r="AAM4" s="108">
        <v>59545.079617605028</v>
      </c>
      <c r="AAN4" s="596">
        <f>'Tabla de Proyecciones'!AAN4*1.032493958</f>
        <v>49915.000714751688</v>
      </c>
      <c r="AAO4" s="596">
        <v>44047.944621551665</v>
      </c>
      <c r="AAP4" s="596">
        <v>50461.325986644479</v>
      </c>
      <c r="AAQ4" s="596">
        <v>47519.660702408743</v>
      </c>
      <c r="AAR4" s="596">
        <v>49805.497956624415</v>
      </c>
      <c r="AAS4" s="596">
        <f>54397.5000137378+3000</f>
        <v>57397.500013737801</v>
      </c>
      <c r="AAT4" s="596">
        <v>72835.72</v>
      </c>
      <c r="AAU4" s="596">
        <f t="shared" ca="1" si="0"/>
        <v>62357.718599548272</v>
      </c>
      <c r="AAV4" s="596">
        <v>90960.167573356448</v>
      </c>
      <c r="AAW4" s="596">
        <f t="shared" ca="1" si="0"/>
        <v>55246.409037713034</v>
      </c>
      <c r="AAX4" s="348">
        <v>0</v>
      </c>
      <c r="AAY4" s="596">
        <f t="shared" ca="1" si="1"/>
        <v>20603.139567549824</v>
      </c>
      <c r="AAZ4" s="596">
        <f t="shared" ca="1" si="1"/>
        <v>19197.488301078323</v>
      </c>
      <c r="ABA4" s="596">
        <f t="shared" ca="1" si="1"/>
        <v>26212.067312509094</v>
      </c>
      <c r="ABB4" s="596">
        <f t="shared" ca="1" si="1"/>
        <v>15332.254430550734</v>
      </c>
      <c r="ABC4" s="596">
        <f t="shared" ca="1" si="1"/>
        <v>13800.102492023505</v>
      </c>
      <c r="ABD4" s="596">
        <f t="shared" ca="1" si="1"/>
        <v>16875.491177736418</v>
      </c>
      <c r="ABE4" s="348">
        <v>0</v>
      </c>
      <c r="ABF4" s="596">
        <f t="shared" ca="1" si="1"/>
        <v>15501.521320582768</v>
      </c>
      <c r="ABG4" s="596">
        <f t="shared" ca="1" si="1"/>
        <v>13876.258969523316</v>
      </c>
      <c r="ABH4" s="596">
        <f t="shared" ca="1" si="1"/>
        <v>12143.776761944404</v>
      </c>
      <c r="ABI4">
        <v>0</v>
      </c>
      <c r="ABJ4">
        <v>0</v>
      </c>
      <c r="ABK4">
        <v>0</v>
      </c>
      <c r="ABL4">
        <v>0</v>
      </c>
      <c r="ABM4">
        <v>0</v>
      </c>
      <c r="ABN4">
        <v>0</v>
      </c>
      <c r="ABO4">
        <v>0</v>
      </c>
      <c r="ABP4">
        <v>0</v>
      </c>
      <c r="ABQ4">
        <v>0</v>
      </c>
      <c r="ABR4">
        <v>0</v>
      </c>
      <c r="ABS4">
        <v>0</v>
      </c>
      <c r="ABT4">
        <v>0</v>
      </c>
      <c r="ABU4">
        <v>0</v>
      </c>
      <c r="ABV4">
        <v>0</v>
      </c>
      <c r="ABW4">
        <v>0</v>
      </c>
      <c r="ABX4">
        <v>0</v>
      </c>
      <c r="ABY4">
        <v>0</v>
      </c>
      <c r="ABZ4">
        <v>0</v>
      </c>
      <c r="ACA4">
        <v>0</v>
      </c>
      <c r="ACB4">
        <v>0</v>
      </c>
      <c r="ACC4">
        <v>0</v>
      </c>
      <c r="ACD4">
        <v>0</v>
      </c>
      <c r="ACE4">
        <v>0</v>
      </c>
      <c r="ACF4">
        <v>0</v>
      </c>
      <c r="ACG4">
        <v>0</v>
      </c>
      <c r="ACH4">
        <v>0</v>
      </c>
      <c r="ACI4">
        <v>0</v>
      </c>
      <c r="ACJ4">
        <v>0</v>
      </c>
      <c r="ACK4">
        <v>0</v>
      </c>
      <c r="ACL4">
        <v>0</v>
      </c>
      <c r="ACM4">
        <v>0</v>
      </c>
    </row>
    <row r="5" spans="1:767">
      <c r="A5" s="598" t="s">
        <v>12</v>
      </c>
      <c r="B5" s="596">
        <f>H38*B$33</f>
        <v>0</v>
      </c>
      <c r="C5" s="596">
        <f>H38*C$33</f>
        <v>7363.8960958080015</v>
      </c>
      <c r="D5" s="596">
        <f>H38*D$33</f>
        <v>6946.4074510320006</v>
      </c>
      <c r="E5" s="596">
        <f>H38*E$33</f>
        <v>6267.3596553120005</v>
      </c>
      <c r="F5" s="596">
        <f>H38*F$33</f>
        <v>6931.3175000160008</v>
      </c>
      <c r="G5" s="596">
        <f>H38*G$33</f>
        <v>8918.1610504560012</v>
      </c>
      <c r="H5" s="596">
        <f>H38*H$33</f>
        <v>13872.694967376001</v>
      </c>
      <c r="I5" s="596">
        <f>O38*I$33</f>
        <v>4563.5389490250009</v>
      </c>
      <c r="J5" s="596">
        <f>O38*J$33</f>
        <v>4460.0834061000005</v>
      </c>
      <c r="K5" s="596">
        <f>O38*K$33</f>
        <v>4525.2220812750002</v>
      </c>
      <c r="L5" s="596">
        <f>O38*L$33</f>
        <v>4425.5982251250007</v>
      </c>
      <c r="M5" s="596">
        <f>O38*M$33</f>
        <v>4896.8956984500001</v>
      </c>
      <c r="N5" s="596">
        <f>O38*N$33</f>
        <v>6027.2432970750006</v>
      </c>
      <c r="O5" s="596">
        <f>O38*O$33</f>
        <v>9418.2860929500002</v>
      </c>
      <c r="P5" s="596">
        <f>V38*P$33</f>
        <v>8377.6161280000015</v>
      </c>
      <c r="Q5" s="596">
        <f>V38*Q$33</f>
        <v>8954.680448000001</v>
      </c>
      <c r="R5" s="596">
        <f>V38*R$33</f>
        <v>7773.395840000002</v>
      </c>
      <c r="S5" s="596">
        <f>V38*S$33</f>
        <v>7977.0656000000008</v>
      </c>
      <c r="T5" s="596">
        <f>V38*T$33</f>
        <v>8499.8179840000012</v>
      </c>
      <c r="U5" s="596">
        <f>V38*U$33</f>
        <v>10760.552320000003</v>
      </c>
      <c r="V5" s="596">
        <f>V38*V$33</f>
        <v>15546.791680000004</v>
      </c>
      <c r="W5" s="596">
        <f>AC38*W$33</f>
        <v>4029.7954410000002</v>
      </c>
      <c r="X5" s="596">
        <f>AC38*X$33</f>
        <v>4307.3745435000001</v>
      </c>
      <c r="Y5" s="596">
        <f>AC38*Y$33</f>
        <v>3739.1537925000002</v>
      </c>
      <c r="Z5" s="596">
        <f>AC38*Z$33</f>
        <v>3837.1228875000002</v>
      </c>
      <c r="AA5" s="596">
        <f>AC38*AA$33</f>
        <v>4088.5768980000003</v>
      </c>
      <c r="AB5" s="596">
        <f>AC38*AB$33</f>
        <v>5176.0338525000006</v>
      </c>
      <c r="AC5" s="596">
        <f>AC38*AC$33</f>
        <v>7478.3075850000005</v>
      </c>
      <c r="AD5" s="596">
        <f>AJ38*AD$33</f>
        <v>3816.89244405</v>
      </c>
      <c r="AE5" s="596">
        <f>AJ38*AE$33</f>
        <v>3730.3633962000004</v>
      </c>
      <c r="AF5" s="596">
        <f>AJ38*AF$33</f>
        <v>3784.8446485499999</v>
      </c>
      <c r="AG5" s="596">
        <f>AJ38*AG$33</f>
        <v>3701.52038025</v>
      </c>
      <c r="AH5" s="596">
        <f>AJ38*AH$33</f>
        <v>4095.7082648999999</v>
      </c>
      <c r="AI5" s="596">
        <f>AJ38*AI$33</f>
        <v>5041.11823215</v>
      </c>
      <c r="AJ5" s="596">
        <f>AJ38*AJ$33</f>
        <v>7877.3481339</v>
      </c>
      <c r="AK5" s="596">
        <f>AQ38*AK$33</f>
        <v>5028.5891060999993</v>
      </c>
      <c r="AL5" s="596">
        <f>AQ38*AL$33</f>
        <v>4914.5908644000001</v>
      </c>
      <c r="AM5" s="596">
        <f>AQ38*AM$33</f>
        <v>4986.3675350999993</v>
      </c>
      <c r="AN5" s="596">
        <f>AQ38*AN$33</f>
        <v>4876.5914505000001</v>
      </c>
      <c r="AO5" s="596">
        <f>AQ38*AO$33</f>
        <v>5395.9167737999996</v>
      </c>
      <c r="AP5" s="596">
        <f>AQ38*AP$33</f>
        <v>6641.453118299999</v>
      </c>
      <c r="AQ5" s="596">
        <f>AQ38*AQ$33</f>
        <v>10378.062151799999</v>
      </c>
      <c r="AR5" s="596">
        <f>[1]Hoja1!D7</f>
        <v>7461.04</v>
      </c>
      <c r="AS5" s="596">
        <f>[1]Hoja1!E7</f>
        <v>8171.61</v>
      </c>
      <c r="AT5" s="596">
        <f>[1]Hoja1!F7</f>
        <v>8682.7000000000007</v>
      </c>
      <c r="AU5" s="596">
        <f>[1]Hoja1!G7</f>
        <v>4588.1099999999997</v>
      </c>
      <c r="AV5" s="596">
        <f>[1]Hoja1!H7</f>
        <v>4685.76</v>
      </c>
      <c r="AW5" s="596">
        <f>[1]Hoja1!I7</f>
        <v>6306.98</v>
      </c>
      <c r="AX5" s="596">
        <f>[1]Hoja1!J7</f>
        <v>11780.05</v>
      </c>
      <c r="AY5" s="596">
        <f>[1]Hoja1!L7</f>
        <v>6079.93</v>
      </c>
      <c r="AZ5" s="596">
        <f>[1]Hoja1!M7</f>
        <v>5400.02</v>
      </c>
      <c r="BA5" s="596">
        <f>[1]Hoja1!N7</f>
        <v>5718.64</v>
      </c>
      <c r="BB5" s="596">
        <f>[1]Hoja1!O7</f>
        <v>4455.9399999999996</v>
      </c>
      <c r="BC5" s="596">
        <f>[1]Hoja1!P7</f>
        <v>4092.83</v>
      </c>
      <c r="BD5" s="596">
        <f>[1]Hoja1!Q7</f>
        <v>6458.49</v>
      </c>
      <c r="BE5" s="596">
        <f>[1]Hoja1!R7</f>
        <v>9428.76</v>
      </c>
      <c r="BF5" s="596">
        <f>[1]Hoja1!U7</f>
        <v>5485.25</v>
      </c>
      <c r="BG5" s="596">
        <f>[1]Hoja1!V7</f>
        <v>4427.84</v>
      </c>
      <c r="BH5" s="596">
        <f>[1]Hoja1!W7</f>
        <v>6837.57</v>
      </c>
      <c r="BI5" s="596">
        <f>[1]Hoja1!X7</f>
        <v>6842.98</v>
      </c>
      <c r="BJ5" s="596">
        <f>[1]Hoja1!Y7</f>
        <v>5581.86</v>
      </c>
      <c r="BK5" s="596">
        <f>[1]Hoja1!Z7</f>
        <v>9026.7199999999993</v>
      </c>
      <c r="BL5" s="596">
        <f>[1]Hoja1!AA7</f>
        <v>12318.06</v>
      </c>
      <c r="BM5" s="596">
        <f>[1]Hoja1!AC7</f>
        <v>4987.59</v>
      </c>
      <c r="BN5" s="596">
        <f>[1]Hoja1!AD7</f>
        <v>8350.5300000000007</v>
      </c>
      <c r="BO5" s="596">
        <f>[1]Hoja1!AE7</f>
        <v>5010.33</v>
      </c>
      <c r="BP5" s="596">
        <f>[1]Hoja1!AF7</f>
        <v>5308.6</v>
      </c>
      <c r="BQ5" s="596">
        <f>[1]Hoja1!AG7</f>
        <v>6618.5</v>
      </c>
      <c r="BR5" s="596">
        <f>[1]Hoja1!AH7</f>
        <v>7323.16</v>
      </c>
      <c r="BS5" s="596">
        <f>[1]Hoja1!AI7</f>
        <v>10892.99</v>
      </c>
      <c r="BT5" s="596">
        <f>[1]Hoja1!AK7</f>
        <v>4509.5295000000006</v>
      </c>
      <c r="BU5" s="596">
        <f>[1]Hoja1!AL7</f>
        <v>7440.3525000000009</v>
      </c>
      <c r="BV5" s="596">
        <f>[1]Hoja1!AM7</f>
        <v>5911.3564999999999</v>
      </c>
      <c r="BW5" s="596">
        <f>[1]Hoja1!AN7</f>
        <v>6058.9439999999995</v>
      </c>
      <c r="BX5" s="596">
        <f>[1]Hoja1!AO7</f>
        <v>6052.8240000000005</v>
      </c>
      <c r="BY5" s="596">
        <f>[1]Hoja1!AP7</f>
        <v>6683.3519999999999</v>
      </c>
      <c r="BZ5" s="596">
        <f>[1]Hoja1!AQ7</f>
        <v>10824.558999999999</v>
      </c>
      <c r="CA5" s="596">
        <f>[1]Hoja1!AS7</f>
        <v>7451.2619999999997</v>
      </c>
      <c r="CB5" s="596">
        <f>[1]Hoja1!AT7</f>
        <v>6483.2984999999999</v>
      </c>
      <c r="CC5" s="596">
        <f>[1]Hoja1!AU7</f>
        <v>2863.2134999999998</v>
      </c>
      <c r="CD5" s="596">
        <f>[1]Hoja1!AV7</f>
        <v>5110.1505000000006</v>
      </c>
      <c r="CE5" s="596">
        <f>[1]Hoja1!AW7</f>
        <v>3069.4074999999998</v>
      </c>
      <c r="CF5" s="596">
        <f>[1]Hoja1!AX7</f>
        <v>8260.8790000000008</v>
      </c>
      <c r="CG5" s="596">
        <f>[1]Hoja1!AY7</f>
        <v>16965.018</v>
      </c>
      <c r="CH5" s="596">
        <f>[1]Hoja1!BA7</f>
        <v>5076.0990000000002</v>
      </c>
      <c r="CI5" s="596">
        <f>[1]Hoja1!BB7</f>
        <v>5015.648000000001</v>
      </c>
      <c r="CJ5" s="596">
        <f>[1]Hoja1!BC7</f>
        <v>4723.1470000000008</v>
      </c>
      <c r="CK5" s="596">
        <f>[1]Hoja1!BD7</f>
        <v>4846.5959999999995</v>
      </c>
      <c r="CL5" s="596">
        <f>[1]Hoja1!BE7</f>
        <v>4683.5519999999997</v>
      </c>
      <c r="CM5" s="596">
        <f>[1]Hoja1!BF7</f>
        <v>11925.948499999999</v>
      </c>
      <c r="CN5" s="596">
        <f>[1]Hoja1!BG7</f>
        <v>13089.047</v>
      </c>
      <c r="CO5" s="596">
        <f>[1]Hoja1!BJ7</f>
        <v>5584.91</v>
      </c>
      <c r="CP5" s="596">
        <f>[1]Hoja1!BK7</f>
        <v>5357.72</v>
      </c>
      <c r="CQ5" s="596">
        <f>[1]Hoja1!BL7</f>
        <v>5233.55</v>
      </c>
      <c r="CR5" s="596">
        <f>[1]Hoja1!BM7</f>
        <v>9381.57</v>
      </c>
      <c r="CS5" s="596">
        <f>[1]Hoja1!BN7</f>
        <v>6549.63</v>
      </c>
      <c r="CT5" s="596">
        <f>[1]Hoja1!BO7</f>
        <v>10594.1</v>
      </c>
      <c r="CU5" s="596">
        <f>[1]Hoja1!BP7</f>
        <v>12348.69</v>
      </c>
      <c r="CV5" s="596">
        <f>[1]Hoja1!BR7</f>
        <v>4789.83</v>
      </c>
      <c r="CW5" s="596">
        <f>[1]Hoja1!BS7</f>
        <v>7786.13</v>
      </c>
      <c r="CX5" s="596">
        <f>[1]Hoja1!BT7</f>
        <v>6016.95</v>
      </c>
      <c r="CY5" s="596">
        <f>[1]Hoja1!BU7</f>
        <v>6423.96</v>
      </c>
      <c r="CZ5" s="596">
        <f>[1]Hoja1!BV7</f>
        <v>12705.55</v>
      </c>
      <c r="DA5" s="596">
        <f>[1]Hoja1!BW7</f>
        <v>12189.91</v>
      </c>
      <c r="DB5" s="596">
        <f>[1]Hoja1!BX7</f>
        <v>15354.01</v>
      </c>
      <c r="DC5" s="596">
        <f>[1]Hoja1!BZ7</f>
        <v>6831.14</v>
      </c>
      <c r="DD5" s="596">
        <f>[1]Hoja1!CA7</f>
        <v>7567.04</v>
      </c>
      <c r="DE5" s="596">
        <f>[1]Hoja1!CB7</f>
        <v>6181.11</v>
      </c>
      <c r="DF5" s="596">
        <f>[1]Hoja1!CC7</f>
        <v>9242.3799999999992</v>
      </c>
      <c r="DG5" s="596">
        <f>[1]Hoja1!CD7</f>
        <v>7905.55</v>
      </c>
      <c r="DH5" s="596">
        <f>[1]Hoja1!CE7</f>
        <v>9658.6</v>
      </c>
      <c r="DI5" s="596">
        <f>[1]Hoja1!CF7</f>
        <v>15922.79</v>
      </c>
      <c r="DJ5" s="596">
        <f>[1]Hoja1!CH7</f>
        <v>6271.61</v>
      </c>
      <c r="DK5" s="596">
        <f>[1]Hoja1!CI7</f>
        <v>9372.34</v>
      </c>
      <c r="DL5" s="596">
        <f>[1]Hoja1!CJ7</f>
        <v>6888.35</v>
      </c>
      <c r="DM5" s="596">
        <f>[1]Hoja1!CK7</f>
        <v>7825.93</v>
      </c>
      <c r="DN5" s="596">
        <f>[1]Hoja1!CL7</f>
        <v>9172.6</v>
      </c>
      <c r="DO5" s="596">
        <f>[1]Hoja1!CM7</f>
        <v>14414.43</v>
      </c>
      <c r="DP5" s="596">
        <f>[1]Hoja1!CN7</f>
        <v>19976.87</v>
      </c>
      <c r="DQ5" s="596">
        <f>[1]Hoja1!CQ7</f>
        <v>19108.310000000001</v>
      </c>
      <c r="DR5" s="596">
        <f>[1]Hoja1!CR7</f>
        <v>7778.49</v>
      </c>
      <c r="DS5" s="596">
        <f>[1]Hoja1!CS7</f>
        <v>8633.68</v>
      </c>
      <c r="DT5" s="596">
        <f>[1]Hoja1!CT7</f>
        <v>9473.7199999999993</v>
      </c>
      <c r="DU5" s="596">
        <f>[1]Hoja1!CU7</f>
        <v>8539.16</v>
      </c>
      <c r="DV5" s="596">
        <f>[1]Hoja1!CV7</f>
        <v>14213.04</v>
      </c>
      <c r="DW5" s="596">
        <f>[1]Hoja1!CW7</f>
        <v>17441.61</v>
      </c>
      <c r="DX5" s="596">
        <f>[1]Hoja1!CY7</f>
        <v>8574.1424999999999</v>
      </c>
      <c r="DY5" s="596">
        <f>[1]Hoja1!CZ7</f>
        <v>13064.227000000001</v>
      </c>
      <c r="DZ5" s="596">
        <f>[1]Hoja1!DA7</f>
        <v>13481.4845</v>
      </c>
      <c r="EA5" s="596">
        <f>[1]Hoja1!DB7</f>
        <v>15665.016</v>
      </c>
      <c r="EB5" s="596">
        <f>[1]Hoja1!DC7</f>
        <v>7757.1109999999999</v>
      </c>
      <c r="EC5" s="596">
        <f>[1]Hoja1!DD7</f>
        <v>8064.5510000000004</v>
      </c>
      <c r="ED5" s="596">
        <f>[1]Hoja1!DE7</f>
        <v>14146.913</v>
      </c>
      <c r="EE5" s="596">
        <f>[1]Hoja1!DG7</f>
        <v>6323.0399999999991</v>
      </c>
      <c r="EF5" s="596">
        <f>[1]Hoja1!DH7</f>
        <v>9207.8080000000009</v>
      </c>
      <c r="EG5" s="596">
        <f>[1]Hoja1!DI7</f>
        <v>6074.0400000000009</v>
      </c>
      <c r="EH5" s="596">
        <f>[1]Hoja1!DJ7</f>
        <v>5043.9900000000007</v>
      </c>
      <c r="EI5" s="596">
        <f>[1]Hoja1!DK7</f>
        <v>5283.3359999999993</v>
      </c>
      <c r="EJ5" s="596">
        <f>[1]Hoja1!DL7</f>
        <v>10886.759999999998</v>
      </c>
      <c r="EK5" s="596">
        <f>[1]Hoja1!DM7</f>
        <v>10644.237000000001</v>
      </c>
      <c r="EL5" s="596">
        <f>[1]Hoja1!DO7</f>
        <v>5494.3130000000001</v>
      </c>
      <c r="EM5" s="596">
        <f>[1]Hoja1!DP7</f>
        <v>4942.179000000001</v>
      </c>
      <c r="EN5" s="596">
        <f>[1]Hoja1!DQ7</f>
        <v>5626.2800000000007</v>
      </c>
      <c r="EO5" s="596">
        <f>[1]Hoja1!DR7</f>
        <v>6227.3519999999999</v>
      </c>
      <c r="EP5" s="596">
        <f>[1]Hoja1!DS7</f>
        <v>5694.2039999999997</v>
      </c>
      <c r="EQ5" s="596">
        <f>[1]Hoja1!DT7</f>
        <v>8190.4000000000005</v>
      </c>
      <c r="ER5" s="596">
        <f>[1]Hoja1!DU7</f>
        <v>12582.804</v>
      </c>
      <c r="ES5" s="596">
        <f>[1]Hoja1!DX7</f>
        <v>7409.9130000000005</v>
      </c>
      <c r="ET5" s="596">
        <f>[1]Hoja1!DY7</f>
        <v>6595.5225</v>
      </c>
      <c r="EU5" s="596">
        <f>[1]Hoja1!DZ7</f>
        <v>6636</v>
      </c>
      <c r="EV5" s="596">
        <f>[1]Hoja1!EA7</f>
        <v>7463.1450000000004</v>
      </c>
      <c r="EW5" s="596">
        <f>[1]Hoja1!EB7</f>
        <v>8455.3035</v>
      </c>
      <c r="EX5" s="596">
        <f>[1]Hoja1!EC7</f>
        <v>11015.655000000001</v>
      </c>
      <c r="EY5" s="596">
        <f>[1]Hoja1!ED7</f>
        <v>12734.515500000001</v>
      </c>
      <c r="EZ5" s="596">
        <f>[1]Hoja1!EF7</f>
        <v>9034.0739999999987</v>
      </c>
      <c r="FA5" s="596">
        <f>[1]Hoja1!EG7</f>
        <v>5512.92</v>
      </c>
      <c r="FB5" s="596">
        <f>[1]Hoja1!EH7</f>
        <v>5191.9350000000004</v>
      </c>
      <c r="FC5" s="596">
        <f>[1]Hoja1!EI7</f>
        <v>4813.0845000000008</v>
      </c>
      <c r="FD5" s="596">
        <f>[1]Hoja1!EJ7</f>
        <v>6350.4494999999997</v>
      </c>
      <c r="FE5" s="596">
        <f>[1]Hoja1!EK7</f>
        <v>8130.0859999999993</v>
      </c>
      <c r="FF5" s="596">
        <f>[1]Hoja1!EL7</f>
        <v>11831.663999999999</v>
      </c>
      <c r="FG5" s="596">
        <f>[1]Hoja1!EN7</f>
        <v>5855.4615000000003</v>
      </c>
      <c r="FH5" s="596">
        <f>[1]Hoja1!EO7</f>
        <v>7808.1464999999998</v>
      </c>
      <c r="FI5" s="596">
        <f>[1]Hoja1!EP7</f>
        <v>6462.4068000000007</v>
      </c>
      <c r="FJ5" s="596">
        <f>[1]Hoja1!EQ7</f>
        <v>5564.0860000000002</v>
      </c>
      <c r="FK5" s="596">
        <f>[1]Hoja1!ER7</f>
        <v>7041.1439999999993</v>
      </c>
      <c r="FL5" s="596">
        <f>[1]Hoja1!ES7</f>
        <v>9469.2124999999996</v>
      </c>
      <c r="FM5" s="596">
        <f>[1]Hoja1!ET7</f>
        <v>15160.103999999999</v>
      </c>
      <c r="FN5" s="596">
        <f>[1]Hoja1!EV7</f>
        <v>10574.1005</v>
      </c>
      <c r="FO5" s="596">
        <f>[1]Hoja1!EW7</f>
        <v>7089.6870000000008</v>
      </c>
      <c r="FP5" s="596">
        <f>[1]Hoja1!EX7</f>
        <v>6449.7510000000002</v>
      </c>
      <c r="FQ5" s="596">
        <f>[1]Hoja1!EY7</f>
        <v>8596.7309999999998</v>
      </c>
      <c r="FR5" s="596">
        <f>[1]Hoja1!EZ7</f>
        <v>7535.5280000000012</v>
      </c>
      <c r="FS5" s="596">
        <f>[1]Hoja1!FA7</f>
        <v>7188.2199999999993</v>
      </c>
      <c r="FT5" s="596">
        <f>[1]Hoja1!FB7</f>
        <v>18370.233</v>
      </c>
      <c r="FU5" s="596">
        <f>[1]Hoja1!FD7</f>
        <v>10513.314</v>
      </c>
      <c r="FV5" s="596">
        <f>[1]Hoja1!FE7</f>
        <v>5610.9795000000004</v>
      </c>
      <c r="FW5" s="596">
        <f>[1]Hoja1!FF7</f>
        <v>6252.067500000001</v>
      </c>
      <c r="FX5" s="596">
        <f>[1]Hoja1!FG7</f>
        <v>5091.8999999999996</v>
      </c>
      <c r="FY5" s="596">
        <f>[1]Hoja1!FH7</f>
        <v>7478</v>
      </c>
      <c r="FZ5" s="596">
        <f>[1]Hoja1!FI7</f>
        <v>9049.9499999999989</v>
      </c>
      <c r="GA5" s="596">
        <f>[1]Hoja1!FJ7</f>
        <v>11452.1085</v>
      </c>
      <c r="GB5" s="596">
        <f>[1]Hoja1!FM7</f>
        <v>14579.397000000001</v>
      </c>
      <c r="GC5" s="596">
        <f>[1]Hoja1!FN7</f>
        <v>10073.133</v>
      </c>
      <c r="GD5" s="596">
        <f>[1]Hoja1!FO7</f>
        <v>11394.054</v>
      </c>
      <c r="GE5" s="596">
        <f>[1]Hoja1!FP7</f>
        <v>11748.4395</v>
      </c>
      <c r="GF5" s="596">
        <f>[1]Hoja1!FQ7</f>
        <v>14565.263999999999</v>
      </c>
      <c r="GG5" s="596">
        <f>[1]Hoja1!FR7</f>
        <v>13394.6595</v>
      </c>
      <c r="GH5" s="596">
        <f>[1]Hoja1!FS7</f>
        <v>18244.024999999998</v>
      </c>
      <c r="GI5" s="596">
        <f>[1]Hoja1!FU7</f>
        <v>6679.2220000000007</v>
      </c>
      <c r="GJ5" s="596">
        <f>[1]Hoja1!FV7</f>
        <v>10924.265000000001</v>
      </c>
      <c r="GK5" s="596">
        <f>[1]Hoja1!FW7</f>
        <v>8161.7690000000002</v>
      </c>
      <c r="GL5" s="596">
        <f>[1]Hoja1!FX7</f>
        <v>7631.5494999999992</v>
      </c>
      <c r="GM5" s="596">
        <f>[1]Hoja1!FY7</f>
        <v>11119.248000000001</v>
      </c>
      <c r="GN5" s="596">
        <f>[1]Hoja1!FZ7</f>
        <v>11353.74</v>
      </c>
      <c r="GO5" s="596">
        <f>[1]Hoja1!GA7</f>
        <v>13114.332</v>
      </c>
      <c r="GP5" s="596">
        <f>[1]Hoja1!GC7</f>
        <v>5084.7709999999997</v>
      </c>
      <c r="GQ5" s="596">
        <f>[1]Hoja1!GD7</f>
        <v>6049.0919999999996</v>
      </c>
      <c r="GR5" s="596">
        <f>[1]Hoja1!GE7</f>
        <v>8156.9039999999995</v>
      </c>
      <c r="GS5" s="596">
        <f>[1]Hoja1!GF7</f>
        <v>8217.3850000000002</v>
      </c>
      <c r="GT5" s="596">
        <f>[1]Hoja1!GG7</f>
        <v>10896.963</v>
      </c>
      <c r="GU5" s="596">
        <f>[1]Hoja1!GH7</f>
        <v>12548.382000000001</v>
      </c>
      <c r="GV5" s="596">
        <f>[1]Hoja1!GI7</f>
        <v>11422.697000000002</v>
      </c>
      <c r="GW5" s="596">
        <f>[1]Hoja1!GK7</f>
        <v>11664.0705</v>
      </c>
      <c r="GX5" s="596">
        <f>[1]Hoja1!GL7</f>
        <v>10242.24</v>
      </c>
      <c r="GY5" s="596">
        <f>[1]Hoja1!GM7</f>
        <v>6662.1480000000001</v>
      </c>
      <c r="GZ5" s="596">
        <f>[1]Hoja1!GN7</f>
        <v>5268.1080000000002</v>
      </c>
      <c r="HA5" s="596">
        <f>[1]Hoja1!GO7</f>
        <v>6730.0860000000011</v>
      </c>
      <c r="HB5" s="596">
        <f>[1]Hoja1!GP7</f>
        <v>10708.362999999999</v>
      </c>
      <c r="HC5" s="596">
        <f>[1]Hoja1!GQ7</f>
        <v>16272.246999999999</v>
      </c>
      <c r="HD5" s="596">
        <f>[1]Hoja1!GT7</f>
        <v>6973.7744999999995</v>
      </c>
      <c r="HE5" s="596">
        <f>[1]Hoja1!GU7</f>
        <v>6965.2170000000006</v>
      </c>
      <c r="HF5" s="596">
        <f>[1]Hoja1!GV7</f>
        <v>6863.8919999999998</v>
      </c>
      <c r="HG5" s="596">
        <f>[1]Hoja1!GW7</f>
        <v>5779.8959999999997</v>
      </c>
      <c r="HH5" s="596">
        <f>[1]Hoja1!GX7</f>
        <v>7219.1805000000004</v>
      </c>
      <c r="HI5" s="596">
        <f>[1]Hoja1!GY7</f>
        <v>8490.4844999999987</v>
      </c>
      <c r="HJ5" s="596">
        <f>[1]Hoja1!GZ7</f>
        <v>8859.3960000000006</v>
      </c>
      <c r="HK5" s="596">
        <f>[1]Hoja1!HB7</f>
        <v>6776.8154999999997</v>
      </c>
      <c r="HL5" s="596">
        <f>[1]Hoja1!HC7</f>
        <v>5280.223</v>
      </c>
      <c r="HM5" s="596">
        <f>[1]Hoja1!HD7</f>
        <v>6291.1590000000006</v>
      </c>
      <c r="HN5" s="596">
        <f>[1]Hoja1!HE7</f>
        <v>6316.7475000000004</v>
      </c>
      <c r="HO5" s="596">
        <f>[1]Hoja1!HF7</f>
        <v>5251.4549999999999</v>
      </c>
      <c r="HP5" s="596">
        <f>[1]Hoja1!HG7</f>
        <v>8604.9704999999994</v>
      </c>
      <c r="HQ5" s="596">
        <f>[1]Hoja1!HH7</f>
        <v>9995.8679999999986</v>
      </c>
      <c r="HR5" s="596">
        <f>[1]Hoja1!HJ7</f>
        <v>5378.197000000001</v>
      </c>
      <c r="HS5" s="596">
        <f>[1]Hoja1!HK7</f>
        <v>5502.5315000000001</v>
      </c>
      <c r="HT5" s="596">
        <f>[1]Hoja1!HL7</f>
        <v>5991</v>
      </c>
      <c r="HU5" s="596">
        <f>[1]Hoja1!HM7</f>
        <v>4944.8279999999995</v>
      </c>
      <c r="HV5" s="596">
        <f>[1]Hoja1!HN7</f>
        <v>8231.4359999999997</v>
      </c>
      <c r="HW5" s="596">
        <f>[1]Hoja1!HO7</f>
        <v>7867.98</v>
      </c>
      <c r="HX5" s="596">
        <f>[1]Hoja1!HP7</f>
        <v>9244.0079999999998</v>
      </c>
      <c r="HY5" s="596">
        <f>[1]Hoja1!HR7</f>
        <v>11592.4095</v>
      </c>
      <c r="HZ5" s="596">
        <f>[1]Hoja1!HS7</f>
        <v>8220.4184999999998</v>
      </c>
      <c r="IA5" s="596">
        <f>[1]Hoja1!HT7</f>
        <v>6946.1879999999992</v>
      </c>
      <c r="IB5" s="596">
        <f>[1]Hoja1!HU7</f>
        <v>6766.956000000001</v>
      </c>
      <c r="IC5" s="596">
        <f>[1]Hoja1!HV7</f>
        <v>6904.2240000000002</v>
      </c>
      <c r="ID5" s="596">
        <f>[1]Hoja1!HW7</f>
        <v>8487.1200000000008</v>
      </c>
      <c r="IE5" s="596">
        <f>[1]Hoja1!HX7</f>
        <v>15861.888000000001</v>
      </c>
      <c r="IF5" s="596">
        <f>[1]Hoja1!IA7</f>
        <v>12861.325100000002</v>
      </c>
      <c r="IG5" s="596">
        <f>[1]Hoja1!IB7</f>
        <v>6860.9530000000004</v>
      </c>
      <c r="IH5" s="596">
        <f>[1]Hoja1!IC7</f>
        <v>3214.3888000000002</v>
      </c>
      <c r="II5" s="596">
        <f>[1]Hoja1!ID7</f>
        <v>4453.4124000000002</v>
      </c>
      <c r="IJ5" s="596">
        <f>[1]Hoja1!IE7</f>
        <v>7215.7716000000009</v>
      </c>
      <c r="IK5" s="596">
        <f>[1]Hoja1!IF7</f>
        <v>8680.2633999999998</v>
      </c>
      <c r="IL5" s="596">
        <f>[1]Hoja1!IG7</f>
        <v>13267.325000000001</v>
      </c>
      <c r="IM5" s="596">
        <f>[1]Hoja1!II7</f>
        <v>6339.585</v>
      </c>
      <c r="IN5" s="596">
        <f>[1]Hoja1!IJ7</f>
        <v>4525.2719999999999</v>
      </c>
      <c r="IO5" s="596">
        <f>[1]Hoja1!IK7</f>
        <v>6591.7560000000003</v>
      </c>
      <c r="IP5" s="596">
        <f>[1]Hoja1!IL7</f>
        <v>5260.5959999999995</v>
      </c>
      <c r="IQ5" s="596">
        <f>[1]Hoja1!IM7</f>
        <v>6633.348</v>
      </c>
      <c r="IR5" s="596">
        <f>[1]Hoja1!IN7</f>
        <v>7151.0519999999997</v>
      </c>
      <c r="IS5" s="596">
        <f>[1]Hoja1!IO7</f>
        <v>12300.6345</v>
      </c>
      <c r="IT5" s="596">
        <f>[1]Hoja1!IQ7</f>
        <v>4442.9330000000009</v>
      </c>
      <c r="IU5" s="596">
        <f>[1]Hoja1!IR7</f>
        <v>5604.3350000000009</v>
      </c>
      <c r="IV5" s="596">
        <f>[1]Hoja1!IS7</f>
        <v>5338.0690000000004</v>
      </c>
      <c r="IW5" s="596">
        <f>[1]Hoja1!IT7</f>
        <v>7358.0100000000011</v>
      </c>
      <c r="IX5" s="596">
        <f>[1]Hoja1!IU7</f>
        <v>7724.7390000000005</v>
      </c>
      <c r="IY5" s="596">
        <f>[1]Hoja1!IV7</f>
        <v>8359.9009999999998</v>
      </c>
      <c r="IZ5" s="596">
        <f>[1]Hoja1!IW7</f>
        <v>11135.189000000002</v>
      </c>
      <c r="JA5" s="596">
        <f>[1]Hoja1!IY7</f>
        <v>4239.5784999999996</v>
      </c>
      <c r="JB5" s="596">
        <f>[1]Hoja1!IZ7</f>
        <v>4806.3</v>
      </c>
      <c r="JC5" s="596">
        <f>[1]Hoja1!JA7</f>
        <v>4809.4034999999994</v>
      </c>
      <c r="JD5" s="596">
        <f>[1]Hoja1!JB7</f>
        <v>4682.3744999999999</v>
      </c>
      <c r="JE5" s="596">
        <f>[1]Hoja1!JC7</f>
        <v>4860.2794999999996</v>
      </c>
      <c r="JF5" s="596">
        <f>[1]Hoja1!JD7</f>
        <v>6415.2269999999999</v>
      </c>
      <c r="JG5" s="596">
        <f>[1]Hoja1!JE7</f>
        <v>13287.151500000002</v>
      </c>
      <c r="JH5" s="596">
        <f>[1]Hoja1!JG7</f>
        <v>4094.5</v>
      </c>
      <c r="JI5" s="596">
        <f>[1]Hoja1!JH7</f>
        <v>8937.9125000000004</v>
      </c>
      <c r="JJ5" s="596">
        <f>[1]Hoja1!JI7</f>
        <v>6733.3874999999998</v>
      </c>
      <c r="JK5" s="596">
        <f>[1]Hoja1!JJ7</f>
        <v>4607.0124999999998</v>
      </c>
      <c r="JL5" s="596">
        <f>[1]Hoja1!JK7</f>
        <v>5512.0625</v>
      </c>
      <c r="JM5" s="596">
        <f>[1]Hoja1!JL7</f>
        <v>8832.6315000000013</v>
      </c>
      <c r="JN5" s="596">
        <f>[1]Hoja1!JM7</f>
        <v>8085.3255000000008</v>
      </c>
      <c r="JO5" s="596">
        <f>[1]Hoja1!JP7</f>
        <v>5424.384</v>
      </c>
      <c r="JP5" s="596">
        <f>[1]Hoja1!JQ7</f>
        <v>5862.8350000000009</v>
      </c>
      <c r="JQ5" s="596">
        <f>[1]Hoja1!JR7</f>
        <v>4782.8154999999997</v>
      </c>
      <c r="JR5" s="596">
        <f>[1]Hoja1!JS7</f>
        <v>4842.7610000000004</v>
      </c>
      <c r="JS5" s="596">
        <f>[1]Hoja1!JT7</f>
        <v>8021.9260000000004</v>
      </c>
      <c r="JT5" s="596">
        <f>[1]Hoja1!JU7</f>
        <v>7425.9769999999999</v>
      </c>
      <c r="JU5" s="596">
        <f>[1]Hoja1!JV7</f>
        <v>12167.663999999999</v>
      </c>
      <c r="JV5" s="596">
        <f>[1]Hoja1!JX7</f>
        <v>4818.8690000000006</v>
      </c>
      <c r="JW5" s="596">
        <f>[1]Hoja1!JY7</f>
        <v>4302.4544999999998</v>
      </c>
      <c r="JX5" s="596">
        <f>[1]Hoja1!JZ7</f>
        <v>6711.2430000000004</v>
      </c>
      <c r="JY5" s="596">
        <f>[1]Hoja1!KA7</f>
        <v>6560.8994999999995</v>
      </c>
      <c r="JZ5" s="596">
        <f>[1]Hoja1!KB7</f>
        <v>5755.5479999999998</v>
      </c>
      <c r="KA5" s="596">
        <f>[1]Hoja1!KC7</f>
        <v>8894.5344000000005</v>
      </c>
      <c r="KB5" s="596">
        <f>[1]Hoja1!KD7</f>
        <v>11332.318499999999</v>
      </c>
      <c r="KC5" s="596">
        <f>[1]Hoja1!KF7</f>
        <v>6009.78</v>
      </c>
      <c r="KD5" s="596">
        <f>[1]Hoja1!KG7</f>
        <v>5395.92</v>
      </c>
      <c r="KE5" s="596">
        <f>[1]Hoja1!KH7</f>
        <v>4803.1679999999997</v>
      </c>
      <c r="KF5" s="596">
        <f>[1]Hoja1!KI7</f>
        <v>4126.9560000000001</v>
      </c>
      <c r="KG5" s="596">
        <f>[1]Hoja1!KJ7</f>
        <v>7762.9216000000015</v>
      </c>
      <c r="KH5" s="596">
        <f>[1]Hoja1!KK7</f>
        <v>8846.1720000000005</v>
      </c>
      <c r="KI5" s="596">
        <f>[1]Hoja1!KL7</f>
        <v>17640.640500000001</v>
      </c>
      <c r="KJ5" s="596">
        <f>[1]Hoja1!KN7</f>
        <v>8375.9674999999988</v>
      </c>
      <c r="KK5" s="596">
        <f>[1]Hoja1!KO7</f>
        <v>10582</v>
      </c>
      <c r="KL5" s="596">
        <f>[1]Hoja1!KP7</f>
        <v>10480.9375</v>
      </c>
      <c r="KM5" s="596">
        <f>[1]Hoja1!KQ7</f>
        <v>12843.797999999999</v>
      </c>
      <c r="KN5" s="596">
        <f>[1]Hoja1!KR7</f>
        <v>14622.126400000001</v>
      </c>
      <c r="KO5" s="596">
        <f>[1]Hoja1!KS7</f>
        <v>14787.217499999999</v>
      </c>
      <c r="KP5" s="596">
        <f>[1]Hoja1!KT7</f>
        <v>27009.486000000001</v>
      </c>
      <c r="KQ5" s="596">
        <f>[1]Hoja1!KW7</f>
        <v>12634.702499999999</v>
      </c>
      <c r="KR5" s="596">
        <f>[1]Hoja1!KX7</f>
        <v>15759.484999999999</v>
      </c>
      <c r="KS5" s="596">
        <f>[1]Hoja1!KY7</f>
        <v>9094.6139999999996</v>
      </c>
      <c r="KT5" s="596">
        <f>[1]Hoja1!KZ7</f>
        <v>7391.0959999999995</v>
      </c>
      <c r="KU5" s="596">
        <f>[1]Hoja1!LA7</f>
        <v>5912.45</v>
      </c>
      <c r="KV5" s="596">
        <f>[1]Hoja1!LB7</f>
        <v>9457.0479999999989</v>
      </c>
      <c r="KW5" s="596">
        <f>[1]Hoja1!LC7</f>
        <v>13002.716499999999</v>
      </c>
      <c r="KX5" s="596">
        <f>[1]Hoja1!LE7</f>
        <v>8902.8860000000004</v>
      </c>
      <c r="KY5" s="596">
        <f>[1]Hoja1!LF7</f>
        <v>8663.0535</v>
      </c>
      <c r="KZ5" s="596">
        <f>[1]Hoja1!LG7</f>
        <v>5827.0124999999998</v>
      </c>
      <c r="LA5" s="596">
        <f>[1]Hoja1!LH7</f>
        <v>8098.1734999999999</v>
      </c>
      <c r="LB5" s="596">
        <f>[1]Hoja1!LI7</f>
        <v>5058.72</v>
      </c>
      <c r="LC5" s="596">
        <f>[1]Hoja1!LJ7</f>
        <v>8876.3439999999991</v>
      </c>
      <c r="LD5" s="596">
        <f>[1]Hoja1!LK7</f>
        <v>12220.614000000001</v>
      </c>
      <c r="LE5" s="596">
        <f>[1]Hoja1!LM7</f>
        <v>6018.5999999999995</v>
      </c>
      <c r="LF5" s="596">
        <f>[1]Hoja1!LN7</f>
        <v>10154.364</v>
      </c>
      <c r="LG5" s="596">
        <f>[1]Hoja1!LO7</f>
        <v>6620.1719999999996</v>
      </c>
      <c r="LH5" s="596">
        <f>[1]Hoja1!LP7</f>
        <v>8771.6720000000005</v>
      </c>
      <c r="LI5" s="596">
        <f>[1]Hoja1!LQ7</f>
        <v>9756.5159999999996</v>
      </c>
      <c r="LJ5" s="596">
        <f>[1]Hoja1!LR7</f>
        <v>22121.531999999999</v>
      </c>
      <c r="LK5" s="596">
        <f>[1]Hoja1!LS7</f>
        <v>13973.5365</v>
      </c>
      <c r="LL5" s="596">
        <f>[1]Hoja1!LU7</f>
        <v>11692.25</v>
      </c>
      <c r="LM5" s="596">
        <f>[1]Hoja1!LV7</f>
        <v>12121.175000000001</v>
      </c>
      <c r="LN5" s="596">
        <f>[1]Hoja1!LW7</f>
        <v>11582.196</v>
      </c>
      <c r="LO5" s="596">
        <f>[1]Hoja1!LX7</f>
        <v>12508.791499999998</v>
      </c>
      <c r="LP5" s="596">
        <f>[1]Hoja1!LY7</f>
        <v>11316.586499999999</v>
      </c>
      <c r="LQ5" s="596">
        <f>[1]Hoja1!LZ7</f>
        <v>10565.82</v>
      </c>
      <c r="LR5" s="596">
        <f>[1]Hoja1!MA7</f>
        <v>21176.788499999999</v>
      </c>
      <c r="LS5" s="596">
        <f>[1]Hoja1!MD7</f>
        <v>8085.8250000000007</v>
      </c>
      <c r="LT5" s="596">
        <f>[1]Hoja1!ME7</f>
        <v>10161.371000000001</v>
      </c>
      <c r="LU5" s="596">
        <f>[1]Hoja1!MF7</f>
        <v>10554.434000000001</v>
      </c>
      <c r="LV5" s="596">
        <f>[1]Hoja1!MG7</f>
        <v>16059.483000000002</v>
      </c>
      <c r="LW5" s="596">
        <f>[1]Hoja1!MH7</f>
        <v>14892.405000000001</v>
      </c>
      <c r="LX5" s="596">
        <f>[1]Hoja1!MI7</f>
        <v>16663.180800000002</v>
      </c>
      <c r="LY5" s="596">
        <f>[1]Hoja1!MJ7</f>
        <v>25376.165099999998</v>
      </c>
      <c r="LZ5" s="596">
        <f>[1]Hoja1!ML7</f>
        <v>37577.116500000004</v>
      </c>
      <c r="MA5" s="596">
        <f>[1]Hoja1!MM7</f>
        <v>15408.446200000002</v>
      </c>
      <c r="MB5" s="596">
        <f>[1]Hoja1!MN7</f>
        <v>19157.061000000002</v>
      </c>
      <c r="MC5" s="596">
        <f>[1]Hoja1!MO7</f>
        <v>11987.19</v>
      </c>
      <c r="MD5" s="596">
        <f>[1]Hoja1!MP7</f>
        <v>14068.555200000001</v>
      </c>
      <c r="ME5" s="596">
        <f>[1]Hoja1!MQ7</f>
        <v>21050.003000000004</v>
      </c>
      <c r="MF5" s="596">
        <f>[1]Hoja1!MR7</f>
        <v>30309.804</v>
      </c>
      <c r="MG5" s="596">
        <f>[1]Hoja1!MT7</f>
        <v>16395.995000000003</v>
      </c>
      <c r="MH5" s="596">
        <f>[1]Hoja1!MU7</f>
        <v>25087.698</v>
      </c>
      <c r="MI5" s="596">
        <f>[1]Hoja1!MV7</f>
        <v>32251.582000000002</v>
      </c>
      <c r="MJ5" s="596">
        <f>[1]Hoja1!MW7</f>
        <v>27185.257000000001</v>
      </c>
      <c r="MK5" s="596">
        <f>[1]Hoja1!MX7</f>
        <v>29645.462</v>
      </c>
      <c r="ML5" s="596">
        <f>[1]Hoja1!MY7</f>
        <v>24274.107200000002</v>
      </c>
      <c r="MM5" s="596">
        <f>[1]Hoja1!MZ7</f>
        <v>34399.286999999997</v>
      </c>
      <c r="MN5" s="596">
        <f>[1]Hoja1!NB7</f>
        <v>24482.959499999997</v>
      </c>
      <c r="MO5" s="596">
        <f>[1]Hoja1!NC7</f>
        <v>35948.156400000007</v>
      </c>
      <c r="MP5" s="596">
        <f>[1]Hoja1!ND7</f>
        <v>39953.563200000004</v>
      </c>
      <c r="MQ5" s="596">
        <f>[1]Hoja1!NE7</f>
        <v>44158.574000000001</v>
      </c>
      <c r="MR5" s="596">
        <f>[1]Hoja1!NF7</f>
        <v>41740.544999999998</v>
      </c>
      <c r="MS5" s="596">
        <f>[1]Hoja1!NG7</f>
        <v>66059.564999999988</v>
      </c>
      <c r="MT5" s="596">
        <f>[1]Hoja1!NH7</f>
        <v>71122.428499999995</v>
      </c>
      <c r="MU5" s="596">
        <f>[1]Hoja1!NJ7</f>
        <v>60927.700400000002</v>
      </c>
      <c r="MV5" s="596">
        <f>[1]Hoja1!NK7</f>
        <v>0</v>
      </c>
      <c r="MW5" s="596">
        <f>[1]Hoja1!NL7</f>
        <v>10357.326000000001</v>
      </c>
      <c r="MX5" s="596">
        <f>[1]Hoja1!NM7</f>
        <v>11785.224000000002</v>
      </c>
      <c r="MY5" s="596">
        <f>[1]Hoja1!NN7</f>
        <v>11898.821000000002</v>
      </c>
      <c r="MZ5" s="596">
        <f>[1]Hoja1!NO7</f>
        <v>19801.21</v>
      </c>
      <c r="NA5" s="596">
        <f>[1]Hoja1!NP7</f>
        <v>22957.91</v>
      </c>
      <c r="NB5" s="596">
        <f>[1]Hoja1!NS7</f>
        <v>9026.9969999999994</v>
      </c>
      <c r="NC5" s="596">
        <f>[1]Hoja1!NT7</f>
        <v>0</v>
      </c>
      <c r="ND5" s="596">
        <f>[1]Hoja1!NU7</f>
        <v>8298.969000000001</v>
      </c>
      <c r="NE5" s="596">
        <f>[1]Hoja1!NV7</f>
        <v>5975.9804999999997</v>
      </c>
      <c r="NF5" s="596">
        <f>[1]Hoja1!NW7</f>
        <v>10101.586000000001</v>
      </c>
      <c r="NG5" s="596">
        <f>[1]Hoja1!NX7</f>
        <v>12976.772499999999</v>
      </c>
      <c r="NH5" s="596">
        <f>[1]Hoja1!NY7</f>
        <v>11546.632499999998</v>
      </c>
      <c r="NI5" s="596">
        <f>[1]Hoja1!OA7</f>
        <v>8011.2794999999996</v>
      </c>
      <c r="NJ5" s="596">
        <f>[1]Hoja1!OB7</f>
        <v>11324.907000000001</v>
      </c>
      <c r="NK5" s="596">
        <f>[1]Hoja1!OC7</f>
        <v>7372.8839999999991</v>
      </c>
      <c r="NL5" s="596">
        <f>[1]Hoja1!OD7</f>
        <v>6462.6894999999986</v>
      </c>
      <c r="NM5" s="596">
        <f>[1]Hoja1!OE7</f>
        <v>5413.8810000000003</v>
      </c>
      <c r="NN5" s="596">
        <f>[1]Hoja1!OF7</f>
        <v>6842.1870000000008</v>
      </c>
      <c r="NO5" s="596">
        <f>[1]Hoja1!OG7</f>
        <v>7009.9365000000007</v>
      </c>
      <c r="NP5" s="596">
        <f>[1]Hoja1!OI7</f>
        <v>4707.3620000000001</v>
      </c>
      <c r="NQ5" s="596">
        <f>[1]Hoja1!OJ7</f>
        <v>4231.9639999999999</v>
      </c>
      <c r="NR5" s="596">
        <f>[1]Hoja1!OK7</f>
        <v>5264.8090000000002</v>
      </c>
      <c r="NS5" s="596">
        <f>[1]Hoja1!OL7</f>
        <v>4687.74</v>
      </c>
      <c r="NT5" s="596">
        <f>[1]Hoja1!OM7</f>
        <v>5272.2780000000002</v>
      </c>
      <c r="NU5" s="596">
        <f>[1]Hoja1!ON7</f>
        <v>6108.2840000000006</v>
      </c>
      <c r="NV5" s="596">
        <f>[1]Hoja1!OO7</f>
        <v>9143.8305</v>
      </c>
      <c r="NW5" s="596">
        <f>[1]Hoja1!OQ7</f>
        <v>4099.2105000000001</v>
      </c>
      <c r="NX5" s="596">
        <f>[1]Hoja1!OR7</f>
        <v>5711.7480000000005</v>
      </c>
      <c r="NY5" s="596">
        <f>[1]Hoja1!OS7</f>
        <v>3937.5050000000001</v>
      </c>
      <c r="NZ5" s="596">
        <f>[1]Hoja1!OT7</f>
        <v>4321.116</v>
      </c>
      <c r="OA5" s="596">
        <f>[1]Hoja1!OU7</f>
        <v>5455.1879999999992</v>
      </c>
      <c r="OB5" s="596">
        <f>[1]Hoja1!OV7</f>
        <v>4985.6399999999994</v>
      </c>
      <c r="OC5" s="596">
        <f>[1]Hoja1!OW7</f>
        <v>7363.5450000000001</v>
      </c>
      <c r="OD5" s="596">
        <f>[1]Hoja1!OY7</f>
        <v>7273.9170000000004</v>
      </c>
      <c r="OE5" s="596">
        <f>[1]Hoja1!OZ7</f>
        <v>4635.0059999999994</v>
      </c>
      <c r="OF5" s="596">
        <f>[1]Hoja1!PA7</f>
        <v>5447.8834999999999</v>
      </c>
      <c r="OG5" s="596">
        <f>[1]Hoja1!PB7</f>
        <v>4318.3125</v>
      </c>
      <c r="OH5" s="596">
        <f>[1]Hoja1!PC7</f>
        <v>4782.8110000000006</v>
      </c>
      <c r="OI5" s="596">
        <f>[1]Hoja1!PD7</f>
        <v>5639.6879999999992</v>
      </c>
      <c r="OJ5" s="596">
        <f>[1]Hoja1!PE7</f>
        <v>10749.353999999999</v>
      </c>
      <c r="OK5">
        <f>[2]SUC!B34</f>
        <v>6641.1225000000004</v>
      </c>
      <c r="OL5">
        <f>[2]SUC!C34</f>
        <v>5711.8871250000002</v>
      </c>
      <c r="OM5">
        <f>[2]SUC!D34</f>
        <v>6447.3457500000004</v>
      </c>
      <c r="ON5">
        <f>[2]SUC!E34</f>
        <v>6439.4718750000002</v>
      </c>
      <c r="OO5">
        <f>[2]SUC!F34</f>
        <v>6141.5381250000009</v>
      </c>
      <c r="OP5">
        <f>[2]SUC!G34</f>
        <v>7897.6473750000005</v>
      </c>
      <c r="OQ5">
        <f>[2]SUC!H34</f>
        <v>10757.055375</v>
      </c>
      <c r="OR5" s="712">
        <v>7846.88</v>
      </c>
      <c r="OS5" s="712">
        <v>6686.84</v>
      </c>
      <c r="OT5" s="712">
        <v>12248.29</v>
      </c>
      <c r="OU5" s="712">
        <v>13091.13</v>
      </c>
      <c r="OV5" s="712">
        <v>6300.4</v>
      </c>
      <c r="OW5" s="712">
        <v>7392.63</v>
      </c>
      <c r="OX5" s="712">
        <v>9965.14</v>
      </c>
      <c r="OY5" s="741">
        <v>6081</v>
      </c>
      <c r="OZ5" s="741">
        <v>5423</v>
      </c>
      <c r="PA5" s="741">
        <v>5084</v>
      </c>
      <c r="PB5" s="741">
        <v>5344</v>
      </c>
      <c r="PC5" s="741">
        <v>3981</v>
      </c>
      <c r="PD5" s="741">
        <v>5546</v>
      </c>
      <c r="PE5" s="741">
        <v>9458</v>
      </c>
      <c r="PF5" s="712">
        <v>6340.29</v>
      </c>
      <c r="PG5" s="712">
        <v>4654.366</v>
      </c>
      <c r="PH5" s="712">
        <v>6415.0290000000005</v>
      </c>
      <c r="PI5" s="712">
        <v>6200.0929999999998</v>
      </c>
      <c r="PJ5" s="712">
        <v>6278.8010000000004</v>
      </c>
      <c r="PK5" s="712">
        <v>9486.75</v>
      </c>
      <c r="PL5" s="712">
        <v>13168.67</v>
      </c>
      <c r="PM5" s="712">
        <v>7521.17</v>
      </c>
      <c r="PN5" s="712">
        <v>6215</v>
      </c>
      <c r="PO5" s="712">
        <v>6744.91</v>
      </c>
      <c r="PP5" s="712">
        <v>6687.09</v>
      </c>
      <c r="PQ5" s="712">
        <v>6488.73</v>
      </c>
      <c r="PR5" s="712">
        <v>8003.12</v>
      </c>
      <c r="PS5" s="712">
        <v>12462.99</v>
      </c>
      <c r="PT5" s="717">
        <v>7766.3716800000002</v>
      </c>
      <c r="PU5" s="717">
        <v>6459.0469199999998</v>
      </c>
      <c r="PV5" s="717">
        <v>7556.2168899999997</v>
      </c>
      <c r="PW5" s="717">
        <v>6966.0529299999998</v>
      </c>
      <c r="PX5" s="717">
        <v>6448.4938000000002</v>
      </c>
      <c r="PY5" s="717">
        <v>8130.5087400000002</v>
      </c>
      <c r="PZ5" s="717">
        <v>12029.371999999999</v>
      </c>
      <c r="QA5" s="108">
        <v>7760.71</v>
      </c>
      <c r="QB5" s="108">
        <v>6578.4</v>
      </c>
      <c r="QC5" s="108">
        <v>6943.44</v>
      </c>
      <c r="QD5" s="108">
        <v>6742</v>
      </c>
      <c r="QE5" s="108">
        <v>6714.54</v>
      </c>
      <c r="QF5" s="108">
        <v>8262.58</v>
      </c>
      <c r="QG5" s="108">
        <v>11709.68</v>
      </c>
      <c r="QH5" s="108">
        <v>7807.46</v>
      </c>
      <c r="QI5" s="108">
        <v>9695.9</v>
      </c>
      <c r="QJ5" s="108">
        <v>9844.73</v>
      </c>
      <c r="QK5" s="108">
        <v>10039.120000000001</v>
      </c>
      <c r="QL5" s="108">
        <v>10629.66</v>
      </c>
      <c r="QM5" s="108">
        <v>6149.65</v>
      </c>
      <c r="QN5" s="108">
        <v>10731.31</v>
      </c>
      <c r="QO5" s="596">
        <v>8369.9370600000002</v>
      </c>
      <c r="QP5" s="596">
        <v>8722.8483049999995</v>
      </c>
      <c r="QQ5" s="596">
        <v>8947.3702799999992</v>
      </c>
      <c r="QR5" s="596">
        <v>8403.3105749999995</v>
      </c>
      <c r="QS5" s="596">
        <v>8821.0835599999991</v>
      </c>
      <c r="QT5" s="596">
        <v>12059.739020000001</v>
      </c>
      <c r="QU5" s="596">
        <v>16924.776099999999</v>
      </c>
      <c r="QV5" s="712">
        <v>8180.16</v>
      </c>
      <c r="QW5" s="712">
        <v>6654.64</v>
      </c>
      <c r="QX5" s="712">
        <v>7154.71</v>
      </c>
      <c r="QY5" s="712">
        <v>6661.08</v>
      </c>
      <c r="QZ5" s="712">
        <v>6222.52</v>
      </c>
      <c r="RA5" s="712">
        <v>7365.81</v>
      </c>
      <c r="RB5" s="712">
        <v>11693</v>
      </c>
      <c r="RC5" s="108">
        <v>7026.71</v>
      </c>
      <c r="RD5" s="108">
        <v>6066.56</v>
      </c>
      <c r="RE5" s="108">
        <v>7214.17</v>
      </c>
      <c r="RF5" s="108">
        <v>7054.27</v>
      </c>
      <c r="RG5" s="108">
        <v>7556.37</v>
      </c>
      <c r="RH5" s="108">
        <v>10414.799999999999</v>
      </c>
      <c r="RI5" s="108">
        <v>14690.31</v>
      </c>
      <c r="RJ5" s="108">
        <v>9047.2199999999993</v>
      </c>
      <c r="RK5" s="108">
        <v>7272.62</v>
      </c>
      <c r="RL5" s="108">
        <v>8497.08</v>
      </c>
      <c r="RM5" s="108">
        <v>8490.74</v>
      </c>
      <c r="RN5" s="108">
        <v>8358.3700000000008</v>
      </c>
      <c r="RO5" s="108">
        <v>10373.82</v>
      </c>
      <c r="RP5" s="108">
        <v>15472.82</v>
      </c>
      <c r="RQ5">
        <v>11890.17815</v>
      </c>
      <c r="RR5">
        <v>9884.2225990000006</v>
      </c>
      <c r="RS5">
        <v>10572.599319999999</v>
      </c>
      <c r="RT5">
        <v>7575.0457999999999</v>
      </c>
      <c r="RU5">
        <v>7623.8373529999999</v>
      </c>
      <c r="RV5">
        <v>9611.0340820000001</v>
      </c>
      <c r="RW5">
        <v>14199.087890000001</v>
      </c>
      <c r="RX5">
        <v>12064.759309999999</v>
      </c>
      <c r="RY5">
        <v>9945.4854130000003</v>
      </c>
      <c r="RZ5">
        <v>12289.97208</v>
      </c>
      <c r="SA5">
        <v>12093.473</v>
      </c>
      <c r="SB5">
        <v>11103.04443</v>
      </c>
      <c r="SC5">
        <v>12475.34374</v>
      </c>
      <c r="SD5">
        <v>18359.363280000001</v>
      </c>
      <c r="SE5">
        <v>10037.71387</v>
      </c>
      <c r="SF5">
        <v>7817.6127930000002</v>
      </c>
      <c r="SG5">
        <v>9161.8222659999992</v>
      </c>
      <c r="SH5">
        <v>8731.2724610000005</v>
      </c>
      <c r="SI5">
        <v>8609.4443360000005</v>
      </c>
      <c r="SJ5">
        <v>11659.83691</v>
      </c>
      <c r="SK5">
        <v>17859.79883</v>
      </c>
      <c r="SL5" s="108">
        <v>10508.25</v>
      </c>
      <c r="SM5" s="108">
        <v>7514.84</v>
      </c>
      <c r="SN5" s="108">
        <v>9032.94</v>
      </c>
      <c r="SO5" s="108">
        <v>7810.01</v>
      </c>
      <c r="SP5" s="108">
        <v>7373.26</v>
      </c>
      <c r="SQ5" s="108">
        <v>9776.5499999999993</v>
      </c>
      <c r="SR5" s="108">
        <v>15197.76</v>
      </c>
      <c r="SS5" s="108">
        <v>9242.1</v>
      </c>
      <c r="ST5" s="108">
        <v>7431.17</v>
      </c>
      <c r="SU5" s="108">
        <v>8631.91</v>
      </c>
      <c r="SV5" s="108">
        <v>7813.35</v>
      </c>
      <c r="SW5" s="108">
        <v>7716.59</v>
      </c>
      <c r="SX5" s="108">
        <v>10101.09</v>
      </c>
      <c r="SY5" s="108">
        <v>15142.63</v>
      </c>
      <c r="SZ5" s="108">
        <v>11628.85</v>
      </c>
      <c r="TA5" s="108">
        <v>8989.1200000000008</v>
      </c>
      <c r="TB5" s="108">
        <v>10584.23</v>
      </c>
      <c r="TC5" s="108">
        <v>10003.66</v>
      </c>
      <c r="TD5" s="108">
        <v>9703.94</v>
      </c>
      <c r="TE5" s="108">
        <v>12551.45</v>
      </c>
      <c r="TF5" s="108">
        <v>20140.59</v>
      </c>
      <c r="TG5" s="108">
        <v>12015.91</v>
      </c>
      <c r="TH5" s="108">
        <v>9377.85</v>
      </c>
      <c r="TI5" s="108">
        <v>13336.02</v>
      </c>
      <c r="TJ5" s="108">
        <v>11291.92</v>
      </c>
      <c r="TK5" s="108">
        <v>8734.43</v>
      </c>
      <c r="TL5" s="108">
        <v>10206.93</v>
      </c>
      <c r="TM5" s="108">
        <v>14367.1</v>
      </c>
      <c r="TN5" s="596">
        <v>11284.862059999999</v>
      </c>
      <c r="TO5" s="596">
        <v>9562.5708009999998</v>
      </c>
      <c r="TP5" s="596">
        <v>11311.67236</v>
      </c>
      <c r="TQ5" s="596">
        <v>10430.509029999999</v>
      </c>
      <c r="TR5" s="596">
        <v>10537.8125</v>
      </c>
      <c r="TS5" s="596">
        <v>13476.61988</v>
      </c>
      <c r="TT5" s="596">
        <v>17198.963629999998</v>
      </c>
      <c r="TU5" s="108">
        <v>9952.36</v>
      </c>
      <c r="TV5" s="108">
        <v>8840.83</v>
      </c>
      <c r="TW5" s="108">
        <v>10198.93</v>
      </c>
      <c r="TX5" s="108">
        <v>8695.61</v>
      </c>
      <c r="TY5" s="108">
        <v>8465.81</v>
      </c>
      <c r="TZ5" s="108">
        <v>11453.98</v>
      </c>
      <c r="UA5" s="108">
        <v>15534.04</v>
      </c>
      <c r="UB5" s="108">
        <v>6641.07</v>
      </c>
      <c r="UC5" s="108">
        <v>10065.620000000001</v>
      </c>
      <c r="UD5" s="108">
        <v>13956.16</v>
      </c>
      <c r="UE5" s="108">
        <v>13148.16</v>
      </c>
      <c r="UF5" s="108">
        <v>10846.71</v>
      </c>
      <c r="UG5" s="108">
        <v>12279.01</v>
      </c>
      <c r="UH5" s="108">
        <v>14742.22</v>
      </c>
      <c r="UI5" s="108">
        <v>12305.74</v>
      </c>
      <c r="UJ5" s="108">
        <v>10182.370000000001</v>
      </c>
      <c r="UK5" s="108">
        <v>12175.21</v>
      </c>
      <c r="UL5" s="108">
        <v>11660.97</v>
      </c>
      <c r="UM5" s="108">
        <v>10960.48</v>
      </c>
      <c r="UN5" s="108">
        <v>12875.59</v>
      </c>
      <c r="UO5" s="108">
        <v>17489.98</v>
      </c>
      <c r="UP5" s="108">
        <v>12031.54</v>
      </c>
      <c r="UQ5" s="108">
        <v>9771.5400000000009</v>
      </c>
      <c r="UR5" s="108">
        <v>10531.62</v>
      </c>
      <c r="US5" s="108">
        <v>10088.040000000001</v>
      </c>
      <c r="UT5" s="108">
        <v>10164.780000000001</v>
      </c>
      <c r="UU5" s="108">
        <v>12344.11</v>
      </c>
      <c r="UV5" s="108">
        <v>17235.75</v>
      </c>
      <c r="UW5" s="596">
        <v>13536.981030000001</v>
      </c>
      <c r="UX5" s="596">
        <v>11063.88492</v>
      </c>
      <c r="UY5" s="596">
        <v>12432.56897</v>
      </c>
      <c r="UZ5" s="596">
        <v>11686.23624</v>
      </c>
      <c r="VA5" s="596">
        <v>11162.468409999999</v>
      </c>
      <c r="VB5" s="596">
        <v>13161.99375</v>
      </c>
      <c r="VC5" s="596">
        <v>17235.73688</v>
      </c>
      <c r="VD5" s="108">
        <v>11195.78</v>
      </c>
      <c r="VE5" s="108">
        <v>9393.16</v>
      </c>
      <c r="VF5" s="108">
        <v>9766.25</v>
      </c>
      <c r="VG5" s="108">
        <v>9724.64</v>
      </c>
      <c r="VH5" s="108">
        <v>8765.23</v>
      </c>
      <c r="VI5" s="108">
        <v>11279.8</v>
      </c>
      <c r="VJ5" s="108">
        <v>16925.61</v>
      </c>
      <c r="VK5" s="108">
        <v>12282.61</v>
      </c>
      <c r="VL5" s="108">
        <v>10391.25</v>
      </c>
      <c r="VM5" s="108">
        <v>11518.61</v>
      </c>
      <c r="VN5" s="108">
        <v>11145.48</v>
      </c>
      <c r="VO5" s="108">
        <v>10475.85</v>
      </c>
      <c r="VP5" s="108">
        <v>11409.89</v>
      </c>
      <c r="VQ5" s="108">
        <v>14678.23</v>
      </c>
      <c r="VR5" s="108">
        <v>10818.63817</v>
      </c>
      <c r="VS5" s="108">
        <v>9616.553371</v>
      </c>
      <c r="VT5" s="108">
        <v>11001.398660000001</v>
      </c>
      <c r="VU5" s="108">
        <v>10577.144850000001</v>
      </c>
      <c r="VV5" s="108">
        <v>10595.95616</v>
      </c>
      <c r="VW5" s="108">
        <v>12914.46956</v>
      </c>
      <c r="VX5" s="108">
        <v>17224.668839999998</v>
      </c>
      <c r="VY5" s="752">
        <v>8824.58</v>
      </c>
      <c r="VZ5" s="752">
        <v>9189.48</v>
      </c>
      <c r="WA5" s="752">
        <v>10080.370000000001</v>
      </c>
      <c r="WB5" s="752">
        <v>9903.4</v>
      </c>
      <c r="WC5" s="752">
        <v>10090.59</v>
      </c>
      <c r="WD5" s="752">
        <v>12796.97</v>
      </c>
      <c r="WE5" s="752">
        <v>16960.09</v>
      </c>
      <c r="WF5" s="108">
        <v>11323.18</v>
      </c>
      <c r="WG5" s="108">
        <v>9701.34</v>
      </c>
      <c r="WH5" s="108">
        <v>9971.01</v>
      </c>
      <c r="WI5" s="108">
        <v>8902.25</v>
      </c>
      <c r="WJ5" s="108">
        <v>8758.23</v>
      </c>
      <c r="WK5" s="108">
        <v>10558.02</v>
      </c>
      <c r="WL5" s="108">
        <v>13443.05</v>
      </c>
      <c r="WM5" s="108">
        <v>11614.29</v>
      </c>
      <c r="WN5" s="108">
        <v>8963.2800000000007</v>
      </c>
      <c r="WO5" s="108">
        <v>10501.92</v>
      </c>
      <c r="WP5" s="108">
        <v>9758.27</v>
      </c>
      <c r="WQ5" s="108">
        <v>9398.2800000000007</v>
      </c>
      <c r="WR5" s="108">
        <v>10846.48</v>
      </c>
      <c r="WS5" s="108">
        <v>14714.28</v>
      </c>
      <c r="WT5" s="108">
        <v>12420.005139999999</v>
      </c>
      <c r="WU5" s="108">
        <v>10348.917299999999</v>
      </c>
      <c r="WV5" s="108">
        <v>10751.4015</v>
      </c>
      <c r="WW5" s="108">
        <v>9568.8104149999999</v>
      </c>
      <c r="WX5" s="108">
        <v>9348.3156789999994</v>
      </c>
      <c r="WY5" s="108">
        <v>11653.68669</v>
      </c>
      <c r="WZ5" s="108">
        <v>15383.826230000001</v>
      </c>
      <c r="XA5" s="108">
        <v>9824.5499999999993</v>
      </c>
      <c r="XB5" s="108">
        <v>8119.26</v>
      </c>
      <c r="XC5" s="108">
        <v>8725.08</v>
      </c>
      <c r="XD5" s="108">
        <v>8371.85</v>
      </c>
      <c r="XE5" s="108">
        <v>8068.88</v>
      </c>
      <c r="XF5" s="108">
        <v>9563.06</v>
      </c>
      <c r="XG5" s="108">
        <v>12237.69</v>
      </c>
      <c r="XH5" s="108">
        <v>11778.824710000001</v>
      </c>
      <c r="XI5" s="108">
        <v>10014.57598</v>
      </c>
      <c r="XJ5" s="108">
        <v>10476.31113</v>
      </c>
      <c r="XK5" s="108">
        <v>10482.649799999999</v>
      </c>
      <c r="XL5" s="108">
        <v>10767.71162</v>
      </c>
      <c r="XM5" s="108">
        <v>13217.422850000001</v>
      </c>
      <c r="XN5" s="108">
        <v>16785.931639999999</v>
      </c>
      <c r="XO5" s="108">
        <v>12835.78901</v>
      </c>
      <c r="XP5" s="108">
        <v>8517.5906739999991</v>
      </c>
      <c r="XQ5" s="108">
        <v>8132.0295679999999</v>
      </c>
      <c r="XR5" s="108">
        <v>8404.0572830000001</v>
      </c>
      <c r="XS5" s="108">
        <v>8299.2914290000008</v>
      </c>
      <c r="XT5" s="108">
        <v>8400.617526</v>
      </c>
      <c r="XU5" s="108">
        <v>9836.7855469999995</v>
      </c>
      <c r="XV5" s="108">
        <v>14104.520920000001</v>
      </c>
      <c r="XW5" s="108">
        <v>10337.35104</v>
      </c>
      <c r="XX5" s="108">
        <v>9433.0180540000001</v>
      </c>
      <c r="XY5" s="108">
        <v>9982.4749640000009</v>
      </c>
      <c r="XZ5" s="108">
        <v>10234.758959999999</v>
      </c>
      <c r="YA5" s="108">
        <v>10380.198410000001</v>
      </c>
      <c r="YB5" s="108">
        <v>12591.98926</v>
      </c>
      <c r="YC5" s="108">
        <v>11869.33373</v>
      </c>
      <c r="YD5" s="108">
        <v>10486.123949999999</v>
      </c>
      <c r="YE5" s="108">
        <v>9147.9058600000008</v>
      </c>
      <c r="YF5" s="108">
        <v>9586.0816869999999</v>
      </c>
      <c r="YG5" s="108">
        <v>9815.8824839999997</v>
      </c>
      <c r="YH5" s="108">
        <v>9706.3255549999994</v>
      </c>
      <c r="YI5" s="108">
        <v>15413.06602</v>
      </c>
      <c r="YJ5" s="108">
        <v>13609.59</v>
      </c>
      <c r="YK5" s="108">
        <v>13049.46</v>
      </c>
      <c r="YL5" s="108">
        <v>10815.09</v>
      </c>
      <c r="YM5" s="108">
        <v>11364.67</v>
      </c>
      <c r="YN5" s="108">
        <v>11820</v>
      </c>
      <c r="YO5" s="108">
        <v>12116.86</v>
      </c>
      <c r="YP5" s="108">
        <v>22891.14</v>
      </c>
      <c r="YQ5" s="108">
        <v>11931.85</v>
      </c>
      <c r="YR5" s="108">
        <v>10334.68</v>
      </c>
      <c r="YS5" s="108">
        <v>12589.52</v>
      </c>
      <c r="YT5" s="108">
        <v>13622.98</v>
      </c>
      <c r="YU5" s="108">
        <v>20951.21</v>
      </c>
      <c r="YV5" s="108">
        <v>8361.69</v>
      </c>
      <c r="YW5" s="108">
        <v>16159.68</v>
      </c>
      <c r="YX5" s="756" t="s">
        <v>558</v>
      </c>
      <c r="YY5" s="756" t="s">
        <v>559</v>
      </c>
      <c r="YZ5" s="756" t="s">
        <v>560</v>
      </c>
      <c r="ZA5" s="756" t="s">
        <v>561</v>
      </c>
      <c r="ZB5" s="756" t="s">
        <v>562</v>
      </c>
      <c r="ZC5" s="756" t="s">
        <v>563</v>
      </c>
      <c r="ZD5" s="756" t="s">
        <v>564</v>
      </c>
      <c r="ZE5">
        <v>9042</v>
      </c>
      <c r="ZF5">
        <v>7751</v>
      </c>
      <c r="ZG5">
        <v>10999</v>
      </c>
      <c r="ZH5">
        <v>11929</v>
      </c>
      <c r="ZI5">
        <v>9415</v>
      </c>
      <c r="ZJ5">
        <v>11666</v>
      </c>
      <c r="ZK5">
        <v>19682</v>
      </c>
      <c r="ZL5">
        <v>17253.22</v>
      </c>
      <c r="ZM5">
        <v>15100.94</v>
      </c>
      <c r="ZN5">
        <v>15354.16</v>
      </c>
      <c r="ZO5">
        <v>13194.5</v>
      </c>
      <c r="ZP5">
        <v>14136.86</v>
      </c>
      <c r="ZQ5">
        <v>17738.53</v>
      </c>
      <c r="ZR5">
        <v>21001.99</v>
      </c>
      <c r="ZS5" s="108">
        <v>17135.97</v>
      </c>
      <c r="ZT5" s="108">
        <v>16039.56</v>
      </c>
      <c r="ZU5" s="108">
        <v>17052.48</v>
      </c>
      <c r="ZV5" s="108">
        <v>17788.099999999999</v>
      </c>
      <c r="ZW5" s="108">
        <v>18862.05</v>
      </c>
      <c r="ZX5" s="108">
        <v>22494.17</v>
      </c>
      <c r="ZY5" s="108">
        <v>31321.57</v>
      </c>
      <c r="ZZ5" s="108">
        <v>20930.690970160358</v>
      </c>
      <c r="AAA5" s="108">
        <v>19261.12831298832</v>
      </c>
      <c r="AAB5" s="108">
        <v>17916.292048601943</v>
      </c>
      <c r="AAC5" s="108">
        <v>20329.107142095047</v>
      </c>
      <c r="AAD5" s="108">
        <v>22443.283115739188</v>
      </c>
      <c r="AAE5" s="108">
        <v>26140.443118649531</v>
      </c>
      <c r="AAF5" s="108">
        <v>40982.600036047348</v>
      </c>
      <c r="AAG5" s="108">
        <v>27210.619475349707</v>
      </c>
      <c r="AAH5" s="108">
        <v>25295.921073032925</v>
      </c>
      <c r="AAI5" s="108">
        <v>25351.856958806253</v>
      </c>
      <c r="AAJ5" s="108">
        <v>27213.930212069587</v>
      </c>
      <c r="AAK5" s="108">
        <v>31079.945473441356</v>
      </c>
      <c r="AAL5" s="108">
        <v>32839.424039684644</v>
      </c>
      <c r="AAM5" s="108">
        <v>48092.028131924526</v>
      </c>
      <c r="AAN5" s="596">
        <f>'Tabla de Proyecciones'!AAN5*1.032493958</f>
        <v>40314.223005407453</v>
      </c>
      <c r="AAO5" s="596">
        <v>35575.65134679585</v>
      </c>
      <c r="AAP5" s="596">
        <v>40755.46669025562</v>
      </c>
      <c r="AAQ5" s="596">
        <v>38379.608760218638</v>
      </c>
      <c r="AAR5" s="596">
        <v>40225.782285230416</v>
      </c>
      <c r="AAS5" s="596">
        <v>43934.547031717688</v>
      </c>
      <c r="AAT5" s="596">
        <v>58826.31</v>
      </c>
      <c r="AAU5" s="596">
        <f t="shared" ca="1" si="0"/>
        <v>50363.677005571677</v>
      </c>
      <c r="AAV5" s="596">
        <v>73464.65847245387</v>
      </c>
      <c r="AAW5" s="596">
        <f t="shared" ca="1" si="0"/>
        <v>44620.174743102791</v>
      </c>
      <c r="AAX5" s="348">
        <v>0</v>
      </c>
      <c r="AAY5" s="596">
        <f t="shared" ca="1" si="1"/>
        <v>16640.279500031451</v>
      </c>
      <c r="AAZ5" s="596">
        <f t="shared" ca="1" si="1"/>
        <v>15504.994759714536</v>
      </c>
      <c r="ABA5" s="596">
        <f t="shared" ca="1" si="1"/>
        <v>21170.371870934268</v>
      </c>
      <c r="ABB5" s="596">
        <f t="shared" ca="1" si="1"/>
        <v>12383.209765360087</v>
      </c>
      <c r="ABC5" s="596">
        <f t="shared" ca="1" si="1"/>
        <v>11145.755812771049</v>
      </c>
      <c r="ABD5" s="596">
        <f t="shared" ca="1" si="1"/>
        <v>13629.616446424136</v>
      </c>
      <c r="ABE5" s="348">
        <v>0</v>
      </c>
      <c r="ABF5" s="596">
        <f t="shared" ca="1" si="1"/>
        <v>12519.919432884271</v>
      </c>
      <c r="ABG5" s="596">
        <f t="shared" ca="1" si="1"/>
        <v>11207.264160427476</v>
      </c>
      <c r="ABH5" s="596">
        <f t="shared" ca="1" si="1"/>
        <v>9808.011970321917</v>
      </c>
      <c r="ABI5">
        <v>0</v>
      </c>
      <c r="ABJ5">
        <v>0</v>
      </c>
      <c r="ABK5">
        <v>0</v>
      </c>
      <c r="ABL5">
        <v>0</v>
      </c>
      <c r="ABM5">
        <v>0</v>
      </c>
      <c r="ABN5">
        <v>0</v>
      </c>
      <c r="ABO5">
        <v>0</v>
      </c>
      <c r="ABP5">
        <v>0</v>
      </c>
      <c r="ABQ5">
        <v>0</v>
      </c>
      <c r="ABR5">
        <v>0</v>
      </c>
      <c r="ABS5">
        <v>0</v>
      </c>
      <c r="ABT5">
        <v>0</v>
      </c>
      <c r="ABU5">
        <v>0</v>
      </c>
      <c r="ABV5">
        <v>0</v>
      </c>
      <c r="ABW5">
        <v>0</v>
      </c>
      <c r="ABX5">
        <v>0</v>
      </c>
      <c r="ABY5">
        <v>0</v>
      </c>
      <c r="ABZ5">
        <v>0</v>
      </c>
      <c r="ACA5">
        <v>0</v>
      </c>
      <c r="ACB5">
        <v>0</v>
      </c>
      <c r="ACC5">
        <v>0</v>
      </c>
      <c r="ACD5">
        <v>0</v>
      </c>
      <c r="ACE5">
        <v>0</v>
      </c>
      <c r="ACF5">
        <v>0</v>
      </c>
      <c r="ACG5">
        <v>0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</row>
    <row r="6" spans="1:767">
      <c r="A6" s="598" t="s">
        <v>13</v>
      </c>
      <c r="B6" s="596">
        <f>H39*B$33</f>
        <v>0</v>
      </c>
      <c r="C6" s="596">
        <f>H39*C$33</f>
        <v>8461.5825772799999</v>
      </c>
      <c r="D6" s="596">
        <f>H39*D$33</f>
        <v>7981.8617071200006</v>
      </c>
      <c r="E6" s="596">
        <f>H39*E$33</f>
        <v>7201.5928219200005</v>
      </c>
      <c r="F6" s="596">
        <f>H39*F$33</f>
        <v>7964.5223985600005</v>
      </c>
      <c r="G6" s="596">
        <f>H39*G$33</f>
        <v>10247.531358960001</v>
      </c>
      <c r="H6" s="596">
        <f>H39*H$33</f>
        <v>15940.60433616</v>
      </c>
      <c r="I6" s="596">
        <f>O39*I$33</f>
        <v>6358.5802198169995</v>
      </c>
      <c r="J6" s="596">
        <f>O39*J$33</f>
        <v>6214.4310460679999</v>
      </c>
      <c r="K6" s="596">
        <f>O39*K$33</f>
        <v>6305.191636947</v>
      </c>
      <c r="L6" s="596">
        <f>O39*L$33</f>
        <v>6166.3813214849997</v>
      </c>
      <c r="M6" s="596">
        <f>O39*M$33</f>
        <v>6823.0608907859996</v>
      </c>
      <c r="N6" s="596">
        <f>O39*N$33</f>
        <v>8398.0240854509993</v>
      </c>
      <c r="O6" s="596">
        <f>O39*O$33</f>
        <v>13122.913669445999</v>
      </c>
      <c r="P6" s="596">
        <f>V39*P$33</f>
        <v>7667.783295199999</v>
      </c>
      <c r="Q6" s="596">
        <f>V39*Q$33</f>
        <v>8195.9531331999988</v>
      </c>
      <c r="R6" s="596">
        <f>V39*R$33</f>
        <v>7114.7584059999999</v>
      </c>
      <c r="S6" s="596">
        <f>V39*S$33</f>
        <v>7301.1712899999993</v>
      </c>
      <c r="T6" s="596">
        <f>V39*T$33</f>
        <v>7779.6310255999997</v>
      </c>
      <c r="U6" s="596">
        <f>V39*U$33</f>
        <v>9848.8140380000004</v>
      </c>
      <c r="V6" s="596">
        <f>V39*V$33</f>
        <v>14229.516812</v>
      </c>
      <c r="W6" s="596">
        <f>AC39*W$33</f>
        <v>6354.2441839800003</v>
      </c>
      <c r="X6" s="596">
        <f>AC39*X$33</f>
        <v>6791.9352339299994</v>
      </c>
      <c r="Y6" s="596">
        <f>AC39*Y$33</f>
        <v>5895.9559081500001</v>
      </c>
      <c r="Z6" s="596">
        <f>AC39*Z$33</f>
        <v>6050.4351022499995</v>
      </c>
      <c r="AA6" s="596">
        <f>AC39*AA$33</f>
        <v>6446.9317004400009</v>
      </c>
      <c r="AB6" s="596">
        <f>AC39*AB$33</f>
        <v>8161.6507549500002</v>
      </c>
      <c r="AC6" s="596">
        <f>AC39*AC$33</f>
        <v>11791.9118163</v>
      </c>
      <c r="AD6" s="596">
        <f>AJ39*AD$33</f>
        <v>6416.1202262850011</v>
      </c>
      <c r="AE6" s="596">
        <f>AJ39*AE$33</f>
        <v>6270.6666191400009</v>
      </c>
      <c r="AF6" s="596">
        <f>AJ39*AF$33</f>
        <v>6362.2485199350003</v>
      </c>
      <c r="AG6" s="596">
        <f>AJ39*AG$33</f>
        <v>6222.1820834250011</v>
      </c>
      <c r="AH6" s="596">
        <f>AJ39*AH$33</f>
        <v>6884.8040715300012</v>
      </c>
      <c r="AI6" s="596">
        <f>AJ39*AI$33</f>
        <v>8474.0194088550015</v>
      </c>
      <c r="AJ6" s="596">
        <f>AJ39*AJ$33</f>
        <v>13241.665420830001</v>
      </c>
      <c r="AK6" s="596">
        <f>AQ39*AK$33</f>
        <v>7157.9481120000009</v>
      </c>
      <c r="AL6" s="596">
        <f>AQ39*AL$33</f>
        <v>6995.6772480000009</v>
      </c>
      <c r="AM6" s="596">
        <f>AQ39*AM$33</f>
        <v>7097.8477920000005</v>
      </c>
      <c r="AN6" s="596">
        <f>AQ39*AN$33</f>
        <v>6941.5869600000015</v>
      </c>
      <c r="AO6" s="596">
        <f>AQ39*AO$33</f>
        <v>7680.8208960000011</v>
      </c>
      <c r="AP6" s="596">
        <f>AQ39*AP$33</f>
        <v>9453.7803360000016</v>
      </c>
      <c r="AQ6" s="596">
        <f>AQ39*AQ$33</f>
        <v>14772.658656000001</v>
      </c>
      <c r="AR6" s="596">
        <f>[1]Hoja1!D8</f>
        <v>9345.66</v>
      </c>
      <c r="AS6" s="596">
        <f>[1]Hoja1!E8</f>
        <v>10235.719999999999</v>
      </c>
      <c r="AT6" s="596">
        <f>[1]Hoja1!F8</f>
        <v>20065.57</v>
      </c>
      <c r="AU6" s="596">
        <f>[1]Hoja1!G8</f>
        <v>7761.87</v>
      </c>
      <c r="AV6" s="596">
        <f>[1]Hoja1!H8</f>
        <v>6927.12</v>
      </c>
      <c r="AW6" s="596">
        <f>[1]Hoja1!I8</f>
        <v>12594.63</v>
      </c>
      <c r="AX6" s="596">
        <f>[1]Hoja1!J8</f>
        <v>18103.810000000001</v>
      </c>
      <c r="AY6" s="596">
        <f>[1]Hoja1!L8</f>
        <v>4193.46</v>
      </c>
      <c r="AZ6" s="596">
        <f>[1]Hoja1!M8</f>
        <v>6138.73</v>
      </c>
      <c r="BA6" s="596">
        <f>[1]Hoja1!N8</f>
        <v>8087.28</v>
      </c>
      <c r="BB6" s="596">
        <f>[1]Hoja1!O8</f>
        <v>5940.97</v>
      </c>
      <c r="BC6" s="596">
        <f>[1]Hoja1!P8</f>
        <v>8704.73</v>
      </c>
      <c r="BD6" s="596">
        <f>[1]Hoja1!Q8</f>
        <v>8409.5300000000007</v>
      </c>
      <c r="BE6" s="596">
        <f>[1]Hoja1!R8</f>
        <v>12505.25</v>
      </c>
      <c r="BF6" s="596">
        <f>[1]Hoja1!U8</f>
        <v>5882.26</v>
      </c>
      <c r="BG6" s="596">
        <f>[1]Hoja1!V8</f>
        <v>4884.8500000000004</v>
      </c>
      <c r="BH6" s="596">
        <f>[1]Hoja1!W8</f>
        <v>6480.38</v>
      </c>
      <c r="BI6" s="596">
        <f>[1]Hoja1!X8</f>
        <v>6540.69</v>
      </c>
      <c r="BJ6" s="596">
        <f>[1]Hoja1!Y8</f>
        <v>7467.65</v>
      </c>
      <c r="BK6" s="596">
        <f>[1]Hoja1!Z8</f>
        <v>8307.32</v>
      </c>
      <c r="BL6" s="596">
        <f>[1]Hoja1!AA8</f>
        <v>16339.36</v>
      </c>
      <c r="BM6" s="596">
        <f>[1]Hoja1!AC8</f>
        <v>5032.5</v>
      </c>
      <c r="BN6" s="596">
        <f>[1]Hoja1!AD8</f>
        <v>6276.29</v>
      </c>
      <c r="BO6" s="596">
        <f>[1]Hoja1!AE8</f>
        <v>5709.9</v>
      </c>
      <c r="BP6" s="596">
        <f>[1]Hoja1!AF8</f>
        <v>5355.63</v>
      </c>
      <c r="BQ6" s="596">
        <f>[1]Hoja1!AG8</f>
        <v>6624.1</v>
      </c>
      <c r="BR6" s="596">
        <f>[1]Hoja1!AH8</f>
        <v>9654.86</v>
      </c>
      <c r="BS6" s="596">
        <f>[1]Hoja1!AI8</f>
        <v>18153.759999999998</v>
      </c>
      <c r="BT6" s="596">
        <f>[1]Hoja1!AK8</f>
        <v>5056.4744999999994</v>
      </c>
      <c r="BU6" s="596">
        <f>[1]Hoja1!AL8</f>
        <v>7149.1455000000005</v>
      </c>
      <c r="BV6" s="596">
        <f>[1]Hoja1!AM8</f>
        <v>8350.4714999999997</v>
      </c>
      <c r="BW6" s="596">
        <f>[1]Hoja1!AN8</f>
        <v>9427.3089999999993</v>
      </c>
      <c r="BX6" s="596">
        <f>[1]Hoja1!AO8</f>
        <v>9311.3040000000001</v>
      </c>
      <c r="BY6" s="596">
        <f>[1]Hoja1!AP8</f>
        <v>13280.016</v>
      </c>
      <c r="BZ6" s="596">
        <f>[1]Hoja1!AQ8</f>
        <v>15574.716</v>
      </c>
      <c r="CA6" s="596">
        <f>[1]Hoja1!AS8</f>
        <v>5718.4679999999998</v>
      </c>
      <c r="CB6" s="596">
        <f>[1]Hoja1!AT8</f>
        <v>5176.0389999999998</v>
      </c>
      <c r="CC6" s="596">
        <f>[1]Hoja1!AU8</f>
        <v>5521.7029999999995</v>
      </c>
      <c r="CD6" s="596">
        <f>[1]Hoja1!AV8</f>
        <v>5964.7610000000004</v>
      </c>
      <c r="CE6" s="596">
        <f>[1]Hoja1!AW8</f>
        <v>8082.4679999999998</v>
      </c>
      <c r="CF6" s="596">
        <f>[1]Hoja1!AX8</f>
        <v>8967.4920000000002</v>
      </c>
      <c r="CG6" s="596">
        <f>[1]Hoja1!AY8</f>
        <v>17572.2</v>
      </c>
      <c r="CH6" s="596">
        <f>[1]Hoja1!BA8</f>
        <v>9783.5640000000003</v>
      </c>
      <c r="CI6" s="596">
        <f>[1]Hoja1!BB8</f>
        <v>8263.2880000000005</v>
      </c>
      <c r="CJ6" s="596">
        <f>[1]Hoja1!BC8</f>
        <v>5628.0730000000003</v>
      </c>
      <c r="CK6" s="596">
        <f>[1]Hoja1!BD8</f>
        <v>5722.1010000000006</v>
      </c>
      <c r="CL6" s="596">
        <f>[1]Hoja1!BE8</f>
        <v>7930.0320000000002</v>
      </c>
      <c r="CM6" s="596">
        <f>[1]Hoja1!BF8</f>
        <v>11312.952499999999</v>
      </c>
      <c r="CN6" s="596">
        <f>[1]Hoja1!BG8</f>
        <v>16240.862500000001</v>
      </c>
      <c r="CO6" s="596">
        <f>[1]Hoja1!BJ8</f>
        <v>7407.93</v>
      </c>
      <c r="CP6" s="596">
        <f>[1]Hoja1!BK8</f>
        <v>5901.07</v>
      </c>
      <c r="CQ6" s="596">
        <f>[1]Hoja1!BL8</f>
        <v>8681.3700000000008</v>
      </c>
      <c r="CR6" s="596">
        <f>[1]Hoja1!BM8</f>
        <v>7238.11</v>
      </c>
      <c r="CS6" s="596">
        <f>[1]Hoja1!BN8</f>
        <v>8894.89</v>
      </c>
      <c r="CT6" s="596">
        <f>[1]Hoja1!BO8</f>
        <v>11156.58</v>
      </c>
      <c r="CU6" s="596">
        <f>[1]Hoja1!BP8</f>
        <v>20814.36</v>
      </c>
      <c r="CV6" s="596">
        <f>[1]Hoja1!BR8</f>
        <v>5334.26</v>
      </c>
      <c r="CW6" s="596">
        <f>[1]Hoja1!BS8</f>
        <v>6598.27</v>
      </c>
      <c r="CX6" s="596">
        <f>[1]Hoja1!BT8</f>
        <v>7771.13</v>
      </c>
      <c r="CY6" s="596">
        <f>[1]Hoja1!BU8</f>
        <v>13288.78</v>
      </c>
      <c r="CZ6" s="596">
        <f>[1]Hoja1!BV8</f>
        <v>12049.27</v>
      </c>
      <c r="DA6" s="596">
        <f>[1]Hoja1!BW8</f>
        <v>11800.45</v>
      </c>
      <c r="DB6" s="596">
        <f>[1]Hoja1!BX8</f>
        <v>17367.919999999998</v>
      </c>
      <c r="DC6" s="596">
        <f>[1]Hoja1!BZ8</f>
        <v>6009.47</v>
      </c>
      <c r="DD6" s="596">
        <f>[1]Hoja1!CA8</f>
        <v>7680.84</v>
      </c>
      <c r="DE6" s="596">
        <f>[1]Hoja1!CB8</f>
        <v>7372.83</v>
      </c>
      <c r="DF6" s="596">
        <f>[1]Hoja1!CC8</f>
        <v>6779.97</v>
      </c>
      <c r="DG6" s="596">
        <f>[1]Hoja1!CD8</f>
        <v>11376.34</v>
      </c>
      <c r="DH6" s="596">
        <f>[1]Hoja1!CE8</f>
        <v>15779.8</v>
      </c>
      <c r="DI6" s="596">
        <f>[1]Hoja1!CF8</f>
        <v>24712.63</v>
      </c>
      <c r="DJ6" s="596">
        <f>[1]Hoja1!CH8</f>
        <v>9428.8700000000008</v>
      </c>
      <c r="DK6" s="596">
        <f>[1]Hoja1!CI8</f>
        <v>14101.81</v>
      </c>
      <c r="DL6" s="596">
        <f>[1]Hoja1!CJ8</f>
        <v>7190.27</v>
      </c>
      <c r="DM6" s="596">
        <f>[1]Hoja1!CK8</f>
        <v>8605.2999999999993</v>
      </c>
      <c r="DN6" s="596">
        <f>[1]Hoja1!CL8</f>
        <v>9871.9500000000007</v>
      </c>
      <c r="DO6" s="596">
        <f>[1]Hoja1!CM8</f>
        <v>17453.71</v>
      </c>
      <c r="DP6" s="596">
        <f>[1]Hoja1!CN8</f>
        <v>36684.49</v>
      </c>
      <c r="DQ6" s="596">
        <f>[1]Hoja1!CQ8</f>
        <v>35089.519999999997</v>
      </c>
      <c r="DR6" s="596">
        <f>[1]Hoja1!CR8</f>
        <v>12308.96</v>
      </c>
      <c r="DS6" s="596">
        <f>[1]Hoja1!CS8</f>
        <v>7963.62</v>
      </c>
      <c r="DT6" s="596">
        <f>[1]Hoja1!CT8</f>
        <v>7771.35</v>
      </c>
      <c r="DU6" s="596">
        <f>[1]Hoja1!CU8</f>
        <v>14325.93</v>
      </c>
      <c r="DV6" s="596">
        <f>[1]Hoja1!CV8</f>
        <v>13109.38</v>
      </c>
      <c r="DW6" s="596">
        <f>[1]Hoja1!CW8</f>
        <v>27092.69</v>
      </c>
      <c r="DX6" s="596">
        <f>[1]Hoja1!CY8</f>
        <v>10875.490500000002</v>
      </c>
      <c r="DY6" s="596">
        <f>[1]Hoja1!CZ8</f>
        <v>17117.519999999997</v>
      </c>
      <c r="DZ6" s="596">
        <f>[1]Hoja1!DA8</f>
        <v>17600.088</v>
      </c>
      <c r="EA6" s="596">
        <f>[1]Hoja1!DB8</f>
        <v>17604.582999999999</v>
      </c>
      <c r="EB6" s="596">
        <f>[1]Hoja1!DC8</f>
        <v>10972.237500000001</v>
      </c>
      <c r="EC6" s="596">
        <f>[1]Hoja1!DD8</f>
        <v>12747.882000000001</v>
      </c>
      <c r="ED6" s="596">
        <f>[1]Hoja1!DE8</f>
        <v>24233.968500000003</v>
      </c>
      <c r="EE6" s="596">
        <f>[1]Hoja1!DG8</f>
        <v>10687.487499999999</v>
      </c>
      <c r="EF6" s="596">
        <f>[1]Hoja1!DH8</f>
        <v>12360.881000000001</v>
      </c>
      <c r="EG6" s="596">
        <f>[1]Hoja1!DI8</f>
        <v>8501.0730000000003</v>
      </c>
      <c r="EH6" s="596">
        <f>[1]Hoja1!DJ8</f>
        <v>6199.8090000000002</v>
      </c>
      <c r="EI6" s="596">
        <f>[1]Hoja1!DK8</f>
        <v>8885.5515000000014</v>
      </c>
      <c r="EJ6" s="596">
        <f>[1]Hoja1!DL8</f>
        <v>13069.896000000001</v>
      </c>
      <c r="EK6" s="596">
        <f>[1]Hoja1!DM8</f>
        <v>18901.575000000001</v>
      </c>
      <c r="EL6" s="596">
        <f>[1]Hoja1!DO8</f>
        <v>6035.755000000001</v>
      </c>
      <c r="EM6" s="596">
        <f>[1]Hoja1!DP8</f>
        <v>7996.7250000000004</v>
      </c>
      <c r="EN6" s="596">
        <f>[1]Hoja1!DQ8</f>
        <v>8724.0010000000002</v>
      </c>
      <c r="EO6" s="596">
        <f>[1]Hoja1!DR8</f>
        <v>9025.2139999999999</v>
      </c>
      <c r="EP6" s="596">
        <f>[1]Hoja1!DS8</f>
        <v>9603.8799999999992</v>
      </c>
      <c r="EQ6" s="596">
        <f>[1]Hoja1!DT8</f>
        <v>14137.262499999999</v>
      </c>
      <c r="ER6" s="596">
        <f>[1]Hoja1!DU8</f>
        <v>24507.263999999999</v>
      </c>
      <c r="ES6" s="596">
        <f>[1]Hoja1!DX8</f>
        <v>6314.9625000000005</v>
      </c>
      <c r="ET6" s="596">
        <f>[1]Hoja1!DY8</f>
        <v>9997.1234999999997</v>
      </c>
      <c r="EU6" s="596">
        <f>[1]Hoja1!DZ8</f>
        <v>8257.1759999999995</v>
      </c>
      <c r="EV6" s="596">
        <f>[1]Hoja1!EA8</f>
        <v>9041.9519999999993</v>
      </c>
      <c r="EW6" s="596">
        <f>[1]Hoja1!EB8</f>
        <v>9276.1725000000006</v>
      </c>
      <c r="EX6" s="596">
        <f>[1]Hoja1!EC8</f>
        <v>12011.637000000001</v>
      </c>
      <c r="EY6" s="596">
        <f>[1]Hoja1!ED8</f>
        <v>23872.475000000002</v>
      </c>
      <c r="EZ6" s="596">
        <f>[1]Hoja1!EF8</f>
        <v>6204.5279999999993</v>
      </c>
      <c r="FA6" s="596">
        <f>[1]Hoja1!EG8</f>
        <v>5902.7929999999997</v>
      </c>
      <c r="FB6" s="596">
        <f>[1]Hoja1!EH8</f>
        <v>5159.6090000000004</v>
      </c>
      <c r="FC6" s="596">
        <f>[1]Hoja1!EI8</f>
        <v>7151.52</v>
      </c>
      <c r="FD6" s="596">
        <f>[1]Hoja1!EJ8</f>
        <v>8383.0169999999998</v>
      </c>
      <c r="FE6" s="596">
        <f>[1]Hoja1!EK8</f>
        <v>9768.0450000000001</v>
      </c>
      <c r="FF6" s="596">
        <f>[1]Hoja1!EL8</f>
        <v>21068.407500000001</v>
      </c>
      <c r="FG6" s="596">
        <f>[1]Hoja1!EN8</f>
        <v>9302.7312000000002</v>
      </c>
      <c r="FH6" s="596">
        <f>[1]Hoja1!EO8</f>
        <v>9252.6815000000006</v>
      </c>
      <c r="FI6" s="596">
        <f>[1]Hoja1!EP8</f>
        <v>9555.2625000000007</v>
      </c>
      <c r="FJ6" s="596">
        <f>[1]Hoja1!EQ8</f>
        <v>9309.8875000000007</v>
      </c>
      <c r="FK6" s="596">
        <f>[1]Hoja1!ER8</f>
        <v>11387.208000000001</v>
      </c>
      <c r="FL6" s="596">
        <f>[1]Hoja1!ES8</f>
        <v>14376.857000000002</v>
      </c>
      <c r="FM6" s="596">
        <f>[1]Hoja1!ET8</f>
        <v>22279.653000000002</v>
      </c>
      <c r="FN6" s="596">
        <f>[1]Hoja1!EV8</f>
        <v>11891.52</v>
      </c>
      <c r="FO6" s="596">
        <f>[1]Hoja1!EW8</f>
        <v>7050.5464999999995</v>
      </c>
      <c r="FP6" s="596">
        <f>[1]Hoja1!EX8</f>
        <v>5807.3964999999998</v>
      </c>
      <c r="FQ6" s="596">
        <f>[1]Hoja1!EY8</f>
        <v>11614.493999999999</v>
      </c>
      <c r="FR6" s="596">
        <f>[1]Hoja1!EZ8</f>
        <v>10039.983</v>
      </c>
      <c r="FS6" s="596">
        <f>[1]Hoja1!FA8</f>
        <v>10239.991</v>
      </c>
      <c r="FT6" s="596">
        <f>[1]Hoja1!FB8</f>
        <v>20225.304</v>
      </c>
      <c r="FU6" s="596">
        <f>[1]Hoja1!FD8</f>
        <v>10009.460999999999</v>
      </c>
      <c r="FV6" s="596">
        <f>[1]Hoja1!FE8</f>
        <v>5863.2519999999995</v>
      </c>
      <c r="FW6" s="596">
        <f>[1]Hoja1!FF8</f>
        <v>9237.9539999999997</v>
      </c>
      <c r="FX6" s="596">
        <f>[1]Hoja1!FG8</f>
        <v>8950.0244999999995</v>
      </c>
      <c r="FY6" s="596">
        <f>[1]Hoja1!FH8</f>
        <v>12443.412800000002</v>
      </c>
      <c r="FZ6" s="596">
        <f>[1]Hoja1!FI8</f>
        <v>14564.616</v>
      </c>
      <c r="GA6" s="596">
        <f>[1]Hoja1!FJ8</f>
        <v>24754.888500000001</v>
      </c>
      <c r="GB6" s="596">
        <f>[1]Hoja1!FM8</f>
        <v>8957.4994999999999</v>
      </c>
      <c r="GC6" s="596">
        <f>[1]Hoja1!FN8</f>
        <v>10770.564</v>
      </c>
      <c r="GD6" s="596">
        <f>[1]Hoja1!FO8</f>
        <v>9033.9269999999997</v>
      </c>
      <c r="GE6" s="596">
        <f>[1]Hoja1!FP8</f>
        <v>10974.557999999999</v>
      </c>
      <c r="GF6" s="596">
        <f>[1]Hoja1!FQ8</f>
        <v>10027.668</v>
      </c>
      <c r="GG6" s="596">
        <f>[1]Hoja1!FR8</f>
        <v>12901.98</v>
      </c>
      <c r="GH6" s="596">
        <f>[1]Hoja1!FS8</f>
        <v>21620.351999999999</v>
      </c>
      <c r="GI6" s="596">
        <f>[1]Hoja1!FU8</f>
        <v>5106.5805</v>
      </c>
      <c r="GJ6" s="596">
        <f>[1]Hoja1!FV8</f>
        <v>6616.9845000000005</v>
      </c>
      <c r="GK6" s="596">
        <f>[1]Hoja1!FW8</f>
        <v>6481.0619999999999</v>
      </c>
      <c r="GL6" s="596">
        <f>[1]Hoja1!FX8</f>
        <v>7573.2559999999994</v>
      </c>
      <c r="GM6" s="596">
        <f>[1]Hoja1!FY8</f>
        <v>10652.8755</v>
      </c>
      <c r="GN6" s="596">
        <f>[1]Hoja1!FZ8</f>
        <v>10375.236000000001</v>
      </c>
      <c r="GO6" s="596">
        <f>[1]Hoja1!GA8</f>
        <v>17655.4938</v>
      </c>
      <c r="GP6" s="596">
        <f>[1]Hoja1!GC8</f>
        <v>6257.6329999999998</v>
      </c>
      <c r="GQ6" s="596">
        <f>[1]Hoja1!GD8</f>
        <v>8159.2664999999997</v>
      </c>
      <c r="GR6" s="596">
        <f>[1]Hoja1!GE8</f>
        <v>11271.567999999999</v>
      </c>
      <c r="GS6" s="596">
        <f>[1]Hoja1!GF8</f>
        <v>7714.9800000000005</v>
      </c>
      <c r="GT6" s="596">
        <f>[1]Hoja1!GG8</f>
        <v>9024.2790000000005</v>
      </c>
      <c r="GU6" s="596">
        <f>[1]Hoja1!GH8</f>
        <v>12577.457999999999</v>
      </c>
      <c r="GV6" s="596">
        <f>[1]Hoja1!GI8</f>
        <v>17725.350000000002</v>
      </c>
      <c r="GW6" s="596">
        <f>[1]Hoja1!GK8</f>
        <v>8133.6624999999995</v>
      </c>
      <c r="GX6" s="596">
        <f>[1]Hoja1!GL8</f>
        <v>5331.6900000000005</v>
      </c>
      <c r="GY6" s="596">
        <f>[1]Hoja1!GM8</f>
        <v>5621.8365000000003</v>
      </c>
      <c r="GZ6" s="596">
        <f>[1]Hoja1!GN8</f>
        <v>5371.8610000000008</v>
      </c>
      <c r="HA6" s="596">
        <f>[1]Hoja1!GO8</f>
        <v>8850.5264999999981</v>
      </c>
      <c r="HB6" s="596">
        <f>[1]Hoja1!GP8</f>
        <v>8428.3040000000001</v>
      </c>
      <c r="HC6" s="596">
        <f>[1]Hoja1!GQ8</f>
        <v>17860.284</v>
      </c>
      <c r="HD6" s="596">
        <f>[1]Hoja1!GT8</f>
        <v>9967.8590000000022</v>
      </c>
      <c r="HE6" s="596">
        <f>[1]Hoja1!GU8</f>
        <v>8349.5310000000009</v>
      </c>
      <c r="HF6" s="596">
        <f>[1]Hoja1!GV8</f>
        <v>5987.2000000000007</v>
      </c>
      <c r="HG6" s="596">
        <f>[1]Hoja1!GW8</f>
        <v>5259.9030000000002</v>
      </c>
      <c r="HH6" s="596">
        <f>[1]Hoja1!GX8</f>
        <v>6547.02</v>
      </c>
      <c r="HI6" s="596">
        <f>[1]Hoja1!GY8</f>
        <v>13766.684499999999</v>
      </c>
      <c r="HJ6" s="596">
        <f>[1]Hoja1!GZ8</f>
        <v>20123.627999999997</v>
      </c>
      <c r="HK6" s="596">
        <f>[1]Hoja1!HB8</f>
        <v>5242.8494999999994</v>
      </c>
      <c r="HL6" s="596">
        <f>[1]Hoja1!HC8</f>
        <v>4915.491</v>
      </c>
      <c r="HM6" s="596">
        <f>[1]Hoja1!HD8</f>
        <v>7323.96</v>
      </c>
      <c r="HN6" s="596">
        <f>[1]Hoja1!HE8</f>
        <v>7339.7279999999992</v>
      </c>
      <c r="HO6" s="596">
        <f>[1]Hoja1!HF8</f>
        <v>9813.6749999999993</v>
      </c>
      <c r="HP6" s="596">
        <f>[1]Hoja1!HG8</f>
        <v>13012.831000000002</v>
      </c>
      <c r="HQ6" s="596">
        <f>[1]Hoja1!HH8</f>
        <v>18155.202000000001</v>
      </c>
      <c r="HR6" s="596">
        <f>[1]Hoja1!HJ8</f>
        <v>5905.3104000000003</v>
      </c>
      <c r="HS6" s="596">
        <f>[1]Hoja1!HK8</f>
        <v>8174.4180000000006</v>
      </c>
      <c r="HT6" s="596">
        <f>[1]Hoja1!HL8</f>
        <v>8415.2564999999995</v>
      </c>
      <c r="HU6" s="596">
        <f>[1]Hoja1!HM8</f>
        <v>6665.7719999999999</v>
      </c>
      <c r="HV6" s="596">
        <f>[1]Hoja1!HN8</f>
        <v>7492.9054999999989</v>
      </c>
      <c r="HW6" s="596">
        <f>[1]Hoja1!HO8</f>
        <v>12672.1605</v>
      </c>
      <c r="HX6" s="596">
        <f>[1]Hoja1!HP8</f>
        <v>25687.272000000001</v>
      </c>
      <c r="HY6" s="596">
        <f>[1]Hoja1!HR8</f>
        <v>7081.326</v>
      </c>
      <c r="HZ6" s="596">
        <f>[1]Hoja1!HS8</f>
        <v>7672.6125000000002</v>
      </c>
      <c r="IA6" s="596">
        <f>[1]Hoja1!HT8</f>
        <v>8000.5640000000003</v>
      </c>
      <c r="IB6" s="596">
        <f>[1]Hoja1!HU8</f>
        <v>10066.379999999999</v>
      </c>
      <c r="IC6" s="596">
        <f>[1]Hoja1!HV8</f>
        <v>12310.485499999999</v>
      </c>
      <c r="ID6" s="596">
        <f>[1]Hoja1!HW8</f>
        <v>11417.7865</v>
      </c>
      <c r="IE6" s="596">
        <f>[1]Hoja1!HX8</f>
        <v>24673.835200000001</v>
      </c>
      <c r="IF6" s="596">
        <f>[1]Hoja1!IA8</f>
        <v>8872.362000000001</v>
      </c>
      <c r="IG6" s="596">
        <f>[1]Hoja1!IB8</f>
        <v>9016.3920000000016</v>
      </c>
      <c r="IH6" s="596">
        <f>[1]Hoja1!IC8</f>
        <v>9239.0704000000005</v>
      </c>
      <c r="II6" s="596">
        <f>[1]Hoja1!ID8</f>
        <v>7510.5464999999995</v>
      </c>
      <c r="IJ6" s="596">
        <f>[1]Hoja1!IE8</f>
        <v>11024.5856</v>
      </c>
      <c r="IK6" s="596">
        <f>[1]Hoja1!IF8</f>
        <v>13454.988499999999</v>
      </c>
      <c r="IL6" s="596">
        <f>[1]Hoja1!IG8</f>
        <v>22957.112399999998</v>
      </c>
      <c r="IM6" s="596">
        <f>[1]Hoja1!II8</f>
        <v>8443.4680000000008</v>
      </c>
      <c r="IN6" s="596">
        <f>[1]Hoja1!IJ8</f>
        <v>9954.3510000000006</v>
      </c>
      <c r="IO6" s="596">
        <f>[1]Hoja1!IK8</f>
        <v>7376.6330000000007</v>
      </c>
      <c r="IP6" s="596">
        <f>[1]Hoja1!IL8</f>
        <v>8001.875</v>
      </c>
      <c r="IQ6" s="596">
        <f>[1]Hoja1!IM8</f>
        <v>9823.4609999999993</v>
      </c>
      <c r="IR6" s="596">
        <f>[1]Hoja1!IN8</f>
        <v>14955.8946</v>
      </c>
      <c r="IS6" s="596">
        <f>[1]Hoja1!IO8</f>
        <v>20122.239999999998</v>
      </c>
      <c r="IT6" s="596">
        <f>[1]Hoja1!IQ8</f>
        <v>8562.6090000000004</v>
      </c>
      <c r="IU6" s="596">
        <f>[1]Hoja1!IR8</f>
        <v>6356.6855999999998</v>
      </c>
      <c r="IV6" s="596">
        <f>[1]Hoja1!IS8</f>
        <v>8861.3028000000013</v>
      </c>
      <c r="IW6" s="596">
        <f>[1]Hoja1!IT8</f>
        <v>9842.2610000000004</v>
      </c>
      <c r="IX6" s="596">
        <f>[1]Hoja1!IU8</f>
        <v>14555.206400000001</v>
      </c>
      <c r="IY6" s="596">
        <f>[1]Hoja1!IV8</f>
        <v>14115.995999999999</v>
      </c>
      <c r="IZ6" s="596">
        <f>[1]Hoja1!IW8</f>
        <v>20249.88</v>
      </c>
      <c r="JA6" s="596">
        <f>[1]Hoja1!IY8</f>
        <v>6198.6742999999997</v>
      </c>
      <c r="JB6" s="596">
        <f>[1]Hoja1!IZ8</f>
        <v>5987.0880000000006</v>
      </c>
      <c r="JC6" s="596">
        <f>[1]Hoja1!JA8</f>
        <v>6169.6080000000011</v>
      </c>
      <c r="JD6" s="596">
        <f>[1]Hoja1!JB8</f>
        <v>7400.9855999999991</v>
      </c>
      <c r="JE6" s="596">
        <f>[1]Hoja1!JC8</f>
        <v>11765.5434</v>
      </c>
      <c r="JF6" s="596">
        <f>[1]Hoja1!JD8</f>
        <v>10089.0036</v>
      </c>
      <c r="JG6" s="596">
        <f>[1]Hoja1!JE8</f>
        <v>21726.742999999999</v>
      </c>
      <c r="JH6" s="596">
        <f>[1]Hoja1!JG8</f>
        <v>4900.8300000000008</v>
      </c>
      <c r="JI6" s="596">
        <f>[1]Hoja1!JH8</f>
        <v>5447.7780000000002</v>
      </c>
      <c r="JJ6" s="596">
        <f>[1]Hoja1!JI8</f>
        <v>5393.64</v>
      </c>
      <c r="JK6" s="596">
        <f>[1]Hoja1!JJ8</f>
        <v>6726.2800000000007</v>
      </c>
      <c r="JL6" s="596">
        <f>[1]Hoja1!JK8</f>
        <v>8554.9296000000013</v>
      </c>
      <c r="JM6" s="596">
        <f>[1]Hoja1!JL8</f>
        <v>9853.7639999999992</v>
      </c>
      <c r="JN6" s="596">
        <f>[1]Hoja1!JM8</f>
        <v>21170.819999999996</v>
      </c>
      <c r="JO6" s="596">
        <f>[1]Hoja1!JP8</f>
        <v>7249.9680000000008</v>
      </c>
      <c r="JP6" s="596">
        <f>[1]Hoja1!JQ8</f>
        <v>7083.6590000000006</v>
      </c>
      <c r="JQ6" s="596">
        <f>[1]Hoja1!JR8</f>
        <v>5724.8180000000002</v>
      </c>
      <c r="JR6" s="596">
        <f>[1]Hoja1!JS8</f>
        <v>8263.5840000000007</v>
      </c>
      <c r="JS6" s="596">
        <f>[1]Hoja1!JT8</f>
        <v>6345.3488000000007</v>
      </c>
      <c r="JT6" s="596">
        <f>[1]Hoja1!JU8</f>
        <v>10958.8284</v>
      </c>
      <c r="JU6" s="596">
        <f>[1]Hoja1!JV8</f>
        <v>14753.412</v>
      </c>
      <c r="JV6" s="596">
        <f>[1]Hoja1!JX8</f>
        <v>5317.2105000000001</v>
      </c>
      <c r="JW6" s="596">
        <f>[1]Hoja1!JY8</f>
        <v>7617.3155999999999</v>
      </c>
      <c r="JX6" s="596">
        <f>[1]Hoja1!JZ8</f>
        <v>5662.8828000000003</v>
      </c>
      <c r="JY6" s="596">
        <f>[1]Hoja1!KA8</f>
        <v>6296.0150000000003</v>
      </c>
      <c r="JZ6" s="596">
        <f>[1]Hoja1!KB8</f>
        <v>11397.06</v>
      </c>
      <c r="KA6" s="596">
        <f>[1]Hoja1!KC8</f>
        <v>12202.195999999998</v>
      </c>
      <c r="KB6" s="596">
        <f>[1]Hoja1!KD8</f>
        <v>17999.062600000001</v>
      </c>
      <c r="KC6" s="596">
        <f>[1]Hoja1!KF8</f>
        <v>5760.0290000000005</v>
      </c>
      <c r="KD6" s="596">
        <f>[1]Hoja1!KG8</f>
        <v>8033.7852000000003</v>
      </c>
      <c r="KE6" s="596">
        <f>[1]Hoja1!KH8</f>
        <v>6269.76</v>
      </c>
      <c r="KF6" s="596">
        <f>[1]Hoja1!KI8</f>
        <v>6902.8980000000001</v>
      </c>
      <c r="KG6" s="596">
        <f>[1]Hoja1!KJ8</f>
        <v>10438.2855</v>
      </c>
      <c r="KH6" s="596">
        <f>[1]Hoja1!KK8</f>
        <v>12045.402000000002</v>
      </c>
      <c r="KI6" s="596">
        <f>[1]Hoja1!KL8</f>
        <v>23132.375</v>
      </c>
      <c r="KJ6" s="596">
        <f>[1]Hoja1!KN8</f>
        <v>8210.9160000000011</v>
      </c>
      <c r="KK6" s="596">
        <f>[1]Hoja1!KO8</f>
        <v>9513.0936000000002</v>
      </c>
      <c r="KL6" s="596">
        <f>[1]Hoja1!KP8</f>
        <v>8890.0416000000005</v>
      </c>
      <c r="KM6" s="596">
        <f>[1]Hoja1!KQ8</f>
        <v>12279.157200000001</v>
      </c>
      <c r="KN6" s="596">
        <f>[1]Hoja1!KR8</f>
        <v>19726.386999999999</v>
      </c>
      <c r="KO6" s="596">
        <f>[1]Hoja1!KS8</f>
        <v>28387.272000000001</v>
      </c>
      <c r="KP6" s="596">
        <f>[1]Hoja1!KT8</f>
        <v>35709.512499999997</v>
      </c>
      <c r="KQ6" s="596">
        <f>[1]Hoja1!KW8</f>
        <v>11875.405500000001</v>
      </c>
      <c r="KR6" s="596">
        <f>[1]Hoja1!KX8</f>
        <v>19627.0095</v>
      </c>
      <c r="KS6" s="596">
        <f>[1]Hoja1!KY8</f>
        <v>8604.5190000000002</v>
      </c>
      <c r="KT6" s="596">
        <f>[1]Hoja1!KZ8</f>
        <v>9997.1224999999995</v>
      </c>
      <c r="KU6" s="596">
        <f>[1]Hoja1!LA8</f>
        <v>8209.3875000000007</v>
      </c>
      <c r="KV6" s="596">
        <f>[1]Hoja1!LB8</f>
        <v>10095.219200000001</v>
      </c>
      <c r="KW6" s="596">
        <f>[1]Hoja1!LC8</f>
        <v>16818.828799999999</v>
      </c>
      <c r="KX6" s="596">
        <f>[1]Hoja1!LE8</f>
        <v>7225.9880000000003</v>
      </c>
      <c r="KY6" s="596">
        <f>[1]Hoja1!LF8</f>
        <v>6861.7710000000006</v>
      </c>
      <c r="KZ6" s="596">
        <f>[1]Hoja1!LG8</f>
        <v>6531.3990000000003</v>
      </c>
      <c r="LA6" s="596">
        <f>[1]Hoja1!LH8</f>
        <v>6994.4724999999989</v>
      </c>
      <c r="LB6" s="596">
        <f>[1]Hoja1!LI8</f>
        <v>6738.1030000000001</v>
      </c>
      <c r="LC6" s="596">
        <f>[1]Hoja1!LJ8</f>
        <v>10318.012500000001</v>
      </c>
      <c r="LD6" s="596">
        <f>[1]Hoja1!LK8</f>
        <v>19979.9375</v>
      </c>
      <c r="LE6" s="596">
        <f>[1]Hoja1!LM8</f>
        <v>9140.8079999999991</v>
      </c>
      <c r="LF6" s="596">
        <f>[1]Hoja1!LN8</f>
        <v>9830.8875000000007</v>
      </c>
      <c r="LG6" s="596">
        <f>[1]Hoja1!LO8</f>
        <v>11574.181500000001</v>
      </c>
      <c r="LH6" s="596">
        <f>[1]Hoja1!LP8</f>
        <v>10030.460999999999</v>
      </c>
      <c r="LI6" s="596">
        <f>[1]Hoja1!LQ8</f>
        <v>10264.451999999999</v>
      </c>
      <c r="LJ6" s="596">
        <f>[1]Hoja1!LR8</f>
        <v>11108.915999999999</v>
      </c>
      <c r="LK6" s="596">
        <f>[1]Hoja1!LS8</f>
        <v>23233.416000000001</v>
      </c>
      <c r="LL6" s="596">
        <f>[1]Hoja1!LU8</f>
        <v>6148.9080000000004</v>
      </c>
      <c r="LM6" s="596">
        <f>[1]Hoja1!LV8</f>
        <v>14187.211499999999</v>
      </c>
      <c r="LN6" s="596">
        <f>[1]Hoja1!LW8</f>
        <v>9718.2960000000003</v>
      </c>
      <c r="LO6" s="596">
        <f>[1]Hoja1!LX8</f>
        <v>15643.219999999998</v>
      </c>
      <c r="LP6" s="596">
        <f>[1]Hoja1!LY8</f>
        <v>16325.099999999999</v>
      </c>
      <c r="LQ6" s="596">
        <f>[1]Hoja1!LZ8</f>
        <v>12891.920999999998</v>
      </c>
      <c r="LR6" s="596">
        <f>[1]Hoja1!MA8</f>
        <v>20856.402000000002</v>
      </c>
      <c r="LS6" s="596">
        <f>[1]Hoja1!MD8</f>
        <v>12119.769499999999</v>
      </c>
      <c r="LT6" s="596">
        <f>[1]Hoja1!ME8</f>
        <v>14838.219999999998</v>
      </c>
      <c r="LU6" s="596">
        <f>[1]Hoja1!MF8</f>
        <v>12182.386999999999</v>
      </c>
      <c r="LV6" s="596">
        <f>[1]Hoja1!MG8</f>
        <v>11229.841999999999</v>
      </c>
      <c r="LW6" s="596">
        <f>[1]Hoja1!MH8</f>
        <v>14003.066999999999</v>
      </c>
      <c r="LX6" s="596">
        <f>[1]Hoja1!MI8</f>
        <v>19613.349000000002</v>
      </c>
      <c r="LY6" s="596">
        <f>[1]Hoja1!MJ8</f>
        <v>38883.60300000001</v>
      </c>
      <c r="LZ6" s="596">
        <f>[1]Hoja1!ML8</f>
        <v>51477.111000000004</v>
      </c>
      <c r="MA6" s="596">
        <f>[1]Hoja1!MM8</f>
        <v>22007.995400000003</v>
      </c>
      <c r="MB6" s="596">
        <f>[1]Hoja1!MN8</f>
        <v>16135.513200000001</v>
      </c>
      <c r="MC6" s="596">
        <f>[1]Hoja1!MO8</f>
        <v>23235.141600000003</v>
      </c>
      <c r="MD6" s="596">
        <f>[1]Hoja1!MP8</f>
        <v>22258.659599999999</v>
      </c>
      <c r="ME6" s="596">
        <f>[1]Hoja1!MQ8</f>
        <v>29238.092400000001</v>
      </c>
      <c r="MF6" s="596">
        <f>[1]Hoja1!MR8</f>
        <v>33364.817999999999</v>
      </c>
      <c r="MG6" s="596">
        <f>[1]Hoja1!MT8</f>
        <v>20283.734499999999</v>
      </c>
      <c r="MH6" s="596">
        <f>[1]Hoja1!MU8</f>
        <v>20692.595000000001</v>
      </c>
      <c r="MI6" s="596">
        <f>[1]Hoja1!MV8</f>
        <v>18713.7775</v>
      </c>
      <c r="MJ6" s="596">
        <f>[1]Hoja1!MW8</f>
        <v>20594.584999999999</v>
      </c>
      <c r="MK6" s="596">
        <f>[1]Hoja1!MX8</f>
        <v>29149.992999999999</v>
      </c>
      <c r="ML6" s="596">
        <f>[1]Hoja1!MY8</f>
        <v>28092.500800000002</v>
      </c>
      <c r="MM6" s="596">
        <f>[1]Hoja1!MZ8</f>
        <v>36071.25</v>
      </c>
      <c r="MN6" s="596">
        <f>[1]Hoja1!NB8</f>
        <v>26529.359499999999</v>
      </c>
      <c r="MO6" s="596">
        <f>[1]Hoja1!NC8</f>
        <v>33458.364499999996</v>
      </c>
      <c r="MP6" s="596">
        <f>[1]Hoja1!ND8</f>
        <v>30877.932000000001</v>
      </c>
      <c r="MQ6" s="596">
        <f>[1]Hoja1!NE8</f>
        <v>35035.35</v>
      </c>
      <c r="MR6" s="596">
        <f>[1]Hoja1!NF8</f>
        <v>48260.589500000002</v>
      </c>
      <c r="MS6" s="596">
        <f>[1]Hoja1!NG8</f>
        <v>52930.239999999998</v>
      </c>
      <c r="MT6" s="596">
        <f>[1]Hoja1!NH8</f>
        <v>57284.11</v>
      </c>
      <c r="MU6" s="596">
        <f>[1]Hoja1!NJ8</f>
        <v>44199.843000000001</v>
      </c>
      <c r="MV6" s="596">
        <f>[1]Hoja1!NK8</f>
        <v>0</v>
      </c>
      <c r="MW6" s="596">
        <f>[1]Hoja1!NL8</f>
        <v>9060.0300000000007</v>
      </c>
      <c r="MX6" s="596">
        <f>[1]Hoja1!NM8</f>
        <v>10001.464</v>
      </c>
      <c r="MY6" s="596">
        <f>[1]Hoja1!NN8</f>
        <v>6380.2344999999996</v>
      </c>
      <c r="MZ6" s="596">
        <f>[1]Hoja1!NO8</f>
        <v>16402.485000000001</v>
      </c>
      <c r="NA6" s="596">
        <f>[1]Hoja1!NP8</f>
        <v>19846.780499999997</v>
      </c>
      <c r="NB6" s="596">
        <f>[1]Hoja1!NS8</f>
        <v>8434.5660000000007</v>
      </c>
      <c r="NC6" s="596">
        <f>[1]Hoja1!NT8</f>
        <v>0</v>
      </c>
      <c r="ND6" s="596">
        <f>[1]Hoja1!NU8</f>
        <v>7232.5574999999999</v>
      </c>
      <c r="NE6" s="596">
        <f>[1]Hoja1!NV8</f>
        <v>8311.0439999999999</v>
      </c>
      <c r="NF6" s="596">
        <f>[1]Hoja1!NW8</f>
        <v>10998.713000000002</v>
      </c>
      <c r="NG6" s="596">
        <f>[1]Hoja1!NX8</f>
        <v>11126.664000000001</v>
      </c>
      <c r="NH6" s="596">
        <f>[1]Hoja1!NY8</f>
        <v>20138.983999999997</v>
      </c>
      <c r="NI6" s="596">
        <f>[1]Hoja1!OA8</f>
        <v>6634.5510000000004</v>
      </c>
      <c r="NJ6" s="596">
        <f>[1]Hoja1!OB8</f>
        <v>7495.2780000000002</v>
      </c>
      <c r="NK6" s="596">
        <f>[1]Hoja1!OC8</f>
        <v>6127.9574999999995</v>
      </c>
      <c r="NL6" s="596">
        <f>[1]Hoja1!OD8</f>
        <v>7039.6515000000009</v>
      </c>
      <c r="NM6" s="596">
        <f>[1]Hoja1!OE8</f>
        <v>10986.48</v>
      </c>
      <c r="NN6" s="596">
        <f>[1]Hoja1!OF8</f>
        <v>11623.623000000001</v>
      </c>
      <c r="NO6" s="596">
        <f>[1]Hoja1!OG8</f>
        <v>14795.761999999999</v>
      </c>
      <c r="NP6" s="596">
        <f>[1]Hoja1!OI8</f>
        <v>3793.5765000000001</v>
      </c>
      <c r="NQ6" s="596">
        <f>[1]Hoja1!OJ8</f>
        <v>4357.4475000000002</v>
      </c>
      <c r="NR6" s="596">
        <f>[1]Hoja1!OK8</f>
        <v>5836.6244999999999</v>
      </c>
      <c r="NS6" s="596">
        <f>[1]Hoja1!OL8</f>
        <v>9131.2639999999992</v>
      </c>
      <c r="NT6" s="596">
        <f>[1]Hoja1!OM8</f>
        <v>5470.9760000000006</v>
      </c>
      <c r="NU6" s="596">
        <f>[1]Hoja1!ON8</f>
        <v>7332.6359999999995</v>
      </c>
      <c r="NV6" s="596">
        <f>[1]Hoja1!OO8</f>
        <v>13283.166999999999</v>
      </c>
      <c r="NW6" s="596">
        <f>[1]Hoja1!OQ8</f>
        <v>6441.5295000000006</v>
      </c>
      <c r="NX6" s="596">
        <f>[1]Hoja1!OR8</f>
        <v>6429.1289999999999</v>
      </c>
      <c r="NY6" s="596">
        <f>[1]Hoja1!OS8</f>
        <v>4656.8865000000005</v>
      </c>
      <c r="NZ6" s="596">
        <f>[1]Hoja1!OT8</f>
        <v>8248.5324000000001</v>
      </c>
      <c r="OA6" s="596">
        <f>[1]Hoja1!OU8</f>
        <v>8530.0096000000012</v>
      </c>
      <c r="OB6" s="596">
        <f>[1]Hoja1!OV8</f>
        <v>5527.9234999999999</v>
      </c>
      <c r="OC6" s="596">
        <f>[1]Hoja1!OW8</f>
        <v>20249.5059</v>
      </c>
      <c r="OD6" s="596">
        <f>[1]Hoja1!OY8</f>
        <v>4638.6900000000005</v>
      </c>
      <c r="OE6" s="596">
        <f>[1]Hoja1!OZ8</f>
        <v>7084.8330000000005</v>
      </c>
      <c r="OF6" s="596">
        <f>[1]Hoja1!PA8</f>
        <v>7560.5039999999999</v>
      </c>
      <c r="OG6" s="596">
        <f>[1]Hoja1!PB8</f>
        <v>5396.76</v>
      </c>
      <c r="OH6" s="596">
        <f>[1]Hoja1!PC8</f>
        <v>7708.6080000000011</v>
      </c>
      <c r="OI6" s="596">
        <f>[1]Hoja1!PD8</f>
        <v>8843.3981999999996</v>
      </c>
      <c r="OJ6" s="596">
        <f>[1]Hoja1!PE8</f>
        <v>16853.487300000001</v>
      </c>
      <c r="OK6">
        <f>[2]SUC!B35</f>
        <v>9174.9735000000001</v>
      </c>
      <c r="OL6">
        <f>[2]SUC!C35</f>
        <v>8420.4551250000004</v>
      </c>
      <c r="OM6">
        <f>[2]SUC!D35</f>
        <v>8794.5142500000002</v>
      </c>
      <c r="ON6">
        <f>[2]SUC!E35</f>
        <v>8716.8847499999993</v>
      </c>
      <c r="OO6">
        <f>[2]SUC!F35</f>
        <v>9487.95975</v>
      </c>
      <c r="OP6">
        <f>[2]SUC!G35</f>
        <v>9705.6180000000004</v>
      </c>
      <c r="OQ6">
        <f>[2]SUC!H35</f>
        <v>17862.0075</v>
      </c>
      <c r="OR6" s="712">
        <v>8465.74</v>
      </c>
      <c r="OS6" s="712">
        <v>8209.17</v>
      </c>
      <c r="OT6" s="712">
        <v>16362.4</v>
      </c>
      <c r="OU6" s="712">
        <v>15801.48</v>
      </c>
      <c r="OV6" s="712">
        <v>9359.36</v>
      </c>
      <c r="OW6" s="712">
        <v>8401.49</v>
      </c>
      <c r="OX6" s="712">
        <v>15622.36</v>
      </c>
      <c r="OY6" s="741">
        <v>6902</v>
      </c>
      <c r="OZ6" s="741">
        <v>10631</v>
      </c>
      <c r="PA6" s="741">
        <v>9966</v>
      </c>
      <c r="PB6" s="741">
        <v>7162</v>
      </c>
      <c r="PC6" s="741">
        <v>6501</v>
      </c>
      <c r="PD6" s="741">
        <v>8961</v>
      </c>
      <c r="PE6" s="741">
        <v>17255</v>
      </c>
      <c r="PF6" s="712">
        <v>11845.33</v>
      </c>
      <c r="PG6" s="712">
        <v>6226.4520000000002</v>
      </c>
      <c r="PH6" s="712">
        <v>7732.8860000000004</v>
      </c>
      <c r="PI6" s="712">
        <v>7698.7039999999997</v>
      </c>
      <c r="PJ6" s="712">
        <v>7612.9260000000004</v>
      </c>
      <c r="PK6" s="712">
        <v>9052.4779999999992</v>
      </c>
      <c r="PL6" s="712">
        <v>21822.84</v>
      </c>
      <c r="PM6" s="712">
        <v>8811.99</v>
      </c>
      <c r="PN6" s="712">
        <v>7920.84</v>
      </c>
      <c r="PO6" s="712">
        <v>8072.77</v>
      </c>
      <c r="PP6" s="712">
        <v>8412.33</v>
      </c>
      <c r="PQ6" s="712">
        <v>8950.75</v>
      </c>
      <c r="PR6" s="712">
        <v>8664.51</v>
      </c>
      <c r="PS6" s="712">
        <v>17329.05</v>
      </c>
      <c r="PT6" s="717">
        <v>8466.4013699999996</v>
      </c>
      <c r="PU6" s="717">
        <v>7512.9495100000004</v>
      </c>
      <c r="PV6" s="717">
        <v>8038.6850599999998</v>
      </c>
      <c r="PW6" s="717">
        <v>8284.7225099999996</v>
      </c>
      <c r="PX6" s="717">
        <v>8858.5809100000006</v>
      </c>
      <c r="PY6" s="717">
        <v>9017.23711</v>
      </c>
      <c r="PZ6" s="717">
        <v>16415.439399999999</v>
      </c>
      <c r="QA6" s="108">
        <v>7925.77</v>
      </c>
      <c r="QB6" s="108">
        <v>6953.44</v>
      </c>
      <c r="QC6" s="108">
        <v>7343.44</v>
      </c>
      <c r="QD6" s="108">
        <v>7854.17</v>
      </c>
      <c r="QE6" s="108">
        <v>8392.2800000000007</v>
      </c>
      <c r="QF6" s="108">
        <v>8552.44</v>
      </c>
      <c r="QG6" s="108">
        <v>16563.09</v>
      </c>
      <c r="QH6" s="108">
        <v>6911.28</v>
      </c>
      <c r="QI6" s="108">
        <v>10235.879999999999</v>
      </c>
      <c r="QJ6" s="108">
        <v>10530.36</v>
      </c>
      <c r="QK6" s="108">
        <v>11137.23</v>
      </c>
      <c r="QL6" s="108">
        <v>11185.7</v>
      </c>
      <c r="QM6" s="108">
        <v>5752.92</v>
      </c>
      <c r="QN6" s="108">
        <v>14786.97</v>
      </c>
      <c r="QO6" s="596">
        <v>11160.99424</v>
      </c>
      <c r="QP6" s="596">
        <v>9398.767382</v>
      </c>
      <c r="QQ6" s="596">
        <v>10711.73018</v>
      </c>
      <c r="QR6" s="596">
        <v>10585.747950000001</v>
      </c>
      <c r="QS6" s="596">
        <v>11739.626469999999</v>
      </c>
      <c r="QT6" s="596">
        <v>11002.23438</v>
      </c>
      <c r="QU6" s="596">
        <v>24647.964250000001</v>
      </c>
      <c r="QV6" s="712">
        <v>10330.370000000001</v>
      </c>
      <c r="QW6" s="712">
        <v>8371.64</v>
      </c>
      <c r="QX6" s="712">
        <v>8851.1200000000008</v>
      </c>
      <c r="QY6" s="712">
        <v>9603.9599999999991</v>
      </c>
      <c r="QZ6" s="712">
        <v>10774.69</v>
      </c>
      <c r="RA6" s="712">
        <v>10598.27</v>
      </c>
      <c r="RB6" s="712">
        <v>21308.55</v>
      </c>
      <c r="RC6" s="108">
        <v>9052.6</v>
      </c>
      <c r="RD6" s="108">
        <v>7842.61</v>
      </c>
      <c r="RE6" s="108">
        <v>8446.44</v>
      </c>
      <c r="RF6" s="108">
        <v>9474.34</v>
      </c>
      <c r="RG6" s="108">
        <v>10609.53</v>
      </c>
      <c r="RH6" s="108">
        <v>10280.07</v>
      </c>
      <c r="RI6" s="108">
        <v>21244.75</v>
      </c>
      <c r="RJ6" s="108">
        <v>13755.03</v>
      </c>
      <c r="RK6" s="108">
        <v>11369.65</v>
      </c>
      <c r="RL6" s="108">
        <v>12536.05</v>
      </c>
      <c r="RM6" s="108">
        <v>13574.82</v>
      </c>
      <c r="RN6" s="108">
        <v>15451.9</v>
      </c>
      <c r="RO6" s="108">
        <v>15510.45</v>
      </c>
      <c r="RP6" s="108">
        <v>33395.53</v>
      </c>
      <c r="RQ6">
        <v>15424.875980000001</v>
      </c>
      <c r="RR6">
        <v>13970.62941</v>
      </c>
      <c r="RS6">
        <v>14230.293250000001</v>
      </c>
      <c r="RT6">
        <v>11160.539839999999</v>
      </c>
      <c r="RU6">
        <v>12155.1332</v>
      </c>
      <c r="RV6">
        <v>13789.641900000001</v>
      </c>
      <c r="RW6">
        <v>25080.958200000001</v>
      </c>
      <c r="RX6">
        <v>15821.30658</v>
      </c>
      <c r="RY6">
        <v>12886.74099</v>
      </c>
      <c r="RZ6">
        <v>15380.03854</v>
      </c>
      <c r="SA6">
        <v>16090.052079999999</v>
      </c>
      <c r="SB6">
        <v>16827.722399999999</v>
      </c>
      <c r="SC6">
        <v>16458.055270000001</v>
      </c>
      <c r="SD6">
        <v>31847.501100000001</v>
      </c>
      <c r="SE6">
        <v>13070.321099999999</v>
      </c>
      <c r="SF6">
        <v>10089.857819999999</v>
      </c>
      <c r="SG6">
        <v>11324.57273</v>
      </c>
      <c r="SH6">
        <v>11703.307769999999</v>
      </c>
      <c r="SI6">
        <v>11996.168379999999</v>
      </c>
      <c r="SJ6">
        <v>12763.02161</v>
      </c>
      <c r="SK6">
        <v>24834.360659999998</v>
      </c>
      <c r="SL6" s="108">
        <v>9585.67</v>
      </c>
      <c r="SM6" s="108">
        <v>8190.35</v>
      </c>
      <c r="SN6" s="108">
        <v>9004.99</v>
      </c>
      <c r="SO6" s="108">
        <v>8694.7099999999991</v>
      </c>
      <c r="SP6" s="108">
        <v>9270.4699999999993</v>
      </c>
      <c r="SQ6" s="108">
        <v>10077.280000000001</v>
      </c>
      <c r="SR6" s="108">
        <v>18469.07</v>
      </c>
      <c r="SS6" s="108">
        <v>9437.36</v>
      </c>
      <c r="ST6" s="108">
        <v>8066.78</v>
      </c>
      <c r="SU6" s="108">
        <v>8886.7800000000007</v>
      </c>
      <c r="SV6" s="108">
        <v>8665.9699999999993</v>
      </c>
      <c r="SW6" s="108">
        <v>9671.82</v>
      </c>
      <c r="SX6" s="108">
        <v>10461.19</v>
      </c>
      <c r="SY6" s="108">
        <v>19839.16</v>
      </c>
      <c r="SZ6" s="108">
        <v>11561.28</v>
      </c>
      <c r="TA6" s="108">
        <v>9826.65</v>
      </c>
      <c r="TB6" s="108">
        <v>11103.21</v>
      </c>
      <c r="TC6" s="108">
        <v>11186.71</v>
      </c>
      <c r="TD6" s="108">
        <v>11842.88</v>
      </c>
      <c r="TE6" s="108">
        <v>13339.56</v>
      </c>
      <c r="TF6" s="108">
        <v>24560.799999999999</v>
      </c>
      <c r="TG6" s="108">
        <v>12647.29</v>
      </c>
      <c r="TH6" s="108">
        <v>12214.2</v>
      </c>
      <c r="TI6" s="108">
        <v>13756.2</v>
      </c>
      <c r="TJ6" s="108">
        <v>13417.26</v>
      </c>
      <c r="TK6" s="108">
        <v>13726.28</v>
      </c>
      <c r="TL6" s="108">
        <v>15287.38</v>
      </c>
      <c r="TM6" s="108">
        <v>28592.15</v>
      </c>
      <c r="TN6" s="596">
        <v>13683.184380000001</v>
      </c>
      <c r="TO6" s="596">
        <v>11454.335160000001</v>
      </c>
      <c r="TP6" s="596">
        <v>12305.172850000001</v>
      </c>
      <c r="TQ6" s="596">
        <v>11193.111430000001</v>
      </c>
      <c r="TR6" s="596">
        <v>14732.68262</v>
      </c>
      <c r="TS6" s="596">
        <v>17562.912499999999</v>
      </c>
      <c r="TT6" s="596">
        <v>30429.248820000001</v>
      </c>
      <c r="TU6" s="108">
        <v>11169.09</v>
      </c>
      <c r="TV6" s="108">
        <v>9459.99</v>
      </c>
      <c r="TW6" s="108">
        <v>10972.87</v>
      </c>
      <c r="TX6" s="108">
        <v>10117.89</v>
      </c>
      <c r="TY6" s="108">
        <v>9856.5300000000007</v>
      </c>
      <c r="TZ6" s="108">
        <v>11105.81</v>
      </c>
      <c r="UA6" s="108">
        <v>19440.62</v>
      </c>
      <c r="UB6" s="108">
        <v>8557.0499999999993</v>
      </c>
      <c r="UC6" s="108">
        <v>14017.31</v>
      </c>
      <c r="UD6" s="108">
        <v>15050.19</v>
      </c>
      <c r="UE6" s="108">
        <v>14101.32</v>
      </c>
      <c r="UF6" s="108">
        <v>13416.05</v>
      </c>
      <c r="UG6" s="108">
        <v>15125.43</v>
      </c>
      <c r="UH6" s="108">
        <v>25600.01</v>
      </c>
      <c r="UI6" s="108">
        <v>10303.6</v>
      </c>
      <c r="UJ6" s="108">
        <v>9296.73</v>
      </c>
      <c r="UK6" s="108">
        <v>10179.16</v>
      </c>
      <c r="UL6" s="108">
        <v>10777.05</v>
      </c>
      <c r="UM6" s="108">
        <v>11091.98</v>
      </c>
      <c r="UN6" s="108">
        <v>11404.58</v>
      </c>
      <c r="UO6" s="108">
        <v>19295.080000000002</v>
      </c>
      <c r="UP6" s="108">
        <v>11690.45</v>
      </c>
      <c r="UQ6" s="108">
        <v>10600.91</v>
      </c>
      <c r="UR6" s="108">
        <v>12287.29</v>
      </c>
      <c r="US6" s="108">
        <v>11201.39</v>
      </c>
      <c r="UT6" s="108">
        <v>12017.35</v>
      </c>
      <c r="UU6" s="108">
        <v>12906.39</v>
      </c>
      <c r="UV6" s="108">
        <v>21943.49</v>
      </c>
      <c r="UW6" s="596">
        <v>12580.895140000001</v>
      </c>
      <c r="UX6" s="596">
        <v>10969.305350000001</v>
      </c>
      <c r="UY6" s="596">
        <v>12523.63975</v>
      </c>
      <c r="UZ6" s="596">
        <v>11650.7521</v>
      </c>
      <c r="VA6" s="596">
        <v>12240.833619999999</v>
      </c>
      <c r="VB6" s="596">
        <v>15131.72969</v>
      </c>
      <c r="VC6" s="596">
        <v>25948.041410000002</v>
      </c>
      <c r="VD6" s="108">
        <v>10697.3</v>
      </c>
      <c r="VE6" s="108">
        <v>9274.32</v>
      </c>
      <c r="VF6" s="108">
        <v>10353.73</v>
      </c>
      <c r="VG6" s="108">
        <v>9995.1</v>
      </c>
      <c r="VH6" s="108">
        <v>10989.91</v>
      </c>
      <c r="VI6" s="108">
        <v>12647.22</v>
      </c>
      <c r="VJ6" s="108">
        <v>22312.639999999999</v>
      </c>
      <c r="VK6" s="108">
        <v>8979</v>
      </c>
      <c r="VL6" s="108">
        <v>8975.2999999999993</v>
      </c>
      <c r="VM6" s="108">
        <v>9980.4500000000007</v>
      </c>
      <c r="VN6" s="108">
        <v>10396.219999999999</v>
      </c>
      <c r="VO6" s="108">
        <v>10926.63</v>
      </c>
      <c r="VP6" s="108">
        <v>10159.26</v>
      </c>
      <c r="VQ6" s="108">
        <v>16666.41</v>
      </c>
      <c r="VR6" s="108">
        <v>13254.964980000001</v>
      </c>
      <c r="VS6" s="108">
        <v>11994.06551</v>
      </c>
      <c r="VT6" s="108">
        <v>12932.32474</v>
      </c>
      <c r="VU6" s="108">
        <v>12517.52247</v>
      </c>
      <c r="VV6" s="108">
        <v>13437.056780000001</v>
      </c>
      <c r="VW6" s="108">
        <v>14447.307129999999</v>
      </c>
      <c r="VX6" s="108">
        <v>22184.87801</v>
      </c>
      <c r="VY6" s="752">
        <v>10020.06</v>
      </c>
      <c r="VZ6" s="752">
        <v>10717.29</v>
      </c>
      <c r="WA6" s="752">
        <v>11661.03</v>
      </c>
      <c r="WB6" s="752">
        <v>11455.51</v>
      </c>
      <c r="WC6" s="752">
        <v>11942.02</v>
      </c>
      <c r="WD6" s="752">
        <v>12634.22</v>
      </c>
      <c r="WE6" s="752">
        <v>19555.72</v>
      </c>
      <c r="WF6" s="108">
        <v>11248.97</v>
      </c>
      <c r="WG6" s="108">
        <v>10720.89</v>
      </c>
      <c r="WH6" s="108">
        <v>11636.42</v>
      </c>
      <c r="WI6" s="108">
        <v>11341.56</v>
      </c>
      <c r="WJ6" s="108">
        <v>12704.24</v>
      </c>
      <c r="WK6" s="108">
        <v>14510.02</v>
      </c>
      <c r="WL6" s="108">
        <v>23407.360000000001</v>
      </c>
      <c r="WM6" s="108">
        <v>9912.65</v>
      </c>
      <c r="WN6" s="108">
        <v>9256.99</v>
      </c>
      <c r="WO6" s="108">
        <v>11249.44</v>
      </c>
      <c r="WP6" s="108">
        <v>11007.85</v>
      </c>
      <c r="WQ6" s="108">
        <v>11984.17</v>
      </c>
      <c r="WR6" s="108">
        <v>11733.36</v>
      </c>
      <c r="WS6" s="108">
        <v>18803.11</v>
      </c>
      <c r="WT6" s="108">
        <v>13065.1937</v>
      </c>
      <c r="WU6" s="108">
        <v>11568.762549999999</v>
      </c>
      <c r="WV6" s="108">
        <v>12817.46162</v>
      </c>
      <c r="WW6" s="108">
        <v>12001.192870000001</v>
      </c>
      <c r="WX6" s="108">
        <v>13155.49482</v>
      </c>
      <c r="WY6" s="108">
        <v>13641.153420000001</v>
      </c>
      <c r="WZ6" s="108">
        <v>22203.448769999999</v>
      </c>
      <c r="XA6" s="108">
        <v>13134.81</v>
      </c>
      <c r="XB6" s="108">
        <v>11555.15</v>
      </c>
      <c r="XC6" s="108">
        <v>12278.51</v>
      </c>
      <c r="XD6" s="108">
        <v>11903.97</v>
      </c>
      <c r="XE6" s="108">
        <v>12744.01</v>
      </c>
      <c r="XF6" s="108">
        <v>13775.41</v>
      </c>
      <c r="XG6" s="108">
        <v>24015.62</v>
      </c>
      <c r="XH6" s="108">
        <v>12817.32539</v>
      </c>
      <c r="XI6" s="108">
        <v>12086.878049999999</v>
      </c>
      <c r="XJ6" s="108">
        <v>12880.63169</v>
      </c>
      <c r="XK6" s="108">
        <v>12398.695970000001</v>
      </c>
      <c r="XL6" s="108">
        <v>13128.8436</v>
      </c>
      <c r="XM6" s="108">
        <v>14240.087649999999</v>
      </c>
      <c r="XN6" s="108">
        <v>23171.67656</v>
      </c>
      <c r="XO6" s="108">
        <v>22262.7382</v>
      </c>
      <c r="XP6" s="108">
        <v>8739.3363750000008</v>
      </c>
      <c r="XQ6" s="108">
        <v>11121.69765</v>
      </c>
      <c r="XR6" s="108">
        <v>12169.163479999999</v>
      </c>
      <c r="XS6" s="108">
        <v>11527.05135</v>
      </c>
      <c r="XT6" s="108">
        <v>14866.845939999999</v>
      </c>
      <c r="XU6" s="108">
        <v>15249.644759999999</v>
      </c>
      <c r="XV6" s="108">
        <v>25818.386549999999</v>
      </c>
      <c r="XW6" s="108">
        <v>12223.762129999999</v>
      </c>
      <c r="XX6" s="108">
        <v>10664.54443</v>
      </c>
      <c r="XY6" s="108">
        <v>14240.66692</v>
      </c>
      <c r="XZ6" s="108">
        <v>13363.20614</v>
      </c>
      <c r="YA6" s="108">
        <v>15931.23273</v>
      </c>
      <c r="YB6" s="108">
        <v>17110.02951</v>
      </c>
      <c r="YC6" s="108">
        <v>14192.158079999999</v>
      </c>
      <c r="YD6" s="108">
        <v>11138.843790000001</v>
      </c>
      <c r="YE6" s="108">
        <v>9245.1841270000004</v>
      </c>
      <c r="YF6" s="108">
        <v>11161.774880000001</v>
      </c>
      <c r="YG6" s="108">
        <v>10657.9239</v>
      </c>
      <c r="YH6" s="108">
        <v>12763.60016</v>
      </c>
      <c r="YI6" s="108">
        <v>24104.586179999998</v>
      </c>
      <c r="YJ6" s="108">
        <v>23815.919999999998</v>
      </c>
      <c r="YK6" s="108">
        <v>16923.37</v>
      </c>
      <c r="YL6" s="108">
        <v>15351.77</v>
      </c>
      <c r="YM6" s="108">
        <v>15130.96</v>
      </c>
      <c r="YN6" s="108">
        <v>15287.66</v>
      </c>
      <c r="YO6" s="108">
        <v>18881.939999999999</v>
      </c>
      <c r="YP6" s="108">
        <v>35604.01</v>
      </c>
      <c r="YQ6" s="108">
        <v>17228.34</v>
      </c>
      <c r="YR6" s="108">
        <v>14922.19</v>
      </c>
      <c r="YS6" s="108">
        <v>18177.939999999999</v>
      </c>
      <c r="YT6" s="108">
        <v>19670.16</v>
      </c>
      <c r="YU6" s="108">
        <v>30251.34</v>
      </c>
      <c r="YV6" s="108">
        <v>12073.41</v>
      </c>
      <c r="YW6" s="108">
        <v>23332.87</v>
      </c>
      <c r="YX6" s="756" t="s">
        <v>565</v>
      </c>
      <c r="YY6" s="756" t="s">
        <v>566</v>
      </c>
      <c r="YZ6" s="756" t="s">
        <v>567</v>
      </c>
      <c r="ZA6" s="756" t="s">
        <v>568</v>
      </c>
      <c r="ZB6" s="756" t="s">
        <v>569</v>
      </c>
      <c r="ZC6" s="756" t="s">
        <v>570</v>
      </c>
      <c r="ZD6" s="756" t="s">
        <v>571</v>
      </c>
      <c r="ZE6">
        <v>12397</v>
      </c>
      <c r="ZF6">
        <v>15147</v>
      </c>
      <c r="ZG6">
        <v>12836</v>
      </c>
      <c r="ZH6">
        <v>18018</v>
      </c>
      <c r="ZI6">
        <v>20320</v>
      </c>
      <c r="ZJ6">
        <v>19569</v>
      </c>
      <c r="ZK6">
        <v>38037</v>
      </c>
      <c r="ZL6">
        <v>19224.330000000002</v>
      </c>
      <c r="ZM6">
        <v>17641.580000000002</v>
      </c>
      <c r="ZN6">
        <v>19789.009999999998</v>
      </c>
      <c r="ZO6">
        <v>21083.72</v>
      </c>
      <c r="ZP6">
        <v>23403.63</v>
      </c>
      <c r="ZQ6">
        <v>24045.53</v>
      </c>
      <c r="ZR6">
        <v>37384.29</v>
      </c>
      <c r="ZS6" s="108">
        <v>19201.650000000001</v>
      </c>
      <c r="ZT6" s="108">
        <v>19027.95</v>
      </c>
      <c r="ZU6" s="108">
        <v>23168.639999999999</v>
      </c>
      <c r="ZV6" s="108">
        <v>23715.27</v>
      </c>
      <c r="ZW6" s="108">
        <v>29756.18</v>
      </c>
      <c r="ZX6" s="108">
        <v>32734.74</v>
      </c>
      <c r="ZY6" s="108">
        <v>47440.59</v>
      </c>
      <c r="ZZ6" s="108">
        <v>23535.832515240731</v>
      </c>
      <c r="AAA6" s="108">
        <v>21658.467495188535</v>
      </c>
      <c r="AAB6" s="108">
        <v>20146.245986393438</v>
      </c>
      <c r="AAC6" s="108">
        <v>22859.372467103381</v>
      </c>
      <c r="AAD6" s="108">
        <v>25236.689665774597</v>
      </c>
      <c r="AAE6" s="108">
        <v>29394.017234873863</v>
      </c>
      <c r="AAF6" s="108">
        <v>46083.505406611956</v>
      </c>
      <c r="AAG6" s="108">
        <v>30597.393249978868</v>
      </c>
      <c r="AAH6" s="108">
        <v>28444.381628032323</v>
      </c>
      <c r="AAI6" s="108">
        <v>28507.279582095554</v>
      </c>
      <c r="AAJ6" s="108">
        <v>30601.116058033906</v>
      </c>
      <c r="AAK6" s="108">
        <v>34948.31548029519</v>
      </c>
      <c r="AAL6" s="108">
        <v>36926.787806330423</v>
      </c>
      <c r="AAM6" s="108">
        <v>54077.809521189884</v>
      </c>
      <c r="AAN6" s="596">
        <f>'Tabla de Proyecciones'!AAN6*1.032493958</f>
        <v>45331.9387300698</v>
      </c>
      <c r="AAO6" s="596">
        <v>40003.580049625598</v>
      </c>
      <c r="AAP6" s="596">
        <v>45828.101875366789</v>
      </c>
      <c r="AAQ6" s="596">
        <v>43156.532436924666</v>
      </c>
      <c r="AAR6" s="596">
        <v>45232.490222584711</v>
      </c>
      <c r="AAS6" s="596">
        <v>49402.86692138535</v>
      </c>
      <c r="AAT6" s="596">
        <v>66148.14</v>
      </c>
      <c r="AAU6" s="596">
        <f t="shared" ca="1" si="0"/>
        <v>56632.199507636898</v>
      </c>
      <c r="AAV6" s="596">
        <v>82608.448047034923</v>
      </c>
      <c r="AAW6" s="596">
        <f t="shared" ca="1" si="0"/>
        <v>50173.831387201259</v>
      </c>
      <c r="AAX6" s="348">
        <v>0</v>
      </c>
      <c r="AAY6" s="596">
        <f t="shared" ca="1" si="1"/>
        <v>18711.414347375146</v>
      </c>
      <c r="AAZ6" s="596">
        <f t="shared" ca="1" si="1"/>
        <v>17434.826224063767</v>
      </c>
      <c r="ABA6" s="596">
        <f t="shared" ca="1" si="1"/>
        <v>23805.34533475342</v>
      </c>
      <c r="ABB6" s="596">
        <f t="shared" ca="1" si="1"/>
        <v>13924.487798998616</v>
      </c>
      <c r="ABC6" s="596">
        <f t="shared" ca="1" si="1"/>
        <v>12533.013957309429</v>
      </c>
      <c r="ABD6" s="596">
        <f t="shared" ca="1" si="1"/>
        <v>15326.028671835638</v>
      </c>
      <c r="ABE6" s="348">
        <v>0</v>
      </c>
      <c r="ABF6" s="596">
        <f t="shared" ca="1" si="1"/>
        <v>14078.213055496386</v>
      </c>
      <c r="ABG6" s="596">
        <f t="shared" ca="1" si="1"/>
        <v>12602.177950547621</v>
      </c>
      <c r="ABH6" s="596">
        <f t="shared" ca="1" si="1"/>
        <v>11028.767629796232</v>
      </c>
      <c r="ABI6">
        <v>0</v>
      </c>
      <c r="ABJ6">
        <v>0</v>
      </c>
      <c r="ABK6">
        <v>0</v>
      </c>
      <c r="ABL6">
        <v>0</v>
      </c>
      <c r="ABM6">
        <v>0</v>
      </c>
      <c r="ABN6">
        <v>0</v>
      </c>
      <c r="ABO6">
        <v>0</v>
      </c>
      <c r="ABP6">
        <v>0</v>
      </c>
      <c r="ABQ6">
        <v>0</v>
      </c>
      <c r="ABR6">
        <v>0</v>
      </c>
      <c r="ABS6">
        <v>0</v>
      </c>
      <c r="ABT6">
        <v>0</v>
      </c>
      <c r="ABU6">
        <v>0</v>
      </c>
      <c r="ABV6">
        <v>0</v>
      </c>
      <c r="ABW6">
        <v>0</v>
      </c>
      <c r="ABX6">
        <v>0</v>
      </c>
      <c r="ABY6">
        <v>0</v>
      </c>
      <c r="ABZ6">
        <v>0</v>
      </c>
      <c r="ACA6">
        <v>0</v>
      </c>
      <c r="ACB6">
        <v>0</v>
      </c>
      <c r="ACC6">
        <v>0</v>
      </c>
      <c r="ACD6">
        <v>0</v>
      </c>
      <c r="ACE6">
        <v>0</v>
      </c>
      <c r="ACF6">
        <v>0</v>
      </c>
      <c r="ACG6">
        <v>0</v>
      </c>
      <c r="ACH6">
        <v>0</v>
      </c>
      <c r="ACI6">
        <v>0</v>
      </c>
      <c r="ACJ6">
        <v>0</v>
      </c>
      <c r="ACK6">
        <v>0</v>
      </c>
      <c r="ACL6">
        <v>0</v>
      </c>
      <c r="ACM6">
        <v>0</v>
      </c>
    </row>
    <row r="7" spans="1:767">
      <c r="A7" s="598" t="s">
        <v>14</v>
      </c>
      <c r="B7" s="596">
        <f>H40*B$33</f>
        <v>0</v>
      </c>
      <c r="C7" s="596">
        <f>H40*C$33</f>
        <v>10797.303867839999</v>
      </c>
      <c r="D7" s="596">
        <f>H40*D$33</f>
        <v>10185.16164036</v>
      </c>
      <c r="E7" s="596">
        <f>H40*E$33</f>
        <v>9189.5086197599994</v>
      </c>
      <c r="F7" s="596">
        <f>H40*F$33</f>
        <v>10163.03601768</v>
      </c>
      <c r="G7" s="596">
        <f>H40*G$33</f>
        <v>13076.243003880001</v>
      </c>
      <c r="H7" s="596">
        <f>H40*H$33</f>
        <v>20340.822450479998</v>
      </c>
      <c r="I7" s="596">
        <f>O40*I$33</f>
        <v>8002.848517177501</v>
      </c>
      <c r="J7" s="596">
        <f>O40*J$33</f>
        <v>7821.4237397100014</v>
      </c>
      <c r="K7" s="596">
        <f>O40*K$33</f>
        <v>7935.6541551525006</v>
      </c>
      <c r="L7" s="596">
        <f>O40*L$33</f>
        <v>7760.9488138875013</v>
      </c>
      <c r="M7" s="596">
        <f>O40*M$33</f>
        <v>8587.4394667950019</v>
      </c>
      <c r="N7" s="596">
        <f>O40*N$33</f>
        <v>10569.673146532501</v>
      </c>
      <c r="O7" s="596">
        <f>O40*O$33</f>
        <v>16516.374185745</v>
      </c>
      <c r="P7" s="596">
        <f>V40*P$33</f>
        <v>10440.064397280001</v>
      </c>
      <c r="Q7" s="596">
        <f>V40*Q$33</f>
        <v>11159.19363048</v>
      </c>
      <c r="R7" s="596">
        <f>V40*R$33</f>
        <v>9687.0937884000014</v>
      </c>
      <c r="S7" s="596">
        <f>V40*S$33</f>
        <v>9940.904106</v>
      </c>
      <c r="T7" s="596">
        <f>V40*T$33</f>
        <v>10592.350587840001</v>
      </c>
      <c r="U7" s="596">
        <f>V40*U$33</f>
        <v>13409.645113200002</v>
      </c>
      <c r="V7" s="596">
        <f>V40*V$33</f>
        <v>19374.187576800003</v>
      </c>
      <c r="W7" s="596">
        <f>AC40*W$33</f>
        <v>7699.1058925199995</v>
      </c>
      <c r="X7" s="596">
        <f>AC40*X$33</f>
        <v>8229.4332838199989</v>
      </c>
      <c r="Y7" s="596">
        <f>AC40*Y$33</f>
        <v>7143.8219180999995</v>
      </c>
      <c r="Z7" s="596">
        <f>AC40*Z$33</f>
        <v>7330.9962914999987</v>
      </c>
      <c r="AA7" s="596">
        <f>AC40*AA$33</f>
        <v>7811.4105165600004</v>
      </c>
      <c r="AB7" s="596">
        <f>AC40*AB$33</f>
        <v>9889.0460612999996</v>
      </c>
      <c r="AC7" s="596">
        <f>AC40*AC$33</f>
        <v>14287.643836199999</v>
      </c>
      <c r="AD7" s="596">
        <f>AJ40*AD$33</f>
        <v>7582.7839575600001</v>
      </c>
      <c r="AE7" s="596">
        <f>AJ40*AE$33</f>
        <v>7410.8820542400008</v>
      </c>
      <c r="AF7" s="596">
        <f>AJ40*AF$33</f>
        <v>7519.1165859600005</v>
      </c>
      <c r="AG7" s="596">
        <f>AJ40*AG$33</f>
        <v>7353.5814198000007</v>
      </c>
      <c r="AH7" s="596">
        <f>AJ40*AH$33</f>
        <v>8136.6900904800004</v>
      </c>
      <c r="AI7" s="596">
        <f>AJ40*AI$33</f>
        <v>10014.87755268</v>
      </c>
      <c r="AJ7" s="596">
        <f>AJ40*AJ$33</f>
        <v>15649.439939280001</v>
      </c>
      <c r="AK7" s="596">
        <f>AQ40*AK$33</f>
        <v>10172.680010639997</v>
      </c>
      <c r="AL7" s="596">
        <f>AQ40*AL$33</f>
        <v>9942.0650985599987</v>
      </c>
      <c r="AM7" s="596">
        <f>AQ40*AM$33</f>
        <v>10087.267080239997</v>
      </c>
      <c r="AN7" s="596">
        <f>AQ40*AN$33</f>
        <v>9865.1934611999986</v>
      </c>
      <c r="AO7" s="596">
        <f>AQ40*AO$33</f>
        <v>10915.772505119998</v>
      </c>
      <c r="AP7" s="596">
        <f>AQ40*AP$33</f>
        <v>13435.453951919997</v>
      </c>
      <c r="AQ7" s="596">
        <f>AQ40*AQ$33</f>
        <v>20994.498292319993</v>
      </c>
      <c r="AR7" s="596">
        <f>[1]Hoja1!D9</f>
        <v>4427.12</v>
      </c>
      <c r="AS7" s="596">
        <f>[1]Hoja1!E9</f>
        <v>10540.75</v>
      </c>
      <c r="AT7" s="596">
        <f>[1]Hoja1!F9</f>
        <v>17749.900000000001</v>
      </c>
      <c r="AU7" s="596">
        <f>[1]Hoja1!G9</f>
        <v>9312.68</v>
      </c>
      <c r="AV7" s="596">
        <f>[1]Hoja1!H9</f>
        <v>11560.54</v>
      </c>
      <c r="AW7" s="596">
        <f>[1]Hoja1!I9</f>
        <v>11440.95</v>
      </c>
      <c r="AX7" s="596">
        <f>[1]Hoja1!J9</f>
        <v>15650.3</v>
      </c>
      <c r="AY7" s="596">
        <f>[1]Hoja1!L9</f>
        <v>5274.18</v>
      </c>
      <c r="AZ7" s="596">
        <f>[1]Hoja1!M9</f>
        <v>5335.47</v>
      </c>
      <c r="BA7" s="596">
        <f>[1]Hoja1!N9</f>
        <v>13850.33</v>
      </c>
      <c r="BB7" s="596">
        <f>[1]Hoja1!O9</f>
        <v>8773.16</v>
      </c>
      <c r="BC7" s="596">
        <f>[1]Hoja1!P9</f>
        <v>18808.150000000001</v>
      </c>
      <c r="BD7" s="596">
        <f>[1]Hoja1!Q9</f>
        <v>15973.68</v>
      </c>
      <c r="BE7" s="596">
        <f>[1]Hoja1!R9</f>
        <v>21757.11</v>
      </c>
      <c r="BF7" s="596">
        <f>[1]Hoja1!U9</f>
        <v>6432.69</v>
      </c>
      <c r="BG7" s="596">
        <f>[1]Hoja1!V9</f>
        <v>10730.95</v>
      </c>
      <c r="BH7" s="596">
        <f>[1]Hoja1!W9</f>
        <v>7371.65</v>
      </c>
      <c r="BI7" s="596">
        <f>[1]Hoja1!X9</f>
        <v>7516.43</v>
      </c>
      <c r="BJ7" s="596">
        <f>[1]Hoja1!Y9</f>
        <v>10266.629999999999</v>
      </c>
      <c r="BK7" s="596">
        <f>[1]Hoja1!Z9</f>
        <v>18870.82</v>
      </c>
      <c r="BL7" s="596">
        <f>[1]Hoja1!AA9</f>
        <v>18424.5</v>
      </c>
      <c r="BM7" s="596">
        <f>[1]Hoja1!AC9</f>
        <v>4363.24</v>
      </c>
      <c r="BN7" s="596">
        <f>[1]Hoja1!AD9</f>
        <v>10230.98</v>
      </c>
      <c r="BO7" s="596">
        <f>[1]Hoja1!AE9</f>
        <v>11303.04</v>
      </c>
      <c r="BP7" s="596">
        <f>[1]Hoja1!AF9</f>
        <v>9947.15</v>
      </c>
      <c r="BQ7" s="596">
        <f>[1]Hoja1!AG9</f>
        <v>11745.1</v>
      </c>
      <c r="BR7" s="596">
        <f>[1]Hoja1!AH9</f>
        <v>13027.76</v>
      </c>
      <c r="BS7" s="596">
        <f>[1]Hoja1!AI9</f>
        <v>26127.040000000001</v>
      </c>
      <c r="BT7" s="596">
        <f>[1]Hoja1!AK9</f>
        <v>5572.8225000000002</v>
      </c>
      <c r="BU7" s="596">
        <f>[1]Hoja1!AL9</f>
        <v>9903.6105000000007</v>
      </c>
      <c r="BV7" s="596">
        <f>[1]Hoja1!AM9</f>
        <v>12112.064499999999</v>
      </c>
      <c r="BW7" s="596">
        <f>[1]Hoja1!AN9</f>
        <v>11503.812</v>
      </c>
      <c r="BX7" s="596">
        <f>[1]Hoja1!AO9</f>
        <v>12277.045000000002</v>
      </c>
      <c r="BY7" s="596">
        <f>[1]Hoja1!AP9</f>
        <v>14058.841999999999</v>
      </c>
      <c r="BZ7" s="596">
        <f>[1]Hoja1!AQ9</f>
        <v>19811.892</v>
      </c>
      <c r="CA7" s="596">
        <f>[1]Hoja1!AS9</f>
        <v>27772.0275</v>
      </c>
      <c r="CB7" s="596">
        <f>[1]Hoja1!AT9</f>
        <v>8540.7520000000004</v>
      </c>
      <c r="CC7" s="596">
        <f>[1]Hoja1!AU9</f>
        <v>9975.4710000000014</v>
      </c>
      <c r="CD7" s="596">
        <f>[1]Hoja1!AV9</f>
        <v>6824.4357999999993</v>
      </c>
      <c r="CE7" s="596">
        <f>[1]Hoja1!AW9</f>
        <v>9956.5044999999991</v>
      </c>
      <c r="CF7" s="596">
        <f>[1]Hoja1!AX9</f>
        <v>13712.771999999999</v>
      </c>
      <c r="CG7" s="596">
        <f>[1]Hoja1!AY9</f>
        <v>17557.612499999999</v>
      </c>
      <c r="CH7" s="596">
        <f>[1]Hoja1!BA9</f>
        <v>5744.3925000000008</v>
      </c>
      <c r="CI7" s="596">
        <f>[1]Hoja1!BB9</f>
        <v>16480.842000000001</v>
      </c>
      <c r="CJ7" s="596">
        <f>[1]Hoja1!BC9</f>
        <v>7230.6824999999999</v>
      </c>
      <c r="CK7" s="596">
        <f>[1]Hoja1!BD9</f>
        <v>10848.708999999999</v>
      </c>
      <c r="CL7" s="596">
        <f>[1]Hoja1!BE9</f>
        <v>12588.587500000001</v>
      </c>
      <c r="CM7" s="596">
        <f>[1]Hoja1!BF9</f>
        <v>14950.372500000001</v>
      </c>
      <c r="CN7" s="596">
        <f>[1]Hoja1!BG9</f>
        <v>31021.900100000003</v>
      </c>
      <c r="CO7" s="596">
        <f>[1]Hoja1!BJ9</f>
        <v>5879.51</v>
      </c>
      <c r="CP7" s="596">
        <f>[1]Hoja1!BK9</f>
        <v>12856.13</v>
      </c>
      <c r="CQ7" s="596">
        <f>[1]Hoja1!BL9</f>
        <v>10728.69</v>
      </c>
      <c r="CR7" s="596">
        <f>[1]Hoja1!BM9</f>
        <v>13781.22</v>
      </c>
      <c r="CS7" s="596">
        <f>[1]Hoja1!BN9</f>
        <v>10010.799999999999</v>
      </c>
      <c r="CT7" s="596">
        <f>[1]Hoja1!BO9</f>
        <v>18672.98</v>
      </c>
      <c r="CU7" s="596">
        <f>[1]Hoja1!BP9</f>
        <v>21077.57</v>
      </c>
      <c r="CV7" s="596">
        <f>[1]Hoja1!BR9</f>
        <v>7369.03</v>
      </c>
      <c r="CW7" s="596">
        <f>[1]Hoja1!BS9</f>
        <v>12062.44</v>
      </c>
      <c r="CX7" s="596">
        <f>[1]Hoja1!BT9</f>
        <v>11690.93</v>
      </c>
      <c r="CY7" s="596">
        <f>[1]Hoja1!BU9</f>
        <v>16475.580000000002</v>
      </c>
      <c r="CZ7" s="596">
        <f>[1]Hoja1!BV9</f>
        <v>8065.04</v>
      </c>
      <c r="DA7" s="596">
        <f>[1]Hoja1!BW9</f>
        <v>11849.53</v>
      </c>
      <c r="DB7" s="596">
        <f>[1]Hoja1!BX9</f>
        <v>17239.82</v>
      </c>
      <c r="DC7" s="596">
        <f>[1]Hoja1!BZ9</f>
        <v>4113.12</v>
      </c>
      <c r="DD7" s="596">
        <f>[1]Hoja1!CA9</f>
        <v>13932.63</v>
      </c>
      <c r="DE7" s="596">
        <f>[1]Hoja1!CB9</f>
        <v>14503.41</v>
      </c>
      <c r="DF7" s="596">
        <f>[1]Hoja1!CC9</f>
        <v>16754.29</v>
      </c>
      <c r="DG7" s="596">
        <f>[1]Hoja1!CD9</f>
        <v>15489.28</v>
      </c>
      <c r="DH7" s="596">
        <f>[1]Hoja1!CE9</f>
        <v>19017.43</v>
      </c>
      <c r="DI7" s="596">
        <f>[1]Hoja1!CF9</f>
        <v>24023.77</v>
      </c>
      <c r="DJ7" s="596">
        <f>[1]Hoja1!CH9</f>
        <v>7727.69</v>
      </c>
      <c r="DK7" s="596">
        <f>[1]Hoja1!CI9</f>
        <v>16221.38</v>
      </c>
      <c r="DL7" s="596">
        <f>[1]Hoja1!CJ9</f>
        <v>16009.21</v>
      </c>
      <c r="DM7" s="596">
        <f>[1]Hoja1!CK9</f>
        <v>13679.16</v>
      </c>
      <c r="DN7" s="596">
        <f>[1]Hoja1!CL9</f>
        <v>13895.01</v>
      </c>
      <c r="DO7" s="596">
        <f>[1]Hoja1!CM9</f>
        <v>20346.740000000002</v>
      </c>
      <c r="DP7" s="596">
        <f>[1]Hoja1!CN9</f>
        <v>38192.910000000003</v>
      </c>
      <c r="DQ7" s="596">
        <f>[1]Hoja1!CQ9</f>
        <v>37479.03</v>
      </c>
      <c r="DR7" s="596">
        <f>[1]Hoja1!CR9</f>
        <v>13669.07</v>
      </c>
      <c r="DS7" s="596">
        <f>[1]Hoja1!CS9</f>
        <v>12400.59</v>
      </c>
      <c r="DT7" s="596">
        <f>[1]Hoja1!CT9</f>
        <v>15556.17</v>
      </c>
      <c r="DU7" s="596">
        <f>[1]Hoja1!CU9</f>
        <v>15248.1</v>
      </c>
      <c r="DV7" s="596">
        <f>[1]Hoja1!CV9</f>
        <v>17816.32</v>
      </c>
      <c r="DW7" s="596">
        <f>[1]Hoja1!CW9</f>
        <v>24582.39</v>
      </c>
      <c r="DX7" s="596">
        <f>[1]Hoja1!CY9</f>
        <v>6553.7955000000002</v>
      </c>
      <c r="DY7" s="596">
        <f>[1]Hoja1!CZ9</f>
        <v>22094.341500000002</v>
      </c>
      <c r="DZ7" s="596">
        <f>[1]Hoja1!DA9</f>
        <v>17531.493000000002</v>
      </c>
      <c r="EA7" s="596">
        <f>[1]Hoja1!DB9</f>
        <v>15705.3</v>
      </c>
      <c r="EB7" s="596">
        <f>[1]Hoja1!DC9</f>
        <v>11714.272500000001</v>
      </c>
      <c r="EC7" s="596">
        <f>[1]Hoja1!DD9</f>
        <v>11613.853999999999</v>
      </c>
      <c r="ED7" s="596">
        <f>[1]Hoja1!DE9</f>
        <v>21868.347600000001</v>
      </c>
      <c r="EE7" s="596">
        <f>[1]Hoja1!DG9</f>
        <v>9580.4544999999998</v>
      </c>
      <c r="EF7" s="596">
        <f>[1]Hoja1!DH9</f>
        <v>11269.871999999999</v>
      </c>
      <c r="EG7" s="596">
        <f>[1]Hoja1!DI9</f>
        <v>15351.357</v>
      </c>
      <c r="EH7" s="596">
        <f>[1]Hoja1!DJ9</f>
        <v>13150.462500000001</v>
      </c>
      <c r="EI7" s="596">
        <f>[1]Hoja1!DK9</f>
        <v>10545.78</v>
      </c>
      <c r="EJ7" s="596">
        <f>[1]Hoja1!DL9</f>
        <v>18769.989000000001</v>
      </c>
      <c r="EK7" s="596">
        <f>[1]Hoja1!DM9</f>
        <v>21850.758999999998</v>
      </c>
      <c r="EL7" s="596">
        <f>[1]Hoja1!DO9</f>
        <v>7839.6779999999999</v>
      </c>
      <c r="EM7" s="596">
        <f>[1]Hoja1!DP9</f>
        <v>11479.818000000001</v>
      </c>
      <c r="EN7" s="596">
        <f>[1]Hoja1!DQ9</f>
        <v>11852.775000000001</v>
      </c>
      <c r="EO7" s="596">
        <f>[1]Hoja1!DR9</f>
        <v>13110.204</v>
      </c>
      <c r="EP7" s="596">
        <f>[1]Hoja1!DS9</f>
        <v>19899.634499999996</v>
      </c>
      <c r="EQ7" s="596">
        <f>[1]Hoja1!DT9</f>
        <v>19192.174999999999</v>
      </c>
      <c r="ER7" s="596">
        <f>[1]Hoja1!DU9</f>
        <v>23616.006400000002</v>
      </c>
      <c r="ES7" s="596">
        <f>[1]Hoja1!DX9</f>
        <v>9673.5239999999994</v>
      </c>
      <c r="ET7" s="596">
        <f>[1]Hoja1!DY9</f>
        <v>12247.1055</v>
      </c>
      <c r="EU7" s="596">
        <f>[1]Hoja1!DZ9</f>
        <v>10438.175000000001</v>
      </c>
      <c r="EV7" s="596">
        <f>[1]Hoja1!EA9</f>
        <v>10503.324000000001</v>
      </c>
      <c r="EW7" s="596">
        <f>[1]Hoja1!EB9</f>
        <v>11508.101000000001</v>
      </c>
      <c r="EX7" s="596">
        <f>[1]Hoja1!EC9</f>
        <v>12391.583500000001</v>
      </c>
      <c r="EY7" s="596">
        <f>[1]Hoja1!ED9</f>
        <v>21643.954500000003</v>
      </c>
      <c r="EZ7" s="596">
        <f>[1]Hoja1!EF9</f>
        <v>8937.6630000000005</v>
      </c>
      <c r="FA7" s="596">
        <f>[1]Hoja1!EG9</f>
        <v>11591.443499999999</v>
      </c>
      <c r="FB7" s="596">
        <f>[1]Hoja1!EH9</f>
        <v>10709.937000000002</v>
      </c>
      <c r="FC7" s="596">
        <f>[1]Hoja1!EI9</f>
        <v>13964.590500000002</v>
      </c>
      <c r="FD7" s="596">
        <f>[1]Hoja1!EJ9</f>
        <v>14117.477000000001</v>
      </c>
      <c r="FE7" s="596">
        <f>[1]Hoja1!EK9</f>
        <v>17086.514800000001</v>
      </c>
      <c r="FF7" s="596">
        <f>[1]Hoja1!EL9</f>
        <v>27520.086499999998</v>
      </c>
      <c r="FG7" s="596">
        <f>[1]Hoja1!EN9</f>
        <v>8929.924500000001</v>
      </c>
      <c r="FH7" s="596">
        <f>[1]Hoja1!EO9</f>
        <v>10380.678000000002</v>
      </c>
      <c r="FI7" s="596">
        <f>[1]Hoja1!EP9</f>
        <v>10858.320000000002</v>
      </c>
      <c r="FJ7" s="596">
        <f>[1]Hoja1!EQ9</f>
        <v>12139.831</v>
      </c>
      <c r="FK7" s="596">
        <f>[1]Hoja1!ER9</f>
        <v>15722.328</v>
      </c>
      <c r="FL7" s="596">
        <f>[1]Hoja1!ES9</f>
        <v>17845.653999999999</v>
      </c>
      <c r="FM7" s="596">
        <f>[1]Hoja1!ET9</f>
        <v>29636.711999999996</v>
      </c>
      <c r="FN7" s="596">
        <f>[1]Hoja1!EV9</f>
        <v>8357.31</v>
      </c>
      <c r="FO7" s="596">
        <f>[1]Hoja1!EW9</f>
        <v>12608.926000000001</v>
      </c>
      <c r="FP7" s="596">
        <f>[1]Hoja1!EX9</f>
        <v>13557.819000000001</v>
      </c>
      <c r="FQ7" s="596">
        <f>[1]Hoja1!EY9</f>
        <v>10364.547499999999</v>
      </c>
      <c r="FR7" s="596">
        <f>[1]Hoja1!EZ9</f>
        <v>15320.736999999997</v>
      </c>
      <c r="FS7" s="596">
        <f>[1]Hoja1!FA9</f>
        <v>12142.424499999997</v>
      </c>
      <c r="FT7" s="596">
        <f>[1]Hoja1!FB9</f>
        <v>19859.836500000001</v>
      </c>
      <c r="FU7" s="596">
        <f>[1]Hoja1!FD9</f>
        <v>8003.8750000000009</v>
      </c>
      <c r="FV7" s="596">
        <f>[1]Hoja1!FE9</f>
        <v>10774.58</v>
      </c>
      <c r="FW7" s="596">
        <f>[1]Hoja1!FF9</f>
        <v>13841.192999999999</v>
      </c>
      <c r="FX7" s="596">
        <f>[1]Hoja1!FG9</f>
        <v>12791.898499999998</v>
      </c>
      <c r="FY7" s="596">
        <f>[1]Hoja1!FH9</f>
        <v>14801.099999999999</v>
      </c>
      <c r="FZ7" s="596">
        <f>[1]Hoja1!FI9</f>
        <v>23963.228499999997</v>
      </c>
      <c r="GA7" s="596">
        <f>[1]Hoja1!FJ9</f>
        <v>26473.403000000002</v>
      </c>
      <c r="GB7" s="596">
        <f>[1]Hoja1!FM9</f>
        <v>7928.1070000000009</v>
      </c>
      <c r="GC7" s="596">
        <f>[1]Hoja1!FN9</f>
        <v>16366.152000000002</v>
      </c>
      <c r="GD7" s="596">
        <f>[1]Hoja1!FO9</f>
        <v>15945.941000000001</v>
      </c>
      <c r="GE7" s="596">
        <f>[1]Hoja1!FP9</f>
        <v>11871.827000000001</v>
      </c>
      <c r="GF7" s="596">
        <f>[1]Hoja1!FQ9</f>
        <v>14557.62</v>
      </c>
      <c r="GG7" s="596">
        <f>[1]Hoja1!FR9</f>
        <v>15774.191999999999</v>
      </c>
      <c r="GH7" s="596">
        <f>[1]Hoja1!FS9</f>
        <v>22001.351500000001</v>
      </c>
      <c r="GI7" s="596">
        <f>[1]Hoja1!FU9</f>
        <v>7762.5680000000011</v>
      </c>
      <c r="GJ7" s="596">
        <f>[1]Hoja1!FV9</f>
        <v>12652.189</v>
      </c>
      <c r="GK7" s="596">
        <f>[1]Hoja1!FW9</f>
        <v>11404.415000000001</v>
      </c>
      <c r="GL7" s="596">
        <f>[1]Hoja1!FX9</f>
        <v>14675.210000000001</v>
      </c>
      <c r="GM7" s="596">
        <f>[1]Hoja1!FY9</f>
        <v>14922.551999999998</v>
      </c>
      <c r="GN7" s="596">
        <f>[1]Hoja1!FZ9</f>
        <v>15026.4622</v>
      </c>
      <c r="GO7" s="596">
        <f>[1]Hoja1!GA9</f>
        <v>20844.694799999997</v>
      </c>
      <c r="GP7" s="596">
        <f>[1]Hoja1!GC9</f>
        <v>5225.8720000000003</v>
      </c>
      <c r="GQ7" s="596">
        <f>[1]Hoja1!GD9</f>
        <v>9913.4025000000001</v>
      </c>
      <c r="GR7" s="596">
        <f>[1]Hoja1!GE9</f>
        <v>14266.773499999998</v>
      </c>
      <c r="GS7" s="596">
        <f>[1]Hoja1!GF9</f>
        <v>16175.025999999998</v>
      </c>
      <c r="GT7" s="596">
        <f>[1]Hoja1!GG9</f>
        <v>13891.505499999999</v>
      </c>
      <c r="GU7" s="596">
        <f>[1]Hoja1!GH9</f>
        <v>14248.003000000001</v>
      </c>
      <c r="GV7" s="596">
        <f>[1]Hoja1!GI9</f>
        <v>16874.386999999999</v>
      </c>
      <c r="GW7" s="596">
        <f>[1]Hoja1!GK9</f>
        <v>8821.4429999999993</v>
      </c>
      <c r="GX7" s="596">
        <f>[1]Hoja1!GL9</f>
        <v>12308.387999999999</v>
      </c>
      <c r="GY7" s="596">
        <f>[1]Hoja1!GM9</f>
        <v>17540.754000000001</v>
      </c>
      <c r="GZ7" s="596">
        <f>[1]Hoja1!GN9</f>
        <v>9306.5820000000003</v>
      </c>
      <c r="HA7" s="596">
        <f>[1]Hoja1!GO9</f>
        <v>10596.387499999999</v>
      </c>
      <c r="HB7" s="596">
        <f>[1]Hoja1!GP9</f>
        <v>18613.566499999997</v>
      </c>
      <c r="HC7" s="596">
        <f>[1]Hoja1!GQ9</f>
        <v>24326.929</v>
      </c>
      <c r="HD7" s="596">
        <f>[1]Hoja1!GT9</f>
        <v>5045.8799999999992</v>
      </c>
      <c r="HE7" s="596">
        <f>[1]Hoja1!GU9</f>
        <v>9696.5330000000013</v>
      </c>
      <c r="HF7" s="596">
        <f>[1]Hoja1!GV9</f>
        <v>9421.8580000000002</v>
      </c>
      <c r="HG7" s="596">
        <f>[1]Hoja1!GW9</f>
        <v>12320.939</v>
      </c>
      <c r="HH7" s="596">
        <f>[1]Hoja1!GX9</f>
        <v>10937.063499999998</v>
      </c>
      <c r="HI7" s="596">
        <f>[1]Hoja1!GY9</f>
        <v>14940.863999999998</v>
      </c>
      <c r="HJ7" s="596">
        <f>[1]Hoja1!GZ9</f>
        <v>22413.761999999999</v>
      </c>
      <c r="HK7" s="596">
        <f>[1]Hoja1!HB9</f>
        <v>8795.4680000000008</v>
      </c>
      <c r="HL7" s="596">
        <f>[1]Hoja1!HC9</f>
        <v>14362.545499999998</v>
      </c>
      <c r="HM7" s="596">
        <f>[1]Hoja1!HD9</f>
        <v>9449.4789999999994</v>
      </c>
      <c r="HN7" s="596">
        <f>[1]Hoja1!HE9</f>
        <v>8281.0260000000017</v>
      </c>
      <c r="HO7" s="596">
        <f>[1]Hoja1!HF9</f>
        <v>14972.045499999998</v>
      </c>
      <c r="HP7" s="596">
        <f>[1]Hoja1!HG9</f>
        <v>18725.975999999999</v>
      </c>
      <c r="HQ7" s="596">
        <f>[1]Hoja1!HH9</f>
        <v>27392.253000000001</v>
      </c>
      <c r="HR7" s="596">
        <f>[1]Hoja1!HJ9</f>
        <v>6123.3760000000002</v>
      </c>
      <c r="HS7" s="596">
        <f>[1]Hoja1!HK9</f>
        <v>11671.163999999999</v>
      </c>
      <c r="HT7" s="596">
        <f>[1]Hoja1!HL9</f>
        <v>11439.563999999998</v>
      </c>
      <c r="HU7" s="596">
        <f>[1]Hoja1!HM9</f>
        <v>7018.8300000000008</v>
      </c>
      <c r="HV7" s="596">
        <f>[1]Hoja1!HN9</f>
        <v>12525.659999999998</v>
      </c>
      <c r="HW7" s="596">
        <f>[1]Hoja1!HO9</f>
        <v>12153.706</v>
      </c>
      <c r="HX7" s="596">
        <f>[1]Hoja1!HP9</f>
        <v>23042.806499999999</v>
      </c>
      <c r="HY7" s="596">
        <f>[1]Hoja1!HR9</f>
        <v>8612.2659999999996</v>
      </c>
      <c r="HZ7" s="596">
        <f>[1]Hoja1!HS9</f>
        <v>10471.846000000001</v>
      </c>
      <c r="IA7" s="596">
        <f>[1]Hoja1!HT9</f>
        <v>11176.253000000001</v>
      </c>
      <c r="IB7" s="596">
        <f>[1]Hoja1!HU9</f>
        <v>13043.88</v>
      </c>
      <c r="IC7" s="596">
        <f>[1]Hoja1!HV9</f>
        <v>12566.026999999998</v>
      </c>
      <c r="ID7" s="596">
        <f>[1]Hoja1!HW9</f>
        <v>15326.843499999999</v>
      </c>
      <c r="IE7" s="596">
        <f>[1]Hoja1!HX9</f>
        <v>24968.779000000002</v>
      </c>
      <c r="IF7" s="596">
        <f>[1]Hoja1!IA9</f>
        <v>8130.6225000000004</v>
      </c>
      <c r="IG7" s="596">
        <f>[1]Hoja1!IB9</f>
        <v>12323.267</v>
      </c>
      <c r="IH7" s="596">
        <f>[1]Hoja1!IC9</f>
        <v>10612.063</v>
      </c>
      <c r="II7" s="596">
        <f>[1]Hoja1!ID9</f>
        <v>12029.586499999999</v>
      </c>
      <c r="IJ7" s="596">
        <f>[1]Hoja1!IE9</f>
        <v>12459.041799999999</v>
      </c>
      <c r="IK7" s="596">
        <f>[1]Hoja1!IF9</f>
        <v>17399.218000000001</v>
      </c>
      <c r="IL7" s="596">
        <f>[1]Hoja1!IG9</f>
        <v>23794.410599999999</v>
      </c>
      <c r="IM7" s="596">
        <f>[1]Hoja1!II9</f>
        <v>7135.4509999999991</v>
      </c>
      <c r="IN7" s="596">
        <f>[1]Hoja1!IJ9</f>
        <v>11341.265499999998</v>
      </c>
      <c r="IO7" s="596">
        <f>[1]Hoja1!IK9</f>
        <v>9730.8515000000007</v>
      </c>
      <c r="IP7" s="596">
        <f>[1]Hoja1!IL9</f>
        <v>11249.851999999999</v>
      </c>
      <c r="IQ7" s="596">
        <f>[1]Hoja1!IM9</f>
        <v>11382.860999999999</v>
      </c>
      <c r="IR7" s="596">
        <f>[1]Hoja1!IN9</f>
        <v>15746.5015</v>
      </c>
      <c r="IS7" s="596">
        <f>[1]Hoja1!IO9</f>
        <v>21522.633000000002</v>
      </c>
      <c r="IT7" s="596">
        <f>[1]Hoja1!IQ9</f>
        <v>8661.1214999999993</v>
      </c>
      <c r="IU7" s="596">
        <f>[1]Hoja1!IR9</f>
        <v>8985.6959999999999</v>
      </c>
      <c r="IV7" s="596">
        <f>[1]Hoja1!IS9</f>
        <v>15548.016</v>
      </c>
      <c r="IW7" s="596">
        <f>[1]Hoja1!IT9</f>
        <v>17957.324000000001</v>
      </c>
      <c r="IX7" s="596">
        <f>[1]Hoja1!IU9</f>
        <v>14650.548000000001</v>
      </c>
      <c r="IY7" s="596">
        <f>[1]Hoja1!IV9</f>
        <v>12684</v>
      </c>
      <c r="IZ7" s="596">
        <f>[1]Hoja1!IW9</f>
        <v>19919.757000000001</v>
      </c>
      <c r="JA7" s="596">
        <f>[1]Hoja1!IY9</f>
        <v>6263.0700000000006</v>
      </c>
      <c r="JB7" s="596">
        <f>[1]Hoja1!IZ9</f>
        <v>11471.1</v>
      </c>
      <c r="JC7" s="596">
        <f>[1]Hoja1!JA9</f>
        <v>9941.3759999999984</v>
      </c>
      <c r="JD7" s="596">
        <f>[1]Hoja1!JB9</f>
        <v>13644.276</v>
      </c>
      <c r="JE7" s="596">
        <f>[1]Hoja1!JC9</f>
        <v>12682.367999999999</v>
      </c>
      <c r="JF7" s="596">
        <f>[1]Hoja1!JD9</f>
        <v>13594.596</v>
      </c>
      <c r="JG7" s="596">
        <f>[1]Hoja1!JE9</f>
        <v>16763.985000000001</v>
      </c>
      <c r="JH7" s="596">
        <f>[1]Hoja1!JG9</f>
        <v>7268.3040000000001</v>
      </c>
      <c r="JI7" s="596">
        <f>[1]Hoja1!JH9</f>
        <v>7611.9959999999992</v>
      </c>
      <c r="JJ7" s="596">
        <f>[1]Hoja1!JI9</f>
        <v>8943.5640000000003</v>
      </c>
      <c r="JK7" s="596">
        <f>[1]Hoja1!JJ9</f>
        <v>8894.2439999999988</v>
      </c>
      <c r="JL7" s="596">
        <f>[1]Hoja1!JK9</f>
        <v>13098.24</v>
      </c>
      <c r="JM7" s="596">
        <f>[1]Hoja1!JL9</f>
        <v>16238.736000000001</v>
      </c>
      <c r="JN7" s="596">
        <f>[1]Hoja1!JM9</f>
        <v>22470.335999999999</v>
      </c>
      <c r="JO7" s="596">
        <f>[1]Hoja1!JP9</f>
        <v>8092.7699999999995</v>
      </c>
      <c r="JP7" s="596">
        <f>[1]Hoja1!JQ9</f>
        <v>14313.107</v>
      </c>
      <c r="JQ7" s="596">
        <f>[1]Hoja1!JR9</f>
        <v>8561.7844999999998</v>
      </c>
      <c r="JR7" s="596">
        <f>[1]Hoja1!JS9</f>
        <v>11513.425000000001</v>
      </c>
      <c r="JS7" s="596">
        <f>[1]Hoja1!JT9</f>
        <v>13458.380999999999</v>
      </c>
      <c r="JT7" s="596">
        <f>[1]Hoja1!JU9</f>
        <v>15989.814199999999</v>
      </c>
      <c r="JU7" s="596">
        <f>[1]Hoja1!JV9</f>
        <v>21953.976000000002</v>
      </c>
      <c r="JV7" s="596">
        <f>[1]Hoja1!JX9</f>
        <v>5935.7445000000007</v>
      </c>
      <c r="JW7" s="596">
        <f>[1]Hoja1!JY9</f>
        <v>9598.1200000000008</v>
      </c>
      <c r="JX7" s="596">
        <f>[1]Hoja1!JZ9</f>
        <v>7510.246799999999</v>
      </c>
      <c r="JY7" s="596">
        <f>[1]Hoja1!KA9</f>
        <v>11874.083500000001</v>
      </c>
      <c r="JZ7" s="596">
        <f>[1]Hoja1!KB9</f>
        <v>14362.932000000001</v>
      </c>
      <c r="KA7" s="596">
        <f>[1]Hoja1!KC9</f>
        <v>17490.688599999998</v>
      </c>
      <c r="KB7" s="596">
        <f>[1]Hoja1!KD9</f>
        <v>25297.503000000001</v>
      </c>
      <c r="KC7" s="596">
        <f>[1]Hoja1!KF9</f>
        <v>7361.9480000000012</v>
      </c>
      <c r="KD7" s="596">
        <f>[1]Hoja1!KG9</f>
        <v>12712.744000000002</v>
      </c>
      <c r="KE7" s="596">
        <f>[1]Hoja1!KH9</f>
        <v>13612.104000000001</v>
      </c>
      <c r="KF7" s="596">
        <f>[1]Hoja1!KI9</f>
        <v>12879.287999999999</v>
      </c>
      <c r="KG7" s="596">
        <f>[1]Hoja1!KJ9</f>
        <v>15719.951999999997</v>
      </c>
      <c r="KH7" s="596">
        <f>[1]Hoja1!KK9</f>
        <v>18910.536</v>
      </c>
      <c r="KI7" s="596">
        <f>[1]Hoja1!KL9</f>
        <v>26902.095000000001</v>
      </c>
      <c r="KJ7" s="596">
        <f>[1]Hoja1!KN9</f>
        <v>13462.891</v>
      </c>
      <c r="KK7" s="596">
        <f>[1]Hoja1!KO9</f>
        <v>16490.539000000001</v>
      </c>
      <c r="KL7" s="596">
        <f>[1]Hoja1!KP9</f>
        <v>20327.560000000001</v>
      </c>
      <c r="KM7" s="596">
        <f>[1]Hoja1!KQ9</f>
        <v>20838.815999999999</v>
      </c>
      <c r="KN7" s="596">
        <f>[1]Hoja1!KR9</f>
        <v>29328.857600000003</v>
      </c>
      <c r="KO7" s="596">
        <f>[1]Hoja1!KS9</f>
        <v>35011.894400000005</v>
      </c>
      <c r="KP7" s="596">
        <f>[1]Hoja1!KT9</f>
        <v>41687.362500000003</v>
      </c>
      <c r="KQ7" s="596">
        <f>[1]Hoja1!KW9</f>
        <v>14783.223</v>
      </c>
      <c r="KR7" s="596">
        <f>[1]Hoja1!KX9</f>
        <v>28602.619500000001</v>
      </c>
      <c r="KS7" s="596">
        <f>[1]Hoja1!KY9</f>
        <v>19081.387500000001</v>
      </c>
      <c r="KT7" s="596">
        <f>[1]Hoja1!KZ9</f>
        <v>12966.525</v>
      </c>
      <c r="KU7" s="596">
        <f>[1]Hoja1!LA9</f>
        <v>12451.091999999999</v>
      </c>
      <c r="KV7" s="596">
        <f>[1]Hoja1!LB9</f>
        <v>12711.663999999999</v>
      </c>
      <c r="KW7" s="596">
        <f>[1]Hoja1!LC9</f>
        <v>18499.259999999998</v>
      </c>
      <c r="KX7" s="596">
        <f>[1]Hoja1!LE9</f>
        <v>5918.2624999999998</v>
      </c>
      <c r="KY7" s="596">
        <f>[1]Hoja1!LF9</f>
        <v>13568.1255</v>
      </c>
      <c r="KZ7" s="596">
        <f>[1]Hoja1!LG9</f>
        <v>10374.155999999999</v>
      </c>
      <c r="LA7" s="596">
        <f>[1]Hoja1!LH9</f>
        <v>9157.4279999999999</v>
      </c>
      <c r="LB7" s="596">
        <f>[1]Hoja1!LI9</f>
        <v>14812.622000000001</v>
      </c>
      <c r="LC7" s="596">
        <f>[1]Hoja1!LJ9</f>
        <v>14946.179999999998</v>
      </c>
      <c r="LD7" s="596">
        <f>[1]Hoja1!LK9</f>
        <v>23092.1355</v>
      </c>
      <c r="LE7" s="596">
        <f>[1]Hoja1!LM9</f>
        <v>7342.3020000000006</v>
      </c>
      <c r="LF7" s="596">
        <f>[1]Hoja1!LN9</f>
        <v>15547.307999999999</v>
      </c>
      <c r="LG7" s="596">
        <f>[1]Hoja1!LO9</f>
        <v>16687.011000000002</v>
      </c>
      <c r="LH7" s="596">
        <f>[1]Hoja1!LP9</f>
        <v>15735.312</v>
      </c>
      <c r="LI7" s="596">
        <f>[1]Hoja1!LQ9</f>
        <v>12451.9625</v>
      </c>
      <c r="LJ7" s="596">
        <f>[1]Hoja1!LR9</f>
        <v>15440.865999999998</v>
      </c>
      <c r="LK7" s="596">
        <f>[1]Hoja1!LS9</f>
        <v>27185.665500000003</v>
      </c>
      <c r="LL7" s="596">
        <f>[1]Hoja1!LU9</f>
        <v>6544.4879999999994</v>
      </c>
      <c r="LM7" s="596">
        <f>[1]Hoja1!LV9</f>
        <v>30445.684499999999</v>
      </c>
      <c r="LN7" s="596">
        <f>[1]Hoja1!LW9</f>
        <v>14108.185000000001</v>
      </c>
      <c r="LO7" s="596">
        <f>[1]Hoja1!LX9</f>
        <v>18628.171499999997</v>
      </c>
      <c r="LP7" s="596">
        <f>[1]Hoja1!LY9</f>
        <v>18067.374</v>
      </c>
      <c r="LQ7" s="596">
        <f>[1]Hoja1!LZ9</f>
        <v>17015.431999999997</v>
      </c>
      <c r="LR7" s="596">
        <f>[1]Hoja1!MA9</f>
        <v>25523.4735</v>
      </c>
      <c r="LS7" s="596">
        <f>[1]Hoja1!MD9</f>
        <v>15632.82</v>
      </c>
      <c r="LT7" s="596">
        <f>[1]Hoja1!ME9</f>
        <v>18979.584000000003</v>
      </c>
      <c r="LU7" s="596">
        <f>[1]Hoja1!MF9</f>
        <v>25528.713000000003</v>
      </c>
      <c r="LV7" s="596">
        <f>[1]Hoja1!MG9</f>
        <v>22777.0265</v>
      </c>
      <c r="LW7" s="596">
        <f>[1]Hoja1!MH9</f>
        <v>29712.452000000001</v>
      </c>
      <c r="LX7" s="596">
        <f>[1]Hoja1!MI9</f>
        <v>38075.532000000007</v>
      </c>
      <c r="LY7" s="596">
        <f>[1]Hoja1!MJ9</f>
        <v>119225.25300000001</v>
      </c>
      <c r="LZ7" s="596">
        <f>[1]Hoja1!ML9</f>
        <v>159058.75650000002</v>
      </c>
      <c r="MA7" s="596">
        <f>[1]Hoja1!MM9</f>
        <v>32434.038000000004</v>
      </c>
      <c r="MB7" s="596">
        <f>[1]Hoja1!MN9</f>
        <v>25509.2775</v>
      </c>
      <c r="MC7" s="596">
        <f>[1]Hoja1!MO9</f>
        <v>34091.19</v>
      </c>
      <c r="MD7" s="596">
        <f>[1]Hoja1!MP9</f>
        <v>29163.75</v>
      </c>
      <c r="ME7" s="596">
        <f>[1]Hoja1!MQ9</f>
        <v>35685.783000000003</v>
      </c>
      <c r="MF7" s="596">
        <f>[1]Hoja1!MR9</f>
        <v>45947.065500000004</v>
      </c>
      <c r="MG7" s="596">
        <f>[1]Hoja1!MT9</f>
        <v>29566.127199999999</v>
      </c>
      <c r="MH7" s="596">
        <f>[1]Hoja1!MU9</f>
        <v>31679.406499999997</v>
      </c>
      <c r="MI7" s="596">
        <f>[1]Hoja1!MV9</f>
        <v>46800.442499999997</v>
      </c>
      <c r="MJ7" s="596">
        <f>[1]Hoja1!MW9</f>
        <v>39755.60349999999</v>
      </c>
      <c r="MK7" s="596">
        <f>[1]Hoja1!MX9</f>
        <v>56864.678400000004</v>
      </c>
      <c r="ML7" s="596">
        <f>[1]Hoja1!MY9</f>
        <v>37977.383999999998</v>
      </c>
      <c r="MM7" s="596">
        <f>[1]Hoja1!MZ9</f>
        <v>73587.875</v>
      </c>
      <c r="MN7" s="596">
        <f>[1]Hoja1!NB9</f>
        <v>31660.960499999997</v>
      </c>
      <c r="MO7" s="596">
        <f>[1]Hoja1!NC9</f>
        <v>65922.226800000004</v>
      </c>
      <c r="MP7" s="596">
        <f>[1]Hoja1!ND9</f>
        <v>68324.674400000004</v>
      </c>
      <c r="MQ7" s="596">
        <f>[1]Hoja1!NE9</f>
        <v>74910.242400000003</v>
      </c>
      <c r="MR7" s="596">
        <f>[1]Hoja1!NF9</f>
        <v>75772.959500000012</v>
      </c>
      <c r="MS7" s="596">
        <f>[1]Hoja1!NG9</f>
        <v>93180.39360000001</v>
      </c>
      <c r="MT7" s="596">
        <f>[1]Hoja1!NH9</f>
        <v>73563.288</v>
      </c>
      <c r="MU7" s="596">
        <f>[1]Hoja1!NJ9</f>
        <v>13299.4275</v>
      </c>
      <c r="MV7" s="596">
        <f>[1]Hoja1!NK9</f>
        <v>0</v>
      </c>
      <c r="MW7" s="596">
        <f>[1]Hoja1!NL9</f>
        <v>19775.701000000001</v>
      </c>
      <c r="MX7" s="596">
        <f>[1]Hoja1!NM9</f>
        <v>13688.356</v>
      </c>
      <c r="MY7" s="596">
        <f>[1]Hoja1!NN9</f>
        <v>23484.639200000001</v>
      </c>
      <c r="MZ7" s="596">
        <f>[1]Hoja1!NO9</f>
        <v>20072.603999999996</v>
      </c>
      <c r="NA7" s="596">
        <f>[1]Hoja1!NP9</f>
        <v>18918.281999999999</v>
      </c>
      <c r="NB7" s="596">
        <f>[1]Hoja1!NS9</f>
        <v>11294.167500000001</v>
      </c>
      <c r="NC7" s="596">
        <f>[1]Hoja1!NT9</f>
        <v>0</v>
      </c>
      <c r="ND7" s="596">
        <f>[1]Hoja1!NU9</f>
        <v>10489.342500000001</v>
      </c>
      <c r="NE7" s="596">
        <f>[1]Hoja1!NV9</f>
        <v>10428.3585</v>
      </c>
      <c r="NF7" s="596">
        <f>[1]Hoja1!NW9</f>
        <v>15235.033000000001</v>
      </c>
      <c r="NG7" s="596">
        <f>[1]Hoja1!NX9</f>
        <v>13471.180499999999</v>
      </c>
      <c r="NH7" s="596">
        <f>[1]Hoja1!NY9</f>
        <v>19882.591499999999</v>
      </c>
      <c r="NI7" s="596">
        <f>[1]Hoja1!OA9</f>
        <v>8986.4449999999997</v>
      </c>
      <c r="NJ7" s="596">
        <f>[1]Hoja1!OB9</f>
        <v>15270.585000000001</v>
      </c>
      <c r="NK7" s="596">
        <f>[1]Hoja1!OC9</f>
        <v>8609.5130000000008</v>
      </c>
      <c r="NL7" s="596">
        <f>[1]Hoja1!OD9</f>
        <v>9515.7960000000003</v>
      </c>
      <c r="NM7" s="596">
        <f>[1]Hoja1!OE9</f>
        <v>10109.279999999999</v>
      </c>
      <c r="NN7" s="596">
        <f>[1]Hoja1!OF9</f>
        <v>14664.289500000001</v>
      </c>
      <c r="NO7" s="596">
        <f>[1]Hoja1!OG9</f>
        <v>19569.2595</v>
      </c>
      <c r="NP7" s="596">
        <f>[1]Hoja1!OI9</f>
        <v>4347.3959999999997</v>
      </c>
      <c r="NQ7" s="596">
        <f>[1]Hoja1!OJ9</f>
        <v>11636.845499999999</v>
      </c>
      <c r="NR7" s="596">
        <f>[1]Hoja1!OK9</f>
        <v>6827.3759999999993</v>
      </c>
      <c r="NS7" s="596">
        <f>[1]Hoja1!OL9</f>
        <v>9626.7045000000016</v>
      </c>
      <c r="NT7" s="596">
        <f>[1]Hoja1!OM9</f>
        <v>8647.0079999999998</v>
      </c>
      <c r="NU7" s="596">
        <f>[1]Hoja1!ON9</f>
        <v>11795.487000000001</v>
      </c>
      <c r="NV7" s="596">
        <f>[1]Hoja1!OO9</f>
        <v>17210.977200000001</v>
      </c>
      <c r="NW7" s="596">
        <f>[1]Hoja1!OQ9</f>
        <v>5754.4095000000007</v>
      </c>
      <c r="NX7" s="596">
        <f>[1]Hoja1!OR9</f>
        <v>6023.2054999999991</v>
      </c>
      <c r="NY7" s="596">
        <f>[1]Hoja1!OS9</f>
        <v>11030.107000000002</v>
      </c>
      <c r="NZ7" s="596">
        <f>[1]Hoja1!OT9</f>
        <v>11135.839</v>
      </c>
      <c r="OA7" s="596">
        <f>[1]Hoja1!OU9</f>
        <v>10345.067999999999</v>
      </c>
      <c r="OB7" s="596">
        <f>[1]Hoja1!OV9</f>
        <v>11793.824000000002</v>
      </c>
      <c r="OC7" s="596">
        <f>[1]Hoja1!OW9</f>
        <v>17128.272000000001</v>
      </c>
      <c r="OD7" s="596">
        <f>[1]Hoja1!OY9</f>
        <v>6604.4580000000005</v>
      </c>
      <c r="OE7" s="596">
        <f>[1]Hoja1!OZ9</f>
        <v>8778.5280000000002</v>
      </c>
      <c r="OF7" s="596">
        <f>[1]Hoja1!PA9</f>
        <v>9826.7614999999987</v>
      </c>
      <c r="OG7" s="596">
        <f>[1]Hoja1!PB9</f>
        <v>8854.5750000000007</v>
      </c>
      <c r="OH7" s="596">
        <f>[1]Hoja1!PC9</f>
        <v>10526.4576</v>
      </c>
      <c r="OI7" s="596">
        <f>[1]Hoja1!PD9</f>
        <v>14148.706</v>
      </c>
      <c r="OJ7" s="596">
        <f>[1]Hoja1!PE9</f>
        <v>16094.19</v>
      </c>
      <c r="OK7">
        <f>[2]SUC!B36</f>
        <v>10036.075500000001</v>
      </c>
      <c r="OL7">
        <f>[2]SUC!C36</f>
        <v>11937.026250000001</v>
      </c>
      <c r="OM7">
        <f>[2]SUC!D36</f>
        <v>13197.87</v>
      </c>
      <c r="ON7">
        <f>[2]SUC!E36</f>
        <v>12610.608749999999</v>
      </c>
      <c r="OO7">
        <f>[2]SUC!F36</f>
        <v>15117.232500000002</v>
      </c>
      <c r="OP7">
        <f>[2]SUC!G36</f>
        <v>16794.641250000001</v>
      </c>
      <c r="OQ7">
        <f>[2]SUC!H36</f>
        <v>27162.416249999998</v>
      </c>
      <c r="OR7" s="712">
        <v>16438.96</v>
      </c>
      <c r="OS7" s="712">
        <v>11467.41</v>
      </c>
      <c r="OT7" s="712">
        <v>22807.52</v>
      </c>
      <c r="OU7" s="712">
        <v>15772.69</v>
      </c>
      <c r="OV7" s="712">
        <v>11870.12</v>
      </c>
      <c r="OW7" s="712">
        <v>12120.22</v>
      </c>
      <c r="OX7" s="712">
        <v>18010.95</v>
      </c>
      <c r="OY7" s="741">
        <v>8854</v>
      </c>
      <c r="OZ7" s="741">
        <v>13562</v>
      </c>
      <c r="PA7" s="741">
        <v>12714</v>
      </c>
      <c r="PB7" s="741">
        <v>8487</v>
      </c>
      <c r="PC7" s="741">
        <v>9186</v>
      </c>
      <c r="PD7" s="741">
        <v>11439</v>
      </c>
      <c r="PE7" s="741">
        <v>17277</v>
      </c>
      <c r="PF7" s="712">
        <v>12575.26</v>
      </c>
      <c r="PG7" s="712">
        <v>7002.8360000000002</v>
      </c>
      <c r="PH7" s="712">
        <v>10692.9</v>
      </c>
      <c r="PI7" s="712">
        <v>10087.459999999999</v>
      </c>
      <c r="PJ7" s="712">
        <v>9396.5130000000008</v>
      </c>
      <c r="PK7" s="712">
        <v>12902.14</v>
      </c>
      <c r="PL7" s="712">
        <v>19751.09</v>
      </c>
      <c r="PM7" s="712">
        <v>8634.2199999999993</v>
      </c>
      <c r="PN7" s="712">
        <v>10257.5</v>
      </c>
      <c r="PO7" s="712">
        <v>11247.23</v>
      </c>
      <c r="PP7" s="712">
        <v>10143.99</v>
      </c>
      <c r="PQ7" s="712">
        <v>10745.75</v>
      </c>
      <c r="PR7" s="712">
        <v>14452.49</v>
      </c>
      <c r="PS7" s="712">
        <v>20977.37</v>
      </c>
      <c r="PT7" s="717">
        <v>9423.2531299999991</v>
      </c>
      <c r="PU7" s="717">
        <v>10642.662200000001</v>
      </c>
      <c r="PV7" s="717">
        <v>11970.2935</v>
      </c>
      <c r="PW7" s="717">
        <v>11377.6878</v>
      </c>
      <c r="PX7" s="717">
        <v>11968.891600000001</v>
      </c>
      <c r="PY7" s="717">
        <v>13909.5978</v>
      </c>
      <c r="PZ7" s="717">
        <v>21427.371200000001</v>
      </c>
      <c r="QA7" s="108">
        <v>9415.67</v>
      </c>
      <c r="QB7" s="108">
        <v>10544.02</v>
      </c>
      <c r="QC7" s="108">
        <v>11214.45</v>
      </c>
      <c r="QD7" s="108">
        <v>10601.9</v>
      </c>
      <c r="QE7" s="108">
        <v>12815.24</v>
      </c>
      <c r="QF7" s="108">
        <v>16588.95</v>
      </c>
      <c r="QG7" s="108">
        <v>26412.880000000001</v>
      </c>
      <c r="QH7" s="108">
        <v>10021.200000000001</v>
      </c>
      <c r="QI7" s="108">
        <v>16482.03</v>
      </c>
      <c r="QJ7" s="108">
        <v>17120.009999999998</v>
      </c>
      <c r="QK7" s="108">
        <v>16935.36</v>
      </c>
      <c r="QL7" s="108">
        <v>19318.89</v>
      </c>
      <c r="QM7" s="108">
        <v>10525.53</v>
      </c>
      <c r="QN7" s="108">
        <v>21339.439999999999</v>
      </c>
      <c r="QO7" s="596">
        <v>10668.741019999999</v>
      </c>
      <c r="QP7" s="596">
        <v>12231.676659999999</v>
      </c>
      <c r="QQ7" s="596">
        <v>13208.14473</v>
      </c>
      <c r="QR7" s="596">
        <v>11994.28291</v>
      </c>
      <c r="QS7" s="596">
        <v>13541.35556</v>
      </c>
      <c r="QT7" s="596">
        <v>15090.23935</v>
      </c>
      <c r="QU7" s="596">
        <v>22266.70059</v>
      </c>
      <c r="QV7" s="712">
        <v>8773.39</v>
      </c>
      <c r="QW7" s="712">
        <v>9433.56</v>
      </c>
      <c r="QX7" s="712">
        <v>10930.59</v>
      </c>
      <c r="QY7" s="712">
        <v>10762.45</v>
      </c>
      <c r="QZ7" s="712">
        <v>12312.98</v>
      </c>
      <c r="RA7" s="712">
        <v>13670.34</v>
      </c>
      <c r="RB7" s="712">
        <v>19308.27</v>
      </c>
      <c r="RC7" s="108">
        <v>9452.39</v>
      </c>
      <c r="RD7" s="108">
        <v>10333.049999999999</v>
      </c>
      <c r="RE7" s="108">
        <v>12412.15</v>
      </c>
      <c r="RF7" s="108">
        <v>13854.99</v>
      </c>
      <c r="RG7" s="108">
        <v>16792.400000000001</v>
      </c>
      <c r="RH7" s="108">
        <v>20271.830000000002</v>
      </c>
      <c r="RI7" s="108">
        <v>29516.67</v>
      </c>
      <c r="RJ7" s="108">
        <v>10882.09</v>
      </c>
      <c r="RK7" s="108">
        <v>11927.82</v>
      </c>
      <c r="RL7" s="108">
        <v>13584.01</v>
      </c>
      <c r="RM7" s="108">
        <v>13563.97</v>
      </c>
      <c r="RN7" s="108">
        <v>15674.19</v>
      </c>
      <c r="RO7" s="108">
        <v>17595.48</v>
      </c>
      <c r="RP7" s="108">
        <v>30301.200000000001</v>
      </c>
      <c r="RQ7">
        <v>14464.06126</v>
      </c>
      <c r="RR7">
        <v>16710.781569999999</v>
      </c>
      <c r="RS7">
        <v>18699.48777</v>
      </c>
      <c r="RT7">
        <v>16458.912209999999</v>
      </c>
      <c r="RU7">
        <v>19997.888279999999</v>
      </c>
      <c r="RV7">
        <v>23082.775979999999</v>
      </c>
      <c r="RW7">
        <v>37448.447269999997</v>
      </c>
      <c r="RX7">
        <v>15881.87383</v>
      </c>
      <c r="RY7">
        <v>19470.200919999999</v>
      </c>
      <c r="RZ7">
        <v>26916.156910000002</v>
      </c>
      <c r="SA7">
        <v>27589.725340000001</v>
      </c>
      <c r="SB7">
        <v>27895.259269999999</v>
      </c>
      <c r="SC7">
        <v>26782.114320000001</v>
      </c>
      <c r="SD7">
        <v>36036.308449999997</v>
      </c>
      <c r="SE7">
        <v>12073.25683</v>
      </c>
      <c r="SF7">
        <v>13299.435359999999</v>
      </c>
      <c r="SG7">
        <v>15937.100979999999</v>
      </c>
      <c r="SH7">
        <v>13071.478709999999</v>
      </c>
      <c r="SI7">
        <v>15248.525530000001</v>
      </c>
      <c r="SJ7">
        <v>15486.38335</v>
      </c>
      <c r="SK7">
        <v>22427.511920000001</v>
      </c>
      <c r="SL7" s="108">
        <v>10088.91</v>
      </c>
      <c r="SM7" s="108">
        <v>10503.52</v>
      </c>
      <c r="SN7" s="108">
        <v>11190.39</v>
      </c>
      <c r="SO7" s="108">
        <v>10421.32</v>
      </c>
      <c r="SP7" s="108">
        <v>11643.44</v>
      </c>
      <c r="SQ7" s="108">
        <v>12601.8</v>
      </c>
      <c r="SR7" s="108">
        <v>19009.310000000001</v>
      </c>
      <c r="SS7" s="108">
        <v>9859.16</v>
      </c>
      <c r="ST7" s="108">
        <v>10607.4</v>
      </c>
      <c r="SU7" s="108">
        <v>12065.96</v>
      </c>
      <c r="SV7" s="108">
        <v>11040.26</v>
      </c>
      <c r="SW7" s="108">
        <v>12705.55</v>
      </c>
      <c r="SX7" s="108">
        <v>13917.41</v>
      </c>
      <c r="SY7" s="108">
        <v>20222.12</v>
      </c>
      <c r="SZ7" s="108">
        <v>10390.49</v>
      </c>
      <c r="TA7" s="108">
        <v>11482.31</v>
      </c>
      <c r="TB7" s="108">
        <v>13256.06</v>
      </c>
      <c r="TC7" s="108">
        <v>11915.84</v>
      </c>
      <c r="TD7" s="108">
        <v>14032.07</v>
      </c>
      <c r="TE7" s="108">
        <v>15144.02</v>
      </c>
      <c r="TF7" s="108">
        <v>22191.45</v>
      </c>
      <c r="TG7" s="108">
        <v>12115.77</v>
      </c>
      <c r="TH7" s="108">
        <v>13093.34</v>
      </c>
      <c r="TI7" s="108">
        <v>15417.25</v>
      </c>
      <c r="TJ7" s="108">
        <v>13690.92</v>
      </c>
      <c r="TK7" s="108">
        <v>17310.89</v>
      </c>
      <c r="TL7" s="108">
        <v>20270.07</v>
      </c>
      <c r="TM7" s="108">
        <v>28478.32</v>
      </c>
      <c r="TN7" s="596">
        <v>11832.60943</v>
      </c>
      <c r="TO7" s="596">
        <v>12136.11508</v>
      </c>
      <c r="TP7" s="596">
        <v>14544.146580000001</v>
      </c>
      <c r="TQ7" s="596">
        <v>13442.46905</v>
      </c>
      <c r="TR7" s="596">
        <v>16165.98912</v>
      </c>
      <c r="TS7" s="596">
        <v>18955.234380000002</v>
      </c>
      <c r="TT7" s="596">
        <v>25027.268069999998</v>
      </c>
      <c r="TU7" s="108">
        <v>11593.34</v>
      </c>
      <c r="TV7" s="108">
        <v>11950.9</v>
      </c>
      <c r="TW7" s="108">
        <v>13862.54</v>
      </c>
      <c r="TX7" s="108">
        <v>13176.09</v>
      </c>
      <c r="TY7" s="108">
        <v>15067.49</v>
      </c>
      <c r="TZ7" s="108">
        <v>16631.29</v>
      </c>
      <c r="UA7" s="108">
        <v>24379.19</v>
      </c>
      <c r="UB7" s="108">
        <v>10672.04</v>
      </c>
      <c r="UC7" s="108">
        <v>12911.21</v>
      </c>
      <c r="UD7" s="108">
        <v>14346.26</v>
      </c>
      <c r="UE7" s="108">
        <v>13620</v>
      </c>
      <c r="UF7" s="108">
        <v>16043.11</v>
      </c>
      <c r="UG7" s="108">
        <v>17270.8</v>
      </c>
      <c r="UH7" s="108">
        <v>24163.19</v>
      </c>
      <c r="UI7" s="108">
        <v>12585.24</v>
      </c>
      <c r="UJ7" s="108">
        <v>13454.05</v>
      </c>
      <c r="UK7" s="108">
        <v>15297.01</v>
      </c>
      <c r="UL7" s="108">
        <v>15020.57</v>
      </c>
      <c r="UM7" s="108">
        <v>17917.04</v>
      </c>
      <c r="UN7" s="108">
        <v>19085.05</v>
      </c>
      <c r="UO7" s="108">
        <v>26203.119999999999</v>
      </c>
      <c r="UP7" s="108">
        <v>11650.87</v>
      </c>
      <c r="UQ7" s="108">
        <v>13540.16</v>
      </c>
      <c r="UR7" s="108">
        <v>16495.91</v>
      </c>
      <c r="US7" s="108">
        <v>15325.31</v>
      </c>
      <c r="UT7" s="108">
        <v>18398.330000000002</v>
      </c>
      <c r="UU7" s="108">
        <v>16661.55</v>
      </c>
      <c r="UV7" s="108">
        <v>22597.82</v>
      </c>
      <c r="UW7" s="596">
        <v>12528.5083</v>
      </c>
      <c r="UX7" s="596">
        <v>14269.61426</v>
      </c>
      <c r="UY7" s="596">
        <v>17412.333989999999</v>
      </c>
      <c r="UZ7" s="596">
        <v>14871.724850000001</v>
      </c>
      <c r="VA7" s="596">
        <v>18586.071779999998</v>
      </c>
      <c r="VB7" s="596">
        <v>20370.765380000001</v>
      </c>
      <c r="VC7" s="596">
        <v>32147.39746</v>
      </c>
      <c r="VD7" s="108">
        <v>12694.03</v>
      </c>
      <c r="VE7" s="108">
        <v>12667.36</v>
      </c>
      <c r="VF7" s="108">
        <v>15504.11</v>
      </c>
      <c r="VG7" s="108">
        <v>14726.8</v>
      </c>
      <c r="VH7" s="108">
        <v>18295.259999999998</v>
      </c>
      <c r="VI7" s="108">
        <v>18631.810000000001</v>
      </c>
      <c r="VJ7" s="108">
        <v>24762.86</v>
      </c>
      <c r="VK7" s="108">
        <v>10035.27</v>
      </c>
      <c r="VL7" s="108">
        <v>12474.62</v>
      </c>
      <c r="VM7" s="108">
        <v>14188.29</v>
      </c>
      <c r="VN7" s="108">
        <v>13804.57</v>
      </c>
      <c r="VO7" s="108">
        <v>13430.24</v>
      </c>
      <c r="VP7" s="108">
        <v>12801.43</v>
      </c>
      <c r="VQ7" s="108">
        <v>19100.330000000002</v>
      </c>
      <c r="VR7" s="108">
        <v>11294.90235</v>
      </c>
      <c r="VS7" s="108">
        <v>13497.45134</v>
      </c>
      <c r="VT7" s="108">
        <v>14268.17605</v>
      </c>
      <c r="VU7" s="108">
        <v>13516.432769999999</v>
      </c>
      <c r="VV7" s="108">
        <v>14938.58057</v>
      </c>
      <c r="VW7" s="108">
        <v>16122.05384</v>
      </c>
      <c r="VX7" s="108">
        <v>20847.68202</v>
      </c>
      <c r="VY7" s="752">
        <v>7614.4</v>
      </c>
      <c r="VZ7" s="752">
        <v>10637.22</v>
      </c>
      <c r="WA7" s="752">
        <v>12008.15</v>
      </c>
      <c r="WB7" s="752">
        <v>11063.01</v>
      </c>
      <c r="WC7" s="752">
        <v>13076.47</v>
      </c>
      <c r="WD7" s="752">
        <v>14942.83</v>
      </c>
      <c r="WE7" s="752">
        <v>21822.06</v>
      </c>
      <c r="WF7" s="108">
        <v>11173.04</v>
      </c>
      <c r="WG7" s="108">
        <v>12568.93</v>
      </c>
      <c r="WH7" s="108">
        <v>12823.47</v>
      </c>
      <c r="WI7" s="108">
        <v>11996.9</v>
      </c>
      <c r="WJ7" s="108">
        <v>13190.69</v>
      </c>
      <c r="WK7" s="108">
        <v>14503.24</v>
      </c>
      <c r="WL7" s="108">
        <v>20933.03</v>
      </c>
      <c r="WM7" s="108">
        <v>10175.799999999999</v>
      </c>
      <c r="WN7" s="108">
        <v>11448.05</v>
      </c>
      <c r="WO7" s="108">
        <v>13346.89</v>
      </c>
      <c r="WP7" s="108">
        <v>12714.98</v>
      </c>
      <c r="WQ7" s="108">
        <v>15517.95</v>
      </c>
      <c r="WR7" s="108">
        <v>16054.06</v>
      </c>
      <c r="WS7" s="108">
        <v>22630.48</v>
      </c>
      <c r="WT7" s="108">
        <v>11586.72925</v>
      </c>
      <c r="WU7" s="108">
        <v>12942.573050000001</v>
      </c>
      <c r="WV7" s="108">
        <v>14410.813389999999</v>
      </c>
      <c r="WW7" s="108">
        <v>13002.59367</v>
      </c>
      <c r="WX7" s="108">
        <v>15017.98184</v>
      </c>
      <c r="WY7" s="108">
        <v>14612.85051</v>
      </c>
      <c r="WZ7" s="108">
        <v>19010.674790000001</v>
      </c>
      <c r="XA7" s="108">
        <v>10130.89</v>
      </c>
      <c r="XB7" s="108">
        <v>11052.93</v>
      </c>
      <c r="XC7" s="108">
        <v>12009.08</v>
      </c>
      <c r="XD7" s="108">
        <v>11669.23</v>
      </c>
      <c r="XE7" s="108">
        <v>13705.3</v>
      </c>
      <c r="XF7" s="108">
        <v>13642.03</v>
      </c>
      <c r="XG7" s="108">
        <v>18380.52</v>
      </c>
      <c r="XH7" s="108">
        <v>12773.04082</v>
      </c>
      <c r="XI7" s="108">
        <v>13607.684020000001</v>
      </c>
      <c r="XJ7" s="108">
        <v>15145.91072</v>
      </c>
      <c r="XK7" s="108">
        <v>14916.427809999999</v>
      </c>
      <c r="XL7" s="108">
        <v>17763.810259999998</v>
      </c>
      <c r="XM7" s="108">
        <v>18267.22653</v>
      </c>
      <c r="XN7" s="108">
        <v>25307.032070000001</v>
      </c>
      <c r="XO7" s="108">
        <v>22996.632030000001</v>
      </c>
      <c r="XP7" s="108">
        <v>10664.016170000001</v>
      </c>
      <c r="XQ7" s="108">
        <v>10832.332340000001</v>
      </c>
      <c r="XR7" s="108">
        <v>11935.877130000001</v>
      </c>
      <c r="XS7" s="108">
        <v>11559.11117</v>
      </c>
      <c r="XT7" s="108">
        <v>12885.11376</v>
      </c>
      <c r="XU7" s="108">
        <v>13241.8531</v>
      </c>
      <c r="XV7" s="108">
        <v>24206.747899999998</v>
      </c>
      <c r="XW7" s="108">
        <v>12204.13975</v>
      </c>
      <c r="XX7" s="108">
        <v>13615.417520000001</v>
      </c>
      <c r="XY7" s="108">
        <v>15740.17956</v>
      </c>
      <c r="XZ7" s="108">
        <v>15743.53463</v>
      </c>
      <c r="YA7" s="108">
        <v>19296.286700000001</v>
      </c>
      <c r="YB7" s="108">
        <v>19561.921030000001</v>
      </c>
      <c r="YC7" s="108">
        <v>19230.4588</v>
      </c>
      <c r="YD7" s="108">
        <v>10846.467839999999</v>
      </c>
      <c r="YE7" s="108">
        <v>12269.612950000001</v>
      </c>
      <c r="YF7" s="108">
        <v>14909.473099999999</v>
      </c>
      <c r="YG7" s="108">
        <v>15529.75411</v>
      </c>
      <c r="YH7" s="108">
        <v>19411.298159999998</v>
      </c>
      <c r="YI7" s="108">
        <v>23192.240409999999</v>
      </c>
      <c r="YJ7" s="108">
        <v>26355.15</v>
      </c>
      <c r="YK7" s="108">
        <v>15845.03</v>
      </c>
      <c r="YL7" s="108">
        <v>18414.05</v>
      </c>
      <c r="YM7" s="108">
        <v>22169.78</v>
      </c>
      <c r="YN7" s="108">
        <v>21793.69</v>
      </c>
      <c r="YO7" s="108">
        <v>32169.93</v>
      </c>
      <c r="YP7" s="108">
        <v>49784.15</v>
      </c>
      <c r="YQ7" s="108">
        <v>21561.37</v>
      </c>
      <c r="YR7" s="108">
        <v>18675.2</v>
      </c>
      <c r="YS7" s="108">
        <v>22749.79</v>
      </c>
      <c r="YT7" s="108">
        <v>24617.31</v>
      </c>
      <c r="YU7" s="108">
        <v>37859.730000000003</v>
      </c>
      <c r="YV7" s="108">
        <v>15109.94</v>
      </c>
      <c r="YW7" s="108">
        <v>29201.23</v>
      </c>
      <c r="YX7" s="756" t="s">
        <v>572</v>
      </c>
      <c r="YY7" s="756" t="s">
        <v>573</v>
      </c>
      <c r="YZ7" s="756" t="s">
        <v>574</v>
      </c>
      <c r="ZA7" s="756" t="s">
        <v>575</v>
      </c>
      <c r="ZB7" s="756" t="s">
        <v>576</v>
      </c>
      <c r="ZC7" s="756" t="s">
        <v>577</v>
      </c>
      <c r="ZD7" s="756" t="s">
        <v>578</v>
      </c>
      <c r="ZE7">
        <v>7529</v>
      </c>
      <c r="ZF7">
        <v>11848</v>
      </c>
      <c r="ZG7">
        <v>12345</v>
      </c>
      <c r="ZH7">
        <v>14068</v>
      </c>
      <c r="ZI7">
        <v>14703</v>
      </c>
      <c r="ZJ7">
        <v>18563</v>
      </c>
      <c r="ZK7">
        <v>27040</v>
      </c>
      <c r="ZL7">
        <v>15756.23</v>
      </c>
      <c r="ZM7">
        <v>19830.61</v>
      </c>
      <c r="ZN7">
        <v>21122.27</v>
      </c>
      <c r="ZO7">
        <v>23976.65</v>
      </c>
      <c r="ZP7">
        <v>24833.919999999998</v>
      </c>
      <c r="ZQ7">
        <v>24400.41</v>
      </c>
      <c r="ZR7">
        <v>36181.129999999997</v>
      </c>
      <c r="ZS7" s="108">
        <v>19208.98</v>
      </c>
      <c r="ZT7" s="108">
        <v>21491.3</v>
      </c>
      <c r="ZU7" s="108">
        <v>24333.61</v>
      </c>
      <c r="ZV7" s="108">
        <v>25939.43</v>
      </c>
      <c r="ZW7" s="108">
        <v>32783.86</v>
      </c>
      <c r="ZX7" s="108">
        <v>37055.9</v>
      </c>
      <c r="ZY7" s="108">
        <v>62100.14</v>
      </c>
      <c r="ZZ7" s="108">
        <v>32366.101067659984</v>
      </c>
      <c r="AAA7" s="108">
        <v>29784.37866882189</v>
      </c>
      <c r="AAB7" s="108">
        <v>27704.795796252714</v>
      </c>
      <c r="AAC7" s="108">
        <v>31435.844010805518</v>
      </c>
      <c r="AAD7" s="108">
        <v>34705.092662717572</v>
      </c>
      <c r="AAE7" s="108">
        <v>40422.183153810402</v>
      </c>
      <c r="AAF7" s="108">
        <v>63373.300798966964</v>
      </c>
      <c r="AAG7" s="108">
        <v>42077.046634932864</v>
      </c>
      <c r="AAH7" s="108">
        <v>39116.259430543818</v>
      </c>
      <c r="AAI7" s="108">
        <v>39202.755692651444</v>
      </c>
      <c r="AAJ7" s="108">
        <v>42082.166181126391</v>
      </c>
      <c r="AAK7" s="108">
        <v>48060.365412917723</v>
      </c>
      <c r="AAL7" s="108">
        <v>50781.128964517542</v>
      </c>
      <c r="AAM7" s="108">
        <v>74366.940168659465</v>
      </c>
      <c r="AAN7" s="596">
        <f>'Tabla de Proyecciones'!AAN7*1.032493958</f>
        <v>62339.758305991752</v>
      </c>
      <c r="AAO7" s="596">
        <v>55012.28452896158</v>
      </c>
      <c r="AAP7" s="596">
        <v>63022.073940942479</v>
      </c>
      <c r="AAQ7" s="596">
        <v>59348.174307356261</v>
      </c>
      <c r="AAR7" s="596">
        <v>62202.998306437628</v>
      </c>
      <c r="AAS7" s="596">
        <v>67938.033752334406</v>
      </c>
      <c r="AAT7" s="596">
        <v>90965.87</v>
      </c>
      <c r="AAU7" s="596">
        <f t="shared" ca="1" si="0"/>
        <v>77879.696490919378</v>
      </c>
      <c r="AAV7" s="596">
        <v>113601.81870777237</v>
      </c>
      <c r="AAW7" s="596">
        <f t="shared" ca="1" si="0"/>
        <v>68998.251775385594</v>
      </c>
      <c r="AAX7" s="348">
        <v>0</v>
      </c>
      <c r="AAY7" s="596">
        <f t="shared" ca="1" si="1"/>
        <v>25731.638236881492</v>
      </c>
      <c r="AAZ7" s="596">
        <f t="shared" ca="1" si="1"/>
        <v>23976.094633564517</v>
      </c>
      <c r="ABA7" s="596">
        <f t="shared" ca="1" si="1"/>
        <v>32736.730793620558</v>
      </c>
      <c r="ABB7" s="596">
        <f t="shared" ca="1" si="1"/>
        <v>19148.733282578673</v>
      </c>
      <c r="ABC7" s="596">
        <f t="shared" ca="1" si="1"/>
        <v>17235.200673780848</v>
      </c>
      <c r="ABD7" s="596">
        <f t="shared" ca="1" si="1"/>
        <v>21076.109911866159</v>
      </c>
      <c r="ABE7" s="348">
        <v>0</v>
      </c>
      <c r="ABF7" s="596">
        <f t="shared" ca="1" si="1"/>
        <v>19360.133800713604</v>
      </c>
      <c r="ABG7" s="596">
        <f t="shared" ca="1" si="1"/>
        <v>17330.313892909198</v>
      </c>
      <c r="ABH7" s="596">
        <f t="shared" ca="1" si="1"/>
        <v>15166.585143167204</v>
      </c>
      <c r="ABI7">
        <v>0</v>
      </c>
      <c r="ABJ7">
        <v>0</v>
      </c>
      <c r="ABK7">
        <v>0</v>
      </c>
      <c r="ABL7">
        <v>0</v>
      </c>
      <c r="ABM7">
        <v>0</v>
      </c>
      <c r="ABN7">
        <v>0</v>
      </c>
      <c r="ABO7">
        <v>0</v>
      </c>
      <c r="ABP7">
        <v>0</v>
      </c>
      <c r="ABQ7">
        <v>0</v>
      </c>
      <c r="ABR7">
        <v>0</v>
      </c>
      <c r="ABS7">
        <v>0</v>
      </c>
      <c r="ABT7">
        <v>0</v>
      </c>
      <c r="ABU7">
        <v>0</v>
      </c>
      <c r="ABV7">
        <v>0</v>
      </c>
      <c r="ABW7">
        <v>0</v>
      </c>
      <c r="ABX7">
        <v>0</v>
      </c>
      <c r="ABY7">
        <v>0</v>
      </c>
      <c r="ABZ7">
        <v>0</v>
      </c>
      <c r="ACA7">
        <v>0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0</v>
      </c>
      <c r="ACI7">
        <v>0</v>
      </c>
      <c r="ACJ7">
        <v>0</v>
      </c>
      <c r="ACK7">
        <v>0</v>
      </c>
      <c r="ACL7">
        <v>0</v>
      </c>
      <c r="ACM7">
        <v>0</v>
      </c>
    </row>
    <row r="8" spans="1:767">
      <c r="A8" s="598" t="s">
        <v>15</v>
      </c>
      <c r="B8" s="596">
        <f>H41*B$33</f>
        <v>0</v>
      </c>
      <c r="C8" s="596">
        <f>H41*C$33</f>
        <v>13107.964617216001</v>
      </c>
      <c r="D8" s="596">
        <f>H41*D$33</f>
        <v>12364.821814464001</v>
      </c>
      <c r="E8" s="596">
        <f>H41*E$33</f>
        <v>11156.095569024001</v>
      </c>
      <c r="F8" s="596">
        <f>H41*F$33</f>
        <v>12337.961231232001</v>
      </c>
      <c r="G8" s="596">
        <f>H41*G$33</f>
        <v>15874.604690112003</v>
      </c>
      <c r="H8" s="596">
        <f>H41*H$33</f>
        <v>24693.829517951999</v>
      </c>
      <c r="I8" s="596">
        <f>O41*I$33</f>
        <v>7500.6866506320011</v>
      </c>
      <c r="J8" s="596">
        <f>O41*J$33</f>
        <v>7330.6458953280016</v>
      </c>
      <c r="K8" s="596">
        <f>O41*K$33</f>
        <v>7437.7085931120009</v>
      </c>
      <c r="L8" s="596">
        <f>O41*L$33</f>
        <v>7273.9656435600018</v>
      </c>
      <c r="M8" s="596">
        <f>O41*M$33</f>
        <v>8048.5957510560011</v>
      </c>
      <c r="N8" s="596">
        <f>O41*N$33</f>
        <v>9906.4484478960003</v>
      </c>
      <c r="O8" s="596">
        <f>O41*O$33</f>
        <v>15480.006538416003</v>
      </c>
      <c r="P8" s="596">
        <f>V41*P$33</f>
        <v>10819.80608016</v>
      </c>
      <c r="Q8" s="596">
        <f>V41*Q$33</f>
        <v>11565.09256056</v>
      </c>
      <c r="R8" s="596">
        <f>V41*R$33</f>
        <v>10039.447294800002</v>
      </c>
      <c r="S8" s="596">
        <f>V41*S$33</f>
        <v>10302.489582</v>
      </c>
      <c r="T8" s="596">
        <f>V41*T$33</f>
        <v>10977.631452480002</v>
      </c>
      <c r="U8" s="596">
        <f>V41*U$33</f>
        <v>13897.400840400001</v>
      </c>
      <c r="V8" s="596">
        <f>V41*V$33</f>
        <v>20078.894589600004</v>
      </c>
      <c r="W8" s="596">
        <f>AC41*W$33</f>
        <v>14464.109910390001</v>
      </c>
      <c r="X8" s="596">
        <f>AC41*X$33</f>
        <v>15460.422181365</v>
      </c>
      <c r="Y8" s="596">
        <f>AC41*Y$33</f>
        <v>13420.912356075003</v>
      </c>
      <c r="Z8" s="596">
        <f>AC41*Z$33</f>
        <v>13772.551981125001</v>
      </c>
      <c r="AA8" s="596">
        <f>AC41*AA$33</f>
        <v>14675.093685420003</v>
      </c>
      <c r="AB8" s="596">
        <f>AC41*AB$33</f>
        <v>18578.293523475004</v>
      </c>
      <c r="AC8" s="596">
        <f>AC41*AC$33</f>
        <v>26841.824712150006</v>
      </c>
      <c r="AD8" s="596">
        <f>AJ41*AD$33</f>
        <v>13239.1756127925</v>
      </c>
      <c r="AE8" s="596">
        <f>AJ41*AE$33</f>
        <v>12939.043168170001</v>
      </c>
      <c r="AF8" s="596">
        <f>AJ41*AF$33</f>
        <v>13128.015448117501</v>
      </c>
      <c r="AG8" s="596">
        <f>AJ41*AG$33</f>
        <v>12838.999019962501</v>
      </c>
      <c r="AH8" s="596">
        <f>AJ41*AH$33</f>
        <v>14206.269045465</v>
      </c>
      <c r="AI8" s="596">
        <f>AJ41*AI$33</f>
        <v>17485.493903377501</v>
      </c>
      <c r="AJ8" s="596">
        <f>AJ41*AJ$33</f>
        <v>27323.168477114999</v>
      </c>
      <c r="AK8" s="596">
        <f>AQ41*AK$33</f>
        <v>13044.633989625001</v>
      </c>
      <c r="AL8" s="596">
        <f>AQ41*AL$33</f>
        <v>12748.911808500003</v>
      </c>
      <c r="AM8" s="596">
        <f>AQ41*AM$33</f>
        <v>12935.107255875002</v>
      </c>
      <c r="AN8" s="596">
        <f>AQ41*AN$33</f>
        <v>12650.337748125003</v>
      </c>
      <c r="AO8" s="596">
        <f>AQ41*AO$33</f>
        <v>13997.516573250001</v>
      </c>
      <c r="AP8" s="596">
        <f>AQ41*AP$33</f>
        <v>17228.555218875001</v>
      </c>
      <c r="AQ8" s="596">
        <f>AQ41*AQ$33</f>
        <v>26921.671155750002</v>
      </c>
      <c r="AR8" s="596">
        <f>[1]Hoja1!D10</f>
        <v>26809.71</v>
      </c>
      <c r="AS8" s="596">
        <f>[1]Hoja1!E10</f>
        <v>28086.37</v>
      </c>
      <c r="AT8" s="596">
        <f>[1]Hoja1!F10</f>
        <v>27356.58</v>
      </c>
      <c r="AU8" s="596">
        <f>[1]Hoja1!G10</f>
        <v>7460.22</v>
      </c>
      <c r="AV8" s="596">
        <f>[1]Hoja1!H10</f>
        <v>8309.7000000000007</v>
      </c>
      <c r="AW8" s="596">
        <f>[1]Hoja1!I10</f>
        <v>10567.46</v>
      </c>
      <c r="AX8" s="596">
        <f>[1]Hoja1!J10</f>
        <v>26799.01</v>
      </c>
      <c r="AY8" s="596">
        <f>[1]Hoja1!L10</f>
        <v>20705.71</v>
      </c>
      <c r="AZ8" s="596">
        <f>[1]Hoja1!M10</f>
        <v>7574.22</v>
      </c>
      <c r="BA8" s="596">
        <f>[1]Hoja1!N10</f>
        <v>7166.91</v>
      </c>
      <c r="BB8" s="596">
        <f>[1]Hoja1!O10</f>
        <v>7927.33</v>
      </c>
      <c r="BC8" s="596">
        <f>[1]Hoja1!P10</f>
        <v>8669.92</v>
      </c>
      <c r="BD8" s="596">
        <f>[1]Hoja1!Q10</f>
        <v>16304.03</v>
      </c>
      <c r="BE8" s="596">
        <f>[1]Hoja1!R10</f>
        <v>23098.67</v>
      </c>
      <c r="BF8" s="596">
        <f>[1]Hoja1!U10</f>
        <v>19300.080000000002</v>
      </c>
      <c r="BG8" s="596">
        <f>[1]Hoja1!V10</f>
        <v>6807.02</v>
      </c>
      <c r="BH8" s="596">
        <f>[1]Hoja1!W10</f>
        <v>7925.52</v>
      </c>
      <c r="BI8" s="596">
        <f>[1]Hoja1!X10</f>
        <v>6880.28</v>
      </c>
      <c r="BJ8" s="596">
        <f>[1]Hoja1!Y10</f>
        <v>9468.73</v>
      </c>
      <c r="BK8" s="596">
        <f>[1]Hoja1!Z10</f>
        <v>15015.41</v>
      </c>
      <c r="BL8" s="596">
        <f>[1]Hoja1!AA10</f>
        <v>23909.3</v>
      </c>
      <c r="BM8" s="596">
        <f>[1]Hoja1!AC10</f>
        <v>20607.48</v>
      </c>
      <c r="BN8" s="596">
        <f>[1]Hoja1!AD10</f>
        <v>6660.52</v>
      </c>
      <c r="BO8" s="596">
        <f>[1]Hoja1!AE10</f>
        <v>6286.79</v>
      </c>
      <c r="BP8" s="596">
        <f>[1]Hoja1!AF10</f>
        <v>8105.34</v>
      </c>
      <c r="BQ8" s="596">
        <f>[1]Hoja1!AG10</f>
        <v>10584.81</v>
      </c>
      <c r="BR8" s="596">
        <f>[1]Hoja1!AH10</f>
        <v>12479.8</v>
      </c>
      <c r="BS8" s="596">
        <f>[1]Hoja1!AI10</f>
        <v>24056.46</v>
      </c>
      <c r="BT8" s="596">
        <f>[1]Hoja1!AK10</f>
        <v>17488.2</v>
      </c>
      <c r="BU8" s="596">
        <f>[1]Hoja1!AL10</f>
        <v>11165.572000000002</v>
      </c>
      <c r="BV8" s="596">
        <f>[1]Hoja1!AM10</f>
        <v>6482.6475</v>
      </c>
      <c r="BW8" s="596">
        <f>[1]Hoja1!AN10</f>
        <v>8009.6940000000004</v>
      </c>
      <c r="BX8" s="596">
        <f>[1]Hoja1!AO10</f>
        <v>11203.907000000001</v>
      </c>
      <c r="BY8" s="596">
        <f>[1]Hoja1!AP10</f>
        <v>13635.348</v>
      </c>
      <c r="BZ8" s="596">
        <f>[1]Hoja1!AQ10</f>
        <v>23056.0625</v>
      </c>
      <c r="CA8" s="596">
        <f>[1]Hoja1!AS10</f>
        <v>23206.804500000002</v>
      </c>
      <c r="CB8" s="596">
        <f>[1]Hoja1!AT10</f>
        <v>12231.142</v>
      </c>
      <c r="CC8" s="596">
        <f>[1]Hoja1!AU10</f>
        <v>5847.1956</v>
      </c>
      <c r="CD8" s="596">
        <f>[1]Hoja1!AV10</f>
        <v>7454.2572000000009</v>
      </c>
      <c r="CE8" s="596">
        <f>[1]Hoja1!AW10</f>
        <v>8497.5550000000003</v>
      </c>
      <c r="CF8" s="596">
        <f>[1]Hoja1!AX10</f>
        <v>16234.667999999998</v>
      </c>
      <c r="CG8" s="596">
        <f>[1]Hoja1!AY10</f>
        <v>19678.5756</v>
      </c>
      <c r="CH8" s="596">
        <f>[1]Hoja1!BA10</f>
        <v>18037.859999999997</v>
      </c>
      <c r="CI8" s="596">
        <f>[1]Hoja1!BB10</f>
        <v>4749.8219999999992</v>
      </c>
      <c r="CJ8" s="596">
        <f>[1]Hoja1!BC10</f>
        <v>5970.3859999999995</v>
      </c>
      <c r="CK8" s="596">
        <f>[1]Hoja1!BD10</f>
        <v>8472.5445</v>
      </c>
      <c r="CL8" s="596">
        <f>[1]Hoja1!BE10</f>
        <v>10358.6175</v>
      </c>
      <c r="CM8" s="596">
        <f>[1]Hoja1!BF10</f>
        <v>14078.855999999998</v>
      </c>
      <c r="CN8" s="596">
        <f>[1]Hoja1!BG10</f>
        <v>29342.656000000003</v>
      </c>
      <c r="CO8" s="596">
        <f>[1]Hoja1!BJ10</f>
        <v>21770.98</v>
      </c>
      <c r="CP8" s="596">
        <f>[1]Hoja1!BK10</f>
        <v>7812.21</v>
      </c>
      <c r="CQ8" s="596">
        <f>[1]Hoja1!BL10</f>
        <v>8775.65</v>
      </c>
      <c r="CR8" s="596">
        <f>[1]Hoja1!BM10</f>
        <v>7868.44</v>
      </c>
      <c r="CS8" s="596">
        <f>[1]Hoja1!BN10</f>
        <v>11242.15</v>
      </c>
      <c r="CT8" s="596">
        <f>[1]Hoja1!BO10</f>
        <v>18556.23</v>
      </c>
      <c r="CU8" s="596">
        <f>[1]Hoja1!BP10</f>
        <v>23922.39</v>
      </c>
      <c r="CV8" s="596">
        <f>[1]Hoja1!BR10</f>
        <v>24575.56</v>
      </c>
      <c r="CW8" s="596">
        <f>[1]Hoja1!BS10</f>
        <v>9369.68</v>
      </c>
      <c r="CX8" s="596">
        <f>[1]Hoja1!BT10</f>
        <v>10167.51</v>
      </c>
      <c r="CY8" s="596">
        <f>[1]Hoja1!BU10</f>
        <v>17652.669999999998</v>
      </c>
      <c r="CZ8" s="596">
        <f>[1]Hoja1!BV10</f>
        <v>18668.82</v>
      </c>
      <c r="DA8" s="596">
        <f>[1]Hoja1!BW10</f>
        <v>16187.39</v>
      </c>
      <c r="DB8" s="596">
        <f>[1]Hoja1!BX10</f>
        <v>19382.330000000002</v>
      </c>
      <c r="DC8" s="596">
        <f>[1]Hoja1!BZ10</f>
        <v>17658.88</v>
      </c>
      <c r="DD8" s="596">
        <f>[1]Hoja1!CA10</f>
        <v>9453.9599999999991</v>
      </c>
      <c r="DE8" s="596">
        <f>[1]Hoja1!CB10</f>
        <v>7775.7</v>
      </c>
      <c r="DF8" s="596">
        <f>[1]Hoja1!CC10</f>
        <v>11251.09</v>
      </c>
      <c r="DG8" s="596">
        <f>[1]Hoja1!CD10</f>
        <v>15146.85</v>
      </c>
      <c r="DH8" s="596">
        <f>[1]Hoja1!CE10</f>
        <v>18488.740000000002</v>
      </c>
      <c r="DI8" s="596">
        <f>[1]Hoja1!CF10</f>
        <v>27135.46</v>
      </c>
      <c r="DJ8" s="596">
        <f>[1]Hoja1!CH10</f>
        <v>28095.37</v>
      </c>
      <c r="DK8" s="596">
        <f>[1]Hoja1!CI10</f>
        <v>9276.8700000000008</v>
      </c>
      <c r="DL8" s="596">
        <f>[1]Hoja1!CJ10</f>
        <v>8989.77</v>
      </c>
      <c r="DM8" s="596">
        <f>[1]Hoja1!CK10</f>
        <v>10014.73</v>
      </c>
      <c r="DN8" s="596">
        <f>[1]Hoja1!CL10</f>
        <v>13484.4</v>
      </c>
      <c r="DO8" s="596">
        <f>[1]Hoja1!CM10</f>
        <v>32280.05</v>
      </c>
      <c r="DP8" s="596">
        <f>[1]Hoja1!CN10</f>
        <v>62829.39</v>
      </c>
      <c r="DQ8" s="596">
        <f>[1]Hoja1!CQ10</f>
        <v>59973.51</v>
      </c>
      <c r="DR8" s="596">
        <f>[1]Hoja1!CR10</f>
        <v>20285.919999999998</v>
      </c>
      <c r="DS8" s="596">
        <f>[1]Hoja1!CS10</f>
        <v>8752.2999999999993</v>
      </c>
      <c r="DT8" s="596">
        <f>[1]Hoja1!CT10</f>
        <v>12701.92</v>
      </c>
      <c r="DU8" s="596">
        <f>[1]Hoja1!CU10</f>
        <v>17851.900000000001</v>
      </c>
      <c r="DV8" s="596">
        <f>[1]Hoja1!CV10</f>
        <v>23313.89</v>
      </c>
      <c r="DW8" s="596">
        <f>[1]Hoja1!CW10</f>
        <v>27765.22</v>
      </c>
      <c r="DX8" s="596">
        <f>[1]Hoja1!CY10</f>
        <v>25064.697</v>
      </c>
      <c r="DY8" s="596">
        <f>[1]Hoja1!CZ10</f>
        <v>20902.2765</v>
      </c>
      <c r="DZ8" s="596">
        <f>[1]Hoja1!DA10</f>
        <v>22872.3285</v>
      </c>
      <c r="EA8" s="596">
        <f>[1]Hoja1!DB10</f>
        <v>18983.052</v>
      </c>
      <c r="EB8" s="596">
        <f>[1]Hoja1!DC10</f>
        <v>16226.952000000001</v>
      </c>
      <c r="EC8" s="596">
        <f>[1]Hoja1!DD10</f>
        <v>21600.505499999999</v>
      </c>
      <c r="ED8" s="596">
        <f>[1]Hoja1!DE10</f>
        <v>34645.147199999999</v>
      </c>
      <c r="EE8" s="596">
        <f>[1]Hoja1!DG10</f>
        <v>26634.348000000002</v>
      </c>
      <c r="EF8" s="596">
        <f>[1]Hoja1!DH10</f>
        <v>12719.52</v>
      </c>
      <c r="EG8" s="596">
        <f>[1]Hoja1!DI10</f>
        <v>8534.9434999999994</v>
      </c>
      <c r="EH8" s="596">
        <f>[1]Hoja1!DJ10</f>
        <v>7482.8670000000002</v>
      </c>
      <c r="EI8" s="596">
        <f>[1]Hoja1!DK10</f>
        <v>14922.453000000001</v>
      </c>
      <c r="EJ8" s="596">
        <f>[1]Hoja1!DL10</f>
        <v>17133.039000000001</v>
      </c>
      <c r="EK8" s="596">
        <f>[1]Hoja1!DM10</f>
        <v>33417.478499999997</v>
      </c>
      <c r="EL8" s="596">
        <f>[1]Hoja1!DO10</f>
        <v>25732.284</v>
      </c>
      <c r="EM8" s="596">
        <f>[1]Hoja1!DP10</f>
        <v>7119.2110000000011</v>
      </c>
      <c r="EN8" s="596">
        <f>[1]Hoja1!DQ10</f>
        <v>10874.820000000002</v>
      </c>
      <c r="EO8" s="596">
        <f>[1]Hoja1!DR10</f>
        <v>11375.408000000001</v>
      </c>
      <c r="EP8" s="596">
        <f>[1]Hoja1!DS10</f>
        <v>13829.5435</v>
      </c>
      <c r="EQ8" s="596">
        <f>[1]Hoja1!DT10</f>
        <v>22637.975999999999</v>
      </c>
      <c r="ER8" s="596">
        <f>[1]Hoja1!DU10</f>
        <v>28803.467999999997</v>
      </c>
      <c r="ES8" s="596">
        <f>[1]Hoja1!DX10</f>
        <v>22820.027999999998</v>
      </c>
      <c r="ET8" s="596">
        <f>[1]Hoja1!DY10</f>
        <v>8222.8860000000004</v>
      </c>
      <c r="EU8" s="596">
        <f>[1]Hoja1!DZ10</f>
        <v>13372.148999999999</v>
      </c>
      <c r="EV8" s="596">
        <f>[1]Hoja1!EA10</f>
        <v>10063.224499999998</v>
      </c>
      <c r="EW8" s="596">
        <f>[1]Hoja1!EB10</f>
        <v>9960.1320000000014</v>
      </c>
      <c r="EX8" s="596">
        <f>[1]Hoja1!EC10</f>
        <v>13256.590499999998</v>
      </c>
      <c r="EY8" s="596">
        <f>[1]Hoja1!ED10</f>
        <v>21279.795499999997</v>
      </c>
      <c r="EZ8" s="596">
        <f>[1]Hoja1!EF10</f>
        <v>23091.792999999998</v>
      </c>
      <c r="FA8" s="596">
        <f>[1]Hoja1!EG10</f>
        <v>11826.895499999999</v>
      </c>
      <c r="FB8" s="596">
        <f>[1]Hoja1!EH10</f>
        <v>7694.5785000000005</v>
      </c>
      <c r="FC8" s="596">
        <f>[1]Hoja1!EI10</f>
        <v>10254.618</v>
      </c>
      <c r="FD8" s="596">
        <f>[1]Hoja1!EJ10</f>
        <v>14707.303999999998</v>
      </c>
      <c r="FE8" s="596">
        <f>[1]Hoja1!EK10</f>
        <v>21935.808000000001</v>
      </c>
      <c r="FF8" s="596">
        <f>[1]Hoja1!EL10</f>
        <v>22835.692000000003</v>
      </c>
      <c r="FG8" s="596">
        <f>[1]Hoja1!EN10</f>
        <v>25095.168000000001</v>
      </c>
      <c r="FH8" s="596">
        <f>[1]Hoja1!EO10</f>
        <v>9102.6625000000004</v>
      </c>
      <c r="FI8" s="596">
        <f>[1]Hoja1!EP10</f>
        <v>9784.0619999999981</v>
      </c>
      <c r="FJ8" s="596">
        <f>[1]Hoja1!EQ10</f>
        <v>12778.017999999998</v>
      </c>
      <c r="FK8" s="596">
        <f>[1]Hoja1!ER10</f>
        <v>15595.284</v>
      </c>
      <c r="FL8" s="596">
        <f>[1]Hoja1!ES10</f>
        <v>27218.819999999996</v>
      </c>
      <c r="FM8" s="596">
        <f>[1]Hoja1!ET10</f>
        <v>35646.941000000006</v>
      </c>
      <c r="FN8" s="596">
        <f>[1]Hoja1!EV10</f>
        <v>22318.537500000002</v>
      </c>
      <c r="FO8" s="596">
        <f>[1]Hoja1!EW10</f>
        <v>8450.607</v>
      </c>
      <c r="FP8" s="596">
        <f>[1]Hoja1!EX10</f>
        <v>9620.4680000000008</v>
      </c>
      <c r="FQ8" s="596">
        <f>[1]Hoja1!EY10</f>
        <v>8343.6149999999998</v>
      </c>
      <c r="FR8" s="596">
        <f>[1]Hoja1!EZ10</f>
        <v>11887.150000000001</v>
      </c>
      <c r="FS8" s="596">
        <f>[1]Hoja1!FA10</f>
        <v>19237.848000000002</v>
      </c>
      <c r="FT8" s="596">
        <f>[1]Hoja1!FB10</f>
        <v>31679.140500000001</v>
      </c>
      <c r="FU8" s="596">
        <f>[1]Hoja1!FD10</f>
        <v>22527.959499999997</v>
      </c>
      <c r="FV8" s="596">
        <f>[1]Hoja1!FE10</f>
        <v>9918.8760000000002</v>
      </c>
      <c r="FW8" s="596">
        <f>[1]Hoja1!FF10</f>
        <v>11061.771000000001</v>
      </c>
      <c r="FX8" s="596">
        <f>[1]Hoja1!FG10</f>
        <v>15423.342000000001</v>
      </c>
      <c r="FY8" s="596">
        <f>[1]Hoja1!FH10</f>
        <v>17025.968499999999</v>
      </c>
      <c r="FZ8" s="596">
        <f>[1]Hoja1!FI10</f>
        <v>22944.552</v>
      </c>
      <c r="GA8" s="596">
        <f>[1]Hoja1!FJ10</f>
        <v>33300.515500000001</v>
      </c>
      <c r="GB8" s="596">
        <f>[1]Hoja1!FM10</f>
        <v>30434.536</v>
      </c>
      <c r="GC8" s="596">
        <f>[1]Hoja1!FN10</f>
        <v>17729.831000000002</v>
      </c>
      <c r="GD8" s="596">
        <f>[1]Hoja1!FO10</f>
        <v>12577.422</v>
      </c>
      <c r="GE8" s="596">
        <f>[1]Hoja1!FP10</f>
        <v>13530.761999999999</v>
      </c>
      <c r="GF8" s="596">
        <f>[1]Hoja1!FQ10</f>
        <v>15351.132</v>
      </c>
      <c r="GG8" s="596">
        <f>[1]Hoja1!FR10</f>
        <v>19794.432000000001</v>
      </c>
      <c r="GH8" s="596">
        <f>[1]Hoja1!FS10</f>
        <v>28648.132999999994</v>
      </c>
      <c r="GI8" s="596">
        <f>[1]Hoja1!FU10</f>
        <v>28494.400000000001</v>
      </c>
      <c r="GJ8" s="596">
        <f>[1]Hoja1!FV10</f>
        <v>13225.322000000002</v>
      </c>
      <c r="GK8" s="596">
        <f>[1]Hoja1!FW10</f>
        <v>10063.030999999999</v>
      </c>
      <c r="GL8" s="596">
        <f>[1]Hoja1!FX10</f>
        <v>10123.864</v>
      </c>
      <c r="GM8" s="596">
        <f>[1]Hoja1!FY10</f>
        <v>12485.78</v>
      </c>
      <c r="GN8" s="596">
        <f>[1]Hoja1!FZ10</f>
        <v>21946.501399999997</v>
      </c>
      <c r="GO8" s="596">
        <f>[1]Hoja1!GA10</f>
        <v>34321.761499999993</v>
      </c>
      <c r="GP8" s="596">
        <f>[1]Hoja1!GC10</f>
        <v>17994.416000000001</v>
      </c>
      <c r="GQ8" s="596">
        <f>[1]Hoja1!GD10</f>
        <v>9971.8436000000002</v>
      </c>
      <c r="GR8" s="596">
        <f>[1]Hoja1!GE10</f>
        <v>10000.3591</v>
      </c>
      <c r="GS8" s="596">
        <f>[1]Hoja1!GF10</f>
        <v>16147.724999999999</v>
      </c>
      <c r="GT8" s="596">
        <f>[1]Hoja1!GG10</f>
        <v>14166.654499999999</v>
      </c>
      <c r="GU8" s="596">
        <f>[1]Hoja1!GH10</f>
        <v>16007.016</v>
      </c>
      <c r="GV8" s="596">
        <f>[1]Hoja1!GI10</f>
        <v>23283.732</v>
      </c>
      <c r="GW8" s="596">
        <f>[1]Hoja1!GK10</f>
        <v>20907.862499999999</v>
      </c>
      <c r="GX8" s="596">
        <f>[1]Hoja1!GL10</f>
        <v>8378.5066000000006</v>
      </c>
      <c r="GY8" s="596">
        <f>[1]Hoja1!GM10</f>
        <v>10063.998000000001</v>
      </c>
      <c r="GZ8" s="596">
        <f>[1]Hoja1!GN10</f>
        <v>9457.5999999999985</v>
      </c>
      <c r="HA8" s="596">
        <f>[1]Hoja1!GO10</f>
        <v>10416.780499999999</v>
      </c>
      <c r="HB8" s="596">
        <f>[1]Hoja1!GP10</f>
        <v>16546.326499999999</v>
      </c>
      <c r="HC8" s="596">
        <f>[1]Hoja1!GQ10</f>
        <v>26285.565200000001</v>
      </c>
      <c r="HD8" s="596">
        <f>[1]Hoja1!GT10</f>
        <v>23376.013500000001</v>
      </c>
      <c r="HE8" s="596">
        <f>[1]Hoja1!GU10</f>
        <v>9223.9560000000001</v>
      </c>
      <c r="HF8" s="596">
        <f>[1]Hoja1!GV10</f>
        <v>10895.335500000001</v>
      </c>
      <c r="HG8" s="596">
        <f>[1]Hoja1!GW10</f>
        <v>7143.5279999999993</v>
      </c>
      <c r="HH8" s="596">
        <f>[1]Hoja1!GX10</f>
        <v>14409.339</v>
      </c>
      <c r="HI8" s="596">
        <f>[1]Hoja1!GY10</f>
        <v>16813.2</v>
      </c>
      <c r="HJ8" s="596">
        <f>[1]Hoja1!GZ10</f>
        <v>23935.704000000002</v>
      </c>
      <c r="HK8" s="596">
        <f>[1]Hoja1!HB10</f>
        <v>13307.563500000002</v>
      </c>
      <c r="HL8" s="596">
        <f>[1]Hoja1!HC10</f>
        <v>8739.4230000000007</v>
      </c>
      <c r="HM8" s="596">
        <f>[1]Hoja1!HD10</f>
        <v>8569.3755000000001</v>
      </c>
      <c r="HN8" s="596">
        <f>[1]Hoja1!HE10</f>
        <v>8169.1799999999994</v>
      </c>
      <c r="HO8" s="596">
        <f>[1]Hoja1!HF10</f>
        <v>15151.292000000001</v>
      </c>
      <c r="HP8" s="596">
        <f>[1]Hoja1!HG10</f>
        <v>17676.674999999999</v>
      </c>
      <c r="HQ8" s="596">
        <f>[1]Hoja1!HH10</f>
        <v>25487.775000000001</v>
      </c>
      <c r="HR8" s="596">
        <f>[1]Hoja1!HJ10</f>
        <v>25024.868000000002</v>
      </c>
      <c r="HS8" s="596">
        <f>[1]Hoja1!HK10</f>
        <v>8831.7540000000008</v>
      </c>
      <c r="HT8" s="596">
        <f>[1]Hoja1!HL10</f>
        <v>10275.132000000001</v>
      </c>
      <c r="HU8" s="596">
        <f>[1]Hoja1!HM10</f>
        <v>10483.169999999998</v>
      </c>
      <c r="HV8" s="596">
        <f>[1]Hoja1!HN10</f>
        <v>12936.755999999999</v>
      </c>
      <c r="HW8" s="596">
        <f>[1]Hoja1!HO10</f>
        <v>19544.624000000003</v>
      </c>
      <c r="HX8" s="596">
        <f>[1]Hoja1!HP10</f>
        <v>24779.912499999999</v>
      </c>
      <c r="HY8" s="596">
        <f>[1]Hoja1!HR10</f>
        <v>29114.296999999995</v>
      </c>
      <c r="HZ8" s="596">
        <f>[1]Hoja1!HS10</f>
        <v>8328.6</v>
      </c>
      <c r="IA8" s="596">
        <f>[1]Hoja1!HT10</f>
        <v>10179.582</v>
      </c>
      <c r="IB8" s="596">
        <f>[1]Hoja1!HU10</f>
        <v>8166.7754999999988</v>
      </c>
      <c r="IC8" s="596">
        <f>[1]Hoja1!HV10</f>
        <v>14508.572499999998</v>
      </c>
      <c r="ID8" s="596">
        <f>[1]Hoja1!HW10</f>
        <v>17934.157999999999</v>
      </c>
      <c r="IE8" s="596">
        <f>[1]Hoja1!HX10</f>
        <v>35885.75</v>
      </c>
      <c r="IF8" s="596">
        <f>[1]Hoja1!IA10</f>
        <v>30994.381000000001</v>
      </c>
      <c r="IG8" s="596">
        <f>[1]Hoja1!IB10</f>
        <v>11142.923000000001</v>
      </c>
      <c r="IH8" s="596">
        <f>[1]Hoja1!IC10</f>
        <v>5477.1530000000002</v>
      </c>
      <c r="II8" s="596">
        <f>[1]Hoja1!ID10</f>
        <v>9795.4239999999991</v>
      </c>
      <c r="IJ8" s="596">
        <f>[1]Hoja1!IE10</f>
        <v>11688.461999999998</v>
      </c>
      <c r="IK8" s="596">
        <f>[1]Hoja1!IF10</f>
        <v>10582.323</v>
      </c>
      <c r="IL8" s="596">
        <f>[1]Hoja1!IG10</f>
        <v>23771.895199999999</v>
      </c>
      <c r="IM8" s="596">
        <f>[1]Hoja1!II10</f>
        <v>21015.065500000001</v>
      </c>
      <c r="IN8" s="596">
        <f>[1]Hoja1!IJ10</f>
        <v>6235.130000000001</v>
      </c>
      <c r="IO8" s="596">
        <f>[1]Hoja1!IK10</f>
        <v>6940.8192000000008</v>
      </c>
      <c r="IP8" s="596">
        <f>[1]Hoja1!IL10</f>
        <v>7308.4990000000007</v>
      </c>
      <c r="IQ8" s="596">
        <f>[1]Hoja1!IM10</f>
        <v>9297.8764999999985</v>
      </c>
      <c r="IR8" s="596">
        <f>[1]Hoja1!IN10</f>
        <v>15183.139499999997</v>
      </c>
      <c r="IS8" s="596">
        <f>[1]Hoja1!IO10</f>
        <v>22686.118999999999</v>
      </c>
      <c r="IT8" s="596">
        <f>[1]Hoja1!IQ10</f>
        <v>24088.085999999999</v>
      </c>
      <c r="IU8" s="596">
        <f>[1]Hoja1!IR10</f>
        <v>7890.5987999999998</v>
      </c>
      <c r="IV8" s="596">
        <f>[1]Hoja1!IS10</f>
        <v>9574.0590000000011</v>
      </c>
      <c r="IW8" s="596">
        <f>[1]Hoja1!IT10</f>
        <v>13206.78</v>
      </c>
      <c r="IX8" s="596">
        <f>[1]Hoja1!IU10</f>
        <v>11911.5648</v>
      </c>
      <c r="IY8" s="596">
        <f>[1]Hoja1!IV10</f>
        <v>22561.515200000002</v>
      </c>
      <c r="IZ8" s="596">
        <f>[1]Hoja1!IW10</f>
        <v>22726.824000000001</v>
      </c>
      <c r="JA8" s="596">
        <f>[1]Hoja1!IY10</f>
        <v>17901.983000000004</v>
      </c>
      <c r="JB8" s="596">
        <f>[1]Hoja1!IZ10</f>
        <v>8965.9808000000012</v>
      </c>
      <c r="JC8" s="596">
        <f>[1]Hoja1!JA10</f>
        <v>6449.2670000000007</v>
      </c>
      <c r="JD8" s="596">
        <f>[1]Hoja1!JB10</f>
        <v>7074.834499999999</v>
      </c>
      <c r="JE8" s="596">
        <f>[1]Hoja1!JC10</f>
        <v>11223.505799999999</v>
      </c>
      <c r="JF8" s="596">
        <f>[1]Hoja1!JD10</f>
        <v>14081.277599999999</v>
      </c>
      <c r="JG8" s="596">
        <f>[1]Hoja1!JE10</f>
        <v>23236.934499999996</v>
      </c>
      <c r="JH8" s="596">
        <f>[1]Hoja1!JG10</f>
        <v>19272.88</v>
      </c>
      <c r="JI8" s="596">
        <f>[1]Hoja1!JH10</f>
        <v>6856.4894999999997</v>
      </c>
      <c r="JJ8" s="596">
        <f>[1]Hoja1!JI10</f>
        <v>4219.3514999999998</v>
      </c>
      <c r="JK8" s="596">
        <f>[1]Hoja1!JJ10</f>
        <v>8495.85</v>
      </c>
      <c r="JL8" s="596">
        <f>[1]Hoja1!JK10</f>
        <v>12413.475200000001</v>
      </c>
      <c r="JM8" s="596">
        <f>[1]Hoja1!JL10</f>
        <v>14424.407999999999</v>
      </c>
      <c r="JN8" s="596">
        <f>[1]Hoja1!JM10</f>
        <v>25780.308000000001</v>
      </c>
      <c r="JO8" s="596">
        <f>[1]Hoja1!JP10</f>
        <v>21165.457600000002</v>
      </c>
      <c r="JP8" s="596">
        <f>[1]Hoja1!JQ10</f>
        <v>8651.5020000000004</v>
      </c>
      <c r="JQ8" s="596">
        <f>[1]Hoja1!JR10</f>
        <v>5053.7196000000004</v>
      </c>
      <c r="JR8" s="596">
        <f>[1]Hoja1!JS10</f>
        <v>8502.0339000000004</v>
      </c>
      <c r="JS8" s="596">
        <f>[1]Hoja1!JT10</f>
        <v>10619.807799999999</v>
      </c>
      <c r="JT8" s="596">
        <f>[1]Hoja1!JU10</f>
        <v>15090.612499999999</v>
      </c>
      <c r="JU8" s="596">
        <f>[1]Hoja1!JV10</f>
        <v>26198.182999999997</v>
      </c>
      <c r="JV8" s="596">
        <f>[1]Hoja1!JX10</f>
        <v>17569.184699999998</v>
      </c>
      <c r="JW8" s="596">
        <f>[1]Hoja1!JY10</f>
        <v>6941.130000000001</v>
      </c>
      <c r="JX8" s="596">
        <f>[1]Hoja1!JZ10</f>
        <v>7210.6335000000008</v>
      </c>
      <c r="JY8" s="596">
        <f>[1]Hoja1!KA10</f>
        <v>9101.5429999999997</v>
      </c>
      <c r="JZ8" s="596">
        <f>[1]Hoja1!KB10</f>
        <v>13313.758500000002</v>
      </c>
      <c r="KA8" s="596">
        <f>[1]Hoja1!KC10</f>
        <v>13129.425000000001</v>
      </c>
      <c r="KB8" s="596">
        <f>[1]Hoja1!KD10</f>
        <v>25523.027999999998</v>
      </c>
      <c r="KC8" s="596">
        <f>[1]Hoja1!KF10</f>
        <v>27852.355999999996</v>
      </c>
      <c r="KD8" s="596">
        <f>[1]Hoja1!KG10</f>
        <v>9787.0356000000011</v>
      </c>
      <c r="KE8" s="596">
        <f>[1]Hoja1!KH10</f>
        <v>9921.42</v>
      </c>
      <c r="KF8" s="596">
        <f>[1]Hoja1!KI10</f>
        <v>11462.452499999999</v>
      </c>
      <c r="KG8" s="596">
        <f>[1]Hoja1!KJ10</f>
        <v>12444.609999999999</v>
      </c>
      <c r="KH8" s="596">
        <f>[1]Hoja1!KK10</f>
        <v>15905.987999999999</v>
      </c>
      <c r="KI8" s="596">
        <f>[1]Hoja1!KL10</f>
        <v>35034.151999999995</v>
      </c>
      <c r="KJ8" s="596">
        <f>[1]Hoja1!KN10</f>
        <v>24760.296000000002</v>
      </c>
      <c r="KK8" s="596">
        <f>[1]Hoja1!KO10</f>
        <v>10904.220000000001</v>
      </c>
      <c r="KL8" s="596">
        <f>[1]Hoja1!KP10</f>
        <v>9514.8432000000012</v>
      </c>
      <c r="KM8" s="596">
        <f>[1]Hoja1!KQ10</f>
        <v>14410.828800000001</v>
      </c>
      <c r="KN8" s="596">
        <f>[1]Hoja1!KR10</f>
        <v>21800.0946</v>
      </c>
      <c r="KO8" s="596">
        <f>[1]Hoja1!KS10</f>
        <v>34751.64</v>
      </c>
      <c r="KP8" s="596">
        <f>[1]Hoja1!KT10</f>
        <v>39763.908800000005</v>
      </c>
      <c r="KQ8" s="596">
        <f>[1]Hoja1!KW10</f>
        <v>30339.876</v>
      </c>
      <c r="KR8" s="596">
        <f>[1]Hoja1!KX10</f>
        <v>19538.715</v>
      </c>
      <c r="KS8" s="596">
        <f>[1]Hoja1!KY10</f>
        <v>9371.4279999999999</v>
      </c>
      <c r="KT8" s="596">
        <f>[1]Hoja1!KZ10</f>
        <v>9247.0694999999996</v>
      </c>
      <c r="KU8" s="596">
        <f>[1]Hoja1!LA10</f>
        <v>10366.271999999999</v>
      </c>
      <c r="KV8" s="596">
        <f>[1]Hoja1!LB10</f>
        <v>11125.7685</v>
      </c>
      <c r="KW8" s="596">
        <f>[1]Hoja1!LC10</f>
        <v>27349.6875</v>
      </c>
      <c r="KX8" s="596">
        <f>[1]Hoja1!LE10</f>
        <v>24778.688000000006</v>
      </c>
      <c r="KY8" s="596">
        <f>[1]Hoja1!LF10</f>
        <v>6111.0315000000001</v>
      </c>
      <c r="KZ8" s="596">
        <f>[1]Hoja1!LG10</f>
        <v>7878.0450000000001</v>
      </c>
      <c r="LA8" s="596">
        <f>[1]Hoja1!LH10</f>
        <v>7317.0244999999995</v>
      </c>
      <c r="LB8" s="596">
        <f>[1]Hoja1!LI10</f>
        <v>13488.611999999999</v>
      </c>
      <c r="LC8" s="596">
        <f>[1]Hoja1!LJ10</f>
        <v>13378.092000000001</v>
      </c>
      <c r="LD8" s="596">
        <f>[1]Hoja1!LK10</f>
        <v>31723.761999999999</v>
      </c>
      <c r="LE8" s="596">
        <f>[1]Hoja1!LM10</f>
        <v>25103.631000000001</v>
      </c>
      <c r="LF8" s="596">
        <f>[1]Hoja1!LN10</f>
        <v>9891.2100000000009</v>
      </c>
      <c r="LG8" s="596">
        <f>[1]Hoja1!LO10</f>
        <v>13988.026500000002</v>
      </c>
      <c r="LH8" s="596">
        <f>[1]Hoja1!LP10</f>
        <v>17120.428500000002</v>
      </c>
      <c r="LI8" s="596">
        <f>[1]Hoja1!LQ10</f>
        <v>18063.862499999999</v>
      </c>
      <c r="LJ8" s="596">
        <f>[1]Hoja1!LR10</f>
        <v>26767.002600000003</v>
      </c>
      <c r="LK8" s="596">
        <f>[1]Hoja1!LS10</f>
        <v>37095.119099999996</v>
      </c>
      <c r="LL8" s="596">
        <f>[1]Hoja1!LU10</f>
        <v>32591.559000000005</v>
      </c>
      <c r="LM8" s="596">
        <f>[1]Hoja1!LV10</f>
        <v>30655.065000000002</v>
      </c>
      <c r="LN8" s="596">
        <f>[1]Hoja1!LW10</f>
        <v>15292.4205</v>
      </c>
      <c r="LO8" s="596">
        <f>[1]Hoja1!LX10</f>
        <v>11390.195699999998</v>
      </c>
      <c r="LP8" s="596">
        <f>[1]Hoja1!LY10</f>
        <v>12726.3104</v>
      </c>
      <c r="LQ8" s="596">
        <f>[1]Hoja1!LZ10</f>
        <v>20240.428500000002</v>
      </c>
      <c r="LR8" s="596">
        <f>[1]Hoja1!MA10</f>
        <v>39876.660000000003</v>
      </c>
      <c r="LS8" s="596">
        <f>[1]Hoja1!MD10</f>
        <v>38534.012999999999</v>
      </c>
      <c r="LT8" s="596">
        <f>[1]Hoja1!ME10</f>
        <v>15338.746500000001</v>
      </c>
      <c r="LU8" s="596">
        <f>[1]Hoja1!MF10</f>
        <v>12502.307999999999</v>
      </c>
      <c r="LV8" s="596">
        <f>[1]Hoja1!MG10</f>
        <v>22532.007600000004</v>
      </c>
      <c r="LW8" s="596">
        <f>[1]Hoja1!MH10</f>
        <v>28914.84</v>
      </c>
      <c r="LX8" s="596">
        <f>[1]Hoja1!MI10</f>
        <v>37142.125</v>
      </c>
      <c r="LY8" s="596">
        <f>[1]Hoja1!MJ10</f>
        <v>52014.982999999993</v>
      </c>
      <c r="LZ8" s="596">
        <f>[1]Hoja1!ML10</f>
        <v>92723.557499999995</v>
      </c>
      <c r="MA8" s="596">
        <f>[1]Hoja1!MM10</f>
        <v>23574.852000000003</v>
      </c>
      <c r="MB8" s="596">
        <f>[1]Hoja1!MN10</f>
        <v>19603.668000000001</v>
      </c>
      <c r="MC8" s="596">
        <f>[1]Hoja1!MO10</f>
        <v>24206.028000000002</v>
      </c>
      <c r="MD8" s="596">
        <f>[1]Hoja1!MP10</f>
        <v>47301.733500000002</v>
      </c>
      <c r="ME8" s="596">
        <f>[1]Hoja1!MQ10</f>
        <v>42429.093000000008</v>
      </c>
      <c r="MF8" s="596">
        <f>[1]Hoja1!MR10</f>
        <v>62119.375500000002</v>
      </c>
      <c r="MG8" s="596">
        <f>[1]Hoja1!MT10</f>
        <v>67136.689499999993</v>
      </c>
      <c r="MH8" s="596">
        <f>[1]Hoja1!MU10</f>
        <v>48409.361000000004</v>
      </c>
      <c r="MI8" s="596">
        <f>[1]Hoja1!MV10</f>
        <v>40075.138800000001</v>
      </c>
      <c r="MJ8" s="596">
        <f>[1]Hoja1!MW10</f>
        <v>50947.142400000004</v>
      </c>
      <c r="MK8" s="596">
        <f>[1]Hoja1!MX10</f>
        <v>61649.349499999989</v>
      </c>
      <c r="ML8" s="596">
        <f>[1]Hoja1!MY10</f>
        <v>66478.8</v>
      </c>
      <c r="MM8" s="596">
        <f>[1]Hoja1!MZ10</f>
        <v>88593.290799999988</v>
      </c>
      <c r="MN8" s="596">
        <f>[1]Hoja1!NB10</f>
        <v>90366.171999999991</v>
      </c>
      <c r="MO8" s="596">
        <f>[1]Hoja1!NC10</f>
        <v>70904.449000000008</v>
      </c>
      <c r="MP8" s="596">
        <f>[1]Hoja1!ND10</f>
        <v>87972.685499999992</v>
      </c>
      <c r="MQ8" s="596">
        <f>[1]Hoja1!NE10</f>
        <v>86101.862000000008</v>
      </c>
      <c r="MR8" s="596">
        <f>[1]Hoja1!NF10</f>
        <v>92983.345200000011</v>
      </c>
      <c r="MS8" s="596">
        <f>[1]Hoja1!NG10</f>
        <v>119464.55360000001</v>
      </c>
      <c r="MT8" s="596">
        <f>[1]Hoja1!NH10</f>
        <v>98024.725000000006</v>
      </c>
      <c r="MU8" s="596">
        <f>[1]Hoja1!NJ10</f>
        <v>78101.567999999999</v>
      </c>
      <c r="MV8" s="596">
        <f>[1]Hoja1!NK10</f>
        <v>0</v>
      </c>
      <c r="MW8" s="596">
        <f>[1]Hoja1!NL10</f>
        <v>13557.285000000002</v>
      </c>
      <c r="MX8" s="596">
        <f>[1]Hoja1!NM10</f>
        <v>14624.1072</v>
      </c>
      <c r="MY8" s="596">
        <f>[1]Hoja1!NN10</f>
        <v>14880.437000000002</v>
      </c>
      <c r="MZ8" s="596">
        <f>[1]Hoja1!NO10</f>
        <v>28311.024000000005</v>
      </c>
      <c r="NA8" s="596">
        <f>[1]Hoja1!NP10</f>
        <v>15531.235199999999</v>
      </c>
      <c r="NB8" s="596">
        <f>[1]Hoja1!NS10</f>
        <v>1410.3705</v>
      </c>
      <c r="NC8" s="596">
        <f>[1]Hoja1!NT10</f>
        <v>0</v>
      </c>
      <c r="ND8" s="596">
        <f>[1]Hoja1!NU10</f>
        <v>19338.175500000001</v>
      </c>
      <c r="NE8" s="596">
        <f>[1]Hoja1!NV10</f>
        <v>8828.8935000000001</v>
      </c>
      <c r="NF8" s="596">
        <f>[1]Hoja1!NW10</f>
        <v>18968.785</v>
      </c>
      <c r="NG8" s="596">
        <f>[1]Hoja1!NX10</f>
        <v>21330.485999999997</v>
      </c>
      <c r="NH8" s="596">
        <f>[1]Hoja1!NY10</f>
        <v>26173.999799999998</v>
      </c>
      <c r="NI8" s="596">
        <f>[1]Hoja1!OA10</f>
        <v>21714.073500000002</v>
      </c>
      <c r="NJ8" s="596">
        <f>[1]Hoja1!OB10</f>
        <v>8565.9</v>
      </c>
      <c r="NK8" s="596">
        <f>[1]Hoja1!OC10</f>
        <v>9070.635000000002</v>
      </c>
      <c r="NL8" s="596">
        <f>[1]Hoja1!OD10</f>
        <v>10035.2896</v>
      </c>
      <c r="NM8" s="596">
        <f>[1]Hoja1!OE10</f>
        <v>12754.159799999999</v>
      </c>
      <c r="NN8" s="596">
        <f>[1]Hoja1!OF10</f>
        <v>14237.232</v>
      </c>
      <c r="NO8" s="596">
        <f>[1]Hoja1!OG10</f>
        <v>22147.873</v>
      </c>
      <c r="NP8" s="596">
        <f>[1]Hoja1!OI10</f>
        <v>24021.543000000001</v>
      </c>
      <c r="NQ8" s="596">
        <f>[1]Hoja1!OJ10</f>
        <v>8456.1119999999992</v>
      </c>
      <c r="NR8" s="596">
        <f>[1]Hoja1!OK10</f>
        <v>8106.4476000000004</v>
      </c>
      <c r="NS8" s="596">
        <f>[1]Hoja1!OL10</f>
        <v>9341.1165000000001</v>
      </c>
      <c r="NT8" s="596">
        <f>[1]Hoja1!OM10</f>
        <v>10989.284999999998</v>
      </c>
      <c r="NU8" s="596">
        <f>[1]Hoja1!ON10</f>
        <v>14483.1916</v>
      </c>
      <c r="NV8" s="596">
        <f>[1]Hoja1!OO10</f>
        <v>33777.132999999994</v>
      </c>
      <c r="NW8" s="596">
        <f>[1]Hoja1!OQ10</f>
        <v>15851.188500000002</v>
      </c>
      <c r="NX8" s="596">
        <f>[1]Hoja1!OR10</f>
        <v>8684.6760000000013</v>
      </c>
      <c r="NY8" s="596">
        <f>[1]Hoja1!OS10</f>
        <v>5397.1050000000005</v>
      </c>
      <c r="NZ8" s="596">
        <f>[1]Hoja1!OT10</f>
        <v>8881.6756999999998</v>
      </c>
      <c r="OA8" s="596">
        <f>[1]Hoja1!OU10</f>
        <v>8607.2440000000006</v>
      </c>
      <c r="OB8" s="596">
        <f>[1]Hoja1!OV10</f>
        <v>15155.240499999998</v>
      </c>
      <c r="OC8" s="596">
        <f>[1]Hoja1!OW10</f>
        <v>25368.232499999998</v>
      </c>
      <c r="OD8" s="596">
        <f>[1]Hoja1!OY10</f>
        <v>16431.376500000002</v>
      </c>
      <c r="OE8" s="596">
        <f>[1]Hoja1!OZ10</f>
        <v>6751.4790000000003</v>
      </c>
      <c r="OF8" s="596">
        <f>[1]Hoja1!PA10</f>
        <v>8350.5030000000006</v>
      </c>
      <c r="OG8" s="596">
        <f>[1]Hoja1!PB10</f>
        <v>8162.1972000000005</v>
      </c>
      <c r="OH8" s="596">
        <f>[1]Hoja1!PC10</f>
        <v>11025.100800000002</v>
      </c>
      <c r="OI8" s="596">
        <f>[1]Hoja1!PD10</f>
        <v>15665.492699999999</v>
      </c>
      <c r="OJ8" s="596">
        <f>[1]Hoja1!PE10</f>
        <v>29080.513799999997</v>
      </c>
      <c r="OK8">
        <f>[2]SUC!B37</f>
        <v>25049.924999999999</v>
      </c>
      <c r="OL8">
        <f>[2]SUC!C37</f>
        <v>12505.893750000001</v>
      </c>
      <c r="OM8">
        <f>[2]SUC!D37</f>
        <v>11106.5805</v>
      </c>
      <c r="ON8">
        <f>[2]SUC!E37</f>
        <v>12480.85125</v>
      </c>
      <c r="OO8">
        <f>[2]SUC!F37</f>
        <v>13980.453750000001</v>
      </c>
      <c r="OP8">
        <f>[2]SUC!G37</f>
        <v>18211.702499999999</v>
      </c>
      <c r="OQ8">
        <f>[2]SUC!H37</f>
        <v>31009.826250000002</v>
      </c>
      <c r="OR8" s="712">
        <v>16735.16</v>
      </c>
      <c r="OS8" s="712">
        <v>28075.4</v>
      </c>
      <c r="OT8" s="712">
        <v>22251.07</v>
      </c>
      <c r="OU8" s="712">
        <v>24588.57</v>
      </c>
      <c r="OV8" s="712">
        <v>11926.98</v>
      </c>
      <c r="OW8" s="712">
        <v>14019.94</v>
      </c>
      <c r="OX8" s="712">
        <v>23321.79</v>
      </c>
      <c r="OY8" s="741">
        <v>25920</v>
      </c>
      <c r="OZ8" s="741">
        <v>8875</v>
      </c>
      <c r="PA8" s="741">
        <v>8321</v>
      </c>
      <c r="PB8" s="741">
        <v>8589</v>
      </c>
      <c r="PC8" s="741">
        <v>9506</v>
      </c>
      <c r="PD8" s="741">
        <v>12051</v>
      </c>
      <c r="PE8" s="741">
        <v>22804</v>
      </c>
      <c r="PF8" s="712">
        <v>13044.05</v>
      </c>
      <c r="PG8" s="712">
        <v>19862.189999999999</v>
      </c>
      <c r="PH8" s="712">
        <v>9967.598</v>
      </c>
      <c r="PI8" s="712">
        <v>11748.96</v>
      </c>
      <c r="PJ8" s="712">
        <v>10472.19</v>
      </c>
      <c r="PK8" s="712">
        <v>14519.22</v>
      </c>
      <c r="PL8" s="712">
        <v>25562.85</v>
      </c>
      <c r="PM8" s="712">
        <v>19436.810000000001</v>
      </c>
      <c r="PN8" s="712">
        <v>9033.09</v>
      </c>
      <c r="PO8" s="712">
        <v>7718.88</v>
      </c>
      <c r="PP8" s="712">
        <v>8739.89</v>
      </c>
      <c r="PQ8" s="712">
        <v>9568.92</v>
      </c>
      <c r="PR8" s="712">
        <v>12842.16</v>
      </c>
      <c r="PS8" s="712">
        <v>22784.91</v>
      </c>
      <c r="PT8" s="717">
        <v>19250.7906</v>
      </c>
      <c r="PU8" s="717">
        <v>9685.1132799999996</v>
      </c>
      <c r="PV8" s="717">
        <v>9049.6634799999993</v>
      </c>
      <c r="PW8" s="717">
        <v>10415.9913</v>
      </c>
      <c r="PX8" s="717">
        <v>11085.545400000001</v>
      </c>
      <c r="PY8" s="717">
        <v>14143.829</v>
      </c>
      <c r="PZ8" s="717">
        <v>23759.541099999999</v>
      </c>
      <c r="QA8" s="108">
        <v>21148.93</v>
      </c>
      <c r="QB8" s="108">
        <v>9565.26</v>
      </c>
      <c r="QC8" s="108">
        <v>8555.76</v>
      </c>
      <c r="QD8" s="108">
        <v>9406.2999999999993</v>
      </c>
      <c r="QE8" s="108">
        <v>9879.9500000000007</v>
      </c>
      <c r="QF8" s="108">
        <v>13591.49</v>
      </c>
      <c r="QG8" s="108">
        <v>21881.22</v>
      </c>
      <c r="QH8" s="108">
        <v>19360.77</v>
      </c>
      <c r="QI8" s="108">
        <v>12476.25</v>
      </c>
      <c r="QJ8" s="108">
        <v>10969.88</v>
      </c>
      <c r="QK8" s="108">
        <v>14057.18</v>
      </c>
      <c r="QL8" s="108">
        <v>16639.23</v>
      </c>
      <c r="QM8" s="108">
        <v>9930.1</v>
      </c>
      <c r="QN8" s="108">
        <v>21502.01</v>
      </c>
      <c r="QO8" s="596">
        <v>25984.148440000001</v>
      </c>
      <c r="QP8" s="596">
        <v>11395.903319999999</v>
      </c>
      <c r="QQ8" s="596">
        <v>10224.44951</v>
      </c>
      <c r="QR8" s="596">
        <v>12430.42109</v>
      </c>
      <c r="QS8" s="596">
        <v>12411.947759999999</v>
      </c>
      <c r="QT8" s="596">
        <v>16702.860850000001</v>
      </c>
      <c r="QU8" s="596">
        <v>28669.420320000001</v>
      </c>
      <c r="QV8" s="712">
        <v>22375.34</v>
      </c>
      <c r="QW8" s="712">
        <v>10082.379999999999</v>
      </c>
      <c r="QX8" s="712">
        <v>9541.6</v>
      </c>
      <c r="QY8" s="712">
        <v>11101.58</v>
      </c>
      <c r="QZ8" s="712">
        <v>10955.7</v>
      </c>
      <c r="RA8" s="712">
        <v>12510.06</v>
      </c>
      <c r="RB8" s="712">
        <v>22969.21</v>
      </c>
      <c r="RC8" s="108">
        <v>23311</v>
      </c>
      <c r="RD8" s="108">
        <v>12008.47</v>
      </c>
      <c r="RE8" s="108">
        <v>10939.33</v>
      </c>
      <c r="RF8" s="108">
        <v>13215.13</v>
      </c>
      <c r="RG8" s="108">
        <v>13720.13</v>
      </c>
      <c r="RH8" s="108">
        <v>17807.95</v>
      </c>
      <c r="RI8" s="108">
        <v>31975</v>
      </c>
      <c r="RJ8" s="108">
        <v>30142.39</v>
      </c>
      <c r="RK8" s="108">
        <v>14820.99</v>
      </c>
      <c r="RL8" s="108">
        <v>13589</v>
      </c>
      <c r="RM8" s="108">
        <v>15931.94</v>
      </c>
      <c r="RN8" s="108">
        <v>17387.86</v>
      </c>
      <c r="RO8" s="108">
        <v>23742.16</v>
      </c>
      <c r="RP8" s="108">
        <v>42720.45</v>
      </c>
      <c r="RQ8">
        <v>43614.292220000003</v>
      </c>
      <c r="RR8">
        <v>21868.757369999999</v>
      </c>
      <c r="RS8">
        <v>16108.25907</v>
      </c>
      <c r="RT8">
        <v>16730.198629999999</v>
      </c>
      <c r="RU8">
        <v>16489.157910000002</v>
      </c>
      <c r="RV8">
        <v>21014.208790000001</v>
      </c>
      <c r="RW8">
        <v>35955.85684</v>
      </c>
      <c r="RX8">
        <v>35743.548589999999</v>
      </c>
      <c r="RY8">
        <v>20555.209900000002</v>
      </c>
      <c r="RZ8">
        <v>20404.148270000002</v>
      </c>
      <c r="SA8">
        <v>22813.630379999999</v>
      </c>
      <c r="SB8">
        <v>22028.842690000001</v>
      </c>
      <c r="SC8">
        <v>25387.91965</v>
      </c>
      <c r="SD8">
        <v>39277.126969999998</v>
      </c>
      <c r="SE8">
        <v>33773.169439999998</v>
      </c>
      <c r="SF8">
        <v>17032.662700000001</v>
      </c>
      <c r="SG8">
        <v>13026.80932</v>
      </c>
      <c r="SH8">
        <v>13093.291639999999</v>
      </c>
      <c r="SI8">
        <v>14079.25396</v>
      </c>
      <c r="SJ8">
        <v>18232.748350000002</v>
      </c>
      <c r="SK8">
        <v>29793.16531</v>
      </c>
      <c r="SL8" s="108">
        <v>27587.21</v>
      </c>
      <c r="SM8" s="108">
        <v>13149.15</v>
      </c>
      <c r="SN8" s="108">
        <v>10540.49</v>
      </c>
      <c r="SO8" s="108">
        <v>12898.38</v>
      </c>
      <c r="SP8" s="108">
        <v>13315.78</v>
      </c>
      <c r="SQ8" s="108">
        <v>15536.59</v>
      </c>
      <c r="SR8" s="108">
        <v>24141.200000000001</v>
      </c>
      <c r="SS8" s="108">
        <v>21123.42</v>
      </c>
      <c r="ST8" s="108">
        <v>10460.040000000001</v>
      </c>
      <c r="SU8" s="108">
        <v>9715.49</v>
      </c>
      <c r="SV8" s="108">
        <v>11307.84</v>
      </c>
      <c r="SW8" s="108">
        <v>12469.8</v>
      </c>
      <c r="SX8" s="108">
        <v>16774.77</v>
      </c>
      <c r="SY8" s="108">
        <v>28709.79</v>
      </c>
      <c r="SZ8" s="108">
        <v>29095.46</v>
      </c>
      <c r="TA8" s="108">
        <v>12222.98</v>
      </c>
      <c r="TB8" s="108">
        <v>10672.29</v>
      </c>
      <c r="TC8" s="108">
        <v>12733.49</v>
      </c>
      <c r="TD8" s="108">
        <v>14043.88</v>
      </c>
      <c r="TE8" s="108">
        <v>18036.91</v>
      </c>
      <c r="TF8" s="108">
        <v>31361.05</v>
      </c>
      <c r="TG8" s="108">
        <v>40954.370000000003</v>
      </c>
      <c r="TH8" s="108">
        <v>19584.21</v>
      </c>
      <c r="TI8" s="108">
        <v>17224.71</v>
      </c>
      <c r="TJ8" s="108">
        <v>20993.43</v>
      </c>
      <c r="TK8" s="108">
        <v>22033.51</v>
      </c>
      <c r="TL8" s="108">
        <v>27836.26</v>
      </c>
      <c r="TM8" s="108">
        <v>46624.57</v>
      </c>
      <c r="TN8" s="596">
        <v>36086.360430000001</v>
      </c>
      <c r="TO8" s="596">
        <v>16109.307559999999</v>
      </c>
      <c r="TP8" s="596">
        <v>13944.865400000001</v>
      </c>
      <c r="TQ8" s="596">
        <v>16230.482180000001</v>
      </c>
      <c r="TR8" s="596">
        <v>18222.05674</v>
      </c>
      <c r="TS8" s="596">
        <v>23848.072410000001</v>
      </c>
      <c r="TT8" s="596">
        <v>38119.178979999997</v>
      </c>
      <c r="TU8" s="108">
        <v>36141.129999999997</v>
      </c>
      <c r="TV8" s="108">
        <v>16213.02</v>
      </c>
      <c r="TW8" s="108">
        <v>13540.02</v>
      </c>
      <c r="TX8" s="108">
        <v>16520.3</v>
      </c>
      <c r="TY8" s="108">
        <v>17480.63</v>
      </c>
      <c r="TZ8" s="108">
        <v>22750.82</v>
      </c>
      <c r="UA8" s="108">
        <v>37166.68</v>
      </c>
      <c r="UB8" s="108">
        <v>22065.61</v>
      </c>
      <c r="UC8" s="108">
        <v>19267.330000000002</v>
      </c>
      <c r="UD8" s="108">
        <v>16927.59</v>
      </c>
      <c r="UE8" s="108">
        <v>18921.830000000002</v>
      </c>
      <c r="UF8" s="108">
        <v>21315.57</v>
      </c>
      <c r="UG8" s="108">
        <v>29396.05</v>
      </c>
      <c r="UH8" s="108">
        <v>41744.839999999997</v>
      </c>
      <c r="UI8" s="108">
        <v>32609.279999999999</v>
      </c>
      <c r="UJ8" s="108">
        <v>16380.14</v>
      </c>
      <c r="UK8" s="108">
        <v>14692.96</v>
      </c>
      <c r="UL8" s="108">
        <v>18532.490000000002</v>
      </c>
      <c r="UM8" s="108">
        <v>19694.150000000001</v>
      </c>
      <c r="UN8" s="108">
        <v>24241.75</v>
      </c>
      <c r="UO8" s="108">
        <v>35200.699999999997</v>
      </c>
      <c r="UP8" s="108">
        <v>34793.19</v>
      </c>
      <c r="UQ8" s="108">
        <v>17337.39</v>
      </c>
      <c r="UR8" s="108">
        <v>14774.61</v>
      </c>
      <c r="US8" s="108">
        <v>16682.52</v>
      </c>
      <c r="UT8" s="108">
        <v>17578.16</v>
      </c>
      <c r="UU8" s="108">
        <v>22061.47</v>
      </c>
      <c r="UV8" s="108">
        <v>34189.050000000003</v>
      </c>
      <c r="UW8" s="596">
        <v>37484.338369999998</v>
      </c>
      <c r="UX8" s="596">
        <v>17327.913929999999</v>
      </c>
      <c r="UY8" s="596">
        <v>15339.90972</v>
      </c>
      <c r="UZ8" s="596">
        <v>18661.04262</v>
      </c>
      <c r="VA8" s="596">
        <v>18555.848610000001</v>
      </c>
      <c r="VB8" s="596">
        <v>22129.442060000001</v>
      </c>
      <c r="VC8" s="596">
        <v>33199.476329999998</v>
      </c>
      <c r="VD8" s="108">
        <v>28385.89</v>
      </c>
      <c r="VE8" s="108">
        <v>15385.34</v>
      </c>
      <c r="VF8" s="108">
        <v>14509.53</v>
      </c>
      <c r="VG8" s="108">
        <v>16378.01</v>
      </c>
      <c r="VH8" s="108">
        <v>16292.14</v>
      </c>
      <c r="VI8" s="108">
        <v>22093.3</v>
      </c>
      <c r="VJ8" s="108">
        <v>36967.480000000003</v>
      </c>
      <c r="VK8" s="108">
        <v>26280.63</v>
      </c>
      <c r="VL8" s="108">
        <v>12791.6</v>
      </c>
      <c r="VM8" s="108">
        <v>12035</v>
      </c>
      <c r="VN8" s="108">
        <v>14346.49</v>
      </c>
      <c r="VO8" s="108">
        <v>15000.54</v>
      </c>
      <c r="VP8" s="108">
        <v>17759.07</v>
      </c>
      <c r="VQ8" s="108">
        <v>28535.27</v>
      </c>
      <c r="VR8" s="108">
        <v>31025.70996</v>
      </c>
      <c r="VS8" s="108">
        <v>15966.07617</v>
      </c>
      <c r="VT8" s="108">
        <v>14486.44922</v>
      </c>
      <c r="VU8" s="108">
        <v>15133.05323</v>
      </c>
      <c r="VV8" s="108">
        <v>16298.91944</v>
      </c>
      <c r="VW8" s="108">
        <v>22030.350589999998</v>
      </c>
      <c r="VX8" s="108">
        <v>33838.136720000002</v>
      </c>
      <c r="VY8" s="752">
        <v>38439.68</v>
      </c>
      <c r="VZ8" s="752">
        <v>14759.98</v>
      </c>
      <c r="WA8" s="752">
        <v>12943.52</v>
      </c>
      <c r="WB8" s="752">
        <v>15135.36</v>
      </c>
      <c r="WC8" s="752">
        <v>17137.169999999998</v>
      </c>
      <c r="WD8" s="752">
        <v>21790.9</v>
      </c>
      <c r="WE8" s="752">
        <v>32406</v>
      </c>
      <c r="WF8" s="108">
        <v>32845.81</v>
      </c>
      <c r="WG8" s="108">
        <v>17668.37</v>
      </c>
      <c r="WH8" s="108">
        <v>15080.41</v>
      </c>
      <c r="WI8" s="108">
        <v>15793.33</v>
      </c>
      <c r="WJ8" s="108">
        <v>17277.810000000001</v>
      </c>
      <c r="WK8" s="108">
        <v>22433.49</v>
      </c>
      <c r="WL8" s="108">
        <v>33864.26</v>
      </c>
      <c r="WM8" s="108">
        <v>29237.66</v>
      </c>
      <c r="WN8" s="108">
        <v>14455.09</v>
      </c>
      <c r="WO8" s="108">
        <v>12446.37</v>
      </c>
      <c r="WP8" s="108">
        <v>13525.15</v>
      </c>
      <c r="WQ8" s="108">
        <v>15384.88</v>
      </c>
      <c r="WR8" s="108">
        <v>19621.759999999998</v>
      </c>
      <c r="WS8" s="108">
        <v>28377.279999999999</v>
      </c>
      <c r="WT8" s="108">
        <v>32048.633600000001</v>
      </c>
      <c r="WU8" s="108">
        <v>15981.031370000001</v>
      </c>
      <c r="WV8" s="108">
        <v>13123.240100000001</v>
      </c>
      <c r="WW8" s="108">
        <v>13996.97645</v>
      </c>
      <c r="WX8" s="108">
        <v>15084.46358</v>
      </c>
      <c r="WY8" s="108">
        <v>18475.153740000002</v>
      </c>
      <c r="WZ8" s="108">
        <v>27017.887719999999</v>
      </c>
      <c r="XA8" s="108">
        <v>26023.95</v>
      </c>
      <c r="XB8" s="108">
        <v>13889.16</v>
      </c>
      <c r="XC8" s="108">
        <v>12276.63</v>
      </c>
      <c r="XD8" s="108">
        <v>13562.78</v>
      </c>
      <c r="XE8" s="108">
        <v>14583.76</v>
      </c>
      <c r="XF8" s="108">
        <v>18110.95</v>
      </c>
      <c r="XG8" s="108">
        <v>25488.03</v>
      </c>
      <c r="XH8" s="108">
        <v>26680.015630000002</v>
      </c>
      <c r="XI8" s="108">
        <v>15192.91563</v>
      </c>
      <c r="XJ8" s="108">
        <v>14233.16563</v>
      </c>
      <c r="XK8" s="108">
        <v>15140.55312</v>
      </c>
      <c r="XL8" s="108">
        <v>16910.035940000002</v>
      </c>
      <c r="XM8" s="108">
        <v>23094.799999999999</v>
      </c>
      <c r="XN8" s="108">
        <v>32388.44688</v>
      </c>
      <c r="XO8" s="108">
        <v>29448.90381</v>
      </c>
      <c r="XP8" s="108">
        <v>22835.607909999999</v>
      </c>
      <c r="XQ8" s="108">
        <v>14486.77059</v>
      </c>
      <c r="XR8" s="108">
        <v>12925.37219</v>
      </c>
      <c r="XS8" s="108">
        <v>14209.081389999999</v>
      </c>
      <c r="XT8" s="108">
        <v>15797.47841</v>
      </c>
      <c r="XU8" s="108">
        <v>20114.034060000002</v>
      </c>
      <c r="XV8" s="108">
        <v>29268.23964</v>
      </c>
      <c r="XW8" s="108">
        <v>26724.346300000001</v>
      </c>
      <c r="XX8" s="108">
        <v>16036.68916</v>
      </c>
      <c r="XY8" s="108">
        <v>14629.03038</v>
      </c>
      <c r="XZ8" s="108">
        <v>16216.287200000001</v>
      </c>
      <c r="YA8" s="108">
        <v>18461.60469</v>
      </c>
      <c r="YB8" s="108">
        <v>24076.359960000002</v>
      </c>
      <c r="YC8" s="108">
        <v>23497.807560000001</v>
      </c>
      <c r="YD8" s="108">
        <v>29504.775310000001</v>
      </c>
      <c r="YE8" s="108">
        <v>16150.1595</v>
      </c>
      <c r="YF8" s="108">
        <v>14018.599029999999</v>
      </c>
      <c r="YG8" s="108">
        <v>16707.452430000001</v>
      </c>
      <c r="YH8" s="108">
        <v>19120.309399999998</v>
      </c>
      <c r="YI8" s="108">
        <v>31654.303339999999</v>
      </c>
      <c r="YJ8" s="108">
        <v>29628.45</v>
      </c>
      <c r="YK8" s="108">
        <v>37382.53</v>
      </c>
      <c r="YL8" s="108">
        <v>19580.740000000002</v>
      </c>
      <c r="YM8" s="108">
        <v>18283.79</v>
      </c>
      <c r="YN8" s="108">
        <v>21930.23</v>
      </c>
      <c r="YO8" s="108">
        <v>25943.07</v>
      </c>
      <c r="YP8" s="108">
        <v>49032.33</v>
      </c>
      <c r="YQ8" s="108">
        <v>23541.25</v>
      </c>
      <c r="YR8" s="108">
        <v>20390.060000000001</v>
      </c>
      <c r="YS8" s="108">
        <v>24838.799999999999</v>
      </c>
      <c r="YT8" s="108">
        <v>26877.81</v>
      </c>
      <c r="YU8" s="108">
        <v>41336.22</v>
      </c>
      <c r="YV8" s="108">
        <v>16497.41</v>
      </c>
      <c r="YW8" s="108">
        <v>31882.639999999999</v>
      </c>
      <c r="YX8" s="756" t="s">
        <v>579</v>
      </c>
      <c r="YY8" s="756" t="s">
        <v>580</v>
      </c>
      <c r="YZ8" s="756" t="s">
        <v>581</v>
      </c>
      <c r="ZA8" s="756" t="s">
        <v>582</v>
      </c>
      <c r="ZB8" s="756" t="s">
        <v>583</v>
      </c>
      <c r="ZC8" s="756" t="s">
        <v>584</v>
      </c>
      <c r="ZD8" s="756" t="s">
        <v>585</v>
      </c>
      <c r="ZE8">
        <v>27308</v>
      </c>
      <c r="ZF8">
        <v>8996</v>
      </c>
      <c r="ZG8">
        <v>11204</v>
      </c>
      <c r="ZH8">
        <v>14056</v>
      </c>
      <c r="ZI8">
        <v>19919</v>
      </c>
      <c r="ZJ8">
        <v>28471</v>
      </c>
      <c r="ZK8">
        <v>42500</v>
      </c>
      <c r="ZL8">
        <v>41812.65</v>
      </c>
      <c r="ZM8">
        <v>26014.45</v>
      </c>
      <c r="ZN8">
        <v>24968.5</v>
      </c>
      <c r="ZO8">
        <v>26967.74</v>
      </c>
      <c r="ZP8">
        <v>28246.48</v>
      </c>
      <c r="ZQ8">
        <v>31434.82</v>
      </c>
      <c r="ZR8">
        <v>44820.79</v>
      </c>
      <c r="ZS8" s="108">
        <v>41497.1</v>
      </c>
      <c r="ZT8" s="108">
        <v>25656.23</v>
      </c>
      <c r="ZU8" s="108">
        <v>23144.02</v>
      </c>
      <c r="ZV8" s="108">
        <v>27942.11</v>
      </c>
      <c r="ZW8" s="108">
        <v>33379.589999999997</v>
      </c>
      <c r="ZX8" s="108">
        <v>41061.17</v>
      </c>
      <c r="ZY8" s="108">
        <v>57200.62</v>
      </c>
      <c r="ZZ8" s="108">
        <v>38863.611233441647</v>
      </c>
      <c r="AAA8" s="108">
        <v>35763.606836515188</v>
      </c>
      <c r="AAB8" s="108">
        <v>33266.546714311982</v>
      </c>
      <c r="AAC8" s="108">
        <v>37746.604630478221</v>
      </c>
      <c r="AAD8" s="108">
        <v>41672.156502412399</v>
      </c>
      <c r="AAE8" s="108">
        <v>48536.955625660681</v>
      </c>
      <c r="AAF8" s="108">
        <v>76095.521041672182</v>
      </c>
      <c r="AAG8" s="108">
        <v>50524.033736809062</v>
      </c>
      <c r="AAH8" s="108">
        <v>46968.867094531641</v>
      </c>
      <c r="AAI8" s="108">
        <v>47072.727522349909</v>
      </c>
      <c r="AAJ8" s="108">
        <v>50530.181034333116</v>
      </c>
      <c r="AAK8" s="108">
        <v>57708.506602022375</v>
      </c>
      <c r="AAL8" s="108">
        <v>60975.464729182975</v>
      </c>
      <c r="AAM8" s="108">
        <v>89296.138737675603</v>
      </c>
      <c r="AAN8" s="596">
        <f>'Tabla de Proyecciones'!AAN8*1.032493958</f>
        <v>74854.494402218057</v>
      </c>
      <c r="AAO8" s="596">
        <v>66056.026783321518</v>
      </c>
      <c r="AAP8" s="596">
        <v>75673.785225038853</v>
      </c>
      <c r="AAQ8" s="596">
        <v>71262.348494618302</v>
      </c>
      <c r="AAR8" s="596">
        <v>74690.279767781656</v>
      </c>
      <c r="AAS8" s="596">
        <v>81576.626304036065</v>
      </c>
      <c r="AAT8" s="596">
        <v>109227.31</v>
      </c>
      <c r="AAU8" s="596">
        <f t="shared" ca="1" si="0"/>
        <v>93514.082560465322</v>
      </c>
      <c r="AAV8" s="596">
        <v>136407.437783175</v>
      </c>
      <c r="AAW8" s="596">
        <f t="shared" ca="1" si="0"/>
        <v>82849.683598901887</v>
      </c>
      <c r="AAX8" s="348">
        <v>0</v>
      </c>
      <c r="AAY8" s="596">
        <f t="shared" ca="1" si="1"/>
        <v>30897.276837491634</v>
      </c>
      <c r="AAZ8" s="596">
        <f t="shared" ca="1" si="1"/>
        <v>28789.307021787201</v>
      </c>
      <c r="ABA8" s="596">
        <f t="shared" ca="1" si="1"/>
        <v>39308.645052967135</v>
      </c>
      <c r="ABB8" s="596">
        <f t="shared" ca="1" si="1"/>
        <v>22992.850586213845</v>
      </c>
      <c r="ABC8" s="596">
        <f t="shared" ca="1" si="1"/>
        <v>20695.175397121053</v>
      </c>
      <c r="ABD8" s="596">
        <f t="shared" ca="1" si="1"/>
        <v>25307.148989486595</v>
      </c>
      <c r="ABE8" s="348">
        <v>0</v>
      </c>
      <c r="ABF8" s="596">
        <f t="shared" ca="1" si="1"/>
        <v>23246.689858796268</v>
      </c>
      <c r="ABG8" s="596">
        <f t="shared" ca="1" si="1"/>
        <v>20809.382640175692</v>
      </c>
      <c r="ABH8" s="596">
        <f t="shared" ca="1" si="1"/>
        <v>18211.284315981306</v>
      </c>
      <c r="ABI8">
        <v>0</v>
      </c>
      <c r="ABJ8">
        <v>0</v>
      </c>
      <c r="ABK8">
        <v>0</v>
      </c>
      <c r="ABL8">
        <v>0</v>
      </c>
      <c r="ABM8">
        <v>0</v>
      </c>
      <c r="ABN8">
        <v>0</v>
      </c>
      <c r="ABO8">
        <v>0</v>
      </c>
      <c r="ABP8">
        <v>0</v>
      </c>
      <c r="ABQ8">
        <v>0</v>
      </c>
      <c r="ABR8">
        <v>0</v>
      </c>
      <c r="ABS8">
        <v>0</v>
      </c>
      <c r="ABT8">
        <v>0</v>
      </c>
      <c r="ABU8">
        <v>0</v>
      </c>
      <c r="ABV8">
        <v>0</v>
      </c>
      <c r="ABW8">
        <v>0</v>
      </c>
      <c r="ABX8">
        <v>0</v>
      </c>
      <c r="ABY8">
        <v>0</v>
      </c>
      <c r="ABZ8">
        <v>0</v>
      </c>
      <c r="ACA8">
        <v>0</v>
      </c>
      <c r="ACB8">
        <v>0</v>
      </c>
      <c r="ACC8">
        <v>0</v>
      </c>
      <c r="ACD8">
        <v>0</v>
      </c>
      <c r="ACE8">
        <v>0</v>
      </c>
      <c r="ACF8">
        <v>0</v>
      </c>
      <c r="ACG8">
        <v>0</v>
      </c>
      <c r="ACH8">
        <v>0</v>
      </c>
      <c r="ACI8">
        <v>0</v>
      </c>
      <c r="ACJ8">
        <v>0</v>
      </c>
      <c r="ACK8">
        <v>0</v>
      </c>
      <c r="ACL8">
        <v>0</v>
      </c>
      <c r="ACM8">
        <v>0</v>
      </c>
    </row>
    <row r="9" spans="1:767">
      <c r="A9" s="598" t="s">
        <v>16</v>
      </c>
      <c r="B9" s="596">
        <f>H42*B$33</f>
        <v>0</v>
      </c>
      <c r="C9" s="596">
        <f>H42*C$33</f>
        <v>9564.0397896960021</v>
      </c>
      <c r="D9" s="596">
        <f>H42*D$33</f>
        <v>9021.8162223840009</v>
      </c>
      <c r="E9" s="596">
        <f>H42*E$33</f>
        <v>8139.8863237440019</v>
      </c>
      <c r="F9" s="596">
        <f>H42*F$33</f>
        <v>9002.2177801920025</v>
      </c>
      <c r="G9" s="596">
        <f>H42*G$33</f>
        <v>11582.679335472003</v>
      </c>
      <c r="H9" s="596">
        <f>H42*H$33</f>
        <v>18017.501188512004</v>
      </c>
      <c r="I9" s="596">
        <f>O42*I$33</f>
        <v>8703.8300008800015</v>
      </c>
      <c r="J9" s="596">
        <f>O42*J$33</f>
        <v>8506.5139555200021</v>
      </c>
      <c r="K9" s="596">
        <f>O42*K$33</f>
        <v>8630.749984080001</v>
      </c>
      <c r="L9" s="596">
        <f>O42*L$33</f>
        <v>8440.7419404000011</v>
      </c>
      <c r="M9" s="596">
        <f>O42*M$33</f>
        <v>9339.6261470400004</v>
      </c>
      <c r="N9" s="596">
        <f>O42*N$33</f>
        <v>11495.486642640002</v>
      </c>
      <c r="O9" s="596">
        <f>O42*O$33</f>
        <v>17963.068129440002</v>
      </c>
      <c r="P9" s="596">
        <f>V42*P$33</f>
        <v>6798.8832817920002</v>
      </c>
      <c r="Q9" s="596">
        <f>V42*Q$33</f>
        <v>7267.2018222719998</v>
      </c>
      <c r="R9" s="596">
        <f>V42*R$33</f>
        <v>6308.5262217600002</v>
      </c>
      <c r="S9" s="596">
        <f>V42*S$33</f>
        <v>6473.8151183999998</v>
      </c>
      <c r="T9" s="596">
        <f>V42*T$33</f>
        <v>6898.0566197760008</v>
      </c>
      <c r="U9" s="596">
        <f>V42*U$33</f>
        <v>8732.7633724799998</v>
      </c>
      <c r="V9" s="596">
        <f>V42*V$33</f>
        <v>12617.05244352</v>
      </c>
      <c r="W9" s="596">
        <f>AC42*W$33</f>
        <v>8353.9792991549984</v>
      </c>
      <c r="X9" s="596">
        <f>AC42*X$33</f>
        <v>8929.4154745424985</v>
      </c>
      <c r="Y9" s="596">
        <f>AC42*Y$33</f>
        <v>7751.4637743374997</v>
      </c>
      <c r="Z9" s="596">
        <f>AC42*Z$33</f>
        <v>7954.5588950624988</v>
      </c>
      <c r="AA9" s="596">
        <f>AC42*AA$33</f>
        <v>8475.8363715899995</v>
      </c>
      <c r="AB9" s="596">
        <f>AC42*AB$33</f>
        <v>10730.192211637499</v>
      </c>
      <c r="AC9" s="596">
        <f>AC42*AC$33</f>
        <v>15502.927548674999</v>
      </c>
      <c r="AD9" s="596">
        <f>AJ42*AD$33</f>
        <v>9846.4212074025018</v>
      </c>
      <c r="AE9" s="596">
        <f>AJ42*AE$33</f>
        <v>9623.2025906100007</v>
      </c>
      <c r="AF9" s="596">
        <f>AJ42*AF$33</f>
        <v>9763.7476456275017</v>
      </c>
      <c r="AG9" s="596">
        <f>AJ42*AG$33</f>
        <v>9548.7963850125016</v>
      </c>
      <c r="AH9" s="596">
        <f>AJ42*AH$33</f>
        <v>10565.681194845001</v>
      </c>
      <c r="AI9" s="596">
        <f>AJ42*AI$33</f>
        <v>13004.551267207502</v>
      </c>
      <c r="AJ9" s="596">
        <f>AJ42*AJ$33</f>
        <v>20321.161484295</v>
      </c>
      <c r="AK9" s="596">
        <f>AQ42*AK$33</f>
        <v>7513.6070330999992</v>
      </c>
      <c r="AL9" s="596">
        <f>AQ42*AL$33</f>
        <v>7343.2733724</v>
      </c>
      <c r="AM9" s="596">
        <f>AQ42*AM$33</f>
        <v>7450.5204920999995</v>
      </c>
      <c r="AN9" s="596">
        <f>AQ42*AN$33</f>
        <v>7286.4954854999996</v>
      </c>
      <c r="AO9" s="596">
        <f>AQ42*AO$33</f>
        <v>8062.4599397999991</v>
      </c>
      <c r="AP9" s="596">
        <f>AQ42*AP$33</f>
        <v>9923.5128992999998</v>
      </c>
      <c r="AQ9" s="596">
        <f>AQ42*AQ$33</f>
        <v>15506.671777799998</v>
      </c>
      <c r="AR9" s="596">
        <f>[1]Hoja1!D11</f>
        <v>8777.19</v>
      </c>
      <c r="AS9" s="596">
        <f>[1]Hoja1!E11</f>
        <v>9613.11</v>
      </c>
      <c r="AT9" s="596">
        <f>[1]Hoja1!F11</f>
        <v>18475.7</v>
      </c>
      <c r="AU9" s="596">
        <f>[1]Hoja1!G11</f>
        <v>5891.61</v>
      </c>
      <c r="AV9" s="596">
        <f>[1]Hoja1!H11</f>
        <v>7735.55</v>
      </c>
      <c r="AW9" s="596">
        <f>[1]Hoja1!I11</f>
        <v>11764.15</v>
      </c>
      <c r="AX9" s="596">
        <f>[1]Hoja1!J11</f>
        <v>16440.509999999998</v>
      </c>
      <c r="AY9" s="596">
        <f>[1]Hoja1!L11</f>
        <v>6311.69</v>
      </c>
      <c r="AZ9" s="596">
        <f>[1]Hoja1!M11</f>
        <v>5822.69</v>
      </c>
      <c r="BA9" s="596">
        <f>[1]Hoja1!N11</f>
        <v>4973.45</v>
      </c>
      <c r="BB9" s="596">
        <f>[1]Hoja1!O11</f>
        <v>4912.71</v>
      </c>
      <c r="BC9" s="596">
        <f>[1]Hoja1!P11</f>
        <v>4802.5200000000004</v>
      </c>
      <c r="BD9" s="596">
        <f>[1]Hoja1!Q11</f>
        <v>10210.86</v>
      </c>
      <c r="BE9" s="596">
        <f>[1]Hoja1!R11</f>
        <v>15452.27</v>
      </c>
      <c r="BF9" s="596">
        <f>[1]Hoja1!U11</f>
        <v>5783.47</v>
      </c>
      <c r="BG9" s="596">
        <f>[1]Hoja1!V11</f>
        <v>5418.87</v>
      </c>
      <c r="BH9" s="596">
        <f>[1]Hoja1!W11</f>
        <v>8178.11</v>
      </c>
      <c r="BI9" s="596">
        <f>[1]Hoja1!X11</f>
        <v>5096.9399999999996</v>
      </c>
      <c r="BJ9" s="596">
        <f>[1]Hoja1!Y11</f>
        <v>7226.67</v>
      </c>
      <c r="BK9" s="596">
        <f>[1]Hoja1!Z11</f>
        <v>9999.3700000000008</v>
      </c>
      <c r="BL9" s="596">
        <f>[1]Hoja1!AA11</f>
        <v>18292.990000000002</v>
      </c>
      <c r="BM9" s="596">
        <f>[1]Hoja1!AC11</f>
        <v>6704.22</v>
      </c>
      <c r="BN9" s="596">
        <f>[1]Hoja1!AD11</f>
        <v>5705.24</v>
      </c>
      <c r="BO9" s="596">
        <f>[1]Hoja1!AE11</f>
        <v>4620.78</v>
      </c>
      <c r="BP9" s="596">
        <f>[1]Hoja1!AF11</f>
        <v>6918.56</v>
      </c>
      <c r="BQ9" s="596">
        <f>[1]Hoja1!AG11</f>
        <v>8985.2000000000007</v>
      </c>
      <c r="BR9" s="596">
        <f>[1]Hoja1!AH11</f>
        <v>9495.85</v>
      </c>
      <c r="BS9" s="596">
        <f>[1]Hoja1!AI11</f>
        <v>20347.43</v>
      </c>
      <c r="BT9" s="596">
        <f>[1]Hoja1!AK11</f>
        <v>9722.1810000000005</v>
      </c>
      <c r="BU9" s="596">
        <f>[1]Hoja1!AL11</f>
        <v>6987.277</v>
      </c>
      <c r="BV9" s="596">
        <f>[1]Hoja1!AM11</f>
        <v>4730.8874999999998</v>
      </c>
      <c r="BW9" s="596">
        <f>[1]Hoja1!AN11</f>
        <v>5454.1279999999997</v>
      </c>
      <c r="BX9" s="596">
        <f>[1]Hoja1!AO11</f>
        <v>8193.9330000000009</v>
      </c>
      <c r="BY9" s="596">
        <f>[1]Hoja1!AP11</f>
        <v>10679.544</v>
      </c>
      <c r="BZ9" s="596">
        <f>[1]Hoja1!AQ11</f>
        <v>19645.151999999998</v>
      </c>
      <c r="CA9" s="596">
        <f>[1]Hoja1!AS11</f>
        <v>4970.1644999999999</v>
      </c>
      <c r="CB9" s="596">
        <f>[1]Hoja1!AT11</f>
        <v>8421.7649999999994</v>
      </c>
      <c r="CC9" s="596">
        <f>[1]Hoja1!AU11</f>
        <v>6948.4580000000005</v>
      </c>
      <c r="CD9" s="596">
        <f>[1]Hoja1!AV11</f>
        <v>9702.8909999999996</v>
      </c>
      <c r="CE9" s="596">
        <f>[1]Hoja1!AW11</f>
        <v>5717.8919999999998</v>
      </c>
      <c r="CF9" s="596">
        <f>[1]Hoja1!AX11</f>
        <v>18918.155999999999</v>
      </c>
      <c r="CG9" s="596">
        <f>[1]Hoja1!AY11</f>
        <v>15835.608</v>
      </c>
      <c r="CH9" s="596">
        <f>[1]Hoja1!BA11</f>
        <v>5224.59</v>
      </c>
      <c r="CI9" s="596">
        <f>[1]Hoja1!BB11</f>
        <v>7608.2930000000006</v>
      </c>
      <c r="CJ9" s="596">
        <f>[1]Hoja1!BC11</f>
        <v>6388.8</v>
      </c>
      <c r="CK9" s="596">
        <f>[1]Hoja1!BD11</f>
        <v>6850.14</v>
      </c>
      <c r="CL9" s="596">
        <f>[1]Hoja1!BE11</f>
        <v>5876.808</v>
      </c>
      <c r="CM9" s="596">
        <f>[1]Hoja1!BF11</f>
        <v>11947.729500000001</v>
      </c>
      <c r="CN9" s="596">
        <f>[1]Hoja1!BG11</f>
        <v>22893.216</v>
      </c>
      <c r="CO9" s="596">
        <f>[1]Hoja1!BJ11</f>
        <v>7434.86</v>
      </c>
      <c r="CP9" s="596">
        <f>[1]Hoja1!BK11</f>
        <v>5658.2</v>
      </c>
      <c r="CQ9" s="596">
        <f>[1]Hoja1!BL11</f>
        <v>6039.81</v>
      </c>
      <c r="CR9" s="596">
        <f>[1]Hoja1!BM11</f>
        <v>6482.31</v>
      </c>
      <c r="CS9" s="596">
        <f>[1]Hoja1!BN11</f>
        <v>8400.2199999999993</v>
      </c>
      <c r="CT9" s="596">
        <f>[1]Hoja1!BO11</f>
        <v>10520.69</v>
      </c>
      <c r="CU9" s="596">
        <f>[1]Hoja1!BP11</f>
        <v>15787.85</v>
      </c>
      <c r="CV9" s="596">
        <f>[1]Hoja1!BR11</f>
        <v>5979.54</v>
      </c>
      <c r="CW9" s="596">
        <f>[1]Hoja1!BS11</f>
        <v>6526.48</v>
      </c>
      <c r="CX9" s="596">
        <f>[1]Hoja1!BT11</f>
        <v>9573.7000000000007</v>
      </c>
      <c r="CY9" s="596">
        <f>[1]Hoja1!BU11</f>
        <v>13177.49</v>
      </c>
      <c r="CZ9" s="596">
        <f>[1]Hoja1!BV11</f>
        <v>15484.37</v>
      </c>
      <c r="DA9" s="596">
        <f>[1]Hoja1!BW11</f>
        <v>9506.1299999999992</v>
      </c>
      <c r="DB9" s="596">
        <f>[1]Hoja1!BX11</f>
        <v>18176.22</v>
      </c>
      <c r="DC9" s="596">
        <f>[1]Hoja1!BZ11</f>
        <v>8782.99</v>
      </c>
      <c r="DD9" s="596">
        <f>[1]Hoja1!CA11</f>
        <v>7770.74</v>
      </c>
      <c r="DE9" s="596">
        <f>[1]Hoja1!CB11</f>
        <v>10954.46</v>
      </c>
      <c r="DF9" s="596">
        <f>[1]Hoja1!CC11</f>
        <v>11609.3</v>
      </c>
      <c r="DG9" s="596">
        <f>[1]Hoja1!CD11</f>
        <v>11808.12</v>
      </c>
      <c r="DH9" s="596">
        <f>[1]Hoja1!CE11</f>
        <v>13270.11</v>
      </c>
      <c r="DI9" s="596">
        <f>[1]Hoja1!CF11</f>
        <v>29094.51</v>
      </c>
      <c r="DJ9" s="596">
        <f>[1]Hoja1!CH11</f>
        <v>7580.93</v>
      </c>
      <c r="DK9" s="596">
        <f>[1]Hoja1!CI11</f>
        <v>6552.13</v>
      </c>
      <c r="DL9" s="596">
        <f>[1]Hoja1!CJ11</f>
        <v>17281.189999999999</v>
      </c>
      <c r="DM9" s="596">
        <f>[1]Hoja1!CK11</f>
        <v>17578.689999999999</v>
      </c>
      <c r="DN9" s="596">
        <f>[1]Hoja1!CL11</f>
        <v>11139.25</v>
      </c>
      <c r="DO9" s="596">
        <f>[1]Hoja1!CM11</f>
        <v>14379.88</v>
      </c>
      <c r="DP9" s="596">
        <f>[1]Hoja1!CN11</f>
        <v>43805.440000000002</v>
      </c>
      <c r="DQ9" s="596">
        <f>[1]Hoja1!CQ11</f>
        <v>41067.599999999999</v>
      </c>
      <c r="DR9" s="596">
        <f>[1]Hoja1!CR11</f>
        <v>12962.7</v>
      </c>
      <c r="DS9" s="596">
        <f>[1]Hoja1!CS11</f>
        <v>9393.14</v>
      </c>
      <c r="DT9" s="596">
        <f>[1]Hoja1!CT11</f>
        <v>9961.5</v>
      </c>
      <c r="DU9" s="596">
        <f>[1]Hoja1!CU11</f>
        <v>10942.08</v>
      </c>
      <c r="DV9" s="596">
        <f>[1]Hoja1!CV11</f>
        <v>10599.12</v>
      </c>
      <c r="DW9" s="596">
        <f>[1]Hoja1!CW11</f>
        <v>20460.099999999999</v>
      </c>
      <c r="DX9" s="596">
        <f>[1]Hoja1!CY11</f>
        <v>10890.957</v>
      </c>
      <c r="DY9" s="596">
        <f>[1]Hoja1!CZ11</f>
        <v>12501.845499999999</v>
      </c>
      <c r="DZ9" s="596">
        <f>[1]Hoja1!DA11</f>
        <v>18846.124499999998</v>
      </c>
      <c r="EA9" s="596">
        <f>[1]Hoja1!DB11</f>
        <v>16234.399999999998</v>
      </c>
      <c r="EB9" s="596">
        <f>[1]Hoja1!DC11</f>
        <v>7630.1189999999997</v>
      </c>
      <c r="EC9" s="596">
        <f>[1]Hoja1!DD11</f>
        <v>15204.963600000001</v>
      </c>
      <c r="ED9" s="596">
        <f>[1]Hoja1!DE11</f>
        <v>25690.056</v>
      </c>
      <c r="EE9" s="596">
        <f>[1]Hoja1!DG11</f>
        <v>10613.252</v>
      </c>
      <c r="EF9" s="596">
        <f>[1]Hoja1!DH11</f>
        <v>10179.024000000001</v>
      </c>
      <c r="EG9" s="596">
        <f>[1]Hoja1!DI11</f>
        <v>6037.3109999999997</v>
      </c>
      <c r="EH9" s="596">
        <f>[1]Hoja1!DJ11</f>
        <v>9399.137999999999</v>
      </c>
      <c r="EI9" s="596">
        <f>[1]Hoja1!DK11</f>
        <v>9949.621000000001</v>
      </c>
      <c r="EJ9" s="596">
        <f>[1]Hoja1!DL11</f>
        <v>38110.789499999999</v>
      </c>
      <c r="EK9" s="596">
        <f>[1]Hoja1!DM11</f>
        <v>20204.887500000001</v>
      </c>
      <c r="EL9" s="596">
        <f>[1]Hoja1!DO11</f>
        <v>7721.5214999999998</v>
      </c>
      <c r="EM9" s="596">
        <f>[1]Hoja1!DP11</f>
        <v>7266.6770000000006</v>
      </c>
      <c r="EN9" s="596">
        <f>[1]Hoja1!DQ11</f>
        <v>7635.331000000001</v>
      </c>
      <c r="EO9" s="596">
        <f>[1]Hoja1!DR11</f>
        <v>7710.6040000000012</v>
      </c>
      <c r="EP9" s="596">
        <f>[1]Hoja1!DS11</f>
        <v>7575.66</v>
      </c>
      <c r="EQ9" s="596">
        <f>[1]Hoja1!DT11</f>
        <v>12414.224999999999</v>
      </c>
      <c r="ER9" s="596">
        <f>[1]Hoja1!DU11</f>
        <v>28551.263999999999</v>
      </c>
      <c r="ES9" s="596">
        <f>[1]Hoja1!DX11</f>
        <v>9193.5059999999994</v>
      </c>
      <c r="ET9" s="596">
        <f>[1]Hoja1!DY11</f>
        <v>8004.517499999999</v>
      </c>
      <c r="EU9" s="596">
        <f>[1]Hoja1!DZ11</f>
        <v>11948.255999999999</v>
      </c>
      <c r="EV9" s="596">
        <f>[1]Hoja1!EA11</f>
        <v>11337.037499999999</v>
      </c>
      <c r="EW9" s="596">
        <f>[1]Hoja1!EB11</f>
        <v>8706.6</v>
      </c>
      <c r="EX9" s="596">
        <f>[1]Hoja1!EC11</f>
        <v>10663.2855</v>
      </c>
      <c r="EY9" s="596">
        <f>[1]Hoja1!ED11</f>
        <v>19486.522000000001</v>
      </c>
      <c r="EZ9" s="596">
        <f>[1]Hoja1!EF11</f>
        <v>9694.02</v>
      </c>
      <c r="FA9" s="596">
        <f>[1]Hoja1!EG11</f>
        <v>6873.3734999999997</v>
      </c>
      <c r="FB9" s="596">
        <f>[1]Hoja1!EH11</f>
        <v>10013.818499999999</v>
      </c>
      <c r="FC9" s="596">
        <f>[1]Hoja1!EI11</f>
        <v>9650.0910000000003</v>
      </c>
      <c r="FD9" s="596">
        <f>[1]Hoja1!EJ11</f>
        <v>12766.875000000002</v>
      </c>
      <c r="FE9" s="596">
        <f>[1]Hoja1!EK11</f>
        <v>10501.353000000001</v>
      </c>
      <c r="FF9" s="596">
        <f>[1]Hoja1!EL11</f>
        <v>24395.651999999998</v>
      </c>
      <c r="FG9" s="596">
        <f>[1]Hoja1!EN11</f>
        <v>12449.377500000001</v>
      </c>
      <c r="FH9" s="596">
        <f>[1]Hoja1!EO11</f>
        <v>8099.7840000000006</v>
      </c>
      <c r="FI9" s="596">
        <f>[1]Hoja1!EP11</f>
        <v>7642.3212000000003</v>
      </c>
      <c r="FJ9" s="596">
        <f>[1]Hoja1!EQ11</f>
        <v>8428.3605000000007</v>
      </c>
      <c r="FK9" s="596">
        <f>[1]Hoja1!ER11</f>
        <v>11555.6625</v>
      </c>
      <c r="FL9" s="596">
        <f>[1]Hoja1!ES11</f>
        <v>14628.614</v>
      </c>
      <c r="FM9" s="596">
        <f>[1]Hoja1!ET11</f>
        <v>26629.354500000001</v>
      </c>
      <c r="FN9" s="596">
        <f>[1]Hoja1!EV11</f>
        <v>10160.215499999998</v>
      </c>
      <c r="FO9" s="596">
        <f>[1]Hoja1!EW11</f>
        <v>7213.2900000000009</v>
      </c>
      <c r="FP9" s="596">
        <f>[1]Hoja1!EX11</f>
        <v>6447.2550000000001</v>
      </c>
      <c r="FQ9" s="596">
        <f>[1]Hoja1!EY11</f>
        <v>7075.4775000000009</v>
      </c>
      <c r="FR9" s="596">
        <f>[1]Hoja1!EZ11</f>
        <v>7727.3490000000002</v>
      </c>
      <c r="FS9" s="596">
        <f>[1]Hoja1!FA11</f>
        <v>11631.297999999999</v>
      </c>
      <c r="FT9" s="596">
        <f>[1]Hoja1!FB11</f>
        <v>18653.292000000001</v>
      </c>
      <c r="FU9" s="596">
        <f>[1]Hoja1!FD11</f>
        <v>5911.0040000000008</v>
      </c>
      <c r="FV9" s="596">
        <f>[1]Hoja1!FE11</f>
        <v>6625.6260000000002</v>
      </c>
      <c r="FW9" s="596">
        <f>[1]Hoja1!FF11</f>
        <v>9174.3089999999993</v>
      </c>
      <c r="FX9" s="596">
        <f>[1]Hoja1!FG11</f>
        <v>8047.4469999999992</v>
      </c>
      <c r="FY9" s="596">
        <f>[1]Hoja1!FH11</f>
        <v>7728.8679999999995</v>
      </c>
      <c r="FZ9" s="596">
        <f>[1]Hoja1!FI11</f>
        <v>12504.170399999999</v>
      </c>
      <c r="GA9" s="596">
        <f>[1]Hoja1!FJ11</f>
        <v>21218.431499999999</v>
      </c>
      <c r="GB9" s="596">
        <f>[1]Hoja1!FM11</f>
        <v>8428.2764999999999</v>
      </c>
      <c r="GC9" s="596">
        <f>[1]Hoja1!FN11</f>
        <v>11501.164500000001</v>
      </c>
      <c r="GD9" s="596">
        <f>[1]Hoja1!FO11</f>
        <v>11079.810000000001</v>
      </c>
      <c r="GE9" s="596">
        <f>[1]Hoja1!FP11</f>
        <v>8739.1875</v>
      </c>
      <c r="GF9" s="596">
        <f>[1]Hoja1!FQ11</f>
        <v>10821.559500000001</v>
      </c>
      <c r="GG9" s="596">
        <f>[1]Hoja1!FR11</f>
        <v>12106.56</v>
      </c>
      <c r="GH9" s="596">
        <f>[1]Hoja1!FS11</f>
        <v>22958.188000000006</v>
      </c>
      <c r="GI9" s="596">
        <f>[1]Hoja1!FU11</f>
        <v>9893.7605000000003</v>
      </c>
      <c r="GJ9" s="596">
        <f>[1]Hoja1!FV11</f>
        <v>8271.5820000000003</v>
      </c>
      <c r="GK9" s="596">
        <f>[1]Hoja1!FW11</f>
        <v>7261.92</v>
      </c>
      <c r="GL9" s="596">
        <f>[1]Hoja1!FX11</f>
        <v>7569.2540000000008</v>
      </c>
      <c r="GM9" s="596">
        <f>[1]Hoja1!FY11</f>
        <v>8982.4319999999989</v>
      </c>
      <c r="GN9" s="596">
        <f>[1]Hoja1!FZ11</f>
        <v>18111.437999999998</v>
      </c>
      <c r="GO9" s="596">
        <f>[1]Hoja1!GA11</f>
        <v>18839.508399999999</v>
      </c>
      <c r="GP9" s="596">
        <f>[1]Hoja1!GC11</f>
        <v>8829.6180000000004</v>
      </c>
      <c r="GQ9" s="596">
        <f>[1]Hoja1!GD11</f>
        <v>9006.0915000000005</v>
      </c>
      <c r="GR9" s="596">
        <f>[1]Hoja1!GE11</f>
        <v>6343.0050000000001</v>
      </c>
      <c r="GS9" s="596">
        <f>[1]Hoja1!GF11</f>
        <v>6986.6500000000005</v>
      </c>
      <c r="GT9" s="596">
        <f>[1]Hoja1!GG11</f>
        <v>7784.6144999999988</v>
      </c>
      <c r="GU9" s="596">
        <f>[1]Hoja1!GH11</f>
        <v>12519.276</v>
      </c>
      <c r="GV9" s="596">
        <f>[1]Hoja1!GI11</f>
        <v>16352.677000000001</v>
      </c>
      <c r="GW9" s="596">
        <f>[1]Hoja1!GK11</f>
        <v>8717.005000000001</v>
      </c>
      <c r="GX9" s="596">
        <f>[1]Hoja1!GL11</f>
        <v>10003.642</v>
      </c>
      <c r="GY9" s="596">
        <f>[1]Hoja1!GM11</f>
        <v>10043.946000000002</v>
      </c>
      <c r="GZ9" s="596">
        <f>[1]Hoja1!GN11</f>
        <v>11107.800000000001</v>
      </c>
      <c r="HA9" s="596">
        <f>[1]Hoja1!GO11</f>
        <v>7390.9079999999994</v>
      </c>
      <c r="HB9" s="596">
        <f>[1]Hoja1!GP11</f>
        <v>12345.071999999998</v>
      </c>
      <c r="HC9" s="596">
        <f>[1]Hoja1!GQ11</f>
        <v>13413.197499999998</v>
      </c>
      <c r="HD9" s="596">
        <f>[1]Hoja1!GT11</f>
        <v>8152.1895000000004</v>
      </c>
      <c r="HE9" s="596">
        <f>[1]Hoja1!GU11</f>
        <v>7380.5940000000001</v>
      </c>
      <c r="HF9" s="596">
        <f>[1]Hoja1!GV11</f>
        <v>7605.5870000000004</v>
      </c>
      <c r="HG9" s="596">
        <f>[1]Hoja1!GW11</f>
        <v>7128.768</v>
      </c>
      <c r="HH9" s="596">
        <f>[1]Hoja1!GX11</f>
        <v>12555.642</v>
      </c>
      <c r="HI9" s="596">
        <f>[1]Hoja1!GY11</f>
        <v>11249.232</v>
      </c>
      <c r="HJ9" s="596">
        <f>[1]Hoja1!GZ11</f>
        <v>16222.195000000002</v>
      </c>
      <c r="HK9" s="596">
        <f>[1]Hoja1!HB11</f>
        <v>5353.4339999999993</v>
      </c>
      <c r="HL9" s="596">
        <f>[1]Hoja1!HC11</f>
        <v>8364.2240000000002</v>
      </c>
      <c r="HM9" s="596">
        <f>[1]Hoja1!HD11</f>
        <v>5140.8</v>
      </c>
      <c r="HN9" s="596">
        <f>[1]Hoja1!HE11</f>
        <v>7088.5605000000005</v>
      </c>
      <c r="HO9" s="596">
        <f>[1]Hoja1!HF11</f>
        <v>7854.7799999999988</v>
      </c>
      <c r="HP9" s="596">
        <f>[1]Hoja1!HG11</f>
        <v>8256.5840000000007</v>
      </c>
      <c r="HQ9" s="596">
        <f>[1]Hoja1!HH11</f>
        <v>15814.68</v>
      </c>
      <c r="HR9" s="596">
        <f>[1]Hoja1!HJ11</f>
        <v>7893.4900000000007</v>
      </c>
      <c r="HS9" s="596">
        <f>[1]Hoja1!HK11</f>
        <v>5634.9589999999998</v>
      </c>
      <c r="HT9" s="596">
        <f>[1]Hoja1!HL11</f>
        <v>10017.005999999999</v>
      </c>
      <c r="HU9" s="596">
        <f>[1]Hoja1!HM11</f>
        <v>8060.280999999999</v>
      </c>
      <c r="HV9" s="596">
        <f>[1]Hoja1!HN11</f>
        <v>7103.9065000000001</v>
      </c>
      <c r="HW9" s="596">
        <f>[1]Hoja1!HO11</f>
        <v>15267.59</v>
      </c>
      <c r="HX9" s="596">
        <f>[1]Hoja1!HP11</f>
        <v>20463.576000000001</v>
      </c>
      <c r="HY9" s="596">
        <f>[1]Hoja1!HR11</f>
        <v>6633.8125</v>
      </c>
      <c r="HZ9" s="596">
        <f>[1]Hoja1!HS11</f>
        <v>6527.4880000000003</v>
      </c>
      <c r="IA9" s="596">
        <f>[1]Hoja1!HT11</f>
        <v>6027.3374999999996</v>
      </c>
      <c r="IB9" s="596">
        <f>[1]Hoja1!HU11</f>
        <v>6327.0460000000003</v>
      </c>
      <c r="IC9" s="596">
        <f>[1]Hoja1!HV11</f>
        <v>7839.5730000000003</v>
      </c>
      <c r="ID9" s="596">
        <f>[1]Hoja1!HW11</f>
        <v>9248.3950000000004</v>
      </c>
      <c r="IE9" s="596">
        <f>[1]Hoja1!HX11</f>
        <v>15871.1595</v>
      </c>
      <c r="IF9" s="596">
        <f>[1]Hoja1!IA11</f>
        <v>9160.8407999999999</v>
      </c>
      <c r="IG9" s="596">
        <f>[1]Hoja1!IB11</f>
        <v>7191.0850000000009</v>
      </c>
      <c r="IH9" s="596">
        <f>[1]Hoja1!IC11</f>
        <v>6977.9600000000009</v>
      </c>
      <c r="II9" s="596">
        <f>[1]Hoja1!ID11</f>
        <v>9157.8168000000005</v>
      </c>
      <c r="IJ9" s="596">
        <f>[1]Hoja1!IE11</f>
        <v>6076.5752000000002</v>
      </c>
      <c r="IK9" s="596">
        <f>[1]Hoja1!IF11</f>
        <v>10853.261700000001</v>
      </c>
      <c r="IL9" s="596">
        <f>[1]Hoja1!IG11</f>
        <v>13505.984999999999</v>
      </c>
      <c r="IM9" s="596">
        <f>[1]Hoja1!II11</f>
        <v>7865.9570000000003</v>
      </c>
      <c r="IN9" s="596">
        <f>[1]Hoja1!IJ11</f>
        <v>6902.2330000000002</v>
      </c>
      <c r="IO9" s="596">
        <f>[1]Hoja1!IK11</f>
        <v>8737.7039999999997</v>
      </c>
      <c r="IP9" s="596">
        <f>[1]Hoja1!IL11</f>
        <v>7640.9039999999995</v>
      </c>
      <c r="IQ9" s="596">
        <f>[1]Hoja1!IM11</f>
        <v>9714.5620000000017</v>
      </c>
      <c r="IR9" s="596">
        <f>[1]Hoja1!IN11</f>
        <v>11779.824000000001</v>
      </c>
      <c r="IS9" s="596">
        <f>[1]Hoja1!IO11</f>
        <v>22327.115999999998</v>
      </c>
      <c r="IT9" s="596">
        <f>[1]Hoja1!IQ11</f>
        <v>7594.8070000000007</v>
      </c>
      <c r="IU9" s="596">
        <f>[1]Hoja1!IR11</f>
        <v>6016.7239999999993</v>
      </c>
      <c r="IV9" s="596">
        <f>[1]Hoja1!IS11</f>
        <v>5436.24</v>
      </c>
      <c r="IW9" s="596">
        <f>[1]Hoja1!IT11</f>
        <v>11898.39</v>
      </c>
      <c r="IX9" s="596">
        <f>[1]Hoja1!IU11</f>
        <v>13529.082</v>
      </c>
      <c r="IY9" s="596">
        <f>[1]Hoja1!IV11</f>
        <v>11368.798999999999</v>
      </c>
      <c r="IZ9" s="596">
        <f>[1]Hoja1!IW11</f>
        <v>17656.537500000002</v>
      </c>
      <c r="JA9" s="596">
        <f>[1]Hoja1!IY11</f>
        <v>8286.18</v>
      </c>
      <c r="JB9" s="596">
        <f>[1]Hoja1!IZ11</f>
        <v>7178.49</v>
      </c>
      <c r="JC9" s="596">
        <f>[1]Hoja1!JA11</f>
        <v>6816.1319999999996</v>
      </c>
      <c r="JD9" s="596">
        <f>[1]Hoja1!JB11</f>
        <v>5671.7920000000004</v>
      </c>
      <c r="JE9" s="596">
        <f>[1]Hoja1!JC11</f>
        <v>9171.25</v>
      </c>
      <c r="JF9" s="596">
        <f>[1]Hoja1!JD11</f>
        <v>6076.7034999999996</v>
      </c>
      <c r="JG9" s="596">
        <f>[1]Hoja1!JE11</f>
        <v>15045.041000000001</v>
      </c>
      <c r="JH9" s="596">
        <f>[1]Hoja1!JG11</f>
        <v>6427.7160000000003</v>
      </c>
      <c r="JI9" s="596">
        <f>[1]Hoja1!JH11</f>
        <v>8262.6</v>
      </c>
      <c r="JJ9" s="596">
        <f>[1]Hoja1!JI11</f>
        <v>11067.991</v>
      </c>
      <c r="JK9" s="596">
        <f>[1]Hoja1!JJ11</f>
        <v>14064.644000000002</v>
      </c>
      <c r="JL9" s="596">
        <f>[1]Hoja1!JK11</f>
        <v>6544.2875000000004</v>
      </c>
      <c r="JM9" s="596">
        <f>[1]Hoja1!JL11</f>
        <v>14290.731000000002</v>
      </c>
      <c r="JN9" s="596">
        <f>[1]Hoja1!JM11</f>
        <v>18013.863000000001</v>
      </c>
      <c r="JO9" s="596">
        <f>[1]Hoja1!JP11</f>
        <v>7935.1019999999999</v>
      </c>
      <c r="JP9" s="596">
        <f>[1]Hoja1!JQ11</f>
        <v>7111.72</v>
      </c>
      <c r="JQ9" s="596">
        <f>[1]Hoja1!JR11</f>
        <v>7531.777</v>
      </c>
      <c r="JR9" s="596">
        <f>[1]Hoja1!JS11</f>
        <v>6898.4889999999996</v>
      </c>
      <c r="JS9" s="596">
        <f>[1]Hoja1!JT11</f>
        <v>6602.424</v>
      </c>
      <c r="JT9" s="596">
        <f>[1]Hoja1!JU11</f>
        <v>9489.271999999999</v>
      </c>
      <c r="JU9" s="596">
        <f>[1]Hoja1!JV11</f>
        <v>15199.963200000002</v>
      </c>
      <c r="JV9" s="596">
        <f>[1]Hoja1!JX11</f>
        <v>4988.5559999999996</v>
      </c>
      <c r="JW9" s="596">
        <f>[1]Hoja1!JY11</f>
        <v>4637.6225999999997</v>
      </c>
      <c r="JX9" s="596">
        <f>[1]Hoja1!JZ11</f>
        <v>6228.1656000000003</v>
      </c>
      <c r="JY9" s="596">
        <f>[1]Hoja1!KA11</f>
        <v>5848.9919999999993</v>
      </c>
      <c r="JZ9" s="596">
        <f>[1]Hoja1!KB11</f>
        <v>9305.8690000000006</v>
      </c>
      <c r="KA9" s="596">
        <f>[1]Hoja1!KC11</f>
        <v>9028.2060000000001</v>
      </c>
      <c r="KB9" s="596">
        <f>[1]Hoja1!KD11</f>
        <v>18659.476500000001</v>
      </c>
      <c r="KC9" s="596">
        <f>[1]Hoja1!KF11</f>
        <v>4693.5720000000001</v>
      </c>
      <c r="KD9" s="596">
        <f>[1]Hoja1!KG11</f>
        <v>5108.1734999999999</v>
      </c>
      <c r="KE9" s="596">
        <f>[1]Hoja1!KH11</f>
        <v>6339.4912000000013</v>
      </c>
      <c r="KF9" s="596">
        <f>[1]Hoja1!KI11</f>
        <v>5893.3819999999996</v>
      </c>
      <c r="KG9" s="596">
        <f>[1]Hoja1!KJ11</f>
        <v>10564.655999999999</v>
      </c>
      <c r="KH9" s="596">
        <f>[1]Hoja1!KK11</f>
        <v>11383.468199999998</v>
      </c>
      <c r="KI9" s="596">
        <f>[1]Hoja1!KL11</f>
        <v>20873.349000000002</v>
      </c>
      <c r="KJ9" s="596">
        <f>[1]Hoja1!KN11</f>
        <v>9609.1072000000004</v>
      </c>
      <c r="KK9" s="596">
        <f>[1]Hoja1!KO11</f>
        <v>7226.0125000000007</v>
      </c>
      <c r="KL9" s="596">
        <f>[1]Hoja1!KP11</f>
        <v>8376.6720000000005</v>
      </c>
      <c r="KM9" s="596">
        <f>[1]Hoja1!KQ11</f>
        <v>13401.791999999999</v>
      </c>
      <c r="KN9" s="596">
        <f>[1]Hoja1!KR11</f>
        <v>14027.9375</v>
      </c>
      <c r="KO9" s="596">
        <f>[1]Hoja1!KS11</f>
        <v>20857.189199999997</v>
      </c>
      <c r="KP9" s="596">
        <f>[1]Hoja1!KT11</f>
        <v>34946.005500000007</v>
      </c>
      <c r="KQ9" s="596">
        <f>[1]Hoja1!KW11</f>
        <v>11835.516000000001</v>
      </c>
      <c r="KR9" s="596">
        <f>[1]Hoja1!KX11</f>
        <v>27294.191999999999</v>
      </c>
      <c r="KS9" s="596">
        <f>[1]Hoja1!KY11</f>
        <v>11763.039499999999</v>
      </c>
      <c r="KT9" s="596">
        <f>[1]Hoja1!KZ11</f>
        <v>10638.65</v>
      </c>
      <c r="KU9" s="596">
        <f>[1]Hoja1!LA11</f>
        <v>5896.9469999999992</v>
      </c>
      <c r="KV9" s="596">
        <f>[1]Hoja1!LB11</f>
        <v>7194.1584999999995</v>
      </c>
      <c r="KW9" s="596">
        <f>[1]Hoja1!LC11</f>
        <v>11500.758999999998</v>
      </c>
      <c r="KX9" s="596">
        <f>[1]Hoja1!LE11</f>
        <v>8839.6980000000003</v>
      </c>
      <c r="KY9" s="596">
        <f>[1]Hoja1!LF11</f>
        <v>9399.0249999999996</v>
      </c>
      <c r="KZ9" s="596">
        <f>[1]Hoja1!LG11</f>
        <v>10144.9</v>
      </c>
      <c r="LA9" s="596">
        <f>[1]Hoja1!LH11</f>
        <v>19975.620000000003</v>
      </c>
      <c r="LB9" s="596">
        <f>[1]Hoja1!LI11</f>
        <v>7487.5250000000005</v>
      </c>
      <c r="LC9" s="596">
        <f>[1]Hoja1!LJ11</f>
        <v>11818.222000000002</v>
      </c>
      <c r="LD9" s="596">
        <f>[1]Hoja1!LK11</f>
        <v>17976.797999999999</v>
      </c>
      <c r="LE9" s="596">
        <f>[1]Hoja1!LM11</f>
        <v>11110.884</v>
      </c>
      <c r="LF9" s="596">
        <f>[1]Hoja1!LN11</f>
        <v>10836.24</v>
      </c>
      <c r="LG9" s="596">
        <f>[1]Hoja1!LO11</f>
        <v>11716.392</v>
      </c>
      <c r="LH9" s="596">
        <f>[1]Hoja1!LP11</f>
        <v>11690.3325</v>
      </c>
      <c r="LI9" s="596">
        <f>[1]Hoja1!LQ11</f>
        <v>10951.330000000002</v>
      </c>
      <c r="LJ9" s="596">
        <f>[1]Hoja1!LR11</f>
        <v>13213.395</v>
      </c>
      <c r="LK9" s="596">
        <f>[1]Hoja1!LS11</f>
        <v>15317.074500000001</v>
      </c>
      <c r="LL9" s="596">
        <f>[1]Hoja1!LU11</f>
        <v>8590.4040000000005</v>
      </c>
      <c r="LM9" s="596">
        <f>[1]Hoja1!LV11</f>
        <v>19970.808000000001</v>
      </c>
      <c r="LN9" s="596">
        <f>[1]Hoja1!LW11</f>
        <v>13134.083999999999</v>
      </c>
      <c r="LO9" s="596">
        <f>[1]Hoja1!LX11</f>
        <v>12620.699999999999</v>
      </c>
      <c r="LP9" s="596">
        <f>[1]Hoja1!LY11</f>
        <v>13151.759999999998</v>
      </c>
      <c r="LQ9" s="596">
        <f>[1]Hoja1!LZ11</f>
        <v>13224.155999999999</v>
      </c>
      <c r="LR9" s="596">
        <f>[1]Hoja1!MA11</f>
        <v>22160.9535</v>
      </c>
      <c r="LS9" s="596">
        <f>[1]Hoja1!MD11</f>
        <v>8440.8554999999997</v>
      </c>
      <c r="LT9" s="596">
        <f>[1]Hoja1!ME11</f>
        <v>14014.056</v>
      </c>
      <c r="LU9" s="596">
        <f>[1]Hoja1!MF11</f>
        <v>17082.662400000001</v>
      </c>
      <c r="LV9" s="596">
        <f>[1]Hoja1!MG11</f>
        <v>11191.817999999999</v>
      </c>
      <c r="LW9" s="596">
        <f>[1]Hoja1!MH11</f>
        <v>19759.585999999999</v>
      </c>
      <c r="LX9" s="596">
        <f>[1]Hoja1!MI11</f>
        <v>19016.634999999998</v>
      </c>
      <c r="LY9" s="596">
        <f>[1]Hoja1!MJ11</f>
        <v>37919.75499999999</v>
      </c>
      <c r="LZ9" s="596">
        <f>[1]Hoja1!ML11</f>
        <v>43468.572</v>
      </c>
      <c r="MA9" s="596">
        <f>[1]Hoja1!MM11</f>
        <v>17263.638000000003</v>
      </c>
      <c r="MB9" s="596">
        <f>[1]Hoja1!MN11</f>
        <v>19023.175500000001</v>
      </c>
      <c r="MC9" s="596">
        <f>[1]Hoja1!MO11</f>
        <v>16450.894800000002</v>
      </c>
      <c r="MD9" s="596">
        <f>[1]Hoja1!MP11</f>
        <v>23054.839500000002</v>
      </c>
      <c r="ME9" s="596">
        <f>[1]Hoja1!MQ11</f>
        <v>21890.5308</v>
      </c>
      <c r="MF9" s="596">
        <f>[1]Hoja1!MR11</f>
        <v>31229.993700000003</v>
      </c>
      <c r="MG9" s="596">
        <f>[1]Hoja1!MT11</f>
        <v>13252.470000000001</v>
      </c>
      <c r="MH9" s="596">
        <f>[1]Hoja1!MU11</f>
        <v>20156.893200000002</v>
      </c>
      <c r="MI9" s="596">
        <f>[1]Hoja1!MV11</f>
        <v>23029.444800000001</v>
      </c>
      <c r="MJ9" s="596">
        <f>[1]Hoja1!MW11</f>
        <v>30141.529000000002</v>
      </c>
      <c r="MK9" s="596">
        <f>[1]Hoja1!MX11</f>
        <v>33394.207000000002</v>
      </c>
      <c r="ML9" s="596">
        <f>[1]Hoja1!MY11</f>
        <v>24285.780499999997</v>
      </c>
      <c r="MM9" s="596">
        <f>[1]Hoja1!MZ11</f>
        <v>53623.602999999996</v>
      </c>
      <c r="MN9" s="596">
        <f>[1]Hoja1!NB11</f>
        <v>20322.5838</v>
      </c>
      <c r="MO9" s="596">
        <f>[1]Hoja1!NC11</f>
        <v>29663.260000000002</v>
      </c>
      <c r="MP9" s="596">
        <f>[1]Hoja1!ND11</f>
        <v>29674.854000000003</v>
      </c>
      <c r="MQ9" s="596">
        <f>[1]Hoja1!NE11</f>
        <v>41795.298000000003</v>
      </c>
      <c r="MR9" s="596">
        <f>[1]Hoja1!NF11</f>
        <v>51835.788</v>
      </c>
      <c r="MS9" s="596">
        <f>[1]Hoja1!NG11</f>
        <v>59180.138499999994</v>
      </c>
      <c r="MT9" s="596">
        <f>[1]Hoja1!NH11</f>
        <v>93507.442999999999</v>
      </c>
      <c r="MU9" s="596">
        <f>[1]Hoja1!NJ11</f>
        <v>83203.343999999997</v>
      </c>
      <c r="MV9" s="596">
        <f>[1]Hoja1!NK11</f>
        <v>0</v>
      </c>
      <c r="MW9" s="596">
        <f>[1]Hoja1!NL11</f>
        <v>9884.9850000000006</v>
      </c>
      <c r="MX9" s="596">
        <f>[1]Hoja1!NM11</f>
        <v>10369.447000000002</v>
      </c>
      <c r="MY9" s="596">
        <f>[1]Hoja1!NN11</f>
        <v>10569.482000000002</v>
      </c>
      <c r="MZ9" s="596">
        <f>[1]Hoja1!NO11</f>
        <v>9909.4600000000009</v>
      </c>
      <c r="NA9" s="596">
        <f>[1]Hoja1!NP11</f>
        <v>14079.461499999999</v>
      </c>
      <c r="NB9" s="596">
        <f>[1]Hoja1!NS11</f>
        <v>25009.561500000003</v>
      </c>
      <c r="NC9" s="596">
        <f>[1]Hoja1!NT11</f>
        <v>0</v>
      </c>
      <c r="ND9" s="596">
        <f>[1]Hoja1!NU11</f>
        <v>12933.164999999999</v>
      </c>
      <c r="NE9" s="596">
        <f>[1]Hoja1!NV11</f>
        <v>9597.8820000000014</v>
      </c>
      <c r="NF9" s="596">
        <f>[1]Hoja1!NW11</f>
        <v>11446.468000000001</v>
      </c>
      <c r="NG9" s="596">
        <f>[1]Hoja1!NX11</f>
        <v>16125.449499999997</v>
      </c>
      <c r="NH9" s="596">
        <f>[1]Hoja1!NY11</f>
        <v>19293.699499999999</v>
      </c>
      <c r="NI9" s="596">
        <f>[1]Hoja1!OA11</f>
        <v>5720.85</v>
      </c>
      <c r="NJ9" s="596">
        <f>[1]Hoja1!OB11</f>
        <v>8875.482</v>
      </c>
      <c r="NK9" s="596">
        <f>[1]Hoja1!OC11</f>
        <v>9829.7325000000001</v>
      </c>
      <c r="NL9" s="596">
        <f>[1]Hoja1!OD11</f>
        <v>7812.0680000000011</v>
      </c>
      <c r="NM9" s="596">
        <f>[1]Hoja1!OE11</f>
        <v>11589.160000000002</v>
      </c>
      <c r="NN9" s="596">
        <f>[1]Hoja1!OF11</f>
        <v>8247.1375000000007</v>
      </c>
      <c r="NO9" s="596">
        <f>[1]Hoja1!OG11</f>
        <v>15887.718000000001</v>
      </c>
      <c r="NP9" s="596">
        <f>[1]Hoja1!OI11</f>
        <v>7040.451</v>
      </c>
      <c r="NQ9" s="596">
        <f>[1]Hoja1!OJ11</f>
        <v>8307.3469999999998</v>
      </c>
      <c r="NR9" s="596">
        <f>[1]Hoja1!OK11</f>
        <v>9731.7255000000005</v>
      </c>
      <c r="NS9" s="596">
        <f>[1]Hoja1!OL11</f>
        <v>8561.0800000000017</v>
      </c>
      <c r="NT9" s="596">
        <f>[1]Hoja1!OM11</f>
        <v>8341.0375000000004</v>
      </c>
      <c r="NU9" s="596">
        <f>[1]Hoja1!ON11</f>
        <v>11555.995499999999</v>
      </c>
      <c r="NV9" s="596">
        <f>[1]Hoja1!OO11</f>
        <v>15023.851500000001</v>
      </c>
      <c r="NW9" s="596">
        <f>[1]Hoja1!OQ11</f>
        <v>4467.723</v>
      </c>
      <c r="NX9" s="596">
        <f>[1]Hoja1!OR11</f>
        <v>6076.62</v>
      </c>
      <c r="NY9" s="596">
        <f>[1]Hoja1!OS11</f>
        <v>5003.8779999999997</v>
      </c>
      <c r="NZ9" s="596">
        <f>[1]Hoja1!OT11</f>
        <v>7135.7265000000007</v>
      </c>
      <c r="OA9" s="596">
        <f>[1]Hoja1!OU11</f>
        <v>7196.09</v>
      </c>
      <c r="OB9" s="596">
        <f>[1]Hoja1!OV11</f>
        <v>7260.66</v>
      </c>
      <c r="OC9" s="596">
        <f>[1]Hoja1!OW11</f>
        <v>15761.077499999999</v>
      </c>
      <c r="OD9" s="596">
        <f>[1]Hoja1!OY11</f>
        <v>6321.4095000000007</v>
      </c>
      <c r="OE9" s="596">
        <f>[1]Hoja1!OZ11</f>
        <v>6579.78</v>
      </c>
      <c r="OF9" s="596">
        <f>[1]Hoja1!PA11</f>
        <v>6613.5520000000006</v>
      </c>
      <c r="OG9" s="596">
        <f>[1]Hoja1!PB11</f>
        <v>6299.2560000000003</v>
      </c>
      <c r="OH9" s="596">
        <f>[1]Hoja1!PC11</f>
        <v>9624.3420000000006</v>
      </c>
      <c r="OI9" s="596">
        <f>[1]Hoja1!PD11</f>
        <v>10411.451999999999</v>
      </c>
      <c r="OJ9" s="596">
        <f>[1]Hoja1!PE11</f>
        <v>18387.610499999999</v>
      </c>
      <c r="OK9">
        <f>[2]SUC!B38</f>
        <v>12658.96125</v>
      </c>
      <c r="OL9">
        <f>[2]SUC!C38</f>
        <v>9976.5011250000007</v>
      </c>
      <c r="OM9">
        <f>[2]SUC!D38</f>
        <v>9353.0947499999984</v>
      </c>
      <c r="ON9">
        <f>[2]SUC!E38</f>
        <v>8834.8601249999992</v>
      </c>
      <c r="OO9">
        <f>[2]SUC!F38</f>
        <v>9954.4331249999996</v>
      </c>
      <c r="OP9">
        <f>[2]SUC!G38</f>
        <v>10304.25525</v>
      </c>
      <c r="OQ9">
        <f>[2]SUC!H38</f>
        <v>18643.725000000002</v>
      </c>
      <c r="OR9" s="712">
        <v>10137.74</v>
      </c>
      <c r="OS9" s="712">
        <v>8048.94</v>
      </c>
      <c r="OT9" s="712">
        <v>14446.02</v>
      </c>
      <c r="OU9" s="712">
        <v>19617.169999999998</v>
      </c>
      <c r="OV9" s="712">
        <v>10778.27</v>
      </c>
      <c r="OW9" s="712">
        <v>8725.7900000000009</v>
      </c>
      <c r="OX9" s="712">
        <v>14289.03</v>
      </c>
      <c r="OY9" s="741">
        <v>6628</v>
      </c>
      <c r="OZ9" s="741">
        <v>6863</v>
      </c>
      <c r="PA9" s="741">
        <v>6434</v>
      </c>
      <c r="PB9" s="741">
        <v>6579</v>
      </c>
      <c r="PC9" s="741">
        <v>17364</v>
      </c>
      <c r="PD9" s="741">
        <v>8358</v>
      </c>
      <c r="PE9" s="741">
        <v>14893</v>
      </c>
      <c r="PF9" s="712">
        <v>7715.9030000000002</v>
      </c>
      <c r="PG9" s="712">
        <v>6136.4449999999997</v>
      </c>
      <c r="PH9" s="712">
        <v>7931.5959999999995</v>
      </c>
      <c r="PI9" s="712">
        <v>7472.5249999999996</v>
      </c>
      <c r="PJ9" s="712">
        <v>9061.7350000000006</v>
      </c>
      <c r="PK9" s="712">
        <v>9552.0509999999995</v>
      </c>
      <c r="PL9" s="712">
        <v>17574.53</v>
      </c>
      <c r="PM9" s="712">
        <v>10020.629999999999</v>
      </c>
      <c r="PN9" s="712">
        <v>7442.69</v>
      </c>
      <c r="PO9" s="712">
        <v>7926.65</v>
      </c>
      <c r="PP9" s="712">
        <v>7744.14</v>
      </c>
      <c r="PQ9" s="712">
        <v>9549.27</v>
      </c>
      <c r="PR9" s="712">
        <v>9461.99</v>
      </c>
      <c r="PS9" s="712">
        <v>18246.12</v>
      </c>
      <c r="PT9" s="717">
        <v>9922.8958999999995</v>
      </c>
      <c r="PU9" s="717">
        <v>7630.74028</v>
      </c>
      <c r="PV9" s="717">
        <v>8865.5284200000006</v>
      </c>
      <c r="PW9" s="717">
        <v>8641.4603499999994</v>
      </c>
      <c r="PX9" s="717">
        <v>9080.7674800000004</v>
      </c>
      <c r="PY9" s="717">
        <v>8970.8856400000004</v>
      </c>
      <c r="PZ9" s="717">
        <v>15533.455599999999</v>
      </c>
      <c r="QA9" s="108">
        <v>8549.98</v>
      </c>
      <c r="QB9" s="108">
        <v>7688.52</v>
      </c>
      <c r="QC9" s="108">
        <v>7987.97</v>
      </c>
      <c r="QD9" s="108">
        <v>7856.37</v>
      </c>
      <c r="QE9" s="108">
        <v>8846.44</v>
      </c>
      <c r="QF9" s="108">
        <v>8792.85</v>
      </c>
      <c r="QG9" s="108">
        <v>14614.34</v>
      </c>
      <c r="QH9" s="108">
        <v>9367.7000000000007</v>
      </c>
      <c r="QI9" s="108">
        <v>11366.46</v>
      </c>
      <c r="QJ9" s="108">
        <v>12287.43</v>
      </c>
      <c r="QK9" s="108">
        <v>12187.02</v>
      </c>
      <c r="QL9" s="108">
        <v>15445.43</v>
      </c>
      <c r="QM9" s="108">
        <v>7178.05</v>
      </c>
      <c r="QN9" s="108">
        <v>16392.13</v>
      </c>
      <c r="QO9" s="596">
        <v>13602.69023</v>
      </c>
      <c r="QP9" s="596">
        <v>9946.7650389999999</v>
      </c>
      <c r="QQ9" s="596">
        <v>11550.61767</v>
      </c>
      <c r="QR9" s="596">
        <v>8026.0162600000003</v>
      </c>
      <c r="QS9" s="596">
        <v>10399.06914</v>
      </c>
      <c r="QT9" s="596">
        <v>11709.31309</v>
      </c>
      <c r="QU9" s="596">
        <v>18144.10469</v>
      </c>
      <c r="QV9" s="712">
        <v>11116.04</v>
      </c>
      <c r="QW9" s="712">
        <v>8090.84</v>
      </c>
      <c r="QX9" s="712">
        <v>8810.7099999999991</v>
      </c>
      <c r="QY9" s="712">
        <v>8768.23</v>
      </c>
      <c r="QZ9" s="712">
        <v>10808.68</v>
      </c>
      <c r="RA9" s="712">
        <v>10919.09</v>
      </c>
      <c r="RB9" s="712">
        <v>17501.419999999998</v>
      </c>
      <c r="RC9" s="108">
        <v>9806.65</v>
      </c>
      <c r="RD9" s="108">
        <v>8570.57</v>
      </c>
      <c r="RE9" s="108">
        <v>9042.73</v>
      </c>
      <c r="RF9" s="108">
        <v>9084.06</v>
      </c>
      <c r="RG9" s="108">
        <v>10421.25</v>
      </c>
      <c r="RH9" s="108">
        <v>11016.78</v>
      </c>
      <c r="RI9" s="108">
        <v>19927.009999999998</v>
      </c>
      <c r="RJ9" s="108">
        <v>13800.62</v>
      </c>
      <c r="RK9" s="108">
        <v>12219.93</v>
      </c>
      <c r="RL9" s="108">
        <v>12309.24</v>
      </c>
      <c r="RM9" s="108">
        <v>13654.18</v>
      </c>
      <c r="RN9" s="108">
        <v>16265.08</v>
      </c>
      <c r="RO9" s="108">
        <v>17538.43</v>
      </c>
      <c r="RP9" s="108">
        <v>27793.93</v>
      </c>
      <c r="RQ9">
        <v>14302.668449999999</v>
      </c>
      <c r="RR9">
        <v>16958.073520000002</v>
      </c>
      <c r="RS9">
        <v>14980.15677</v>
      </c>
      <c r="RT9">
        <v>11131.857889999999</v>
      </c>
      <c r="RU9">
        <v>13722.520689999999</v>
      </c>
      <c r="RV9">
        <v>14714.424730000001</v>
      </c>
      <c r="RW9">
        <v>23719.522649999999</v>
      </c>
      <c r="RX9">
        <v>12530.818929999999</v>
      </c>
      <c r="RY9">
        <v>11698.463019999999</v>
      </c>
      <c r="RZ9">
        <v>15763.958189999999</v>
      </c>
      <c r="SA9">
        <v>15346.071819999999</v>
      </c>
      <c r="SB9">
        <v>17801.457040000001</v>
      </c>
      <c r="SC9">
        <v>19218.844109999998</v>
      </c>
      <c r="SD9">
        <v>30631.672849999999</v>
      </c>
      <c r="SE9">
        <v>14709.30098</v>
      </c>
      <c r="SF9">
        <v>12321.778910000001</v>
      </c>
      <c r="SG9">
        <v>14001.063190000001</v>
      </c>
      <c r="SH9">
        <v>12574.50498</v>
      </c>
      <c r="SI9">
        <v>13973.26132</v>
      </c>
      <c r="SJ9">
        <v>16580.941309999998</v>
      </c>
      <c r="SK9">
        <v>24897.219529999998</v>
      </c>
      <c r="SL9" s="108">
        <v>11577.51</v>
      </c>
      <c r="SM9" s="108">
        <v>8890.36</v>
      </c>
      <c r="SN9" s="108">
        <v>10596.5</v>
      </c>
      <c r="SO9" s="108">
        <v>10053.25</v>
      </c>
      <c r="SP9" s="108">
        <v>13023.29</v>
      </c>
      <c r="SQ9" s="108">
        <v>15973.78</v>
      </c>
      <c r="SR9" s="108">
        <v>25639.78</v>
      </c>
      <c r="SS9" s="108">
        <v>12707.28</v>
      </c>
      <c r="ST9" s="108">
        <v>9383.7999999999993</v>
      </c>
      <c r="SU9" s="108">
        <v>10162.58</v>
      </c>
      <c r="SV9" s="108">
        <v>8971.48</v>
      </c>
      <c r="SW9" s="108">
        <v>11129.94</v>
      </c>
      <c r="SX9" s="108">
        <v>11532.8</v>
      </c>
      <c r="SY9" s="108">
        <v>18349.79</v>
      </c>
      <c r="SZ9" s="108">
        <v>11032.26</v>
      </c>
      <c r="TA9" s="108">
        <v>8571.09</v>
      </c>
      <c r="TB9" s="108">
        <v>9844.4500000000007</v>
      </c>
      <c r="TC9" s="108">
        <v>9575.66</v>
      </c>
      <c r="TD9" s="108">
        <v>11446.34</v>
      </c>
      <c r="TE9" s="108">
        <v>12039.68</v>
      </c>
      <c r="TF9" s="108">
        <v>18404.21</v>
      </c>
      <c r="TG9" s="108">
        <v>11261.07</v>
      </c>
      <c r="TH9" s="108">
        <v>11194.16</v>
      </c>
      <c r="TI9" s="108">
        <v>13406.87</v>
      </c>
      <c r="TJ9" s="108">
        <v>12501.64</v>
      </c>
      <c r="TK9" s="108">
        <v>13351.73</v>
      </c>
      <c r="TL9" s="108">
        <v>15601.39</v>
      </c>
      <c r="TM9" s="108">
        <v>24549.94</v>
      </c>
      <c r="TN9" s="596">
        <v>15251.800590000001</v>
      </c>
      <c r="TO9" s="596">
        <v>12105.17344</v>
      </c>
      <c r="TP9" s="596">
        <v>13960.1211</v>
      </c>
      <c r="TQ9" s="596">
        <v>12801.833790000001</v>
      </c>
      <c r="TR9" s="596">
        <v>16919.447950000002</v>
      </c>
      <c r="TS9" s="596">
        <v>19499.624220000002</v>
      </c>
      <c r="TT9" s="596">
        <v>31896.137299999999</v>
      </c>
      <c r="TU9" s="108">
        <v>15424.09</v>
      </c>
      <c r="TV9" s="108">
        <v>10944.03</v>
      </c>
      <c r="TW9" s="108">
        <v>12346.17</v>
      </c>
      <c r="TX9" s="108">
        <v>10694.09</v>
      </c>
      <c r="TY9" s="108">
        <v>11209.1</v>
      </c>
      <c r="TZ9" s="108">
        <v>12623.3</v>
      </c>
      <c r="UA9" s="108">
        <v>20521.45</v>
      </c>
      <c r="UB9" s="108">
        <v>7350.39</v>
      </c>
      <c r="UC9" s="108">
        <v>10818.85</v>
      </c>
      <c r="UD9" s="108">
        <v>13978.86</v>
      </c>
      <c r="UE9" s="108">
        <v>14184.85</v>
      </c>
      <c r="UF9" s="108">
        <v>14029.16</v>
      </c>
      <c r="UG9" s="108">
        <v>13679.84</v>
      </c>
      <c r="UH9" s="108">
        <v>24304.9</v>
      </c>
      <c r="UI9" s="108">
        <v>15613.39</v>
      </c>
      <c r="UJ9" s="108">
        <v>13291.23</v>
      </c>
      <c r="UK9" s="108">
        <v>15554.52</v>
      </c>
      <c r="UL9" s="108">
        <v>12641.52</v>
      </c>
      <c r="UM9" s="108">
        <v>14505.69</v>
      </c>
      <c r="UN9" s="108">
        <v>15028.26</v>
      </c>
      <c r="UO9" s="108">
        <v>22833.8</v>
      </c>
      <c r="UP9" s="108">
        <v>12477</v>
      </c>
      <c r="UQ9" s="108">
        <v>9201.83</v>
      </c>
      <c r="UR9" s="108">
        <v>10713.2</v>
      </c>
      <c r="US9" s="108">
        <v>11051.77</v>
      </c>
      <c r="UT9" s="108">
        <v>13617.62</v>
      </c>
      <c r="UU9" s="108">
        <v>14046.53</v>
      </c>
      <c r="UV9" s="108">
        <v>15840.09</v>
      </c>
      <c r="UW9" s="596">
        <v>12114.32422</v>
      </c>
      <c r="UX9" s="596">
        <v>10197.82207</v>
      </c>
      <c r="UY9" s="596">
        <v>11866.6958</v>
      </c>
      <c r="UZ9" s="596">
        <v>10730.64688</v>
      </c>
      <c r="VA9" s="596">
        <v>11572.23691</v>
      </c>
      <c r="VB9" s="596">
        <v>13245.01699</v>
      </c>
      <c r="VC9" s="596">
        <v>19560.844819999998</v>
      </c>
      <c r="VD9" s="108">
        <v>11927.71</v>
      </c>
      <c r="VE9" s="108">
        <v>9256.82</v>
      </c>
      <c r="VF9" s="108">
        <v>9307.25</v>
      </c>
      <c r="VG9" s="108">
        <v>9727.09</v>
      </c>
      <c r="VH9" s="108">
        <v>10669.87</v>
      </c>
      <c r="VI9" s="108">
        <v>11239.95</v>
      </c>
      <c r="VJ9" s="108">
        <v>16693.310000000001</v>
      </c>
      <c r="VK9" s="108">
        <v>9382.2099999999991</v>
      </c>
      <c r="VL9" s="108">
        <v>8325.08</v>
      </c>
      <c r="VM9" s="108">
        <v>9303.49</v>
      </c>
      <c r="VN9" s="108">
        <v>9892.58</v>
      </c>
      <c r="VO9" s="108">
        <v>11155.45</v>
      </c>
      <c r="VP9" s="108">
        <v>9683.3700000000008</v>
      </c>
      <c r="VQ9" s="108">
        <v>16128.83</v>
      </c>
      <c r="VR9" s="108">
        <v>11355.89834</v>
      </c>
      <c r="VS9" s="108">
        <v>9787.4034169999995</v>
      </c>
      <c r="VT9" s="108">
        <v>10488.22236</v>
      </c>
      <c r="VU9" s="108">
        <v>10044.63291</v>
      </c>
      <c r="VV9" s="108">
        <v>12264.76152</v>
      </c>
      <c r="VW9" s="108">
        <v>12146.386329999999</v>
      </c>
      <c r="VX9" s="108">
        <v>18476.160929999998</v>
      </c>
      <c r="VY9" s="752">
        <v>8569.0400000000009</v>
      </c>
      <c r="VZ9" s="752">
        <v>8850.76</v>
      </c>
      <c r="WA9" s="752">
        <v>10143.18</v>
      </c>
      <c r="WB9" s="752">
        <v>10104</v>
      </c>
      <c r="WC9" s="752">
        <v>11020.55</v>
      </c>
      <c r="WD9" s="752">
        <v>10151.469999999999</v>
      </c>
      <c r="WE9" s="752">
        <v>16798.759999999998</v>
      </c>
      <c r="WF9" s="108">
        <v>10151.02</v>
      </c>
      <c r="WG9" s="108">
        <v>8056.42</v>
      </c>
      <c r="WH9" s="108">
        <v>9317.9500000000007</v>
      </c>
      <c r="WI9" s="108">
        <v>8594.61</v>
      </c>
      <c r="WJ9" s="108">
        <v>9624.51</v>
      </c>
      <c r="WK9" s="108">
        <v>10159.41</v>
      </c>
      <c r="WL9" s="108">
        <v>16706.72</v>
      </c>
      <c r="WM9" s="108">
        <v>10188.879999999999</v>
      </c>
      <c r="WN9" s="108">
        <v>9300.07</v>
      </c>
      <c r="WO9" s="108">
        <v>10754.27</v>
      </c>
      <c r="WP9" s="108">
        <v>9491.01</v>
      </c>
      <c r="WQ9" s="108">
        <v>9974.25</v>
      </c>
      <c r="WR9" s="108">
        <v>10077.09</v>
      </c>
      <c r="WS9" s="108">
        <v>14475.9</v>
      </c>
      <c r="WT9" s="108">
        <v>10210.79883</v>
      </c>
      <c r="WU9" s="108">
        <v>8701.7998050000006</v>
      </c>
      <c r="WV9" s="108">
        <v>9314.9095699999998</v>
      </c>
      <c r="WW9" s="108">
        <v>8995.4532220000001</v>
      </c>
      <c r="WX9" s="108">
        <v>10758.625389999999</v>
      </c>
      <c r="WY9" s="108">
        <v>11713.590819999999</v>
      </c>
      <c r="WZ9" s="108">
        <v>17649.753519999998</v>
      </c>
      <c r="XA9" s="108">
        <v>10047.39</v>
      </c>
      <c r="XB9" s="108">
        <v>8727.85</v>
      </c>
      <c r="XC9" s="108">
        <v>9010.2199999999993</v>
      </c>
      <c r="XD9" s="108">
        <v>9166.91</v>
      </c>
      <c r="XE9" s="108">
        <v>8838.2999999999993</v>
      </c>
      <c r="XF9" s="108">
        <v>9622.69</v>
      </c>
      <c r="XG9" s="108">
        <v>14410.81</v>
      </c>
      <c r="XH9" s="108">
        <v>9960.6458980000007</v>
      </c>
      <c r="XI9" s="108">
        <v>9348.0850580000006</v>
      </c>
      <c r="XJ9" s="108">
        <v>9594.2710929999994</v>
      </c>
      <c r="XK9" s="108">
        <v>9603.6889649999994</v>
      </c>
      <c r="XL9" s="108">
        <v>10846.020119999999</v>
      </c>
      <c r="XM9" s="108">
        <v>11471.69434</v>
      </c>
      <c r="XN9" s="108">
        <v>15363.211719999999</v>
      </c>
      <c r="XO9" s="108">
        <v>13157.53974</v>
      </c>
      <c r="XP9" s="108">
        <v>8005.8875239999998</v>
      </c>
      <c r="XQ9" s="108">
        <v>7590.0369730000002</v>
      </c>
      <c r="XR9" s="108">
        <v>8785.6805039999999</v>
      </c>
      <c r="XS9" s="108">
        <v>8759.4539850000001</v>
      </c>
      <c r="XT9" s="108">
        <v>9839.4610790000006</v>
      </c>
      <c r="XU9" s="108">
        <v>10444.050300000001</v>
      </c>
      <c r="XV9" s="108">
        <v>18340.667270000002</v>
      </c>
      <c r="XW9" s="108">
        <v>11884.07573</v>
      </c>
      <c r="XX9" s="108">
        <v>9952.1648789999999</v>
      </c>
      <c r="XY9" s="108">
        <v>10986.88546</v>
      </c>
      <c r="XZ9" s="108">
        <v>10481.1397</v>
      </c>
      <c r="YA9" s="108">
        <v>11729.680979999999</v>
      </c>
      <c r="YB9" s="108">
        <v>12801.91057</v>
      </c>
      <c r="YC9" s="108">
        <v>11707.11816</v>
      </c>
      <c r="YD9" s="108">
        <v>9916.4483089999994</v>
      </c>
      <c r="YE9" s="108">
        <v>8788.8634450000009</v>
      </c>
      <c r="YF9" s="108">
        <v>9474.3603280000007</v>
      </c>
      <c r="YG9" s="108">
        <v>9214.2231319999992</v>
      </c>
      <c r="YH9" s="108">
        <v>11229.4041</v>
      </c>
      <c r="YI9" s="108">
        <v>16216.29862</v>
      </c>
      <c r="YJ9" s="108">
        <v>16898.8</v>
      </c>
      <c r="YK9" s="108">
        <v>14458.96</v>
      </c>
      <c r="YL9" s="108">
        <v>12816.83</v>
      </c>
      <c r="YM9" s="108">
        <v>14555.01</v>
      </c>
      <c r="YN9" s="108">
        <v>14619.76</v>
      </c>
      <c r="YO9" s="108">
        <v>18881.55</v>
      </c>
      <c r="YP9" s="108">
        <v>27943.33</v>
      </c>
      <c r="YQ9" s="108">
        <v>16843.259999999998</v>
      </c>
      <c r="YR9" s="108">
        <v>14588.65</v>
      </c>
      <c r="YS9" s="108">
        <v>17771.63</v>
      </c>
      <c r="YT9" s="108">
        <v>19230.490000000002</v>
      </c>
      <c r="YU9" s="108">
        <v>29575.17</v>
      </c>
      <c r="YV9" s="108">
        <v>11803.54</v>
      </c>
      <c r="YW9" s="108">
        <v>22811.34</v>
      </c>
      <c r="YX9" s="756" t="s">
        <v>586</v>
      </c>
      <c r="YY9" s="756" t="s">
        <v>587</v>
      </c>
      <c r="YZ9" s="756" t="s">
        <v>588</v>
      </c>
      <c r="ZA9" s="756" t="s">
        <v>589</v>
      </c>
      <c r="ZB9" s="756" t="s">
        <v>590</v>
      </c>
      <c r="ZC9" s="756" t="s">
        <v>591</v>
      </c>
      <c r="ZD9" s="756" t="s">
        <v>592</v>
      </c>
      <c r="ZE9">
        <v>12670</v>
      </c>
      <c r="ZF9">
        <v>11010</v>
      </c>
      <c r="ZG9">
        <v>11546</v>
      </c>
      <c r="ZH9">
        <v>12534</v>
      </c>
      <c r="ZI9">
        <v>16575</v>
      </c>
      <c r="ZJ9">
        <v>17983</v>
      </c>
      <c r="ZK9">
        <v>24318</v>
      </c>
      <c r="ZL9">
        <v>17312.400000000001</v>
      </c>
      <c r="ZM9">
        <v>16328.35</v>
      </c>
      <c r="ZN9">
        <v>18077.21</v>
      </c>
      <c r="ZO9">
        <v>17495.669999999998</v>
      </c>
      <c r="ZP9">
        <v>21981</v>
      </c>
      <c r="ZQ9">
        <v>21388.38</v>
      </c>
      <c r="ZR9">
        <v>30541.71</v>
      </c>
      <c r="ZS9" s="108">
        <v>24163.439999999999</v>
      </c>
      <c r="ZT9" s="108">
        <v>20806.759999999998</v>
      </c>
      <c r="ZU9" s="108">
        <v>24782.03</v>
      </c>
      <c r="ZV9" s="108">
        <v>23118.58</v>
      </c>
      <c r="ZW9" s="108">
        <v>29341.62</v>
      </c>
      <c r="ZX9" s="108">
        <v>28013.48</v>
      </c>
      <c r="ZY9" s="108">
        <v>37386.879999999997</v>
      </c>
      <c r="ZZ9" s="108">
        <v>21917.529979361549</v>
      </c>
      <c r="AAA9" s="108">
        <v>20169.25087843943</v>
      </c>
      <c r="AAB9" s="108">
        <v>18761.008351518434</v>
      </c>
      <c r="AAC9" s="108">
        <v>21287.582711709565</v>
      </c>
      <c r="AAD9" s="108">
        <v>23501.437732074253</v>
      </c>
      <c r="AAE9" s="108">
        <v>27372.911221306273</v>
      </c>
      <c r="AAF9" s="108">
        <v>42914.845295973028</v>
      </c>
      <c r="AAG9" s="108">
        <v>28493.544191073936</v>
      </c>
      <c r="AAH9" s="108">
        <v>26488.571699050553</v>
      </c>
      <c r="AAI9" s="108">
        <v>26547.144846736261</v>
      </c>
      <c r="AAJ9" s="108">
        <v>28497.011022217506</v>
      </c>
      <c r="AAK9" s="108">
        <v>32545.300947886208</v>
      </c>
      <c r="AAL9" s="108">
        <v>34387.735307968193</v>
      </c>
      <c r="AAM9" s="108">
        <v>50359.468297174863</v>
      </c>
      <c r="AAN9" s="596">
        <f>'Tabla de Proyecciones'!AAN9*1.032493958</f>
        <v>42214.955663688503</v>
      </c>
      <c r="AAO9" s="596">
        <v>37252.970102149404</v>
      </c>
      <c r="AAP9" s="596">
        <v>42677.003080309922</v>
      </c>
      <c r="AAQ9" s="596">
        <v>40189.128337783412</v>
      </c>
      <c r="AAR9" s="596">
        <v>42122.345145543644</v>
      </c>
      <c r="AAS9" s="596">
        <v>46005.970518132635</v>
      </c>
      <c r="AAT9" s="596">
        <v>61599.85</v>
      </c>
      <c r="AAU9" s="596">
        <f t="shared" ca="1" si="0"/>
        <v>52738.220740738499</v>
      </c>
      <c r="AAV9" s="596">
        <v>76928.365947836122</v>
      </c>
      <c r="AAW9" s="596">
        <f t="shared" ca="1" si="0"/>
        <v>46723.924165261982</v>
      </c>
      <c r="AAX9" s="348">
        <v>0</v>
      </c>
      <c r="AAY9" s="596">
        <f t="shared" ca="1" si="1"/>
        <v>17424.834436992336</v>
      </c>
      <c r="AAZ9" s="596">
        <f t="shared" ca="1" si="1"/>
        <v>16236.023357296908</v>
      </c>
      <c r="ABA9" s="596">
        <f t="shared" ca="1" si="1"/>
        <v>22168.511341404574</v>
      </c>
      <c r="ABB9" s="596">
        <f t="shared" ca="1" si="1"/>
        <v>12967.052624298671</v>
      </c>
      <c r="ABC9" s="596">
        <f t="shared" ca="1" si="1"/>
        <v>11671.25526421076</v>
      </c>
      <c r="ABD9" s="596">
        <f t="shared" ca="1" si="1"/>
        <v>14272.224815586751</v>
      </c>
      <c r="ABE9" s="348">
        <v>0</v>
      </c>
      <c r="ABF9" s="596">
        <f t="shared" ca="1" si="1"/>
        <v>13110.207871332874</v>
      </c>
      <c r="ABG9" s="596">
        <f t="shared" ca="1" si="1"/>
        <v>11735.663603890642</v>
      </c>
      <c r="ABH9" s="596">
        <f t="shared" ca="1" si="1"/>
        <v>10270.439552326952</v>
      </c>
      <c r="ABI9">
        <v>0</v>
      </c>
      <c r="ABJ9">
        <v>0</v>
      </c>
      <c r="ABK9">
        <v>0</v>
      </c>
      <c r="ABL9">
        <v>0</v>
      </c>
      <c r="ABM9">
        <v>0</v>
      </c>
      <c r="ABN9">
        <v>0</v>
      </c>
      <c r="ABO9">
        <v>0</v>
      </c>
      <c r="ABP9">
        <v>0</v>
      </c>
      <c r="ABQ9">
        <v>0</v>
      </c>
      <c r="ABR9">
        <v>0</v>
      </c>
      <c r="ABS9">
        <v>0</v>
      </c>
      <c r="ABT9">
        <v>0</v>
      </c>
      <c r="ABU9">
        <v>0</v>
      </c>
      <c r="ABV9">
        <v>0</v>
      </c>
      <c r="ABW9">
        <v>0</v>
      </c>
      <c r="ABX9">
        <v>0</v>
      </c>
      <c r="ABY9">
        <v>0</v>
      </c>
      <c r="ABZ9">
        <v>0</v>
      </c>
      <c r="ACA9">
        <v>0</v>
      </c>
      <c r="ACB9">
        <v>0</v>
      </c>
      <c r="ACC9">
        <v>0</v>
      </c>
      <c r="ACD9">
        <v>0</v>
      </c>
      <c r="ACE9">
        <v>0</v>
      </c>
      <c r="ACF9">
        <v>0</v>
      </c>
      <c r="ACG9">
        <v>0</v>
      </c>
      <c r="ACH9">
        <v>0</v>
      </c>
      <c r="ACI9">
        <v>0</v>
      </c>
      <c r="ACJ9">
        <v>0</v>
      </c>
      <c r="ACK9">
        <v>0</v>
      </c>
      <c r="ACL9">
        <v>0</v>
      </c>
      <c r="ACM9">
        <v>0</v>
      </c>
    </row>
    <row r="10" spans="1:767">
      <c r="A10" s="598" t="s">
        <v>17</v>
      </c>
      <c r="B10" s="596">
        <f>H43*B$33</f>
        <v>0</v>
      </c>
      <c r="C10" s="596">
        <f>H43*C$33</f>
        <v>16563.397636800004</v>
      </c>
      <c r="D10" s="596">
        <f>H43*D$33</f>
        <v>15624.352552200004</v>
      </c>
      <c r="E10" s="596">
        <f>H43*E$33</f>
        <v>14096.990065200003</v>
      </c>
      <c r="F10" s="596">
        <f>H43*F$33</f>
        <v>15590.411163600005</v>
      </c>
      <c r="G10" s="596">
        <f>H43*G$33</f>
        <v>20059.360662600007</v>
      </c>
      <c r="H10" s="596">
        <f>H43*H$33</f>
        <v>31203.449919600007</v>
      </c>
      <c r="I10" s="596">
        <f>O43*I$33</f>
        <v>12004.854375307501</v>
      </c>
      <c r="J10" s="596">
        <f>O43*J$33</f>
        <v>11732.704024230001</v>
      </c>
      <c r="K10" s="596">
        <f>O43*K$33</f>
        <v>11904.057948982501</v>
      </c>
      <c r="L10" s="596">
        <f>O43*L$33</f>
        <v>11641.987240537501</v>
      </c>
      <c r="M10" s="596">
        <f>O43*M$33</f>
        <v>12881.783284335001</v>
      </c>
      <c r="N10" s="596">
        <f>O43*N$33</f>
        <v>15855.277860922501</v>
      </c>
      <c r="O10" s="596">
        <f>O43*O$33</f>
        <v>24775.761590685001</v>
      </c>
      <c r="P10" s="596">
        <f>V43*P$33</f>
        <v>15847.872549600002</v>
      </c>
      <c r="Q10" s="596">
        <f>V43*Q$33</f>
        <v>16939.500723600002</v>
      </c>
      <c r="R10" s="596">
        <f>V43*R$33</f>
        <v>14704.873638000003</v>
      </c>
      <c r="S10" s="596">
        <f>V43*S$33</f>
        <v>15090.154170000002</v>
      </c>
      <c r="T10" s="596">
        <f>V43*T$33</f>
        <v>16079.040868800004</v>
      </c>
      <c r="U10" s="596">
        <f>V43*U$33</f>
        <v>20355.654774000006</v>
      </c>
      <c r="V10" s="596">
        <f>V43*V$33</f>
        <v>29409.747276000006</v>
      </c>
      <c r="W10" s="596">
        <f>AC43*W$33</f>
        <v>13537.018485375002</v>
      </c>
      <c r="X10" s="596">
        <f>AC43*X$33</f>
        <v>14469.471136312501</v>
      </c>
      <c r="Y10" s="596">
        <f>AC43*Y$33</f>
        <v>12560.685709687503</v>
      </c>
      <c r="Z10" s="596">
        <f>AC43*Z$33</f>
        <v>12889.786645312501</v>
      </c>
      <c r="AA10" s="596">
        <f>AC43*AA$33</f>
        <v>13734.479046750002</v>
      </c>
      <c r="AB10" s="596">
        <f>AC43*AB$33</f>
        <v>17387.499432187502</v>
      </c>
      <c r="AC10" s="596">
        <f>AC43*AC$33</f>
        <v>25121.371419375006</v>
      </c>
      <c r="AD10" s="596">
        <f>AJ43*AD$33</f>
        <v>13561.133024250001</v>
      </c>
      <c r="AE10" s="596">
        <f>AJ43*AE$33</f>
        <v>13253.701797000002</v>
      </c>
      <c r="AF10" s="596">
        <f>AJ43*AF$33</f>
        <v>13447.26960675</v>
      </c>
      <c r="AG10" s="596">
        <f>AJ43*AG$33</f>
        <v>13151.224721250002</v>
      </c>
      <c r="AH10" s="596">
        <f>AJ43*AH$33</f>
        <v>14551.7447565</v>
      </c>
      <c r="AI10" s="596">
        <f>AJ43*AI$33</f>
        <v>17910.715572749999</v>
      </c>
      <c r="AJ10" s="596">
        <f>AJ43*AJ$33</f>
        <v>27987.628021500001</v>
      </c>
      <c r="AK10" s="596">
        <f>AQ43*AK$33</f>
        <v>17309.439366187496</v>
      </c>
      <c r="AL10" s="596">
        <f>AQ43*AL$33</f>
        <v>16917.033939749999</v>
      </c>
      <c r="AM10" s="596">
        <f>AQ43*AM$33</f>
        <v>17164.104023062497</v>
      </c>
      <c r="AN10" s="596">
        <f>AQ43*AN$33</f>
        <v>16786.2321309375</v>
      </c>
      <c r="AO10" s="596">
        <f>AQ43*AO$33</f>
        <v>18573.856851374996</v>
      </c>
      <c r="AP10" s="596">
        <f>AQ43*AP$33</f>
        <v>22861.249473562497</v>
      </c>
      <c r="AQ10" s="596">
        <f>AQ43*AQ$33</f>
        <v>35723.427340124996</v>
      </c>
      <c r="AR10" s="596">
        <f>[1]Hoja1!D12</f>
        <v>23345.4</v>
      </c>
      <c r="AS10" s="596">
        <f>[1]Hoja1!E12</f>
        <v>33350.57</v>
      </c>
      <c r="AT10" s="596">
        <f>[1]Hoja1!F12</f>
        <v>44339.34</v>
      </c>
      <c r="AU10" s="596">
        <f>[1]Hoja1!G12</f>
        <v>16096.62</v>
      </c>
      <c r="AV10" s="596">
        <f>[1]Hoja1!H12</f>
        <v>12008.81</v>
      </c>
      <c r="AW10" s="596">
        <f>[1]Hoja1!I12</f>
        <v>17409.990000000002</v>
      </c>
      <c r="AX10" s="596">
        <f>[1]Hoja1!J12</f>
        <v>26156.23</v>
      </c>
      <c r="AY10" s="596">
        <f>[1]Hoja1!L12</f>
        <v>12515.77</v>
      </c>
      <c r="AZ10" s="596">
        <f>[1]Hoja1!M12</f>
        <v>9908.9599999999991</v>
      </c>
      <c r="BA10" s="596">
        <f>[1]Hoja1!N12</f>
        <v>10836.81</v>
      </c>
      <c r="BB10" s="596">
        <f>[1]Hoja1!O12</f>
        <v>10778.08</v>
      </c>
      <c r="BC10" s="596">
        <f>[1]Hoja1!P12</f>
        <v>15191.72</v>
      </c>
      <c r="BD10" s="596">
        <f>[1]Hoja1!Q12</f>
        <v>19419.689999999999</v>
      </c>
      <c r="BE10" s="596">
        <f>[1]Hoja1!R12</f>
        <v>24019.22</v>
      </c>
      <c r="BF10" s="596">
        <f>[1]Hoja1!U12</f>
        <v>12489.28</v>
      </c>
      <c r="BG10" s="596">
        <f>[1]Hoja1!V12</f>
        <v>9970.83</v>
      </c>
      <c r="BH10" s="596">
        <f>[1]Hoja1!W12</f>
        <v>12337.06</v>
      </c>
      <c r="BI10" s="596">
        <f>[1]Hoja1!X12</f>
        <v>12867.97</v>
      </c>
      <c r="BJ10" s="596">
        <f>[1]Hoja1!Y12</f>
        <v>12990.91</v>
      </c>
      <c r="BK10" s="596">
        <f>[1]Hoja1!Z12</f>
        <v>18719.759999999998</v>
      </c>
      <c r="BL10" s="596">
        <f>[1]Hoja1!AA12</f>
        <v>30207.29</v>
      </c>
      <c r="BM10" s="596">
        <f>[1]Hoja1!AC12</f>
        <v>14583.35</v>
      </c>
      <c r="BN10" s="596">
        <f>[1]Hoja1!AD12</f>
        <v>15393.32</v>
      </c>
      <c r="BO10" s="596">
        <f>[1]Hoja1!AE12</f>
        <v>12169.76</v>
      </c>
      <c r="BP10" s="596">
        <f>[1]Hoja1!AF12</f>
        <v>12030.25</v>
      </c>
      <c r="BQ10" s="596">
        <f>[1]Hoja1!AG12</f>
        <v>12956.5</v>
      </c>
      <c r="BR10" s="596">
        <f>[1]Hoja1!AH12</f>
        <v>17345.93</v>
      </c>
      <c r="BS10" s="596">
        <f>[1]Hoja1!AI12</f>
        <v>28125.24</v>
      </c>
      <c r="BT10" s="596">
        <f>[1]Hoja1!AK12</f>
        <v>14860.879000000001</v>
      </c>
      <c r="BU10" s="596">
        <f>[1]Hoja1!AL12</f>
        <v>9776.3160000000007</v>
      </c>
      <c r="BV10" s="596">
        <f>[1]Hoja1!AM12</f>
        <v>19699.3125</v>
      </c>
      <c r="BW10" s="596">
        <f>[1]Hoja1!AN12</f>
        <v>17232.510000000002</v>
      </c>
      <c r="BX10" s="596">
        <f>[1]Hoja1!AO12</f>
        <v>12919.180499999999</v>
      </c>
      <c r="BY10" s="596">
        <f>[1]Hoja1!AP12</f>
        <v>19169.142999999996</v>
      </c>
      <c r="BZ10" s="596">
        <f>[1]Hoja1!AQ12</f>
        <v>29402.675999999999</v>
      </c>
      <c r="CA10" s="596">
        <f>[1]Hoja1!AS12</f>
        <v>10738.475</v>
      </c>
      <c r="CB10" s="596">
        <f>[1]Hoja1!AT12</f>
        <v>20644.634999999998</v>
      </c>
      <c r="CC10" s="596">
        <f>[1]Hoja1!AU12</f>
        <v>11994.281499999999</v>
      </c>
      <c r="CD10" s="596">
        <f>[1]Hoja1!AV12</f>
        <v>10603.805</v>
      </c>
      <c r="CE10" s="596">
        <f>[1]Hoja1!AW12</f>
        <v>9691.264000000001</v>
      </c>
      <c r="CF10" s="596">
        <f>[1]Hoja1!AX12</f>
        <v>21901.875</v>
      </c>
      <c r="CG10" s="596">
        <f>[1]Hoja1!AY12</f>
        <v>23274.743999999999</v>
      </c>
      <c r="CH10" s="596">
        <f>[1]Hoja1!BA12</f>
        <v>12244.365</v>
      </c>
      <c r="CI10" s="596">
        <f>[1]Hoja1!BB12</f>
        <v>9837.3874999999989</v>
      </c>
      <c r="CJ10" s="596">
        <f>[1]Hoja1!BC12</f>
        <v>8129.8360000000011</v>
      </c>
      <c r="CK10" s="596">
        <f>[1]Hoja1!BD12</f>
        <v>13502.995000000003</v>
      </c>
      <c r="CL10" s="596">
        <f>[1]Hoja1!BE12</f>
        <v>10141.067999999999</v>
      </c>
      <c r="CM10" s="596">
        <f>[1]Hoja1!BF12</f>
        <v>19505.264999999999</v>
      </c>
      <c r="CN10" s="596">
        <f>[1]Hoja1!BG12</f>
        <v>30216.314699999999</v>
      </c>
      <c r="CO10" s="596">
        <f>[1]Hoja1!BJ12</f>
        <v>10689.06</v>
      </c>
      <c r="CP10" s="596">
        <f>[1]Hoja1!BK12</f>
        <v>12932.53</v>
      </c>
      <c r="CQ10" s="596">
        <f>[1]Hoja1!BL12</f>
        <v>21367.14</v>
      </c>
      <c r="CR10" s="596">
        <f>[1]Hoja1!BM12</f>
        <v>13337.96</v>
      </c>
      <c r="CS10" s="596">
        <f>[1]Hoja1!BN12</f>
        <v>17383.53</v>
      </c>
      <c r="CT10" s="596">
        <f>[1]Hoja1!BO12</f>
        <v>20000.5</v>
      </c>
      <c r="CU10" s="596">
        <f>[1]Hoja1!BP12</f>
        <v>26905.360000000001</v>
      </c>
      <c r="CV10" s="596">
        <f>[1]Hoja1!BR12</f>
        <v>15642.53</v>
      </c>
      <c r="CW10" s="596">
        <f>[1]Hoja1!BS12</f>
        <v>13519.62</v>
      </c>
      <c r="CX10" s="596">
        <f>[1]Hoja1!BT12</f>
        <v>17425.36</v>
      </c>
      <c r="CY10" s="596">
        <f>[1]Hoja1!BU12</f>
        <v>20264.09</v>
      </c>
      <c r="CZ10" s="596">
        <f>[1]Hoja1!BV12</f>
        <v>30967.72</v>
      </c>
      <c r="DA10" s="596">
        <f>[1]Hoja1!BW12</f>
        <v>19142.009999999998</v>
      </c>
      <c r="DB10" s="596">
        <f>[1]Hoja1!BX12</f>
        <v>31587.23</v>
      </c>
      <c r="DC10" s="596">
        <f>[1]Hoja1!BZ12</f>
        <v>9387.39</v>
      </c>
      <c r="DD10" s="596">
        <f>[1]Hoja1!CA12</f>
        <v>17492.39</v>
      </c>
      <c r="DE10" s="596">
        <f>[1]Hoja1!CB12</f>
        <v>18375.919999999998</v>
      </c>
      <c r="DF10" s="596">
        <f>[1]Hoja1!CC12</f>
        <v>17907.919999999998</v>
      </c>
      <c r="DG10" s="596">
        <f>[1]Hoja1!CD12</f>
        <v>22471.89</v>
      </c>
      <c r="DH10" s="596">
        <f>[1]Hoja1!CE12</f>
        <v>32835.81</v>
      </c>
      <c r="DI10" s="596">
        <f>[1]Hoja1!CF12</f>
        <v>39307.949999999997</v>
      </c>
      <c r="DJ10" s="596">
        <f>[1]Hoja1!CH12</f>
        <v>16571.29</v>
      </c>
      <c r="DK10" s="596">
        <f>[1]Hoja1!CI12</f>
        <v>23303.47</v>
      </c>
      <c r="DL10" s="596">
        <f>[1]Hoja1!CJ12</f>
        <v>20224.05</v>
      </c>
      <c r="DM10" s="596">
        <f>[1]Hoja1!CK12</f>
        <v>25202.49</v>
      </c>
      <c r="DN10" s="596">
        <f>[1]Hoja1!CL12</f>
        <v>25347.25</v>
      </c>
      <c r="DO10" s="596">
        <f>[1]Hoja1!CM12</f>
        <v>38612.199999999997</v>
      </c>
      <c r="DP10" s="596">
        <f>[1]Hoja1!CN12</f>
        <v>60777.279999999999</v>
      </c>
      <c r="DQ10" s="596">
        <f>[1]Hoja1!CQ12</f>
        <v>57141.03</v>
      </c>
      <c r="DR10" s="596">
        <f>[1]Hoja1!CR12</f>
        <v>16100.37</v>
      </c>
      <c r="DS10" s="596">
        <f>[1]Hoja1!CS12</f>
        <v>16984.36</v>
      </c>
      <c r="DT10" s="596">
        <f>[1]Hoja1!CT12</f>
        <v>44582.13</v>
      </c>
      <c r="DU10" s="596">
        <f>[1]Hoja1!CU12</f>
        <v>20638.39</v>
      </c>
      <c r="DV10" s="596">
        <f>[1]Hoja1!CV12</f>
        <v>31214.38</v>
      </c>
      <c r="DW10" s="596">
        <f>[1]Hoja1!CW12</f>
        <v>48391.45</v>
      </c>
      <c r="DX10" s="596">
        <f>[1]Hoja1!CY12</f>
        <v>12171.334499999999</v>
      </c>
      <c r="DY10" s="596">
        <f>[1]Hoja1!CZ12</f>
        <v>47000.131999999998</v>
      </c>
      <c r="DZ10" s="596">
        <f>[1]Hoja1!DA12</f>
        <v>49893.957499999997</v>
      </c>
      <c r="EA10" s="596">
        <f>[1]Hoja1!DB12</f>
        <v>55469.007999999994</v>
      </c>
      <c r="EB10" s="596">
        <f>[1]Hoja1!DC12</f>
        <v>21283.77</v>
      </c>
      <c r="EC10" s="596">
        <f>[1]Hoja1!DD12</f>
        <v>29101.793999999998</v>
      </c>
      <c r="ED10" s="596">
        <f>[1]Hoja1!DE12</f>
        <v>46380.929099999994</v>
      </c>
      <c r="EE10" s="596">
        <f>[1]Hoja1!DG12</f>
        <v>19562.196</v>
      </c>
      <c r="EF10" s="596">
        <f>[1]Hoja1!DH12</f>
        <v>18259.899000000001</v>
      </c>
      <c r="EG10" s="596">
        <f>[1]Hoja1!DI12</f>
        <v>24586.694000000003</v>
      </c>
      <c r="EH10" s="596">
        <f>[1]Hoja1!DJ12</f>
        <v>16453.602000000003</v>
      </c>
      <c r="EI10" s="596">
        <f>[1]Hoja1!DK12</f>
        <v>22522.0065</v>
      </c>
      <c r="EJ10" s="596">
        <f>[1]Hoja1!DL12</f>
        <v>23795.975999999999</v>
      </c>
      <c r="EK10" s="596">
        <f>[1]Hoja1!DM12</f>
        <v>40152.974499999997</v>
      </c>
      <c r="EL10" s="596">
        <f>[1]Hoja1!DO12</f>
        <v>13422.024000000001</v>
      </c>
      <c r="EM10" s="596">
        <f>[1]Hoja1!DP12</f>
        <v>22983.612499999999</v>
      </c>
      <c r="EN10" s="596">
        <f>[1]Hoja1!DQ12</f>
        <v>13090.396000000002</v>
      </c>
      <c r="EO10" s="596">
        <f>[1]Hoja1!DR12</f>
        <v>13294.149000000001</v>
      </c>
      <c r="EP10" s="596">
        <f>[1]Hoja1!DS12</f>
        <v>18986.085999999999</v>
      </c>
      <c r="EQ10" s="596">
        <f>[1]Hoja1!DT12</f>
        <v>28090.543000000001</v>
      </c>
      <c r="ER10" s="596">
        <f>[1]Hoja1!DU12</f>
        <v>29804.6502</v>
      </c>
      <c r="ES10" s="596">
        <f>[1]Hoja1!DX12</f>
        <v>12764.083500000001</v>
      </c>
      <c r="ET10" s="596">
        <f>[1]Hoja1!DY12</f>
        <v>12760.583999999999</v>
      </c>
      <c r="EU10" s="596">
        <f>[1]Hoja1!DZ12</f>
        <v>15741.729000000003</v>
      </c>
      <c r="EV10" s="596">
        <f>[1]Hoja1!EA12</f>
        <v>21642.404999999999</v>
      </c>
      <c r="EW10" s="596">
        <f>[1]Hoja1!EB12</f>
        <v>15929.497500000001</v>
      </c>
      <c r="EX10" s="596">
        <f>[1]Hoja1!EC12</f>
        <v>18811.442999999999</v>
      </c>
      <c r="EY10" s="596">
        <f>[1]Hoja1!ED12</f>
        <v>31584.619000000002</v>
      </c>
      <c r="EZ10" s="596">
        <f>[1]Hoja1!EF12</f>
        <v>17234.932000000001</v>
      </c>
      <c r="FA10" s="596">
        <f>[1]Hoja1!EG12</f>
        <v>17657.101000000002</v>
      </c>
      <c r="FB10" s="596">
        <f>[1]Hoja1!EH12</f>
        <v>20150.284</v>
      </c>
      <c r="FC10" s="596">
        <f>[1]Hoja1!EI12</f>
        <v>16656.816000000003</v>
      </c>
      <c r="FD10" s="596">
        <f>[1]Hoja1!EJ12</f>
        <v>20124.949999999997</v>
      </c>
      <c r="FE10" s="596">
        <f>[1]Hoja1!EK12</f>
        <v>27093.225000000002</v>
      </c>
      <c r="FF10" s="596">
        <f>[1]Hoja1!EL12</f>
        <v>39037.950000000004</v>
      </c>
      <c r="FG10" s="596">
        <f>[1]Hoja1!EN12</f>
        <v>11127.1355</v>
      </c>
      <c r="FH10" s="596">
        <f>[1]Hoja1!EO12</f>
        <v>15381.054499999998</v>
      </c>
      <c r="FI10" s="596">
        <f>[1]Hoja1!EP12</f>
        <v>14730.0195</v>
      </c>
      <c r="FJ10" s="596">
        <f>[1]Hoja1!EQ12</f>
        <v>20126.587</v>
      </c>
      <c r="FK10" s="596">
        <f>[1]Hoja1!ER12</f>
        <v>20409.907500000001</v>
      </c>
      <c r="FL10" s="596">
        <f>[1]Hoja1!ES12</f>
        <v>23893.069200000002</v>
      </c>
      <c r="FM10" s="596">
        <f>[1]Hoja1!ET12</f>
        <v>38355.787100000001</v>
      </c>
      <c r="FN10" s="596">
        <f>[1]Hoja1!EV12</f>
        <v>21570.324000000001</v>
      </c>
      <c r="FO10" s="596">
        <f>[1]Hoja1!EW12</f>
        <v>13144.9715</v>
      </c>
      <c r="FP10" s="596">
        <f>[1]Hoja1!EX12</f>
        <v>18495.875499999998</v>
      </c>
      <c r="FQ10" s="596">
        <f>[1]Hoja1!EY12</f>
        <v>11606.535999999998</v>
      </c>
      <c r="FR10" s="596">
        <f>[1]Hoja1!EZ12</f>
        <v>19266.2605</v>
      </c>
      <c r="FS10" s="596">
        <f>[1]Hoja1!FA12</f>
        <v>25447.422000000002</v>
      </c>
      <c r="FT10" s="596">
        <f>[1]Hoja1!FB12</f>
        <v>23433.888000000003</v>
      </c>
      <c r="FU10" s="596">
        <f>[1]Hoja1!FD12</f>
        <v>12602.997000000001</v>
      </c>
      <c r="FV10" s="596">
        <f>[1]Hoja1!FE12</f>
        <v>15454.240499999998</v>
      </c>
      <c r="FW10" s="596">
        <f>[1]Hoja1!FF12</f>
        <v>24145.748000000003</v>
      </c>
      <c r="FX10" s="596">
        <f>[1]Hoja1!FG12</f>
        <v>17163.650000000001</v>
      </c>
      <c r="FY10" s="596">
        <f>[1]Hoja1!FH12</f>
        <v>23081.987499999999</v>
      </c>
      <c r="FZ10" s="596">
        <f>[1]Hoja1!FI12</f>
        <v>28231.848000000002</v>
      </c>
      <c r="GA10" s="596">
        <f>[1]Hoja1!FJ12</f>
        <v>38832.200000000004</v>
      </c>
      <c r="GB10" s="596">
        <f>[1]Hoja1!FM12</f>
        <v>20980.646000000001</v>
      </c>
      <c r="GC10" s="596">
        <f>[1]Hoja1!FN12</f>
        <v>25588.618000000002</v>
      </c>
      <c r="GD10" s="596">
        <f>[1]Hoja1!FO12</f>
        <v>23167.4745</v>
      </c>
      <c r="GE10" s="596">
        <f>[1]Hoja1!FP12</f>
        <v>23936.639999999999</v>
      </c>
      <c r="GF10" s="596">
        <f>[1]Hoja1!FQ12</f>
        <v>27454.594000000001</v>
      </c>
      <c r="GG10" s="596">
        <f>[1]Hoja1!FR12</f>
        <v>29332.350000000002</v>
      </c>
      <c r="GH10" s="612">
        <f>[1]Hoja1!FS12</f>
        <v>46733.665000000008</v>
      </c>
      <c r="GI10" s="596">
        <f>[1]Hoja1!FU12</f>
        <v>12697.669600000001</v>
      </c>
      <c r="GJ10" s="596">
        <f>[1]Hoja1!FV12</f>
        <v>22521.059000000001</v>
      </c>
      <c r="GK10" s="596">
        <f>[1]Hoja1!FW12</f>
        <v>22653.752</v>
      </c>
      <c r="GL10" s="596">
        <f>[1]Hoja1!FX12</f>
        <v>25780.492999999999</v>
      </c>
      <c r="GM10" s="596">
        <f>[1]Hoja1!FY12</f>
        <v>23002.737499999999</v>
      </c>
      <c r="GN10" s="596">
        <f>[1]Hoja1!FZ12</f>
        <v>27467.991400000003</v>
      </c>
      <c r="GO10" s="596">
        <f>[1]Hoja1!GA12</f>
        <v>35097.468000000001</v>
      </c>
      <c r="GP10" s="596">
        <f>[1]Hoja1!GC12</f>
        <v>15968.646999999999</v>
      </c>
      <c r="GQ10" s="596">
        <f>[1]Hoja1!GD12</f>
        <v>26333.543999999998</v>
      </c>
      <c r="GR10" s="596">
        <f>[1]Hoja1!GE12</f>
        <v>19457.663999999997</v>
      </c>
      <c r="GS10" s="596">
        <f>[1]Hoja1!GF12</f>
        <v>28096.0785</v>
      </c>
      <c r="GT10" s="596">
        <f>[1]Hoja1!GG12</f>
        <v>25652.688000000002</v>
      </c>
      <c r="GU10" s="596">
        <f>[1]Hoja1!GH12</f>
        <v>38698.619999999995</v>
      </c>
      <c r="GV10" s="596">
        <f>[1]Hoja1!GI12</f>
        <v>43083.036500000002</v>
      </c>
      <c r="GW10" s="596">
        <f>[1]Hoja1!GK12</f>
        <v>17029.987499999999</v>
      </c>
      <c r="GX10" s="596">
        <f>[1]Hoja1!GL12</f>
        <v>17298.072</v>
      </c>
      <c r="GY10" s="596">
        <f>[1]Hoja1!GM12</f>
        <v>24732.498</v>
      </c>
      <c r="GZ10" s="596">
        <f>[1]Hoja1!GN12</f>
        <v>17735.867999999999</v>
      </c>
      <c r="HA10" s="596">
        <f>[1]Hoja1!GO12</f>
        <v>21673.308000000001</v>
      </c>
      <c r="HB10" s="596">
        <f>[1]Hoja1!GP12</f>
        <v>27954.958500000001</v>
      </c>
      <c r="HC10" s="596">
        <f>[1]Hoja1!GQ12</f>
        <v>35343.243000000002</v>
      </c>
      <c r="HD10" s="596">
        <f>[1]Hoja1!GT12</f>
        <v>16830.019500000002</v>
      </c>
      <c r="HE10" s="596">
        <f>[1]Hoja1!GU12</f>
        <v>16586.95</v>
      </c>
      <c r="HF10" s="596">
        <f>[1]Hoja1!GV12</f>
        <v>17350.146000000001</v>
      </c>
      <c r="HG10" s="596">
        <f>[1]Hoja1!GW12</f>
        <v>18018.843999999997</v>
      </c>
      <c r="HH10" s="596">
        <f>[1]Hoja1!GX12</f>
        <v>16748.120999999999</v>
      </c>
      <c r="HI10" s="596">
        <f>[1]Hoja1!GY12</f>
        <v>27348.023499999996</v>
      </c>
      <c r="HJ10" s="596">
        <f>[1]Hoja1!GZ12</f>
        <v>50394.576200000003</v>
      </c>
      <c r="HK10" s="596">
        <f>[1]Hoja1!HB12</f>
        <v>17710.077000000001</v>
      </c>
      <c r="HL10" s="596">
        <f>[1]Hoja1!HC12</f>
        <v>19278.215000000004</v>
      </c>
      <c r="HM10" s="596">
        <f>[1]Hoja1!HD12</f>
        <v>18350.013000000003</v>
      </c>
      <c r="HN10" s="596">
        <f>[1]Hoja1!HE12</f>
        <v>22328.921999999999</v>
      </c>
      <c r="HO10" s="596">
        <f>[1]Hoja1!HF12</f>
        <v>17312.268</v>
      </c>
      <c r="HP10" s="596">
        <f>[1]Hoja1!HG12</f>
        <v>30087.851999999999</v>
      </c>
      <c r="HQ10" s="596">
        <f>[1]Hoja1!HH12</f>
        <v>35838.01</v>
      </c>
      <c r="HR10" s="596">
        <f>[1]Hoja1!HJ12</f>
        <v>16849.536</v>
      </c>
      <c r="HS10" s="596">
        <f>[1]Hoja1!HK12</f>
        <v>23171.430499999999</v>
      </c>
      <c r="HT10" s="596">
        <f>[1]Hoja1!HL12</f>
        <v>17249.663999999997</v>
      </c>
      <c r="HU10" s="596">
        <f>[1]Hoja1!HM12</f>
        <v>18229.115999999998</v>
      </c>
      <c r="HV10" s="596">
        <f>[1]Hoja1!HN12</f>
        <v>18685.0275</v>
      </c>
      <c r="HW10" s="596">
        <f>[1]Hoja1!HO12</f>
        <v>24739.859999999997</v>
      </c>
      <c r="HX10" s="596">
        <f>[1]Hoja1!HP12</f>
        <v>31629.454500000003</v>
      </c>
      <c r="HY10" s="596">
        <f>[1]Hoja1!HR12</f>
        <v>22348.110999999997</v>
      </c>
      <c r="HZ10" s="596">
        <f>[1]Hoja1!HS12</f>
        <v>23541.224999999999</v>
      </c>
      <c r="IA10" s="596">
        <f>[1]Hoja1!HT12</f>
        <v>20157.449000000001</v>
      </c>
      <c r="IB10" s="596">
        <f>[1]Hoja1!HU12</f>
        <v>20162.834999999999</v>
      </c>
      <c r="IC10" s="596">
        <f>[1]Hoja1!HV12</f>
        <v>25363.287500000002</v>
      </c>
      <c r="ID10" s="596">
        <f>[1]Hoja1!HW12</f>
        <v>29828.777000000002</v>
      </c>
      <c r="IE10" s="596">
        <f>[1]Hoja1!HX12</f>
        <v>41319.316500000008</v>
      </c>
      <c r="IF10" s="596">
        <f>[1]Hoja1!IA12</f>
        <v>28264.981500000002</v>
      </c>
      <c r="IG10" s="596">
        <f>[1]Hoja1!IB12</f>
        <v>20890.6005</v>
      </c>
      <c r="IH10" s="596">
        <f>[1]Hoja1!IC12</f>
        <v>240014.80650000001</v>
      </c>
      <c r="II10" s="596">
        <f>[1]Hoja1!ID12</f>
        <v>14709.6299</v>
      </c>
      <c r="IJ10" s="596">
        <f>[1]Hoja1!IE12</f>
        <v>19392.7716</v>
      </c>
      <c r="IK10" s="596">
        <f>[1]Hoja1!IF12</f>
        <v>19840.672299999998</v>
      </c>
      <c r="IL10" s="596">
        <f>[1]Hoja1!IG12</f>
        <v>26196.3135</v>
      </c>
      <c r="IM10" s="596">
        <f>[1]Hoja1!II12</f>
        <v>21491.514000000003</v>
      </c>
      <c r="IN10" s="596">
        <f>[1]Hoja1!IJ12</f>
        <v>21805.703999999998</v>
      </c>
      <c r="IO10" s="596">
        <f>[1]Hoja1!IK12</f>
        <v>15100.722000000002</v>
      </c>
      <c r="IP10" s="596">
        <f>[1]Hoja1!IL12</f>
        <v>20418.263999999999</v>
      </c>
      <c r="IQ10" s="596">
        <f>[1]Hoja1!IM12</f>
        <v>19714.574000000001</v>
      </c>
      <c r="IR10" s="596">
        <f>[1]Hoja1!IN12</f>
        <v>23394.748</v>
      </c>
      <c r="IS10" s="596">
        <f>[1]Hoja1!IO12</f>
        <v>30212.479000000003</v>
      </c>
      <c r="IT10" s="596">
        <f>[1]Hoja1!IQ12</f>
        <v>17790.491999999998</v>
      </c>
      <c r="IU10" s="596">
        <f>[1]Hoja1!IR12</f>
        <v>18160.549000000003</v>
      </c>
      <c r="IV10" s="596">
        <f>[1]Hoja1!IS12</f>
        <v>22504.261999999999</v>
      </c>
      <c r="IW10" s="596">
        <f>[1]Hoja1!IT12</f>
        <v>27571.136999999999</v>
      </c>
      <c r="IX10" s="596">
        <f>[1]Hoja1!IU12</f>
        <v>26359.443000000003</v>
      </c>
      <c r="IY10" s="596">
        <f>[1]Hoja1!IV12</f>
        <v>27075.685000000001</v>
      </c>
      <c r="IZ10" s="596">
        <f>[1]Hoja1!IW12</f>
        <v>30584.171999999999</v>
      </c>
      <c r="JA10" s="596">
        <f>[1]Hoja1!IY12</f>
        <v>9751.2875000000004</v>
      </c>
      <c r="JB10" s="596">
        <f>[1]Hoja1!IZ12</f>
        <v>13042.517999999998</v>
      </c>
      <c r="JC10" s="596">
        <f>[1]Hoja1!JA12</f>
        <v>13465.8125</v>
      </c>
      <c r="JD10" s="596">
        <f>[1]Hoja1!JB12</f>
        <v>12534.395999999999</v>
      </c>
      <c r="JE10" s="596">
        <f>[1]Hoja1!JC12</f>
        <v>13484.072</v>
      </c>
      <c r="JF10" s="596">
        <f>[1]Hoja1!JD12</f>
        <v>19985.987999999998</v>
      </c>
      <c r="JG10" s="596">
        <f>[1]Hoja1!JE12</f>
        <v>26389.715000000004</v>
      </c>
      <c r="JH10" s="596">
        <f>[1]Hoja1!JG12</f>
        <v>11848.797999999999</v>
      </c>
      <c r="JI10" s="596">
        <f>[1]Hoja1!JH12</f>
        <v>12088.967999999999</v>
      </c>
      <c r="JJ10" s="596">
        <f>[1]Hoja1!JI12</f>
        <v>17741.651999999998</v>
      </c>
      <c r="JK10" s="596">
        <f>[1]Hoja1!JJ12</f>
        <v>10312.583999999999</v>
      </c>
      <c r="JL10" s="596">
        <f>[1]Hoja1!JK12</f>
        <v>17916.547999999999</v>
      </c>
      <c r="JM10" s="596">
        <f>[1]Hoja1!JL12</f>
        <v>19434.775500000003</v>
      </c>
      <c r="JN10" s="596">
        <f>[1]Hoja1!JM12</f>
        <v>25828.267499999998</v>
      </c>
      <c r="JO10" s="596">
        <f>[1]Hoja1!JP12</f>
        <v>13319.097000000002</v>
      </c>
      <c r="JP10" s="596">
        <f>[1]Hoja1!JQ12</f>
        <v>16359.728000000001</v>
      </c>
      <c r="JQ10" s="596">
        <f>[1]Hoja1!JR12</f>
        <v>12701.567999999999</v>
      </c>
      <c r="JR10" s="596">
        <f>[1]Hoja1!JS12</f>
        <v>11315.82</v>
      </c>
      <c r="JS10" s="596">
        <f>[1]Hoja1!JT12</f>
        <v>14304.444000000001</v>
      </c>
      <c r="JT10" s="596">
        <f>[1]Hoja1!JU12</f>
        <v>22239.96</v>
      </c>
      <c r="JU10" s="596">
        <f>[1]Hoja1!JV12</f>
        <v>25088.756000000001</v>
      </c>
      <c r="JV10" s="596">
        <f>[1]Hoja1!JX12</f>
        <v>10800.504000000001</v>
      </c>
      <c r="JW10" s="596">
        <f>[1]Hoja1!JY12</f>
        <v>15745.179600000001</v>
      </c>
      <c r="JX10" s="596">
        <f>[1]Hoja1!JZ12</f>
        <v>14073.619499999999</v>
      </c>
      <c r="JY10" s="596">
        <f>[1]Hoja1!KA12</f>
        <v>13064.974999999999</v>
      </c>
      <c r="JZ10" s="596">
        <f>[1]Hoja1!KB12</f>
        <v>16705.689000000002</v>
      </c>
      <c r="KA10" s="596">
        <f>[1]Hoja1!KC12</f>
        <v>26432.265599999999</v>
      </c>
      <c r="KB10" s="596">
        <f>[1]Hoja1!KD12</f>
        <v>35024.594000000005</v>
      </c>
      <c r="KC10" s="596">
        <f>[1]Hoja1!KF12</f>
        <v>17045.572</v>
      </c>
      <c r="KD10" s="596">
        <f>[1]Hoja1!KG12</f>
        <v>17215.153999999999</v>
      </c>
      <c r="KE10" s="596">
        <f>[1]Hoja1!KH12</f>
        <v>23578.783499999998</v>
      </c>
      <c r="KF10" s="596">
        <f>[1]Hoja1!KI12</f>
        <v>24599.144</v>
      </c>
      <c r="KG10" s="596">
        <f>[1]Hoja1!KJ12</f>
        <v>19324.960200000001</v>
      </c>
      <c r="KH10" s="596">
        <f>[1]Hoja1!KK12</f>
        <v>28717.091</v>
      </c>
      <c r="KI10" s="596">
        <f>[1]Hoja1!KL12</f>
        <v>41963.902000000002</v>
      </c>
      <c r="KJ10" s="596">
        <f>[1]Hoja1!KN12</f>
        <v>15431.473599999999</v>
      </c>
      <c r="KK10" s="596">
        <f>[1]Hoja1!KO12</f>
        <v>24042.648000000001</v>
      </c>
      <c r="KL10" s="596">
        <f>[1]Hoja1!KP12</f>
        <v>32486.626</v>
      </c>
      <c r="KM10" s="596">
        <f>[1]Hoja1!KQ12</f>
        <v>36555.912499999999</v>
      </c>
      <c r="KN10" s="596">
        <f>[1]Hoja1!KR12</f>
        <v>57517.095999999998</v>
      </c>
      <c r="KO10" s="596">
        <f>[1]Hoja1!KS12</f>
        <v>63058.515599999992</v>
      </c>
      <c r="KP10" s="596">
        <f>[1]Hoja1!KT12</f>
        <v>85553.527500000011</v>
      </c>
      <c r="KQ10" s="596">
        <f>[1]Hoja1!KW12</f>
        <v>33856.525500000003</v>
      </c>
      <c r="KR10" s="596">
        <f>[1]Hoja1!KX12</f>
        <v>65897.575999999986</v>
      </c>
      <c r="KS10" s="596">
        <f>[1]Hoja1!KY12</f>
        <v>31104.061499999996</v>
      </c>
      <c r="KT10" s="596">
        <f>[1]Hoja1!KZ12</f>
        <v>13853.888999999999</v>
      </c>
      <c r="KU10" s="596">
        <f>[1]Hoja1!LA12</f>
        <v>15988.921499999999</v>
      </c>
      <c r="KV10" s="596">
        <f>[1]Hoja1!LB12</f>
        <v>23179.691999999999</v>
      </c>
      <c r="KW10" s="596">
        <f>[1]Hoja1!LC12</f>
        <v>33853.455999999998</v>
      </c>
      <c r="KX10" s="596">
        <f>[1]Hoja1!LE12</f>
        <v>15565.494000000001</v>
      </c>
      <c r="KY10" s="596">
        <f>[1]Hoja1!LF12</f>
        <v>18805.848000000002</v>
      </c>
      <c r="KZ10" s="596">
        <f>[1]Hoja1!LG12</f>
        <v>18237.876</v>
      </c>
      <c r="LA10" s="596">
        <f>[1]Hoja1!LH12</f>
        <v>16739.002</v>
      </c>
      <c r="LB10" s="596">
        <f>[1]Hoja1!LI12</f>
        <v>17576.603999999999</v>
      </c>
      <c r="LC10" s="596">
        <f>[1]Hoja1!LJ12</f>
        <v>23873.232</v>
      </c>
      <c r="LD10" s="596">
        <f>[1]Hoja1!LK12</f>
        <v>41538.808499999999</v>
      </c>
      <c r="LE10" s="596">
        <f>[1]Hoja1!LM12</f>
        <v>18716.272999999997</v>
      </c>
      <c r="LF10" s="596">
        <f>[1]Hoja1!LN12</f>
        <v>23784.503999999997</v>
      </c>
      <c r="LG10" s="596">
        <f>[1]Hoja1!LO12</f>
        <v>35802.107000000004</v>
      </c>
      <c r="LH10" s="596">
        <f>[1]Hoja1!LP12</f>
        <v>41186.025000000001</v>
      </c>
      <c r="LI10" s="596">
        <f>[1]Hoja1!LQ12</f>
        <v>30711.54</v>
      </c>
      <c r="LJ10" s="596">
        <f>[1]Hoja1!LR12</f>
        <v>40208.243199999997</v>
      </c>
      <c r="LK10" s="596">
        <f>[1]Hoja1!LS12</f>
        <v>54433.438500000004</v>
      </c>
      <c r="LL10" s="596">
        <f>[1]Hoja1!LU12</f>
        <v>39345.912499999999</v>
      </c>
      <c r="LM10" s="596">
        <f>[1]Hoja1!LV12</f>
        <v>52876.175000000003</v>
      </c>
      <c r="LN10" s="596">
        <f>[1]Hoja1!LW12</f>
        <v>37388.912499999999</v>
      </c>
      <c r="LO10" s="596">
        <f>[1]Hoja1!LX12</f>
        <v>42036.074999999997</v>
      </c>
      <c r="LP10" s="596">
        <f>[1]Hoja1!LY12</f>
        <v>31852.224999999999</v>
      </c>
      <c r="LQ10" s="596">
        <f>[1]Hoja1!LZ12</f>
        <v>38968.462500000001</v>
      </c>
      <c r="LR10" s="596">
        <f>[1]Hoja1!MA12</f>
        <v>59916.076500000003</v>
      </c>
      <c r="LS10" s="596">
        <f>[1]Hoja1!MD12</f>
        <v>27920.791499999999</v>
      </c>
      <c r="LT10" s="596">
        <f>[1]Hoja1!ME12</f>
        <v>36287.4015</v>
      </c>
      <c r="LU10" s="596">
        <f>[1]Hoja1!MF12</f>
        <v>44691.444000000003</v>
      </c>
      <c r="LV10" s="596">
        <f>[1]Hoja1!MG12</f>
        <v>46374.955000000009</v>
      </c>
      <c r="LW10" s="596">
        <f>[1]Hoja1!MH12</f>
        <v>51862.712</v>
      </c>
      <c r="LX10" s="596">
        <f>[1]Hoja1!MI12</f>
        <v>65460.164000000004</v>
      </c>
      <c r="LY10" s="596">
        <f>[1]Hoja1!MJ12</f>
        <v>96348.821399999986</v>
      </c>
      <c r="LZ10" s="596">
        <f>[1]Hoja1!ML12</f>
        <v>127226.13</v>
      </c>
      <c r="MA10" s="596">
        <f>[1]Hoja1!MM12</f>
        <v>42295.134000000005</v>
      </c>
      <c r="MB10" s="596">
        <f>[1]Hoja1!MN12</f>
        <v>58919.038500000002</v>
      </c>
      <c r="MC10" s="596">
        <f>[1]Hoja1!MO12</f>
        <v>62929.272000000004</v>
      </c>
      <c r="MD10" s="596">
        <f>[1]Hoja1!MP12</f>
        <v>67257.498000000007</v>
      </c>
      <c r="ME10" s="596">
        <f>[1]Hoja1!MQ12</f>
        <v>83445.001499999998</v>
      </c>
      <c r="MF10" s="596">
        <f>[1]Hoja1!MR12</f>
        <v>158893.38520000002</v>
      </c>
      <c r="MG10" s="596">
        <f>[1]Hoja1!MT12</f>
        <v>73669.532099999997</v>
      </c>
      <c r="MH10" s="596">
        <f>[1]Hoja1!MU12</f>
        <v>78062.799599999998</v>
      </c>
      <c r="MI10" s="596">
        <f>[1]Hoja1!MV12</f>
        <v>84616.548800000019</v>
      </c>
      <c r="MJ10" s="596">
        <f>[1]Hoja1!MW12</f>
        <v>81270.313600000009</v>
      </c>
      <c r="MK10" s="596">
        <f>[1]Hoja1!MX12</f>
        <v>97844.270499999999</v>
      </c>
      <c r="ML10" s="596">
        <f>[1]Hoja1!MY12</f>
        <v>97514.76</v>
      </c>
      <c r="MM10" s="596">
        <f>[1]Hoja1!MZ12</f>
        <v>151089.64499999996</v>
      </c>
      <c r="MN10" s="596">
        <f>[1]Hoja1!NB12</f>
        <v>125872.89</v>
      </c>
      <c r="MO10" s="596">
        <f>[1]Hoja1!NC12</f>
        <v>122681.57</v>
      </c>
      <c r="MP10" s="596">
        <f>[1]Hoja1!ND12</f>
        <v>137481.30000000002</v>
      </c>
      <c r="MQ10" s="596">
        <f>[1]Hoja1!NE12</f>
        <v>149111.88600000003</v>
      </c>
      <c r="MR10" s="596">
        <f>[1]Hoja1!NF12</f>
        <v>167686.85920000001</v>
      </c>
      <c r="MS10" s="596">
        <f>[1]Hoja1!NG12</f>
        <v>192641.46799999999</v>
      </c>
      <c r="MT10" s="596">
        <f>[1]Hoja1!NH12</f>
        <v>171592.008</v>
      </c>
      <c r="MU10" s="596">
        <f>[1]Hoja1!NJ12</f>
        <v>142928.073</v>
      </c>
      <c r="MV10" s="596">
        <f>[1]Hoja1!NK12</f>
        <v>0</v>
      </c>
      <c r="MW10" s="596">
        <f>[1]Hoja1!NL12</f>
        <v>29747.4555</v>
      </c>
      <c r="MX10" s="596">
        <f>[1]Hoja1!NM12</f>
        <v>25796.61</v>
      </c>
      <c r="MY10" s="596">
        <f>[1]Hoja1!NN12</f>
        <v>24036.296400000003</v>
      </c>
      <c r="MZ10" s="596">
        <f>[1]Hoja1!NO12</f>
        <v>40072.076000000008</v>
      </c>
      <c r="NA10" s="596">
        <f>[1]Hoja1!NP12</f>
        <v>31985.475000000002</v>
      </c>
      <c r="NB10" s="596">
        <f>[1]Hoja1!NS12</f>
        <v>22510.824000000001</v>
      </c>
      <c r="NC10" s="596">
        <f>[1]Hoja1!NT12</f>
        <v>0</v>
      </c>
      <c r="ND10" s="596">
        <f>[1]Hoja1!NU12</f>
        <v>16571.751</v>
      </c>
      <c r="NE10" s="596">
        <f>[1]Hoja1!NV12</f>
        <v>16217.039999999999</v>
      </c>
      <c r="NF10" s="596">
        <f>[1]Hoja1!NW12</f>
        <v>23002.385999999999</v>
      </c>
      <c r="NG10" s="596">
        <f>[1]Hoja1!NX12</f>
        <v>20803.994499999997</v>
      </c>
      <c r="NH10" s="596">
        <f>[1]Hoja1!NY12</f>
        <v>32877.396000000001</v>
      </c>
      <c r="NI10" s="596">
        <f>[1]Hoja1!OA12</f>
        <v>14359.367</v>
      </c>
      <c r="NJ10" s="596">
        <f>[1]Hoja1!OB12</f>
        <v>15031.374</v>
      </c>
      <c r="NK10" s="596">
        <f>[1]Hoja1!OC12</f>
        <v>17137.593000000001</v>
      </c>
      <c r="NL10" s="596">
        <f>[1]Hoja1!OD12</f>
        <v>15423.24</v>
      </c>
      <c r="NM10" s="596">
        <f>[1]Hoja1!OE12</f>
        <v>18402.065000000002</v>
      </c>
      <c r="NN10" s="596">
        <f>[1]Hoja1!OF12</f>
        <v>23404.880499999999</v>
      </c>
      <c r="NO10" s="596">
        <f>[1]Hoja1!OG12</f>
        <v>26752.782000000003</v>
      </c>
      <c r="NP10" s="596">
        <f>[1]Hoja1!OI12</f>
        <v>15417.244500000001</v>
      </c>
      <c r="NQ10" s="596">
        <f>[1]Hoja1!OJ12</f>
        <v>16093.3375</v>
      </c>
      <c r="NR10" s="596">
        <f>[1]Hoja1!OK12</f>
        <v>13698.0625</v>
      </c>
      <c r="NS10" s="596">
        <f>[1]Hoja1!OL12</f>
        <v>15251.124</v>
      </c>
      <c r="NT10" s="596">
        <f>[1]Hoja1!OM12</f>
        <v>14885.928</v>
      </c>
      <c r="NU10" s="596">
        <f>[1]Hoja1!ON12</f>
        <v>16977.828000000001</v>
      </c>
      <c r="NV10" s="596">
        <f>[1]Hoja1!OO12</f>
        <v>18375.440999999999</v>
      </c>
      <c r="NW10" s="596">
        <f>[1]Hoja1!OQ12</f>
        <v>14525.632000000001</v>
      </c>
      <c r="NX10" s="596">
        <f>[1]Hoja1!OR12</f>
        <v>13813.355999999998</v>
      </c>
      <c r="NY10" s="596">
        <f>[1]Hoja1!OS12</f>
        <v>13676.904</v>
      </c>
      <c r="NZ10" s="596">
        <f>[1]Hoja1!OT12</f>
        <v>17716.2405</v>
      </c>
      <c r="OA10" s="596">
        <f>[1]Hoja1!OU12</f>
        <v>15721.09</v>
      </c>
      <c r="OB10" s="596">
        <f>[1]Hoja1!OV12</f>
        <v>17521.559999999998</v>
      </c>
      <c r="OC10" s="596">
        <f>[1]Hoja1!OW12</f>
        <v>19090.490999999998</v>
      </c>
      <c r="OD10" s="596">
        <f>[1]Hoja1!OY12</f>
        <v>15208.424000000001</v>
      </c>
      <c r="OE10" s="596">
        <f>[1]Hoja1!OZ12</f>
        <v>16000.236000000001</v>
      </c>
      <c r="OF10" s="596">
        <f>[1]Hoja1!PA12</f>
        <v>11291.351999999999</v>
      </c>
      <c r="OG10" s="596">
        <f>[1]Hoja1!PB12</f>
        <v>24201.716000000004</v>
      </c>
      <c r="OH10" s="596">
        <f>[1]Hoja1!PC12</f>
        <v>12976.205</v>
      </c>
      <c r="OI10" s="596">
        <f>[1]Hoja1!PD12</f>
        <v>16948.525000000001</v>
      </c>
      <c r="OJ10" s="596">
        <f>[1]Hoja1!PE12</f>
        <v>26932.367000000002</v>
      </c>
      <c r="OK10">
        <f>[2]SUC!B39</f>
        <v>16408.22625</v>
      </c>
      <c r="OL10">
        <f>[2]SUC!C39</f>
        <v>15095.013750000002</v>
      </c>
      <c r="OM10">
        <f>[2]SUC!D39</f>
        <v>17594.752500000002</v>
      </c>
      <c r="ON10">
        <f>[2]SUC!E39</f>
        <v>18398.91375</v>
      </c>
      <c r="OO10">
        <f>[2]SUC!F39</f>
        <v>18599.490000000002</v>
      </c>
      <c r="OP10">
        <f>[2]SUC!G39</f>
        <v>29720.317500000001</v>
      </c>
      <c r="OQ10">
        <f>[2]SUC!H39</f>
        <v>38007.5625</v>
      </c>
      <c r="OR10" s="712">
        <v>27062.39</v>
      </c>
      <c r="OS10" s="712">
        <v>17389.2</v>
      </c>
      <c r="OT10" s="712">
        <v>44412.43</v>
      </c>
      <c r="OU10" s="712">
        <v>52371.24</v>
      </c>
      <c r="OV10" s="712">
        <v>15403.4</v>
      </c>
      <c r="OW10" s="712">
        <v>21426.7</v>
      </c>
      <c r="OX10" s="712">
        <v>19697.849999999999</v>
      </c>
      <c r="OY10" s="741">
        <v>14806</v>
      </c>
      <c r="OZ10" s="741">
        <v>15511</v>
      </c>
      <c r="PA10" s="741">
        <v>14542</v>
      </c>
      <c r="PB10" s="741">
        <v>14501</v>
      </c>
      <c r="PC10" s="741">
        <v>14001</v>
      </c>
      <c r="PD10" s="741">
        <v>18967</v>
      </c>
      <c r="PE10" s="741">
        <v>24243</v>
      </c>
      <c r="PF10" s="712">
        <v>19304.439999999999</v>
      </c>
      <c r="PG10" s="712">
        <v>11650.74</v>
      </c>
      <c r="PH10" s="712">
        <v>18682.38</v>
      </c>
      <c r="PI10" s="712">
        <v>16686.490000000002</v>
      </c>
      <c r="PJ10" s="712">
        <v>14394.84</v>
      </c>
      <c r="PK10" s="712">
        <v>36501.870000000003</v>
      </c>
      <c r="PL10" s="712">
        <v>35177.129999999997</v>
      </c>
      <c r="PM10" s="712">
        <v>16426.580000000002</v>
      </c>
      <c r="PN10" s="712">
        <v>16122.8</v>
      </c>
      <c r="PO10" s="712">
        <v>17121.759999999998</v>
      </c>
      <c r="PP10" s="712">
        <v>16369.9</v>
      </c>
      <c r="PQ10" s="712">
        <v>16268.82</v>
      </c>
      <c r="PR10" s="712">
        <v>20072.47</v>
      </c>
      <c r="PS10" s="712">
        <v>21089.22</v>
      </c>
      <c r="PT10" s="717">
        <v>16144.109200000001</v>
      </c>
      <c r="PU10" s="717">
        <v>15064.8649</v>
      </c>
      <c r="PV10" s="717">
        <v>18806.151399999999</v>
      </c>
      <c r="PW10" s="717">
        <v>15645.3282</v>
      </c>
      <c r="PX10" s="717">
        <v>16350.8858</v>
      </c>
      <c r="PY10" s="717">
        <v>24129.594400000002</v>
      </c>
      <c r="PZ10" s="717">
        <v>22793.695</v>
      </c>
      <c r="QA10" s="108">
        <v>14299.71</v>
      </c>
      <c r="QB10" s="108">
        <v>14635.08</v>
      </c>
      <c r="QC10" s="108">
        <v>15273.9</v>
      </c>
      <c r="QD10" s="108">
        <v>16175.88</v>
      </c>
      <c r="QE10" s="108">
        <v>15583.55</v>
      </c>
      <c r="QF10" s="108">
        <v>19655.849999999999</v>
      </c>
      <c r="QG10" s="108">
        <v>25157.25</v>
      </c>
      <c r="QH10" s="108">
        <v>15685.19</v>
      </c>
      <c r="QI10" s="108">
        <v>26248.32</v>
      </c>
      <c r="QJ10" s="108">
        <v>25774.09</v>
      </c>
      <c r="QK10" s="108">
        <v>24417.57</v>
      </c>
      <c r="QL10" s="108">
        <v>26248.95</v>
      </c>
      <c r="QM10" s="108">
        <v>16136.69</v>
      </c>
      <c r="QN10" s="108">
        <v>18396.3</v>
      </c>
      <c r="QO10" s="596">
        <v>16258.25244</v>
      </c>
      <c r="QP10" s="596">
        <v>17781.30531</v>
      </c>
      <c r="QQ10" s="596">
        <v>17171.184939999999</v>
      </c>
      <c r="QR10" s="596">
        <v>23317.820370000001</v>
      </c>
      <c r="QS10" s="596">
        <v>16961.442609999998</v>
      </c>
      <c r="QT10" s="596">
        <v>24628.606660000001</v>
      </c>
      <c r="QU10" s="596">
        <v>34976.142359999998</v>
      </c>
      <c r="QV10" s="712">
        <v>14855.56</v>
      </c>
      <c r="QW10" s="712">
        <v>18020.96</v>
      </c>
      <c r="QX10" s="712">
        <v>21340.11</v>
      </c>
      <c r="QY10" s="712">
        <v>20046.36</v>
      </c>
      <c r="QZ10" s="712">
        <v>22611.29</v>
      </c>
      <c r="RA10" s="712">
        <v>32078.67</v>
      </c>
      <c r="RB10" s="712">
        <v>31366.87</v>
      </c>
      <c r="RC10" s="108">
        <v>17551.669999999998</v>
      </c>
      <c r="RD10" s="108">
        <v>17635.830000000002</v>
      </c>
      <c r="RE10" s="108">
        <v>17500.96</v>
      </c>
      <c r="RF10" s="108">
        <v>15828.28</v>
      </c>
      <c r="RG10" s="108">
        <v>15460.08</v>
      </c>
      <c r="RH10" s="108">
        <v>21412.58</v>
      </c>
      <c r="RI10" s="108">
        <v>26174.34</v>
      </c>
      <c r="RJ10" s="108">
        <v>29215.200000000001</v>
      </c>
      <c r="RK10" s="108">
        <v>31695.3</v>
      </c>
      <c r="RL10" s="108">
        <v>38569.910000000003</v>
      </c>
      <c r="RM10" s="108">
        <v>47392.51</v>
      </c>
      <c r="RN10" s="108">
        <v>46232.98</v>
      </c>
      <c r="RO10" s="108">
        <v>69904.42</v>
      </c>
      <c r="RP10" s="108">
        <v>65547.820000000007</v>
      </c>
      <c r="RQ10">
        <v>31030.616099999999</v>
      </c>
      <c r="RR10">
        <v>24365.31481</v>
      </c>
      <c r="RS10">
        <v>45280.367769999997</v>
      </c>
      <c r="RT10">
        <v>25433.819729999999</v>
      </c>
      <c r="RU10">
        <v>18942.827150000001</v>
      </c>
      <c r="RV10">
        <v>39169.496090000001</v>
      </c>
      <c r="RW10">
        <v>42377.886720000002</v>
      </c>
      <c r="RX10">
        <v>28741.33397</v>
      </c>
      <c r="RY10">
        <v>31468.137019999998</v>
      </c>
      <c r="RZ10">
        <v>67074.990390000006</v>
      </c>
      <c r="SA10">
        <v>38088.811719999998</v>
      </c>
      <c r="SB10">
        <v>56183.205410000002</v>
      </c>
      <c r="SC10">
        <v>64136.637690000003</v>
      </c>
      <c r="SD10">
        <v>49721.488169999997</v>
      </c>
      <c r="SE10">
        <v>24276.3544</v>
      </c>
      <c r="SF10">
        <v>22667.959760000002</v>
      </c>
      <c r="SG10">
        <v>21450.79379</v>
      </c>
      <c r="SH10">
        <v>21259.962319999999</v>
      </c>
      <c r="SI10">
        <v>20250.529920000001</v>
      </c>
      <c r="SJ10">
        <v>25834.26282</v>
      </c>
      <c r="SK10">
        <v>37064.959560000003</v>
      </c>
      <c r="SL10" s="108">
        <v>19475.93</v>
      </c>
      <c r="SM10" s="108">
        <v>20279.349999999999</v>
      </c>
      <c r="SN10" s="108">
        <v>19165.490000000002</v>
      </c>
      <c r="SO10" s="108">
        <v>17600.89</v>
      </c>
      <c r="SP10" s="108">
        <v>18349.62</v>
      </c>
      <c r="SQ10" s="108">
        <v>23093.52</v>
      </c>
      <c r="SR10" s="108">
        <v>26665.98</v>
      </c>
      <c r="SS10" s="108">
        <v>18845.07</v>
      </c>
      <c r="ST10" s="108">
        <v>22056.21</v>
      </c>
      <c r="SU10" s="108">
        <v>17758.54</v>
      </c>
      <c r="SV10" s="108">
        <v>16507.87</v>
      </c>
      <c r="SW10" s="108">
        <v>17320.34</v>
      </c>
      <c r="SX10" s="108">
        <v>27189.99</v>
      </c>
      <c r="SY10" s="108">
        <v>33396.839999999997</v>
      </c>
      <c r="SZ10" s="108">
        <v>19527.759999999998</v>
      </c>
      <c r="TA10" s="108">
        <v>24238.29</v>
      </c>
      <c r="TB10" s="108">
        <v>18868.419999999998</v>
      </c>
      <c r="TC10" s="108">
        <v>20387.05</v>
      </c>
      <c r="TD10" s="108">
        <v>19829.23</v>
      </c>
      <c r="TE10" s="108">
        <v>25884.91</v>
      </c>
      <c r="TF10" s="108">
        <v>30468.5</v>
      </c>
      <c r="TG10" s="108">
        <v>24820.28</v>
      </c>
      <c r="TH10" s="108">
        <v>27228.78</v>
      </c>
      <c r="TI10" s="108">
        <v>32099.87</v>
      </c>
      <c r="TJ10" s="108">
        <v>27902.06</v>
      </c>
      <c r="TK10" s="108">
        <v>27695.69</v>
      </c>
      <c r="TL10" s="108">
        <v>44607.58</v>
      </c>
      <c r="TM10" s="108">
        <v>47502.62</v>
      </c>
      <c r="TN10" s="596">
        <v>29930.35641</v>
      </c>
      <c r="TO10" s="596">
        <v>28961.004519999999</v>
      </c>
      <c r="TP10" s="596">
        <v>29651.947069999998</v>
      </c>
      <c r="TQ10" s="596">
        <v>26851.83381</v>
      </c>
      <c r="TR10" s="596">
        <v>27337.281149999999</v>
      </c>
      <c r="TS10" s="596">
        <v>37900.61002</v>
      </c>
      <c r="TT10" s="596">
        <v>47739.617579999998</v>
      </c>
      <c r="TU10" s="108">
        <v>20882.62</v>
      </c>
      <c r="TV10" s="108">
        <v>22154.78</v>
      </c>
      <c r="TW10" s="108">
        <v>21741.56</v>
      </c>
      <c r="TX10" s="108">
        <v>24148.54</v>
      </c>
      <c r="TY10" s="108">
        <v>19705.61</v>
      </c>
      <c r="TZ10" s="108">
        <v>34240.43</v>
      </c>
      <c r="UA10" s="108">
        <v>39305.54</v>
      </c>
      <c r="UB10" s="108">
        <v>19139.990000000002</v>
      </c>
      <c r="UC10" s="108">
        <v>23534.47</v>
      </c>
      <c r="UD10" s="108">
        <v>24874.29</v>
      </c>
      <c r="UE10" s="108">
        <v>26182.93</v>
      </c>
      <c r="UF10" s="108">
        <v>31083.96</v>
      </c>
      <c r="UG10" s="108">
        <v>40447.67</v>
      </c>
      <c r="UH10" s="108">
        <v>80000</v>
      </c>
      <c r="UI10" s="108">
        <v>27597.33</v>
      </c>
      <c r="UJ10" s="108">
        <v>40025.730000000003</v>
      </c>
      <c r="UK10" s="108">
        <v>42839.05</v>
      </c>
      <c r="UL10" s="108">
        <v>34408.980000000003</v>
      </c>
      <c r="UM10" s="108">
        <v>29519.74</v>
      </c>
      <c r="UN10" s="108">
        <v>38129.949999999997</v>
      </c>
      <c r="UO10" s="108">
        <v>38754.65</v>
      </c>
      <c r="UP10" s="108">
        <v>25710.83</v>
      </c>
      <c r="UQ10" s="108">
        <v>30099.27</v>
      </c>
      <c r="UR10" s="108">
        <v>25561.68</v>
      </c>
      <c r="US10" s="108">
        <v>29402.46</v>
      </c>
      <c r="UT10" s="108">
        <v>23445.07</v>
      </c>
      <c r="UU10" s="108">
        <v>37628.75</v>
      </c>
      <c r="UV10" s="108">
        <v>36035.64</v>
      </c>
      <c r="UW10" s="596">
        <v>25171.160769999999</v>
      </c>
      <c r="UX10" s="596">
        <v>29533.340950000002</v>
      </c>
      <c r="UY10" s="596">
        <v>26105.062849999998</v>
      </c>
      <c r="UZ10" s="596">
        <v>24107.277190000001</v>
      </c>
      <c r="VA10" s="596">
        <v>27214.04362</v>
      </c>
      <c r="VB10" s="596">
        <v>38859.96761</v>
      </c>
      <c r="VC10" s="596">
        <v>37907.440260000003</v>
      </c>
      <c r="VD10" s="108">
        <v>28961.86</v>
      </c>
      <c r="VE10" s="108">
        <v>23470.080000000002</v>
      </c>
      <c r="VF10" s="108">
        <v>22818.16</v>
      </c>
      <c r="VG10" s="108">
        <v>25042</v>
      </c>
      <c r="VH10" s="108">
        <v>21138.02</v>
      </c>
      <c r="VI10" s="108">
        <v>31516.47</v>
      </c>
      <c r="VJ10" s="108">
        <v>38271.040000000001</v>
      </c>
      <c r="VK10" s="108">
        <v>21165.3</v>
      </c>
      <c r="VL10" s="108">
        <v>22956.58</v>
      </c>
      <c r="VM10" s="108">
        <v>24699.34</v>
      </c>
      <c r="VN10" s="108">
        <v>24282.84</v>
      </c>
      <c r="VO10" s="108">
        <v>20804.84</v>
      </c>
      <c r="VP10" s="108">
        <v>30005.91</v>
      </c>
      <c r="VQ10" s="108">
        <v>34980.080000000002</v>
      </c>
      <c r="VR10" s="108">
        <v>22931.505249999998</v>
      </c>
      <c r="VS10" s="108">
        <v>22285.06683</v>
      </c>
      <c r="VT10" s="108">
        <v>23682.36767</v>
      </c>
      <c r="VU10" s="108">
        <v>23113.65423</v>
      </c>
      <c r="VV10" s="108">
        <v>22517.984530000002</v>
      </c>
      <c r="VW10" s="108">
        <v>32966.090880000003</v>
      </c>
      <c r="VX10" s="108">
        <v>39012.719230000002</v>
      </c>
      <c r="VY10" s="752">
        <v>28246.29</v>
      </c>
      <c r="VZ10" s="752">
        <v>20789.48</v>
      </c>
      <c r="WA10" s="752">
        <v>24087.46</v>
      </c>
      <c r="WB10" s="752">
        <v>20348.28</v>
      </c>
      <c r="WC10" s="752">
        <v>22559.16</v>
      </c>
      <c r="WD10" s="752">
        <v>33128.68</v>
      </c>
      <c r="WE10" s="752">
        <v>40118.910000000003</v>
      </c>
      <c r="WF10" s="108">
        <v>17530.830000000002</v>
      </c>
      <c r="WG10" s="108">
        <v>15857.86</v>
      </c>
      <c r="WH10" s="108">
        <v>20878.66</v>
      </c>
      <c r="WI10" s="108">
        <v>24142.37</v>
      </c>
      <c r="WJ10" s="108">
        <v>23836.59</v>
      </c>
      <c r="WK10" s="108">
        <v>50266.54</v>
      </c>
      <c r="WL10" s="108">
        <v>73408.84</v>
      </c>
      <c r="WM10" s="108">
        <v>39821.29</v>
      </c>
      <c r="WN10" s="108">
        <v>50135.99</v>
      </c>
      <c r="WO10" s="108">
        <v>34317.300000000003</v>
      </c>
      <c r="WP10" s="108">
        <v>29873.83</v>
      </c>
      <c r="WQ10" s="108">
        <v>28448.69</v>
      </c>
      <c r="WR10" s="108">
        <v>48145.37</v>
      </c>
      <c r="WS10" s="108">
        <v>36043.35</v>
      </c>
      <c r="WT10" s="108">
        <v>23391.492760000001</v>
      </c>
      <c r="WU10" s="108">
        <v>23374.956429999998</v>
      </c>
      <c r="WV10" s="108">
        <v>24085.570540000001</v>
      </c>
      <c r="WW10" s="108">
        <v>23280.657709999999</v>
      </c>
      <c r="WX10" s="108">
        <v>24373.121159999999</v>
      </c>
      <c r="WY10" s="108">
        <v>28763.102210000001</v>
      </c>
      <c r="WZ10" s="108">
        <v>33764.828159999997</v>
      </c>
      <c r="XA10" s="108">
        <v>19724.32</v>
      </c>
      <c r="XB10" s="108">
        <v>21627.65</v>
      </c>
      <c r="XC10" s="108">
        <v>19073.37</v>
      </c>
      <c r="XD10" s="108">
        <v>19680.650000000001</v>
      </c>
      <c r="XE10" s="108">
        <v>22500.06</v>
      </c>
      <c r="XF10" s="108">
        <v>22768.1</v>
      </c>
      <c r="XG10" s="108">
        <v>33098.76</v>
      </c>
      <c r="XH10" s="108">
        <v>21059.691409999999</v>
      </c>
      <c r="XI10" s="108">
        <v>21930.755280000001</v>
      </c>
      <c r="XJ10" s="108">
        <v>22622.13106</v>
      </c>
      <c r="XK10" s="108">
        <v>23350.02852</v>
      </c>
      <c r="XL10" s="108">
        <v>24658.714070000002</v>
      </c>
      <c r="XM10" s="108">
        <v>29735.428520000001</v>
      </c>
      <c r="XN10" s="108">
        <v>37398.697659999998</v>
      </c>
      <c r="XO10" s="108">
        <v>33731.325980000001</v>
      </c>
      <c r="XP10" s="108">
        <v>17046.172559999999</v>
      </c>
      <c r="XQ10" s="108">
        <v>21316.689679999999</v>
      </c>
      <c r="XR10" s="108">
        <v>21872.905070000001</v>
      </c>
      <c r="XS10" s="108">
        <v>20655.85642</v>
      </c>
      <c r="XT10" s="108">
        <v>21115.076980000002</v>
      </c>
      <c r="XU10" s="108">
        <v>25317.767230000001</v>
      </c>
      <c r="XV10" s="108">
        <v>39144.20175</v>
      </c>
      <c r="XW10" s="108">
        <v>22656.03571</v>
      </c>
      <c r="XX10" s="108">
        <v>24597.362710000001</v>
      </c>
      <c r="XY10" s="108">
        <v>25626.363290000001</v>
      </c>
      <c r="XZ10" s="108">
        <v>25932.42369</v>
      </c>
      <c r="YA10" s="108">
        <v>25308.55631</v>
      </c>
      <c r="YB10" s="108">
        <v>29662.659739999999</v>
      </c>
      <c r="YC10" s="108">
        <v>28691.690399999999</v>
      </c>
      <c r="YD10" s="108">
        <v>18325.51657</v>
      </c>
      <c r="YE10" s="108">
        <v>20099.39113</v>
      </c>
      <c r="YF10" s="108">
        <v>20969.117750000001</v>
      </c>
      <c r="YG10" s="108">
        <v>23412.322520000002</v>
      </c>
      <c r="YH10" s="108">
        <v>23974.962439999999</v>
      </c>
      <c r="YI10" s="108">
        <v>34068.477740000002</v>
      </c>
      <c r="YJ10" s="108">
        <v>41289.67</v>
      </c>
      <c r="YK10" s="108">
        <v>31820.35</v>
      </c>
      <c r="YL10" s="108">
        <v>34755.9</v>
      </c>
      <c r="YM10" s="108">
        <v>38631.39</v>
      </c>
      <c r="YN10" s="108">
        <v>43260.4</v>
      </c>
      <c r="YO10" s="108">
        <v>49097.63</v>
      </c>
      <c r="YP10" s="108">
        <v>88292.57</v>
      </c>
      <c r="YQ10" s="108">
        <v>43299.21</v>
      </c>
      <c r="YR10" s="108">
        <v>37503.25</v>
      </c>
      <c r="YS10" s="108">
        <v>45685.78</v>
      </c>
      <c r="YT10" s="108">
        <v>49436.1</v>
      </c>
      <c r="YU10" s="108">
        <v>76029.31</v>
      </c>
      <c r="YV10" s="108">
        <v>30343.54</v>
      </c>
      <c r="YW10" s="108">
        <v>58641.440000000002</v>
      </c>
      <c r="YX10" s="756" t="s">
        <v>593</v>
      </c>
      <c r="YY10" s="756" t="s">
        <v>594</v>
      </c>
      <c r="YZ10" s="756" t="s">
        <v>595</v>
      </c>
      <c r="ZA10" s="756" t="s">
        <v>596</v>
      </c>
      <c r="ZB10" s="756" t="s">
        <v>597</v>
      </c>
      <c r="ZC10" s="756" t="s">
        <v>598</v>
      </c>
      <c r="ZD10" s="756" t="s">
        <v>599</v>
      </c>
      <c r="ZE10">
        <v>25607</v>
      </c>
      <c r="ZF10">
        <v>29856</v>
      </c>
      <c r="ZG10">
        <v>34680</v>
      </c>
      <c r="ZH10">
        <v>42809</v>
      </c>
      <c r="ZI10">
        <v>39121</v>
      </c>
      <c r="ZJ10">
        <v>48574</v>
      </c>
      <c r="ZK10">
        <v>72148</v>
      </c>
      <c r="ZL10">
        <v>40033.53</v>
      </c>
      <c r="ZM10">
        <v>44768.71</v>
      </c>
      <c r="ZN10">
        <v>47383.16</v>
      </c>
      <c r="ZO10">
        <v>44346.87</v>
      </c>
      <c r="ZP10">
        <v>49217.279999999999</v>
      </c>
      <c r="ZQ10">
        <v>52620.41</v>
      </c>
      <c r="ZR10">
        <v>68407.75</v>
      </c>
      <c r="ZS10" s="108">
        <v>48393.65</v>
      </c>
      <c r="ZT10" s="108">
        <v>51568.7</v>
      </c>
      <c r="ZU10" s="108">
        <v>55295.29</v>
      </c>
      <c r="ZV10" s="108">
        <v>60923.24</v>
      </c>
      <c r="ZW10" s="108">
        <v>69767.13</v>
      </c>
      <c r="ZX10" s="108">
        <v>76475.839999999997</v>
      </c>
      <c r="ZY10" s="108">
        <v>114998.77</v>
      </c>
      <c r="ZZ10" s="108">
        <v>67797.321690871904</v>
      </c>
      <c r="AAA10" s="108">
        <v>62389.383810907471</v>
      </c>
      <c r="AAB10" s="108">
        <v>58033.278368992607</v>
      </c>
      <c r="AAC10" s="108">
        <v>65848.710802988833</v>
      </c>
      <c r="AAD10" s="108">
        <v>72696.810982796975</v>
      </c>
      <c r="AAE10" s="108">
        <v>84672.409228324803</v>
      </c>
      <c r="AAF10" s="108">
        <v>132748.15066226898</v>
      </c>
      <c r="AAG10" s="108">
        <v>88138.854307687187</v>
      </c>
      <c r="AAH10" s="108">
        <v>81936.888796470492</v>
      </c>
      <c r="AAI10" s="108">
        <v>82118.072649752969</v>
      </c>
      <c r="AAJ10" s="108">
        <v>88149.578228973478</v>
      </c>
      <c r="AAK10" s="108">
        <v>100672.12135527114</v>
      </c>
      <c r="AAL10" s="108">
        <v>106371.30895179395</v>
      </c>
      <c r="AAM10" s="108">
        <v>155776.54396000897</v>
      </c>
      <c r="AAN10" s="596">
        <f>'Tabla de Proyecciones'!AAN10*1.032493958</f>
        <v>130583.18761247362</v>
      </c>
      <c r="AAO10" s="596">
        <v>115234.3170208556</v>
      </c>
      <c r="AAP10" s="596">
        <v>132012.43522251979</v>
      </c>
      <c r="AAQ10" s="596">
        <v>124316.7120089783</v>
      </c>
      <c r="AAR10" s="596">
        <v>130296.71623104796</v>
      </c>
      <c r="AAS10" s="596">
        <v>142309.90380100597</v>
      </c>
      <c r="AAT10" s="596">
        <v>190546.34</v>
      </c>
      <c r="AAU10" s="596">
        <f t="shared" ca="1" si="0"/>
        <v>163134.72003145007</v>
      </c>
      <c r="AAV10" s="596">
        <v>237961.90438565504</v>
      </c>
      <c r="AAW10" s="596">
        <f t="shared" ca="1" si="0"/>
        <v>144530.74412468285</v>
      </c>
      <c r="AAX10" s="348">
        <v>0</v>
      </c>
      <c r="AAY10" s="596">
        <f t="shared" ca="1" si="1"/>
        <v>53900.102194333333</v>
      </c>
      <c r="AAZ10" s="596">
        <f t="shared" ca="1" si="1"/>
        <v>50222.762308147328</v>
      </c>
      <c r="ABA10" s="596">
        <f t="shared" ca="1" si="1"/>
        <v>68573.680347931659</v>
      </c>
      <c r="ABB10" s="596">
        <f t="shared" ca="1" si="1"/>
        <v>40110.881060952946</v>
      </c>
      <c r="ABC10" s="596">
        <f t="shared" ca="1" si="1"/>
        <v>36102.601361972847</v>
      </c>
      <c r="ABD10" s="596">
        <f t="shared" ca="1" si="1"/>
        <v>44148.159850947137</v>
      </c>
      <c r="ABE10" s="348">
        <v>0</v>
      </c>
      <c r="ABF10" s="596">
        <f t="shared" ca="1" si="1"/>
        <v>40553.702051459324</v>
      </c>
      <c r="ABG10" s="596">
        <f t="shared" ca="1" si="1"/>
        <v>36301.835168380945</v>
      </c>
      <c r="ABH10" s="596">
        <f t="shared" ca="1" si="1"/>
        <v>31769.469228121841</v>
      </c>
      <c r="ABI10">
        <v>0</v>
      </c>
      <c r="ABJ10">
        <v>0</v>
      </c>
      <c r="ABK10">
        <v>0</v>
      </c>
      <c r="ABL10">
        <v>0</v>
      </c>
      <c r="ABM10">
        <v>0</v>
      </c>
      <c r="ABN10">
        <v>0</v>
      </c>
      <c r="ABO10">
        <v>0</v>
      </c>
      <c r="ABP10">
        <v>0</v>
      </c>
      <c r="ABQ10">
        <v>0</v>
      </c>
      <c r="ABR10">
        <v>0</v>
      </c>
      <c r="ABS10">
        <v>0</v>
      </c>
      <c r="ABT10">
        <v>0</v>
      </c>
      <c r="ABU10">
        <v>0</v>
      </c>
      <c r="ABV10">
        <v>0</v>
      </c>
      <c r="ABW10">
        <v>0</v>
      </c>
      <c r="ABX10">
        <v>0</v>
      </c>
      <c r="ABY10">
        <v>0</v>
      </c>
      <c r="ABZ10">
        <v>0</v>
      </c>
      <c r="ACA10">
        <v>0</v>
      </c>
      <c r="ACB10">
        <v>0</v>
      </c>
      <c r="ACC10">
        <v>0</v>
      </c>
      <c r="ACD10">
        <v>0</v>
      </c>
      <c r="ACE10">
        <v>0</v>
      </c>
      <c r="ACF10">
        <v>0</v>
      </c>
      <c r="ACG10">
        <v>0</v>
      </c>
      <c r="ACH10">
        <v>0</v>
      </c>
      <c r="ACI10">
        <v>0</v>
      </c>
      <c r="ACJ10">
        <v>0</v>
      </c>
      <c r="ACK10">
        <v>0</v>
      </c>
      <c r="ACL10">
        <v>0</v>
      </c>
      <c r="ACM10">
        <v>0</v>
      </c>
    </row>
    <row r="11" spans="1:767">
      <c r="A11" s="598" t="s">
        <v>18</v>
      </c>
      <c r="B11" s="596">
        <f>H44*B$33</f>
        <v>0</v>
      </c>
      <c r="C11" s="596">
        <f>H44*C$33</f>
        <v>12210.662608704002</v>
      </c>
      <c r="D11" s="596">
        <f>H44*D$33</f>
        <v>11518.391436216001</v>
      </c>
      <c r="E11" s="596">
        <f>H44*E$33</f>
        <v>10392.408203856003</v>
      </c>
      <c r="F11" s="596">
        <f>H44*F$33</f>
        <v>11493.369586608002</v>
      </c>
      <c r="G11" s="596">
        <f>H44*G$33</f>
        <v>14787.913118328004</v>
      </c>
      <c r="H11" s="596">
        <f>H44*H$33</f>
        <v>23003.420406288002</v>
      </c>
      <c r="I11" s="596">
        <f>O44*I$33</f>
        <v>10259.905497975</v>
      </c>
      <c r="J11" s="596">
        <f>O44*J$33</f>
        <v>10027.313181900001</v>
      </c>
      <c r="K11" s="596">
        <f>O44*K$33</f>
        <v>10173.760195725001</v>
      </c>
      <c r="L11" s="596">
        <f>O44*L$33</f>
        <v>9949.7824098750007</v>
      </c>
      <c r="M11" s="596">
        <f>O44*M$33</f>
        <v>11009.369627550001</v>
      </c>
      <c r="N11" s="596">
        <f>O44*N$33</f>
        <v>13550.656043925001</v>
      </c>
      <c r="O11" s="596">
        <f>O44*O$33</f>
        <v>21174.515293050001</v>
      </c>
      <c r="P11" s="596">
        <f>V44*P$33</f>
        <v>13560.233306457601</v>
      </c>
      <c r="Q11" s="596">
        <f>V44*Q$33</f>
        <v>14494.285033401602</v>
      </c>
      <c r="R11" s="596">
        <f>V44*R$33</f>
        <v>12582.226204128003</v>
      </c>
      <c r="S11" s="596">
        <f>V44*S$33</f>
        <v>12911.891519520002</v>
      </c>
      <c r="T11" s="596">
        <f>V44*T$33</f>
        <v>13758.032495692803</v>
      </c>
      <c r="U11" s="596">
        <f>V44*U$33</f>
        <v>17417.317496544005</v>
      </c>
      <c r="V11" s="596">
        <f>V44*V$33</f>
        <v>25164.452408256006</v>
      </c>
      <c r="W11" s="596">
        <f>AC44*W$33</f>
        <v>9163.4417657999984</v>
      </c>
      <c r="X11" s="596">
        <f>AC44*X$33</f>
        <v>9794.6350802999987</v>
      </c>
      <c r="Y11" s="596">
        <f>AC44*Y$33</f>
        <v>8502.5452365000001</v>
      </c>
      <c r="Z11" s="596">
        <f>AC44*Z$33</f>
        <v>8725.3193474999989</v>
      </c>
      <c r="AA11" s="596">
        <f>AC44*AA$33</f>
        <v>9297.1062323999995</v>
      </c>
      <c r="AB11" s="596">
        <f>AC44*AB$33</f>
        <v>11769.898864499999</v>
      </c>
      <c r="AC11" s="596">
        <f>AC44*AC$33</f>
        <v>17005.090473</v>
      </c>
      <c r="AD11" s="596">
        <f>AJ44*AD$33</f>
        <v>9517.5338731200009</v>
      </c>
      <c r="AE11" s="596">
        <f>AJ44*AE$33</f>
        <v>9301.7711404800011</v>
      </c>
      <c r="AF11" s="596">
        <f>AJ44*AF$33</f>
        <v>9437.6217499199993</v>
      </c>
      <c r="AG11" s="596">
        <f>AJ44*AG$33</f>
        <v>9229.8502296000006</v>
      </c>
      <c r="AH11" s="596">
        <f>AJ44*AH$33</f>
        <v>10212.769344959999</v>
      </c>
      <c r="AI11" s="596">
        <f>AJ44*AI$33</f>
        <v>12570.17697936</v>
      </c>
      <c r="AJ11" s="596">
        <f>AJ44*AJ$33</f>
        <v>19642.399882559999</v>
      </c>
      <c r="AK11" s="596">
        <f>AQ44*AK$33</f>
        <v>13081.798584855002</v>
      </c>
      <c r="AL11" s="596">
        <f>AQ44*AL$33</f>
        <v>12785.233881420001</v>
      </c>
      <c r="AM11" s="596">
        <f>AQ44*AM$33</f>
        <v>12971.959805805001</v>
      </c>
      <c r="AN11" s="596">
        <f>AQ44*AN$33</f>
        <v>12686.378980275002</v>
      </c>
      <c r="AO11" s="596">
        <f>AQ44*AO$33</f>
        <v>14037.395962590001</v>
      </c>
      <c r="AP11" s="596">
        <f>AQ44*AP$33</f>
        <v>17277.639944565002</v>
      </c>
      <c r="AQ11" s="596">
        <f>AQ44*AQ$33</f>
        <v>26998.371890490002</v>
      </c>
      <c r="AR11" s="596">
        <f>[1]Hoja1!D13</f>
        <v>11854.46</v>
      </c>
      <c r="AS11" s="596">
        <f>[1]Hoja1!E13</f>
        <v>16934.939999999999</v>
      </c>
      <c r="AT11" s="596">
        <f>[1]Hoja1!F13</f>
        <v>29201.46</v>
      </c>
      <c r="AU11" s="596">
        <f>[1]Hoja1!G13</f>
        <v>10232.66</v>
      </c>
      <c r="AV11" s="596">
        <f>[1]Hoja1!H13</f>
        <v>12849.04</v>
      </c>
      <c r="AW11" s="596">
        <f>[1]Hoja1!I13</f>
        <v>18469.740000000002</v>
      </c>
      <c r="AX11" s="596">
        <f>[1]Hoja1!J13</f>
        <v>22552.44</v>
      </c>
      <c r="AY11" s="596">
        <f>[1]Hoja1!L13</f>
        <v>9874.83</v>
      </c>
      <c r="AZ11" s="596">
        <f>[1]Hoja1!M13</f>
        <v>9365.43</v>
      </c>
      <c r="BA11" s="596">
        <f>[1]Hoja1!N13</f>
        <v>9398.58</v>
      </c>
      <c r="BB11" s="596">
        <f>[1]Hoja1!O13</f>
        <v>9075.01</v>
      </c>
      <c r="BC11" s="596">
        <f>[1]Hoja1!P13</f>
        <v>9236.1</v>
      </c>
      <c r="BD11" s="596">
        <f>[1]Hoja1!Q13</f>
        <v>20013.12</v>
      </c>
      <c r="BE11" s="596">
        <f>[1]Hoja1!R13</f>
        <v>25457.48</v>
      </c>
      <c r="BF11" s="596">
        <f>[1]Hoja1!U13</f>
        <v>5233.3999999999996</v>
      </c>
      <c r="BG11" s="596">
        <f>[1]Hoja1!V13</f>
        <v>10147.66</v>
      </c>
      <c r="BH11" s="596">
        <f>[1]Hoja1!W13</f>
        <v>11467.94</v>
      </c>
      <c r="BI11" s="596">
        <f>[1]Hoja1!X13</f>
        <v>8564.9599999999991</v>
      </c>
      <c r="BJ11" s="596">
        <f>[1]Hoja1!Y13</f>
        <v>14987.96</v>
      </c>
      <c r="BK11" s="596">
        <f>[1]Hoja1!Z13</f>
        <v>14707.6</v>
      </c>
      <c r="BL11" s="596">
        <f>[1]Hoja1!AA13</f>
        <v>20842.75</v>
      </c>
      <c r="BM11" s="596">
        <f>[1]Hoja1!AC13</f>
        <v>8050.05</v>
      </c>
      <c r="BN11" s="596">
        <f>[1]Hoja1!AD13</f>
        <v>13044.56</v>
      </c>
      <c r="BO11" s="596">
        <f>[1]Hoja1!AE13</f>
        <v>12890.11</v>
      </c>
      <c r="BP11" s="596">
        <f>[1]Hoja1!AF13</f>
        <v>10082.77</v>
      </c>
      <c r="BQ11" s="596">
        <f>[1]Hoja1!AG13</f>
        <v>10669.6</v>
      </c>
      <c r="BR11" s="596">
        <f>[1]Hoja1!AH13</f>
        <v>13291.63</v>
      </c>
      <c r="BS11" s="596">
        <f>[1]Hoja1!AI13</f>
        <v>18138.36</v>
      </c>
      <c r="BT11" s="596">
        <f>[1]Hoja1!AK13</f>
        <v>7976.808</v>
      </c>
      <c r="BU11" s="596">
        <f>[1]Hoja1!AL13</f>
        <v>6789.6150000000007</v>
      </c>
      <c r="BV11" s="596">
        <f>[1]Hoja1!AM13</f>
        <v>11404.503000000001</v>
      </c>
      <c r="BW11" s="596">
        <f>[1]Hoja1!AN13</f>
        <v>9598.0429999999997</v>
      </c>
      <c r="BX11" s="596">
        <f>[1]Hoja1!AO13</f>
        <v>8529.4500000000007</v>
      </c>
      <c r="BY11" s="596">
        <f>[1]Hoja1!AP13</f>
        <v>14599.151999999998</v>
      </c>
      <c r="BZ11" s="596">
        <f>[1]Hoja1!AQ13</f>
        <v>26217.538999999997</v>
      </c>
      <c r="CA11" s="596">
        <f>[1]Hoja1!AS13</f>
        <v>10329.671000000002</v>
      </c>
      <c r="CB11" s="596">
        <f>[1]Hoja1!AT13</f>
        <v>15307.754000000001</v>
      </c>
      <c r="CC11" s="596">
        <f>[1]Hoja1!AU13</f>
        <v>10479.744000000002</v>
      </c>
      <c r="CD11" s="596">
        <f>[1]Hoja1!AV13</f>
        <v>7155.17</v>
      </c>
      <c r="CE11" s="596">
        <f>[1]Hoja1!AW13</f>
        <v>8020.3200000000006</v>
      </c>
      <c r="CF11" s="596">
        <f>[1]Hoja1!AX13</f>
        <v>16720.14</v>
      </c>
      <c r="CG11" s="596">
        <f>[1]Hoja1!AY13</f>
        <v>19951.535999999996</v>
      </c>
      <c r="CH11" s="596">
        <f>[1]Hoja1!BA13</f>
        <v>7841.4945000000007</v>
      </c>
      <c r="CI11" s="596">
        <f>[1]Hoja1!BB13</f>
        <v>8037.9090000000006</v>
      </c>
      <c r="CJ11" s="596">
        <f>[1]Hoja1!BC13</f>
        <v>9647.3960000000006</v>
      </c>
      <c r="CK11" s="596">
        <f>[1]Hoja1!BD13</f>
        <v>10625.285000000002</v>
      </c>
      <c r="CL11" s="596">
        <f>[1]Hoja1!BE13</f>
        <v>11423.304</v>
      </c>
      <c r="CM11" s="596">
        <f>[1]Hoja1!BF13</f>
        <v>16659.125</v>
      </c>
      <c r="CN11" s="596">
        <f>[1]Hoja1!BG13</f>
        <v>22769.376</v>
      </c>
      <c r="CO11" s="596">
        <f>[1]Hoja1!BJ13</f>
        <v>9493.76</v>
      </c>
      <c r="CP11" s="596">
        <f>[1]Hoja1!BK13</f>
        <v>11174.76</v>
      </c>
      <c r="CQ11" s="596">
        <f>[1]Hoja1!BL13</f>
        <v>13120.36</v>
      </c>
      <c r="CR11" s="596">
        <f>[1]Hoja1!BM13</f>
        <v>11348.89</v>
      </c>
      <c r="CS11" s="596">
        <f>[1]Hoja1!BN13</f>
        <v>14138.24</v>
      </c>
      <c r="CT11" s="596">
        <f>[1]Hoja1!BO13</f>
        <v>13601.84</v>
      </c>
      <c r="CU11" s="596">
        <f>[1]Hoja1!BP13</f>
        <v>27871.73</v>
      </c>
      <c r="CV11" s="596">
        <f>[1]Hoja1!BR13</f>
        <v>7705.36</v>
      </c>
      <c r="CW11" s="596">
        <f>[1]Hoja1!BS13</f>
        <v>15947.33</v>
      </c>
      <c r="CX11" s="596">
        <f>[1]Hoja1!BT13</f>
        <v>18944.169999999998</v>
      </c>
      <c r="CY11" s="596">
        <f>[1]Hoja1!BU13</f>
        <v>16451.490000000002</v>
      </c>
      <c r="CZ11" s="596">
        <f>[1]Hoja1!BV13</f>
        <v>19414.12</v>
      </c>
      <c r="DA11" s="596">
        <f>[1]Hoja1!BW13</f>
        <v>15232.71</v>
      </c>
      <c r="DB11" s="596">
        <f>[1]Hoja1!BX13</f>
        <v>16581.36</v>
      </c>
      <c r="DC11" s="596">
        <f>[1]Hoja1!BZ13</f>
        <v>8065.4</v>
      </c>
      <c r="DD11" s="596">
        <f>[1]Hoja1!CA13</f>
        <v>9235.49</v>
      </c>
      <c r="DE11" s="596">
        <f>[1]Hoja1!CB13</f>
        <v>14543.46</v>
      </c>
      <c r="DF11" s="596">
        <f>[1]Hoja1!CC13</f>
        <v>12190.44</v>
      </c>
      <c r="DG11" s="596">
        <f>[1]Hoja1!CD13</f>
        <v>17566.830000000002</v>
      </c>
      <c r="DH11" s="596">
        <f>[1]Hoja1!CE13</f>
        <v>16884.14</v>
      </c>
      <c r="DI11" s="596">
        <f>[1]Hoja1!CF13</f>
        <v>22166.63</v>
      </c>
      <c r="DJ11" s="596">
        <f>[1]Hoja1!CH13</f>
        <v>9768.81</v>
      </c>
      <c r="DK11" s="596">
        <f>[1]Hoja1!CI13</f>
        <v>12049.53</v>
      </c>
      <c r="DL11" s="596">
        <f>[1]Hoja1!CJ13</f>
        <v>14342.63</v>
      </c>
      <c r="DM11" s="596">
        <f>[1]Hoja1!CK13</f>
        <v>8782.2099999999991</v>
      </c>
      <c r="DN11" s="596">
        <f>[1]Hoja1!CL13</f>
        <v>13750.74</v>
      </c>
      <c r="DO11" s="596">
        <f>[1]Hoja1!CM13</f>
        <v>26598.53</v>
      </c>
      <c r="DP11" s="596">
        <f>[1]Hoja1!CN13</f>
        <v>50479.19</v>
      </c>
      <c r="DQ11" s="596">
        <f>[1]Hoja1!CQ13</f>
        <v>46089.7</v>
      </c>
      <c r="DR11" s="596">
        <f>[1]Hoja1!CR13</f>
        <v>16792.48</v>
      </c>
      <c r="DS11" s="596">
        <f>[1]Hoja1!CS13</f>
        <v>15036.42</v>
      </c>
      <c r="DT11" s="596">
        <f>[1]Hoja1!CT13</f>
        <v>9351.99</v>
      </c>
      <c r="DU11" s="596">
        <f>[1]Hoja1!CU13</f>
        <v>11494.47</v>
      </c>
      <c r="DV11" s="596">
        <f>[1]Hoja1!CV13</f>
        <v>13749.95</v>
      </c>
      <c r="DW11" s="596">
        <f>[1]Hoja1!CW13</f>
        <v>25417.81</v>
      </c>
      <c r="DX11" s="596">
        <f>[1]Hoja1!CY13</f>
        <v>15809.564999999999</v>
      </c>
      <c r="DY11" s="596">
        <f>[1]Hoja1!CZ13</f>
        <v>29894.659200000006</v>
      </c>
      <c r="DZ11" s="596">
        <f>[1]Hoja1!DA13</f>
        <v>23539.166999999998</v>
      </c>
      <c r="EA11" s="596">
        <f>[1]Hoja1!DB13</f>
        <v>36482.588499999998</v>
      </c>
      <c r="EB11" s="596">
        <f>[1]Hoja1!DC13</f>
        <v>18220.513500000001</v>
      </c>
      <c r="EC11" s="596">
        <f>[1]Hoja1!DD13</f>
        <v>20323.105199999998</v>
      </c>
      <c r="ED11" s="596">
        <f>[1]Hoja1!DE13</f>
        <v>26428.248</v>
      </c>
      <c r="EE11" s="596">
        <f>[1]Hoja1!DG13</f>
        <v>12087.432000000001</v>
      </c>
      <c r="EF11" s="596">
        <f>[1]Hoja1!DH13</f>
        <v>20406.12</v>
      </c>
      <c r="EG11" s="596">
        <f>[1]Hoja1!DI13</f>
        <v>10881.640000000001</v>
      </c>
      <c r="EH11" s="596">
        <f>[1]Hoja1!DJ13</f>
        <v>5911.6785</v>
      </c>
      <c r="EI11" s="596">
        <f>[1]Hoja1!DK13</f>
        <v>9499.5120000000006</v>
      </c>
      <c r="EJ11" s="596">
        <f>[1]Hoja1!DL13</f>
        <v>15095.356500000002</v>
      </c>
      <c r="EK11" s="596">
        <f>[1]Hoja1!DM13</f>
        <v>22023.046500000004</v>
      </c>
      <c r="EL11" s="596">
        <f>[1]Hoja1!DO13</f>
        <v>8000.2335000000012</v>
      </c>
      <c r="EM11" s="596">
        <f>[1]Hoja1!DP13</f>
        <v>10109.759000000002</v>
      </c>
      <c r="EN11" s="596">
        <f>[1]Hoja1!DQ13</f>
        <v>10104.666000000001</v>
      </c>
      <c r="EO11" s="596">
        <f>[1]Hoja1!DR13</f>
        <v>8818.0619999999999</v>
      </c>
      <c r="EP11" s="596">
        <f>[1]Hoja1!DS13</f>
        <v>9982.2839999999997</v>
      </c>
      <c r="EQ11" s="596">
        <f>[1]Hoja1!DT13</f>
        <v>16765.7958</v>
      </c>
      <c r="ER11" s="596">
        <f>[1]Hoja1!DU13</f>
        <v>29855.782499999998</v>
      </c>
      <c r="ES11" s="596">
        <f>[1]Hoja1!DX13</f>
        <v>10818.423000000001</v>
      </c>
      <c r="ET11" s="596">
        <f>[1]Hoja1!DY13</f>
        <v>10838.715499999998</v>
      </c>
      <c r="EU11" s="596">
        <f>[1]Hoja1!DZ13</f>
        <v>8773.1999999999989</v>
      </c>
      <c r="EV11" s="596">
        <f>[1]Hoja1!EA13</f>
        <v>12795.083999999999</v>
      </c>
      <c r="EW11" s="596">
        <f>[1]Hoja1!EB13</f>
        <v>10755.948</v>
      </c>
      <c r="EX11" s="596">
        <f>[1]Hoja1!EC13</f>
        <v>14549.451000000001</v>
      </c>
      <c r="EY11" s="596">
        <f>[1]Hoja1!ED13</f>
        <v>20209.720499999996</v>
      </c>
      <c r="EZ11" s="596">
        <f>[1]Hoja1!EF13</f>
        <v>15341.886</v>
      </c>
      <c r="FA11" s="596">
        <f>[1]Hoja1!EG13</f>
        <v>10165.428000000002</v>
      </c>
      <c r="FB11" s="596">
        <f>[1]Hoja1!EH13</f>
        <v>6857.1720000000005</v>
      </c>
      <c r="FC11" s="596">
        <f>[1]Hoja1!EI13</f>
        <v>8227.6005000000005</v>
      </c>
      <c r="FD11" s="596">
        <f>[1]Hoja1!EJ13</f>
        <v>13095.2955</v>
      </c>
      <c r="FE11" s="596">
        <f>[1]Hoja1!EK13</f>
        <v>11927.472</v>
      </c>
      <c r="FF11" s="596">
        <f>[1]Hoja1!EL13</f>
        <v>25379.291999999998</v>
      </c>
      <c r="FG11" s="596">
        <f>[1]Hoja1!EN13</f>
        <v>9390.5070000000014</v>
      </c>
      <c r="FH11" s="596">
        <f>[1]Hoja1!EO13</f>
        <v>9915.8640000000014</v>
      </c>
      <c r="FI11" s="596">
        <f>[1]Hoja1!EP13</f>
        <v>10413.291000000001</v>
      </c>
      <c r="FJ11" s="596">
        <f>[1]Hoja1!EQ13</f>
        <v>8464.9845000000005</v>
      </c>
      <c r="FK11" s="596">
        <f>[1]Hoja1!ER13</f>
        <v>13631.5</v>
      </c>
      <c r="FL11" s="596">
        <f>[1]Hoja1!ES13</f>
        <v>15790.3</v>
      </c>
      <c r="FM11" s="596">
        <f>[1]Hoja1!ET13</f>
        <v>26240.872500000001</v>
      </c>
      <c r="FN11" s="596">
        <f>[1]Hoja1!EV13</f>
        <v>13820.021499999999</v>
      </c>
      <c r="FO11" s="596">
        <f>[1]Hoja1!EW13</f>
        <v>10714.946000000002</v>
      </c>
      <c r="FP11" s="596">
        <f>[1]Hoja1!EX13</f>
        <v>8077.2010000000009</v>
      </c>
      <c r="FQ11" s="596">
        <f>[1]Hoja1!EY13</f>
        <v>9800.6260000000002</v>
      </c>
      <c r="FR11" s="596">
        <f>[1]Hoja1!EZ13</f>
        <v>13778.4</v>
      </c>
      <c r="FS11" s="596">
        <f>[1]Hoja1!FA13</f>
        <v>20424.876</v>
      </c>
      <c r="FT11" s="596">
        <f>[1]Hoja1!FB13</f>
        <v>25715.030000000002</v>
      </c>
      <c r="FU11" s="596">
        <f>[1]Hoja1!FD13</f>
        <v>7605.1710000000012</v>
      </c>
      <c r="FV11" s="596">
        <f>[1]Hoja1!FE13</f>
        <v>12055.354500000001</v>
      </c>
      <c r="FW11" s="596">
        <f>[1]Hoja1!FF13</f>
        <v>11631.207</v>
      </c>
      <c r="FX11" s="596">
        <f>[1]Hoja1!FG13</f>
        <v>12436.8</v>
      </c>
      <c r="FY11" s="596">
        <f>[1]Hoja1!FH13</f>
        <v>17707.1875</v>
      </c>
      <c r="FZ11" s="596">
        <f>[1]Hoja1!FI13</f>
        <v>18068.05</v>
      </c>
      <c r="GA11" s="596">
        <f>[1]Hoja1!FJ13</f>
        <v>23765.731</v>
      </c>
      <c r="GB11" s="596">
        <f>[1]Hoja1!FM13</f>
        <v>10954.859999999999</v>
      </c>
      <c r="GC11" s="596">
        <f>[1]Hoja1!FN13</f>
        <v>17162.418000000001</v>
      </c>
      <c r="GD11" s="596">
        <f>[1]Hoja1!FO13</f>
        <v>15765.875999999998</v>
      </c>
      <c r="GE11" s="596">
        <f>[1]Hoja1!FP13</f>
        <v>16187.661</v>
      </c>
      <c r="GF11" s="596">
        <f>[1]Hoja1!FQ13</f>
        <v>16332.42</v>
      </c>
      <c r="GG11" s="596">
        <f>[1]Hoja1!FR13</f>
        <v>25997.603999999996</v>
      </c>
      <c r="GH11" s="596">
        <f>[1]Hoja1!FS13</f>
        <v>26810.878499999999</v>
      </c>
      <c r="GI11" s="596">
        <f>[1]Hoja1!FU13</f>
        <v>9008.8239999999987</v>
      </c>
      <c r="GJ11" s="596">
        <f>[1]Hoja1!FV13</f>
        <v>18153.429</v>
      </c>
      <c r="GK11" s="596">
        <f>[1]Hoja1!FW13</f>
        <v>13851.519000000002</v>
      </c>
      <c r="GL11" s="596">
        <f>[1]Hoja1!FX13</f>
        <v>15395.985000000002</v>
      </c>
      <c r="GM11" s="596">
        <f>[1]Hoja1!FY13</f>
        <v>16329.420899999999</v>
      </c>
      <c r="GN11" s="596">
        <f>[1]Hoja1!FZ13</f>
        <v>25741.220499999996</v>
      </c>
      <c r="GO11" s="596">
        <f>[1]Hoja1!GA13</f>
        <v>28064.34</v>
      </c>
      <c r="GP11" s="596">
        <f>[1]Hoja1!GC13</f>
        <v>10693.331</v>
      </c>
      <c r="GQ11" s="596">
        <f>[1]Hoja1!GD13</f>
        <v>15701.752</v>
      </c>
      <c r="GR11" s="596">
        <f>[1]Hoja1!GE13</f>
        <v>12951.114000000001</v>
      </c>
      <c r="GS11" s="596">
        <f>[1]Hoja1!GF13</f>
        <v>14648.009999999998</v>
      </c>
      <c r="GT11" s="596">
        <f>[1]Hoja1!GG13</f>
        <v>18792.884000000002</v>
      </c>
      <c r="GU11" s="596">
        <f>[1]Hoja1!GH13</f>
        <v>22536.597999999998</v>
      </c>
      <c r="GV11" s="596">
        <f>[1]Hoja1!GI13</f>
        <v>29519.385000000002</v>
      </c>
      <c r="GW11" s="596">
        <f>[1]Hoja1!GK13</f>
        <v>10121.051999999998</v>
      </c>
      <c r="GX11" s="596">
        <f>[1]Hoja1!GL13</f>
        <v>15982.092000000002</v>
      </c>
      <c r="GY11" s="596">
        <f>[1]Hoja1!GM13</f>
        <v>16141.849500000002</v>
      </c>
      <c r="GZ11" s="596">
        <f>[1]Hoja1!GN13</f>
        <v>11569.050800000001</v>
      </c>
      <c r="HA11" s="596">
        <f>[1]Hoja1!GO13</f>
        <v>11567.34</v>
      </c>
      <c r="HB11" s="596">
        <f>[1]Hoja1!GP13</f>
        <v>13996.775</v>
      </c>
      <c r="HC11" s="596">
        <f>[1]Hoja1!GQ13</f>
        <v>25414.956000000002</v>
      </c>
      <c r="HD11" s="596">
        <f>[1]Hoja1!GT13</f>
        <v>7058.9160000000002</v>
      </c>
      <c r="HE11" s="596">
        <f>[1]Hoja1!GU13</f>
        <v>11817.96</v>
      </c>
      <c r="HF11" s="596">
        <f>[1]Hoja1!GV13</f>
        <v>8257.7879999999986</v>
      </c>
      <c r="HG11" s="596">
        <f>[1]Hoja1!GW13</f>
        <v>15834.709000000003</v>
      </c>
      <c r="HH11" s="596">
        <f>[1]Hoja1!GX13</f>
        <v>13138.95</v>
      </c>
      <c r="HI11" s="596">
        <f>[1]Hoja1!GY13</f>
        <v>31261.86</v>
      </c>
      <c r="HJ11" s="596">
        <f>[1]Hoja1!GZ13</f>
        <v>23143.112500000003</v>
      </c>
      <c r="HK11" s="596">
        <f>[1]Hoja1!HB13</f>
        <v>9729.2000000000007</v>
      </c>
      <c r="HL11" s="596">
        <f>[1]Hoja1!HC13</f>
        <v>12247.729000000001</v>
      </c>
      <c r="HM11" s="596">
        <f>[1]Hoja1!HD13</f>
        <v>10822.266</v>
      </c>
      <c r="HN11" s="596">
        <f>[1]Hoja1!HE13</f>
        <v>11181.956</v>
      </c>
      <c r="HO11" s="596">
        <f>[1]Hoja1!HF13</f>
        <v>15643.698</v>
      </c>
      <c r="HP11" s="596">
        <f>[1]Hoja1!HG13</f>
        <v>17323.025999999998</v>
      </c>
      <c r="HQ11" s="596">
        <f>[1]Hoja1!HH13</f>
        <v>20969.332999999999</v>
      </c>
      <c r="HR11" s="596">
        <f>[1]Hoja1!HJ13</f>
        <v>11056.4895</v>
      </c>
      <c r="HS11" s="596">
        <f>[1]Hoja1!HK13</f>
        <v>14217.5355</v>
      </c>
      <c r="HT11" s="596">
        <f>[1]Hoja1!HL13</f>
        <v>8851.5120000000006</v>
      </c>
      <c r="HU11" s="596">
        <f>[1]Hoja1!HM13</f>
        <v>10448.784</v>
      </c>
      <c r="HV11" s="596">
        <f>[1]Hoja1!HN13</f>
        <v>12339</v>
      </c>
      <c r="HW11" s="596">
        <f>[1]Hoja1!HO13</f>
        <v>14114.1685</v>
      </c>
      <c r="HX11" s="596">
        <f>[1]Hoja1!HP13</f>
        <v>24748.2</v>
      </c>
      <c r="HY11" s="596">
        <f>[1]Hoja1!HR13</f>
        <v>7912.4850000000006</v>
      </c>
      <c r="HZ11" s="596">
        <f>[1]Hoja1!HS13</f>
        <v>12505.444999999998</v>
      </c>
      <c r="IA11" s="596">
        <f>[1]Hoja1!HT13</f>
        <v>10055.2515</v>
      </c>
      <c r="IB11" s="596">
        <f>[1]Hoja1!HU13</f>
        <v>6476.0325000000003</v>
      </c>
      <c r="IC11" s="596">
        <f>[1]Hoja1!HV13</f>
        <v>15888.639000000001</v>
      </c>
      <c r="ID11" s="596">
        <f>[1]Hoja1!HW13</f>
        <v>18784.426500000001</v>
      </c>
      <c r="IE11" s="596">
        <f>[1]Hoja1!HX13</f>
        <v>27829.000500000002</v>
      </c>
      <c r="IF11" s="596">
        <f>[1]Hoja1!IA13</f>
        <v>12419.211800000001</v>
      </c>
      <c r="IG11" s="596">
        <f>[1]Hoja1!IB13</f>
        <v>11383.837000000001</v>
      </c>
      <c r="IH11" s="596">
        <f>[1]Hoja1!IC13</f>
        <v>8081.3483999999999</v>
      </c>
      <c r="II11" s="596">
        <f>[1]Hoja1!ID13</f>
        <v>7244.6664999999994</v>
      </c>
      <c r="IJ11" s="596">
        <f>[1]Hoja1!IE13</f>
        <v>10682.142999999998</v>
      </c>
      <c r="IK11" s="596">
        <f>[1]Hoja1!IF13</f>
        <v>14676.336000000001</v>
      </c>
      <c r="IL11" s="596">
        <f>[1]Hoja1!IG13</f>
        <v>18100.871999999999</v>
      </c>
      <c r="IM11" s="596">
        <f>[1]Hoja1!II13</f>
        <v>9618.6839999999993</v>
      </c>
      <c r="IN11" s="596">
        <f>[1]Hoja1!IJ13</f>
        <v>9625.9789999999994</v>
      </c>
      <c r="IO11" s="596">
        <f>[1]Hoja1!IK13</f>
        <v>7400.9000000000005</v>
      </c>
      <c r="IP11" s="596">
        <f>[1]Hoja1!IL13</f>
        <v>8634.3719999999994</v>
      </c>
      <c r="IQ11" s="596">
        <f>[1]Hoja1!IM13</f>
        <v>14701.185999999998</v>
      </c>
      <c r="IR11" s="596">
        <f>[1]Hoja1!IN13</f>
        <v>13498.8</v>
      </c>
      <c r="IS11" s="596">
        <f>[1]Hoja1!IO13</f>
        <v>24342.622500000001</v>
      </c>
      <c r="IT11" s="596">
        <f>[1]Hoja1!IQ13</f>
        <v>9199.0030000000006</v>
      </c>
      <c r="IU11" s="596">
        <f>[1]Hoja1!IR13</f>
        <v>8894.7209999999995</v>
      </c>
      <c r="IV11" s="596">
        <f>[1]Hoja1!IS13</f>
        <v>11335.896000000002</v>
      </c>
      <c r="IW11" s="596">
        <f>[1]Hoja1!IT13</f>
        <v>12271.435000000001</v>
      </c>
      <c r="IX11" s="596">
        <f>[1]Hoja1!IU13</f>
        <v>18277.308000000001</v>
      </c>
      <c r="IY11" s="596">
        <f>[1]Hoja1!IV13</f>
        <v>18215.068499999998</v>
      </c>
      <c r="IZ11" s="596">
        <f>[1]Hoja1!IW13</f>
        <v>19857.831999999999</v>
      </c>
      <c r="JA11" s="596">
        <f>[1]Hoja1!IY13</f>
        <v>9865.848</v>
      </c>
      <c r="JB11" s="596">
        <f>[1]Hoja1!IZ13</f>
        <v>10036.400000000001</v>
      </c>
      <c r="JC11" s="596">
        <f>[1]Hoja1!JA13</f>
        <v>9548.5375000000004</v>
      </c>
      <c r="JD11" s="596">
        <f>[1]Hoja1!JB13</f>
        <v>10164.8125</v>
      </c>
      <c r="JE11" s="596">
        <f>[1]Hoja1!JC13</f>
        <v>9345.7875000000004</v>
      </c>
      <c r="JF11" s="596">
        <f>[1]Hoja1!JD13</f>
        <v>15478.166000000001</v>
      </c>
      <c r="JG11" s="596">
        <f>[1]Hoja1!JE13</f>
        <v>23387.615999999998</v>
      </c>
      <c r="JH11" s="596">
        <f>[1]Hoja1!JG13</f>
        <v>11911.787999999999</v>
      </c>
      <c r="JI11" s="596">
        <f>[1]Hoja1!JH13</f>
        <v>6374.8125</v>
      </c>
      <c r="JJ11" s="596">
        <f>[1]Hoja1!JI13</f>
        <v>9650.2000000000007</v>
      </c>
      <c r="JK11" s="596">
        <f>[1]Hoja1!JJ13</f>
        <v>8433.6590000000015</v>
      </c>
      <c r="JL11" s="596">
        <f>[1]Hoja1!JK13</f>
        <v>8860.5660000000007</v>
      </c>
      <c r="JM11" s="596">
        <f>[1]Hoja1!JL13</f>
        <v>13457.43</v>
      </c>
      <c r="JN11" s="596">
        <f>[1]Hoja1!JM13</f>
        <v>23452.632000000001</v>
      </c>
      <c r="JO11" s="596">
        <f>[1]Hoja1!JP13</f>
        <v>8293.9954999999991</v>
      </c>
      <c r="JP11" s="596">
        <f>[1]Hoja1!JQ13</f>
        <v>10531.952999999998</v>
      </c>
      <c r="JQ11" s="596">
        <f>[1]Hoja1!JR13</f>
        <v>11320.979499999999</v>
      </c>
      <c r="JR11" s="596">
        <f>[1]Hoja1!JS13</f>
        <v>10805.296499999999</v>
      </c>
      <c r="JS11" s="596">
        <f>[1]Hoja1!JT13</f>
        <v>11355.875999999998</v>
      </c>
      <c r="JT11" s="596">
        <f>[1]Hoja1!JU13</f>
        <v>14811.689399999997</v>
      </c>
      <c r="JU11" s="596">
        <f>[1]Hoja1!JV13</f>
        <v>22000.661499999995</v>
      </c>
      <c r="JV11" s="596">
        <f>[1]Hoja1!JX13</f>
        <v>9698.7220000000016</v>
      </c>
      <c r="JW11" s="596">
        <f>[1]Hoja1!JY13</f>
        <v>10156.375</v>
      </c>
      <c r="JX11" s="596">
        <f>[1]Hoja1!JZ13</f>
        <v>12767.139000000001</v>
      </c>
      <c r="JY11" s="596">
        <f>[1]Hoja1!KA13</f>
        <v>8792.4012000000002</v>
      </c>
      <c r="JZ11" s="596">
        <f>[1]Hoja1!KB13</f>
        <v>14827.406400000002</v>
      </c>
      <c r="KA11" s="596">
        <f>[1]Hoja1!KC13</f>
        <v>13310.8015</v>
      </c>
      <c r="KB11" s="596">
        <f>[1]Hoja1!KD13</f>
        <v>22767.830399999999</v>
      </c>
      <c r="KC11" s="596">
        <f>[1]Hoja1!KF13</f>
        <v>10973.375999999998</v>
      </c>
      <c r="KD11" s="596">
        <f>[1]Hoja1!KG13</f>
        <v>12478.091999999999</v>
      </c>
      <c r="KE11" s="596">
        <f>[1]Hoja1!KH13</f>
        <v>9270.8819999999996</v>
      </c>
      <c r="KF11" s="596">
        <f>[1]Hoja1!KI13</f>
        <v>10510.463999999998</v>
      </c>
      <c r="KG11" s="596">
        <f>[1]Hoja1!KJ13</f>
        <v>11868.841600000002</v>
      </c>
      <c r="KH11" s="596">
        <f>[1]Hoja1!KK13</f>
        <v>17528.530999999999</v>
      </c>
      <c r="KI11" s="596">
        <f>[1]Hoja1!KL13</f>
        <v>24237.790400000002</v>
      </c>
      <c r="KJ11" s="596">
        <f>[1]Hoja1!KN13</f>
        <v>13325.003999999997</v>
      </c>
      <c r="KK11" s="596">
        <f>[1]Hoja1!KO13</f>
        <v>14975.943999999998</v>
      </c>
      <c r="KL11" s="596">
        <f>[1]Hoja1!KP13</f>
        <v>17666.3115</v>
      </c>
      <c r="KM11" s="596">
        <f>[1]Hoja1!KQ13</f>
        <v>19070.323499999999</v>
      </c>
      <c r="KN11" s="596">
        <f>[1]Hoja1!KR13</f>
        <v>23141.472999999998</v>
      </c>
      <c r="KO11" s="596">
        <f>[1]Hoja1!KS13</f>
        <v>37246.511999999995</v>
      </c>
      <c r="KP11" s="596">
        <f>[1]Hoja1!KT13</f>
        <v>44687.747500000005</v>
      </c>
      <c r="KQ11" s="596">
        <f>[1]Hoja1!KW13</f>
        <v>19305.132000000001</v>
      </c>
      <c r="KR11" s="596">
        <f>[1]Hoja1!KX13</f>
        <v>27578.839999999997</v>
      </c>
      <c r="KS11" s="596">
        <f>[1]Hoja1!KY13</f>
        <v>12560.244000000001</v>
      </c>
      <c r="KT11" s="596">
        <f>[1]Hoja1!KZ13</f>
        <v>8650.6450000000004</v>
      </c>
      <c r="KU11" s="596">
        <f>[1]Hoja1!LA13</f>
        <v>12376.966999999999</v>
      </c>
      <c r="KV11" s="596">
        <f>[1]Hoja1!LB13</f>
        <v>16803.673499999997</v>
      </c>
      <c r="KW11" s="596">
        <f>[1]Hoja1!LC13</f>
        <v>30868.656499999997</v>
      </c>
      <c r="KX11" s="596">
        <f>[1]Hoja1!LE13</f>
        <v>8965.4399999999987</v>
      </c>
      <c r="KY11" s="596">
        <f>[1]Hoja1!LF13</f>
        <v>12986.759999999998</v>
      </c>
      <c r="KZ11" s="596">
        <f>[1]Hoja1!LG13</f>
        <v>9608.6279999999988</v>
      </c>
      <c r="LA11" s="596">
        <f>[1]Hoja1!LH13</f>
        <v>13025.448</v>
      </c>
      <c r="LB11" s="596">
        <f>[1]Hoja1!LI13</f>
        <v>11419.871999999999</v>
      </c>
      <c r="LC11" s="596">
        <f>[1]Hoja1!LJ13</f>
        <v>16569.455999999998</v>
      </c>
      <c r="LD11" s="596">
        <f>[1]Hoja1!LK13</f>
        <v>20998.057500000003</v>
      </c>
      <c r="LE11" s="596">
        <f>[1]Hoja1!LM13</f>
        <v>11145.948</v>
      </c>
      <c r="LF11" s="596">
        <f>[1]Hoja1!LN13</f>
        <v>14698.487999999999</v>
      </c>
      <c r="LG11" s="596">
        <f>[1]Hoja1!LO13</f>
        <v>15903.923999999999</v>
      </c>
      <c r="LH11" s="596">
        <f>[1]Hoja1!LP13</f>
        <v>19403.291999999998</v>
      </c>
      <c r="LI11" s="596">
        <f>[1]Hoja1!LQ13</f>
        <v>19590.240000000002</v>
      </c>
      <c r="LJ11" s="596">
        <f>[1]Hoja1!LR13</f>
        <v>23645.027999999998</v>
      </c>
      <c r="LK11" s="596">
        <f>[1]Hoja1!LS13</f>
        <v>33634.555500000002</v>
      </c>
      <c r="LL11" s="596">
        <f>[1]Hoja1!LU13</f>
        <v>12012.972</v>
      </c>
      <c r="LM11" s="596">
        <f>[1]Hoja1!LV13</f>
        <v>20013.863999999998</v>
      </c>
      <c r="LN11" s="596">
        <f>[1]Hoja1!LW13</f>
        <v>24378.596999999998</v>
      </c>
      <c r="LO11" s="596">
        <f>[1]Hoja1!LX13</f>
        <v>16208.183999999999</v>
      </c>
      <c r="LP11" s="596">
        <f>[1]Hoja1!LY13</f>
        <v>19256.148000000001</v>
      </c>
      <c r="LQ11" s="596">
        <f>[1]Hoja1!LZ13</f>
        <v>20385.383999999998</v>
      </c>
      <c r="LR11" s="596">
        <f>[1]Hoja1!MA13</f>
        <v>35248.559999999998</v>
      </c>
      <c r="LS11" s="596">
        <f>[1]Hoja1!MD13</f>
        <v>14879.909000000001</v>
      </c>
      <c r="LT11" s="596">
        <f>[1]Hoja1!ME13</f>
        <v>18730.465600000003</v>
      </c>
      <c r="LU11" s="596">
        <f>[1]Hoja1!MF13</f>
        <v>21388.257000000001</v>
      </c>
      <c r="LV11" s="596">
        <f>[1]Hoja1!MG13</f>
        <v>27628.051000000003</v>
      </c>
      <c r="LW11" s="596">
        <f>[1]Hoja1!MH13</f>
        <v>27358.826000000001</v>
      </c>
      <c r="LX11" s="596">
        <f>[1]Hoja1!MI13</f>
        <v>29894.018000000004</v>
      </c>
      <c r="LY11" s="596">
        <f>[1]Hoja1!MJ13</f>
        <v>43875.47849999999</v>
      </c>
      <c r="LZ11" s="596">
        <f>[1]Hoja1!ML13</f>
        <v>59302.414499999999</v>
      </c>
      <c r="MA11" s="596">
        <f>[1]Hoja1!MM13</f>
        <v>36007.461000000003</v>
      </c>
      <c r="MB11" s="596">
        <f>[1]Hoja1!MN13</f>
        <v>23856.157500000001</v>
      </c>
      <c r="MC11" s="596">
        <f>[1]Hoja1!MO13</f>
        <v>25702.750500000002</v>
      </c>
      <c r="MD11" s="596">
        <f>[1]Hoja1!MP13</f>
        <v>32742.129000000001</v>
      </c>
      <c r="ME11" s="596">
        <f>[1]Hoja1!MQ13</f>
        <v>39217.657500000001</v>
      </c>
      <c r="MF11" s="596">
        <f>[1]Hoja1!MR13</f>
        <v>44841.190600000002</v>
      </c>
      <c r="MG11" s="596">
        <f>[1]Hoja1!MT13</f>
        <v>28263.729600000002</v>
      </c>
      <c r="MH11" s="596">
        <f>[1]Hoja1!MU13</f>
        <v>34111.880000000005</v>
      </c>
      <c r="MI11" s="596">
        <f>[1]Hoja1!MV13</f>
        <v>34603.688000000002</v>
      </c>
      <c r="MJ11" s="596">
        <f>[1]Hoja1!MW13</f>
        <v>37869.502</v>
      </c>
      <c r="MK11" s="596">
        <f>[1]Hoja1!MX13</f>
        <v>47519.109000000004</v>
      </c>
      <c r="ML11" s="596">
        <f>[1]Hoja1!MY13</f>
        <v>56752.803899999992</v>
      </c>
      <c r="MM11" s="596">
        <f>[1]Hoja1!MZ13</f>
        <v>61957.699200000003</v>
      </c>
      <c r="MN11" s="596">
        <f>[1]Hoja1!NB13</f>
        <v>48777.638400000003</v>
      </c>
      <c r="MO11" s="596">
        <f>[1]Hoja1!NC13</f>
        <v>69040.906000000003</v>
      </c>
      <c r="MP11" s="596">
        <f>[1]Hoja1!ND13</f>
        <v>66444.321599999996</v>
      </c>
      <c r="MQ11" s="596">
        <f>[1]Hoja1!NE13</f>
        <v>73824.998399999997</v>
      </c>
      <c r="MR11" s="596">
        <f>[1]Hoja1!NF13</f>
        <v>77212.718000000008</v>
      </c>
      <c r="MS11" s="596">
        <f>[1]Hoja1!NG13</f>
        <v>114624.86560000002</v>
      </c>
      <c r="MT11" s="596">
        <f>[1]Hoja1!NH13</f>
        <v>86052.510500000004</v>
      </c>
      <c r="MU11" s="596">
        <f>[1]Hoja1!NJ13</f>
        <v>74942.935500000007</v>
      </c>
      <c r="MV11" s="596">
        <f>[1]Hoja1!NK13</f>
        <v>0</v>
      </c>
      <c r="MW11" s="596">
        <f>[1]Hoja1!NL13</f>
        <v>24078.725999999999</v>
      </c>
      <c r="MX11" s="596">
        <f>[1]Hoja1!NM13</f>
        <v>18742.406400000003</v>
      </c>
      <c r="MY11" s="596">
        <f>[1]Hoja1!NN13</f>
        <v>24208.520000000004</v>
      </c>
      <c r="MZ11" s="596">
        <f>[1]Hoja1!NO13</f>
        <v>31707.166400000006</v>
      </c>
      <c r="NA11" s="596">
        <f>[1]Hoja1!NP13</f>
        <v>23655.96</v>
      </c>
      <c r="NB11" s="596">
        <f>[1]Hoja1!NS13</f>
        <v>18106.850999999999</v>
      </c>
      <c r="NC11" s="596">
        <f>[1]Hoja1!NT13</f>
        <v>0</v>
      </c>
      <c r="ND11" s="596">
        <f>[1]Hoja1!NU13</f>
        <v>18491.140500000001</v>
      </c>
      <c r="NE11" s="596">
        <f>[1]Hoja1!NV13</f>
        <v>12653.182500000001</v>
      </c>
      <c r="NF11" s="596">
        <f>[1]Hoja1!NW13</f>
        <v>13594.449000000001</v>
      </c>
      <c r="NG11" s="596">
        <f>[1]Hoja1!NX13</f>
        <v>17138.967499999999</v>
      </c>
      <c r="NH11" s="596">
        <f>[1]Hoja1!NY13</f>
        <v>23996.072499999998</v>
      </c>
      <c r="NI11" s="596">
        <f>[1]Hoja1!OA13</f>
        <v>9708.1327999999994</v>
      </c>
      <c r="NJ11" s="596">
        <f>[1]Hoja1!OB13</f>
        <v>17709.351000000002</v>
      </c>
      <c r="NK11" s="596">
        <f>[1]Hoja1!OC13</f>
        <v>10020.241</v>
      </c>
      <c r="NL11" s="596">
        <f>[1]Hoja1!OD13</f>
        <v>10778.460000000001</v>
      </c>
      <c r="NM11" s="596">
        <f>[1]Hoja1!OE13</f>
        <v>11877.43</v>
      </c>
      <c r="NN11" s="596">
        <f>[1]Hoja1!OF13</f>
        <v>14727.944000000001</v>
      </c>
      <c r="NO11" s="596">
        <f>[1]Hoja1!OG13</f>
        <v>26585.832000000002</v>
      </c>
      <c r="NP11" s="596">
        <f>[1]Hoja1!OI13</f>
        <v>8665.3875000000007</v>
      </c>
      <c r="NQ11" s="596">
        <f>[1]Hoja1!OJ13</f>
        <v>13111.434000000001</v>
      </c>
      <c r="NR11" s="596">
        <f>[1]Hoja1!OK13</f>
        <v>13715.625</v>
      </c>
      <c r="NS11" s="596">
        <f>[1]Hoja1!OL13</f>
        <v>14315.007000000001</v>
      </c>
      <c r="NT11" s="596">
        <f>[1]Hoja1!OM13</f>
        <v>11315.9</v>
      </c>
      <c r="NU11" s="596">
        <f>[1]Hoja1!ON13</f>
        <v>10531.763200000001</v>
      </c>
      <c r="NV11" s="596">
        <f>[1]Hoja1!OO13</f>
        <v>15374.572500000002</v>
      </c>
      <c r="NW11" s="596">
        <f>[1]Hoja1!OQ13</f>
        <v>7770.2240000000011</v>
      </c>
      <c r="NX11" s="596">
        <f>[1]Hoja1!OR13</f>
        <v>7962.6580000000004</v>
      </c>
      <c r="NY11" s="596">
        <f>[1]Hoja1!OS13</f>
        <v>6794.3640000000005</v>
      </c>
      <c r="NZ11" s="596">
        <f>[1]Hoja1!OT13</f>
        <v>6999.6959999999999</v>
      </c>
      <c r="OA11" s="596">
        <f>[1]Hoja1!OU13</f>
        <v>8888.0879999999997</v>
      </c>
      <c r="OB11" s="596">
        <f>[1]Hoja1!OV13</f>
        <v>14953.827000000001</v>
      </c>
      <c r="OC11" s="596">
        <f>[1]Hoja1!OW13</f>
        <v>18190.4205</v>
      </c>
      <c r="OD11" s="596">
        <f>[1]Hoja1!OY13</f>
        <v>8570.4959999999992</v>
      </c>
      <c r="OE11" s="596">
        <f>[1]Hoja1!OZ13</f>
        <v>11688.894000000002</v>
      </c>
      <c r="OF11" s="596">
        <f>[1]Hoja1!PA13</f>
        <v>10326.624</v>
      </c>
      <c r="OG11" s="596">
        <f>[1]Hoja1!PB13</f>
        <v>8006.9519999999993</v>
      </c>
      <c r="OH11" s="596">
        <f>[1]Hoja1!PC13</f>
        <v>12035.683000000001</v>
      </c>
      <c r="OI11" s="596">
        <f>[1]Hoja1!PD13</f>
        <v>14962.926000000001</v>
      </c>
      <c r="OJ11" s="596">
        <f>[1]Hoja1!PE13</f>
        <v>23296.7997</v>
      </c>
      <c r="OK11">
        <f>[2]SUC!B40</f>
        <v>12734.055</v>
      </c>
      <c r="OL11">
        <f>[2]SUC!C40</f>
        <v>11353.263750000002</v>
      </c>
      <c r="OM11">
        <f>[2]SUC!D40</f>
        <v>13115.8125</v>
      </c>
      <c r="ON11">
        <f>[2]SUC!E40</f>
        <v>11801.61</v>
      </c>
      <c r="OO11">
        <f>[2]SUC!F40</f>
        <v>13981.1175</v>
      </c>
      <c r="OP11">
        <f>[2]SUC!G40</f>
        <v>18689.703750000001</v>
      </c>
      <c r="OQ11">
        <f>[2]SUC!H40</f>
        <v>31447.563750000001</v>
      </c>
      <c r="OR11" s="712">
        <v>21306.52</v>
      </c>
      <c r="OS11" s="712">
        <v>14934.28</v>
      </c>
      <c r="OT11" s="712">
        <v>33336.99</v>
      </c>
      <c r="OU11" s="712">
        <v>20068.21</v>
      </c>
      <c r="OV11" s="712">
        <v>14080.3</v>
      </c>
      <c r="OW11" s="712">
        <v>14308.49</v>
      </c>
      <c r="OX11" s="712">
        <v>20097.419999999998</v>
      </c>
      <c r="OY11" s="741">
        <v>8727</v>
      </c>
      <c r="OZ11" s="741">
        <v>9807</v>
      </c>
      <c r="PA11" s="741">
        <v>9194</v>
      </c>
      <c r="PB11" s="741">
        <v>10896</v>
      </c>
      <c r="PC11" s="741">
        <v>9292</v>
      </c>
      <c r="PD11" s="741">
        <v>11351</v>
      </c>
      <c r="PE11" s="741">
        <v>17149</v>
      </c>
      <c r="PF11" s="712">
        <v>13450.25</v>
      </c>
      <c r="PG11" s="712">
        <v>9320.0840000000007</v>
      </c>
      <c r="PH11" s="712">
        <v>10854.54</v>
      </c>
      <c r="PI11" s="712">
        <v>13204.41</v>
      </c>
      <c r="PJ11" s="712">
        <v>11437.73</v>
      </c>
      <c r="PK11" s="712">
        <v>15697.32</v>
      </c>
      <c r="PL11" s="712">
        <v>22080.53</v>
      </c>
      <c r="PM11" s="712">
        <v>10240.6</v>
      </c>
      <c r="PN11" s="712">
        <v>10521.44</v>
      </c>
      <c r="PO11" s="712">
        <v>12375.17</v>
      </c>
      <c r="PP11" s="712">
        <v>10272.83</v>
      </c>
      <c r="PQ11" s="712">
        <v>11382.83</v>
      </c>
      <c r="PR11" s="712">
        <v>14400.76</v>
      </c>
      <c r="PS11" s="712">
        <v>23501.96</v>
      </c>
      <c r="PT11" s="717">
        <v>11456.3806</v>
      </c>
      <c r="PU11" s="717">
        <v>11572.4704</v>
      </c>
      <c r="PV11" s="717">
        <v>12629.1976</v>
      </c>
      <c r="PW11" s="717">
        <v>10236.583000000001</v>
      </c>
      <c r="PX11" s="717">
        <v>11951.5666</v>
      </c>
      <c r="PY11" s="717">
        <v>14980.929400000001</v>
      </c>
      <c r="PZ11" s="717">
        <v>21894.838899999999</v>
      </c>
      <c r="QA11" s="108">
        <v>12028.53</v>
      </c>
      <c r="QB11" s="108">
        <v>11551.69</v>
      </c>
      <c r="QC11" s="108">
        <v>13302.97</v>
      </c>
      <c r="QD11" s="108">
        <v>10957.24</v>
      </c>
      <c r="QE11" s="108">
        <v>11406.85</v>
      </c>
      <c r="QF11" s="108">
        <v>13376.71</v>
      </c>
      <c r="QG11" s="108">
        <v>19310.29</v>
      </c>
      <c r="QH11" s="108">
        <v>12487.15</v>
      </c>
      <c r="QI11" s="108">
        <v>18143.34</v>
      </c>
      <c r="QJ11" s="108">
        <v>19170</v>
      </c>
      <c r="QK11" s="108">
        <v>16896.05</v>
      </c>
      <c r="QL11" s="108">
        <v>20644.39</v>
      </c>
      <c r="QM11" s="108">
        <v>10579.24</v>
      </c>
      <c r="QN11" s="108">
        <v>17013.55</v>
      </c>
      <c r="QO11" s="596">
        <v>13311.6543</v>
      </c>
      <c r="QP11" s="596">
        <v>12373.419830000001</v>
      </c>
      <c r="QQ11" s="596">
        <v>13661.27382</v>
      </c>
      <c r="QR11" s="596">
        <v>12372.547560000001</v>
      </c>
      <c r="QS11" s="596">
        <v>14557.816800000001</v>
      </c>
      <c r="QT11" s="596">
        <v>16166.992190000001</v>
      </c>
      <c r="QU11" s="596">
        <v>23836.591799999998</v>
      </c>
      <c r="QV11" s="712">
        <v>13887.96</v>
      </c>
      <c r="QW11" s="712">
        <v>14714.17</v>
      </c>
      <c r="QX11" s="712">
        <v>15352.8</v>
      </c>
      <c r="QY11" s="712">
        <v>12380.69</v>
      </c>
      <c r="QZ11" s="712">
        <v>15843.83</v>
      </c>
      <c r="RA11" s="712">
        <v>17685.599999999999</v>
      </c>
      <c r="RB11" s="712">
        <v>26728.82</v>
      </c>
      <c r="RC11" s="108">
        <v>13520.63</v>
      </c>
      <c r="RD11" s="108">
        <v>13786.57</v>
      </c>
      <c r="RE11" s="108">
        <v>17562.11</v>
      </c>
      <c r="RF11" s="108">
        <v>13716.4</v>
      </c>
      <c r="RG11" s="108">
        <v>17230.25</v>
      </c>
      <c r="RH11" s="108">
        <v>20847.79</v>
      </c>
      <c r="RI11" s="108">
        <v>30914.29</v>
      </c>
      <c r="RJ11" s="108">
        <v>18254.82</v>
      </c>
      <c r="RK11" s="108">
        <v>16849.52</v>
      </c>
      <c r="RL11" s="108">
        <v>21721.01</v>
      </c>
      <c r="RM11" s="108">
        <v>18570.28</v>
      </c>
      <c r="RN11" s="108">
        <v>23168.98</v>
      </c>
      <c r="RO11" s="108">
        <v>28251.040000000001</v>
      </c>
      <c r="RP11" s="108">
        <v>39417.24</v>
      </c>
      <c r="RQ11">
        <v>22306.840850000001</v>
      </c>
      <c r="RR11">
        <v>20134.123640000002</v>
      </c>
      <c r="RS11">
        <v>22943.90854</v>
      </c>
      <c r="RT11">
        <v>13665.393459999999</v>
      </c>
      <c r="RU11">
        <v>17025.82432</v>
      </c>
      <c r="RV11">
        <v>19361.255980000002</v>
      </c>
      <c r="RW11">
        <v>27583.844840000002</v>
      </c>
      <c r="RX11">
        <v>19576.829399999999</v>
      </c>
      <c r="RY11">
        <v>17370.369790000001</v>
      </c>
      <c r="RZ11">
        <v>22517.09895</v>
      </c>
      <c r="SA11">
        <v>19055.248230000001</v>
      </c>
      <c r="SB11">
        <v>20794.19269</v>
      </c>
      <c r="SC11">
        <v>23091.336080000001</v>
      </c>
      <c r="SD11">
        <v>30910.473030000001</v>
      </c>
      <c r="SE11">
        <v>14792.62168</v>
      </c>
      <c r="SF11">
        <v>11329.84316</v>
      </c>
      <c r="SG11">
        <v>15301.63701</v>
      </c>
      <c r="SH11">
        <v>11736.092280000001</v>
      </c>
      <c r="SI11">
        <v>13438.715039999999</v>
      </c>
      <c r="SJ11">
        <v>13623.959769999999</v>
      </c>
      <c r="SK11">
        <v>19826.808199999999</v>
      </c>
      <c r="SL11" s="108">
        <v>12063.43</v>
      </c>
      <c r="SM11" s="108">
        <v>10968.79</v>
      </c>
      <c r="SN11" s="108">
        <v>14223.59</v>
      </c>
      <c r="SO11" s="108">
        <v>11400.53</v>
      </c>
      <c r="SP11" s="108">
        <v>14117.93</v>
      </c>
      <c r="SQ11" s="108">
        <v>14888.47</v>
      </c>
      <c r="SR11" s="108">
        <v>21062.41</v>
      </c>
      <c r="SS11" s="108">
        <v>13936.75</v>
      </c>
      <c r="ST11" s="108">
        <v>11946.24</v>
      </c>
      <c r="SU11" s="108">
        <v>14935.51</v>
      </c>
      <c r="SV11" s="108">
        <v>12630.78</v>
      </c>
      <c r="SW11" s="108">
        <v>15457.46</v>
      </c>
      <c r="SX11" s="108">
        <v>16718.37</v>
      </c>
      <c r="SY11" s="108">
        <v>20866.97</v>
      </c>
      <c r="SZ11" s="108">
        <v>14047.09</v>
      </c>
      <c r="TA11" s="108">
        <v>12949.65</v>
      </c>
      <c r="TB11" s="108">
        <v>15223.05</v>
      </c>
      <c r="TC11" s="108">
        <v>13339.45</v>
      </c>
      <c r="TD11" s="108">
        <v>15451.03</v>
      </c>
      <c r="TE11" s="108">
        <v>17471.34</v>
      </c>
      <c r="TF11" s="108">
        <v>25043.01</v>
      </c>
      <c r="TG11" s="108">
        <v>16129.94</v>
      </c>
      <c r="TH11" s="108">
        <v>13985.65</v>
      </c>
      <c r="TI11" s="108">
        <v>16572.91</v>
      </c>
      <c r="TJ11" s="108">
        <v>14246.43</v>
      </c>
      <c r="TK11" s="108">
        <v>15985.9</v>
      </c>
      <c r="TL11" s="108">
        <v>16606.919999999998</v>
      </c>
      <c r="TM11" s="108">
        <v>22642.57</v>
      </c>
      <c r="TN11" s="596">
        <v>16901.520710000001</v>
      </c>
      <c r="TO11" s="596">
        <v>15134.178519999999</v>
      </c>
      <c r="TP11" s="596">
        <v>16389.686720000002</v>
      </c>
      <c r="TQ11" s="596">
        <v>13351.753129999999</v>
      </c>
      <c r="TR11" s="596">
        <v>16764.874220000002</v>
      </c>
      <c r="TS11" s="596">
        <v>20103.1711</v>
      </c>
      <c r="TT11" s="596">
        <v>23643.890630000002</v>
      </c>
      <c r="TU11" s="108">
        <v>17393.689999999999</v>
      </c>
      <c r="TV11" s="108">
        <v>15461.33</v>
      </c>
      <c r="TW11" s="108">
        <v>17048.169999999998</v>
      </c>
      <c r="TX11" s="108">
        <v>15838.64</v>
      </c>
      <c r="TY11" s="108">
        <v>17882.63</v>
      </c>
      <c r="TZ11" s="108">
        <v>22566.97</v>
      </c>
      <c r="UA11" s="108">
        <v>32185.08</v>
      </c>
      <c r="UB11" s="108">
        <v>13922.73</v>
      </c>
      <c r="UC11" s="108">
        <v>20020.63</v>
      </c>
      <c r="UD11" s="108">
        <v>26705.59</v>
      </c>
      <c r="UE11" s="108">
        <v>21439.08</v>
      </c>
      <c r="UF11" s="108">
        <v>22284.62</v>
      </c>
      <c r="UG11" s="108">
        <v>23743.75</v>
      </c>
      <c r="UH11" s="108">
        <v>31731.96</v>
      </c>
      <c r="UI11" s="108">
        <v>21103.63</v>
      </c>
      <c r="UJ11" s="108">
        <v>17869.66</v>
      </c>
      <c r="UK11" s="108">
        <v>22799.119999999999</v>
      </c>
      <c r="UL11" s="108">
        <v>18523.61</v>
      </c>
      <c r="UM11" s="108">
        <v>22353.14</v>
      </c>
      <c r="UN11" s="108">
        <v>26333.89</v>
      </c>
      <c r="UO11" s="108">
        <v>30941.360000000001</v>
      </c>
      <c r="UP11" s="108">
        <v>23425.22</v>
      </c>
      <c r="UQ11" s="108">
        <v>21064.639999999999</v>
      </c>
      <c r="UR11" s="108">
        <v>25720.53</v>
      </c>
      <c r="US11" s="108">
        <v>20451.46</v>
      </c>
      <c r="UT11" s="108">
        <v>22448.880000000001</v>
      </c>
      <c r="UU11" s="108">
        <v>25399.360000000001</v>
      </c>
      <c r="UV11" s="108">
        <v>30996.69</v>
      </c>
      <c r="UW11" s="596">
        <v>20349.576120000002</v>
      </c>
      <c r="UX11" s="596">
        <v>19002.944</v>
      </c>
      <c r="UY11" s="596">
        <v>22038.401020000001</v>
      </c>
      <c r="UZ11" s="596">
        <v>19623.125629999999</v>
      </c>
      <c r="VA11" s="596">
        <v>23025.39531</v>
      </c>
      <c r="VB11" s="596">
        <v>26217.926080000001</v>
      </c>
      <c r="VC11" s="596">
        <v>33319.8626</v>
      </c>
      <c r="VD11" s="108">
        <v>17119.400000000001</v>
      </c>
      <c r="VE11" s="108">
        <v>15752.88</v>
      </c>
      <c r="VF11" s="108">
        <v>19255.849999999999</v>
      </c>
      <c r="VG11" s="108">
        <v>17738.38</v>
      </c>
      <c r="VH11" s="108">
        <v>22870.799999999999</v>
      </c>
      <c r="VI11" s="108">
        <v>24299.13</v>
      </c>
      <c r="VJ11" s="108">
        <v>31799.439999999999</v>
      </c>
      <c r="VK11" s="108">
        <v>20222.78</v>
      </c>
      <c r="VL11" s="108">
        <v>17279.509999999998</v>
      </c>
      <c r="VM11" s="108">
        <v>20646.8</v>
      </c>
      <c r="VN11" s="108">
        <v>19975.36</v>
      </c>
      <c r="VO11" s="108">
        <v>23544.78</v>
      </c>
      <c r="VP11" s="108">
        <v>24942.36</v>
      </c>
      <c r="VQ11" s="108">
        <v>33462.019999999997</v>
      </c>
      <c r="VR11" s="108">
        <v>20801.735929999999</v>
      </c>
      <c r="VS11" s="108">
        <v>21038.664069999999</v>
      </c>
      <c r="VT11" s="108">
        <v>23006.99843</v>
      </c>
      <c r="VU11" s="108">
        <v>20557.708009999998</v>
      </c>
      <c r="VV11" s="108">
        <v>22351.10801</v>
      </c>
      <c r="VW11" s="108">
        <v>23931.146089999998</v>
      </c>
      <c r="VX11" s="108">
        <v>27944.341799999998</v>
      </c>
      <c r="VY11" s="752">
        <v>19252.73</v>
      </c>
      <c r="VZ11" s="752">
        <v>17312.23</v>
      </c>
      <c r="WA11" s="752">
        <v>18208.009999999998</v>
      </c>
      <c r="WB11" s="752">
        <v>17058.939999999999</v>
      </c>
      <c r="WC11" s="752">
        <v>19694.77</v>
      </c>
      <c r="WD11" s="752">
        <v>22263.06</v>
      </c>
      <c r="WE11" s="752">
        <v>26685.03</v>
      </c>
      <c r="WF11" s="108">
        <v>19259.78</v>
      </c>
      <c r="WG11" s="108">
        <v>18959.45</v>
      </c>
      <c r="WH11" s="108">
        <v>21580.97</v>
      </c>
      <c r="WI11" s="108">
        <v>17246.29</v>
      </c>
      <c r="WJ11" s="108">
        <v>19472.46</v>
      </c>
      <c r="WK11" s="108">
        <v>20239.09</v>
      </c>
      <c r="WL11" s="108">
        <v>24791.119999999999</v>
      </c>
      <c r="WM11" s="108">
        <v>15495.18</v>
      </c>
      <c r="WN11" s="108">
        <v>17373.84</v>
      </c>
      <c r="WO11" s="108">
        <v>17892.759999999998</v>
      </c>
      <c r="WP11" s="108">
        <v>14547.21</v>
      </c>
      <c r="WQ11" s="108">
        <v>17590.64</v>
      </c>
      <c r="WR11" s="108">
        <v>19175.39</v>
      </c>
      <c r="WS11" s="108">
        <v>25136.81</v>
      </c>
      <c r="WT11" s="108">
        <v>19919.901379999999</v>
      </c>
      <c r="WU11" s="108">
        <v>18599.34318</v>
      </c>
      <c r="WV11" s="108">
        <v>19899.433679999998</v>
      </c>
      <c r="WW11" s="108">
        <v>18725.622189999998</v>
      </c>
      <c r="WX11" s="108">
        <v>20982.909940000001</v>
      </c>
      <c r="WY11" s="108">
        <v>21300.652689999999</v>
      </c>
      <c r="WZ11" s="108">
        <v>27519.966</v>
      </c>
      <c r="XA11" s="108">
        <v>16405.02</v>
      </c>
      <c r="XB11" s="108">
        <v>15117.16</v>
      </c>
      <c r="XC11" s="108">
        <v>16459.88</v>
      </c>
      <c r="XD11" s="108">
        <v>14457.93</v>
      </c>
      <c r="XE11" s="108">
        <v>15844.57</v>
      </c>
      <c r="XF11" s="108">
        <v>15416.44</v>
      </c>
      <c r="XG11" s="108">
        <v>21449.08</v>
      </c>
      <c r="XH11" s="108">
        <v>21748.218250000002</v>
      </c>
      <c r="XI11" s="108">
        <v>19598.06954</v>
      </c>
      <c r="XJ11" s="108">
        <v>21152.627629999999</v>
      </c>
      <c r="XK11" s="108">
        <v>19352.2088</v>
      </c>
      <c r="XL11" s="108">
        <v>22266.005379999999</v>
      </c>
      <c r="XM11" s="108">
        <v>22768.13046</v>
      </c>
      <c r="XN11" s="108">
        <v>25614.003909999999</v>
      </c>
      <c r="XO11" s="108">
        <v>25494.899020000001</v>
      </c>
      <c r="XP11" s="108">
        <v>16460.953939999999</v>
      </c>
      <c r="XQ11" s="108">
        <v>16859.561020000001</v>
      </c>
      <c r="XR11" s="108">
        <v>18998.275420000002</v>
      </c>
      <c r="XS11" s="108">
        <v>17782.091499999999</v>
      </c>
      <c r="XT11" s="108">
        <v>19846.193039999998</v>
      </c>
      <c r="XU11" s="108">
        <v>20514.344420000001</v>
      </c>
      <c r="XV11" s="108">
        <v>23989.213029999999</v>
      </c>
      <c r="XW11" s="108">
        <v>16411.568190000002</v>
      </c>
      <c r="XX11" s="108">
        <v>15636.00901</v>
      </c>
      <c r="XY11" s="108">
        <v>18046.36549</v>
      </c>
      <c r="XZ11" s="108">
        <v>16586.016070000001</v>
      </c>
      <c r="YA11" s="108">
        <v>17972.461179999998</v>
      </c>
      <c r="YB11" s="108">
        <v>18378.404040000001</v>
      </c>
      <c r="YC11" s="108">
        <v>22262.49987</v>
      </c>
      <c r="YD11" s="108">
        <v>19101.633890000001</v>
      </c>
      <c r="YE11" s="108">
        <v>18100.912250000001</v>
      </c>
      <c r="YF11" s="108">
        <v>20767.483759999999</v>
      </c>
      <c r="YG11" s="108">
        <v>19284.086070000001</v>
      </c>
      <c r="YH11" s="108">
        <v>21463.02665</v>
      </c>
      <c r="YI11" s="108">
        <v>28341.396229999998</v>
      </c>
      <c r="YJ11" s="108">
        <v>21940.28</v>
      </c>
      <c r="YK11" s="108">
        <v>21701.39</v>
      </c>
      <c r="YL11" s="108">
        <v>20551.169999999998</v>
      </c>
      <c r="YM11" s="108">
        <v>25051.599999999999</v>
      </c>
      <c r="YN11" s="108">
        <v>25564.57</v>
      </c>
      <c r="YO11" s="108">
        <v>31963.78</v>
      </c>
      <c r="YP11" s="108">
        <v>49258.47</v>
      </c>
      <c r="YQ11" s="108">
        <v>22296.43</v>
      </c>
      <c r="YR11" s="108">
        <v>19311.87</v>
      </c>
      <c r="YS11" s="108">
        <v>23525.37</v>
      </c>
      <c r="YT11" s="108">
        <v>25456.55</v>
      </c>
      <c r="YU11" s="108">
        <v>39150.42</v>
      </c>
      <c r="YV11" s="108">
        <v>15625.06</v>
      </c>
      <c r="YW11" s="108">
        <v>30196.74</v>
      </c>
      <c r="YX11" s="756" t="s">
        <v>600</v>
      </c>
      <c r="YY11" s="756" t="s">
        <v>601</v>
      </c>
      <c r="YZ11" s="756" t="s">
        <v>602</v>
      </c>
      <c r="ZA11" s="756" t="s">
        <v>603</v>
      </c>
      <c r="ZB11" s="756" t="s">
        <v>604</v>
      </c>
      <c r="ZC11" s="756" t="s">
        <v>605</v>
      </c>
      <c r="ZD11" s="756" t="s">
        <v>606</v>
      </c>
      <c r="ZE11">
        <v>15890</v>
      </c>
      <c r="ZF11">
        <v>15941</v>
      </c>
      <c r="ZG11">
        <v>18271</v>
      </c>
      <c r="ZH11">
        <v>17532</v>
      </c>
      <c r="ZI11">
        <v>28677</v>
      </c>
      <c r="ZJ11">
        <v>27862</v>
      </c>
      <c r="ZK11">
        <v>45369</v>
      </c>
      <c r="ZL11">
        <v>28550.47</v>
      </c>
      <c r="ZM11">
        <v>25293.9</v>
      </c>
      <c r="ZN11">
        <v>26399.8</v>
      </c>
      <c r="ZO11">
        <v>25354.93</v>
      </c>
      <c r="ZP11">
        <v>27829.3</v>
      </c>
      <c r="ZQ11">
        <v>29599.5</v>
      </c>
      <c r="ZR11">
        <v>35789.93</v>
      </c>
      <c r="ZS11" s="108">
        <v>26197.48</v>
      </c>
      <c r="ZT11" s="108">
        <v>25188.53</v>
      </c>
      <c r="ZU11" s="108">
        <v>29901.15</v>
      </c>
      <c r="ZV11" s="108">
        <v>29627.5</v>
      </c>
      <c r="ZW11" s="108">
        <v>30685.06</v>
      </c>
      <c r="ZX11" s="108">
        <v>37426.879999999997</v>
      </c>
      <c r="ZY11" s="108">
        <v>52844.23</v>
      </c>
      <c r="ZZ11" s="108">
        <v>35490.587518282809</v>
      </c>
      <c r="AAA11" s="108">
        <v>32659.636562765114</v>
      </c>
      <c r="AAB11" s="108">
        <v>30379.299558745046</v>
      </c>
      <c r="AAC11" s="108">
        <v>34470.527381234591</v>
      </c>
      <c r="AAD11" s="108">
        <v>38055.375465258126</v>
      </c>
      <c r="AAE11" s="108">
        <v>44324.369682384015</v>
      </c>
      <c r="AAF11" s="108">
        <v>69491.091114942537</v>
      </c>
      <c r="AAG11" s="108">
        <v>46138.986681966693</v>
      </c>
      <c r="AAH11" s="108">
        <v>42892.377608457478</v>
      </c>
      <c r="AAI11" s="108">
        <v>42987.223853728654</v>
      </c>
      <c r="AAJ11" s="108">
        <v>46144.600447488068</v>
      </c>
      <c r="AAK11" s="108">
        <v>52699.909738344249</v>
      </c>
      <c r="AAL11" s="108">
        <v>55683.324291204648</v>
      </c>
      <c r="AAM11" s="108">
        <v>81546.009913437141</v>
      </c>
      <c r="AAN11" s="596">
        <f>'Tabla de Proyecciones'!AAN11*1.032493958</f>
        <v>68357.774802788626</v>
      </c>
      <c r="AAO11" s="596">
        <v>60322.937711105129</v>
      </c>
      <c r="AAP11" s="596">
        <v>69105.958302144631</v>
      </c>
      <c r="AAQ11" s="596">
        <v>65077.395942822863</v>
      </c>
      <c r="AAR11" s="596">
        <v>68207.812571532253</v>
      </c>
      <c r="AAS11" s="596">
        <v>74496.484073470725</v>
      </c>
      <c r="AAT11" s="596">
        <v>99747.33</v>
      </c>
      <c r="AAU11" s="596">
        <f t="shared" ca="1" si="0"/>
        <v>85397.872867981787</v>
      </c>
      <c r="AAV11" s="596">
        <v>124568.45761730746</v>
      </c>
      <c r="AAW11" s="596">
        <f t="shared" ca="1" si="0"/>
        <v>75659.051058505444</v>
      </c>
      <c r="AAX11" s="348">
        <v>0</v>
      </c>
      <c r="AAY11" s="596">
        <f t="shared" ca="1" si="1"/>
        <v>28215.661717355568</v>
      </c>
      <c r="AAZ11" s="596">
        <f t="shared" ca="1" si="1"/>
        <v>26290.645362576346</v>
      </c>
      <c r="ABA11" s="596">
        <f t="shared" ca="1" si="1"/>
        <v>35896.996269790543</v>
      </c>
      <c r="ABB11" s="596">
        <f t="shared" ca="1" si="1"/>
        <v>20997.270972148861</v>
      </c>
      <c r="ABC11" s="596">
        <f t="shared" ca="1" si="1"/>
        <v>18899.014021777875</v>
      </c>
      <c r="ABD11" s="596">
        <f t="shared" ca="1" si="1"/>
        <v>23110.708386171184</v>
      </c>
      <c r="ABE11" s="348">
        <v>0</v>
      </c>
      <c r="ABF11" s="596">
        <f t="shared" ca="1" si="1"/>
        <v>21229.079201833181</v>
      </c>
      <c r="ABG11" s="596">
        <f t="shared" ca="1" si="1"/>
        <v>19003.30906864076</v>
      </c>
      <c r="ABH11" s="596">
        <f t="shared" ca="1" si="1"/>
        <v>16630.703100501058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0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</row>
    <row r="12" spans="1:767">
      <c r="A12" s="598" t="s">
        <v>19</v>
      </c>
      <c r="B12" s="596">
        <f>H45*B$33</f>
        <v>0</v>
      </c>
      <c r="C12" s="596">
        <f>H45*C$33</f>
        <v>12777.811441920003</v>
      </c>
      <c r="D12" s="596">
        <f>H45*D$33</f>
        <v>12053.386339680002</v>
      </c>
      <c r="E12" s="596">
        <f>H45*E$33</f>
        <v>10875.104546880002</v>
      </c>
      <c r="F12" s="596">
        <f>H45*F$33</f>
        <v>12027.202299840003</v>
      </c>
      <c r="G12" s="596">
        <f>H45*G$33</f>
        <v>15474.767545440005</v>
      </c>
      <c r="H12" s="596">
        <f>H45*H$33</f>
        <v>24071.860626240006</v>
      </c>
      <c r="I12" s="596">
        <f>O45*I$33</f>
        <v>7837.3919358000003</v>
      </c>
      <c r="J12" s="596">
        <f>O45*J$33</f>
        <v>7659.7180632000009</v>
      </c>
      <c r="K12" s="596">
        <f>O45*K$33</f>
        <v>7771.5867978000006</v>
      </c>
      <c r="L12" s="596">
        <f>O45*L$33</f>
        <v>7600.4934390000008</v>
      </c>
      <c r="M12" s="596">
        <f>O45*M$33</f>
        <v>8409.8966364000007</v>
      </c>
      <c r="N12" s="596">
        <f>O45*N$33</f>
        <v>10351.148207400001</v>
      </c>
      <c r="O12" s="596">
        <f>O45*O$33</f>
        <v>16174.902920400002</v>
      </c>
      <c r="P12" s="596">
        <f>V45*P$33</f>
        <v>14634.387306000001</v>
      </c>
      <c r="Q12" s="596">
        <f>V45*Q$33</f>
        <v>15642.428571</v>
      </c>
      <c r="R12" s="596">
        <f>V45*R$33</f>
        <v>13578.908805000001</v>
      </c>
      <c r="S12" s="596">
        <f>V45*S$33</f>
        <v>13934.688075</v>
      </c>
      <c r="T12" s="596">
        <f>V45*T$33</f>
        <v>14847.854868000002</v>
      </c>
      <c r="U12" s="596">
        <f>V45*U$33</f>
        <v>18797.004765000001</v>
      </c>
      <c r="V12" s="596">
        <f>V45*V$33</f>
        <v>27157.817610000002</v>
      </c>
      <c r="W12" s="596">
        <f>AC45*W$33</f>
        <v>12062.512986719999</v>
      </c>
      <c r="X12" s="596">
        <f>AC45*X$33</f>
        <v>12893.399213519999</v>
      </c>
      <c r="Y12" s="596">
        <f>AC45*Y$33</f>
        <v>11192.526231600001</v>
      </c>
      <c r="Z12" s="596">
        <f>AC45*Z$33</f>
        <v>11485.780193999999</v>
      </c>
      <c r="AA12" s="596">
        <f>AC45*AA$33</f>
        <v>12238.465364160002</v>
      </c>
      <c r="AB12" s="596">
        <f>AC45*AB$33</f>
        <v>15493.5843468</v>
      </c>
      <c r="AC12" s="596">
        <f>AC45*AC$33</f>
        <v>22385.052463200002</v>
      </c>
      <c r="AD12" s="596">
        <f>AJ45*AD$33</f>
        <v>10482.290179199999</v>
      </c>
      <c r="AE12" s="596">
        <f>AJ45*AE$33</f>
        <v>10244.656396800001</v>
      </c>
      <c r="AF12" s="596">
        <f>AJ45*AF$33</f>
        <v>10394.2776672</v>
      </c>
      <c r="AG12" s="596">
        <f>AJ45*AG$33</f>
        <v>10165.445136</v>
      </c>
      <c r="AH12" s="596">
        <f>AJ45*AH$33</f>
        <v>11247.999033599999</v>
      </c>
      <c r="AI12" s="596">
        <f>AJ45*AI$33</f>
        <v>13844.3681376</v>
      </c>
      <c r="AJ12" s="596">
        <f>AJ45*AJ$33</f>
        <v>21633.475449599999</v>
      </c>
      <c r="AK12" s="596">
        <f>AQ45*AK$33</f>
        <v>18339.601875840002</v>
      </c>
      <c r="AL12" s="596">
        <f>AQ45*AL$33</f>
        <v>17923.842639360002</v>
      </c>
      <c r="AM12" s="596">
        <f>AQ45*AM$33</f>
        <v>18185.616973440003</v>
      </c>
      <c r="AN12" s="596">
        <f>AQ45*AN$33</f>
        <v>17785.256227200003</v>
      </c>
      <c r="AO12" s="596">
        <f>AQ45*AO$33</f>
        <v>19679.270526720004</v>
      </c>
      <c r="AP12" s="596">
        <f>AQ45*AP$33</f>
        <v>24221.825147520001</v>
      </c>
      <c r="AQ12" s="596">
        <f>AQ45*AQ$33</f>
        <v>37849.489009920006</v>
      </c>
      <c r="AR12" s="596">
        <f>[1]Hoja1!D14</f>
        <v>22217.88</v>
      </c>
      <c r="AS12" s="596">
        <f>[1]Hoja1!E14</f>
        <v>29623.85</v>
      </c>
      <c r="AT12" s="596">
        <f>[1]Hoja1!F14</f>
        <v>37246.31</v>
      </c>
      <c r="AU12" s="596">
        <f>[1]Hoja1!G14</f>
        <v>10056.61</v>
      </c>
      <c r="AV12" s="596">
        <f>[1]Hoja1!H14</f>
        <v>14010.11</v>
      </c>
      <c r="AW12" s="596">
        <f>[1]Hoja1!I14</f>
        <v>18006.919999999998</v>
      </c>
      <c r="AX12" s="596">
        <f>[1]Hoja1!J14</f>
        <v>31766.13</v>
      </c>
      <c r="AY12" s="596">
        <f>[1]Hoja1!L14</f>
        <v>17170.189999999999</v>
      </c>
      <c r="AZ12" s="596">
        <f>[1]Hoja1!M14</f>
        <v>11268.13</v>
      </c>
      <c r="BA12" s="596">
        <f>[1]Hoja1!N14</f>
        <v>11649.06</v>
      </c>
      <c r="BB12" s="596">
        <f>[1]Hoja1!O14</f>
        <v>14847.05</v>
      </c>
      <c r="BC12" s="596">
        <f>[1]Hoja1!P14</f>
        <v>14930.3</v>
      </c>
      <c r="BD12" s="596">
        <f>[1]Hoja1!Q14</f>
        <v>21685.32</v>
      </c>
      <c r="BE12" s="596">
        <f>[1]Hoja1!R14</f>
        <v>32609.61</v>
      </c>
      <c r="BF12" s="596">
        <f>[1]Hoja1!U14</f>
        <v>13001.26</v>
      </c>
      <c r="BG12" s="596">
        <f>[1]Hoja1!V14</f>
        <v>10183.14</v>
      </c>
      <c r="BH12" s="596">
        <f>[1]Hoja1!W14</f>
        <v>9844.7900000000009</v>
      </c>
      <c r="BI12" s="596">
        <f>[1]Hoja1!X14</f>
        <v>11981.07</v>
      </c>
      <c r="BJ12" s="596">
        <f>[1]Hoja1!Y14</f>
        <v>10512.58</v>
      </c>
      <c r="BK12" s="596">
        <f>[1]Hoja1!Z14</f>
        <v>14416.62</v>
      </c>
      <c r="BL12" s="596">
        <f>[1]Hoja1!AA14</f>
        <v>23490.7</v>
      </c>
      <c r="BM12" s="596">
        <f>[1]Hoja1!AC14</f>
        <v>10195.44</v>
      </c>
      <c r="BN12" s="596">
        <f>[1]Hoja1!AD14</f>
        <v>15061.96</v>
      </c>
      <c r="BO12" s="596">
        <f>[1]Hoja1!AE14</f>
        <v>11987.13</v>
      </c>
      <c r="BP12" s="596">
        <f>[1]Hoja1!AF14</f>
        <v>10419.629999999999</v>
      </c>
      <c r="BQ12" s="596">
        <f>[1]Hoja1!AG14</f>
        <v>12670.44</v>
      </c>
      <c r="BR12" s="596">
        <f>[1]Hoja1!AH14</f>
        <v>15023.03</v>
      </c>
      <c r="BS12" s="596">
        <f>[1]Hoja1!AI14</f>
        <v>23840.62</v>
      </c>
      <c r="BT12" s="596">
        <f>[1]Hoja1!AK14</f>
        <v>21527.215500000002</v>
      </c>
      <c r="BU12" s="596">
        <f>[1]Hoja1!AL14</f>
        <v>11731.049000000001</v>
      </c>
      <c r="BV12" s="596">
        <f>[1]Hoja1!AM14</f>
        <v>10400.918</v>
      </c>
      <c r="BW12" s="596">
        <f>[1]Hoja1!AN14</f>
        <v>14423.851000000001</v>
      </c>
      <c r="BX12" s="596">
        <f>[1]Hoja1!AO14</f>
        <v>15534.168000000001</v>
      </c>
      <c r="BY12" s="596">
        <f>[1]Hoja1!AP14</f>
        <v>20805.884000000002</v>
      </c>
      <c r="BZ12" s="596">
        <f>[1]Hoja1!AQ14</f>
        <v>24165.536499999995</v>
      </c>
      <c r="CA12" s="596">
        <f>[1]Hoja1!AS14</f>
        <v>17976.53</v>
      </c>
      <c r="CB12" s="596">
        <f>[1]Hoja1!AT14</f>
        <v>9809.5360000000019</v>
      </c>
      <c r="CC12" s="596">
        <f>[1]Hoja1!AU14</f>
        <v>11935.791999999999</v>
      </c>
      <c r="CD12" s="596">
        <f>[1]Hoja1!AV14</f>
        <v>10832.591</v>
      </c>
      <c r="CE12" s="596">
        <f>[1]Hoja1!AW14</f>
        <v>10525.647000000001</v>
      </c>
      <c r="CF12" s="596">
        <f>[1]Hoja1!AX14</f>
        <v>19875.383999999998</v>
      </c>
      <c r="CG12" s="596">
        <f>[1]Hoja1!AY14</f>
        <v>23899.524000000001</v>
      </c>
      <c r="CH12" s="596">
        <f>[1]Hoja1!BA14</f>
        <v>8634.8094999999994</v>
      </c>
      <c r="CI12" s="596">
        <f>[1]Hoja1!BB14</f>
        <v>11681.34</v>
      </c>
      <c r="CJ12" s="596">
        <f>[1]Hoja1!BC14</f>
        <v>7179.0839999999998</v>
      </c>
      <c r="CK12" s="596">
        <f>[1]Hoja1!BD14</f>
        <v>11647.218000000001</v>
      </c>
      <c r="CL12" s="596">
        <f>[1]Hoja1!BE14</f>
        <v>14336.255999999999</v>
      </c>
      <c r="CM12" s="596">
        <f>[1]Hoja1!BF14</f>
        <v>18036.496499999997</v>
      </c>
      <c r="CN12" s="596">
        <f>[1]Hoja1!BG14</f>
        <v>24807.024999999998</v>
      </c>
      <c r="CO12" s="596">
        <f>[1]Hoja1!BJ14</f>
        <v>14332.76</v>
      </c>
      <c r="CP12" s="596">
        <f>[1]Hoja1!BK14</f>
        <v>11945.73</v>
      </c>
      <c r="CQ12" s="596">
        <f>[1]Hoja1!BL14</f>
        <v>15104.65</v>
      </c>
      <c r="CR12" s="596">
        <f>[1]Hoja1!BM14</f>
        <v>11579.26</v>
      </c>
      <c r="CS12" s="596">
        <f>[1]Hoja1!BN14</f>
        <v>16370.53</v>
      </c>
      <c r="CT12" s="596">
        <f>[1]Hoja1!BO14</f>
        <v>20920.650000000001</v>
      </c>
      <c r="CU12" s="596">
        <f>[1]Hoja1!BP14</f>
        <v>23425.01</v>
      </c>
      <c r="CV12" s="596">
        <f>[1]Hoja1!BR14</f>
        <v>18199.36</v>
      </c>
      <c r="CW12" s="596">
        <f>[1]Hoja1!BS14</f>
        <v>12565.62</v>
      </c>
      <c r="CX12" s="596">
        <f>[1]Hoja1!BT14</f>
        <v>10591.01</v>
      </c>
      <c r="CY12" s="596">
        <f>[1]Hoja1!BU14</f>
        <v>17644.62</v>
      </c>
      <c r="CZ12" s="596">
        <f>[1]Hoja1!BV14</f>
        <v>20645.32</v>
      </c>
      <c r="DA12" s="596">
        <f>[1]Hoja1!BW14</f>
        <v>16113.64</v>
      </c>
      <c r="DB12" s="596">
        <f>[1]Hoja1!BX14</f>
        <v>26397.95</v>
      </c>
      <c r="DC12" s="596">
        <f>[1]Hoja1!BZ14</f>
        <v>11442.94</v>
      </c>
      <c r="DD12" s="596">
        <f>[1]Hoja1!CA14</f>
        <v>15549.91</v>
      </c>
      <c r="DE12" s="596">
        <f>[1]Hoja1!CB14</f>
        <v>11486.38</v>
      </c>
      <c r="DF12" s="596">
        <f>[1]Hoja1!CC14</f>
        <v>13561.08</v>
      </c>
      <c r="DG12" s="596">
        <f>[1]Hoja1!CD14</f>
        <v>15770.38</v>
      </c>
      <c r="DH12" s="596">
        <f>[1]Hoja1!CE14</f>
        <v>27079.21</v>
      </c>
      <c r="DI12" s="596">
        <f>[1]Hoja1!CF14</f>
        <v>38151.01</v>
      </c>
      <c r="DJ12" s="596">
        <f>[1]Hoja1!CH14</f>
        <v>19877.13</v>
      </c>
      <c r="DK12" s="596">
        <f>[1]Hoja1!CI14</f>
        <v>18705.86</v>
      </c>
      <c r="DL12" s="596">
        <f>[1]Hoja1!CJ14</f>
        <v>14831.27</v>
      </c>
      <c r="DM12" s="596">
        <f>[1]Hoja1!CK14</f>
        <v>12046.5</v>
      </c>
      <c r="DN12" s="596">
        <f>[1]Hoja1!CL14</f>
        <v>21908.080000000002</v>
      </c>
      <c r="DO12" s="596">
        <f>[1]Hoja1!CM14</f>
        <v>27771.89</v>
      </c>
      <c r="DP12" s="596">
        <f>[1]Hoja1!CN14</f>
        <v>53987.11</v>
      </c>
      <c r="DQ12" s="596">
        <f>[1]Hoja1!CQ14</f>
        <v>49488.19</v>
      </c>
      <c r="DR12" s="596">
        <f>[1]Hoja1!CR14</f>
        <v>21332.33</v>
      </c>
      <c r="DS12" s="596">
        <f>[1]Hoja1!CS14</f>
        <v>12866.56</v>
      </c>
      <c r="DT12" s="596">
        <f>[1]Hoja1!CT14</f>
        <v>12507.34</v>
      </c>
      <c r="DU12" s="596">
        <f>[1]Hoja1!CU14</f>
        <v>18222.11</v>
      </c>
      <c r="DV12" s="596">
        <f>[1]Hoja1!CV14</f>
        <v>23007.31</v>
      </c>
      <c r="DW12" s="596">
        <f>[1]Hoja1!CW14</f>
        <v>36867.82</v>
      </c>
      <c r="DX12" s="596">
        <f>[1]Hoja1!CY14</f>
        <v>20045.201000000001</v>
      </c>
      <c r="DY12" s="596">
        <f>[1]Hoja1!CZ14</f>
        <v>24612.599000000002</v>
      </c>
      <c r="DZ12" s="596">
        <f>[1]Hoja1!DA14</f>
        <v>22346.786</v>
      </c>
      <c r="EA12" s="596">
        <f>[1]Hoja1!DB14</f>
        <v>29118.987000000001</v>
      </c>
      <c r="EB12" s="596">
        <f>[1]Hoja1!DC14</f>
        <v>16846.483500000002</v>
      </c>
      <c r="EC12" s="596">
        <f>[1]Hoja1!DD14</f>
        <v>20890.674000000003</v>
      </c>
      <c r="ED12" s="596">
        <f>[1]Hoja1!DE14</f>
        <v>31461.139500000005</v>
      </c>
      <c r="EE12" s="596">
        <f>[1]Hoja1!DG14</f>
        <v>15187.877499999999</v>
      </c>
      <c r="EF12" s="596">
        <f>[1]Hoja1!DH14</f>
        <v>13883.759999999998</v>
      </c>
      <c r="EG12" s="596">
        <f>[1]Hoja1!DI14</f>
        <v>10782.261</v>
      </c>
      <c r="EH12" s="596">
        <f>[1]Hoja1!DJ14</f>
        <v>11070.108</v>
      </c>
      <c r="EI12" s="596">
        <f>[1]Hoja1!DK14</f>
        <v>14487.228000000001</v>
      </c>
      <c r="EJ12" s="596">
        <f>[1]Hoja1!DL14</f>
        <v>15946.2335</v>
      </c>
      <c r="EK12" s="596">
        <f>[1]Hoja1!DM14</f>
        <v>25569.027000000002</v>
      </c>
      <c r="EL12" s="596">
        <f>[1]Hoja1!DO14</f>
        <v>17589.5265</v>
      </c>
      <c r="EM12" s="596">
        <f>[1]Hoja1!DP14</f>
        <v>13657.3516</v>
      </c>
      <c r="EN12" s="596">
        <f>[1]Hoja1!DQ14</f>
        <v>11500.082000000002</v>
      </c>
      <c r="EO12" s="596">
        <f>[1]Hoja1!DR14</f>
        <v>10768.967000000001</v>
      </c>
      <c r="EP12" s="596">
        <f>[1]Hoja1!DS14</f>
        <v>12523.913999999999</v>
      </c>
      <c r="EQ12" s="596">
        <f>[1]Hoja1!DT14</f>
        <v>20590.967999999997</v>
      </c>
      <c r="ER12" s="596">
        <f>[1]Hoja1!DU14</f>
        <v>29813.256000000001</v>
      </c>
      <c r="ES12" s="596">
        <f>[1]Hoja1!DX14</f>
        <v>12586.791000000001</v>
      </c>
      <c r="ET12" s="596">
        <f>[1]Hoja1!DY14</f>
        <v>7571.3715000000002</v>
      </c>
      <c r="EU12" s="596">
        <f>[1]Hoja1!DZ14</f>
        <v>10183.92</v>
      </c>
      <c r="EV12" s="596">
        <f>[1]Hoja1!EA14</f>
        <v>12490.812</v>
      </c>
      <c r="EW12" s="596">
        <f>[1]Hoja1!EB14</f>
        <v>12852.903</v>
      </c>
      <c r="EX12" s="596">
        <f>[1]Hoja1!EC14</f>
        <v>18879.984</v>
      </c>
      <c r="EY12" s="596">
        <f>[1]Hoja1!ED14</f>
        <v>25555.509000000002</v>
      </c>
      <c r="EZ12" s="596">
        <f>[1]Hoja1!EF14</f>
        <v>14526.697500000002</v>
      </c>
      <c r="FA12" s="596">
        <f>[1]Hoja1!EG14</f>
        <v>17270.799000000003</v>
      </c>
      <c r="FB12" s="596">
        <f>[1]Hoja1!EH14</f>
        <v>10430.891</v>
      </c>
      <c r="FC12" s="596">
        <f>[1]Hoja1!EI14</f>
        <v>11305.591</v>
      </c>
      <c r="FD12" s="596">
        <f>[1]Hoja1!EJ14</f>
        <v>16201.405500000001</v>
      </c>
      <c r="FE12" s="596">
        <f>[1]Hoja1!EK14</f>
        <v>22536.239499999996</v>
      </c>
      <c r="FF12" s="596">
        <f>[1]Hoja1!EL14</f>
        <v>31027.1495</v>
      </c>
      <c r="FG12" s="596">
        <f>[1]Hoja1!EN14</f>
        <v>11070.696000000002</v>
      </c>
      <c r="FH12" s="596">
        <f>[1]Hoja1!EO14</f>
        <v>11301.297</v>
      </c>
      <c r="FI12" s="596">
        <f>[1]Hoja1!EP14</f>
        <v>8360.99</v>
      </c>
      <c r="FJ12" s="596">
        <f>[1]Hoja1!EQ14</f>
        <v>12862.024000000001</v>
      </c>
      <c r="FK12" s="596">
        <f>[1]Hoja1!ER14</f>
        <v>19009.451999999997</v>
      </c>
      <c r="FL12" s="596">
        <f>[1]Hoja1!ES14</f>
        <v>24479.532499999998</v>
      </c>
      <c r="FM12" s="596">
        <f>[1]Hoja1!ET14</f>
        <v>25798.031999999999</v>
      </c>
      <c r="FN12" s="596">
        <f>[1]Hoja1!EV14</f>
        <v>15881.295000000002</v>
      </c>
      <c r="FO12" s="596">
        <f>[1]Hoja1!EW14</f>
        <v>13413.741</v>
      </c>
      <c r="FP12" s="596">
        <f>[1]Hoja1!EX14</f>
        <v>12625.074000000001</v>
      </c>
      <c r="FQ12" s="596">
        <f>[1]Hoja1!EY14</f>
        <v>12663.266</v>
      </c>
      <c r="FR12" s="596">
        <f>[1]Hoja1!EZ14</f>
        <v>12819.037</v>
      </c>
      <c r="FS12" s="596">
        <f>[1]Hoja1!FA14</f>
        <v>15689.987499999999</v>
      </c>
      <c r="FT12" s="596">
        <f>[1]Hoja1!FB14</f>
        <v>21799.47</v>
      </c>
      <c r="FU12" s="596">
        <f>[1]Hoja1!FD14</f>
        <v>17570.586000000003</v>
      </c>
      <c r="FV12" s="596">
        <f>[1]Hoja1!FE14</f>
        <v>13701.272499999999</v>
      </c>
      <c r="FW12" s="596">
        <f>[1]Hoja1!FF14</f>
        <v>14421.42</v>
      </c>
      <c r="FX12" s="596">
        <f>[1]Hoja1!FG14</f>
        <v>13502.483999999999</v>
      </c>
      <c r="FY12" s="596">
        <f>[1]Hoja1!FH14</f>
        <v>17090.052</v>
      </c>
      <c r="FZ12" s="596">
        <f>[1]Hoja1!FI14</f>
        <v>21618.588</v>
      </c>
      <c r="GA12" s="596">
        <f>[1]Hoja1!FJ14</f>
        <v>25611.444</v>
      </c>
      <c r="GB12" s="596">
        <f>[1]Hoja1!FM14</f>
        <v>11974.6</v>
      </c>
      <c r="GC12" s="596">
        <f>[1]Hoja1!FN14</f>
        <v>18197.530999999999</v>
      </c>
      <c r="GD12" s="596">
        <f>[1]Hoja1!FO14</f>
        <v>13366.812</v>
      </c>
      <c r="GE12" s="596">
        <f>[1]Hoja1!FP14</f>
        <v>15385.38</v>
      </c>
      <c r="GF12" s="596">
        <f>[1]Hoja1!FQ14</f>
        <v>19192.545499999997</v>
      </c>
      <c r="GG12" s="596">
        <f>[1]Hoja1!FR14</f>
        <v>17166.486999999997</v>
      </c>
      <c r="GH12" s="596">
        <f>[1]Hoja1!FS14</f>
        <v>23813.153499999997</v>
      </c>
      <c r="GI12" s="596">
        <f>[1]Hoja1!FU14</f>
        <v>14040.510000000002</v>
      </c>
      <c r="GJ12" s="596">
        <f>[1]Hoja1!FV14</f>
        <v>10295.558999999999</v>
      </c>
      <c r="GK12" s="596">
        <f>[1]Hoja1!FW14</f>
        <v>13592.942499999999</v>
      </c>
      <c r="GL12" s="596">
        <f>[1]Hoja1!FX14</f>
        <v>14360.291000000001</v>
      </c>
      <c r="GM12" s="596">
        <f>[1]Hoja1!FY14</f>
        <v>13741.637499999999</v>
      </c>
      <c r="GN12" s="596">
        <f>[1]Hoja1!FZ14</f>
        <v>25691.701499999999</v>
      </c>
      <c r="GO12" s="596">
        <f>[1]Hoja1!GA14</f>
        <v>26018.404999999999</v>
      </c>
      <c r="GP12" s="596">
        <f>[1]Hoja1!GC14</f>
        <v>17092.911</v>
      </c>
      <c r="GQ12" s="596">
        <f>[1]Hoja1!GD14</f>
        <v>19662.940000000002</v>
      </c>
      <c r="GR12" s="596">
        <f>[1]Hoja1!GE14</f>
        <v>18291.707999999999</v>
      </c>
      <c r="GS12" s="596">
        <f>[1]Hoja1!GF14</f>
        <v>16738.871999999999</v>
      </c>
      <c r="GT12" s="596">
        <f>[1]Hoja1!GG14</f>
        <v>17882.903999999999</v>
      </c>
      <c r="GU12" s="596">
        <f>[1]Hoja1!GH14</f>
        <v>21173.46</v>
      </c>
      <c r="GV12" s="596">
        <f>[1]Hoja1!GI14</f>
        <v>22203.948</v>
      </c>
      <c r="GW12" s="596">
        <f>[1]Hoja1!GK14</f>
        <v>12684.108999999999</v>
      </c>
      <c r="GX12" s="596">
        <f>[1]Hoja1!GL14</f>
        <v>12534.493999999999</v>
      </c>
      <c r="GY12" s="596">
        <f>[1]Hoja1!GM14</f>
        <v>14189.873</v>
      </c>
      <c r="GZ12" s="596">
        <f>[1]Hoja1!GN14</f>
        <v>10086.581</v>
      </c>
      <c r="HA12" s="596">
        <f>[1]Hoja1!GO14</f>
        <v>12553.572499999998</v>
      </c>
      <c r="HB12" s="596">
        <f>[1]Hoja1!GP14</f>
        <v>13044.759</v>
      </c>
      <c r="HC12" s="596">
        <f>[1]Hoja1!GQ14</f>
        <v>22266.610499999999</v>
      </c>
      <c r="HD12" s="596">
        <f>[1]Hoja1!GT14</f>
        <v>13041.864</v>
      </c>
      <c r="HE12" s="596">
        <f>[1]Hoja1!GU14</f>
        <v>13836.816000000001</v>
      </c>
      <c r="HF12" s="596">
        <f>[1]Hoja1!GV14</f>
        <v>9608.7720000000008</v>
      </c>
      <c r="HG12" s="596">
        <f>[1]Hoja1!GW14</f>
        <v>14756.124</v>
      </c>
      <c r="HH12" s="596">
        <f>[1]Hoja1!GX14</f>
        <v>10749.851999999999</v>
      </c>
      <c r="HI12" s="596">
        <f>[1]Hoja1!GY14</f>
        <v>21032.010999999999</v>
      </c>
      <c r="HJ12" s="596">
        <f>[1]Hoja1!GZ14</f>
        <v>23621.268000000004</v>
      </c>
      <c r="HK12" s="596">
        <f>[1]Hoja1!HB14</f>
        <v>14869.044</v>
      </c>
      <c r="HL12" s="596">
        <f>[1]Hoja1!HC14</f>
        <v>16533.607499999998</v>
      </c>
      <c r="HM12" s="596">
        <f>[1]Hoja1!HD14</f>
        <v>13102.088</v>
      </c>
      <c r="HN12" s="596">
        <f>[1]Hoja1!HE14</f>
        <v>14410.374</v>
      </c>
      <c r="HO12" s="596">
        <f>[1]Hoja1!HF14</f>
        <v>15641.6675</v>
      </c>
      <c r="HP12" s="596">
        <f>[1]Hoja1!HG14</f>
        <v>13602.199999999999</v>
      </c>
      <c r="HQ12" s="596">
        <f>[1]Hoja1!HH14</f>
        <v>27774.670000000002</v>
      </c>
      <c r="HR12" s="596">
        <f>[1]Hoja1!HJ14</f>
        <v>14890.667999999998</v>
      </c>
      <c r="HS12" s="596">
        <f>[1]Hoja1!HK14</f>
        <v>15191.148000000001</v>
      </c>
      <c r="HT12" s="596">
        <f>[1]Hoja1!HL14</f>
        <v>12215.591999999999</v>
      </c>
      <c r="HU12" s="596">
        <f>[1]Hoja1!HM14</f>
        <v>11798.591999999999</v>
      </c>
      <c r="HV12" s="596">
        <f>[1]Hoja1!HN14</f>
        <v>12815.171999999999</v>
      </c>
      <c r="HW12" s="596">
        <f>[1]Hoja1!HO14</f>
        <v>18076.212</v>
      </c>
      <c r="HX12" s="596">
        <f>[1]Hoja1!HP14</f>
        <v>23268.314999999999</v>
      </c>
      <c r="HY12" s="596">
        <f>[1]Hoja1!HR14</f>
        <v>20314.492000000002</v>
      </c>
      <c r="HZ12" s="596">
        <f>[1]Hoja1!HS14</f>
        <v>14608.649000000001</v>
      </c>
      <c r="IA12" s="596">
        <f>[1]Hoja1!HT14</f>
        <v>15525.744000000001</v>
      </c>
      <c r="IB12" s="596">
        <f>[1]Hoja1!HU14</f>
        <v>14005.875</v>
      </c>
      <c r="IC12" s="596">
        <f>[1]Hoja1!HV14</f>
        <v>15708.048000000001</v>
      </c>
      <c r="ID12" s="596">
        <f>[1]Hoja1!HW14</f>
        <v>22550.567999999999</v>
      </c>
      <c r="IE12" s="596">
        <f>[1]Hoja1!HX14</f>
        <v>30674.49</v>
      </c>
      <c r="IF12" s="596">
        <f>[1]Hoja1!IA14</f>
        <v>23915.1312</v>
      </c>
      <c r="IG12" s="596">
        <f>[1]Hoja1!IB14</f>
        <v>13235.970000000001</v>
      </c>
      <c r="IH12" s="596">
        <f>[1]Hoja1!IC14</f>
        <v>8760.4261999999999</v>
      </c>
      <c r="II12" s="596">
        <f>[1]Hoja1!ID14</f>
        <v>10658.5584</v>
      </c>
      <c r="IJ12" s="596">
        <f>[1]Hoja1!IE14</f>
        <v>12824.5355</v>
      </c>
      <c r="IK12" s="596">
        <f>[1]Hoja1!IF14</f>
        <v>18316.578999999998</v>
      </c>
      <c r="IL12" s="596">
        <f>[1]Hoja1!IG14</f>
        <v>26239.600999999999</v>
      </c>
      <c r="IM12" s="596">
        <f>[1]Hoja1!II14</f>
        <v>17789.1315</v>
      </c>
      <c r="IN12" s="596">
        <f>[1]Hoja1!IJ14</f>
        <v>13164.255000000001</v>
      </c>
      <c r="IO12" s="596">
        <f>[1]Hoja1!IK14</f>
        <v>11504.155000000001</v>
      </c>
      <c r="IP12" s="596">
        <f>[1]Hoja1!IL14</f>
        <v>11645.751</v>
      </c>
      <c r="IQ12" s="596">
        <f>[1]Hoja1!IM14</f>
        <v>12339.191999999999</v>
      </c>
      <c r="IR12" s="596">
        <f>[1]Hoja1!IN14</f>
        <v>15015.48</v>
      </c>
      <c r="IS12" s="596">
        <f>[1]Hoja1!IO14</f>
        <v>23646.876</v>
      </c>
      <c r="IT12" s="596">
        <f>[1]Hoja1!IQ14</f>
        <v>16926.778000000002</v>
      </c>
      <c r="IU12" s="596">
        <f>[1]Hoja1!IR14</f>
        <v>14555.255000000001</v>
      </c>
      <c r="IV12" s="596">
        <f>[1]Hoja1!IS14</f>
        <v>15562.156999999999</v>
      </c>
      <c r="IW12" s="596">
        <f>[1]Hoja1!IT14</f>
        <v>16181.832</v>
      </c>
      <c r="IX12" s="596">
        <f>[1]Hoja1!IU14</f>
        <v>15246.167999999998</v>
      </c>
      <c r="IY12" s="596">
        <f>[1]Hoja1!IV14</f>
        <v>21641.723999999998</v>
      </c>
      <c r="IZ12" s="596">
        <f>[1]Hoja1!IW14</f>
        <v>24254.364000000001</v>
      </c>
      <c r="JA12" s="596">
        <f>[1]Hoja1!IY14</f>
        <v>10632.957499999999</v>
      </c>
      <c r="JB12" s="596">
        <f>[1]Hoja1!IZ14</f>
        <v>10292.920000000002</v>
      </c>
      <c r="JC12" s="596">
        <f>[1]Hoja1!JA14</f>
        <v>9398.18</v>
      </c>
      <c r="JD12" s="596">
        <f>[1]Hoja1!JB14</f>
        <v>10225.622000000001</v>
      </c>
      <c r="JE12" s="596">
        <f>[1]Hoja1!JC14</f>
        <v>10409.875</v>
      </c>
      <c r="JF12" s="596">
        <f>[1]Hoja1!JD14</f>
        <v>16222.055999999999</v>
      </c>
      <c r="JG12" s="596">
        <f>[1]Hoja1!JE14</f>
        <v>17131.939000000002</v>
      </c>
      <c r="JH12" s="596">
        <f>[1]Hoja1!JG14</f>
        <v>12641.306</v>
      </c>
      <c r="JI12" s="596">
        <f>[1]Hoja1!JH14</f>
        <v>10433.436</v>
      </c>
      <c r="JJ12" s="596">
        <f>[1]Hoja1!JI14</f>
        <v>10270.128000000001</v>
      </c>
      <c r="JK12" s="596">
        <f>[1]Hoja1!JJ14</f>
        <v>10983.098</v>
      </c>
      <c r="JL12" s="596">
        <f>[1]Hoja1!JK14</f>
        <v>9764.6999999999989</v>
      </c>
      <c r="JM12" s="596">
        <f>[1]Hoja1!JL14</f>
        <v>12295.536</v>
      </c>
      <c r="JN12" s="596">
        <f>[1]Hoja1!JM14</f>
        <v>28377.151000000002</v>
      </c>
      <c r="JO12" s="596">
        <f>[1]Hoja1!JP14</f>
        <v>14179.055</v>
      </c>
      <c r="JP12" s="596">
        <f>[1]Hoja1!JQ14</f>
        <v>13228.599999999999</v>
      </c>
      <c r="JQ12" s="596">
        <f>[1]Hoja1!JR14</f>
        <v>11633.688</v>
      </c>
      <c r="JR12" s="596">
        <f>[1]Hoja1!JS14</f>
        <v>10671.193000000001</v>
      </c>
      <c r="JS12" s="596">
        <f>[1]Hoja1!JT14</f>
        <v>13155.692000000001</v>
      </c>
      <c r="JT12" s="596">
        <f>[1]Hoja1!JU14</f>
        <v>23989.577199999996</v>
      </c>
      <c r="JU12" s="596">
        <f>[1]Hoja1!JV14</f>
        <v>32975.944800000005</v>
      </c>
      <c r="JV12" s="596">
        <f>[1]Hoja1!JX14</f>
        <v>18294.906000000003</v>
      </c>
      <c r="JW12" s="596">
        <f>[1]Hoja1!JY14</f>
        <v>10746.1875</v>
      </c>
      <c r="JX12" s="596">
        <f>[1]Hoja1!JZ14</f>
        <v>10741.977499999999</v>
      </c>
      <c r="JY12" s="596">
        <f>[1]Hoja1!KA14</f>
        <v>14909.98</v>
      </c>
      <c r="JZ12" s="596">
        <f>[1]Hoja1!KB14</f>
        <v>14076.075000000001</v>
      </c>
      <c r="KA12" s="596">
        <f>[1]Hoja1!KC14</f>
        <v>20540.207499999997</v>
      </c>
      <c r="KB12" s="596">
        <f>[1]Hoja1!KD14</f>
        <v>30409.993600000002</v>
      </c>
      <c r="KC12" s="596">
        <f>[1]Hoja1!KF14</f>
        <v>17110.434000000001</v>
      </c>
      <c r="KD12" s="596">
        <f>[1]Hoja1!KG14</f>
        <v>15094.763999999999</v>
      </c>
      <c r="KE12" s="596">
        <f>[1]Hoja1!KH14</f>
        <v>14569.178</v>
      </c>
      <c r="KF12" s="596">
        <f>[1]Hoja1!KI14</f>
        <v>13448.665999999999</v>
      </c>
      <c r="KG12" s="596">
        <f>[1]Hoja1!KJ14</f>
        <v>19616.069000000003</v>
      </c>
      <c r="KH12" s="596">
        <f>[1]Hoja1!KK14</f>
        <v>27585.440999999999</v>
      </c>
      <c r="KI12" s="596">
        <f>[1]Hoja1!KL14</f>
        <v>39698.389499999997</v>
      </c>
      <c r="KJ12" s="596">
        <f>[1]Hoja1!KN14</f>
        <v>24513.195000000003</v>
      </c>
      <c r="KK12" s="596">
        <f>[1]Hoja1!KO14</f>
        <v>17853.635999999999</v>
      </c>
      <c r="KL12" s="596">
        <f>[1]Hoja1!KP14</f>
        <v>26775.467999999997</v>
      </c>
      <c r="KM12" s="596">
        <f>[1]Hoja1!KQ14</f>
        <v>23614.058000000001</v>
      </c>
      <c r="KN12" s="596">
        <f>[1]Hoja1!KR14</f>
        <v>26860.019999999997</v>
      </c>
      <c r="KO12" s="596">
        <f>[1]Hoja1!KS14</f>
        <v>54440.505499999992</v>
      </c>
      <c r="KP12" s="596">
        <f>[1]Hoja1!KT14</f>
        <v>59000.928</v>
      </c>
      <c r="KQ12" s="596">
        <f>[1]Hoja1!KW14</f>
        <v>29862.958499999997</v>
      </c>
      <c r="KR12" s="596">
        <f>[1]Hoja1!KX14</f>
        <v>24613.358</v>
      </c>
      <c r="KS12" s="596">
        <f>[1]Hoja1!KY14</f>
        <v>15481.8675</v>
      </c>
      <c r="KT12" s="596">
        <f>[1]Hoja1!KZ14</f>
        <v>16421.251</v>
      </c>
      <c r="KU12" s="596">
        <f>[1]Hoja1!LA14</f>
        <v>15635.9735</v>
      </c>
      <c r="KV12" s="596">
        <f>[1]Hoja1!LB14</f>
        <v>18309.460000000003</v>
      </c>
      <c r="KW12" s="596">
        <f>[1]Hoja1!LC14</f>
        <v>28824.466000000004</v>
      </c>
      <c r="KX12" s="596">
        <f>[1]Hoja1!LE14</f>
        <v>20793.773000000001</v>
      </c>
      <c r="KY12" s="596">
        <f>[1]Hoja1!LF14</f>
        <v>18341.196</v>
      </c>
      <c r="KZ12" s="596">
        <f>[1]Hoja1!LG14</f>
        <v>15906.791999999999</v>
      </c>
      <c r="LA12" s="596">
        <f>[1]Hoja1!LH14</f>
        <v>14140.74</v>
      </c>
      <c r="LB12" s="596">
        <f>[1]Hoja1!LI14</f>
        <v>17278.156999999999</v>
      </c>
      <c r="LC12" s="596">
        <f>[1]Hoja1!LJ14</f>
        <v>22964.909</v>
      </c>
      <c r="LD12" s="596">
        <f>[1]Hoja1!LK14</f>
        <v>35141.295000000006</v>
      </c>
      <c r="LE12" s="596">
        <f>[1]Hoja1!LM14</f>
        <v>29066.394</v>
      </c>
      <c r="LF12" s="596">
        <f>[1]Hoja1!LN14</f>
        <v>19085.255999999998</v>
      </c>
      <c r="LG12" s="596">
        <f>[1]Hoja1!LO14</f>
        <v>23316.683999999997</v>
      </c>
      <c r="LH12" s="596">
        <f>[1]Hoja1!LP14</f>
        <v>26341.336499999998</v>
      </c>
      <c r="LI12" s="596">
        <f>[1]Hoja1!LQ14</f>
        <v>25556.025000000001</v>
      </c>
      <c r="LJ12" s="596">
        <f>[1]Hoja1!LR14</f>
        <v>32426.591999999997</v>
      </c>
      <c r="LK12" s="596">
        <f>[1]Hoja1!LS14</f>
        <v>55465.788</v>
      </c>
      <c r="LL12" s="596">
        <f>[1]Hoja1!LU14</f>
        <v>35735.843000000001</v>
      </c>
      <c r="LM12" s="596">
        <f>[1]Hoja1!LV14</f>
        <v>35845.435500000007</v>
      </c>
      <c r="LN12" s="596">
        <f>[1]Hoja1!LW14</f>
        <v>25242.625</v>
      </c>
      <c r="LO12" s="596">
        <f>[1]Hoja1!LX14</f>
        <v>24238.277999999998</v>
      </c>
      <c r="LP12" s="596">
        <f>[1]Hoja1!LY14</f>
        <v>25471.331999999999</v>
      </c>
      <c r="LQ12" s="596">
        <f>[1]Hoja1!LZ14</f>
        <v>27313.637500000001</v>
      </c>
      <c r="LR12" s="596">
        <f>[1]Hoja1!MA14</f>
        <v>49723.254000000008</v>
      </c>
      <c r="LS12" s="596">
        <f>[1]Hoja1!MD14</f>
        <v>46019.446000000004</v>
      </c>
      <c r="LT12" s="596">
        <f>[1]Hoja1!ME14</f>
        <v>34933.055499999995</v>
      </c>
      <c r="LU12" s="596">
        <f>[1]Hoja1!MF14</f>
        <v>32142.611999999997</v>
      </c>
      <c r="LV12" s="596">
        <f>[1]Hoja1!MG14</f>
        <v>47057.377500000002</v>
      </c>
      <c r="LW12" s="596">
        <f>[1]Hoja1!MH14</f>
        <v>46744.500000000007</v>
      </c>
      <c r="LX12" s="596">
        <f>[1]Hoja1!MI14</f>
        <v>64088.435999999994</v>
      </c>
      <c r="LY12" s="596">
        <f>[1]Hoja1!MJ14</f>
        <v>109197.73720000002</v>
      </c>
      <c r="LZ12" s="596">
        <f>[1]Hoja1!ML14</f>
        <v>183435.52499999999</v>
      </c>
      <c r="MA12" s="596">
        <f>[1]Hoja1!MM14</f>
        <v>48022.401000000005</v>
      </c>
      <c r="MB12" s="596">
        <f>[1]Hoja1!MN14</f>
        <v>38350.158000000003</v>
      </c>
      <c r="MC12" s="596">
        <f>[1]Hoja1!MO14</f>
        <v>50586.532500000001</v>
      </c>
      <c r="MD12" s="596">
        <f>[1]Hoja1!MP14</f>
        <v>52135.471500000007</v>
      </c>
      <c r="ME12" s="596">
        <f>[1]Hoja1!MQ14</f>
        <v>61627.0095</v>
      </c>
      <c r="MF12" s="596">
        <f>[1]Hoja1!MR14</f>
        <v>126290.9445</v>
      </c>
      <c r="MG12" s="596">
        <f>[1]Hoja1!MT14</f>
        <v>104521.07680000001</v>
      </c>
      <c r="MH12" s="596">
        <f>[1]Hoja1!MU14</f>
        <v>57798.367000000006</v>
      </c>
      <c r="MI12" s="596">
        <f>[1]Hoja1!MV14</f>
        <v>60929.411999999997</v>
      </c>
      <c r="MJ12" s="596">
        <f>[1]Hoja1!MW14</f>
        <v>77114.385600000009</v>
      </c>
      <c r="MK12" s="596">
        <f>[1]Hoja1!MX14</f>
        <v>83651.942999999999</v>
      </c>
      <c r="ML12" s="596">
        <f>[1]Hoja1!MY14</f>
        <v>90373.15</v>
      </c>
      <c r="MM12" s="596">
        <f>[1]Hoja1!MZ14</f>
        <v>133391.15640000001</v>
      </c>
      <c r="MN12" s="596">
        <f>[1]Hoja1!NB14</f>
        <v>121989.132</v>
      </c>
      <c r="MO12" s="596">
        <f>[1]Hoja1!NC14</f>
        <v>97229.498499999987</v>
      </c>
      <c r="MP12" s="596">
        <f>[1]Hoja1!ND14</f>
        <v>110703.9096</v>
      </c>
      <c r="MQ12" s="596">
        <f>[1]Hoja1!NE14</f>
        <v>136010.72810000001</v>
      </c>
      <c r="MR12" s="596">
        <f>[1]Hoja1!NF14</f>
        <v>154593.38720000003</v>
      </c>
      <c r="MS12" s="596">
        <f>[1]Hoja1!NG14</f>
        <v>184110.72959999999</v>
      </c>
      <c r="MT12" s="596">
        <f>[1]Hoja1!NH14</f>
        <v>184531.00199999998</v>
      </c>
      <c r="MU12" s="596">
        <f>[1]Hoja1!NJ14</f>
        <v>36264.227999999996</v>
      </c>
      <c r="MV12" s="596">
        <f>[1]Hoja1!NK14</f>
        <v>0</v>
      </c>
      <c r="MW12" s="596">
        <f>[1]Hoja1!NL14</f>
        <v>24862.803</v>
      </c>
      <c r="MX12" s="596">
        <f>[1]Hoja1!NM14</f>
        <v>19148.5245</v>
      </c>
      <c r="MY12" s="596">
        <f>[1]Hoja1!NN14</f>
        <v>20334.321</v>
      </c>
      <c r="MZ12" s="596">
        <f>[1]Hoja1!NO14</f>
        <v>27822.69</v>
      </c>
      <c r="NA12" s="596">
        <f>[1]Hoja1!NP14</f>
        <v>18708.826500000003</v>
      </c>
      <c r="NB12" s="596">
        <f>[1]Hoja1!NS14</f>
        <v>17255.7</v>
      </c>
      <c r="NC12" s="596">
        <f>[1]Hoja1!NT14</f>
        <v>0</v>
      </c>
      <c r="ND12" s="596">
        <f>[1]Hoja1!NU14</f>
        <v>14189.405999999999</v>
      </c>
      <c r="NE12" s="596">
        <f>[1]Hoja1!NV14</f>
        <v>16388.546999999999</v>
      </c>
      <c r="NF12" s="596">
        <f>[1]Hoja1!NW14</f>
        <v>18300.655999999999</v>
      </c>
      <c r="NG12" s="596">
        <f>[1]Hoja1!NX14</f>
        <v>23144.4745</v>
      </c>
      <c r="NH12" s="596">
        <f>[1]Hoja1!NY14</f>
        <v>28372.075499999995</v>
      </c>
      <c r="NI12" s="596">
        <f>[1]Hoja1!OA14</f>
        <v>19708.121999999999</v>
      </c>
      <c r="NJ12" s="596">
        <f>[1]Hoja1!OB14</f>
        <v>13497.858000000002</v>
      </c>
      <c r="NK12" s="596">
        <f>[1]Hoja1!OC14</f>
        <v>11804.542999999998</v>
      </c>
      <c r="NL12" s="596">
        <f>[1]Hoja1!OD14</f>
        <v>10717.7585</v>
      </c>
      <c r="NM12" s="596">
        <f>[1]Hoja1!OE14</f>
        <v>10330.266</v>
      </c>
      <c r="NN12" s="596">
        <f>[1]Hoja1!OF14</f>
        <v>18520.761500000001</v>
      </c>
      <c r="NO12" s="596">
        <f>[1]Hoja1!OG14</f>
        <v>26245.285499999998</v>
      </c>
      <c r="NP12" s="596">
        <f>[1]Hoja1!OI14</f>
        <v>12535.645499999999</v>
      </c>
      <c r="NQ12" s="596">
        <f>[1]Hoja1!OJ14</f>
        <v>9473.0789999999979</v>
      </c>
      <c r="NR12" s="596">
        <f>[1]Hoja1!OK14</f>
        <v>9991.135000000002</v>
      </c>
      <c r="NS12" s="596">
        <f>[1]Hoja1!OL14</f>
        <v>10812.615</v>
      </c>
      <c r="NT12" s="596">
        <f>[1]Hoja1!OM14</f>
        <v>11802.714</v>
      </c>
      <c r="NU12" s="596">
        <f>[1]Hoja1!ON14</f>
        <v>11397.994999999999</v>
      </c>
      <c r="NV12" s="596">
        <f>[1]Hoja1!OO14</f>
        <v>17427.921000000002</v>
      </c>
      <c r="NW12" s="596">
        <f>[1]Hoja1!OQ14</f>
        <v>14252.038500000001</v>
      </c>
      <c r="NX12" s="596">
        <f>[1]Hoja1!OR14</f>
        <v>8637.235999999999</v>
      </c>
      <c r="NY12" s="596">
        <f>[1]Hoja1!OS14</f>
        <v>8111.2625000000007</v>
      </c>
      <c r="NZ12" s="596">
        <f>[1]Hoja1!OT14</f>
        <v>10818.671</v>
      </c>
      <c r="OA12" s="596">
        <f>[1]Hoja1!OU14</f>
        <v>11701.602000000001</v>
      </c>
      <c r="OB12" s="596">
        <f>[1]Hoja1!OV14</f>
        <v>12767.128500000001</v>
      </c>
      <c r="OC12" s="596">
        <f>[1]Hoja1!OW14</f>
        <v>19596.255000000001</v>
      </c>
      <c r="OD12" s="596">
        <f>[1]Hoja1!OY14</f>
        <v>12984.027</v>
      </c>
      <c r="OE12" s="596">
        <f>[1]Hoja1!OZ14</f>
        <v>9123.6169999999984</v>
      </c>
      <c r="OF12" s="596">
        <f>[1]Hoja1!PA14</f>
        <v>7002.3374999999996</v>
      </c>
      <c r="OG12" s="596">
        <f>[1]Hoja1!PB14</f>
        <v>6511.2930000000006</v>
      </c>
      <c r="OH12" s="596">
        <f>[1]Hoja1!PC14</f>
        <v>14172.333000000001</v>
      </c>
      <c r="OI12" s="596">
        <f>[1]Hoja1!PD14</f>
        <v>14234.022000000001</v>
      </c>
      <c r="OJ12" s="596">
        <f>[1]Hoja1!PE14</f>
        <v>24643.468500000003</v>
      </c>
      <c r="OK12">
        <f>[2]SUC!B41</f>
        <v>20309.996250000004</v>
      </c>
      <c r="OL12">
        <f>[2]SUC!C41</f>
        <v>14521.725</v>
      </c>
      <c r="OM12">
        <f>[2]SUC!D41</f>
        <v>14833.31625</v>
      </c>
      <c r="ON12">
        <f>[2]SUC!E41</f>
        <v>15634.934999999999</v>
      </c>
      <c r="OO12">
        <f>[2]SUC!F41</f>
        <v>17630.62875</v>
      </c>
      <c r="OP12">
        <f>[2]SUC!G41</f>
        <v>21317.017499999998</v>
      </c>
      <c r="OQ12">
        <f>[2]SUC!H41</f>
        <v>39888.247499999998</v>
      </c>
      <c r="OR12" s="712">
        <v>23521.78</v>
      </c>
      <c r="OS12" s="712">
        <v>23842.720000000001</v>
      </c>
      <c r="OT12" s="712">
        <v>32303.06</v>
      </c>
      <c r="OU12" s="712">
        <v>30461.77</v>
      </c>
      <c r="OV12" s="712">
        <v>12266.59</v>
      </c>
      <c r="OW12" s="712">
        <v>15261.98</v>
      </c>
      <c r="OX12" s="712">
        <v>19199.66</v>
      </c>
      <c r="OY12" s="741">
        <v>17846</v>
      </c>
      <c r="OZ12" s="741">
        <v>12825</v>
      </c>
      <c r="PA12" s="741">
        <v>12024</v>
      </c>
      <c r="PB12" s="741">
        <v>9906</v>
      </c>
      <c r="PC12" s="741">
        <v>10465</v>
      </c>
      <c r="PD12" s="741">
        <v>12519</v>
      </c>
      <c r="PE12" s="741">
        <v>20955</v>
      </c>
      <c r="PF12" s="712">
        <v>15234.51</v>
      </c>
      <c r="PG12" s="712">
        <v>13410.24</v>
      </c>
      <c r="PH12" s="712">
        <v>9957.3320000000003</v>
      </c>
      <c r="PI12" s="712">
        <v>14454.3</v>
      </c>
      <c r="PJ12" s="712">
        <v>10490.96</v>
      </c>
      <c r="PK12" s="712">
        <v>14532.88</v>
      </c>
      <c r="PL12" s="712">
        <v>21663.23</v>
      </c>
      <c r="PM12" s="712">
        <v>14103.03</v>
      </c>
      <c r="PN12" s="712">
        <v>11600.14</v>
      </c>
      <c r="PO12" s="712">
        <v>11529.41</v>
      </c>
      <c r="PP12" s="712">
        <v>11700.66</v>
      </c>
      <c r="PQ12" s="712">
        <v>12531.58</v>
      </c>
      <c r="PR12" s="712">
        <v>13803.05</v>
      </c>
      <c r="PS12" s="712">
        <v>18562.599999999999</v>
      </c>
      <c r="PT12" s="717">
        <v>14192.019700000001</v>
      </c>
      <c r="PU12" s="717">
        <v>11160.3133</v>
      </c>
      <c r="PV12" s="717">
        <v>11172.704900000001</v>
      </c>
      <c r="PW12" s="717">
        <v>11187.3658</v>
      </c>
      <c r="PX12" s="717">
        <v>11891.194299999999</v>
      </c>
      <c r="PY12" s="717">
        <v>13417.639800000001</v>
      </c>
      <c r="PZ12" s="717">
        <v>18994.197100000001</v>
      </c>
      <c r="QA12" s="108">
        <v>16101.72</v>
      </c>
      <c r="QB12" s="108">
        <v>13105.8</v>
      </c>
      <c r="QC12" s="108">
        <v>12770.13</v>
      </c>
      <c r="QD12" s="108">
        <v>12889.78</v>
      </c>
      <c r="QE12" s="108">
        <v>14357.5</v>
      </c>
      <c r="QF12" s="108">
        <v>16812.88</v>
      </c>
      <c r="QG12" s="108">
        <v>24741.54</v>
      </c>
      <c r="QH12" s="108">
        <v>17574.72</v>
      </c>
      <c r="QI12" s="108">
        <v>20032.669999999998</v>
      </c>
      <c r="QJ12" s="108">
        <v>18474.75</v>
      </c>
      <c r="QK12" s="108">
        <v>19294.54</v>
      </c>
      <c r="QL12" s="108">
        <v>22271.61</v>
      </c>
      <c r="QM12" s="108">
        <v>12715.25</v>
      </c>
      <c r="QN12" s="108">
        <v>23493.99</v>
      </c>
      <c r="QO12" s="596">
        <v>21396.90137</v>
      </c>
      <c r="QP12" s="596">
        <v>16171.33792</v>
      </c>
      <c r="QQ12" s="596">
        <v>15718.455840000001</v>
      </c>
      <c r="QR12" s="596">
        <v>16471.338080000001</v>
      </c>
      <c r="QS12" s="596">
        <v>18819.700850000001</v>
      </c>
      <c r="QT12" s="596">
        <v>22577.359929999999</v>
      </c>
      <c r="QU12" s="596">
        <v>36171.212339999998</v>
      </c>
      <c r="QV12" s="712">
        <v>18731.150000000001</v>
      </c>
      <c r="QW12" s="712">
        <v>14075.37</v>
      </c>
      <c r="QX12" s="712">
        <v>14090.98</v>
      </c>
      <c r="QY12" s="712">
        <v>14650.63</v>
      </c>
      <c r="QZ12" s="712">
        <v>16418.53</v>
      </c>
      <c r="RA12" s="712">
        <v>18442.61</v>
      </c>
      <c r="RB12" s="712">
        <v>27377.81</v>
      </c>
      <c r="RC12" s="108">
        <v>17430.080000000002</v>
      </c>
      <c r="RD12" s="108">
        <v>12594.92</v>
      </c>
      <c r="RE12" s="108">
        <v>12634.35</v>
      </c>
      <c r="RF12" s="108">
        <v>13581.16</v>
      </c>
      <c r="RG12" s="108">
        <v>15739.39</v>
      </c>
      <c r="RH12" s="108">
        <v>18605.18</v>
      </c>
      <c r="RI12" s="108">
        <v>28054.51</v>
      </c>
      <c r="RJ12" s="108">
        <v>22307.62</v>
      </c>
      <c r="RK12" s="108">
        <v>16187.51</v>
      </c>
      <c r="RL12" s="108">
        <v>17331.3</v>
      </c>
      <c r="RM12" s="108">
        <v>18820.86</v>
      </c>
      <c r="RN12" s="108">
        <v>22373.13</v>
      </c>
      <c r="RO12" s="108">
        <v>26405.72</v>
      </c>
      <c r="RP12" s="108">
        <v>46770.58</v>
      </c>
      <c r="RQ12">
        <v>35708.595399999998</v>
      </c>
      <c r="RR12">
        <v>21914.481449999999</v>
      </c>
      <c r="RS12">
        <v>21173.71704</v>
      </c>
      <c r="RT12">
        <v>20367.243699999999</v>
      </c>
      <c r="RU12">
        <v>21077.744269999999</v>
      </c>
      <c r="RV12">
        <v>23879.804700000001</v>
      </c>
      <c r="RW12">
        <v>37656.080090000003</v>
      </c>
      <c r="RX12">
        <v>33499.849430000002</v>
      </c>
      <c r="RY12">
        <v>24652.960449999999</v>
      </c>
      <c r="RZ12">
        <v>25343.157879999999</v>
      </c>
      <c r="SA12">
        <v>26389.44614</v>
      </c>
      <c r="SB12">
        <v>26977.15985</v>
      </c>
      <c r="SC12">
        <v>29312.49613</v>
      </c>
      <c r="SD12">
        <v>46455.473129999998</v>
      </c>
      <c r="SE12">
        <v>27784.12657</v>
      </c>
      <c r="SF12">
        <v>18550.490229999999</v>
      </c>
      <c r="SG12">
        <v>17321.821390000001</v>
      </c>
      <c r="SH12">
        <v>16956.757819999999</v>
      </c>
      <c r="SI12">
        <v>18331.265820000001</v>
      </c>
      <c r="SJ12">
        <v>21134.72969</v>
      </c>
      <c r="SK12">
        <v>31943.039649999999</v>
      </c>
      <c r="SL12" s="108">
        <v>19923.41</v>
      </c>
      <c r="SM12" s="108">
        <v>14407.92</v>
      </c>
      <c r="SN12" s="108">
        <v>14869.98</v>
      </c>
      <c r="SO12" s="108">
        <v>14967.42</v>
      </c>
      <c r="SP12" s="108">
        <v>16774.34</v>
      </c>
      <c r="SQ12" s="108">
        <v>19783.96</v>
      </c>
      <c r="SR12" s="108">
        <v>31055.59</v>
      </c>
      <c r="SS12" s="108">
        <v>20929.240000000002</v>
      </c>
      <c r="ST12" s="108">
        <v>15053.62</v>
      </c>
      <c r="SU12" s="108">
        <v>14836.7</v>
      </c>
      <c r="SV12" s="108">
        <v>15194.12</v>
      </c>
      <c r="SW12" s="108">
        <v>16848.77</v>
      </c>
      <c r="SX12" s="108">
        <v>19718.419999999998</v>
      </c>
      <c r="SY12" s="108">
        <v>31192.76</v>
      </c>
      <c r="SZ12" s="108">
        <v>22699.17</v>
      </c>
      <c r="TA12" s="108">
        <v>15722.17</v>
      </c>
      <c r="TB12" s="108">
        <v>16133.13</v>
      </c>
      <c r="TC12" s="108">
        <v>16460.8</v>
      </c>
      <c r="TD12" s="108">
        <v>17212.419999999998</v>
      </c>
      <c r="TE12" s="108">
        <v>19634.349999999999</v>
      </c>
      <c r="TF12" s="108">
        <v>30106.400000000001</v>
      </c>
      <c r="TG12" s="108">
        <v>24862.57</v>
      </c>
      <c r="TH12" s="108">
        <v>17579.68</v>
      </c>
      <c r="TI12" s="108">
        <v>17363.439999999999</v>
      </c>
      <c r="TJ12" s="108">
        <v>17628.439999999999</v>
      </c>
      <c r="TK12" s="108">
        <v>19748.97</v>
      </c>
      <c r="TL12" s="108">
        <v>23986.16</v>
      </c>
      <c r="TM12" s="108">
        <v>39413.94</v>
      </c>
      <c r="TN12" s="596">
        <v>28989.558209999999</v>
      </c>
      <c r="TO12" s="596">
        <v>18900.847259999999</v>
      </c>
      <c r="TP12" s="596">
        <v>18843.460650000001</v>
      </c>
      <c r="TQ12" s="596">
        <v>19768.029790000001</v>
      </c>
      <c r="TR12" s="596">
        <v>21937.47969</v>
      </c>
      <c r="TS12" s="596">
        <v>25201.15</v>
      </c>
      <c r="TT12" s="596">
        <v>37605.744919999997</v>
      </c>
      <c r="TU12" s="108">
        <v>26977.9</v>
      </c>
      <c r="TV12" s="108">
        <v>17796.830000000002</v>
      </c>
      <c r="TW12" s="108">
        <v>17237.580000000002</v>
      </c>
      <c r="TX12" s="108">
        <v>17530.66</v>
      </c>
      <c r="TY12" s="108">
        <v>19186.39</v>
      </c>
      <c r="TZ12" s="108">
        <v>23487.93</v>
      </c>
      <c r="UA12" s="108">
        <v>38222.14</v>
      </c>
      <c r="UB12" s="108">
        <v>18207.669999999998</v>
      </c>
      <c r="UC12" s="108">
        <v>22612.31</v>
      </c>
      <c r="UD12" s="108">
        <v>22253.41</v>
      </c>
      <c r="UE12" s="108">
        <v>23594.99</v>
      </c>
      <c r="UF12" s="108">
        <v>26345.26</v>
      </c>
      <c r="UG12" s="108">
        <v>30194.62</v>
      </c>
      <c r="UH12" s="108">
        <v>42518.49</v>
      </c>
      <c r="UI12" s="108">
        <v>26658.1</v>
      </c>
      <c r="UJ12" s="108">
        <v>17880.93</v>
      </c>
      <c r="UK12" s="108">
        <v>18284.23</v>
      </c>
      <c r="UL12" s="108">
        <v>18414.55</v>
      </c>
      <c r="UM12" s="108">
        <v>19395.23</v>
      </c>
      <c r="UN12" s="108">
        <v>22420.37</v>
      </c>
      <c r="UO12" s="108">
        <v>35408.35</v>
      </c>
      <c r="UP12" s="108">
        <v>27176.81</v>
      </c>
      <c r="UQ12" s="108">
        <v>19557.14</v>
      </c>
      <c r="UR12" s="108">
        <v>18836.330000000002</v>
      </c>
      <c r="US12" s="108">
        <v>18842.78</v>
      </c>
      <c r="UT12" s="108">
        <v>21319.279999999999</v>
      </c>
      <c r="UU12" s="108">
        <v>24055.13</v>
      </c>
      <c r="UV12" s="108">
        <v>33741.160000000003</v>
      </c>
      <c r="UW12" s="596">
        <v>26255.185600000001</v>
      </c>
      <c r="UX12" s="596">
        <v>18666.412349999999</v>
      </c>
      <c r="UY12" s="596">
        <v>19214.493620000001</v>
      </c>
      <c r="UZ12" s="596">
        <v>20080.136989999999</v>
      </c>
      <c r="VA12" s="596">
        <v>21020.744900000002</v>
      </c>
      <c r="VB12" s="596">
        <v>22112.91648</v>
      </c>
      <c r="VC12" s="596">
        <v>30801.00462</v>
      </c>
      <c r="VD12" s="108">
        <v>23489</v>
      </c>
      <c r="VE12" s="108">
        <v>17922.560000000001</v>
      </c>
      <c r="VF12" s="108">
        <v>18602.669999999998</v>
      </c>
      <c r="VG12" s="108">
        <v>19164.419999999998</v>
      </c>
      <c r="VH12" s="108">
        <v>20765.37</v>
      </c>
      <c r="VI12" s="108">
        <v>22825.5</v>
      </c>
      <c r="VJ12" s="108">
        <v>32576.27</v>
      </c>
      <c r="VK12" s="108">
        <v>20876.349999999999</v>
      </c>
      <c r="VL12" s="108">
        <v>15928.22</v>
      </c>
      <c r="VM12" s="108">
        <v>15912.44</v>
      </c>
      <c r="VN12" s="108">
        <v>16626.64</v>
      </c>
      <c r="VO12" s="108">
        <v>17861.439999999999</v>
      </c>
      <c r="VP12" s="108">
        <v>19848.990000000002</v>
      </c>
      <c r="VQ12" s="108">
        <v>30056.67</v>
      </c>
      <c r="VR12" s="108">
        <v>27236.642980000001</v>
      </c>
      <c r="VS12" s="108">
        <v>19547.443660000001</v>
      </c>
      <c r="VT12" s="108">
        <v>19432.42123</v>
      </c>
      <c r="VU12" s="108">
        <v>20390.300230000001</v>
      </c>
      <c r="VV12" s="108">
        <v>21665.48185</v>
      </c>
      <c r="VW12" s="108">
        <v>23755.441419999999</v>
      </c>
      <c r="VX12" s="108">
        <v>32283.104350000001</v>
      </c>
      <c r="VY12" s="752">
        <v>30960.11</v>
      </c>
      <c r="VZ12" s="752">
        <v>16492.02</v>
      </c>
      <c r="WA12" s="752">
        <v>16906.03</v>
      </c>
      <c r="WB12" s="752">
        <v>17428.400000000001</v>
      </c>
      <c r="WC12" s="752">
        <v>18774.689999999999</v>
      </c>
      <c r="WD12" s="752">
        <v>22061.919999999998</v>
      </c>
      <c r="WE12" s="752">
        <v>37161.279999999999</v>
      </c>
      <c r="WF12" s="108">
        <v>26605.65</v>
      </c>
      <c r="WG12" s="108">
        <v>16998</v>
      </c>
      <c r="WH12" s="108">
        <v>17000.8</v>
      </c>
      <c r="WI12" s="108">
        <v>15362.63</v>
      </c>
      <c r="WJ12" s="108">
        <v>15532.43</v>
      </c>
      <c r="WK12" s="108">
        <v>17714.810000000001</v>
      </c>
      <c r="WL12" s="108">
        <v>25455.119999999999</v>
      </c>
      <c r="WM12" s="108">
        <v>24670.52</v>
      </c>
      <c r="WN12" s="108">
        <v>17329.46</v>
      </c>
      <c r="WO12" s="108">
        <v>17395.509999999998</v>
      </c>
      <c r="WP12" s="108">
        <v>17738.11</v>
      </c>
      <c r="WQ12" s="108">
        <v>18506.810000000001</v>
      </c>
      <c r="WR12" s="108">
        <v>20396.98</v>
      </c>
      <c r="WS12" s="108">
        <v>27130.26</v>
      </c>
      <c r="WT12" s="108">
        <v>26172.018960000001</v>
      </c>
      <c r="WU12" s="108">
        <v>19956.152880000001</v>
      </c>
      <c r="WV12" s="108">
        <v>19547.754099999998</v>
      </c>
      <c r="WW12" s="108">
        <v>19555.012460000002</v>
      </c>
      <c r="WX12" s="108">
        <v>20874.945110000001</v>
      </c>
      <c r="WY12" s="108">
        <v>22690.836230000001</v>
      </c>
      <c r="WZ12" s="108">
        <v>27137.439600000002</v>
      </c>
      <c r="XA12" s="108">
        <v>22259.89</v>
      </c>
      <c r="XB12" s="108">
        <v>18316.939999999999</v>
      </c>
      <c r="XC12" s="108">
        <v>18085.72</v>
      </c>
      <c r="XD12" s="108">
        <v>18566.439999999999</v>
      </c>
      <c r="XE12" s="108">
        <v>19712.7</v>
      </c>
      <c r="XF12" s="108">
        <v>21158.35</v>
      </c>
      <c r="XG12" s="108">
        <v>24674.52</v>
      </c>
      <c r="XH12" s="108">
        <v>22065.066510000001</v>
      </c>
      <c r="XI12" s="108">
        <v>18140.041990000002</v>
      </c>
      <c r="XJ12" s="108">
        <v>19213.639299999999</v>
      </c>
      <c r="XK12" s="108">
        <v>20359.3645</v>
      </c>
      <c r="XL12" s="108">
        <v>22570.825349999999</v>
      </c>
      <c r="XM12" s="108">
        <v>24363.883880000001</v>
      </c>
      <c r="XN12" s="108">
        <v>31954.876469999999</v>
      </c>
      <c r="XO12" s="108">
        <v>22185.310549999998</v>
      </c>
      <c r="XP12" s="108">
        <v>17262.432720000001</v>
      </c>
      <c r="XQ12" s="108">
        <v>16304.30507</v>
      </c>
      <c r="XR12" s="108">
        <v>16136.42035</v>
      </c>
      <c r="XS12" s="108">
        <v>16744.935170000001</v>
      </c>
      <c r="XT12" s="108">
        <v>18289.320240000001</v>
      </c>
      <c r="XU12" s="108">
        <v>21115.957249999999</v>
      </c>
      <c r="XV12" s="108">
        <v>33462.666440000001</v>
      </c>
      <c r="XW12" s="108">
        <v>26111.959869999999</v>
      </c>
      <c r="XX12" s="108">
        <v>20487.113420000001</v>
      </c>
      <c r="XY12" s="108">
        <v>20216.461240000001</v>
      </c>
      <c r="XZ12" s="108">
        <v>21338.328000000001</v>
      </c>
      <c r="YA12" s="108">
        <v>23744.078570000001</v>
      </c>
      <c r="YB12" s="108">
        <v>28525.213220000001</v>
      </c>
      <c r="YC12" s="108">
        <v>34302.806129999997</v>
      </c>
      <c r="YD12" s="108">
        <v>27858.592390000002</v>
      </c>
      <c r="YE12" s="108">
        <v>20568.627240000002</v>
      </c>
      <c r="YF12" s="108">
        <v>20935.21081</v>
      </c>
      <c r="YG12" s="108">
        <v>22697.040249999998</v>
      </c>
      <c r="YH12" s="108">
        <v>26857.202219999999</v>
      </c>
      <c r="YI12" s="108">
        <v>38730.930509999998</v>
      </c>
      <c r="YJ12" s="108">
        <v>46187.01</v>
      </c>
      <c r="YK12" s="108">
        <v>44109.15</v>
      </c>
      <c r="YL12" s="108">
        <v>30001.61</v>
      </c>
      <c r="YM12" s="108">
        <v>31677.439999999999</v>
      </c>
      <c r="YN12" s="108">
        <v>37961.26</v>
      </c>
      <c r="YO12" s="108">
        <v>51595.9</v>
      </c>
      <c r="YP12" s="108">
        <v>95755.95</v>
      </c>
      <c r="YQ12" s="108">
        <v>30888.76</v>
      </c>
      <c r="YR12" s="108">
        <v>26754.04</v>
      </c>
      <c r="YS12" s="108">
        <v>32591.29</v>
      </c>
      <c r="YT12" s="108">
        <v>35266.69</v>
      </c>
      <c r="YU12" s="108">
        <v>54237.74</v>
      </c>
      <c r="YV12" s="108">
        <v>21646.45</v>
      </c>
      <c r="YW12" s="108">
        <v>41833.589999999997</v>
      </c>
      <c r="YX12" s="756" t="s">
        <v>607</v>
      </c>
      <c r="YY12" s="756" t="s">
        <v>608</v>
      </c>
      <c r="YZ12" s="756" t="s">
        <v>609</v>
      </c>
      <c r="ZA12" s="756" t="s">
        <v>610</v>
      </c>
      <c r="ZB12" s="756" t="s">
        <v>611</v>
      </c>
      <c r="ZC12" s="756" t="s">
        <v>612</v>
      </c>
      <c r="ZD12" s="756" t="s">
        <v>613</v>
      </c>
      <c r="ZE12">
        <v>24724</v>
      </c>
      <c r="ZF12">
        <v>17755</v>
      </c>
      <c r="ZG12">
        <v>20251</v>
      </c>
      <c r="ZH12">
        <v>24593</v>
      </c>
      <c r="ZI12">
        <v>29008</v>
      </c>
      <c r="ZJ12">
        <v>31572</v>
      </c>
      <c r="ZK12">
        <v>48657</v>
      </c>
      <c r="ZL12">
        <v>39731.379999999997</v>
      </c>
      <c r="ZM12">
        <v>34526.15</v>
      </c>
      <c r="ZN12">
        <v>37915.31</v>
      </c>
      <c r="ZO12">
        <v>40272.839999999997</v>
      </c>
      <c r="ZP12">
        <v>39976.379999999997</v>
      </c>
      <c r="ZQ12">
        <v>43845.8</v>
      </c>
      <c r="ZR12">
        <v>64636.52</v>
      </c>
      <c r="ZS12" s="108">
        <v>57812.18</v>
      </c>
      <c r="ZT12" s="108">
        <v>45506.559999999998</v>
      </c>
      <c r="ZU12" s="108">
        <v>47901.78</v>
      </c>
      <c r="ZV12" s="108">
        <v>53901.38</v>
      </c>
      <c r="ZW12" s="108">
        <v>57923.46</v>
      </c>
      <c r="ZX12" s="108">
        <v>68417.5</v>
      </c>
      <c r="ZY12" s="108">
        <v>103864.18</v>
      </c>
      <c r="ZZ12" s="108">
        <v>59569.933953365362</v>
      </c>
      <c r="AAA12" s="108">
        <v>54818.263912441646</v>
      </c>
      <c r="AAB12" s="108">
        <v>50990.783607954902</v>
      </c>
      <c r="AAC12" s="108">
        <v>57857.79224928339</v>
      </c>
      <c r="AAD12" s="108">
        <v>63874.857012951259</v>
      </c>
      <c r="AAE12" s="108">
        <v>74397.184130693146</v>
      </c>
      <c r="AAF12" s="108">
        <v>116638.80475159606</v>
      </c>
      <c r="AAG12" s="108">
        <v>77442.966755737274</v>
      </c>
      <c r="AAH12" s="108">
        <v>71993.626476946127</v>
      </c>
      <c r="AAI12" s="108">
        <v>72152.823181244647</v>
      </c>
      <c r="AAJ12" s="108">
        <v>77452.389300268725</v>
      </c>
      <c r="AAK12" s="108">
        <v>88455.288063187807</v>
      </c>
      <c r="AAL12" s="108">
        <v>93462.863882490608</v>
      </c>
      <c r="AAM12" s="108">
        <v>136872.64044872494</v>
      </c>
      <c r="AAN12" s="596">
        <f>'Tabla de Proyecciones'!AAN12*1.032493958</f>
        <v>114736.56580363553</v>
      </c>
      <c r="AAO12" s="596">
        <v>101250.32203178841</v>
      </c>
      <c r="AAP12" s="596">
        <f>115992.37036361+5000</f>
        <v>120992.37036361</v>
      </c>
      <c r="AAQ12" s="596">
        <v>109230.54390615325</v>
      </c>
      <c r="AAR12" s="596">
        <v>114484.85849654066</v>
      </c>
      <c r="AAS12" s="596">
        <v>125040.21337286962</v>
      </c>
      <c r="AAT12" s="596">
        <v>167423.03</v>
      </c>
      <c r="AAU12" s="596">
        <f t="shared" ca="1" si="0"/>
        <v>143337.8820196467</v>
      </c>
      <c r="AAV12" s="596">
        <v>209084.58585288125</v>
      </c>
      <c r="AAW12" s="596">
        <f t="shared" ca="1" si="0"/>
        <v>126991.5487369068</v>
      </c>
      <c r="AAX12" s="348">
        <v>0</v>
      </c>
      <c r="AAY12" s="596">
        <f t="shared" ca="1" si="1"/>
        <v>47359.179503227773</v>
      </c>
      <c r="AAZ12" s="596">
        <f t="shared" ca="1" si="1"/>
        <v>44128.094724643226</v>
      </c>
      <c r="ABA12" s="596">
        <f t="shared" ca="1" si="1"/>
        <v>60252.079394685941</v>
      </c>
      <c r="ABB12" s="596">
        <f t="shared" ca="1" si="1"/>
        <v>35243.317523765327</v>
      </c>
      <c r="ABC12" s="596">
        <f t="shared" ca="1" si="1"/>
        <v>31721.453370730389</v>
      </c>
      <c r="ABD12" s="596">
        <f t="shared" ca="1" si="1"/>
        <v>38790.661649951609</v>
      </c>
      <c r="ABE12" s="348">
        <v>0</v>
      </c>
      <c r="ABF12" s="596">
        <f t="shared" ca="1" si="1"/>
        <v>35632.400993432544</v>
      </c>
      <c r="ABG12" s="596">
        <f t="shared" ca="1" si="1"/>
        <v>31896.509617688385</v>
      </c>
      <c r="ABH12" s="596">
        <f t="shared" ca="1" si="1"/>
        <v>27914.15850144851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</row>
    <row r="13" spans="1:767">
      <c r="A13" s="598" t="s">
        <v>20</v>
      </c>
      <c r="B13" s="596">
        <f>H46*B$33</f>
        <v>0</v>
      </c>
      <c r="C13" s="596">
        <f>H46*C$33</f>
        <v>8615.2686359040017</v>
      </c>
      <c r="D13" s="596">
        <f>H46*D$33</f>
        <v>8126.8346900160013</v>
      </c>
      <c r="E13" s="596">
        <f>H46*E$33</f>
        <v>7332.393934656001</v>
      </c>
      <c r="F13" s="596">
        <f>H46*F$33</f>
        <v>8109.1804510080019</v>
      </c>
      <c r="G13" s="596">
        <f>H46*G$33</f>
        <v>10433.655253728002</v>
      </c>
      <c r="H13" s="596">
        <f>H46*H$33</f>
        <v>16230.130394688002</v>
      </c>
      <c r="I13" s="596">
        <f>O46*I$33</f>
        <v>4516.8756136875008</v>
      </c>
      <c r="J13" s="596">
        <f>O46*J$33</f>
        <v>4414.4779297500008</v>
      </c>
      <c r="K13" s="596">
        <f>O46*K$33</f>
        <v>4478.9505455625003</v>
      </c>
      <c r="L13" s="596">
        <f>O46*L$33</f>
        <v>4380.3453684375008</v>
      </c>
      <c r="M13" s="596">
        <f>O46*M$33</f>
        <v>4846.8237063750003</v>
      </c>
      <c r="N13" s="596">
        <f>O46*N$33</f>
        <v>5965.6132160625002</v>
      </c>
      <c r="O13" s="596">
        <f>O46*O$33</f>
        <v>9321.9817451250001</v>
      </c>
      <c r="P13" s="596">
        <f>V46*P$33</f>
        <v>6243.9389107200013</v>
      </c>
      <c r="Q13" s="596">
        <f>V46*Q$33</f>
        <v>6674.0319475200004</v>
      </c>
      <c r="R13" s="596">
        <f>V46*R$33</f>
        <v>5793.6062016000014</v>
      </c>
      <c r="S13" s="596">
        <f>V46*S$33</f>
        <v>5945.4037440000011</v>
      </c>
      <c r="T13" s="596">
        <f>V46*T$33</f>
        <v>6335.0174361600011</v>
      </c>
      <c r="U13" s="596">
        <f>V46*U$33</f>
        <v>8019.9701568000019</v>
      </c>
      <c r="V13" s="596">
        <f>V46*V$33</f>
        <v>11587.212403200003</v>
      </c>
      <c r="W13" s="596">
        <f>AC46*W$33</f>
        <v>7179.2272578600005</v>
      </c>
      <c r="X13" s="596">
        <f>AC46*X$33</f>
        <v>7673.7445325100007</v>
      </c>
      <c r="Y13" s="596">
        <f>AC46*Y$33</f>
        <v>6661.4385820500011</v>
      </c>
      <c r="Z13" s="596">
        <f>AC46*Z$33</f>
        <v>6835.97409075</v>
      </c>
      <c r="AA13" s="596">
        <f>AC46*AA$33</f>
        <v>7283.9485630800009</v>
      </c>
      <c r="AB13" s="596">
        <f>AC46*AB$33</f>
        <v>9221.2927096500007</v>
      </c>
      <c r="AC13" s="596">
        <f>AC46*AC$33</f>
        <v>13322.877164100002</v>
      </c>
      <c r="AD13" s="596">
        <f>AJ46*AD$33</f>
        <v>8143.8387756075017</v>
      </c>
      <c r="AE13" s="596">
        <f>AJ46*AE$33</f>
        <v>7959.2177454300017</v>
      </c>
      <c r="AF13" s="596">
        <f>AJ46*AF$33</f>
        <v>8075.4606162825012</v>
      </c>
      <c r="AG13" s="596">
        <f>AJ46*AG$33</f>
        <v>7897.6774020375024</v>
      </c>
      <c r="AH13" s="596">
        <f>AJ46*AH$33</f>
        <v>8738.7287617350012</v>
      </c>
      <c r="AI13" s="596">
        <f>AJ46*AI$33</f>
        <v>10755.884461822501</v>
      </c>
      <c r="AJ13" s="596">
        <f>AJ46*AJ$33</f>
        <v>16807.351562085005</v>
      </c>
      <c r="AK13" s="596">
        <f>AQ46*AK$33</f>
        <v>7555.9512813750007</v>
      </c>
      <c r="AL13" s="596">
        <f>AQ46*AL$33</f>
        <v>7384.6576755000006</v>
      </c>
      <c r="AM13" s="596">
        <f>AQ46*AM$33</f>
        <v>7492.5092051250003</v>
      </c>
      <c r="AN13" s="596">
        <f>AQ46*AN$33</f>
        <v>7327.5598068750014</v>
      </c>
      <c r="AO13" s="596">
        <f>AQ46*AO$33</f>
        <v>8107.8973447500002</v>
      </c>
      <c r="AP13" s="596">
        <f>AQ46*AP$33</f>
        <v>9979.4385941250002</v>
      </c>
      <c r="AQ13" s="596">
        <f>AQ46*AQ$33</f>
        <v>15594.062342250001</v>
      </c>
      <c r="AR13" s="596">
        <f>[1]Hoja1!D15</f>
        <v>11522.23</v>
      </c>
      <c r="AS13" s="596">
        <f>[1]Hoja1!E15</f>
        <v>12619.58</v>
      </c>
      <c r="AT13" s="596">
        <f>[1]Hoja1!F15</f>
        <v>16074.5</v>
      </c>
      <c r="AU13" s="596">
        <f>[1]Hoja1!G15</f>
        <v>8263.66</v>
      </c>
      <c r="AV13" s="596">
        <f>[1]Hoja1!H15</f>
        <v>7524.4</v>
      </c>
      <c r="AW13" s="596">
        <f>[1]Hoja1!I15</f>
        <v>10528.08</v>
      </c>
      <c r="AX13" s="596">
        <f>[1]Hoja1!J15</f>
        <v>14558.25</v>
      </c>
      <c r="AY13" s="596">
        <f>[1]Hoja1!L15</f>
        <v>3930.32</v>
      </c>
      <c r="AZ13" s="596">
        <f>[1]Hoja1!M15</f>
        <v>6361.08</v>
      </c>
      <c r="BA13" s="596">
        <f>[1]Hoja1!N15</f>
        <v>6616.89</v>
      </c>
      <c r="BB13" s="596">
        <f>[1]Hoja1!O15</f>
        <v>6689.16</v>
      </c>
      <c r="BC13" s="596">
        <f>[1]Hoja1!P15</f>
        <v>7461.97</v>
      </c>
      <c r="BD13" s="596">
        <f>[1]Hoja1!Q15</f>
        <v>9855.7800000000007</v>
      </c>
      <c r="BE13" s="596">
        <f>[1]Hoja1!R15</f>
        <v>13741.96</v>
      </c>
      <c r="BF13" s="596">
        <f>[1]Hoja1!U15</f>
        <v>4703.55</v>
      </c>
      <c r="BG13" s="596">
        <f>[1]Hoja1!V15</f>
        <v>5468.22</v>
      </c>
      <c r="BH13" s="596">
        <f>[1]Hoja1!W15</f>
        <v>5869.17</v>
      </c>
      <c r="BI13" s="596">
        <f>[1]Hoja1!X15</f>
        <v>4578.62</v>
      </c>
      <c r="BJ13" s="596">
        <f>[1]Hoja1!Y15</f>
        <v>8592.85</v>
      </c>
      <c r="BK13" s="596">
        <f>[1]Hoja1!Z15</f>
        <v>7876.22</v>
      </c>
      <c r="BL13" s="596">
        <f>[1]Hoja1!AA15</f>
        <v>16380.68</v>
      </c>
      <c r="BM13" s="596">
        <f>[1]Hoja1!AC15</f>
        <v>5756.58</v>
      </c>
      <c r="BN13" s="596">
        <f>[1]Hoja1!AD15</f>
        <v>6904.02</v>
      </c>
      <c r="BO13" s="596">
        <f>[1]Hoja1!AE15</f>
        <v>9142.44</v>
      </c>
      <c r="BP13" s="596">
        <f>[1]Hoja1!AF15</f>
        <v>5921.8</v>
      </c>
      <c r="BQ13" s="596">
        <f>[1]Hoja1!AG15</f>
        <v>7801.53</v>
      </c>
      <c r="BR13" s="596">
        <f>[1]Hoja1!AH15</f>
        <v>7858.94</v>
      </c>
      <c r="BS13" s="596">
        <f>[1]Hoja1!AI15</f>
        <v>9996.2099999999991</v>
      </c>
      <c r="BT13" s="596">
        <f>[1]Hoja1!AK15</f>
        <v>3687.7720000000004</v>
      </c>
      <c r="BU13" s="596">
        <f>[1]Hoja1!AL15</f>
        <v>7258.3720000000012</v>
      </c>
      <c r="BV13" s="596">
        <f>[1]Hoja1!AM15</f>
        <v>5401.5060000000003</v>
      </c>
      <c r="BW13" s="596">
        <f>[1]Hoja1!AN15</f>
        <v>8122.5649999999996</v>
      </c>
      <c r="BX13" s="596">
        <f>[1]Hoja1!AO15</f>
        <v>5909.5855000000001</v>
      </c>
      <c r="BY13" s="596">
        <f>[1]Hoja1!AP15</f>
        <v>9799.3060000000005</v>
      </c>
      <c r="BZ13" s="596">
        <f>[1]Hoja1!AQ15</f>
        <v>12382.14</v>
      </c>
      <c r="CA13" s="596">
        <f>[1]Hoja1!AS15</f>
        <v>7350.9555</v>
      </c>
      <c r="CB13" s="596">
        <f>[1]Hoja1!AT15</f>
        <v>7220.4404999999997</v>
      </c>
      <c r="CC13" s="596">
        <f>[1]Hoja1!AU15</f>
        <v>6008.1525000000001</v>
      </c>
      <c r="CD13" s="596">
        <f>[1]Hoja1!AV15</f>
        <v>5871.1179999999995</v>
      </c>
      <c r="CE13" s="596">
        <f>[1]Hoja1!AW15</f>
        <v>4661.0419999999995</v>
      </c>
      <c r="CF13" s="596">
        <f>[1]Hoja1!AX15</f>
        <v>12993.336000000001</v>
      </c>
      <c r="CG13" s="596">
        <f>[1]Hoja1!AY15</f>
        <v>15818.012500000001</v>
      </c>
      <c r="CH13" s="596">
        <f>[1]Hoja1!BA15</f>
        <v>5953.0800000000008</v>
      </c>
      <c r="CI13" s="596">
        <f>[1]Hoja1!BB15</f>
        <v>6236.527</v>
      </c>
      <c r="CJ13" s="596">
        <f>[1]Hoja1!BC15</f>
        <v>6071.2080000000005</v>
      </c>
      <c r="CK13" s="596">
        <f>[1]Hoja1!BD15</f>
        <v>5910.1680000000006</v>
      </c>
      <c r="CL13" s="596">
        <f>[1]Hoja1!BE15</f>
        <v>7427.5164999999997</v>
      </c>
      <c r="CM13" s="596">
        <f>[1]Hoja1!BF15</f>
        <v>11351.016</v>
      </c>
      <c r="CN13" s="596">
        <f>[1]Hoja1!BG15</f>
        <v>14780.259</v>
      </c>
      <c r="CO13" s="596">
        <f>[1]Hoja1!BJ15</f>
        <v>4790.67</v>
      </c>
      <c r="CP13" s="596">
        <f>[1]Hoja1!BK15</f>
        <v>8637.07</v>
      </c>
      <c r="CQ13" s="596">
        <f>[1]Hoja1!BL15</f>
        <v>7152.58</v>
      </c>
      <c r="CR13" s="596">
        <f>[1]Hoja1!BM15</f>
        <v>6103.81</v>
      </c>
      <c r="CS13" s="596">
        <f>[1]Hoja1!BN15</f>
        <v>10550.99</v>
      </c>
      <c r="CT13" s="596">
        <f>[1]Hoja1!BO15</f>
        <v>12544.81</v>
      </c>
      <c r="CU13" s="596">
        <f>[1]Hoja1!BP15</f>
        <v>18021.400000000001</v>
      </c>
      <c r="CV13" s="596">
        <f>[1]Hoja1!BR15</f>
        <v>4610.45</v>
      </c>
      <c r="CW13" s="596">
        <f>[1]Hoja1!BS15</f>
        <v>10249.09</v>
      </c>
      <c r="CX13" s="596">
        <f>[1]Hoja1!BT15</f>
        <v>10808.27</v>
      </c>
      <c r="CY13" s="596">
        <f>[1]Hoja1!BU15</f>
        <v>17333.150000000001</v>
      </c>
      <c r="CZ13" s="596">
        <f>[1]Hoja1!BV15</f>
        <v>14900.47</v>
      </c>
      <c r="DA13" s="596">
        <f>[1]Hoja1!BW15</f>
        <v>12491.05</v>
      </c>
      <c r="DB13" s="596">
        <f>[1]Hoja1!BX15</f>
        <v>18140.46</v>
      </c>
      <c r="DC13" s="596">
        <f>[1]Hoja1!BZ15</f>
        <v>5622.2</v>
      </c>
      <c r="DD13" s="596">
        <f>[1]Hoja1!CA15</f>
        <v>10560.73</v>
      </c>
      <c r="DE13" s="596">
        <f>[1]Hoja1!CB15</f>
        <v>9614.5300000000007</v>
      </c>
      <c r="DF13" s="596">
        <f>[1]Hoja1!CC15</f>
        <v>6763.98</v>
      </c>
      <c r="DG13" s="596">
        <f>[1]Hoja1!CD15</f>
        <v>10418.799999999999</v>
      </c>
      <c r="DH13" s="596">
        <f>[1]Hoja1!CE15</f>
        <v>12309.4</v>
      </c>
      <c r="DI13" s="596">
        <f>[1]Hoja1!CF15</f>
        <v>20210.93</v>
      </c>
      <c r="DJ13" s="596">
        <f>[1]Hoja1!CH15</f>
        <v>8111.2</v>
      </c>
      <c r="DK13" s="596">
        <f>[1]Hoja1!CI15</f>
        <v>13542.66</v>
      </c>
      <c r="DL13" s="596">
        <f>[1]Hoja1!CJ15</f>
        <v>13064.22</v>
      </c>
      <c r="DM13" s="596">
        <f>[1]Hoja1!CK15</f>
        <v>11476.42</v>
      </c>
      <c r="DN13" s="596">
        <f>[1]Hoja1!CL15</f>
        <v>9376.4500000000007</v>
      </c>
      <c r="DO13" s="596">
        <f>[1]Hoja1!CM15</f>
        <v>23080.45</v>
      </c>
      <c r="DP13" s="596">
        <f>[1]Hoja1!CN15</f>
        <v>29087.75</v>
      </c>
      <c r="DQ13" s="596">
        <f>[1]Hoja1!CQ15</f>
        <v>25451.78</v>
      </c>
      <c r="DR13" s="596">
        <f>[1]Hoja1!CR15</f>
        <v>14219.38</v>
      </c>
      <c r="DS13" s="596">
        <f>[1]Hoja1!CS15</f>
        <v>9871.81</v>
      </c>
      <c r="DT13" s="596">
        <f>[1]Hoja1!CT15</f>
        <v>8420.52</v>
      </c>
      <c r="DU13" s="596">
        <f>[1]Hoja1!CU15</f>
        <v>11329.66</v>
      </c>
      <c r="DV13" s="596">
        <f>[1]Hoja1!CV15</f>
        <v>12820.67</v>
      </c>
      <c r="DW13" s="596">
        <f>[1]Hoja1!CW15</f>
        <v>28069.34</v>
      </c>
      <c r="DX13" s="596">
        <f>[1]Hoja1!CY15</f>
        <v>10420.987500000001</v>
      </c>
      <c r="DY13" s="596">
        <f>[1]Hoja1!CZ15</f>
        <v>16952.890500000001</v>
      </c>
      <c r="DZ13" s="596">
        <f>[1]Hoja1!DA15</f>
        <v>15952.067999999999</v>
      </c>
      <c r="EA13" s="596">
        <f>[1]Hoja1!DB15</f>
        <v>18244.144</v>
      </c>
      <c r="EB13" s="596">
        <f>[1]Hoja1!DC15</f>
        <v>12267.108</v>
      </c>
      <c r="EC13" s="596">
        <f>[1]Hoja1!DD15</f>
        <v>11677.853000000001</v>
      </c>
      <c r="ED13" s="596">
        <f>[1]Hoja1!DE15</f>
        <v>16260.7585</v>
      </c>
      <c r="EE13" s="596">
        <f>[1]Hoja1!DG15</f>
        <v>9603.5749999999989</v>
      </c>
      <c r="EF13" s="596">
        <f>[1]Hoja1!DH15</f>
        <v>12263.835999999999</v>
      </c>
      <c r="EG13" s="596">
        <f>[1]Hoja1!DI15</f>
        <v>10512.0645</v>
      </c>
      <c r="EH13" s="596">
        <f>[1]Hoja1!DJ15</f>
        <v>7861.2345000000005</v>
      </c>
      <c r="EI13" s="596">
        <f>[1]Hoja1!DK15</f>
        <v>7172.2980000000007</v>
      </c>
      <c r="EJ13" s="596">
        <f>[1]Hoja1!DL15</f>
        <v>8743.7129999999997</v>
      </c>
      <c r="EK13" s="596">
        <f>[1]Hoja1!DM15</f>
        <v>12090.254000000001</v>
      </c>
      <c r="EL13" s="596">
        <f>[1]Hoja1!DO15</f>
        <v>7269.1080000000002</v>
      </c>
      <c r="EM13" s="596">
        <f>[1]Hoja1!DP15</f>
        <v>8275.1240000000016</v>
      </c>
      <c r="EN13" s="596">
        <f>[1]Hoja1!DQ15</f>
        <v>8772.9290000000019</v>
      </c>
      <c r="EO13" s="596">
        <f>[1]Hoja1!DR15</f>
        <v>4623.4320000000007</v>
      </c>
      <c r="EP13" s="596">
        <f>[1]Hoja1!DS15</f>
        <v>10201.674999999999</v>
      </c>
      <c r="EQ13" s="596">
        <f>[1]Hoja1!DT15</f>
        <v>10710.873</v>
      </c>
      <c r="ER13" s="596">
        <f>[1]Hoja1!DU15</f>
        <v>14670.004500000001</v>
      </c>
      <c r="ES13" s="596">
        <f>[1]Hoja1!DX15</f>
        <v>5820.5070000000005</v>
      </c>
      <c r="ET13" s="596">
        <f>[1]Hoja1!DY15</f>
        <v>9365.7740000000013</v>
      </c>
      <c r="EU13" s="596">
        <f>[1]Hoja1!DZ15</f>
        <v>6531.6657999999998</v>
      </c>
      <c r="EV13" s="596">
        <f>[1]Hoja1!EA15</f>
        <v>14102.951999999999</v>
      </c>
      <c r="EW13" s="596">
        <f>[1]Hoja1!EB15</f>
        <v>8007.8460000000005</v>
      </c>
      <c r="EX13" s="596">
        <f>[1]Hoja1!EC15</f>
        <v>9854.2289999999994</v>
      </c>
      <c r="EY13" s="596">
        <f>[1]Hoja1!ED15</f>
        <v>16422.18</v>
      </c>
      <c r="EZ13" s="596">
        <f>[1]Hoja1!EF15</f>
        <v>6433.4550000000008</v>
      </c>
      <c r="FA13" s="596">
        <f>[1]Hoja1!EG15</f>
        <v>9029.0550000000003</v>
      </c>
      <c r="FB13" s="596">
        <f>[1]Hoja1!EH15</f>
        <v>5950.8225000000002</v>
      </c>
      <c r="FC13" s="596">
        <f>[1]Hoja1!EI15</f>
        <v>5196.5980000000009</v>
      </c>
      <c r="FD13" s="596">
        <f>[1]Hoja1!EJ15</f>
        <v>6516.1080000000002</v>
      </c>
      <c r="FE13" s="596">
        <f>[1]Hoja1!EK15</f>
        <v>10259.915999999999</v>
      </c>
      <c r="FF13" s="596">
        <f>[1]Hoja1!EL15</f>
        <v>21854.512500000001</v>
      </c>
      <c r="FG13" s="596">
        <f>[1]Hoja1!EN15</f>
        <v>5178.2640000000001</v>
      </c>
      <c r="FH13" s="596">
        <f>[1]Hoja1!EO15</f>
        <v>9552.679500000002</v>
      </c>
      <c r="FI13" s="596">
        <f>[1]Hoja1!EP15</f>
        <v>10329.816000000001</v>
      </c>
      <c r="FJ13" s="596">
        <f>[1]Hoja1!EQ15</f>
        <v>7580.2048000000004</v>
      </c>
      <c r="FK13" s="596">
        <f>[1]Hoja1!ER15</f>
        <v>13430.472</v>
      </c>
      <c r="FL13" s="596">
        <f>[1]Hoja1!ES15</f>
        <v>15314.183999999999</v>
      </c>
      <c r="FM13" s="596">
        <f>[1]Hoja1!ET15</f>
        <v>19270.362500000003</v>
      </c>
      <c r="FN13" s="596">
        <f>[1]Hoja1!EV15</f>
        <v>7390.2105000000001</v>
      </c>
      <c r="FO13" s="596">
        <f>[1]Hoja1!EW15</f>
        <v>8500.74</v>
      </c>
      <c r="FP13" s="596">
        <f>[1]Hoja1!EX15</f>
        <v>11885.254500000001</v>
      </c>
      <c r="FQ13" s="596">
        <f>[1]Hoja1!EY15</f>
        <v>7832.6729999999998</v>
      </c>
      <c r="FR13" s="596">
        <f>[1]Hoja1!EZ15</f>
        <v>7681.5959999999995</v>
      </c>
      <c r="FS13" s="596">
        <f>[1]Hoja1!FA15</f>
        <v>11644.802000000001</v>
      </c>
      <c r="FT13" s="596">
        <f>[1]Hoja1!FB15</f>
        <v>16949.351999999999</v>
      </c>
      <c r="FU13" s="596">
        <f>[1]Hoja1!FD15</f>
        <v>5229.0525000000007</v>
      </c>
      <c r="FV13" s="596">
        <f>[1]Hoja1!FE15</f>
        <v>11919.694500000001</v>
      </c>
      <c r="FW13" s="596">
        <f>[1]Hoja1!FF15</f>
        <v>8771.4959999999992</v>
      </c>
      <c r="FX13" s="596">
        <f>[1]Hoja1!FG15</f>
        <v>8315.1324999999997</v>
      </c>
      <c r="FY13" s="596">
        <f>[1]Hoja1!FH15</f>
        <v>10955.316000000001</v>
      </c>
      <c r="FZ13" s="596">
        <f>[1]Hoja1!FI15</f>
        <v>13757.311999999998</v>
      </c>
      <c r="GA13" s="596">
        <f>[1]Hoja1!FJ15</f>
        <v>20232.214499999998</v>
      </c>
      <c r="GB13" s="596">
        <f>[1]Hoja1!FM15</f>
        <v>10340.389499999999</v>
      </c>
      <c r="GC13" s="596">
        <f>[1]Hoja1!FN15</f>
        <v>12430.960500000001</v>
      </c>
      <c r="GD13" s="596">
        <f>[1]Hoja1!FO15</f>
        <v>12029.944500000001</v>
      </c>
      <c r="GE13" s="596">
        <f>[1]Hoja1!FP15</f>
        <v>10051.404</v>
      </c>
      <c r="GF13" s="596">
        <f>[1]Hoja1!FQ15</f>
        <v>10088.495999999999</v>
      </c>
      <c r="GG13" s="596">
        <f>[1]Hoja1!FR15</f>
        <v>10808.412499999999</v>
      </c>
      <c r="GH13" s="596">
        <f>[1]Hoja1!FS15</f>
        <v>12911.351999999999</v>
      </c>
      <c r="GI13" s="596">
        <f>[1]Hoja1!FU15</f>
        <v>7688.2905000000001</v>
      </c>
      <c r="GJ13" s="596">
        <f>[1]Hoja1!FV15</f>
        <v>10001.75</v>
      </c>
      <c r="GK13" s="596">
        <f>[1]Hoja1!FW15</f>
        <v>11266.101000000001</v>
      </c>
      <c r="GL13" s="596">
        <f>[1]Hoja1!FX15</f>
        <v>7843.7759999999989</v>
      </c>
      <c r="GM13" s="596">
        <f>[1]Hoja1!FY15</f>
        <v>12176.675999999999</v>
      </c>
      <c r="GN13" s="596">
        <f>[1]Hoja1!FZ15</f>
        <v>14026.8676</v>
      </c>
      <c r="GO13" s="596">
        <f>[1]Hoja1!GA15</f>
        <v>17151.398000000001</v>
      </c>
      <c r="GP13" s="596">
        <f>[1]Hoja1!GC15</f>
        <v>7026.9759999999997</v>
      </c>
      <c r="GQ13" s="596">
        <f>[1]Hoja1!GD15</f>
        <v>9551.7764999999999</v>
      </c>
      <c r="GR13" s="596">
        <f>[1]Hoja1!GE15</f>
        <v>9247.5600000000013</v>
      </c>
      <c r="GS13" s="596">
        <f>[1]Hoja1!GF15</f>
        <v>11767.098</v>
      </c>
      <c r="GT13" s="596">
        <f>[1]Hoja1!GG15</f>
        <v>9770.8050000000003</v>
      </c>
      <c r="GU13" s="596">
        <f>[1]Hoja1!GH15</f>
        <v>14011.5255</v>
      </c>
      <c r="GV13" s="596">
        <f>[1]Hoja1!GI15</f>
        <v>14641.562</v>
      </c>
      <c r="GW13" s="596">
        <f>[1]Hoja1!GK15</f>
        <v>6314.2934999999989</v>
      </c>
      <c r="GX13" s="596">
        <f>[1]Hoja1!GL15</f>
        <v>8818.5614999999998</v>
      </c>
      <c r="GY13" s="596">
        <f>[1]Hoja1!GM15</f>
        <v>8050.4714999999997</v>
      </c>
      <c r="GZ13" s="596">
        <f>[1]Hoja1!GN15</f>
        <v>8462.4375</v>
      </c>
      <c r="HA13" s="596">
        <f>[1]Hoja1!GO15</f>
        <v>8209.2885000000006</v>
      </c>
      <c r="HB13" s="596">
        <f>[1]Hoja1!GP15</f>
        <v>11799.392</v>
      </c>
      <c r="HC13" s="596">
        <f>[1]Hoja1!GQ15</f>
        <v>14972.183999999999</v>
      </c>
      <c r="HD13" s="596">
        <f>[1]Hoja1!GT15</f>
        <v>8861.1380000000008</v>
      </c>
      <c r="HE13" s="596">
        <f>[1]Hoja1!GU15</f>
        <v>11532.147000000001</v>
      </c>
      <c r="HF13" s="596">
        <f>[1]Hoja1!GV15</f>
        <v>8033.2780000000002</v>
      </c>
      <c r="HG13" s="596">
        <f>[1]Hoja1!GW15</f>
        <v>9225.9750000000004</v>
      </c>
      <c r="HH13" s="596">
        <f>[1]Hoja1!GX15</f>
        <v>7798.7279999999992</v>
      </c>
      <c r="HI13" s="596">
        <f>[1]Hoja1!GY15</f>
        <v>9904.6080000000002</v>
      </c>
      <c r="HJ13" s="596">
        <f>[1]Hoja1!GZ15</f>
        <v>10748.592000000001</v>
      </c>
      <c r="HK13" s="596">
        <f>[1]Hoja1!HB15</f>
        <v>7230.3719999999994</v>
      </c>
      <c r="HL13" s="596">
        <f>[1]Hoja1!HC15</f>
        <v>8847.594000000001</v>
      </c>
      <c r="HM13" s="596">
        <f>[1]Hoja1!HD15</f>
        <v>13207.655999999999</v>
      </c>
      <c r="HN13" s="596">
        <f>[1]Hoja1!HE15</f>
        <v>9334.646999999999</v>
      </c>
      <c r="HO13" s="596">
        <f>[1]Hoja1!HF15</f>
        <v>11593.1235</v>
      </c>
      <c r="HP13" s="596">
        <f>[1]Hoja1!HG15</f>
        <v>10002.163500000001</v>
      </c>
      <c r="HQ13" s="596">
        <f>[1]Hoja1!HH15</f>
        <v>13743.624</v>
      </c>
      <c r="HR13" s="596">
        <f>[1]Hoja1!HJ15</f>
        <v>6214.39</v>
      </c>
      <c r="HS13" s="596">
        <f>[1]Hoja1!HK15</f>
        <v>12437.701500000001</v>
      </c>
      <c r="HT13" s="596">
        <f>[1]Hoja1!HL15</f>
        <v>10709.82</v>
      </c>
      <c r="HU13" s="596">
        <f>[1]Hoja1!HM15</f>
        <v>10504.351000000001</v>
      </c>
      <c r="HV13" s="596">
        <f>[1]Hoja1!HN15</f>
        <v>10578.228000000001</v>
      </c>
      <c r="HW13" s="596">
        <f>[1]Hoja1!HO15</f>
        <v>11950.548000000001</v>
      </c>
      <c r="HX13" s="596">
        <f>[1]Hoja1!HP15</f>
        <v>14309.581</v>
      </c>
      <c r="HY13" s="596">
        <f>[1]Hoja1!HR15</f>
        <v>6549.2959999999994</v>
      </c>
      <c r="HZ13" s="596">
        <f>[1]Hoja1!HS15</f>
        <v>14475.93</v>
      </c>
      <c r="IA13" s="596">
        <f>[1]Hoja1!HT15</f>
        <v>9271.6890000000003</v>
      </c>
      <c r="IB13" s="596">
        <f>[1]Hoja1!HU15</f>
        <v>8707.4260000000013</v>
      </c>
      <c r="IC13" s="596">
        <f>[1]Hoja1!HV15</f>
        <v>11463.325000000001</v>
      </c>
      <c r="ID13" s="596">
        <f>[1]Hoja1!HW15</f>
        <v>19756.835999999999</v>
      </c>
      <c r="IE13" s="596">
        <f>[1]Hoja1!HX15</f>
        <v>17489.356499999998</v>
      </c>
      <c r="IF13" s="596">
        <f>[1]Hoja1!IA15</f>
        <v>7178.4404999999997</v>
      </c>
      <c r="IG13" s="596">
        <f>[1]Hoja1!IB15</f>
        <v>8488.5130000000008</v>
      </c>
      <c r="IH13" s="596">
        <f>[1]Hoja1!IC15</f>
        <v>5351.4375</v>
      </c>
      <c r="II13" s="596">
        <f>[1]Hoja1!ID15</f>
        <v>6156.8009999999995</v>
      </c>
      <c r="IJ13" s="596">
        <f>[1]Hoja1!IE15</f>
        <v>8093.844000000001</v>
      </c>
      <c r="IK13" s="596">
        <f>[1]Hoja1!IF15</f>
        <v>9505.9547999999995</v>
      </c>
      <c r="IL13" s="596">
        <f>[1]Hoja1!IG15</f>
        <v>10798.464</v>
      </c>
      <c r="IM13" s="596">
        <f>[1]Hoja1!II15</f>
        <v>6604.0150000000003</v>
      </c>
      <c r="IN13" s="596">
        <f>[1]Hoja1!IJ15</f>
        <v>5475.7340000000004</v>
      </c>
      <c r="IO13" s="596">
        <f>[1]Hoja1!IK15</f>
        <v>5707.7640000000001</v>
      </c>
      <c r="IP13" s="596">
        <f>[1]Hoja1!IL15</f>
        <v>5780.16</v>
      </c>
      <c r="IQ13" s="596">
        <f>[1]Hoja1!IM15</f>
        <v>6666.5610000000006</v>
      </c>
      <c r="IR13" s="596">
        <f>[1]Hoja1!IN15</f>
        <v>6407.2250000000004</v>
      </c>
      <c r="IS13" s="596">
        <f>[1]Hoja1!IO15</f>
        <v>10898.196</v>
      </c>
      <c r="IT13" s="596">
        <f>[1]Hoja1!IQ15</f>
        <v>5877.1575000000003</v>
      </c>
      <c r="IU13" s="596">
        <f>[1]Hoja1!IR15</f>
        <v>7285.4565000000002</v>
      </c>
      <c r="IV13" s="596">
        <f>[1]Hoja1!IS15</f>
        <v>7228.7504999999992</v>
      </c>
      <c r="IW13" s="596">
        <f>[1]Hoja1!IT15</f>
        <v>8029.0980000000009</v>
      </c>
      <c r="IX13" s="596">
        <f>[1]Hoja1!IU15</f>
        <v>7238.5125000000007</v>
      </c>
      <c r="IY13" s="596">
        <f>[1]Hoja1!IV15</f>
        <v>7413.4935000000005</v>
      </c>
      <c r="IZ13" s="596">
        <f>[1]Hoja1!IW15</f>
        <v>11066.978999999998</v>
      </c>
      <c r="JA13" s="596">
        <f>[1]Hoja1!IY15</f>
        <v>5312.7815000000001</v>
      </c>
      <c r="JB13" s="596">
        <f>[1]Hoja1!IZ15</f>
        <v>6454.5014999999994</v>
      </c>
      <c r="JC13" s="596">
        <f>[1]Hoja1!JA15</f>
        <v>5030.3969999999999</v>
      </c>
      <c r="JD13" s="596">
        <f>[1]Hoja1!JB15</f>
        <v>3733.5299999999997</v>
      </c>
      <c r="JE13" s="596">
        <f>[1]Hoja1!JC15</f>
        <v>5360.4870000000001</v>
      </c>
      <c r="JF13" s="596">
        <f>[1]Hoja1!JD15</f>
        <v>12680.713500000002</v>
      </c>
      <c r="JG13" s="596">
        <f>[1]Hoja1!JE15</f>
        <v>8644.2929999999997</v>
      </c>
      <c r="JH13" s="596">
        <f>[1]Hoja1!JG15</f>
        <v>5801.3705</v>
      </c>
      <c r="JI13" s="596">
        <f>[1]Hoja1!JH15</f>
        <v>6803.2849999999989</v>
      </c>
      <c r="JJ13" s="596">
        <f>[1]Hoja1!JI15</f>
        <v>6717.6789999999992</v>
      </c>
      <c r="JK13" s="596">
        <f>[1]Hoja1!JJ15</f>
        <v>7943.383499999999</v>
      </c>
      <c r="JL13" s="596">
        <f>[1]Hoja1!JK15</f>
        <v>6437.9279999999999</v>
      </c>
      <c r="JM13" s="596">
        <f>[1]Hoja1!JL15</f>
        <v>6482.4960000000001</v>
      </c>
      <c r="JN13" s="596">
        <f>[1]Hoja1!JM15</f>
        <v>12648.688500000002</v>
      </c>
      <c r="JO13" s="596">
        <f>[1]Hoja1!JP15</f>
        <v>3493.1160000000004</v>
      </c>
      <c r="JP13" s="596">
        <f>[1]Hoja1!JQ15</f>
        <v>7929.7155000000002</v>
      </c>
      <c r="JQ13" s="596">
        <f>[1]Hoja1!JR15</f>
        <v>5295.8220000000001</v>
      </c>
      <c r="JR13" s="596">
        <f>[1]Hoja1!JS15</f>
        <v>5566.2249999999995</v>
      </c>
      <c r="JS13" s="596">
        <f>[1]Hoja1!JT15</f>
        <v>7713.0036000000009</v>
      </c>
      <c r="JT13" s="596">
        <f>[1]Hoja1!JU15</f>
        <v>7490.130799999999</v>
      </c>
      <c r="JU13" s="596">
        <f>[1]Hoja1!JV15</f>
        <v>10782.425000000001</v>
      </c>
      <c r="JV13" s="596">
        <f>[1]Hoja1!JX15</f>
        <v>5385.9720000000007</v>
      </c>
      <c r="JW13" s="596">
        <f>[1]Hoja1!JY15</f>
        <v>6629.0839999999998</v>
      </c>
      <c r="JX13" s="596">
        <f>[1]Hoja1!JZ15</f>
        <v>5434.6112000000003</v>
      </c>
      <c r="JY13" s="596">
        <f>[1]Hoja1!KA15</f>
        <v>5225.3240000000005</v>
      </c>
      <c r="JZ13" s="596">
        <f>[1]Hoja1!KB15</f>
        <v>8425.0949999999993</v>
      </c>
      <c r="KA13" s="596">
        <f>[1]Hoja1!KC15</f>
        <v>10753.083000000002</v>
      </c>
      <c r="KB13" s="596">
        <f>[1]Hoja1!KD15</f>
        <v>11697.673499999999</v>
      </c>
      <c r="KC13" s="596">
        <f>[1]Hoja1!KF15</f>
        <v>5621.2380000000003</v>
      </c>
      <c r="KD13" s="596">
        <f>[1]Hoja1!KG15</f>
        <v>5564.3279999999995</v>
      </c>
      <c r="KE13" s="596">
        <f>[1]Hoja1!KH15</f>
        <v>5782.7519999999995</v>
      </c>
      <c r="KF13" s="596">
        <f>[1]Hoja1!KI15</f>
        <v>6501.1184000000003</v>
      </c>
      <c r="KG13" s="596">
        <f>[1]Hoja1!KJ15</f>
        <v>7655.6279999999988</v>
      </c>
      <c r="KH13" s="596">
        <f>[1]Hoja1!KK15</f>
        <v>11825.6896</v>
      </c>
      <c r="KI13" s="596">
        <f>[1]Hoja1!KL15</f>
        <v>22458.1551</v>
      </c>
      <c r="KJ13" s="596">
        <f>[1]Hoja1!KN15</f>
        <v>5743.4040000000005</v>
      </c>
      <c r="KK13" s="596">
        <f>[1]Hoja1!KO15</f>
        <v>10336.249000000002</v>
      </c>
      <c r="KL13" s="596">
        <f>[1]Hoja1!KP15</f>
        <v>11168.316999999999</v>
      </c>
      <c r="KM13" s="596">
        <f>[1]Hoja1!KQ15</f>
        <v>15932.315999999999</v>
      </c>
      <c r="KN13" s="596">
        <f>[1]Hoja1!KR15</f>
        <v>11660.058000000001</v>
      </c>
      <c r="KO13" s="596">
        <f>[1]Hoja1!KS15</f>
        <v>24777.037499999999</v>
      </c>
      <c r="KP13" s="596">
        <f>[1]Hoja1!KT15</f>
        <v>28396.594400000002</v>
      </c>
      <c r="KQ13" s="596">
        <f>[1]Hoja1!KW15</f>
        <v>7881.3420000000006</v>
      </c>
      <c r="KR13" s="596">
        <f>[1]Hoja1!KX15</f>
        <v>16202.602999999997</v>
      </c>
      <c r="KS13" s="596">
        <f>[1]Hoja1!KY15</f>
        <v>7773.4249999999993</v>
      </c>
      <c r="KT13" s="596">
        <f>[1]Hoja1!KZ15</f>
        <v>5124.5309999999999</v>
      </c>
      <c r="KU13" s="596">
        <f>[1]Hoja1!LA15</f>
        <v>7080.6189999999997</v>
      </c>
      <c r="KV13" s="596">
        <f>[1]Hoja1!LB15</f>
        <v>9378.8594999999987</v>
      </c>
      <c r="KW13" s="596">
        <f>[1]Hoja1!LC15</f>
        <v>7453.8054999999995</v>
      </c>
      <c r="KX13" s="596">
        <f>[1]Hoja1!LE15</f>
        <v>4533.6270000000004</v>
      </c>
      <c r="KY13" s="596">
        <f>[1]Hoja1!LF15</f>
        <v>8486.8079999999991</v>
      </c>
      <c r="KZ13" s="596">
        <f>[1]Hoja1!LG15</f>
        <v>13270.728000000001</v>
      </c>
      <c r="LA13" s="596">
        <f>[1]Hoja1!LH15</f>
        <v>9649.3919999999998</v>
      </c>
      <c r="LB13" s="596">
        <f>[1]Hoja1!LI15</f>
        <v>9052.2654000000002</v>
      </c>
      <c r="LC13" s="596">
        <f>[1]Hoja1!LJ15</f>
        <v>15192.0195</v>
      </c>
      <c r="LD13" s="596">
        <f>[1]Hoja1!LK15</f>
        <v>15295.360500000001</v>
      </c>
      <c r="LE13" s="596">
        <f>[1]Hoja1!LM15</f>
        <v>7997.927999999999</v>
      </c>
      <c r="LF13" s="596">
        <f>[1]Hoja1!LN15</f>
        <v>7510.26</v>
      </c>
      <c r="LG13" s="596">
        <f>[1]Hoja1!LO15</f>
        <v>14165.063999999998</v>
      </c>
      <c r="LH13" s="596">
        <f>[1]Hoja1!LP15</f>
        <v>13270.344000000001</v>
      </c>
      <c r="LI13" s="596">
        <f>[1]Hoja1!LQ15</f>
        <v>15607.727999999999</v>
      </c>
      <c r="LJ13" s="596">
        <f>[1]Hoja1!LR15</f>
        <v>13288.401000000002</v>
      </c>
      <c r="LK13" s="596">
        <f>[1]Hoja1!LS15</f>
        <v>20982.674999999999</v>
      </c>
      <c r="LL13" s="596">
        <f>[1]Hoja1!LU15</f>
        <v>10673.126999999999</v>
      </c>
      <c r="LM13" s="596">
        <f>[1]Hoja1!LV15</f>
        <v>25463.702499999996</v>
      </c>
      <c r="LN13" s="596">
        <f>[1]Hoja1!LW15</f>
        <v>14653.4265</v>
      </c>
      <c r="LO13" s="596">
        <f>[1]Hoja1!LX15</f>
        <v>16197.1865</v>
      </c>
      <c r="LP13" s="596">
        <f>[1]Hoja1!LY15</f>
        <v>14403.7845</v>
      </c>
      <c r="LQ13" s="596">
        <f>[1]Hoja1!LZ15</f>
        <v>21036.2945</v>
      </c>
      <c r="LR13" s="596">
        <f>[1]Hoja1!MA15</f>
        <v>27690.768</v>
      </c>
      <c r="LS13" s="596">
        <f>[1]Hoja1!MD15</f>
        <v>11743.074000000001</v>
      </c>
      <c r="LT13" s="596">
        <f>[1]Hoja1!ME15</f>
        <v>14617.108000000002</v>
      </c>
      <c r="LU13" s="596">
        <f>[1]Hoja1!MF15</f>
        <v>14068.34</v>
      </c>
      <c r="LV13" s="596">
        <f>[1]Hoja1!MG15</f>
        <v>17899.145</v>
      </c>
      <c r="LW13" s="596">
        <f>[1]Hoja1!MH15</f>
        <v>29457.285</v>
      </c>
      <c r="LX13" s="596">
        <f>[1]Hoja1!MI15</f>
        <v>17090.766</v>
      </c>
      <c r="LY13" s="596">
        <f>[1]Hoja1!MJ15</f>
        <v>29945.252499999995</v>
      </c>
      <c r="LZ13" s="596">
        <f>[1]Hoja1!ML15</f>
        <v>37503.962999999996</v>
      </c>
      <c r="MA13" s="596">
        <f>[1]Hoja1!MM15</f>
        <v>21415.138500000001</v>
      </c>
      <c r="MB13" s="596">
        <f>[1]Hoja1!MN15</f>
        <v>18096.995600000002</v>
      </c>
      <c r="MC13" s="596">
        <f>[1]Hoja1!MO15</f>
        <v>18047.807700000001</v>
      </c>
      <c r="MD13" s="596">
        <f>[1]Hoja1!MP15</f>
        <v>24953.491400000003</v>
      </c>
      <c r="ME13" s="596">
        <f>[1]Hoja1!MQ15</f>
        <v>31155.061600000005</v>
      </c>
      <c r="MF13" s="596">
        <f>[1]Hoja1!MR15</f>
        <v>43114.847500000003</v>
      </c>
      <c r="MG13" s="596">
        <f>[1]Hoja1!MT15</f>
        <v>21310.585999999999</v>
      </c>
      <c r="MH13" s="596">
        <f>[1]Hoja1!MU15</f>
        <v>33397.542000000001</v>
      </c>
      <c r="MI13" s="596">
        <f>[1]Hoja1!MV15</f>
        <v>32093.7768</v>
      </c>
      <c r="MJ13" s="596">
        <f>[1]Hoja1!MW15</f>
        <v>41579.211600000002</v>
      </c>
      <c r="MK13" s="596">
        <f>[1]Hoja1!MX15</f>
        <v>39526.278000000006</v>
      </c>
      <c r="ML13" s="596">
        <f>[1]Hoja1!MY15</f>
        <v>52227.481299999999</v>
      </c>
      <c r="MM13" s="596">
        <f>[1]Hoja1!MZ15</f>
        <v>55000</v>
      </c>
      <c r="MN13" s="596">
        <f>[1]Hoja1!NB15</f>
        <v>28539.486000000004</v>
      </c>
      <c r="MO13" s="596">
        <f>[1]Hoja1!NC15</f>
        <v>60716.095000000001</v>
      </c>
      <c r="MP13" s="596">
        <f>[1]Hoja1!ND15</f>
        <v>74430.983000000007</v>
      </c>
      <c r="MQ13" s="596">
        <f>[1]Hoja1!NE15</f>
        <v>70989.061000000002</v>
      </c>
      <c r="MR13" s="596">
        <f>[1]Hoja1!NF15</f>
        <v>77818.147000000012</v>
      </c>
      <c r="MS13" s="596">
        <f>[1]Hoja1!NG15</f>
        <v>78544.670400000003</v>
      </c>
      <c r="MT13" s="596">
        <f>[1]Hoja1!NH15</f>
        <v>58444.537499999999</v>
      </c>
      <c r="MU13" s="596">
        <f>[1]Hoja1!NJ15</f>
        <v>47928.856500000002</v>
      </c>
      <c r="MV13" s="596">
        <f>[1]Hoja1!NK15</f>
        <v>0</v>
      </c>
      <c r="MW13" s="596">
        <f>[1]Hoja1!NL15</f>
        <v>12967.785600000001</v>
      </c>
      <c r="MX13" s="596">
        <f>[1]Hoja1!NM15</f>
        <v>10694.211000000001</v>
      </c>
      <c r="MY13" s="596">
        <f>[1]Hoja1!NN15</f>
        <v>13475.638000000001</v>
      </c>
      <c r="MZ13" s="596">
        <f>[1]Hoja1!NO15</f>
        <v>19121.234</v>
      </c>
      <c r="NA13" s="596">
        <f>[1]Hoja1!NP15</f>
        <v>16026.156899999998</v>
      </c>
      <c r="NB13" s="596">
        <f>[1]Hoja1!NS15</f>
        <v>12435.192000000001</v>
      </c>
      <c r="NC13" s="596">
        <f>[1]Hoja1!NT15</f>
        <v>0</v>
      </c>
      <c r="ND13" s="596">
        <f>[1]Hoja1!NU15</f>
        <v>7087.7730000000001</v>
      </c>
      <c r="NE13" s="596">
        <f>[1]Hoja1!NV15</f>
        <v>7538.2335000000012</v>
      </c>
      <c r="NF13" s="596">
        <f>[1]Hoja1!NW15</f>
        <v>8657.0110000000004</v>
      </c>
      <c r="NG13" s="596">
        <f>[1]Hoja1!NX15</f>
        <v>11407.448</v>
      </c>
      <c r="NH13" s="596">
        <f>[1]Hoja1!NY15</f>
        <v>12962.305499999999</v>
      </c>
      <c r="NI13" s="596">
        <f>[1]Hoja1!OA15</f>
        <v>5330.767499999999</v>
      </c>
      <c r="NJ13" s="596">
        <f>[1]Hoja1!OB15</f>
        <v>7525.8920000000007</v>
      </c>
      <c r="NK13" s="596">
        <f>[1]Hoja1!OC15</f>
        <v>5672.6010000000006</v>
      </c>
      <c r="NL13" s="596">
        <f>[1]Hoja1!OD15</f>
        <v>6528.17</v>
      </c>
      <c r="NM13" s="596">
        <f>[1]Hoja1!OE15</f>
        <v>7730.1125000000002</v>
      </c>
      <c r="NN13" s="596">
        <f>[1]Hoja1!OF15</f>
        <v>9201.2419999999984</v>
      </c>
      <c r="NO13" s="596">
        <f>[1]Hoja1!OG15</f>
        <v>11040.519000000002</v>
      </c>
      <c r="NP13" s="596">
        <f>[1]Hoja1!OI15</f>
        <v>6716.8420000000006</v>
      </c>
      <c r="NQ13" s="596">
        <f>[1]Hoja1!OJ15</f>
        <v>7456.7034999999996</v>
      </c>
      <c r="NR13" s="596">
        <f>[1]Hoja1!OK15</f>
        <v>7357.9644999999991</v>
      </c>
      <c r="NS13" s="596">
        <f>[1]Hoja1!OL15</f>
        <v>8070.5415000000003</v>
      </c>
      <c r="NT13" s="596">
        <f>[1]Hoja1!OM15</f>
        <v>5458.3065000000006</v>
      </c>
      <c r="NU13" s="596">
        <f>[1]Hoja1!ON15</f>
        <v>7582.68</v>
      </c>
      <c r="NV13" s="596">
        <f>[1]Hoja1!OO15</f>
        <v>12236.763000000001</v>
      </c>
      <c r="NW13" s="596">
        <f>[1]Hoja1!OQ15</f>
        <v>3677.6080000000006</v>
      </c>
      <c r="NX13" s="596">
        <f>[1]Hoja1!OR15</f>
        <v>3886.2560000000003</v>
      </c>
      <c r="NY13" s="596">
        <f>[1]Hoja1!OS15</f>
        <v>6543.621000000001</v>
      </c>
      <c r="NZ13" s="596">
        <f>[1]Hoja1!OT15</f>
        <v>4830.2529999999997</v>
      </c>
      <c r="OA13" s="596">
        <f>[1]Hoja1!OU15</f>
        <v>3985.4279999999999</v>
      </c>
      <c r="OB13" s="596">
        <f>[1]Hoja1!OV15</f>
        <v>5497.3490000000002</v>
      </c>
      <c r="OC13" s="596">
        <f>[1]Hoja1!OW15</f>
        <v>7224.9554999999991</v>
      </c>
      <c r="OD13" s="596">
        <f>[1]Hoja1!OY15</f>
        <v>5762.8830000000007</v>
      </c>
      <c r="OE13" s="596">
        <f>[1]Hoja1!OZ15</f>
        <v>5844.3945000000003</v>
      </c>
      <c r="OF13" s="596">
        <f>[1]Hoja1!PA15</f>
        <v>5299.521999999999</v>
      </c>
      <c r="OG13" s="596">
        <f>[1]Hoja1!PB15</f>
        <v>5429.1615000000002</v>
      </c>
      <c r="OH13" s="596">
        <f>[1]Hoja1!PC15</f>
        <v>5528.1994999999997</v>
      </c>
      <c r="OI13" s="596">
        <f>[1]Hoja1!PD15</f>
        <v>5578.9030000000002</v>
      </c>
      <c r="OJ13" s="596">
        <f>[1]Hoja1!PE15</f>
        <v>14082.141</v>
      </c>
      <c r="OK13">
        <f>[2]SUC!B42</f>
        <v>5716.9631250000002</v>
      </c>
      <c r="OL13">
        <f>[2]SUC!C42</f>
        <v>7277.3864999999996</v>
      </c>
      <c r="OM13">
        <f>[2]SUC!D42</f>
        <v>8300.7855</v>
      </c>
      <c r="ON13">
        <f>[2]SUC!E42</f>
        <v>9263.9227499999997</v>
      </c>
      <c r="OO13">
        <f>[2]SUC!F42</f>
        <v>10810.300500000001</v>
      </c>
      <c r="OP13">
        <f>[2]SUC!G42</f>
        <v>11680.278749999999</v>
      </c>
      <c r="OQ13">
        <f>[2]SUC!H42</f>
        <v>18479.958750000002</v>
      </c>
      <c r="OR13" s="712">
        <v>14866.55</v>
      </c>
      <c r="OS13" s="712">
        <v>10148.1</v>
      </c>
      <c r="OT13" s="712">
        <v>21660.080000000002</v>
      </c>
      <c r="OU13" s="712">
        <v>14236.47</v>
      </c>
      <c r="OV13" s="712">
        <v>11295.2</v>
      </c>
      <c r="OW13" s="712">
        <v>11416.4</v>
      </c>
      <c r="OX13" s="712">
        <v>16372.55</v>
      </c>
      <c r="OY13" s="741">
        <v>7372</v>
      </c>
      <c r="OZ13" s="741">
        <v>12598</v>
      </c>
      <c r="PA13" s="741">
        <v>11811</v>
      </c>
      <c r="PB13" s="741">
        <v>7541</v>
      </c>
      <c r="PC13" s="741">
        <v>7564</v>
      </c>
      <c r="PD13" s="741">
        <v>10716</v>
      </c>
      <c r="PE13" s="741">
        <v>10994</v>
      </c>
      <c r="PF13" s="712">
        <v>7268.4390000000003</v>
      </c>
      <c r="PG13" s="712">
        <v>4940.085</v>
      </c>
      <c r="PH13" s="712">
        <v>8254.9629999999997</v>
      </c>
      <c r="PI13" s="712">
        <v>6625.1570000000002</v>
      </c>
      <c r="PJ13" s="712">
        <v>6692.6090000000004</v>
      </c>
      <c r="PK13" s="712">
        <v>8857.0400000000009</v>
      </c>
      <c r="PL13" s="712">
        <v>11685.97</v>
      </c>
      <c r="PM13" s="712">
        <v>5861.08</v>
      </c>
      <c r="PN13" s="712">
        <v>6346.31</v>
      </c>
      <c r="PO13" s="712">
        <v>6920.83</v>
      </c>
      <c r="PP13" s="712">
        <v>7193.65</v>
      </c>
      <c r="PQ13" s="712">
        <v>7636.76</v>
      </c>
      <c r="PR13" s="712">
        <v>8725.17</v>
      </c>
      <c r="PS13" s="712">
        <v>12977.83</v>
      </c>
      <c r="PT13" s="717">
        <v>6325.04565</v>
      </c>
      <c r="PU13" s="717">
        <v>7128.2793000000001</v>
      </c>
      <c r="PV13" s="717">
        <v>7894.8686500000003</v>
      </c>
      <c r="PW13" s="717">
        <v>8131.8080099999997</v>
      </c>
      <c r="PX13" s="717">
        <v>8161.3468800000001</v>
      </c>
      <c r="PY13" s="717">
        <v>8603.1821799999998</v>
      </c>
      <c r="PZ13" s="717">
        <v>11738.974099999999</v>
      </c>
      <c r="QA13" s="108">
        <v>5703.55</v>
      </c>
      <c r="QB13" s="108">
        <v>6300.76</v>
      </c>
      <c r="QC13" s="108">
        <v>6633.69</v>
      </c>
      <c r="QD13" s="108">
        <v>6520.05</v>
      </c>
      <c r="QE13" s="108">
        <v>6505.37</v>
      </c>
      <c r="QF13" s="108">
        <v>7169.09</v>
      </c>
      <c r="QG13" s="108">
        <v>10032.76</v>
      </c>
      <c r="QH13" s="108">
        <v>5846.24</v>
      </c>
      <c r="QI13" s="108">
        <v>10689.85</v>
      </c>
      <c r="QJ13" s="108">
        <v>11149.02</v>
      </c>
      <c r="QK13" s="108">
        <v>11329.05</v>
      </c>
      <c r="QL13" s="108">
        <v>12027.98</v>
      </c>
      <c r="QM13" s="108">
        <v>5849.9</v>
      </c>
      <c r="QN13" s="108">
        <v>9334.94</v>
      </c>
      <c r="QO13" s="596">
        <v>6235.6271479999996</v>
      </c>
      <c r="QP13" s="596">
        <v>7882.182194</v>
      </c>
      <c r="QQ13" s="596">
        <v>8912.3017500000005</v>
      </c>
      <c r="QR13" s="596">
        <v>9150.0403889999998</v>
      </c>
      <c r="QS13" s="596">
        <v>9740.1753279999994</v>
      </c>
      <c r="QT13" s="596">
        <v>10694.81106</v>
      </c>
      <c r="QU13" s="596">
        <v>15889.14963</v>
      </c>
      <c r="QV13" s="712">
        <v>6778.92</v>
      </c>
      <c r="QW13" s="712">
        <v>8078.93</v>
      </c>
      <c r="QX13" s="712">
        <v>9010.5</v>
      </c>
      <c r="QY13" s="712">
        <v>9979.77</v>
      </c>
      <c r="QZ13" s="712">
        <v>10638.05</v>
      </c>
      <c r="RA13" s="712">
        <v>11306.15</v>
      </c>
      <c r="RB13" s="712">
        <v>16274.76</v>
      </c>
      <c r="RC13" s="108">
        <v>6593.17</v>
      </c>
      <c r="RD13" s="108">
        <v>7904.36</v>
      </c>
      <c r="RE13" s="108">
        <v>9031.86</v>
      </c>
      <c r="RF13" s="108">
        <v>9711.9500000000007</v>
      </c>
      <c r="RG13" s="108">
        <v>10450.530000000001</v>
      </c>
      <c r="RH13" s="108">
        <v>12069.28</v>
      </c>
      <c r="RI13" s="108">
        <v>17435.75</v>
      </c>
      <c r="RJ13" s="108">
        <v>8705.06</v>
      </c>
      <c r="RK13" s="108">
        <v>9769.4599999999991</v>
      </c>
      <c r="RL13" s="108">
        <v>10872.04</v>
      </c>
      <c r="RM13" s="108">
        <v>11332.06</v>
      </c>
      <c r="RN13" s="108">
        <v>11371.42</v>
      </c>
      <c r="RO13" s="108">
        <v>12117.87</v>
      </c>
      <c r="RP13" s="108">
        <v>17954.87</v>
      </c>
      <c r="RQ13">
        <v>8830.8495000000003</v>
      </c>
      <c r="RR13">
        <v>9391.2299120000007</v>
      </c>
      <c r="RS13">
        <v>10059.49093</v>
      </c>
      <c r="RT13">
        <v>10149.411040000001</v>
      </c>
      <c r="RU13">
        <v>11090.94658</v>
      </c>
      <c r="RV13">
        <v>14040.41719</v>
      </c>
      <c r="RW13">
        <v>25700.07344</v>
      </c>
      <c r="RX13">
        <v>13861.93765</v>
      </c>
      <c r="RY13">
        <v>16512.718489999999</v>
      </c>
      <c r="RZ13">
        <v>18952.985079999999</v>
      </c>
      <c r="SA13">
        <v>18069.019339999999</v>
      </c>
      <c r="SB13">
        <v>16506.92541</v>
      </c>
      <c r="SC13">
        <v>17182.165860000001</v>
      </c>
      <c r="SD13">
        <v>25688.382460000001</v>
      </c>
      <c r="SE13">
        <v>8531.7211669999997</v>
      </c>
      <c r="SF13">
        <v>9765.9689949999993</v>
      </c>
      <c r="SG13">
        <v>9921.5074220000006</v>
      </c>
      <c r="SH13">
        <v>9626.2328610000004</v>
      </c>
      <c r="SI13">
        <v>9367.5124520000008</v>
      </c>
      <c r="SJ13">
        <v>10183.56753</v>
      </c>
      <c r="SK13">
        <v>14059.358490000001</v>
      </c>
      <c r="SL13" s="108">
        <v>7241.86</v>
      </c>
      <c r="SM13" s="108">
        <v>7824.96</v>
      </c>
      <c r="SN13" s="108">
        <v>8288.41</v>
      </c>
      <c r="SO13" s="108">
        <v>8546.09</v>
      </c>
      <c r="SP13" s="108">
        <v>8831.26</v>
      </c>
      <c r="SQ13" s="108">
        <v>9922.7099999999991</v>
      </c>
      <c r="SR13" s="108">
        <v>12882.56</v>
      </c>
      <c r="SS13" s="108">
        <v>6575.2</v>
      </c>
      <c r="ST13" s="108">
        <v>7563.85</v>
      </c>
      <c r="SU13" s="108">
        <v>8409.9500000000007</v>
      </c>
      <c r="SV13" s="108">
        <v>9193.67</v>
      </c>
      <c r="SW13" s="108">
        <v>10204.83</v>
      </c>
      <c r="SX13" s="108">
        <v>11710.84</v>
      </c>
      <c r="SY13" s="108">
        <v>15575.88</v>
      </c>
      <c r="SZ13" s="108">
        <v>7710.59</v>
      </c>
      <c r="TA13" s="108">
        <v>8813.85</v>
      </c>
      <c r="TB13" s="108">
        <v>9392.67</v>
      </c>
      <c r="TC13" s="108">
        <v>9817.76</v>
      </c>
      <c r="TD13" s="108">
        <v>10410.32</v>
      </c>
      <c r="TE13" s="108">
        <v>11716.98</v>
      </c>
      <c r="TF13" s="108">
        <v>15809.06</v>
      </c>
      <c r="TG13" s="108">
        <v>7728.13</v>
      </c>
      <c r="TH13" s="108">
        <v>9823.86</v>
      </c>
      <c r="TI13" s="108">
        <v>10753.55</v>
      </c>
      <c r="TJ13" s="108">
        <v>10652.93</v>
      </c>
      <c r="TK13" s="108">
        <v>10782.93</v>
      </c>
      <c r="TL13" s="108">
        <v>12217.64</v>
      </c>
      <c r="TM13" s="108">
        <v>14960.1</v>
      </c>
      <c r="TN13" s="596">
        <v>9223.0871480000005</v>
      </c>
      <c r="TO13" s="596">
        <v>10117.470799999999</v>
      </c>
      <c r="TP13" s="596">
        <v>11162.92261</v>
      </c>
      <c r="TQ13" s="596">
        <v>11732.38805</v>
      </c>
      <c r="TR13" s="596">
        <v>11932.523859999999</v>
      </c>
      <c r="TS13" s="596">
        <v>14032.22611</v>
      </c>
      <c r="TT13" s="596">
        <v>18934.392940000002</v>
      </c>
      <c r="TU13" s="108">
        <v>8953.7900000000009</v>
      </c>
      <c r="TV13" s="108">
        <v>9965.3799999999992</v>
      </c>
      <c r="TW13" s="108">
        <v>11364.6</v>
      </c>
      <c r="TX13" s="108">
        <v>11899.5</v>
      </c>
      <c r="TY13" s="108">
        <v>11324.06</v>
      </c>
      <c r="TZ13" s="108">
        <v>13978.16</v>
      </c>
      <c r="UA13" s="108">
        <v>19740.91</v>
      </c>
      <c r="UB13" s="108">
        <v>7984.66</v>
      </c>
      <c r="UC13" s="108">
        <v>10130.219999999999</v>
      </c>
      <c r="UD13" s="108">
        <v>12151.69</v>
      </c>
      <c r="UE13" s="108">
        <v>12930.2</v>
      </c>
      <c r="UF13" s="108">
        <v>12251.68</v>
      </c>
      <c r="UG13" s="108">
        <v>13495.65</v>
      </c>
      <c r="UH13" s="108">
        <v>16717.88</v>
      </c>
      <c r="UI13" s="108">
        <v>8330.9500000000007</v>
      </c>
      <c r="UJ13" s="108">
        <v>11627.68</v>
      </c>
      <c r="UK13" s="108">
        <v>13759.77</v>
      </c>
      <c r="UL13" s="108">
        <v>13751.33</v>
      </c>
      <c r="UM13" s="108">
        <v>14135.89</v>
      </c>
      <c r="UN13" s="108">
        <v>17032.68</v>
      </c>
      <c r="UO13" s="108">
        <v>22460.400000000001</v>
      </c>
      <c r="UP13" s="108">
        <v>10038.780000000001</v>
      </c>
      <c r="UQ13" s="108">
        <v>11248.77</v>
      </c>
      <c r="UR13" s="108">
        <v>11555.11</v>
      </c>
      <c r="US13" s="108">
        <v>11947.76</v>
      </c>
      <c r="UT13" s="108">
        <v>11645.54</v>
      </c>
      <c r="UU13" s="108">
        <v>12875.75</v>
      </c>
      <c r="UV13" s="108">
        <v>16350.18</v>
      </c>
      <c r="UW13" s="596">
        <v>8455.8450240000002</v>
      </c>
      <c r="UX13" s="596">
        <v>9649.1914450000004</v>
      </c>
      <c r="UY13" s="596">
        <v>10853.937980000001</v>
      </c>
      <c r="UZ13" s="596">
        <v>11695.76972</v>
      </c>
      <c r="VA13" s="596">
        <v>11521.13752</v>
      </c>
      <c r="VB13" s="596">
        <v>12161.286840000001</v>
      </c>
      <c r="VC13" s="596">
        <v>15503.181049999999</v>
      </c>
      <c r="VD13" s="108">
        <v>7046.82</v>
      </c>
      <c r="VE13" s="108">
        <v>8353.57</v>
      </c>
      <c r="VF13" s="108">
        <v>9513.89</v>
      </c>
      <c r="VG13" s="108">
        <v>10473.56</v>
      </c>
      <c r="VH13" s="108">
        <v>10107.83</v>
      </c>
      <c r="VI13" s="108">
        <v>11431.48</v>
      </c>
      <c r="VJ13" s="108">
        <v>15567.47</v>
      </c>
      <c r="VK13" s="108">
        <v>6987.99</v>
      </c>
      <c r="VL13" s="108">
        <v>8511.92</v>
      </c>
      <c r="VM13" s="108">
        <v>9485.0400000000009</v>
      </c>
      <c r="VN13" s="108">
        <v>10527.41</v>
      </c>
      <c r="VO13" s="108">
        <v>9998.5</v>
      </c>
      <c r="VP13" s="108">
        <v>9997.39</v>
      </c>
      <c r="VQ13" s="108">
        <v>14003.02</v>
      </c>
      <c r="VR13" s="108">
        <v>7020.9313940000002</v>
      </c>
      <c r="VS13" s="108">
        <v>8036.924387</v>
      </c>
      <c r="VT13" s="108">
        <v>8870.7642539999997</v>
      </c>
      <c r="VU13" s="108">
        <v>8905.2994949999993</v>
      </c>
      <c r="VV13" s="108">
        <v>8956.5629239999998</v>
      </c>
      <c r="VW13" s="108">
        <v>10076.042170000001</v>
      </c>
      <c r="VX13" s="108">
        <v>13979.038689999999</v>
      </c>
      <c r="VY13" s="752">
        <v>3928.03</v>
      </c>
      <c r="VZ13" s="752">
        <v>7521.14</v>
      </c>
      <c r="WA13" s="752">
        <v>8667.57</v>
      </c>
      <c r="WB13" s="752">
        <v>8970.42</v>
      </c>
      <c r="WC13" s="752">
        <v>8574.57</v>
      </c>
      <c r="WD13" s="752">
        <v>11976.55</v>
      </c>
      <c r="WE13" s="752">
        <v>22041.08</v>
      </c>
      <c r="WF13" s="108">
        <v>8645.39</v>
      </c>
      <c r="WG13" s="108">
        <v>9724.98</v>
      </c>
      <c r="WH13" s="108">
        <v>10104.709999999999</v>
      </c>
      <c r="WI13" s="108">
        <v>9423.01</v>
      </c>
      <c r="WJ13" s="108">
        <v>8902.51</v>
      </c>
      <c r="WK13" s="108">
        <v>10001.86</v>
      </c>
      <c r="WL13" s="108">
        <v>13317.32</v>
      </c>
      <c r="WM13" s="108">
        <v>7083.27</v>
      </c>
      <c r="WN13" s="108">
        <v>8313.5499999999993</v>
      </c>
      <c r="WO13" s="108">
        <v>8859.6</v>
      </c>
      <c r="WP13" s="108">
        <v>8878.02</v>
      </c>
      <c r="WQ13" s="108">
        <v>8209.27</v>
      </c>
      <c r="WR13" s="108">
        <v>8945.4</v>
      </c>
      <c r="WS13" s="108">
        <v>11271.52</v>
      </c>
      <c r="WT13" s="108">
        <v>6696.4789549999996</v>
      </c>
      <c r="WU13" s="108">
        <v>7903.9185799999996</v>
      </c>
      <c r="WV13" s="108">
        <v>8507.5143470000003</v>
      </c>
      <c r="WW13" s="108">
        <v>8291.3252400000001</v>
      </c>
      <c r="WX13" s="108">
        <v>7641.6866300000002</v>
      </c>
      <c r="WY13" s="108">
        <v>8093.9789030000002</v>
      </c>
      <c r="WZ13" s="108">
        <v>10290.903609999999</v>
      </c>
      <c r="XA13" s="108">
        <v>6752.94</v>
      </c>
      <c r="XB13" s="108">
        <v>7525.18</v>
      </c>
      <c r="XC13" s="108">
        <v>7900.32</v>
      </c>
      <c r="XD13" s="108">
        <v>8194.8799999999992</v>
      </c>
      <c r="XE13" s="108">
        <v>7903.97</v>
      </c>
      <c r="XF13" s="108">
        <v>8419.42</v>
      </c>
      <c r="XG13" s="108">
        <v>10421.35</v>
      </c>
      <c r="XH13" s="108">
        <v>6465.2824989999999</v>
      </c>
      <c r="XI13" s="108">
        <v>7402.4313920000004</v>
      </c>
      <c r="XJ13" s="108">
        <v>7930.5473540000003</v>
      </c>
      <c r="XK13" s="108">
        <v>8465.0924140000006</v>
      </c>
      <c r="XL13" s="108">
        <v>8579.8324009999997</v>
      </c>
      <c r="XM13" s="108">
        <v>9187.1927419999993</v>
      </c>
      <c r="XN13" s="108">
        <v>11274.80017</v>
      </c>
      <c r="XO13" s="108">
        <v>13814.067429999999</v>
      </c>
      <c r="XP13" s="108">
        <v>7638.0215790000002</v>
      </c>
      <c r="XQ13" s="108">
        <v>6750.96198</v>
      </c>
      <c r="XR13" s="108">
        <v>7129.5882540000002</v>
      </c>
      <c r="XS13" s="108">
        <v>7408.4115060000004</v>
      </c>
      <c r="XT13" s="108">
        <v>7323.2334140000003</v>
      </c>
      <c r="XU13" s="108">
        <v>8575.8390359999994</v>
      </c>
      <c r="XV13" s="108">
        <v>12517.28818</v>
      </c>
      <c r="XW13" s="108">
        <v>6897.2392259999997</v>
      </c>
      <c r="XX13" s="108">
        <v>8277.4241720000009</v>
      </c>
      <c r="XY13" s="108">
        <v>9044.7219839999998</v>
      </c>
      <c r="XZ13" s="108">
        <v>9774.7034760000006</v>
      </c>
      <c r="YA13" s="108">
        <v>9790.7167969999991</v>
      </c>
      <c r="YB13" s="108">
        <v>12458.536599999999</v>
      </c>
      <c r="YC13" s="108">
        <v>11666.26326</v>
      </c>
      <c r="YD13" s="108">
        <v>7664.3819999999996</v>
      </c>
      <c r="YE13" s="108">
        <v>8780.9610410000005</v>
      </c>
      <c r="YF13" s="108">
        <v>9617.1343770000003</v>
      </c>
      <c r="YG13" s="108">
        <v>10790.346439999999</v>
      </c>
      <c r="YH13" s="108">
        <v>10162.03134</v>
      </c>
      <c r="YI13" s="108">
        <v>16350.001979999999</v>
      </c>
      <c r="YJ13" s="108">
        <v>17925.509999999998</v>
      </c>
      <c r="YK13" s="108">
        <v>12016.15</v>
      </c>
      <c r="YL13" s="108">
        <v>13890.23</v>
      </c>
      <c r="YM13" s="108">
        <v>16130.05</v>
      </c>
      <c r="YN13" s="108">
        <v>20957.509999999998</v>
      </c>
      <c r="YO13" s="108">
        <v>23768.06</v>
      </c>
      <c r="YP13" s="108">
        <v>42292.2</v>
      </c>
      <c r="YQ13" s="108">
        <v>15392.6</v>
      </c>
      <c r="YR13" s="108">
        <v>13332.17</v>
      </c>
      <c r="YS13" s="108">
        <v>16241.01</v>
      </c>
      <c r="YT13" s="108">
        <v>17574.23</v>
      </c>
      <c r="YU13" s="108">
        <v>27027.95</v>
      </c>
      <c r="YV13" s="108">
        <v>10786.94</v>
      </c>
      <c r="YW13" s="108">
        <v>20846.669999999998</v>
      </c>
      <c r="YX13" s="756" t="s">
        <v>614</v>
      </c>
      <c r="YY13" s="756" t="s">
        <v>615</v>
      </c>
      <c r="YZ13" s="756" t="s">
        <v>616</v>
      </c>
      <c r="ZA13" s="756" t="s">
        <v>617</v>
      </c>
      <c r="ZB13" s="756" t="s">
        <v>618</v>
      </c>
      <c r="ZC13" s="756" t="s">
        <v>619</v>
      </c>
      <c r="ZD13" s="756" t="s">
        <v>620</v>
      </c>
      <c r="ZE13">
        <v>3842</v>
      </c>
      <c r="ZF13">
        <v>10975</v>
      </c>
      <c r="ZG13">
        <v>9831</v>
      </c>
      <c r="ZH13">
        <v>12070</v>
      </c>
      <c r="ZI13">
        <v>15045</v>
      </c>
      <c r="ZJ13">
        <v>17247</v>
      </c>
      <c r="ZK13">
        <v>33909</v>
      </c>
      <c r="ZL13">
        <v>16446.29</v>
      </c>
      <c r="ZM13">
        <v>18284.060000000001</v>
      </c>
      <c r="ZN13">
        <v>19863.87</v>
      </c>
      <c r="ZO13">
        <v>21662.21</v>
      </c>
      <c r="ZP13">
        <v>21362.11</v>
      </c>
      <c r="ZQ13">
        <v>22613.24</v>
      </c>
      <c r="ZR13">
        <v>29239.72</v>
      </c>
      <c r="ZS13" s="108">
        <v>17002.02</v>
      </c>
      <c r="ZT13" s="108">
        <v>20611.77</v>
      </c>
      <c r="ZU13" s="108">
        <v>23529.09</v>
      </c>
      <c r="ZV13" s="108">
        <v>27651.67</v>
      </c>
      <c r="ZW13" s="108">
        <v>34711.26</v>
      </c>
      <c r="ZX13" s="108">
        <v>41162</v>
      </c>
      <c r="ZY13" s="108">
        <v>52307.8</v>
      </c>
      <c r="ZZ13" s="108">
        <f>27088.3508305889-4000</f>
        <v>23088.350830588901</v>
      </c>
      <c r="AAA13" s="108">
        <v>24927.614758588097</v>
      </c>
      <c r="AAB13" s="108">
        <v>23187.13726592758</v>
      </c>
      <c r="AAC13" s="108">
        <v>26309.785334978907</v>
      </c>
      <c r="AAD13" s="108">
        <v>29045.936787089111</v>
      </c>
      <c r="AAE13" s="108">
        <f>33830.7748690442+4000</f>
        <v>37830.774869044202</v>
      </c>
      <c r="AAF13" s="108">
        <v>53039.388394240341</v>
      </c>
      <c r="AAG13" s="108">
        <v>35215.789469958414</v>
      </c>
      <c r="AAH13" s="108">
        <v>32737.800466601224</v>
      </c>
      <c r="AAI13" s="108">
        <v>32810.192290646017</v>
      </c>
      <c r="AAJ13" s="108">
        <v>35220.074201786127</v>
      </c>
      <c r="AAK13" s="108">
        <v>40223.443553794044</v>
      </c>
      <c r="AAL13" s="108">
        <v>42500.548153410353</v>
      </c>
      <c r="AAM13" s="108">
        <v>62240.359482128464</v>
      </c>
      <c r="AAN13" s="596">
        <f>'Tabla de Proyecciones'!AAN13*1.032493958</f>
        <v>52174.379612691177</v>
      </c>
      <c r="AAO13" s="596">
        <v>46041.754000505134</v>
      </c>
      <c r="AAP13" s="596">
        <v>52745.434039608517</v>
      </c>
      <c r="AAQ13" s="596">
        <v>49670.615667667043</v>
      </c>
      <c r="AAR13" s="596">
        <v>52059.920264011234</v>
      </c>
      <c r="AAS13" s="596">
        <v>56859.777122257976</v>
      </c>
      <c r="AAT13" s="596">
        <v>76132.600000000006</v>
      </c>
      <c r="AAU13" s="596">
        <f t="shared" ca="1" si="0"/>
        <v>65180.311237232636</v>
      </c>
      <c r="AAV13" s="596">
        <v>95077.43653510054</v>
      </c>
      <c r="AAW13" s="596">
        <f t="shared" ca="1" si="0"/>
        <v>57747.111611675988</v>
      </c>
      <c r="AAX13" s="348">
        <v>0</v>
      </c>
      <c r="AAY13" s="596">
        <f t="shared" ca="1" si="1"/>
        <v>21535.73093494746</v>
      </c>
      <c r="AAZ13" s="596">
        <f t="shared" ca="1" si="1"/>
        <v>20066.453528761427</v>
      </c>
      <c r="ABA13" s="596">
        <f t="shared" ca="1" si="1"/>
        <v>27398.544141302365</v>
      </c>
      <c r="ABB13" s="596">
        <f t="shared" ca="1" si="1"/>
        <v>16026.261675310479</v>
      </c>
      <c r="ABC13" s="596">
        <f t="shared" ca="1" si="1"/>
        <v>14424.757603981969</v>
      </c>
      <c r="ABD13" s="596">
        <f t="shared" ca="1" si="1"/>
        <v>17639.352303918338</v>
      </c>
      <c r="ABE13" s="348">
        <v>0</v>
      </c>
      <c r="ABF13" s="596">
        <f t="shared" ca="1" si="1"/>
        <v>16203.190351057867</v>
      </c>
      <c r="ABG13" s="596">
        <f t="shared" ca="1" si="1"/>
        <v>14504.361268414377</v>
      </c>
      <c r="ABH13" s="596">
        <f t="shared" ca="1" si="1"/>
        <v>12693.459073160246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</row>
    <row r="14" spans="1:767">
      <c r="A14" s="598" t="s">
        <v>21</v>
      </c>
      <c r="B14" s="596">
        <f>H47*B$33</f>
        <v>0</v>
      </c>
      <c r="C14" s="596">
        <f>H47*C$33</f>
        <v>11606.205316608</v>
      </c>
      <c r="D14" s="596">
        <f>H47*D$33</f>
        <v>10948.203239232</v>
      </c>
      <c r="E14" s="596">
        <f>H47*E$33</f>
        <v>9877.9588965120001</v>
      </c>
      <c r="F14" s="596">
        <f>H47*F$33</f>
        <v>10924.420031616</v>
      </c>
      <c r="G14" s="596">
        <f>H47*G$33</f>
        <v>14055.875701056002</v>
      </c>
      <c r="H14" s="596">
        <f>H47*H$33</f>
        <v>21864.695534975999</v>
      </c>
      <c r="I14" s="596">
        <f>O47*I$33</f>
        <v>6374.3339734199999</v>
      </c>
      <c r="J14" s="596">
        <f>O47*J$33</f>
        <v>6229.8276616800003</v>
      </c>
      <c r="K14" s="596">
        <f>O47*K$33</f>
        <v>6320.8131172200001</v>
      </c>
      <c r="L14" s="596">
        <f>O47*L$33</f>
        <v>6181.6588911000008</v>
      </c>
      <c r="M14" s="596">
        <f>O47*M$33</f>
        <v>6839.96542236</v>
      </c>
      <c r="N14" s="596">
        <f>O47*N$33</f>
        <v>8418.83068026</v>
      </c>
      <c r="O14" s="596">
        <f>O47*O$33</f>
        <v>13155.426453960001</v>
      </c>
      <c r="P14" s="596">
        <f>V47*P$33</f>
        <v>8638.9503873120011</v>
      </c>
      <c r="Q14" s="596">
        <f>V47*Q$33</f>
        <v>9234.0158515920011</v>
      </c>
      <c r="R14" s="596">
        <f>V47*R$33</f>
        <v>8015.8818423600014</v>
      </c>
      <c r="S14" s="596">
        <f>V47*S$33</f>
        <v>8225.9049474000003</v>
      </c>
      <c r="T14" s="596">
        <f>V47*T$33</f>
        <v>8764.9642503360028</v>
      </c>
      <c r="U14" s="596">
        <f>V47*U$33</f>
        <v>11096.220716280002</v>
      </c>
      <c r="V14" s="596">
        <f>V47*V$33</f>
        <v>16031.763684720003</v>
      </c>
      <c r="W14" s="596">
        <f>AC47*W$33</f>
        <v>5817.1762100550004</v>
      </c>
      <c r="X14" s="596">
        <f>AC47*X$33</f>
        <v>6217.8731126924995</v>
      </c>
      <c r="Y14" s="596">
        <f>AC47*Y$33</f>
        <v>5397.6229825875007</v>
      </c>
      <c r="Z14" s="596">
        <f>AC47*Z$33</f>
        <v>5539.0454188124995</v>
      </c>
      <c r="AA14" s="596">
        <f>AC47*AA$33</f>
        <v>5902.0296717900001</v>
      </c>
      <c r="AB14" s="596">
        <f>AC47*AB$33</f>
        <v>7471.8187138875001</v>
      </c>
      <c r="AC14" s="596">
        <f>AC47*AC$33</f>
        <v>10795.245965175001</v>
      </c>
      <c r="AD14" s="596">
        <f>AJ47*AD$33</f>
        <v>6251.6655230399992</v>
      </c>
      <c r="AE14" s="596">
        <f>AJ47*AE$33</f>
        <v>6109.9401081599999</v>
      </c>
      <c r="AF14" s="596">
        <f>AJ47*AF$33</f>
        <v>6199.1746286399994</v>
      </c>
      <c r="AG14" s="596">
        <f>AJ47*AG$33</f>
        <v>6062.6983031999998</v>
      </c>
      <c r="AH14" s="596">
        <f>AJ47*AH$33</f>
        <v>6708.3363043199997</v>
      </c>
      <c r="AI14" s="596">
        <f>AJ47*AI$33</f>
        <v>8256.8176891200001</v>
      </c>
      <c r="AJ14" s="596">
        <f>AJ47*AJ$33</f>
        <v>12902.261843519998</v>
      </c>
      <c r="AK14" s="596">
        <f>AQ47*AK$33</f>
        <v>7210.7549617950008</v>
      </c>
      <c r="AL14" s="596">
        <f>AQ47*AL$33</f>
        <v>7047.286965180002</v>
      </c>
      <c r="AM14" s="596">
        <f>AQ47*AM$33</f>
        <v>7150.2112593450011</v>
      </c>
      <c r="AN14" s="596">
        <f>AQ47*AN$33</f>
        <v>6992.7976329750018</v>
      </c>
      <c r="AO14" s="596">
        <f>AQ47*AO$33</f>
        <v>7737.4851731100016</v>
      </c>
      <c r="AP14" s="596">
        <f>AQ47*AP$33</f>
        <v>9523.5243953850022</v>
      </c>
      <c r="AQ14" s="596">
        <f>AQ47*AQ$33</f>
        <v>14881.642062210003</v>
      </c>
      <c r="AR14" s="596">
        <f>[1]Hoja1!D16</f>
        <v>10169.6</v>
      </c>
      <c r="AS14" s="596">
        <f>[1]Hoja1!E16</f>
        <v>11138.13</v>
      </c>
      <c r="AT14" s="596">
        <f>[1]Hoja1!F16</f>
        <v>17458.04</v>
      </c>
      <c r="AU14" s="596">
        <f>[1]Hoja1!G16</f>
        <v>7184.9</v>
      </c>
      <c r="AV14" s="596">
        <f>[1]Hoja1!H16</f>
        <v>6150.05</v>
      </c>
      <c r="AW14" s="596">
        <f>[1]Hoja1!I16</f>
        <v>10104.6</v>
      </c>
      <c r="AX14" s="596">
        <f>[1]Hoja1!J16</f>
        <v>20727.04</v>
      </c>
      <c r="AY14" s="596">
        <f>[1]Hoja1!L16</f>
        <v>7398.71</v>
      </c>
      <c r="AZ14" s="596">
        <f>[1]Hoja1!M16</f>
        <v>5938.53</v>
      </c>
      <c r="BA14" s="596">
        <f>[1]Hoja1!N16</f>
        <v>7743.17</v>
      </c>
      <c r="BB14" s="596">
        <f>[1]Hoja1!O16</f>
        <v>5914.64</v>
      </c>
      <c r="BC14" s="596">
        <f>[1]Hoja1!P16</f>
        <v>6517.95</v>
      </c>
      <c r="BD14" s="596">
        <f>[1]Hoja1!Q16</f>
        <v>7477.54</v>
      </c>
      <c r="BE14" s="596">
        <f>[1]Hoja1!R16</f>
        <v>16771.849999999999</v>
      </c>
      <c r="BF14" s="596">
        <f>[1]Hoja1!U16</f>
        <v>8568.74</v>
      </c>
      <c r="BG14" s="596">
        <f>[1]Hoja1!V16</f>
        <v>7084.53</v>
      </c>
      <c r="BH14" s="596">
        <f>[1]Hoja1!W16</f>
        <v>8019.61</v>
      </c>
      <c r="BI14" s="596">
        <f>[1]Hoja1!X16</f>
        <v>5198.45</v>
      </c>
      <c r="BJ14" s="596">
        <f>[1]Hoja1!Y16</f>
        <v>7389.91</v>
      </c>
      <c r="BK14" s="596">
        <f>[1]Hoja1!Z16</f>
        <v>8562.11</v>
      </c>
      <c r="BL14" s="596">
        <f>[1]Hoja1!AA16</f>
        <v>16032.36</v>
      </c>
      <c r="BM14" s="596">
        <f>[1]Hoja1!AC16</f>
        <v>6384.95</v>
      </c>
      <c r="BN14" s="596">
        <f>[1]Hoja1!AD16</f>
        <v>4068</v>
      </c>
      <c r="BO14" s="596">
        <f>[1]Hoja1!AE16</f>
        <v>4464.16</v>
      </c>
      <c r="BP14" s="596">
        <f>[1]Hoja1!AF16</f>
        <v>6695.85</v>
      </c>
      <c r="BQ14" s="596">
        <f>[1]Hoja1!AG16</f>
        <v>7195.99</v>
      </c>
      <c r="BR14" s="596">
        <f>[1]Hoja1!AH16</f>
        <v>7829.36</v>
      </c>
      <c r="BS14" s="596">
        <f>[1]Hoja1!AI16</f>
        <v>16374.29</v>
      </c>
      <c r="BT14" s="596">
        <f>[1]Hoja1!AK16</f>
        <v>9894.7484999999997</v>
      </c>
      <c r="BU14" s="596">
        <f>[1]Hoja1!AL16</f>
        <v>6751.7670000000007</v>
      </c>
      <c r="BV14" s="596">
        <f>[1]Hoja1!AM16</f>
        <v>8023.1140000000005</v>
      </c>
      <c r="BW14" s="596">
        <f>[1]Hoja1!AN16</f>
        <v>9877.4279999999999</v>
      </c>
      <c r="BX14" s="596">
        <f>[1]Hoja1!AO16</f>
        <v>6286.2219999999988</v>
      </c>
      <c r="BY14" s="596">
        <f>[1]Hoja1!AP16</f>
        <v>9164.7010000000009</v>
      </c>
      <c r="BZ14" s="596">
        <f>[1]Hoja1!AQ16</f>
        <v>21882.671499999997</v>
      </c>
      <c r="CA14" s="596">
        <f>[1]Hoja1!AS16</f>
        <v>5517.9390000000003</v>
      </c>
      <c r="CB14" s="596">
        <f>[1]Hoja1!AT16</f>
        <v>4407.8895000000002</v>
      </c>
      <c r="CC14" s="596">
        <f>[1]Hoja1!AU16</f>
        <v>5032.6185000000005</v>
      </c>
      <c r="CD14" s="596">
        <f>[1]Hoja1!AV16</f>
        <v>6595.9845000000005</v>
      </c>
      <c r="CE14" s="596">
        <f>[1]Hoja1!AW16</f>
        <v>7457.625</v>
      </c>
      <c r="CF14" s="596">
        <f>[1]Hoja1!AX16</f>
        <v>6787.3559999999998</v>
      </c>
      <c r="CG14" s="596">
        <f>[1]Hoja1!AY16</f>
        <v>18630.264999999999</v>
      </c>
      <c r="CH14" s="596">
        <f>[1]Hoja1!BA16</f>
        <v>6846.4935000000005</v>
      </c>
      <c r="CI14" s="596">
        <f>[1]Hoja1!BB16</f>
        <v>8865.7294000000002</v>
      </c>
      <c r="CJ14" s="596">
        <f>[1]Hoja1!BC16</f>
        <v>4871.04</v>
      </c>
      <c r="CK14" s="596">
        <f>[1]Hoja1!BD16</f>
        <v>6354.4629999999997</v>
      </c>
      <c r="CL14" s="596">
        <f>[1]Hoja1!BE16</f>
        <v>9455.2919999999995</v>
      </c>
      <c r="CM14" s="596">
        <f>[1]Hoja1!BF16</f>
        <v>14015.483999999999</v>
      </c>
      <c r="CN14" s="596">
        <f>[1]Hoja1!BG16</f>
        <v>18906.995999999999</v>
      </c>
      <c r="CO14" s="596">
        <f>[1]Hoja1!BJ16</f>
        <v>6808.97</v>
      </c>
      <c r="CP14" s="596">
        <f>[1]Hoja1!BK16</f>
        <v>8917.2999999999993</v>
      </c>
      <c r="CQ14" s="596">
        <f>[1]Hoja1!BL16</f>
        <v>7980.15</v>
      </c>
      <c r="CR14" s="596">
        <f>[1]Hoja1!BM16</f>
        <v>7289.26</v>
      </c>
      <c r="CS14" s="596">
        <f>[1]Hoja1!BN16</f>
        <v>7692.79</v>
      </c>
      <c r="CT14" s="596">
        <f>[1]Hoja1!BO16</f>
        <v>12383.7</v>
      </c>
      <c r="CU14" s="596">
        <f>[1]Hoja1!BP16</f>
        <v>23329.88</v>
      </c>
      <c r="CV14" s="596">
        <f>[1]Hoja1!BR16</f>
        <v>6264.51</v>
      </c>
      <c r="CW14" s="596">
        <f>[1]Hoja1!BS16</f>
        <v>6621.77</v>
      </c>
      <c r="CX14" s="596">
        <f>[1]Hoja1!BT16</f>
        <v>7827.54</v>
      </c>
      <c r="CY14" s="596">
        <f>[1]Hoja1!BU16</f>
        <v>12469.6</v>
      </c>
      <c r="CZ14" s="596">
        <f>[1]Hoja1!BV16</f>
        <v>17237.080000000002</v>
      </c>
      <c r="DA14" s="596">
        <f>[1]Hoja1!BW16</f>
        <v>18940.07</v>
      </c>
      <c r="DB14" s="596">
        <f>[1]Hoja1!BX16</f>
        <v>20850.54</v>
      </c>
      <c r="DC14" s="596">
        <f>[1]Hoja1!BZ16</f>
        <v>8344.4599999999991</v>
      </c>
      <c r="DD14" s="596">
        <f>[1]Hoja1!CA16</f>
        <v>9897.18</v>
      </c>
      <c r="DE14" s="596">
        <f>[1]Hoja1!CB16</f>
        <v>8380.19</v>
      </c>
      <c r="DF14" s="596">
        <f>[1]Hoja1!CC16</f>
        <v>8828.27</v>
      </c>
      <c r="DG14" s="596">
        <f>[1]Hoja1!CD16</f>
        <v>15469.04</v>
      </c>
      <c r="DH14" s="596">
        <f>[1]Hoja1!CE16</f>
        <v>10962.76</v>
      </c>
      <c r="DI14" s="596">
        <f>[1]Hoja1!CF16</f>
        <v>20095.560000000001</v>
      </c>
      <c r="DJ14" s="596">
        <f>[1]Hoja1!CH16</f>
        <v>9481.42</v>
      </c>
      <c r="DK14" s="596">
        <f>[1]Hoja1!CI16</f>
        <v>10448.719999999999</v>
      </c>
      <c r="DL14" s="596">
        <f>[1]Hoja1!CJ16</f>
        <v>7880.96</v>
      </c>
      <c r="DM14" s="596">
        <f>[1]Hoja1!CK16</f>
        <v>8086.62</v>
      </c>
      <c r="DN14" s="596">
        <f>[1]Hoja1!CL16</f>
        <v>13827.85</v>
      </c>
      <c r="DO14" s="596">
        <f>[1]Hoja1!CM16</f>
        <v>12649.07</v>
      </c>
      <c r="DP14" s="596">
        <f>[1]Hoja1!CN16</f>
        <v>38656.5</v>
      </c>
      <c r="DQ14" s="596">
        <f>[1]Hoja1!CQ16</f>
        <v>35295.07</v>
      </c>
      <c r="DR14" s="596">
        <f>[1]Hoja1!CR16</f>
        <v>17763.52</v>
      </c>
      <c r="DS14" s="596">
        <f>[1]Hoja1!CS16</f>
        <v>9152.0300000000007</v>
      </c>
      <c r="DT14" s="596">
        <f>[1]Hoja1!CT16</f>
        <v>11487.56</v>
      </c>
      <c r="DU14" s="596">
        <f>[1]Hoja1!CU16</f>
        <v>10463.780000000001</v>
      </c>
      <c r="DV14" s="596">
        <f>[1]Hoja1!CV16</f>
        <v>15391.29</v>
      </c>
      <c r="DW14" s="596">
        <f>[1]Hoja1!CW16</f>
        <v>23646.35</v>
      </c>
      <c r="DX14" s="596">
        <f>[1]Hoja1!CY16</f>
        <v>13730.896499999999</v>
      </c>
      <c r="DY14" s="596">
        <f>[1]Hoja1!CZ16</f>
        <v>15608.956</v>
      </c>
      <c r="DZ14" s="596">
        <f>[1]Hoja1!DA16</f>
        <v>20855.45</v>
      </c>
      <c r="EA14" s="596">
        <f>[1]Hoja1!DB16</f>
        <v>19317.052500000002</v>
      </c>
      <c r="EB14" s="596">
        <f>[1]Hoja1!DC16</f>
        <v>13440.934499999999</v>
      </c>
      <c r="EC14" s="596">
        <f>[1]Hoja1!DD16</f>
        <v>12843.875000000002</v>
      </c>
      <c r="ED14" s="596">
        <f>[1]Hoja1!DE16</f>
        <v>17725.283500000001</v>
      </c>
      <c r="EE14" s="596">
        <f>[1]Hoja1!DG16</f>
        <v>13451.745499999999</v>
      </c>
      <c r="EF14" s="596">
        <f>[1]Hoja1!DH16</f>
        <v>10222.646000000001</v>
      </c>
      <c r="EG14" s="596">
        <f>[1]Hoja1!DI16</f>
        <v>13461.262500000001</v>
      </c>
      <c r="EH14" s="596">
        <f>[1]Hoja1!DJ16</f>
        <v>6181.2660000000005</v>
      </c>
      <c r="EI14" s="596">
        <f>[1]Hoja1!DK16</f>
        <v>5913.5789999999997</v>
      </c>
      <c r="EJ14" s="596">
        <f>[1]Hoja1!DL16</f>
        <v>11269.692000000001</v>
      </c>
      <c r="EK14" s="596">
        <f>[1]Hoja1!DM16</f>
        <v>20149.239000000005</v>
      </c>
      <c r="EL14" s="596">
        <f>[1]Hoja1!DO16</f>
        <v>6093.9480000000003</v>
      </c>
      <c r="EM14" s="596">
        <f>[1]Hoja1!DP16</f>
        <v>12049.565000000001</v>
      </c>
      <c r="EN14" s="596">
        <f>[1]Hoja1!DQ16</f>
        <v>8123.0640000000003</v>
      </c>
      <c r="EO14" s="596">
        <f>[1]Hoja1!DR16</f>
        <v>8998.0829999999987</v>
      </c>
      <c r="EP14" s="596">
        <f>[1]Hoja1!DS16</f>
        <v>6755.3325000000004</v>
      </c>
      <c r="EQ14" s="596">
        <f>[1]Hoja1!DT16</f>
        <v>12474.467999999999</v>
      </c>
      <c r="ER14" s="596">
        <f>[1]Hoja1!DU16</f>
        <v>19679.165000000005</v>
      </c>
      <c r="ES14" s="596">
        <f>[1]Hoja1!DX16</f>
        <v>7346.85</v>
      </c>
      <c r="ET14" s="596">
        <f>[1]Hoja1!DY16</f>
        <v>6417.39</v>
      </c>
      <c r="EU14" s="596">
        <f>[1]Hoja1!DZ16</f>
        <v>9558.1750000000011</v>
      </c>
      <c r="EV14" s="596">
        <f>[1]Hoja1!EA16</f>
        <v>8739.0339999999997</v>
      </c>
      <c r="EW14" s="596">
        <f>[1]Hoja1!EB16</f>
        <v>13937.889000000001</v>
      </c>
      <c r="EX14" s="596">
        <f>[1]Hoja1!EC16</f>
        <v>10765.7595</v>
      </c>
      <c r="EY14" s="596">
        <f>[1]Hoja1!ED16</f>
        <v>20603.331000000002</v>
      </c>
      <c r="EZ14" s="596">
        <f>[1]Hoja1!EF16</f>
        <v>9440.7495000000017</v>
      </c>
      <c r="FA14" s="596">
        <f>[1]Hoja1!EG16</f>
        <v>9911.5905000000002</v>
      </c>
      <c r="FB14" s="596">
        <f>[1]Hoja1!EH16</f>
        <v>7615.7445000000007</v>
      </c>
      <c r="FC14" s="596">
        <f>[1]Hoja1!EI16</f>
        <v>8793.4980000000014</v>
      </c>
      <c r="FD14" s="596">
        <f>[1]Hoja1!EJ16</f>
        <v>14405.226000000001</v>
      </c>
      <c r="FE14" s="596">
        <f>[1]Hoja1!EK16</f>
        <v>15346.355999999998</v>
      </c>
      <c r="FF14" s="596">
        <f>[1]Hoja1!EL16</f>
        <v>25363.445499999994</v>
      </c>
      <c r="FG14" s="596">
        <f>[1]Hoja1!EN16</f>
        <v>17728.977000000003</v>
      </c>
      <c r="FH14" s="596">
        <f>[1]Hoja1!EO16</f>
        <v>15807.308000000003</v>
      </c>
      <c r="FI14" s="596">
        <f>[1]Hoja1!EP16</f>
        <v>5592.1995000000006</v>
      </c>
      <c r="FJ14" s="596">
        <f>[1]Hoja1!EQ16</f>
        <v>9271.4624999999996</v>
      </c>
      <c r="FK14" s="596">
        <f>[1]Hoja1!ER16</f>
        <v>17648.981</v>
      </c>
      <c r="FL14" s="596">
        <f>[1]Hoja1!ES16</f>
        <v>16756.546499999997</v>
      </c>
      <c r="FM14" s="596">
        <f>[1]Hoja1!ET16</f>
        <v>23521.432999999997</v>
      </c>
      <c r="FN14" s="596">
        <f>[1]Hoja1!EV16</f>
        <v>16335.875999999998</v>
      </c>
      <c r="FO14" s="596">
        <f>[1]Hoja1!EW16</f>
        <v>9117.441499999999</v>
      </c>
      <c r="FP14" s="596">
        <f>[1]Hoja1!EX16</f>
        <v>8918.3160000000007</v>
      </c>
      <c r="FQ14" s="596">
        <f>[1]Hoja1!EY16</f>
        <v>6713.9879999999994</v>
      </c>
      <c r="FR14" s="596">
        <f>[1]Hoja1!EZ16</f>
        <v>8941.1190000000006</v>
      </c>
      <c r="FS14" s="596">
        <f>[1]Hoja1!FA16</f>
        <v>9664.1749999999993</v>
      </c>
      <c r="FT14" s="596">
        <f>[1]Hoja1!FB16</f>
        <v>19464.144</v>
      </c>
      <c r="FU14" s="596">
        <f>[1]Hoja1!FD16</f>
        <v>8016.6059999999998</v>
      </c>
      <c r="FV14" s="596">
        <f>[1]Hoja1!FE16</f>
        <v>7009.9260000000004</v>
      </c>
      <c r="FW14" s="596">
        <f>[1]Hoja1!FF16</f>
        <v>5496.1095000000005</v>
      </c>
      <c r="FX14" s="596">
        <f>[1]Hoja1!FG16</f>
        <v>4588.1660000000011</v>
      </c>
      <c r="FY14" s="596">
        <f>[1]Hoja1!FH16</f>
        <v>10704.287999999999</v>
      </c>
      <c r="FZ14" s="596">
        <f>[1]Hoja1!FI16</f>
        <v>17563.14</v>
      </c>
      <c r="GA14" s="596">
        <f>[1]Hoja1!FJ16</f>
        <v>21924.428</v>
      </c>
      <c r="GB14" s="596">
        <f>[1]Hoja1!FM16</f>
        <v>11872.608000000002</v>
      </c>
      <c r="GC14" s="596">
        <f>[1]Hoja1!FN16</f>
        <v>21800.058000000001</v>
      </c>
      <c r="GD14" s="596">
        <f>[1]Hoja1!FO16</f>
        <v>21328.524000000001</v>
      </c>
      <c r="GE14" s="596">
        <f>[1]Hoja1!FP16</f>
        <v>11151.642</v>
      </c>
      <c r="GF14" s="596">
        <f>[1]Hoja1!FQ16</f>
        <v>11954.255999999999</v>
      </c>
      <c r="GG14" s="596">
        <f>[1]Hoja1!FR16</f>
        <v>11826.512499999999</v>
      </c>
      <c r="GH14" s="596">
        <f>[1]Hoja1!FS16</f>
        <v>23673.175000000003</v>
      </c>
      <c r="GI14" s="596">
        <f>[1]Hoja1!FU16</f>
        <v>8935.2256000000016</v>
      </c>
      <c r="GJ14" s="596">
        <f>[1]Hoja1!FV16</f>
        <v>10168.788</v>
      </c>
      <c r="GK14" s="596">
        <f>[1]Hoja1!FW16</f>
        <v>9897.1400000000012</v>
      </c>
      <c r="GL14" s="596">
        <f>[1]Hoja1!FX16</f>
        <v>6463.0114999999996</v>
      </c>
      <c r="GM14" s="596">
        <f>[1]Hoja1!FY16</f>
        <v>11690.755999999999</v>
      </c>
      <c r="GN14" s="596">
        <f>[1]Hoja1!FZ16</f>
        <v>11531.460000000001</v>
      </c>
      <c r="GO14" s="596">
        <f>[1]Hoja1!GA16</f>
        <v>17576.053899999999</v>
      </c>
      <c r="GP14" s="596">
        <f>[1]Hoja1!GC16</f>
        <v>11750.791999999999</v>
      </c>
      <c r="GQ14" s="596">
        <f>[1]Hoja1!GD16</f>
        <v>8837.8289999999997</v>
      </c>
      <c r="GR14" s="596">
        <f>[1]Hoja1!GE16</f>
        <v>7892.1150000000007</v>
      </c>
      <c r="GS14" s="596">
        <f>[1]Hoja1!GF16</f>
        <v>16240.534900000001</v>
      </c>
      <c r="GT14" s="596">
        <f>[1]Hoja1!GG16</f>
        <v>12101.219999999998</v>
      </c>
      <c r="GU14" s="596">
        <f>[1]Hoja1!GH16</f>
        <v>9990.2970000000005</v>
      </c>
      <c r="GV14" s="596">
        <f>[1]Hoja1!GI16</f>
        <v>21120.66</v>
      </c>
      <c r="GW14" s="596">
        <f>[1]Hoja1!GK16</f>
        <v>7757.2880000000005</v>
      </c>
      <c r="GX14" s="596">
        <f>[1]Hoja1!GL16</f>
        <v>8056.6812000000009</v>
      </c>
      <c r="GY14" s="596">
        <f>[1]Hoja1!GM16</f>
        <v>9389.3100000000013</v>
      </c>
      <c r="GZ14" s="596">
        <f>[1]Hoja1!GN16</f>
        <v>9039.3160000000007</v>
      </c>
      <c r="HA14" s="596">
        <f>[1]Hoja1!GO16</f>
        <v>12433.972499999998</v>
      </c>
      <c r="HB14" s="596">
        <f>[1]Hoja1!GP16</f>
        <v>12260.603999999999</v>
      </c>
      <c r="HC14" s="596">
        <f>[1]Hoja1!GQ16</f>
        <v>19050.251999999997</v>
      </c>
      <c r="HD14" s="596">
        <f>[1]Hoja1!GT16</f>
        <v>11140.291499999998</v>
      </c>
      <c r="HE14" s="596">
        <f>[1]Hoja1!GU16</f>
        <v>9868.7505000000001</v>
      </c>
      <c r="HF14" s="596">
        <f>[1]Hoja1!GV16</f>
        <v>9223.3050000000003</v>
      </c>
      <c r="HG14" s="596">
        <f>[1]Hoja1!GW16</f>
        <v>8956.8359999999993</v>
      </c>
      <c r="HH14" s="596">
        <f>[1]Hoja1!GX16</f>
        <v>10122.287999999999</v>
      </c>
      <c r="HI14" s="596">
        <f>[1]Hoja1!GY16</f>
        <v>13006.751999999999</v>
      </c>
      <c r="HJ14" s="596">
        <f>[1]Hoja1!GZ16</f>
        <v>25297.47</v>
      </c>
      <c r="HK14" s="596">
        <f>[1]Hoja1!HB16</f>
        <v>8753.7870000000003</v>
      </c>
      <c r="HL14" s="596">
        <f>[1]Hoja1!HC16</f>
        <v>8065.3230000000003</v>
      </c>
      <c r="HM14" s="596">
        <f>[1]Hoja1!HD16</f>
        <v>7417.746000000001</v>
      </c>
      <c r="HN14" s="596">
        <f>[1]Hoja1!HE16</f>
        <v>7437.3959999999997</v>
      </c>
      <c r="HO14" s="596">
        <f>[1]Hoja1!HF16</f>
        <v>9780.1274999999987</v>
      </c>
      <c r="HP14" s="596">
        <f>[1]Hoja1!HG16</f>
        <v>17499.647000000001</v>
      </c>
      <c r="HQ14" s="596">
        <f>[1]Hoja1!HH16</f>
        <v>20615.436000000002</v>
      </c>
      <c r="HR14" s="596">
        <f>[1]Hoja1!HJ16</f>
        <v>4956.0389999999998</v>
      </c>
      <c r="HS14" s="596">
        <f>[1]Hoja1!HK16</f>
        <v>8336.8005000000012</v>
      </c>
      <c r="HT14" s="596">
        <f>[1]Hoja1!HL16</f>
        <v>8203.1400000000012</v>
      </c>
      <c r="HU14" s="596">
        <f>[1]Hoja1!HM16</f>
        <v>6157.8770000000004</v>
      </c>
      <c r="HV14" s="596">
        <f>[1]Hoja1!HN16</f>
        <v>6984.6777000000002</v>
      </c>
      <c r="HW14" s="596">
        <f>[1]Hoja1!HO16</f>
        <v>11452.6085</v>
      </c>
      <c r="HX14" s="596">
        <f>[1]Hoja1!HP16</f>
        <v>21727.451999999997</v>
      </c>
      <c r="HY14" s="596">
        <f>[1]Hoja1!HR16</f>
        <v>5130.1360000000004</v>
      </c>
      <c r="HZ14" s="596">
        <f>[1]Hoja1!HS16</f>
        <v>6070.5225</v>
      </c>
      <c r="IA14" s="596">
        <f>[1]Hoja1!HT16</f>
        <v>6943.6289999999999</v>
      </c>
      <c r="IB14" s="596">
        <f>[1]Hoja1!HU16</f>
        <v>6297.1584999999995</v>
      </c>
      <c r="IC14" s="596">
        <f>[1]Hoja1!HV16</f>
        <v>8076.9779999999992</v>
      </c>
      <c r="ID14" s="596">
        <f>[1]Hoja1!HW16</f>
        <v>12273.674399999998</v>
      </c>
      <c r="IE14" s="596">
        <f>[1]Hoja1!HX16</f>
        <v>24229.962899999999</v>
      </c>
      <c r="IF14" s="596">
        <f>[1]Hoja1!IA16</f>
        <v>9364.8940000000021</v>
      </c>
      <c r="IG14" s="596">
        <f>[1]Hoja1!IB16</f>
        <v>9390.5789999999997</v>
      </c>
      <c r="IH14" s="596">
        <f>[1]Hoja1!IC16</f>
        <v>8220.0160000000014</v>
      </c>
      <c r="II14" s="596">
        <f>[1]Hoja1!ID16</f>
        <v>9508.7740000000013</v>
      </c>
      <c r="IJ14" s="596">
        <f>[1]Hoja1!IE16</f>
        <v>9587.5730000000003</v>
      </c>
      <c r="IK14" s="596">
        <f>[1]Hoja1!IF16</f>
        <v>10125.8868</v>
      </c>
      <c r="IL14" s="596">
        <f>[1]Hoja1!IG16</f>
        <v>17317.809799999999</v>
      </c>
      <c r="IM14" s="596">
        <f>[1]Hoja1!II16</f>
        <v>6191.7520000000013</v>
      </c>
      <c r="IN14" s="596">
        <f>[1]Hoja1!IJ16</f>
        <v>7619.6341000000002</v>
      </c>
      <c r="IO14" s="596">
        <f>[1]Hoja1!IK16</f>
        <v>5378.8230000000003</v>
      </c>
      <c r="IP14" s="596">
        <f>[1]Hoja1!IL16</f>
        <v>6484.1982000000007</v>
      </c>
      <c r="IQ14" s="596">
        <f>[1]Hoja1!IM16</f>
        <v>8760.4699999999993</v>
      </c>
      <c r="IR14" s="596">
        <f>[1]Hoja1!IN16</f>
        <v>10766.771499999999</v>
      </c>
      <c r="IS14" s="596">
        <f>[1]Hoja1!IO16</f>
        <v>19346.9614</v>
      </c>
      <c r="IT14" s="596">
        <f>[1]Hoja1!IQ16</f>
        <v>7792.3670000000011</v>
      </c>
      <c r="IU14" s="596">
        <f>[1]Hoja1!IR16</f>
        <v>8650.9727999999996</v>
      </c>
      <c r="IV14" s="596">
        <f>[1]Hoja1!IS16</f>
        <v>7410.8736000000008</v>
      </c>
      <c r="IW14" s="596">
        <f>[1]Hoja1!IT16</f>
        <v>9418.3320000000022</v>
      </c>
      <c r="IX14" s="596">
        <f>[1]Hoja1!IU16</f>
        <v>10069.9175</v>
      </c>
      <c r="IY14" s="596">
        <f>[1]Hoja1!IV16</f>
        <v>11159.749499999998</v>
      </c>
      <c r="IZ14" s="596">
        <f>[1]Hoja1!IW16</f>
        <v>17684.987499999999</v>
      </c>
      <c r="JA14" s="596">
        <f>[1]Hoja1!IY16</f>
        <v>7360.5952000000007</v>
      </c>
      <c r="JB14" s="596">
        <f>[1]Hoja1!IZ16</f>
        <v>7091.6720000000014</v>
      </c>
      <c r="JC14" s="596">
        <f>[1]Hoja1!JA16</f>
        <v>7183.2992000000004</v>
      </c>
      <c r="JD14" s="596">
        <f>[1]Hoja1!JB16</f>
        <v>7524.3579999999993</v>
      </c>
      <c r="JE14" s="596">
        <f>[1]Hoja1!JC16</f>
        <v>6280.8054999999995</v>
      </c>
      <c r="JF14" s="596">
        <f>[1]Hoja1!JD16</f>
        <v>11492.823999999999</v>
      </c>
      <c r="JG14" s="596">
        <f>[1]Hoja1!JE16</f>
        <v>19531.576999999997</v>
      </c>
      <c r="JH14" s="596">
        <f>[1]Hoja1!JG16</f>
        <v>7327.8450000000003</v>
      </c>
      <c r="JI14" s="596">
        <f>[1]Hoja1!JH16</f>
        <v>4413.8010000000004</v>
      </c>
      <c r="JJ14" s="596">
        <f>[1]Hoja1!JI16</f>
        <v>4700.9655000000002</v>
      </c>
      <c r="JK14" s="596">
        <f>[1]Hoja1!JJ16</f>
        <v>5597.5329999999994</v>
      </c>
      <c r="JL14" s="596">
        <f>[1]Hoja1!JK16</f>
        <v>7126.5488000000005</v>
      </c>
      <c r="JM14" s="596">
        <f>[1]Hoja1!JL16</f>
        <v>9868.6080000000002</v>
      </c>
      <c r="JN14" s="596">
        <f>[1]Hoja1!JM16</f>
        <v>21378.503999999997</v>
      </c>
      <c r="JO14" s="596">
        <f>[1]Hoja1!JP16</f>
        <v>8107.4336000000003</v>
      </c>
      <c r="JP14" s="596">
        <f>[1]Hoja1!JQ16</f>
        <v>5447.52</v>
      </c>
      <c r="JQ14" s="596">
        <f>[1]Hoja1!JR16</f>
        <v>9455.2920000000013</v>
      </c>
      <c r="JR14" s="596">
        <f>[1]Hoja1!JS16</f>
        <v>8203.0650000000005</v>
      </c>
      <c r="JS14" s="596">
        <f>[1]Hoja1!JT16</f>
        <v>8849.1924999999992</v>
      </c>
      <c r="JT14" s="596">
        <f>[1]Hoja1!JU16</f>
        <v>13546.010999999999</v>
      </c>
      <c r="JU14" s="596">
        <f>[1]Hoja1!JV16</f>
        <v>18198.876</v>
      </c>
      <c r="JV14" s="596">
        <f>[1]Hoja1!JX16</f>
        <v>10288.351500000001</v>
      </c>
      <c r="JW14" s="596">
        <f>[1]Hoja1!JY16</f>
        <v>8338.5120000000006</v>
      </c>
      <c r="JX14" s="596">
        <f>[1]Hoja1!JZ16</f>
        <v>8651.357</v>
      </c>
      <c r="JY14" s="596">
        <f>[1]Hoja1!KA16</f>
        <v>6501.9389999999994</v>
      </c>
      <c r="JZ14" s="596">
        <f>[1]Hoja1!KB16</f>
        <v>7772.4129999999996</v>
      </c>
      <c r="KA14" s="596">
        <f>[1]Hoja1!KC16</f>
        <v>10112.262799999999</v>
      </c>
      <c r="KB14" s="596">
        <f>[1]Hoja1!KD16</f>
        <v>16883.55</v>
      </c>
      <c r="KC14" s="596">
        <f>[1]Hoja1!KF16</f>
        <v>5554.8790000000008</v>
      </c>
      <c r="KD14" s="596">
        <f>[1]Hoja1!KG16</f>
        <v>6127.0020000000004</v>
      </c>
      <c r="KE14" s="596">
        <f>[1]Hoja1!KH16</f>
        <v>7278.558</v>
      </c>
      <c r="KF14" s="596">
        <f>[1]Hoja1!KI16</f>
        <v>6284.7620000000006</v>
      </c>
      <c r="KG14" s="596">
        <f>[1]Hoja1!KJ16</f>
        <v>11433.653</v>
      </c>
      <c r="KH14" s="596">
        <f>[1]Hoja1!KK16</f>
        <v>16087.907999999999</v>
      </c>
      <c r="KI14" s="596">
        <f>[1]Hoja1!KL16</f>
        <v>25907.364000000001</v>
      </c>
      <c r="KJ14" s="596">
        <f>[1]Hoja1!KN16</f>
        <v>8400.2100000000009</v>
      </c>
      <c r="KK14" s="596">
        <f>[1]Hoja1!KO16</f>
        <v>7319.2875000000004</v>
      </c>
      <c r="KL14" s="596">
        <f>[1]Hoja1!KP16</f>
        <v>8707.3350000000009</v>
      </c>
      <c r="KM14" s="596">
        <f>[1]Hoja1!KQ16</f>
        <v>8567.8845000000001</v>
      </c>
      <c r="KN14" s="596">
        <f>[1]Hoja1!KR16</f>
        <v>12089.807999999999</v>
      </c>
      <c r="KO14" s="596">
        <f>[1]Hoja1!KS16</f>
        <v>17010.288</v>
      </c>
      <c r="KP14" s="596">
        <f>[1]Hoja1!KT16</f>
        <v>34031.58</v>
      </c>
      <c r="KQ14" s="596">
        <f>[1]Hoja1!KW16</f>
        <v>7559.4750000000004</v>
      </c>
      <c r="KR14" s="596">
        <f>[1]Hoja1!KX16</f>
        <v>23149.98</v>
      </c>
      <c r="KS14" s="596">
        <f>[1]Hoja1!KY16</f>
        <v>10733.541000000001</v>
      </c>
      <c r="KT14" s="596">
        <f>[1]Hoja1!KZ16</f>
        <v>9519.6149999999998</v>
      </c>
      <c r="KU14" s="596">
        <f>[1]Hoja1!LA16</f>
        <v>9794.2999999999993</v>
      </c>
      <c r="KV14" s="596">
        <f>[1]Hoja1!LB16</f>
        <v>15079.125</v>
      </c>
      <c r="KW14" s="596">
        <f>[1]Hoja1!LC16</f>
        <v>22422.5625</v>
      </c>
      <c r="KX14" s="596">
        <f>[1]Hoja1!LE16</f>
        <v>7633.1640000000007</v>
      </c>
      <c r="KY14" s="596">
        <f>[1]Hoja1!LF16</f>
        <v>9294.4320000000007</v>
      </c>
      <c r="KZ14" s="596">
        <f>[1]Hoja1!LG16</f>
        <v>6918.6744000000008</v>
      </c>
      <c r="LA14" s="596">
        <f>[1]Hoja1!LH16</f>
        <v>11437.6605</v>
      </c>
      <c r="LB14" s="596">
        <f>[1]Hoja1!LI16</f>
        <v>10872.01</v>
      </c>
      <c r="LC14" s="596">
        <f>[1]Hoja1!LJ16</f>
        <v>10916.455</v>
      </c>
      <c r="LD14" s="596">
        <f>[1]Hoja1!LK16</f>
        <v>22681.622500000001</v>
      </c>
      <c r="LE14" s="596">
        <f>[1]Hoja1!LM16</f>
        <v>9893.5515000000014</v>
      </c>
      <c r="LF14" s="596">
        <f>[1]Hoja1!LN16</f>
        <v>8292.6139999999996</v>
      </c>
      <c r="LG14" s="596">
        <f>[1]Hoja1!LO16</f>
        <v>11852.232</v>
      </c>
      <c r="LH14" s="596">
        <f>[1]Hoja1!LP16</f>
        <v>10164.155999999999</v>
      </c>
      <c r="LI14" s="596">
        <f>[1]Hoja1!LQ16</f>
        <v>10123.574999999999</v>
      </c>
      <c r="LJ14" s="596">
        <f>[1]Hoja1!LR16</f>
        <v>10030.674999999999</v>
      </c>
      <c r="LK14" s="596">
        <f>[1]Hoja1!LS16</f>
        <v>23285.951999999997</v>
      </c>
      <c r="LL14" s="596">
        <f>[1]Hoja1!LU16</f>
        <v>11813.2665</v>
      </c>
      <c r="LM14" s="596">
        <f>[1]Hoja1!LV16</f>
        <v>12668.187000000002</v>
      </c>
      <c r="LN14" s="596">
        <f>[1]Hoja1!LW16</f>
        <v>12753.877500000001</v>
      </c>
      <c r="LO14" s="596">
        <f>[1]Hoja1!LX16</f>
        <v>10247.124</v>
      </c>
      <c r="LP14" s="596">
        <f>[1]Hoja1!LY16</f>
        <v>16474.128000000001</v>
      </c>
      <c r="LQ14" s="596">
        <f>[1]Hoja1!LZ16</f>
        <v>18056.862499999999</v>
      </c>
      <c r="LR14" s="596">
        <f>[1]Hoja1!MA16</f>
        <v>30376.6175</v>
      </c>
      <c r="LS14" s="596">
        <f>[1]Hoja1!MD16</f>
        <v>8984.387999999999</v>
      </c>
      <c r="LT14" s="596">
        <f>[1]Hoja1!ME16</f>
        <v>15690.202499999999</v>
      </c>
      <c r="LU14" s="596">
        <f>[1]Hoja1!MF16</f>
        <v>14874.709500000001</v>
      </c>
      <c r="LV14" s="596">
        <f>[1]Hoja1!MG16</f>
        <v>15722.236499999999</v>
      </c>
      <c r="LW14" s="596">
        <f>[1]Hoja1!MH16</f>
        <v>13025.555499999999</v>
      </c>
      <c r="LX14" s="596">
        <f>[1]Hoja1!MI16</f>
        <v>19416.323999999997</v>
      </c>
      <c r="LY14" s="596">
        <f>[1]Hoja1!MJ16</f>
        <v>36618.545600000005</v>
      </c>
      <c r="LZ14" s="596">
        <f>[1]Hoja1!ML16</f>
        <v>54809.706000000006</v>
      </c>
      <c r="MA14" s="596">
        <f>[1]Hoja1!MM16</f>
        <v>21852.054</v>
      </c>
      <c r="MB14" s="596">
        <f>[1]Hoja1!MN16</f>
        <v>15527.127</v>
      </c>
      <c r="MC14" s="596">
        <f>[1]Hoja1!MO16</f>
        <v>15695.240000000002</v>
      </c>
      <c r="MD14" s="596">
        <f>[1]Hoja1!MP16</f>
        <v>24673.515200000002</v>
      </c>
      <c r="ME14" s="596">
        <f>[1]Hoja1!MQ16</f>
        <v>23727.774300000005</v>
      </c>
      <c r="MF14" s="596">
        <f>[1]Hoja1!MR16</f>
        <v>31130.8796</v>
      </c>
      <c r="MG14" s="596">
        <f>[1]Hoja1!MT16</f>
        <v>28069.848000000002</v>
      </c>
      <c r="MH14" s="596">
        <f>[1]Hoja1!MU16</f>
        <v>22604.219000000005</v>
      </c>
      <c r="MI14" s="596">
        <f>[1]Hoja1!MV16</f>
        <v>21865.053599999999</v>
      </c>
      <c r="MJ14" s="596">
        <f>[1]Hoja1!MW16</f>
        <v>23129.947</v>
      </c>
      <c r="MK14" s="596">
        <f>[1]Hoja1!MX16</f>
        <v>29131.088000000003</v>
      </c>
      <c r="ML14" s="596">
        <f>[1]Hoja1!MY16</f>
        <v>24297.211499999998</v>
      </c>
      <c r="MM14" s="596">
        <f>[1]Hoja1!MZ16</f>
        <v>36782.2785</v>
      </c>
      <c r="MN14" s="596">
        <f>[1]Hoja1!NB16</f>
        <v>25132.68</v>
      </c>
      <c r="MO14" s="596">
        <f>[1]Hoja1!NC16</f>
        <v>42906.061000000009</v>
      </c>
      <c r="MP14" s="596">
        <f>[1]Hoja1!ND16</f>
        <v>30511.591000000004</v>
      </c>
      <c r="MQ14" s="596">
        <f>[1]Hoja1!NE16</f>
        <v>34329.892800000001</v>
      </c>
      <c r="MR14" s="596">
        <f>[1]Hoja1!NF16</f>
        <v>47771.516800000005</v>
      </c>
      <c r="MS14" s="596">
        <f>[1]Hoja1!NG16</f>
        <v>69004.152000000002</v>
      </c>
      <c r="MT14" s="596">
        <f>[1]Hoja1!NH16</f>
        <v>69502.998499999987</v>
      </c>
      <c r="MU14" s="596">
        <f>[1]Hoja1!NJ16</f>
        <v>60365.342499999999</v>
      </c>
      <c r="MV14" s="596">
        <f>[1]Hoja1!NK16</f>
        <v>0</v>
      </c>
      <c r="MW14" s="596">
        <f>[1]Hoja1!NL16</f>
        <v>10376.845499999999</v>
      </c>
      <c r="MX14" s="596">
        <f>[1]Hoja1!NM16</f>
        <v>12671.834400000002</v>
      </c>
      <c r="MY14" s="596">
        <f>[1]Hoja1!NN16</f>
        <v>11344.569600000001</v>
      </c>
      <c r="MZ14" s="596">
        <f>[1]Hoja1!NO16</f>
        <v>19305.148800000003</v>
      </c>
      <c r="NA14" s="596">
        <f>[1]Hoja1!NP16</f>
        <v>16328.136999999997</v>
      </c>
      <c r="NB14" s="596">
        <f>[1]Hoja1!NS16</f>
        <v>14031.402</v>
      </c>
      <c r="NC14" s="596">
        <f>[1]Hoja1!NT16</f>
        <v>0</v>
      </c>
      <c r="ND14" s="596">
        <f>[1]Hoja1!NU16</f>
        <v>9738.8244000000013</v>
      </c>
      <c r="NE14" s="596">
        <f>[1]Hoja1!NV16</f>
        <v>11743.699000000001</v>
      </c>
      <c r="NF14" s="596">
        <f>[1]Hoja1!NW16</f>
        <v>16081.392599999999</v>
      </c>
      <c r="NG14" s="596">
        <f>[1]Hoja1!NX16</f>
        <v>16336.71</v>
      </c>
      <c r="NH14" s="596">
        <f>[1]Hoja1!NY16</f>
        <v>20837.360699999997</v>
      </c>
      <c r="NI14" s="596">
        <f>[1]Hoja1!OA16</f>
        <v>8396.1360000000004</v>
      </c>
      <c r="NJ14" s="596">
        <f>[1]Hoja1!OB16</f>
        <v>6375.0119999999997</v>
      </c>
      <c r="NK14" s="596">
        <f>[1]Hoja1!OC16</f>
        <v>7253.505000000001</v>
      </c>
      <c r="NL14" s="596">
        <f>[1]Hoja1!OD16</f>
        <v>6240.4832000000006</v>
      </c>
      <c r="NM14" s="596">
        <f>[1]Hoja1!OE16</f>
        <v>10238.300499999999</v>
      </c>
      <c r="NN14" s="596">
        <f>[1]Hoja1!OF16</f>
        <v>14036.991999999998</v>
      </c>
      <c r="NO14" s="596">
        <f>[1]Hoja1!OG16</f>
        <v>17453.905199999997</v>
      </c>
      <c r="NP14" s="596">
        <f>[1]Hoja1!OI16</f>
        <v>10927.3395</v>
      </c>
      <c r="NQ14" s="596">
        <f>[1]Hoja1!OJ16</f>
        <v>6121.3635000000004</v>
      </c>
      <c r="NR14" s="596">
        <f>[1]Hoja1!OK16</f>
        <v>7944.1949999999997</v>
      </c>
      <c r="NS14" s="596">
        <f>[1]Hoja1!OL16</f>
        <v>5328.8620000000001</v>
      </c>
      <c r="NT14" s="596">
        <f>[1]Hoja1!OM16</f>
        <v>7608.445999999999</v>
      </c>
      <c r="NU14" s="596">
        <f>[1]Hoja1!ON16</f>
        <v>9201.5928000000004</v>
      </c>
      <c r="NV14" s="596">
        <f>[1]Hoja1!OO16</f>
        <v>14070.816000000001</v>
      </c>
      <c r="NW14" s="596">
        <f>[1]Hoja1!OQ16</f>
        <v>5331.8265000000001</v>
      </c>
      <c r="NX14" s="596">
        <f>[1]Hoja1!OR16</f>
        <v>5718.4260000000004</v>
      </c>
      <c r="NY14" s="596">
        <f>[1]Hoja1!OS16</f>
        <v>4377.3240000000005</v>
      </c>
      <c r="NZ14" s="596">
        <f>[1]Hoja1!OT16</f>
        <v>5982.0970000000007</v>
      </c>
      <c r="OA14" s="596">
        <f>[1]Hoja1!OU16</f>
        <v>8502.7640999999985</v>
      </c>
      <c r="OB14" s="596">
        <f>[1]Hoja1!OV16</f>
        <v>5812.5369999999994</v>
      </c>
      <c r="OC14" s="596">
        <f>[1]Hoja1!OW16</f>
        <v>18461.921399999999</v>
      </c>
      <c r="OD14" s="596">
        <f>[1]Hoja1!OY16</f>
        <v>4999.7115000000003</v>
      </c>
      <c r="OE14" s="596">
        <f>[1]Hoja1!OZ16</f>
        <v>6544.1355000000003</v>
      </c>
      <c r="OF14" s="596">
        <f>[1]Hoja1!PA16</f>
        <v>4071.2175000000002</v>
      </c>
      <c r="OG14" s="596">
        <f>[1]Hoja1!PB16</f>
        <v>2828.1435000000001</v>
      </c>
      <c r="OH14" s="596">
        <f>[1]Hoja1!PC16</f>
        <v>7093.9930999999988</v>
      </c>
      <c r="OI14" s="596">
        <f>[1]Hoja1!PD16</f>
        <v>10893.9051</v>
      </c>
      <c r="OJ14" s="596">
        <f>[1]Hoja1!PE16</f>
        <v>13196.1492</v>
      </c>
      <c r="OK14">
        <f>[2]SUC!B43</f>
        <v>8987.5653750000001</v>
      </c>
      <c r="OL14">
        <f>[2]SUC!C43</f>
        <v>8141.3921249999994</v>
      </c>
      <c r="OM14">
        <f>[2]SUC!D43</f>
        <v>8806.6417500000007</v>
      </c>
      <c r="ON14">
        <f>[2]SUC!E43</f>
        <v>8839.4422500000001</v>
      </c>
      <c r="OO14">
        <f>[2]SUC!F43</f>
        <v>8698.4561250000006</v>
      </c>
      <c r="OP14">
        <f>[2]SUC!G43</f>
        <v>10748.819249999999</v>
      </c>
      <c r="OQ14">
        <f>[2]SUC!H43</f>
        <v>18881.71875</v>
      </c>
      <c r="OR14" s="712">
        <v>11216.56</v>
      </c>
      <c r="OS14" s="712">
        <v>9388.2099999999991</v>
      </c>
      <c r="OT14" s="712">
        <v>12977.11</v>
      </c>
      <c r="OU14" s="712">
        <v>14519.35</v>
      </c>
      <c r="OV14" s="712">
        <v>9417.82</v>
      </c>
      <c r="OW14" s="712">
        <v>11072.75</v>
      </c>
      <c r="OX14" s="712">
        <v>18907.419999999998</v>
      </c>
      <c r="OY14" s="741">
        <v>7551</v>
      </c>
      <c r="OZ14" s="741">
        <v>10426</v>
      </c>
      <c r="PA14" s="741">
        <v>9775</v>
      </c>
      <c r="PB14" s="741">
        <v>8559</v>
      </c>
      <c r="PC14" s="741">
        <v>9641</v>
      </c>
      <c r="PD14" s="741">
        <v>11202</v>
      </c>
      <c r="PE14" s="741">
        <v>23131</v>
      </c>
      <c r="PF14" s="712">
        <v>11769.24</v>
      </c>
      <c r="PG14" s="712">
        <v>8526.7960000000003</v>
      </c>
      <c r="PH14" s="712">
        <v>7676.5209999999997</v>
      </c>
      <c r="PI14" s="712">
        <v>10487.72</v>
      </c>
      <c r="PJ14" s="712">
        <v>7698.3190000000004</v>
      </c>
      <c r="PK14" s="712">
        <v>10007.530000000001</v>
      </c>
      <c r="PL14" s="712">
        <v>16489.689999999999</v>
      </c>
      <c r="PM14" s="712">
        <v>7933.84</v>
      </c>
      <c r="PN14" s="712">
        <v>6860.19</v>
      </c>
      <c r="PO14" s="712">
        <v>7282.26</v>
      </c>
      <c r="PP14" s="712">
        <v>7449.35</v>
      </c>
      <c r="PQ14" s="712">
        <v>7929.77</v>
      </c>
      <c r="PR14" s="712">
        <v>9386.85</v>
      </c>
      <c r="PS14" s="712">
        <v>16420.73</v>
      </c>
      <c r="PT14" s="717">
        <v>9614.3083000000006</v>
      </c>
      <c r="PU14" s="717">
        <v>7896.2012199999999</v>
      </c>
      <c r="PV14" s="717">
        <v>8138.4697800000004</v>
      </c>
      <c r="PW14" s="717">
        <v>7907.0175300000001</v>
      </c>
      <c r="PX14" s="717">
        <v>8016.1361299999999</v>
      </c>
      <c r="PY14" s="717">
        <v>8904.7744600000005</v>
      </c>
      <c r="PZ14" s="717">
        <v>13803.6276</v>
      </c>
      <c r="QA14" s="108">
        <v>7565.58</v>
      </c>
      <c r="QB14" s="108">
        <v>6957.63</v>
      </c>
      <c r="QC14" s="108">
        <v>7394.61</v>
      </c>
      <c r="QD14" s="108">
        <v>7203.93</v>
      </c>
      <c r="QE14" s="108">
        <v>7682.85</v>
      </c>
      <c r="QF14" s="108">
        <v>9144.42</v>
      </c>
      <c r="QG14" s="108">
        <v>14907.99</v>
      </c>
      <c r="QH14" s="108">
        <v>8121.55</v>
      </c>
      <c r="QI14" s="108">
        <v>9919.19</v>
      </c>
      <c r="QJ14" s="108">
        <v>9823.0499999999993</v>
      </c>
      <c r="QK14" s="108">
        <v>10016.31</v>
      </c>
      <c r="QL14" s="108">
        <v>11459.54</v>
      </c>
      <c r="QM14" s="108">
        <v>6359.25</v>
      </c>
      <c r="QN14" s="108">
        <v>14737.64</v>
      </c>
      <c r="QO14" s="596">
        <v>12154.50908</v>
      </c>
      <c r="QP14" s="596">
        <v>8746.060254</v>
      </c>
      <c r="QQ14" s="596">
        <v>9031.7519530000009</v>
      </c>
      <c r="QR14" s="596">
        <v>9224.7579110000006</v>
      </c>
      <c r="QS14" s="596">
        <v>9977.5489249999991</v>
      </c>
      <c r="QT14" s="596">
        <v>11902.642379999999</v>
      </c>
      <c r="QU14" s="596">
        <v>24312.728520000001</v>
      </c>
      <c r="QV14" s="712">
        <v>12185.61</v>
      </c>
      <c r="QW14" s="712">
        <v>8924.02</v>
      </c>
      <c r="QX14" s="712">
        <v>9266.23</v>
      </c>
      <c r="QY14" s="712">
        <v>9223.4500000000007</v>
      </c>
      <c r="QZ14" s="712">
        <v>9141.5</v>
      </c>
      <c r="RA14" s="712">
        <v>11321.48</v>
      </c>
      <c r="RB14" s="712">
        <v>22127.87</v>
      </c>
      <c r="RC14" s="108">
        <v>10398.450000000001</v>
      </c>
      <c r="RD14" s="108">
        <v>8115.87</v>
      </c>
      <c r="RE14" s="108">
        <v>8386.4699999999993</v>
      </c>
      <c r="RF14" s="108">
        <v>8389.7199999999993</v>
      </c>
      <c r="RG14" s="108">
        <v>8928.2199999999993</v>
      </c>
      <c r="RH14" s="108">
        <v>10448.19</v>
      </c>
      <c r="RI14" s="108">
        <v>18977.21</v>
      </c>
      <c r="RJ14" s="108">
        <v>11202.17</v>
      </c>
      <c r="RK14" s="108">
        <v>9330.64</v>
      </c>
      <c r="RL14" s="108">
        <v>10169.27</v>
      </c>
      <c r="RM14" s="108">
        <v>9922.3799999999992</v>
      </c>
      <c r="RN14" s="108">
        <v>11184.19</v>
      </c>
      <c r="RO14" s="108">
        <v>14358.93</v>
      </c>
      <c r="RP14" s="108">
        <v>26706.68</v>
      </c>
      <c r="RQ14">
        <v>13964.014450000001</v>
      </c>
      <c r="RR14">
        <v>10519.34189</v>
      </c>
      <c r="RS14">
        <v>10780.47373</v>
      </c>
      <c r="RT14">
        <v>9837.2538089999998</v>
      </c>
      <c r="RU14">
        <v>10305.71738</v>
      </c>
      <c r="RV14">
        <v>13130.316510000001</v>
      </c>
      <c r="RW14">
        <v>23447.34863</v>
      </c>
      <c r="RX14">
        <v>14832.412270000001</v>
      </c>
      <c r="RY14">
        <v>11540.78066</v>
      </c>
      <c r="RZ14">
        <v>16872.96083</v>
      </c>
      <c r="SA14">
        <v>15474.6427</v>
      </c>
      <c r="SB14">
        <v>15949.12693</v>
      </c>
      <c r="SC14">
        <v>18108.144950000002</v>
      </c>
      <c r="SD14">
        <v>32535.857069999998</v>
      </c>
      <c r="SE14">
        <v>16056.6803</v>
      </c>
      <c r="SF14">
        <v>11166.19679</v>
      </c>
      <c r="SG14">
        <v>12957.246789999999</v>
      </c>
      <c r="SH14">
        <v>9904.5420470000008</v>
      </c>
      <c r="SI14">
        <v>10256.196110000001</v>
      </c>
      <c r="SJ14">
        <v>12329.62098</v>
      </c>
      <c r="SK14">
        <v>20123.691579999999</v>
      </c>
      <c r="SL14" s="108">
        <v>10441.94</v>
      </c>
      <c r="SM14" s="108">
        <v>8575.48</v>
      </c>
      <c r="SN14" s="108">
        <v>9734.23</v>
      </c>
      <c r="SO14" s="108">
        <v>8277.06</v>
      </c>
      <c r="SP14" s="108">
        <v>9930.81</v>
      </c>
      <c r="SQ14" s="108">
        <v>12195.34</v>
      </c>
      <c r="SR14" s="108">
        <v>19528.29</v>
      </c>
      <c r="SS14" s="108">
        <v>11679.68</v>
      </c>
      <c r="ST14" s="108">
        <v>9033.9500000000007</v>
      </c>
      <c r="SU14" s="108">
        <v>9918.9</v>
      </c>
      <c r="SV14" s="108">
        <v>9206.9599999999991</v>
      </c>
      <c r="SW14" s="108">
        <v>10447.18</v>
      </c>
      <c r="SX14" s="108">
        <v>12509.05</v>
      </c>
      <c r="SY14" s="108">
        <v>20671.18</v>
      </c>
      <c r="SZ14" s="108">
        <v>12157.67</v>
      </c>
      <c r="TA14" s="108">
        <v>9708.94</v>
      </c>
      <c r="TB14" s="108">
        <v>10606.83</v>
      </c>
      <c r="TC14" s="108">
        <v>10492.82</v>
      </c>
      <c r="TD14" s="108">
        <v>10966.15</v>
      </c>
      <c r="TE14" s="108">
        <v>13250.19</v>
      </c>
      <c r="TF14" s="108">
        <v>22336.78</v>
      </c>
      <c r="TG14" s="108">
        <v>14019.59</v>
      </c>
      <c r="TH14" s="108">
        <v>11672.52</v>
      </c>
      <c r="TI14" s="108">
        <v>11943.77</v>
      </c>
      <c r="TJ14" s="108">
        <v>11355.83</v>
      </c>
      <c r="TK14" s="108">
        <v>11449.17</v>
      </c>
      <c r="TL14" s="108">
        <v>13133.28</v>
      </c>
      <c r="TM14" s="108">
        <v>23056.18</v>
      </c>
      <c r="TN14" s="596">
        <v>17326.627359999999</v>
      </c>
      <c r="TO14" s="596">
        <v>13563.92122</v>
      </c>
      <c r="TP14" s="596">
        <v>13971.9112</v>
      </c>
      <c r="TQ14" s="596">
        <v>14391.34606</v>
      </c>
      <c r="TR14" s="596">
        <v>15106.447840000001</v>
      </c>
      <c r="TS14" s="596">
        <v>18836.437839999999</v>
      </c>
      <c r="TT14" s="596">
        <v>30116.968519999999</v>
      </c>
      <c r="TU14" s="108">
        <v>13007.71</v>
      </c>
      <c r="TV14" s="108">
        <v>10624.56</v>
      </c>
      <c r="TW14" s="108">
        <v>10122.65</v>
      </c>
      <c r="TX14" s="108">
        <v>10159.27</v>
      </c>
      <c r="TY14" s="108">
        <v>10249.65</v>
      </c>
      <c r="TZ14" s="108">
        <v>12741.89</v>
      </c>
      <c r="UA14" s="108">
        <v>22033.72</v>
      </c>
      <c r="UB14" s="108">
        <v>10314.65</v>
      </c>
      <c r="UC14" s="108">
        <v>12764.28</v>
      </c>
      <c r="UD14" s="108">
        <v>13819.39</v>
      </c>
      <c r="UE14" s="108">
        <v>15913.32</v>
      </c>
      <c r="UF14" s="108">
        <v>15096.77</v>
      </c>
      <c r="UG14" s="108">
        <v>16433.43</v>
      </c>
      <c r="UH14" s="108">
        <v>27474.720000000001</v>
      </c>
      <c r="UI14" s="108">
        <v>16777.93</v>
      </c>
      <c r="UJ14" s="108">
        <v>12206.69</v>
      </c>
      <c r="UK14" s="108">
        <v>13014.83</v>
      </c>
      <c r="UL14" s="108">
        <v>14603.86</v>
      </c>
      <c r="UM14" s="108">
        <v>12914.17</v>
      </c>
      <c r="UN14" s="108">
        <v>16621.490000000002</v>
      </c>
      <c r="UO14" s="108">
        <v>27536.39</v>
      </c>
      <c r="UP14" s="108">
        <v>13125.58</v>
      </c>
      <c r="UQ14" s="108">
        <v>9985.42</v>
      </c>
      <c r="UR14" s="108">
        <v>9732.07</v>
      </c>
      <c r="US14" s="108">
        <v>10181.959999999999</v>
      </c>
      <c r="UT14" s="108">
        <v>10203</v>
      </c>
      <c r="UU14" s="108">
        <v>12631.64</v>
      </c>
      <c r="UV14" s="108">
        <v>18194.400000000001</v>
      </c>
      <c r="UW14" s="596">
        <v>12575.22373</v>
      </c>
      <c r="UX14" s="596">
        <v>9948.9520510000002</v>
      </c>
      <c r="UY14" s="596">
        <v>10289.081050000001</v>
      </c>
      <c r="UZ14" s="596">
        <v>10704.617679999999</v>
      </c>
      <c r="VA14" s="596">
        <v>11477.259470000001</v>
      </c>
      <c r="VB14" s="596">
        <v>13805.13164</v>
      </c>
      <c r="VC14" s="596">
        <v>21686.74726</v>
      </c>
      <c r="VD14" s="108">
        <v>11640.44</v>
      </c>
      <c r="VE14" s="108">
        <v>9513.6</v>
      </c>
      <c r="VF14" s="108">
        <v>10254.870000000001</v>
      </c>
      <c r="VG14" s="108">
        <v>10196.76</v>
      </c>
      <c r="VH14" s="108">
        <v>10467.32</v>
      </c>
      <c r="VI14" s="108">
        <v>12244.16</v>
      </c>
      <c r="VJ14" s="108">
        <v>19785.810000000001</v>
      </c>
      <c r="VK14" s="108">
        <v>10449.48</v>
      </c>
      <c r="VL14" s="108">
        <v>8966.33</v>
      </c>
      <c r="VM14" s="108">
        <v>9287.77</v>
      </c>
      <c r="VN14" s="108">
        <v>9289.8799999999992</v>
      </c>
      <c r="VO14" s="108">
        <v>9612.73</v>
      </c>
      <c r="VP14" s="108">
        <v>10230.33</v>
      </c>
      <c r="VQ14" s="108">
        <v>15768.27</v>
      </c>
      <c r="VR14" s="108">
        <v>12023.42563</v>
      </c>
      <c r="VS14" s="108">
        <v>9990.8450690000009</v>
      </c>
      <c r="VT14" s="108">
        <v>9687.4207040000001</v>
      </c>
      <c r="VU14" s="108">
        <v>9771.5096190000004</v>
      </c>
      <c r="VV14" s="108">
        <v>10315.18586</v>
      </c>
      <c r="VW14" s="108">
        <v>11706.151900000001</v>
      </c>
      <c r="VX14" s="108">
        <v>16473.850930000001</v>
      </c>
      <c r="VY14" s="752">
        <v>13064.85</v>
      </c>
      <c r="VZ14" s="752">
        <v>10626.78</v>
      </c>
      <c r="WA14" s="752">
        <v>10347.42</v>
      </c>
      <c r="WB14" s="752">
        <v>10306.27</v>
      </c>
      <c r="WC14" s="752">
        <v>10865.66</v>
      </c>
      <c r="WD14" s="752">
        <v>13162.02</v>
      </c>
      <c r="WE14" s="752">
        <v>20320.48</v>
      </c>
      <c r="WF14" s="108">
        <v>12414.03</v>
      </c>
      <c r="WG14" s="108">
        <v>10643.85</v>
      </c>
      <c r="WH14" s="108">
        <v>10615.93</v>
      </c>
      <c r="WI14" s="108">
        <v>10800.32</v>
      </c>
      <c r="WJ14" s="108">
        <v>11551.92</v>
      </c>
      <c r="WK14" s="108">
        <v>12812.26</v>
      </c>
      <c r="WL14" s="108">
        <v>18238.439999999999</v>
      </c>
      <c r="WM14" s="108">
        <v>10257.209999999999</v>
      </c>
      <c r="WN14" s="108">
        <v>8647.6</v>
      </c>
      <c r="WO14" s="108">
        <v>8660.27</v>
      </c>
      <c r="WP14" s="108">
        <v>8795.16</v>
      </c>
      <c r="WQ14" s="108">
        <v>9286.67</v>
      </c>
      <c r="WR14" s="108">
        <v>10399.82</v>
      </c>
      <c r="WS14" s="108">
        <v>15093.05</v>
      </c>
      <c r="WT14" s="108">
        <v>11066.818359999999</v>
      </c>
      <c r="WU14" s="108">
        <v>9104.5387690000007</v>
      </c>
      <c r="WV14" s="108">
        <v>9181.4208739999995</v>
      </c>
      <c r="WW14" s="108">
        <v>9027.6212890000006</v>
      </c>
      <c r="WX14" s="108">
        <v>9388.5393559999993</v>
      </c>
      <c r="WY14" s="108">
        <v>10811.377979999999</v>
      </c>
      <c r="WZ14" s="108">
        <v>15865.125980000001</v>
      </c>
      <c r="XA14" s="108">
        <v>11403.93</v>
      </c>
      <c r="XB14" s="108">
        <v>9791.73</v>
      </c>
      <c r="XC14" s="108">
        <v>9882.57</v>
      </c>
      <c r="XD14" s="108">
        <v>10063.9</v>
      </c>
      <c r="XE14" s="108">
        <v>10482.83</v>
      </c>
      <c r="XF14" s="108">
        <v>11729.71</v>
      </c>
      <c r="XG14" s="108">
        <v>16231.6</v>
      </c>
      <c r="XH14" s="108">
        <v>10624.606519999999</v>
      </c>
      <c r="XI14" s="108">
        <v>9066.0398550000009</v>
      </c>
      <c r="XJ14" s="108">
        <v>9078.9048280000006</v>
      </c>
      <c r="XK14" s="108">
        <v>9164.4924549999996</v>
      </c>
      <c r="XL14" s="108">
        <v>9796.2143550000001</v>
      </c>
      <c r="XM14" s="108">
        <v>10976.29977</v>
      </c>
      <c r="XN14" s="108">
        <v>15873.690549999999</v>
      </c>
      <c r="XO14" s="108">
        <v>18888.477500000001</v>
      </c>
      <c r="XP14" s="108">
        <v>10460.412990000001</v>
      </c>
      <c r="XQ14" s="108">
        <v>9864.6720580000001</v>
      </c>
      <c r="XR14" s="108">
        <v>11039.532370000001</v>
      </c>
      <c r="XS14" s="108">
        <v>10531.355939999999</v>
      </c>
      <c r="XT14" s="108">
        <v>10916.450629999999</v>
      </c>
      <c r="XU14" s="108">
        <v>12691.2569</v>
      </c>
      <c r="XV14" s="108">
        <v>17653.585760000002</v>
      </c>
      <c r="XW14" s="108">
        <v>10487.57922</v>
      </c>
      <c r="XX14" s="108">
        <v>10080.023020000001</v>
      </c>
      <c r="XY14" s="108">
        <v>10356.16641</v>
      </c>
      <c r="XZ14" s="108">
        <v>10129.188700000001</v>
      </c>
      <c r="YA14" s="108">
        <v>11352.885480000001</v>
      </c>
      <c r="YB14" s="108">
        <v>14026.905419999999</v>
      </c>
      <c r="YC14" s="108">
        <v>14662.00325</v>
      </c>
      <c r="YD14" s="108">
        <v>12288.725769999999</v>
      </c>
      <c r="YE14" s="108">
        <v>10573.429270000001</v>
      </c>
      <c r="YF14" s="108">
        <v>10663.240889999999</v>
      </c>
      <c r="YG14" s="108">
        <v>10162.64524</v>
      </c>
      <c r="YH14" s="108">
        <v>10807.72543</v>
      </c>
      <c r="YI14" s="108">
        <v>20424.346539999999</v>
      </c>
      <c r="YJ14" s="108">
        <v>21624.22</v>
      </c>
      <c r="YK14" s="108">
        <v>19552.64</v>
      </c>
      <c r="YL14" s="108">
        <v>13596.37</v>
      </c>
      <c r="YM14" s="108">
        <v>13934.54</v>
      </c>
      <c r="YN14" s="108">
        <v>14851.83</v>
      </c>
      <c r="YO14" s="108">
        <v>15114.86</v>
      </c>
      <c r="YP14" s="108">
        <v>30758.2</v>
      </c>
      <c r="YQ14" s="108">
        <v>14386.76</v>
      </c>
      <c r="YR14" s="108">
        <v>12460.98</v>
      </c>
      <c r="YS14" s="108">
        <v>15179.73</v>
      </c>
      <c r="YT14" s="108">
        <v>16425.830000000002</v>
      </c>
      <c r="YU14" s="108">
        <v>25261.8</v>
      </c>
      <c r="YV14" s="108">
        <v>10082.06</v>
      </c>
      <c r="YW14" s="108">
        <v>19484.43</v>
      </c>
      <c r="YX14" s="756" t="s">
        <v>621</v>
      </c>
      <c r="YY14" s="756" t="s">
        <v>622</v>
      </c>
      <c r="YZ14" s="756" t="s">
        <v>623</v>
      </c>
      <c r="ZA14" s="756" t="s">
        <v>624</v>
      </c>
      <c r="ZB14" s="756" t="s">
        <v>625</v>
      </c>
      <c r="ZC14" s="756" t="s">
        <v>626</v>
      </c>
      <c r="ZD14" s="756" t="s">
        <v>627</v>
      </c>
      <c r="ZE14">
        <v>9815</v>
      </c>
      <c r="ZF14">
        <v>12762</v>
      </c>
      <c r="ZG14">
        <v>11659</v>
      </c>
      <c r="ZH14">
        <v>12137</v>
      </c>
      <c r="ZI14">
        <v>13571</v>
      </c>
      <c r="ZJ14">
        <v>17581</v>
      </c>
      <c r="ZK14">
        <v>30012</v>
      </c>
      <c r="ZL14">
        <v>18739.59</v>
      </c>
      <c r="ZM14">
        <v>17957.13</v>
      </c>
      <c r="ZN14">
        <v>18101.84</v>
      </c>
      <c r="ZO14">
        <v>18481.91</v>
      </c>
      <c r="ZP14">
        <v>18402.66</v>
      </c>
      <c r="ZQ14">
        <v>23508.3</v>
      </c>
      <c r="ZR14">
        <v>37075.120000000003</v>
      </c>
      <c r="ZS14" s="108">
        <v>22952.07</v>
      </c>
      <c r="ZT14" s="108">
        <v>18847.05</v>
      </c>
      <c r="ZU14" s="108">
        <v>19519.349999999999</v>
      </c>
      <c r="ZV14" s="108">
        <v>22190.99</v>
      </c>
      <c r="ZW14" s="108">
        <v>22898.57</v>
      </c>
      <c r="ZX14" s="108">
        <v>26293.59</v>
      </c>
      <c r="ZY14" s="108">
        <v>38237.129999999997</v>
      </c>
      <c r="ZZ14" s="108">
        <v>23743.491628260545</v>
      </c>
      <c r="AAA14" s="108">
        <v>21849.562420193077</v>
      </c>
      <c r="AAB14" s="108">
        <v>20323.998422790341</v>
      </c>
      <c r="AAC14" s="108">
        <v>23061.063102335185</v>
      </c>
      <c r="AAD14" s="108">
        <v>25459.355619407528</v>
      </c>
      <c r="AAE14" s="108">
        <v>29653.363724662591</v>
      </c>
      <c r="AAF14" s="108">
        <v>46490.104996891336</v>
      </c>
      <c r="AAG14" s="108">
        <v>30867.357252267491</v>
      </c>
      <c r="AAH14" s="108">
        <v>28695.349383494104</v>
      </c>
      <c r="AAI14" s="108">
        <v>28758.802292787535</v>
      </c>
      <c r="AAJ14" s="108">
        <v>30871.112907047544</v>
      </c>
      <c r="AAK14" s="108">
        <v>35256.668124692842</v>
      </c>
      <c r="AAL14" s="108">
        <v>37252.596719083682</v>
      </c>
      <c r="AAM14" s="108">
        <v>54554.943693178619</v>
      </c>
      <c r="AAN14" s="596">
        <f>'Tabla de Proyecciones'!AAN14*1.032493958</f>
        <v>45731.907168919759</v>
      </c>
      <c r="AAO14" s="596">
        <v>40356.535822290236</v>
      </c>
      <c r="AAP14" s="596">
        <f>46232.4480135651-3000</f>
        <v>43232.448013565103</v>
      </c>
      <c r="AAQ14" s="596">
        <v>43537.307038420455</v>
      </c>
      <c r="AAR14" s="596">
        <v>45631.581216847058</v>
      </c>
      <c r="AAS14" s="596">
        <f>49838.7535856403+3000</f>
        <v>52838.753585640297</v>
      </c>
      <c r="AAT14" s="596">
        <v>66731.77</v>
      </c>
      <c r="AAU14" s="596">
        <f t="shared" ca="1" si="0"/>
        <v>57131.871329761809</v>
      </c>
      <c r="AAV14" s="596">
        <v>83337.311028120574</v>
      </c>
      <c r="AAW14" s="596">
        <f t="shared" ca="1" si="0"/>
        <v>50616.520351610103</v>
      </c>
      <c r="AAX14" s="348">
        <v>0</v>
      </c>
      <c r="AAY14" s="596">
        <f t="shared" ca="1" si="1"/>
        <v>18876.507114083357</v>
      </c>
      <c r="AAZ14" s="596">
        <f t="shared" ca="1" si="1"/>
        <v>17588.655520180622</v>
      </c>
      <c r="ABA14" s="596">
        <f t="shared" ca="1" si="1"/>
        <v>24015.382387581023</v>
      </c>
      <c r="ABB14" s="596">
        <f t="shared" ca="1" si="1"/>
        <v>14047.345011877016</v>
      </c>
      <c r="ABC14" s="596">
        <f t="shared" ca="1" si="1"/>
        <v>12643.594050881837</v>
      </c>
      <c r="ABD14" s="596">
        <f t="shared" ca="1" si="1"/>
        <v>15461.251826489239</v>
      </c>
      <c r="ABE14" s="348">
        <v>0</v>
      </c>
      <c r="ABF14" s="596">
        <f t="shared" ca="1" si="1"/>
        <v>14202.426602398338</v>
      </c>
      <c r="ABG14" s="596">
        <f t="shared" ca="1" si="1"/>
        <v>12713.368285269536</v>
      </c>
      <c r="ABH14" s="596">
        <f t="shared" ca="1" si="1"/>
        <v>11126.075600619957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</row>
    <row r="15" spans="1:767">
      <c r="A15" s="598" t="s">
        <v>22</v>
      </c>
      <c r="B15" s="596">
        <f>H48*B$33</f>
        <v>0</v>
      </c>
      <c r="C15" s="596">
        <f>H48*C$33</f>
        <v>12647.543457024001</v>
      </c>
      <c r="D15" s="596">
        <f>H48*D$33</f>
        <v>11930.503766496</v>
      </c>
      <c r="E15" s="596">
        <f>H48*E$33</f>
        <v>10764.234390336002</v>
      </c>
      <c r="F15" s="596">
        <f>H48*F$33</f>
        <v>11904.586669248001</v>
      </c>
      <c r="G15" s="596">
        <f>H48*G$33</f>
        <v>15317.004473568002</v>
      </c>
      <c r="H15" s="596">
        <f>H48*H$33</f>
        <v>23826.451403327999</v>
      </c>
      <c r="I15" s="596">
        <f>O48*I$33</f>
        <v>7868.6026624800006</v>
      </c>
      <c r="J15" s="596">
        <f>O48*J$33</f>
        <v>7690.2212419200005</v>
      </c>
      <c r="K15" s="596">
        <f>O48*K$33</f>
        <v>7802.5354696800005</v>
      </c>
      <c r="L15" s="596">
        <f>O48*L$33</f>
        <v>7630.7607684000004</v>
      </c>
      <c r="M15" s="596">
        <f>O48*M$33</f>
        <v>8443.3872398399999</v>
      </c>
      <c r="N15" s="596">
        <f>O48*N$33</f>
        <v>10392.36942744</v>
      </c>
      <c r="O15" s="596">
        <f>O48*O$33</f>
        <v>16239.31599024</v>
      </c>
      <c r="P15" s="596">
        <f>V48*P$33</f>
        <v>8446.0665423680002</v>
      </c>
      <c r="Q15" s="596">
        <f>V48*Q$33</f>
        <v>9027.8458422880012</v>
      </c>
      <c r="R15" s="596">
        <f>V48*R$33</f>
        <v>7836.9093930400013</v>
      </c>
      <c r="S15" s="596">
        <f>V48*S$33</f>
        <v>8042.2432636000003</v>
      </c>
      <c r="T15" s="596">
        <f>V48*T$33</f>
        <v>8569.2668647040009</v>
      </c>
      <c r="U15" s="596">
        <f>V48*U$33</f>
        <v>10848.472827920001</v>
      </c>
      <c r="V15" s="596">
        <f>V48*V$33</f>
        <v>15673.818786080003</v>
      </c>
      <c r="W15" s="596">
        <f>AC48*W$33</f>
        <v>11877.292153440001</v>
      </c>
      <c r="X15" s="596">
        <f>AC48*X$33</f>
        <v>12695.420057040001</v>
      </c>
      <c r="Y15" s="596">
        <f>AC48*Y$33</f>
        <v>11020.664113200002</v>
      </c>
      <c r="Z15" s="596">
        <f>AC48*Z$33</f>
        <v>11309.415138</v>
      </c>
      <c r="AA15" s="596">
        <f>AC48*AA$33</f>
        <v>12050.542768320003</v>
      </c>
      <c r="AB15" s="596">
        <f>AC48*AB$33</f>
        <v>15255.679143600002</v>
      </c>
      <c r="AC15" s="596">
        <f>AC48*AC$33</f>
        <v>22041.328226400004</v>
      </c>
      <c r="AD15" s="596">
        <f>AJ48*AD$33</f>
        <v>11937.5702208</v>
      </c>
      <c r="AE15" s="596">
        <f>AJ48*AE$33</f>
        <v>11666.945203200001</v>
      </c>
      <c r="AF15" s="596">
        <f>AJ48*AF$33</f>
        <v>11837.338732799999</v>
      </c>
      <c r="AG15" s="596">
        <f>AJ48*AG$33</f>
        <v>11576.736864</v>
      </c>
      <c r="AH15" s="596">
        <f>AJ48*AH$33</f>
        <v>12809.5841664</v>
      </c>
      <c r="AI15" s="596">
        <f>AJ48*AI$33</f>
        <v>15766.413062399999</v>
      </c>
      <c r="AJ15" s="596">
        <f>AJ48*AJ$33</f>
        <v>24636.8997504</v>
      </c>
      <c r="AK15" s="596">
        <f>AQ48*AK$33</f>
        <v>9165.0170214225018</v>
      </c>
      <c r="AL15" s="596">
        <f>AQ48*AL$33</f>
        <v>8957.2458546900016</v>
      </c>
      <c r="AM15" s="596">
        <f>AQ48*AM$33</f>
        <v>9088.0647374475011</v>
      </c>
      <c r="AN15" s="596">
        <f>AQ48*AN$33</f>
        <v>8887.9887991125015</v>
      </c>
      <c r="AO15" s="596">
        <f>AQ48*AO$33</f>
        <v>9834.5018920050006</v>
      </c>
      <c r="AP15" s="596">
        <f>AQ48*AP$33</f>
        <v>12104.594269267502</v>
      </c>
      <c r="AQ15" s="596">
        <f>AQ48*AQ$33</f>
        <v>18914.871401055003</v>
      </c>
      <c r="AR15" s="596">
        <f>[1]Hoja1!D17</f>
        <v>7859.73</v>
      </c>
      <c r="AS15" s="596">
        <f>[1]Hoja1!E17</f>
        <v>8608.2800000000007</v>
      </c>
      <c r="AT15" s="596">
        <f>[1]Hoja1!F17</f>
        <v>24806.99</v>
      </c>
      <c r="AU15" s="596">
        <f>[1]Hoja1!G17</f>
        <v>11250.86</v>
      </c>
      <c r="AV15" s="596">
        <f>[1]Hoja1!H17</f>
        <v>10846.78</v>
      </c>
      <c r="AW15" s="596">
        <f>[1]Hoja1!I17</f>
        <v>15657.21</v>
      </c>
      <c r="AX15" s="596">
        <f>[1]Hoja1!J17</f>
        <v>14020.55</v>
      </c>
      <c r="AY15" s="596">
        <f>[1]Hoja1!L17</f>
        <v>4696.1000000000004</v>
      </c>
      <c r="AZ15" s="596">
        <f>[1]Hoja1!M17</f>
        <v>9214.24</v>
      </c>
      <c r="BA15" s="596">
        <f>[1]Hoja1!N17</f>
        <v>9704.83</v>
      </c>
      <c r="BB15" s="596">
        <f>[1]Hoja1!O17</f>
        <v>8770.43</v>
      </c>
      <c r="BC15" s="596">
        <f>[1]Hoja1!P17</f>
        <v>8267.3700000000008</v>
      </c>
      <c r="BD15" s="596">
        <f>[1]Hoja1!Q17</f>
        <v>10390.01</v>
      </c>
      <c r="BE15" s="596">
        <f>[1]Hoja1!R17</f>
        <v>23825.17</v>
      </c>
      <c r="BF15" s="596">
        <f>[1]Hoja1!U17</f>
        <v>6507.84</v>
      </c>
      <c r="BG15" s="596">
        <f>[1]Hoja1!V17</f>
        <v>19400.12</v>
      </c>
      <c r="BH15" s="596">
        <f>[1]Hoja1!W17</f>
        <v>10602.08</v>
      </c>
      <c r="BI15" s="596">
        <f>[1]Hoja1!X17</f>
        <v>9641.16</v>
      </c>
      <c r="BJ15" s="596">
        <f>[1]Hoja1!Y17</f>
        <v>13642.97</v>
      </c>
      <c r="BK15" s="596">
        <f>[1]Hoja1!Z17</f>
        <v>14973.75</v>
      </c>
      <c r="BL15" s="596">
        <f>[1]Hoja1!AA17</f>
        <v>24025.21</v>
      </c>
      <c r="BM15" s="596">
        <f>[1]Hoja1!AC17</f>
        <v>5225.08</v>
      </c>
      <c r="BN15" s="596">
        <f>[1]Hoja1!AD17</f>
        <v>13404.97</v>
      </c>
      <c r="BO15" s="596">
        <f>[1]Hoja1!AE17</f>
        <v>11815.23</v>
      </c>
      <c r="BP15" s="596">
        <f>[1]Hoja1!AF17</f>
        <v>4793.33</v>
      </c>
      <c r="BQ15" s="596">
        <f>[1]Hoja1!AG17</f>
        <v>12412.28</v>
      </c>
      <c r="BR15" s="596">
        <f>[1]Hoja1!AH17</f>
        <v>12946.79</v>
      </c>
      <c r="BS15" s="596">
        <f>[1]Hoja1!AI17</f>
        <v>21627.200000000001</v>
      </c>
      <c r="BT15" s="596">
        <f>[1]Hoja1!AK17</f>
        <v>11349.618</v>
      </c>
      <c r="BU15" s="596">
        <f>[1]Hoja1!AL17</f>
        <v>10890.155000000001</v>
      </c>
      <c r="BV15" s="596">
        <f>[1]Hoja1!AM17</f>
        <v>12425.875000000002</v>
      </c>
      <c r="BW15" s="596">
        <f>[1]Hoja1!AN17</f>
        <v>23714.425999999999</v>
      </c>
      <c r="BX15" s="596">
        <f>[1]Hoja1!AO17</f>
        <v>10500.105</v>
      </c>
      <c r="BY15" s="596">
        <f>[1]Hoja1!AP17</f>
        <v>16077.275999999998</v>
      </c>
      <c r="BZ15" s="596">
        <f>[1]Hoja1!AQ17</f>
        <v>24904.835999999999</v>
      </c>
      <c r="CA15" s="596">
        <f>[1]Hoja1!AS17</f>
        <v>5287.3380000000006</v>
      </c>
      <c r="CB15" s="596">
        <f>[1]Hoja1!AT17</f>
        <v>13928.34</v>
      </c>
      <c r="CC15" s="596">
        <f>[1]Hoja1!AU17</f>
        <v>9590.385000000002</v>
      </c>
      <c r="CD15" s="596">
        <f>[1]Hoja1!AV17</f>
        <v>11629.409000000001</v>
      </c>
      <c r="CE15" s="596">
        <f>[1]Hoja1!AW17</f>
        <v>11238.601500000001</v>
      </c>
      <c r="CF15" s="596">
        <f>[1]Hoja1!AX17</f>
        <v>13816.721</v>
      </c>
      <c r="CG15" s="596">
        <f>[1]Hoja1!AY17</f>
        <v>18830.065499999997</v>
      </c>
      <c r="CH15" s="596">
        <f>[1]Hoja1!BA17</f>
        <v>3899.6264999999999</v>
      </c>
      <c r="CI15" s="596">
        <f>[1]Hoja1!BB17</f>
        <v>8337.8679999999986</v>
      </c>
      <c r="CJ15" s="596">
        <f>[1]Hoja1!BC17</f>
        <v>8174.1330000000007</v>
      </c>
      <c r="CK15" s="596">
        <f>[1]Hoja1!BD17</f>
        <v>8640.4670000000006</v>
      </c>
      <c r="CL15" s="596">
        <f>[1]Hoja1!BE17</f>
        <v>11649.275000000001</v>
      </c>
      <c r="CM15" s="596">
        <f>[1]Hoja1!BF17</f>
        <v>12223.982499999998</v>
      </c>
      <c r="CN15" s="596">
        <f>[1]Hoja1!BG17</f>
        <v>22104.66</v>
      </c>
      <c r="CO15" s="596">
        <f>[1]Hoja1!BJ17</f>
        <v>6691.4</v>
      </c>
      <c r="CP15" s="596">
        <f>[1]Hoja1!BK17</f>
        <v>9941.35</v>
      </c>
      <c r="CQ15" s="596">
        <f>[1]Hoja1!BL17</f>
        <v>12236.56</v>
      </c>
      <c r="CR15" s="596">
        <f>[1]Hoja1!BM17</f>
        <v>11177.46</v>
      </c>
      <c r="CS15" s="596">
        <f>[1]Hoja1!BN17</f>
        <v>10135.129999999999</v>
      </c>
      <c r="CT15" s="596">
        <f>[1]Hoja1!BO17</f>
        <v>17339.89</v>
      </c>
      <c r="CU15" s="596">
        <f>[1]Hoja1!BP17</f>
        <v>20251.75</v>
      </c>
      <c r="CV15" s="596">
        <f>[1]Hoja1!BR17</f>
        <v>5559.59</v>
      </c>
      <c r="CW15" s="596">
        <f>[1]Hoja1!BS17</f>
        <v>9592.85</v>
      </c>
      <c r="CX15" s="596">
        <f>[1]Hoja1!BT17</f>
        <v>11715.1</v>
      </c>
      <c r="CY15" s="596">
        <f>[1]Hoja1!BU17</f>
        <v>13233.76</v>
      </c>
      <c r="CZ15" s="596">
        <f>[1]Hoja1!BV17</f>
        <v>15321.97</v>
      </c>
      <c r="DA15" s="596">
        <f>[1]Hoja1!BW17</f>
        <v>13113.79</v>
      </c>
      <c r="DB15" s="596">
        <f>[1]Hoja1!BX17</f>
        <v>24581.89</v>
      </c>
      <c r="DC15" s="596">
        <f>[1]Hoja1!BZ17</f>
        <v>4333.17</v>
      </c>
      <c r="DD15" s="596">
        <f>[1]Hoja1!CA17</f>
        <v>12057.51</v>
      </c>
      <c r="DE15" s="596">
        <f>[1]Hoja1!CB17</f>
        <v>8166.46</v>
      </c>
      <c r="DF15" s="596">
        <f>[1]Hoja1!CC17</f>
        <v>8300.7999999999993</v>
      </c>
      <c r="DG15" s="596">
        <f>[1]Hoja1!CD17</f>
        <v>8076.21</v>
      </c>
      <c r="DH15" s="596">
        <f>[1]Hoja1!CE17</f>
        <v>17448.919999999998</v>
      </c>
      <c r="DI15" s="596">
        <f>[1]Hoja1!CF17</f>
        <v>26725.09</v>
      </c>
      <c r="DJ15" s="596">
        <f>[1]Hoja1!CH17</f>
        <v>4282.88</v>
      </c>
      <c r="DK15" s="596">
        <f>[1]Hoja1!CI17</f>
        <v>14327.86</v>
      </c>
      <c r="DL15" s="596">
        <f>[1]Hoja1!CJ17</f>
        <v>13046.24</v>
      </c>
      <c r="DM15" s="596">
        <f>[1]Hoja1!CK17</f>
        <v>18133.73</v>
      </c>
      <c r="DN15" s="596">
        <f>[1]Hoja1!CL17</f>
        <v>11862.95</v>
      </c>
      <c r="DO15" s="596">
        <f>[1]Hoja1!CM17</f>
        <v>21783.69</v>
      </c>
      <c r="DP15" s="596">
        <f>[1]Hoja1!CN17</f>
        <v>44819.66</v>
      </c>
      <c r="DQ15" s="596">
        <f>[1]Hoja1!CQ17</f>
        <v>42018.43</v>
      </c>
      <c r="DR15" s="596">
        <f>[1]Hoja1!CR17</f>
        <v>13185.29</v>
      </c>
      <c r="DS15" s="596">
        <f>[1]Hoja1!CS17</f>
        <v>10698.84</v>
      </c>
      <c r="DT15" s="596">
        <f>[1]Hoja1!CT17</f>
        <v>12730.67</v>
      </c>
      <c r="DU15" s="596">
        <f>[1]Hoja1!CU17</f>
        <v>15534.98</v>
      </c>
      <c r="DV15" s="596">
        <f>[1]Hoja1!CV17</f>
        <v>17662.060000000001</v>
      </c>
      <c r="DW15" s="596">
        <f>[1]Hoja1!CW17</f>
        <v>27210.34</v>
      </c>
      <c r="DX15" s="596">
        <f>[1]Hoja1!CY17</f>
        <v>9563.5784999999996</v>
      </c>
      <c r="DY15" s="596">
        <f>[1]Hoja1!CZ17</f>
        <v>25096.291499999999</v>
      </c>
      <c r="DZ15" s="596">
        <f>[1]Hoja1!DA17</f>
        <v>27270.904500000001</v>
      </c>
      <c r="EA15" s="596">
        <f>[1]Hoja1!DB17</f>
        <v>20425.759999999998</v>
      </c>
      <c r="EB15" s="596">
        <f>[1]Hoja1!DC17</f>
        <v>9458.7674999999999</v>
      </c>
      <c r="EC15" s="596">
        <f>[1]Hoja1!DD17</f>
        <v>15387.561</v>
      </c>
      <c r="ED15" s="596">
        <f>[1]Hoja1!DE17</f>
        <v>21713.839999999997</v>
      </c>
      <c r="EE15" s="596">
        <f>[1]Hoja1!DG17</f>
        <v>6209.4720000000007</v>
      </c>
      <c r="EF15" s="596">
        <f>[1]Hoja1!DH17</f>
        <v>19887.587500000001</v>
      </c>
      <c r="EG15" s="596">
        <f>[1]Hoja1!DI17</f>
        <v>9289.35</v>
      </c>
      <c r="EH15" s="596">
        <f>[1]Hoja1!DJ17</f>
        <v>7300.8180000000002</v>
      </c>
      <c r="EI15" s="596">
        <f>[1]Hoja1!DK17</f>
        <v>8652.0945000000011</v>
      </c>
      <c r="EJ15" s="596">
        <f>[1]Hoja1!DL17</f>
        <v>14494.452000000001</v>
      </c>
      <c r="EK15" s="596">
        <f>[1]Hoja1!DM17</f>
        <v>14011.242000000002</v>
      </c>
      <c r="EL15" s="596">
        <f>[1]Hoja1!DO17</f>
        <v>4986.3869999999997</v>
      </c>
      <c r="EM15" s="596">
        <f>[1]Hoja1!DP17</f>
        <v>12137.813</v>
      </c>
      <c r="EN15" s="596">
        <f>[1]Hoja1!DQ17</f>
        <v>9247.3700000000008</v>
      </c>
      <c r="EO15" s="596">
        <f>[1]Hoja1!DR17</f>
        <v>12039.973000000002</v>
      </c>
      <c r="EP15" s="596">
        <f>[1]Hoja1!DS17</f>
        <v>12815.242</v>
      </c>
      <c r="EQ15" s="596">
        <f>[1]Hoja1!DT17</f>
        <v>16210.050000000001</v>
      </c>
      <c r="ER15" s="596">
        <f>[1]Hoja1!DU17</f>
        <v>23740.864000000001</v>
      </c>
      <c r="ES15" s="596">
        <f>[1]Hoja1!DX17</f>
        <v>6079.9095000000007</v>
      </c>
      <c r="ET15" s="596">
        <f>[1]Hoja1!DY17</f>
        <v>12245.555999999999</v>
      </c>
      <c r="EU15" s="596">
        <f>[1]Hoja1!DZ17</f>
        <v>9239.6880000000001</v>
      </c>
      <c r="EV15" s="596">
        <f>[1]Hoja1!EA17</f>
        <v>8178.5399999999991</v>
      </c>
      <c r="EW15" s="596">
        <f>[1]Hoja1!EB17</f>
        <v>20423.035499999998</v>
      </c>
      <c r="EX15" s="596">
        <f>[1]Hoja1!EC17</f>
        <v>8539.2929999999997</v>
      </c>
      <c r="EY15" s="596">
        <f>[1]Hoja1!ED17</f>
        <v>18203.46</v>
      </c>
      <c r="EZ15" s="596">
        <f>[1]Hoja1!EF17</f>
        <v>4597.7400000000007</v>
      </c>
      <c r="FA15" s="596">
        <f>[1]Hoja1!EG17</f>
        <v>12531.170499999998</v>
      </c>
      <c r="FB15" s="596">
        <f>[1]Hoja1!EH17</f>
        <v>5676.4155000000001</v>
      </c>
      <c r="FC15" s="596">
        <f>[1]Hoja1!EI17</f>
        <v>8442.8715000000011</v>
      </c>
      <c r="FD15" s="596">
        <f>[1]Hoja1!EJ17</f>
        <v>10637.319000000001</v>
      </c>
      <c r="FE15" s="596">
        <f>[1]Hoja1!EK17</f>
        <v>15032.886000000002</v>
      </c>
      <c r="FF15" s="596">
        <f>[1]Hoja1!EL17</f>
        <v>21837.332000000002</v>
      </c>
      <c r="FG15" s="596">
        <f>[1]Hoja1!EN17</f>
        <v>10259.254800000001</v>
      </c>
      <c r="FH15" s="596">
        <f>[1]Hoja1!EO17</f>
        <v>13741.7256</v>
      </c>
      <c r="FI15" s="596">
        <f>[1]Hoja1!EP17</f>
        <v>9194.3984999999993</v>
      </c>
      <c r="FJ15" s="596">
        <f>[1]Hoja1!EQ17</f>
        <v>11048.094400000002</v>
      </c>
      <c r="FK15" s="596">
        <f>[1]Hoja1!ER17</f>
        <v>13639.05</v>
      </c>
      <c r="FL15" s="596">
        <f>[1]Hoja1!ES17</f>
        <v>11047.287999999999</v>
      </c>
      <c r="FM15" s="596">
        <f>[1]Hoja1!ET17</f>
        <v>20209.244000000002</v>
      </c>
      <c r="FN15" s="596">
        <f>[1]Hoja1!EV17</f>
        <v>9729.4470000000001</v>
      </c>
      <c r="FO15" s="596">
        <f>[1]Hoja1!EW17</f>
        <v>12020.337000000001</v>
      </c>
      <c r="FP15" s="596">
        <f>[1]Hoja1!EX17</f>
        <v>10632.583500000001</v>
      </c>
      <c r="FQ15" s="596">
        <f>[1]Hoja1!EY17</f>
        <v>9297.4875000000011</v>
      </c>
      <c r="FR15" s="596">
        <f>[1]Hoja1!EZ17</f>
        <v>14748.738499999999</v>
      </c>
      <c r="FS15" s="596">
        <f>[1]Hoja1!FA17</f>
        <v>14389.044</v>
      </c>
      <c r="FT15" s="596">
        <f>[1]Hoja1!FB17</f>
        <v>15320.138999999999</v>
      </c>
      <c r="FU15" s="596">
        <f>[1]Hoja1!FD17</f>
        <v>6922.6605000000009</v>
      </c>
      <c r="FV15" s="596">
        <f>[1]Hoja1!FE17</f>
        <v>9232.3150000000005</v>
      </c>
      <c r="FW15" s="596">
        <f>[1]Hoja1!FF17</f>
        <v>12811.741300000002</v>
      </c>
      <c r="FX15" s="596">
        <f>[1]Hoja1!FG17</f>
        <v>9392.6088000000018</v>
      </c>
      <c r="FY15" s="596">
        <f>[1]Hoja1!FH17</f>
        <v>18291.369600000002</v>
      </c>
      <c r="FZ15" s="596">
        <f>[1]Hoja1!FI17</f>
        <v>18374.194800000001</v>
      </c>
      <c r="GA15" s="596">
        <f>[1]Hoja1!FJ17</f>
        <v>29285.439299999998</v>
      </c>
      <c r="GB15" s="596">
        <f>[1]Hoja1!FM17</f>
        <v>7471.2539999999999</v>
      </c>
      <c r="GC15" s="596">
        <f>[1]Hoja1!FN17</f>
        <v>16044.672</v>
      </c>
      <c r="GD15" s="596">
        <f>[1]Hoja1!FO17</f>
        <v>14651.910000000002</v>
      </c>
      <c r="GE15" s="596">
        <f>[1]Hoja1!FP17</f>
        <v>8675.9190000000017</v>
      </c>
      <c r="GF15" s="596">
        <f>[1]Hoja1!FQ17</f>
        <v>13441.679999999998</v>
      </c>
      <c r="GG15" s="596">
        <f>[1]Hoja1!FR17</f>
        <v>17763</v>
      </c>
      <c r="GH15" s="596">
        <f>[1]Hoja1!FS17</f>
        <v>21216.756000000001</v>
      </c>
      <c r="GI15" s="596">
        <f>[1]Hoja1!FU17</f>
        <v>5478.8265000000001</v>
      </c>
      <c r="GJ15" s="596">
        <f>[1]Hoja1!FV17</f>
        <v>9467.9984000000004</v>
      </c>
      <c r="GK15" s="596">
        <f>[1]Hoja1!FW17</f>
        <v>9057.2240000000002</v>
      </c>
      <c r="GL15" s="596">
        <f>[1]Hoja1!FX17</f>
        <v>12854.655000000001</v>
      </c>
      <c r="GM15" s="596">
        <f>[1]Hoja1!FY17</f>
        <v>13835.581</v>
      </c>
      <c r="GN15" s="596">
        <f>[1]Hoja1!FZ17</f>
        <v>16149.2912</v>
      </c>
      <c r="GO15" s="596">
        <f>[1]Hoja1!GA17</f>
        <v>20275.899799999999</v>
      </c>
      <c r="GP15" s="596">
        <f>[1]Hoja1!GC17</f>
        <v>7306.0563000000002</v>
      </c>
      <c r="GQ15" s="596">
        <f>[1]Hoja1!GD17</f>
        <v>7309.6695000000009</v>
      </c>
      <c r="GR15" s="596">
        <f>[1]Hoja1!GE17</f>
        <v>12541.8405</v>
      </c>
      <c r="GS15" s="596">
        <f>[1]Hoja1!GF17</f>
        <v>6651.3920000000007</v>
      </c>
      <c r="GT15" s="596">
        <f>[1]Hoja1!GG17</f>
        <v>10846.946000000002</v>
      </c>
      <c r="GU15" s="596">
        <f>[1]Hoja1!GH17</f>
        <v>13055.987999999999</v>
      </c>
      <c r="GV15" s="596">
        <f>[1]Hoja1!GI17</f>
        <v>18657.568799999997</v>
      </c>
      <c r="GW15" s="596">
        <f>[1]Hoja1!GK17</f>
        <v>5157.4963000000007</v>
      </c>
      <c r="GX15" s="596">
        <f>[1]Hoja1!GL17</f>
        <v>8908.5360000000001</v>
      </c>
      <c r="GY15" s="596">
        <f>[1]Hoja1!GM17</f>
        <v>6571.3830000000007</v>
      </c>
      <c r="GZ15" s="596">
        <f>[1]Hoja1!GN17</f>
        <v>11935.0455</v>
      </c>
      <c r="HA15" s="596">
        <f>[1]Hoja1!GO17</f>
        <v>10435.766</v>
      </c>
      <c r="HB15" s="596">
        <f>[1]Hoja1!GP17</f>
        <v>13769.975999999999</v>
      </c>
      <c r="HC15" s="596">
        <f>[1]Hoja1!GQ17</f>
        <v>20509.211999999996</v>
      </c>
      <c r="HD15" s="596">
        <f>[1]Hoja1!GT17</f>
        <v>4111.0335000000005</v>
      </c>
      <c r="HE15" s="596">
        <f>[1]Hoja1!GU17</f>
        <v>12303.353999999999</v>
      </c>
      <c r="HF15" s="596">
        <f>[1]Hoja1!GV17</f>
        <v>11583.190500000001</v>
      </c>
      <c r="HG15" s="596">
        <f>[1]Hoja1!GW17</f>
        <v>11846.3506</v>
      </c>
      <c r="HH15" s="596">
        <f>[1]Hoja1!GX17</f>
        <v>12113.8395</v>
      </c>
      <c r="HI15" s="596">
        <f>[1]Hoja1!GY17</f>
        <v>9660.3173999999981</v>
      </c>
      <c r="HJ15" s="596">
        <f>[1]Hoja1!GZ17</f>
        <v>21583.797999999999</v>
      </c>
      <c r="HK15" s="596">
        <f>[1]Hoja1!HB17</f>
        <v>5007.5604000000003</v>
      </c>
      <c r="HL15" s="596">
        <f>[1]Hoja1!HC17</f>
        <v>11019.697500000002</v>
      </c>
      <c r="HM15" s="596">
        <f>[1]Hoja1!HD17</f>
        <v>7621.8083999999999</v>
      </c>
      <c r="HN15" s="596">
        <f>[1]Hoja1!HE17</f>
        <v>9582.1812000000009</v>
      </c>
      <c r="HO15" s="596">
        <f>[1]Hoja1!HF17</f>
        <v>10077.645499999999</v>
      </c>
      <c r="HP15" s="596">
        <f>[1]Hoja1!HG17</f>
        <v>9347.1170000000002</v>
      </c>
      <c r="HQ15" s="596">
        <f>[1]Hoja1!HH17</f>
        <v>24127.256399999995</v>
      </c>
      <c r="HR15" s="596">
        <f>[1]Hoja1!HJ17</f>
        <v>3904.6260000000002</v>
      </c>
      <c r="HS15" s="596">
        <f>[1]Hoja1!HK17</f>
        <v>10828.797</v>
      </c>
      <c r="HT15" s="596">
        <f>[1]Hoja1!HL17</f>
        <v>9969.6096000000016</v>
      </c>
      <c r="HU15" s="596">
        <f>[1]Hoja1!HM17</f>
        <v>9509.5</v>
      </c>
      <c r="HV15" s="596">
        <f>[1]Hoja1!HN17</f>
        <v>12547.191600000002</v>
      </c>
      <c r="HW15" s="596">
        <f>[1]Hoja1!HO17</f>
        <v>13808.398499999998</v>
      </c>
      <c r="HX15" s="596">
        <f>[1]Hoja1!HP17</f>
        <v>21125.388000000003</v>
      </c>
      <c r="HY15" s="596">
        <f>[1]Hoja1!HR17</f>
        <v>8005.7775000000001</v>
      </c>
      <c r="HZ15" s="596">
        <f>[1]Hoja1!HS17</f>
        <v>10920.315000000001</v>
      </c>
      <c r="IA15" s="596">
        <f>[1]Hoja1!HT17</f>
        <v>8151.8010000000004</v>
      </c>
      <c r="IB15" s="596">
        <f>[1]Hoja1!HU17</f>
        <v>11914.302400000002</v>
      </c>
      <c r="IC15" s="596">
        <f>[1]Hoja1!HV17</f>
        <v>11424.352999999999</v>
      </c>
      <c r="ID15" s="596">
        <f>[1]Hoja1!HW17</f>
        <v>17069.173999999999</v>
      </c>
      <c r="IE15" s="596">
        <f>[1]Hoja1!HX17</f>
        <v>27985.778999999999</v>
      </c>
      <c r="IF15" s="596">
        <f>[1]Hoja1!IA17</f>
        <v>9489.9420000000009</v>
      </c>
      <c r="IG15" s="596">
        <f>[1]Hoja1!IB17</f>
        <v>13646.279499999999</v>
      </c>
      <c r="IH15" s="596">
        <f>[1]Hoja1!IC17</f>
        <v>17382.145</v>
      </c>
      <c r="II15" s="596">
        <f>[1]Hoja1!ID17</f>
        <v>9664.9630000000016</v>
      </c>
      <c r="IJ15" s="596">
        <f>[1]Hoja1!IE17</f>
        <v>14927.3105</v>
      </c>
      <c r="IK15" s="596">
        <f>[1]Hoja1!IF17</f>
        <v>13643.185999999998</v>
      </c>
      <c r="IL15" s="596">
        <f>[1]Hoja1!IG17</f>
        <v>28117.001000000004</v>
      </c>
      <c r="IM15" s="596">
        <f>[1]Hoja1!II17</f>
        <v>4888.884</v>
      </c>
      <c r="IN15" s="596">
        <f>[1]Hoja1!IJ17</f>
        <v>14157.969000000001</v>
      </c>
      <c r="IO15" s="596">
        <f>[1]Hoja1!IK17</f>
        <v>13132.213500000002</v>
      </c>
      <c r="IP15" s="596">
        <f>[1]Hoja1!IL17</f>
        <v>8193.0450000000001</v>
      </c>
      <c r="IQ15" s="596">
        <f>[1]Hoja1!IM17</f>
        <v>7300.2</v>
      </c>
      <c r="IR15" s="596">
        <f>[1]Hoja1!IN17</f>
        <v>12499.583999999999</v>
      </c>
      <c r="IS15" s="596">
        <f>[1]Hoja1!IO17</f>
        <v>20057.124</v>
      </c>
      <c r="IT15" s="596">
        <f>[1]Hoja1!IQ17</f>
        <v>5420.5800000000008</v>
      </c>
      <c r="IU15" s="596">
        <f>[1]Hoja1!IR17</f>
        <v>11024.353999999999</v>
      </c>
      <c r="IV15" s="596">
        <f>[1]Hoja1!IS17</f>
        <v>7099.0260000000007</v>
      </c>
      <c r="IW15" s="596">
        <f>[1]Hoja1!IT17</f>
        <v>11149.666000000001</v>
      </c>
      <c r="IX15" s="596">
        <f>[1]Hoja1!IU17</f>
        <v>14081.991</v>
      </c>
      <c r="IY15" s="596">
        <f>[1]Hoja1!IV17</f>
        <v>16126.756800000001</v>
      </c>
      <c r="IZ15" s="596">
        <f>[1]Hoja1!IW17</f>
        <v>22961.302499999998</v>
      </c>
      <c r="JA15" s="596">
        <f>[1]Hoja1!IY17</f>
        <v>4590.2889999999998</v>
      </c>
      <c r="JB15" s="596">
        <f>[1]Hoja1!IZ17</f>
        <v>5847.0551999999998</v>
      </c>
      <c r="JC15" s="596">
        <f>[1]Hoja1!JA17</f>
        <v>7587.9180000000006</v>
      </c>
      <c r="JD15" s="596">
        <f>[1]Hoja1!JB17</f>
        <v>8810.9840000000004</v>
      </c>
      <c r="JE15" s="596">
        <f>[1]Hoja1!JC17</f>
        <v>9798.3429999999989</v>
      </c>
      <c r="JF15" s="596">
        <f>[1]Hoja1!JD17</f>
        <v>14886.358999999999</v>
      </c>
      <c r="JG15" s="596">
        <f>[1]Hoja1!JE17</f>
        <v>21542.214400000001</v>
      </c>
      <c r="JH15" s="596">
        <f>[1]Hoja1!JG17</f>
        <v>6096.7095000000008</v>
      </c>
      <c r="JI15" s="596">
        <f>[1]Hoja1!JH17</f>
        <v>9765.5774999999994</v>
      </c>
      <c r="JJ15" s="596">
        <f>[1]Hoja1!JI17</f>
        <v>5292.7244999999994</v>
      </c>
      <c r="JK15" s="596">
        <f>[1]Hoja1!JJ17</f>
        <v>10117.4535</v>
      </c>
      <c r="JL15" s="596">
        <f>[1]Hoja1!JK17</f>
        <v>11537.512000000001</v>
      </c>
      <c r="JM15" s="596">
        <f>[1]Hoja1!JL17</f>
        <v>13177.103999999999</v>
      </c>
      <c r="JN15" s="596">
        <f>[1]Hoja1!JM17</f>
        <v>20569.308000000001</v>
      </c>
      <c r="JO15" s="596">
        <f>[1]Hoja1!JP17</f>
        <v>4771.6130000000003</v>
      </c>
      <c r="JP15" s="596">
        <f>[1]Hoja1!JQ17</f>
        <v>9332.179500000002</v>
      </c>
      <c r="JQ15" s="596">
        <f>[1]Hoja1!JR17</f>
        <v>13683.894000000002</v>
      </c>
      <c r="JR15" s="596">
        <f>[1]Hoja1!JS17</f>
        <v>7453.7774999999992</v>
      </c>
      <c r="JS15" s="596">
        <f>[1]Hoja1!JT17</f>
        <v>9201.9950000000008</v>
      </c>
      <c r="JT15" s="596">
        <f>[1]Hoja1!JU17</f>
        <v>15888.598000000002</v>
      </c>
      <c r="JU15" s="596">
        <f>[1]Hoja1!JV17</f>
        <v>23272.643999999997</v>
      </c>
      <c r="JV15" s="596">
        <f>[1]Hoja1!JX17</f>
        <v>6781.4144999999999</v>
      </c>
      <c r="JW15" s="596">
        <f>[1]Hoja1!JY17</f>
        <v>8782.8719999999994</v>
      </c>
      <c r="JX15" s="596">
        <f>[1]Hoja1!JZ17</f>
        <v>9143.1585000000014</v>
      </c>
      <c r="JY15" s="596">
        <f>[1]Hoja1!KA17</f>
        <v>11259.423000000001</v>
      </c>
      <c r="JZ15" s="596">
        <f>[1]Hoja1!KB17</f>
        <v>12089.282999999999</v>
      </c>
      <c r="KA15" s="596">
        <f>[1]Hoja1!KC17</f>
        <v>15248.263999999999</v>
      </c>
      <c r="KB15" s="596">
        <f>[1]Hoja1!KD17</f>
        <v>23283.96</v>
      </c>
      <c r="KC15" s="596">
        <f>[1]Hoja1!KF17</f>
        <v>3847.9870000000005</v>
      </c>
      <c r="KD15" s="596">
        <f>[1]Hoja1!KG17</f>
        <v>11583.316500000001</v>
      </c>
      <c r="KE15" s="596">
        <f>[1]Hoja1!KH17</f>
        <v>11017.807500000001</v>
      </c>
      <c r="KF15" s="596">
        <f>[1]Hoja1!KI17</f>
        <v>10641.294</v>
      </c>
      <c r="KG15" s="596">
        <f>[1]Hoja1!KJ17</f>
        <v>12603.737999999999</v>
      </c>
      <c r="KH15" s="596">
        <f>[1]Hoja1!KK17</f>
        <v>12867.9125</v>
      </c>
      <c r="KI15" s="596">
        <f>[1]Hoja1!KL17</f>
        <v>19111.667999999998</v>
      </c>
      <c r="KJ15" s="596">
        <f>[1]Hoja1!KN17</f>
        <v>7777.4180000000006</v>
      </c>
      <c r="KK15" s="596">
        <f>[1]Hoja1!KO17</f>
        <v>14315.422000000002</v>
      </c>
      <c r="KL15" s="596">
        <f>[1]Hoja1!KP17</f>
        <v>9969.5200000000023</v>
      </c>
      <c r="KM15" s="596">
        <f>[1]Hoja1!KQ17</f>
        <v>16376.085000000001</v>
      </c>
      <c r="KN15" s="596">
        <f>[1]Hoja1!KR17</f>
        <v>19314.939999999995</v>
      </c>
      <c r="KO15" s="596">
        <f>[1]Hoja1!KS17</f>
        <v>24729.131699999998</v>
      </c>
      <c r="KP15" s="596">
        <f>[1]Hoja1!KT17</f>
        <v>47105.3</v>
      </c>
      <c r="KQ15" s="596">
        <f>[1]Hoja1!KW17</f>
        <v>15637.818000000001</v>
      </c>
      <c r="KR15" s="596">
        <f>[1]Hoja1!KX17</f>
        <v>30488.125500000002</v>
      </c>
      <c r="KS15" s="596">
        <f>[1]Hoja1!KY17</f>
        <v>10360.8855</v>
      </c>
      <c r="KT15" s="596">
        <f>[1]Hoja1!KZ17</f>
        <v>10929.3125</v>
      </c>
      <c r="KU15" s="596">
        <f>[1]Hoja1!LA17</f>
        <v>12953.436</v>
      </c>
      <c r="KV15" s="596">
        <f>[1]Hoja1!LB17</f>
        <v>14196.023999999999</v>
      </c>
      <c r="KW15" s="596">
        <f>[1]Hoja1!LC17</f>
        <v>21759.672000000002</v>
      </c>
      <c r="KX15" s="596">
        <f>[1]Hoja1!LE17</f>
        <v>6792.3570000000009</v>
      </c>
      <c r="KY15" s="596">
        <f>[1]Hoja1!LF17</f>
        <v>9014.3550000000014</v>
      </c>
      <c r="KZ15" s="596">
        <f>[1]Hoja1!LG17</f>
        <v>8294.317500000001</v>
      </c>
      <c r="LA15" s="596">
        <f>[1]Hoja1!LH17</f>
        <v>14302.9215</v>
      </c>
      <c r="LB15" s="596">
        <f>[1]Hoja1!LI17</f>
        <v>9241.8369999999995</v>
      </c>
      <c r="LC15" s="596">
        <f>[1]Hoja1!LJ17</f>
        <v>11544.676000000001</v>
      </c>
      <c r="LD15" s="596">
        <f>[1]Hoja1!LK17</f>
        <v>20608.600000000002</v>
      </c>
      <c r="LE15" s="596">
        <f>[1]Hoja1!LM17</f>
        <v>9494.6414999999979</v>
      </c>
      <c r="LF15" s="596">
        <f>[1]Hoja1!LN17</f>
        <v>15317.956500000002</v>
      </c>
      <c r="LG15" s="596">
        <f>[1]Hoja1!LO17</f>
        <v>10422.978999999998</v>
      </c>
      <c r="LH15" s="596">
        <f>[1]Hoja1!LP17</f>
        <v>14895.362999999999</v>
      </c>
      <c r="LI15" s="596">
        <f>[1]Hoja1!LQ17</f>
        <v>12041.683500000001</v>
      </c>
      <c r="LJ15" s="596">
        <f>[1]Hoja1!LR17</f>
        <v>15369.696</v>
      </c>
      <c r="LK15" s="596">
        <f>[1]Hoja1!LS17</f>
        <v>24152.005799999999</v>
      </c>
      <c r="LL15" s="596">
        <f>[1]Hoja1!LU17</f>
        <v>15062.964000000002</v>
      </c>
      <c r="LM15" s="596">
        <f>[1]Hoja1!LV17</f>
        <v>21338.1315</v>
      </c>
      <c r="LN15" s="596">
        <f>[1]Hoja1!LW17</f>
        <v>16959.452499999999</v>
      </c>
      <c r="LO15" s="596">
        <f>[1]Hoja1!LX17</f>
        <v>19548.102000000003</v>
      </c>
      <c r="LP15" s="596">
        <f>[1]Hoja1!LY17</f>
        <v>20914.047000000002</v>
      </c>
      <c r="LQ15" s="596">
        <f>[1]Hoja1!LZ17</f>
        <v>24900.673999999995</v>
      </c>
      <c r="LR15" s="596">
        <f>[1]Hoja1!MA17</f>
        <v>27383.800000000003</v>
      </c>
      <c r="LS15" s="596">
        <f>[1]Hoja1!MD17</f>
        <v>6331.5210000000006</v>
      </c>
      <c r="LT15" s="596">
        <f>[1]Hoja1!ME17</f>
        <v>15477.693000000001</v>
      </c>
      <c r="LU15" s="596">
        <f>[1]Hoja1!MF17</f>
        <v>24938.766000000003</v>
      </c>
      <c r="LV15" s="596">
        <f>[1]Hoja1!MG17</f>
        <v>26159.619600000002</v>
      </c>
      <c r="LW15" s="596">
        <f>[1]Hoja1!MH17</f>
        <v>33379.934499999996</v>
      </c>
      <c r="LX15" s="596">
        <f>[1]Hoja1!MI17</f>
        <v>28713.454000000002</v>
      </c>
      <c r="LY15" s="596">
        <f>[1]Hoja1!MJ17</f>
        <v>45701.902399999999</v>
      </c>
      <c r="LZ15" s="596">
        <f>[1]Hoja1!ML17</f>
        <v>60709.792500000003</v>
      </c>
      <c r="MA15" s="596">
        <f>[1]Hoja1!MM17</f>
        <v>35350.2765</v>
      </c>
      <c r="MB15" s="596">
        <f>[1]Hoja1!MN17</f>
        <v>27279.72</v>
      </c>
      <c r="MC15" s="596">
        <f>[1]Hoja1!MO17</f>
        <v>25970.706000000002</v>
      </c>
      <c r="MD15" s="596">
        <f>[1]Hoja1!MP17</f>
        <v>39886.559999999998</v>
      </c>
      <c r="ME15" s="596">
        <f>[1]Hoja1!MQ17</f>
        <v>35625.393200000006</v>
      </c>
      <c r="MF15" s="596">
        <f>[1]Hoja1!MR17</f>
        <v>43259.126299999996</v>
      </c>
      <c r="MG15" s="596">
        <f>[1]Hoja1!MT17</f>
        <v>18680.5425</v>
      </c>
      <c r="MH15" s="596">
        <f>[1]Hoja1!MU17</f>
        <v>40784.392000000007</v>
      </c>
      <c r="MI15" s="596">
        <f>[1]Hoja1!MV17</f>
        <v>36453.477600000006</v>
      </c>
      <c r="MJ15" s="596">
        <f>[1]Hoja1!MW17</f>
        <v>42627.97</v>
      </c>
      <c r="MK15" s="596">
        <f>[1]Hoja1!MX17</f>
        <v>49481.916000000005</v>
      </c>
      <c r="ML15" s="596">
        <f>[1]Hoja1!MY17</f>
        <v>53867.057999999997</v>
      </c>
      <c r="MM15" s="596">
        <f>[1]Hoja1!MZ17</f>
        <v>56791.146400000005</v>
      </c>
      <c r="MN15" s="596">
        <f>[1]Hoja1!NB17</f>
        <v>27955.267200000006</v>
      </c>
      <c r="MO15" s="596">
        <f>[1]Hoja1!NC17</f>
        <v>68663.826000000015</v>
      </c>
      <c r="MP15" s="596">
        <f>[1]Hoja1!ND17</f>
        <v>84796.305000000008</v>
      </c>
      <c r="MQ15" s="596">
        <f>[1]Hoja1!NE17</f>
        <v>61430.616000000002</v>
      </c>
      <c r="MR15" s="596">
        <f>[1]Hoja1!NF17</f>
        <v>75795.787200000006</v>
      </c>
      <c r="MS15" s="596">
        <f>[1]Hoja1!NG17</f>
        <v>117242.79899999998</v>
      </c>
      <c r="MT15" s="596">
        <f>[1]Hoja1!NH17</f>
        <v>115223.81200000001</v>
      </c>
      <c r="MU15" s="596">
        <f>[1]Hoja1!NJ17</f>
        <v>112996.62</v>
      </c>
      <c r="MV15" s="596">
        <f>[1]Hoja1!NK17</f>
        <v>0</v>
      </c>
      <c r="MW15" s="596">
        <f>[1]Hoja1!NL17</f>
        <v>14261.404500000002</v>
      </c>
      <c r="MX15" s="596">
        <f>[1]Hoja1!NM17</f>
        <v>17037.940500000001</v>
      </c>
      <c r="MY15" s="596">
        <f>[1]Hoja1!NN17</f>
        <v>18142.432000000001</v>
      </c>
      <c r="MZ15" s="596">
        <f>[1]Hoja1!NO17</f>
        <v>22942.988899999997</v>
      </c>
      <c r="NA15" s="596">
        <f>[1]Hoja1!NP17</f>
        <v>18035.9244</v>
      </c>
      <c r="NB15" s="596">
        <f>[1]Hoja1!NS17</f>
        <v>14944.0095</v>
      </c>
      <c r="NC15" s="596">
        <f>[1]Hoja1!NT17</f>
        <v>0</v>
      </c>
      <c r="ND15" s="596">
        <f>[1]Hoja1!NU17</f>
        <v>13779.129000000001</v>
      </c>
      <c r="NE15" s="596">
        <f>[1]Hoja1!NV17</f>
        <v>10551.177</v>
      </c>
      <c r="NF15" s="596">
        <f>[1]Hoja1!NW17</f>
        <v>14523.245000000003</v>
      </c>
      <c r="NG15" s="596">
        <f>[1]Hoja1!NX17</f>
        <v>20301.455999999998</v>
      </c>
      <c r="NH15" s="596">
        <f>[1]Hoja1!NY17</f>
        <v>12663.949499999999</v>
      </c>
      <c r="NI15" s="596">
        <f>[1]Hoja1!OA17</f>
        <v>5497.9050000000007</v>
      </c>
      <c r="NJ15" s="596">
        <f>[1]Hoja1!OB17</f>
        <v>11310.327000000001</v>
      </c>
      <c r="NK15" s="596">
        <f>[1]Hoja1!OC17</f>
        <v>10258.972500000002</v>
      </c>
      <c r="NL15" s="596">
        <f>[1]Hoja1!OD17</f>
        <v>10318.707</v>
      </c>
      <c r="NM15" s="596">
        <f>[1]Hoja1!OE17</f>
        <v>10016.8164</v>
      </c>
      <c r="NN15" s="596">
        <f>[1]Hoja1!OF17</f>
        <v>14682.486999999997</v>
      </c>
      <c r="NO15" s="596">
        <f>[1]Hoja1!OG17</f>
        <v>19842.835999999999</v>
      </c>
      <c r="NP15" s="596">
        <f>[1]Hoja1!OI17</f>
        <v>9675.781500000001</v>
      </c>
      <c r="NQ15" s="596">
        <f>[1]Hoja1!OJ17</f>
        <v>9580.4100000000017</v>
      </c>
      <c r="NR15" s="596">
        <f>[1]Hoja1!OK17</f>
        <v>11606.752500000001</v>
      </c>
      <c r="NS15" s="596">
        <f>[1]Hoja1!OL17</f>
        <v>9549.6765000000014</v>
      </c>
      <c r="NT15" s="596">
        <f>[1]Hoja1!OM17</f>
        <v>12626.130000000001</v>
      </c>
      <c r="NU15" s="596">
        <f>[1]Hoja1!ON17</f>
        <v>14545.958999999999</v>
      </c>
      <c r="NV15" s="596">
        <f>[1]Hoja1!OO17</f>
        <v>17998.477499999997</v>
      </c>
      <c r="NW15" s="596">
        <f>[1]Hoja1!OQ17</f>
        <v>7677.8205000000007</v>
      </c>
      <c r="NX15" s="596">
        <f>[1]Hoja1!OR17</f>
        <v>13525.333500000001</v>
      </c>
      <c r="NY15" s="596">
        <f>[1]Hoja1!OS17</f>
        <v>5761.6335000000008</v>
      </c>
      <c r="NZ15" s="596">
        <f>[1]Hoja1!OT17</f>
        <v>13058.2515</v>
      </c>
      <c r="OA15" s="596">
        <f>[1]Hoja1!OU17</f>
        <v>10643.043600000001</v>
      </c>
      <c r="OB15" s="596">
        <f>[1]Hoja1!OV17</f>
        <v>14959.878499999999</v>
      </c>
      <c r="OC15" s="596">
        <f>[1]Hoja1!OW17</f>
        <v>19406.906999999996</v>
      </c>
      <c r="OD15" s="596">
        <f>[1]Hoja1!OY17</f>
        <v>4687.4414999999999</v>
      </c>
      <c r="OE15" s="596">
        <f>[1]Hoja1!OZ17</f>
        <v>17577.682500000003</v>
      </c>
      <c r="OF15" s="596">
        <f>[1]Hoja1!PA17</f>
        <v>7837.389000000001</v>
      </c>
      <c r="OG15" s="596">
        <f>[1]Hoja1!PB17</f>
        <v>5699.085</v>
      </c>
      <c r="OH15" s="596">
        <f>[1]Hoja1!PC17</f>
        <v>8487.5796000000009</v>
      </c>
      <c r="OI15" s="596">
        <f>[1]Hoja1!PD17</f>
        <v>12210.538999999999</v>
      </c>
      <c r="OJ15" s="596">
        <f>[1]Hoja1!PE17</f>
        <v>15678.4095</v>
      </c>
      <c r="OK15">
        <f>[2]SUC!B44</f>
        <v>10910.554875000002</v>
      </c>
      <c r="OL15">
        <f>[2]SUC!C44</f>
        <v>10360.555875</v>
      </c>
      <c r="OM15">
        <f>[2]SUC!D44</f>
        <v>11791.372499999999</v>
      </c>
      <c r="ON15">
        <f>[2]SUC!E44</f>
        <v>11733.60375</v>
      </c>
      <c r="OO15">
        <f>[2]SUC!F44</f>
        <v>12566.362500000001</v>
      </c>
      <c r="OP15">
        <f>[2]SUC!G44</f>
        <v>14465.16</v>
      </c>
      <c r="OQ15">
        <f>[2]SUC!H44</f>
        <v>24822.157500000001</v>
      </c>
      <c r="OR15" s="712">
        <v>13647.71</v>
      </c>
      <c r="OS15" s="712">
        <v>11938.74</v>
      </c>
      <c r="OT15" s="712">
        <v>32016.89</v>
      </c>
      <c r="OU15" s="712">
        <v>22193.14</v>
      </c>
      <c r="OV15" s="712">
        <v>19458.82</v>
      </c>
      <c r="OW15" s="712">
        <v>17054.349999999999</v>
      </c>
      <c r="OX15" s="712">
        <v>30349.13</v>
      </c>
      <c r="OY15" s="741">
        <v>8862</v>
      </c>
      <c r="OZ15" s="741">
        <v>10834</v>
      </c>
      <c r="PA15" s="741">
        <v>10157</v>
      </c>
      <c r="PB15" s="741">
        <v>9080</v>
      </c>
      <c r="PC15" s="741">
        <v>9806</v>
      </c>
      <c r="PD15" s="741">
        <v>11263</v>
      </c>
      <c r="PE15" s="741">
        <v>20180</v>
      </c>
      <c r="PF15" s="712">
        <v>10290.469999999999</v>
      </c>
      <c r="PG15" s="712">
        <v>7546.91</v>
      </c>
      <c r="PH15" s="712">
        <v>12780.74</v>
      </c>
      <c r="PI15" s="712">
        <v>12970.65</v>
      </c>
      <c r="PJ15" s="712">
        <v>11078.98</v>
      </c>
      <c r="PK15" s="712">
        <v>14533.96</v>
      </c>
      <c r="PL15" s="712">
        <v>29092.17</v>
      </c>
      <c r="PM15" s="712">
        <v>12982.99</v>
      </c>
      <c r="PN15" s="712">
        <v>11267.53</v>
      </c>
      <c r="PO15" s="712">
        <v>11906.49</v>
      </c>
      <c r="PP15" s="712">
        <v>11899.82</v>
      </c>
      <c r="PQ15" s="712">
        <v>12438.79</v>
      </c>
      <c r="PR15" s="712">
        <v>13810.77</v>
      </c>
      <c r="PS15" s="712">
        <v>27135.53</v>
      </c>
      <c r="PT15" s="717">
        <v>13196.8815</v>
      </c>
      <c r="PU15" s="717">
        <v>11634.006100000001</v>
      </c>
      <c r="PV15" s="717">
        <v>14748.757</v>
      </c>
      <c r="PW15" s="717">
        <v>15066.0265</v>
      </c>
      <c r="PX15" s="717">
        <v>15142.4066</v>
      </c>
      <c r="PY15" s="717">
        <v>16233.2693</v>
      </c>
      <c r="PZ15" s="717">
        <v>28384.395</v>
      </c>
      <c r="QA15" s="108">
        <v>12130.58</v>
      </c>
      <c r="QB15" s="108">
        <v>10743.61</v>
      </c>
      <c r="QC15" s="108">
        <v>11083.5</v>
      </c>
      <c r="QD15" s="108">
        <v>11098.46</v>
      </c>
      <c r="QE15" s="108">
        <v>12501.46</v>
      </c>
      <c r="QF15" s="108">
        <v>14459.85</v>
      </c>
      <c r="QG15" s="108">
        <v>24225.3</v>
      </c>
      <c r="QH15" s="108">
        <v>11787.47</v>
      </c>
      <c r="QI15" s="108">
        <v>15257.68</v>
      </c>
      <c r="QJ15" s="108">
        <v>16594.87</v>
      </c>
      <c r="QK15" s="108">
        <v>16948.669999999998</v>
      </c>
      <c r="QL15" s="108">
        <v>18765.38</v>
      </c>
      <c r="QM15" s="108">
        <v>9840.0300000000007</v>
      </c>
      <c r="QN15" s="108">
        <v>20852.79</v>
      </c>
      <c r="QO15" s="596">
        <v>13807.719929999999</v>
      </c>
      <c r="QP15" s="596">
        <v>12660.740040000001</v>
      </c>
      <c r="QQ15" s="596">
        <v>13914.928029999999</v>
      </c>
      <c r="QR15" s="596">
        <v>12945.95478</v>
      </c>
      <c r="QS15" s="596">
        <v>14345.01621</v>
      </c>
      <c r="QT15" s="596">
        <v>15819.28369</v>
      </c>
      <c r="QU15" s="596">
        <v>30976.309379999999</v>
      </c>
      <c r="QV15" s="712">
        <v>12710.3</v>
      </c>
      <c r="QW15" s="712">
        <v>11142.28</v>
      </c>
      <c r="QX15" s="712">
        <v>12618.04</v>
      </c>
      <c r="QY15" s="712">
        <v>13399.73</v>
      </c>
      <c r="QZ15" s="712">
        <v>13174.5</v>
      </c>
      <c r="RA15" s="712">
        <v>14421.11</v>
      </c>
      <c r="RB15" s="712">
        <v>25493.599999999999</v>
      </c>
      <c r="RC15" s="108">
        <v>10905.17</v>
      </c>
      <c r="RD15" s="108">
        <v>11306.04</v>
      </c>
      <c r="RE15" s="108">
        <v>12782.18</v>
      </c>
      <c r="RF15" s="108">
        <v>13429.23</v>
      </c>
      <c r="RG15" s="108">
        <v>15352.73</v>
      </c>
      <c r="RH15" s="108">
        <v>20270.61</v>
      </c>
      <c r="RI15" s="108">
        <v>36717.879999999997</v>
      </c>
      <c r="RJ15" s="108">
        <v>14929.68</v>
      </c>
      <c r="RK15" s="108">
        <v>13618.13</v>
      </c>
      <c r="RL15" s="108">
        <v>14875.5</v>
      </c>
      <c r="RM15" s="108">
        <v>15901.53</v>
      </c>
      <c r="RN15" s="108">
        <v>16237.46</v>
      </c>
      <c r="RO15" s="108">
        <v>17187.23</v>
      </c>
      <c r="RP15" s="108">
        <v>29261.75</v>
      </c>
      <c r="RQ15">
        <v>14671.83555</v>
      </c>
      <c r="RR15">
        <v>13311.910879999999</v>
      </c>
      <c r="RS15">
        <v>13387.546340000001</v>
      </c>
      <c r="RT15">
        <v>12731.30409</v>
      </c>
      <c r="RU15">
        <v>13640.82367</v>
      </c>
      <c r="RV15">
        <v>14829.984979999999</v>
      </c>
      <c r="RW15">
        <v>26524.26253</v>
      </c>
      <c r="RX15">
        <v>18431.873479999998</v>
      </c>
      <c r="RY15">
        <v>16428.811580000001</v>
      </c>
      <c r="RZ15">
        <v>20257.49079</v>
      </c>
      <c r="SA15">
        <v>21663.282640000001</v>
      </c>
      <c r="SB15">
        <v>21586.072749999999</v>
      </c>
      <c r="SC15">
        <v>21009.750329999999</v>
      </c>
      <c r="SD15">
        <v>34016.216699999997</v>
      </c>
      <c r="SE15">
        <v>12935.741609999999</v>
      </c>
      <c r="SF15">
        <v>11384.72241</v>
      </c>
      <c r="SG15">
        <v>12326.568310000001</v>
      </c>
      <c r="SH15">
        <v>11858.8169</v>
      </c>
      <c r="SI15">
        <v>12084.053169999999</v>
      </c>
      <c r="SJ15">
        <v>12878.62837</v>
      </c>
      <c r="SK15">
        <v>21398.226849999999</v>
      </c>
      <c r="SL15" s="108">
        <v>12257.23</v>
      </c>
      <c r="SM15" s="108">
        <v>11188.89</v>
      </c>
      <c r="SN15" s="108">
        <v>11950.5</v>
      </c>
      <c r="SO15" s="108">
        <v>12018.01</v>
      </c>
      <c r="SP15" s="108">
        <v>12513.39</v>
      </c>
      <c r="SQ15" s="108">
        <v>13061.42</v>
      </c>
      <c r="SR15" s="108">
        <v>21506.05</v>
      </c>
      <c r="SS15" s="108">
        <v>10842.75</v>
      </c>
      <c r="ST15" s="108">
        <v>10026</v>
      </c>
      <c r="SU15" s="108">
        <v>11024.3</v>
      </c>
      <c r="SV15" s="108">
        <v>11327.55</v>
      </c>
      <c r="SW15" s="108">
        <v>12132.18</v>
      </c>
      <c r="SX15" s="108">
        <v>13946.53</v>
      </c>
      <c r="SY15" s="108">
        <v>23708.04</v>
      </c>
      <c r="SZ15" s="108">
        <v>11397.79</v>
      </c>
      <c r="TA15" s="108">
        <v>10313.39</v>
      </c>
      <c r="TB15" s="108">
        <v>11025.21</v>
      </c>
      <c r="TC15" s="108">
        <v>11426.27</v>
      </c>
      <c r="TD15" s="108">
        <v>11476.62</v>
      </c>
      <c r="TE15" s="108">
        <v>12558.98</v>
      </c>
      <c r="TF15" s="108">
        <v>21322.22</v>
      </c>
      <c r="TG15" s="108">
        <v>12269.71</v>
      </c>
      <c r="TH15" s="108">
        <v>11498.45</v>
      </c>
      <c r="TI15" s="108">
        <v>12496.23</v>
      </c>
      <c r="TJ15" s="108">
        <v>12803.8</v>
      </c>
      <c r="TK15" s="108">
        <v>13142.17</v>
      </c>
      <c r="TL15" s="108">
        <v>14313.84</v>
      </c>
      <c r="TM15" s="108">
        <v>24345.13</v>
      </c>
      <c r="TN15" s="596">
        <v>14388.127049999999</v>
      </c>
      <c r="TO15" s="596">
        <v>12298.88105</v>
      </c>
      <c r="TP15" s="596">
        <v>13525.59863</v>
      </c>
      <c r="TQ15" s="596">
        <v>13369.24316</v>
      </c>
      <c r="TR15" s="596">
        <v>13830.11348</v>
      </c>
      <c r="TS15" s="596">
        <v>15836.724410000001</v>
      </c>
      <c r="TT15" s="596">
        <v>27625.484970000001</v>
      </c>
      <c r="TU15" s="108">
        <v>13815.99</v>
      </c>
      <c r="TV15" s="108">
        <v>12557.8</v>
      </c>
      <c r="TW15" s="108">
        <v>13834.79</v>
      </c>
      <c r="TX15" s="108">
        <v>13691.85</v>
      </c>
      <c r="TY15" s="108">
        <v>14035.96</v>
      </c>
      <c r="TZ15" s="108">
        <v>15643.76</v>
      </c>
      <c r="UA15" s="108">
        <v>26788.66</v>
      </c>
      <c r="UB15" s="108">
        <v>8750.9599999999991</v>
      </c>
      <c r="UC15" s="108">
        <v>12508.59</v>
      </c>
      <c r="UD15" s="108">
        <v>13305.78</v>
      </c>
      <c r="UE15" s="108">
        <v>13651.29</v>
      </c>
      <c r="UF15" s="108">
        <v>14517.89</v>
      </c>
      <c r="UG15" s="108">
        <v>15311.51</v>
      </c>
      <c r="UH15" s="108">
        <v>24303.77</v>
      </c>
      <c r="UI15" s="108">
        <v>14196.97</v>
      </c>
      <c r="UJ15" s="108">
        <v>12835.9</v>
      </c>
      <c r="UK15" s="108">
        <v>13432.84</v>
      </c>
      <c r="UL15" s="108">
        <v>13522.33</v>
      </c>
      <c r="UM15" s="108">
        <v>14273.04</v>
      </c>
      <c r="UN15" s="108">
        <v>15221.35</v>
      </c>
      <c r="UO15" s="108">
        <v>23493.48</v>
      </c>
      <c r="UP15" s="108">
        <v>11489.26</v>
      </c>
      <c r="UQ15" s="108">
        <v>10394.27</v>
      </c>
      <c r="UR15" s="108">
        <v>11015.35</v>
      </c>
      <c r="US15" s="108">
        <v>11468.68</v>
      </c>
      <c r="UT15" s="108">
        <v>13087.35</v>
      </c>
      <c r="UU15" s="108">
        <v>13624.36</v>
      </c>
      <c r="UV15" s="108">
        <v>21132.16</v>
      </c>
      <c r="UW15" s="596">
        <v>13413.5247</v>
      </c>
      <c r="UX15" s="596">
        <v>11640.569240000001</v>
      </c>
      <c r="UY15" s="596">
        <v>12550.73928</v>
      </c>
      <c r="UZ15" s="596">
        <v>12748.717629999999</v>
      </c>
      <c r="VA15" s="596">
        <v>12709.006880000001</v>
      </c>
      <c r="VB15" s="596">
        <v>14279.2279</v>
      </c>
      <c r="VC15" s="596">
        <v>23973.683870000001</v>
      </c>
      <c r="VD15" s="108">
        <v>13875.13</v>
      </c>
      <c r="VE15" s="108">
        <v>11895.2</v>
      </c>
      <c r="VF15" s="108">
        <v>12711.95</v>
      </c>
      <c r="VG15" s="108">
        <v>13574.88</v>
      </c>
      <c r="VH15" s="108">
        <v>13225.5</v>
      </c>
      <c r="VI15" s="108">
        <v>14285.9</v>
      </c>
      <c r="VJ15" s="108">
        <v>21528.54</v>
      </c>
      <c r="VK15" s="108">
        <v>14719.35</v>
      </c>
      <c r="VL15" s="108">
        <v>14008.12</v>
      </c>
      <c r="VM15" s="108">
        <v>15935.77</v>
      </c>
      <c r="VN15" s="108">
        <v>17273.189999999999</v>
      </c>
      <c r="VO15" s="108">
        <v>15124.83</v>
      </c>
      <c r="VP15" s="108">
        <v>14097.01</v>
      </c>
      <c r="VQ15" s="108">
        <v>19536.189999999999</v>
      </c>
      <c r="VR15" s="108">
        <v>13065.297049999999</v>
      </c>
      <c r="VS15" s="108">
        <v>12266.54376</v>
      </c>
      <c r="VT15" s="108">
        <v>12689.53275</v>
      </c>
      <c r="VU15" s="108">
        <v>13710.781139999999</v>
      </c>
      <c r="VV15" s="108">
        <v>13839.15797</v>
      </c>
      <c r="VW15" s="108">
        <v>15010.95112</v>
      </c>
      <c r="VX15" s="108">
        <v>21523.464919999999</v>
      </c>
      <c r="VY15" s="752">
        <v>5469.96</v>
      </c>
      <c r="VZ15" s="752">
        <v>11764.74</v>
      </c>
      <c r="WA15" s="752">
        <v>12793.61</v>
      </c>
      <c r="WB15" s="752">
        <v>13837.86</v>
      </c>
      <c r="WC15" s="752">
        <v>13477.03</v>
      </c>
      <c r="WD15" s="752">
        <v>14862.25</v>
      </c>
      <c r="WE15" s="752">
        <v>22695.71</v>
      </c>
      <c r="WF15" s="108">
        <v>12029.05</v>
      </c>
      <c r="WG15" s="108">
        <v>10966.11</v>
      </c>
      <c r="WH15" s="108">
        <v>11238.63</v>
      </c>
      <c r="WI15" s="108">
        <v>11927.89</v>
      </c>
      <c r="WJ15" s="108">
        <v>13619.49</v>
      </c>
      <c r="WK15" s="108">
        <v>14492.67</v>
      </c>
      <c r="WL15" s="108">
        <v>21463.69</v>
      </c>
      <c r="WM15" s="108">
        <v>9937.5</v>
      </c>
      <c r="WN15" s="108">
        <v>10619.85</v>
      </c>
      <c r="WO15" s="108">
        <v>11563.93</v>
      </c>
      <c r="WP15" s="108">
        <v>12465.98</v>
      </c>
      <c r="WQ15" s="108">
        <v>12749.47</v>
      </c>
      <c r="WR15" s="108">
        <v>12848.32</v>
      </c>
      <c r="WS15" s="108">
        <v>21029.21</v>
      </c>
      <c r="WT15" s="108">
        <v>12758.012119999999</v>
      </c>
      <c r="WU15" s="108">
        <v>12246.467350000001</v>
      </c>
      <c r="WV15" s="108">
        <v>13140.93122</v>
      </c>
      <c r="WW15" s="108">
        <v>13597.374519999999</v>
      </c>
      <c r="WX15" s="108">
        <v>14649.35022</v>
      </c>
      <c r="WY15" s="108">
        <v>15033.0129</v>
      </c>
      <c r="WZ15" s="108">
        <v>24469.306909999999</v>
      </c>
      <c r="XA15" s="108">
        <v>11564.62</v>
      </c>
      <c r="XB15" s="108">
        <v>10607.91</v>
      </c>
      <c r="XC15" s="108">
        <v>11395.23</v>
      </c>
      <c r="XD15" s="108">
        <v>12174.32</v>
      </c>
      <c r="XE15" s="108">
        <v>12778.93</v>
      </c>
      <c r="XF15" s="108">
        <v>13702.64</v>
      </c>
      <c r="XG15" s="108">
        <v>19899</v>
      </c>
      <c r="XH15" s="108">
        <v>13441.438050000001</v>
      </c>
      <c r="XI15" s="108">
        <v>12239.431699999999</v>
      </c>
      <c r="XJ15" s="108">
        <v>13025.965109999999</v>
      </c>
      <c r="XK15" s="108">
        <v>13223.81943</v>
      </c>
      <c r="XL15" s="108">
        <v>14095.17008</v>
      </c>
      <c r="XM15" s="108">
        <v>15831.73846</v>
      </c>
      <c r="XN15" s="108">
        <v>22475.119579999999</v>
      </c>
      <c r="XO15" s="108">
        <v>22967.145219999999</v>
      </c>
      <c r="XP15" s="108">
        <v>12176.207469999999</v>
      </c>
      <c r="XQ15" s="108">
        <v>10534.33941</v>
      </c>
      <c r="XR15" s="108">
        <v>11518.60205</v>
      </c>
      <c r="XS15" s="108">
        <v>11165.130279999999</v>
      </c>
      <c r="XT15" s="108">
        <v>10524.97114</v>
      </c>
      <c r="XU15" s="108">
        <v>12337.327789999999</v>
      </c>
      <c r="XV15" s="108">
        <v>20639.45264</v>
      </c>
      <c r="XW15" s="108">
        <v>12050.62112</v>
      </c>
      <c r="XX15" s="108">
        <v>11696.814490000001</v>
      </c>
      <c r="XY15" s="108">
        <v>12292.796039999999</v>
      </c>
      <c r="XZ15" s="108">
        <v>13593.910540000001</v>
      </c>
      <c r="YA15" s="108">
        <v>14368.906199999999</v>
      </c>
      <c r="YB15" s="108">
        <v>17759.636119999999</v>
      </c>
      <c r="YC15" s="108">
        <v>16188.35657</v>
      </c>
      <c r="YD15" s="108">
        <v>11564.155269999999</v>
      </c>
      <c r="YE15" s="108">
        <v>11384.463089999999</v>
      </c>
      <c r="YF15" s="108">
        <v>12385.603639999999</v>
      </c>
      <c r="YG15" s="108">
        <v>14948.25959</v>
      </c>
      <c r="YH15" s="108">
        <v>15627.64572</v>
      </c>
      <c r="YI15" s="108">
        <v>23292.52622</v>
      </c>
      <c r="YJ15" s="108">
        <v>21097.37</v>
      </c>
      <c r="YK15" s="108">
        <v>15511.41</v>
      </c>
      <c r="YL15" s="108">
        <v>16018.31</v>
      </c>
      <c r="YM15" s="108">
        <v>17663.560000000001</v>
      </c>
      <c r="YN15" s="108">
        <v>19744.689999999999</v>
      </c>
      <c r="YO15" s="108">
        <v>21856.89</v>
      </c>
      <c r="YP15" s="108">
        <v>37435.75</v>
      </c>
      <c r="YQ15" s="108">
        <v>18345.259999999998</v>
      </c>
      <c r="YR15" s="108">
        <v>15889.59</v>
      </c>
      <c r="YS15" s="108">
        <v>19356.41</v>
      </c>
      <c r="YT15" s="108">
        <v>20945.37</v>
      </c>
      <c r="YU15" s="108">
        <v>32212.54</v>
      </c>
      <c r="YV15" s="108">
        <v>12856.13</v>
      </c>
      <c r="YW15" s="108">
        <v>24845.55</v>
      </c>
      <c r="YX15" s="756" t="s">
        <v>628</v>
      </c>
      <c r="YY15" s="756" t="s">
        <v>629</v>
      </c>
      <c r="YZ15" s="756" t="s">
        <v>630</v>
      </c>
      <c r="ZA15" s="756" t="s">
        <v>631</v>
      </c>
      <c r="ZB15" s="756" t="s">
        <v>632</v>
      </c>
      <c r="ZC15" s="756" t="s">
        <v>633</v>
      </c>
      <c r="ZD15" s="756" t="s">
        <v>634</v>
      </c>
      <c r="ZE15">
        <v>12584</v>
      </c>
      <c r="ZF15">
        <v>17152</v>
      </c>
      <c r="ZG15">
        <v>17042</v>
      </c>
      <c r="ZH15">
        <v>19377</v>
      </c>
      <c r="ZI15">
        <v>21305</v>
      </c>
      <c r="ZJ15">
        <v>21183</v>
      </c>
      <c r="ZK15">
        <v>36051</v>
      </c>
      <c r="ZL15">
        <v>22744.37</v>
      </c>
      <c r="ZM15">
        <v>23895.1</v>
      </c>
      <c r="ZN15">
        <v>26427.73</v>
      </c>
      <c r="ZO15">
        <v>27870.04</v>
      </c>
      <c r="ZP15">
        <v>27524.42</v>
      </c>
      <c r="ZQ15">
        <v>28881.91</v>
      </c>
      <c r="ZR15">
        <v>40013.800000000003</v>
      </c>
      <c r="ZS15" s="108">
        <v>24065.279999999999</v>
      </c>
      <c r="ZT15" s="108">
        <v>22904.84</v>
      </c>
      <c r="ZU15" s="108">
        <v>25992.6</v>
      </c>
      <c r="ZV15" s="108">
        <v>30303.95</v>
      </c>
      <c r="ZW15" s="108">
        <v>33305.39</v>
      </c>
      <c r="ZX15" s="108">
        <v>35097.75</v>
      </c>
      <c r="ZY15" s="108">
        <v>54055.53</v>
      </c>
      <c r="ZZ15" s="108">
        <v>33392.66042104012</v>
      </c>
      <c r="AAA15" s="108">
        <v>30729.053235683634</v>
      </c>
      <c r="AAB15" s="108">
        <v>28583.511993754415</v>
      </c>
      <c r="AAC15" s="108">
        <v>32432.898294027047</v>
      </c>
      <c r="AAD15" s="108">
        <v>35805.838081770693</v>
      </c>
      <c r="AAE15" s="108">
        <v>41704.258190091234</v>
      </c>
      <c r="AAF15" s="108">
        <v>65383.319075612475</v>
      </c>
      <c r="AAG15" s="108">
        <v>43411.609166743729</v>
      </c>
      <c r="AAH15" s="108">
        <v>40356.914333762659</v>
      </c>
      <c r="AAI15" s="108">
        <v>40446.154007772551</v>
      </c>
      <c r="AAJ15" s="108">
        <v>43416.891090173209</v>
      </c>
      <c r="AAK15" s="108">
        <v>49584.701555178464</v>
      </c>
      <c r="AAL15" s="108">
        <v>52391.759877544515</v>
      </c>
      <c r="AAM15" s="108">
        <v>76725.644970724083</v>
      </c>
      <c r="AAN15" s="596">
        <f>'Tabla de Proyecciones'!AAN15*1.032493958</f>
        <v>64316.995596411543</v>
      </c>
      <c r="AAO15" s="596">
        <v>56757.115490094635</v>
      </c>
      <c r="AAP15" s="596">
        <v>65020.952314900627</v>
      </c>
      <c r="AAQ15" s="596">
        <v>61230.527183715742</v>
      </c>
      <c r="AAR15" s="596">
        <v>64175.897964208452</v>
      </c>
      <c r="AAS15" s="596">
        <v>70092.832189530178</v>
      </c>
      <c r="AAT15" s="596">
        <v>93851.04</v>
      </c>
      <c r="AAU15" s="596">
        <f t="shared" ca="1" si="0"/>
        <v>80349.815789627362</v>
      </c>
      <c r="AAV15" s="596">
        <v>117204.94066897713</v>
      </c>
      <c r="AAW15" s="596">
        <f t="shared" ca="1" si="0"/>
        <v>71186.677269665262</v>
      </c>
      <c r="AAX15" s="348">
        <v>0</v>
      </c>
      <c r="AAY15" s="596">
        <f t="shared" ca="1" si="1"/>
        <v>26547.771568932985</v>
      </c>
      <c r="AAZ15" s="596">
        <f t="shared" ca="1" si="1"/>
        <v>24736.547187060558</v>
      </c>
      <c r="ABA15" s="596">
        <f t="shared" ca="1" si="1"/>
        <v>33775.045452683953</v>
      </c>
      <c r="ABB15" s="596">
        <f t="shared" ca="1" si="1"/>
        <v>19756.075860404773</v>
      </c>
      <c r="ABC15" s="596">
        <f t="shared" ca="1" si="1"/>
        <v>17781.851517577787</v>
      </c>
      <c r="ABD15" s="596">
        <f t="shared" ca="1" si="1"/>
        <v>21744.583316112938</v>
      </c>
      <c r="ABE15" s="348">
        <v>0</v>
      </c>
      <c r="ABF15" s="596">
        <f t="shared" ca="1" si="1"/>
        <v>19974.181393108716</v>
      </c>
      <c r="ABG15" s="596">
        <f t="shared" ca="1" si="1"/>
        <v>17879.981453626169</v>
      </c>
      <c r="ABH15" s="596">
        <f t="shared" ca="1" si="1"/>
        <v>15647.625470051413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0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</row>
    <row r="16" spans="1:767">
      <c r="A16" s="598" t="s">
        <v>23</v>
      </c>
      <c r="B16" s="596">
        <f>H49*B$33</f>
        <v>0</v>
      </c>
      <c r="C16" s="596">
        <f>H49*C$33</f>
        <v>13361.066441856001</v>
      </c>
      <c r="D16" s="596">
        <f>H49*D$33</f>
        <v>12603.574287024001</v>
      </c>
      <c r="E16" s="596">
        <f>H49*E$33</f>
        <v>11371.508733984001</v>
      </c>
      <c r="F16" s="596">
        <f>H49*F$33</f>
        <v>12576.195052512001</v>
      </c>
      <c r="G16" s="596">
        <f>H49*G$33</f>
        <v>16181.127596592001</v>
      </c>
      <c r="H16" s="596">
        <f>H49*H$33</f>
        <v>25170.642928032001</v>
      </c>
      <c r="I16" s="596">
        <f>O49*I$33</f>
        <v>7984.1624864399992</v>
      </c>
      <c r="J16" s="596">
        <f>O49*J$33</f>
        <v>7803.1613217599997</v>
      </c>
      <c r="K16" s="596">
        <f>O49*K$33</f>
        <v>7917.1250180399993</v>
      </c>
      <c r="L16" s="596">
        <f>O49*L$33</f>
        <v>7742.8276002000002</v>
      </c>
      <c r="M16" s="596">
        <f>O49*M$33</f>
        <v>8567.3884615200004</v>
      </c>
      <c r="N16" s="596">
        <f>O49*N$33</f>
        <v>10544.993779319999</v>
      </c>
      <c r="O16" s="596">
        <f>O49*O$33</f>
        <v>16477.809732719998</v>
      </c>
      <c r="P16" s="596">
        <f>V49*P$33</f>
        <v>10806.299081424002</v>
      </c>
      <c r="Q16" s="596">
        <f>V49*Q$33</f>
        <v>11550.655176984001</v>
      </c>
      <c r="R16" s="596">
        <f>V49*R$33</f>
        <v>10026.914463720002</v>
      </c>
      <c r="S16" s="596">
        <f>V49*S$33</f>
        <v>10289.6283798</v>
      </c>
      <c r="T16" s="596">
        <f>V49*T$33</f>
        <v>10963.927431072003</v>
      </c>
      <c r="U16" s="596">
        <f>V49*U$33</f>
        <v>13880.051899560001</v>
      </c>
      <c r="V16" s="596">
        <f>V49*V$33</f>
        <v>20053.828927440005</v>
      </c>
      <c r="W16" s="596">
        <f>AC49*W$33</f>
        <v>6964.7269733999992</v>
      </c>
      <c r="X16" s="596">
        <f>AC49*X$33</f>
        <v>7444.4691068999991</v>
      </c>
      <c r="Y16" s="596">
        <f>AC49*Y$33</f>
        <v>6462.4087394999997</v>
      </c>
      <c r="Z16" s="596">
        <f>AC49*Z$33</f>
        <v>6631.7294924999997</v>
      </c>
      <c r="AA16" s="596">
        <f>AC49*AA$33</f>
        <v>7066.3194252000003</v>
      </c>
      <c r="AB16" s="596">
        <f>AC49*AB$33</f>
        <v>8945.7797835000001</v>
      </c>
      <c r="AC16" s="596">
        <f>AC49*AC$33</f>
        <v>12924.817478999999</v>
      </c>
      <c r="AD16" s="596">
        <f>AJ49*AD$33</f>
        <v>8733.7616650199998</v>
      </c>
      <c r="AE16" s="596">
        <f>AJ49*AE$33</f>
        <v>8535.7670680800002</v>
      </c>
      <c r="AF16" s="596">
        <f>AJ49*AF$33</f>
        <v>8660.4303328200003</v>
      </c>
      <c r="AG16" s="596">
        <f>AJ49*AG$33</f>
        <v>8469.7688691000003</v>
      </c>
      <c r="AH16" s="596">
        <f>AJ49*AH$33</f>
        <v>9371.7442551599997</v>
      </c>
      <c r="AI16" s="596">
        <f>AJ49*AI$33</f>
        <v>11535.01855506</v>
      </c>
      <c r="AJ16" s="596">
        <f>AJ49*AJ$33</f>
        <v>18024.84145476</v>
      </c>
      <c r="AK16" s="596">
        <f>AQ49*AK$33</f>
        <v>9868.703069610001</v>
      </c>
      <c r="AL16" s="596">
        <f>AQ49*AL$33</f>
        <v>9644.9793224400019</v>
      </c>
      <c r="AM16" s="596">
        <f>AQ49*AM$33</f>
        <v>9785.8424225100025</v>
      </c>
      <c r="AN16" s="596">
        <f>AQ49*AN$33</f>
        <v>9570.4047400500021</v>
      </c>
      <c r="AO16" s="596">
        <f>AQ49*AO$33</f>
        <v>10589.590699380002</v>
      </c>
      <c r="AP16" s="596">
        <f>AQ49*AP$33</f>
        <v>13033.979788830002</v>
      </c>
      <c r="AQ16" s="596">
        <f>AQ49*AQ$33</f>
        <v>20367.147057180002</v>
      </c>
      <c r="AR16" s="596">
        <f>[1]Hoja1!D18</f>
        <v>8764.48</v>
      </c>
      <c r="AS16" s="596">
        <f>[1]Hoja1!E18</f>
        <v>12520.68</v>
      </c>
      <c r="AT16" s="596">
        <f>[1]Hoja1!F18</f>
        <v>21304.41</v>
      </c>
      <c r="AU16" s="596">
        <f>[1]Hoja1!G18</f>
        <v>8887.92</v>
      </c>
      <c r="AV16" s="596">
        <f>[1]Hoja1!H18</f>
        <v>15118.25</v>
      </c>
      <c r="AW16" s="596">
        <f>[1]Hoja1!I18</f>
        <v>16732.490000000002</v>
      </c>
      <c r="AX16" s="596">
        <f>[1]Hoja1!J18</f>
        <v>19825.810000000001</v>
      </c>
      <c r="AY16" s="596">
        <f>[1]Hoja1!L18</f>
        <v>6685.14</v>
      </c>
      <c r="AZ16" s="596">
        <f>[1]Hoja1!M18</f>
        <v>10087.07</v>
      </c>
      <c r="BA16" s="596">
        <f>[1]Hoja1!N18</f>
        <v>7134.88</v>
      </c>
      <c r="BB16" s="596">
        <f>[1]Hoja1!O18</f>
        <v>7330.29</v>
      </c>
      <c r="BC16" s="596">
        <f>[1]Hoja1!P18</f>
        <v>10191.48</v>
      </c>
      <c r="BD16" s="596">
        <f>[1]Hoja1!Q18</f>
        <v>13606.19</v>
      </c>
      <c r="BE16" s="596">
        <f>[1]Hoja1!R18</f>
        <v>18153.73</v>
      </c>
      <c r="BF16" s="596">
        <f>[1]Hoja1!U18</f>
        <v>9441.02</v>
      </c>
      <c r="BG16" s="596">
        <f>[1]Hoja1!V18</f>
        <v>6769.85</v>
      </c>
      <c r="BH16" s="596">
        <f>[1]Hoja1!W18</f>
        <v>8528.8700000000008</v>
      </c>
      <c r="BI16" s="596">
        <f>[1]Hoja1!X18</f>
        <v>8274.24</v>
      </c>
      <c r="BJ16" s="596">
        <f>[1]Hoja1!Y18</f>
        <v>8688.91</v>
      </c>
      <c r="BK16" s="596">
        <f>[1]Hoja1!Z18</f>
        <v>11586</v>
      </c>
      <c r="BL16" s="596">
        <f>[1]Hoja1!AA18</f>
        <v>21042.79</v>
      </c>
      <c r="BM16" s="596">
        <f>[1]Hoja1!AC18</f>
        <v>6487.3</v>
      </c>
      <c r="BN16" s="596">
        <f>[1]Hoja1!AD18</f>
        <v>6870.8</v>
      </c>
      <c r="BO16" s="596">
        <f>[1]Hoja1!AE18</f>
        <v>8895.35</v>
      </c>
      <c r="BP16" s="596">
        <f>[1]Hoja1!AF18</f>
        <v>6790.74</v>
      </c>
      <c r="BQ16" s="596">
        <f>[1]Hoja1!AG18</f>
        <v>9182.1</v>
      </c>
      <c r="BR16" s="596">
        <f>[1]Hoja1!AH18</f>
        <v>12875.59</v>
      </c>
      <c r="BS16" s="596">
        <f>[1]Hoja1!AI18</f>
        <v>20557.88</v>
      </c>
      <c r="BT16" s="596">
        <f>[1]Hoja1!AK18</f>
        <v>8674.0185000000001</v>
      </c>
      <c r="BU16" s="596">
        <f>[1]Hoja1!AL18</f>
        <v>9119.2530000000006</v>
      </c>
      <c r="BV16" s="596">
        <f>[1]Hoja1!AM18</f>
        <v>9967.2540000000008</v>
      </c>
      <c r="BW16" s="596">
        <f>[1]Hoja1!AN18</f>
        <v>13068.887999999999</v>
      </c>
      <c r="BX16" s="596">
        <f>[1]Hoja1!AO18</f>
        <v>16579.124499999998</v>
      </c>
      <c r="BY16" s="596">
        <f>[1]Hoja1!AP18</f>
        <v>11641.691499999999</v>
      </c>
      <c r="BZ16" s="596">
        <f>[1]Hoja1!AQ18</f>
        <v>20931.284</v>
      </c>
      <c r="CA16" s="596">
        <f>[1]Hoja1!AS18</f>
        <v>7855.9320000000007</v>
      </c>
      <c r="CB16" s="596">
        <f>[1]Hoja1!AT18</f>
        <v>11930.793</v>
      </c>
      <c r="CC16" s="596">
        <f>[1]Hoja1!AU18</f>
        <v>8504.2335000000003</v>
      </c>
      <c r="CD16" s="596">
        <f>[1]Hoja1!AV18</f>
        <v>9199.4429999999993</v>
      </c>
      <c r="CE16" s="596">
        <f>[1]Hoja1!AW18</f>
        <v>12935.021000000002</v>
      </c>
      <c r="CF16" s="596">
        <f>[1]Hoja1!AX18</f>
        <v>11494.349999999999</v>
      </c>
      <c r="CG16" s="596">
        <f>[1]Hoja1!AY18</f>
        <v>23425.583999999999</v>
      </c>
      <c r="CH16" s="596">
        <f>[1]Hoja1!BA18</f>
        <v>8836.6635000000006</v>
      </c>
      <c r="CI16" s="596">
        <f>[1]Hoja1!BB18</f>
        <v>5985.9030000000002</v>
      </c>
      <c r="CJ16" s="596">
        <f>[1]Hoja1!BC18</f>
        <v>6051.7380000000003</v>
      </c>
      <c r="CK16" s="596">
        <f>[1]Hoja1!BD18</f>
        <v>5995.0660000000007</v>
      </c>
      <c r="CL16" s="596">
        <f>[1]Hoja1!BE18</f>
        <v>11657.710999999999</v>
      </c>
      <c r="CM16" s="596">
        <f>[1]Hoja1!BF18</f>
        <v>15668.362500000001</v>
      </c>
      <c r="CN16" s="596">
        <f>[1]Hoja1!BG18</f>
        <v>21621.011999999999</v>
      </c>
      <c r="CO16" s="596">
        <f>[1]Hoja1!BJ18</f>
        <v>8296.84</v>
      </c>
      <c r="CP16" s="596">
        <f>[1]Hoja1!BK18</f>
        <v>6742.99</v>
      </c>
      <c r="CQ16" s="596">
        <f>[1]Hoja1!BL18</f>
        <v>7783.76</v>
      </c>
      <c r="CR16" s="596">
        <f>[1]Hoja1!BM18</f>
        <v>10858.87</v>
      </c>
      <c r="CS16" s="596">
        <f>[1]Hoja1!BN18</f>
        <v>11275.39</v>
      </c>
      <c r="CT16" s="596">
        <f>[1]Hoja1!BO18</f>
        <v>14829.08</v>
      </c>
      <c r="CU16" s="596">
        <f>[1]Hoja1!BP18</f>
        <v>23674.43</v>
      </c>
      <c r="CV16" s="596">
        <f>[1]Hoja1!BR18</f>
        <v>7873.18</v>
      </c>
      <c r="CW16" s="596">
        <f>[1]Hoja1!BS18</f>
        <v>7914.82</v>
      </c>
      <c r="CX16" s="596">
        <f>[1]Hoja1!BT18</f>
        <v>14470.82</v>
      </c>
      <c r="CY16" s="596">
        <f>[1]Hoja1!BU18</f>
        <v>14339.48</v>
      </c>
      <c r="CZ16" s="596">
        <f>[1]Hoja1!BV18</f>
        <v>24071.47</v>
      </c>
      <c r="DA16" s="596">
        <f>[1]Hoja1!BW18</f>
        <v>17669.32</v>
      </c>
      <c r="DB16" s="596">
        <f>[1]Hoja1!BX18</f>
        <v>19475.8</v>
      </c>
      <c r="DC16" s="596">
        <f>[1]Hoja1!BZ18</f>
        <v>7388.07</v>
      </c>
      <c r="DD16" s="596">
        <f>[1]Hoja1!CA18</f>
        <v>8668.48</v>
      </c>
      <c r="DE16" s="596">
        <f>[1]Hoja1!CB18</f>
        <v>8961.9500000000007</v>
      </c>
      <c r="DF16" s="596">
        <f>[1]Hoja1!CC18</f>
        <v>9975.74</v>
      </c>
      <c r="DG16" s="596">
        <f>[1]Hoja1!CD18</f>
        <v>11816.95</v>
      </c>
      <c r="DH16" s="596">
        <f>[1]Hoja1!CE18</f>
        <v>15794.88</v>
      </c>
      <c r="DI16" s="596">
        <f>[1]Hoja1!CF18</f>
        <v>27676.58</v>
      </c>
      <c r="DJ16" s="596">
        <f>[1]Hoja1!CH18</f>
        <v>7378.35</v>
      </c>
      <c r="DK16" s="596">
        <f>[1]Hoja1!CI18</f>
        <v>13296.15</v>
      </c>
      <c r="DL16" s="596">
        <f>[1]Hoja1!CJ18</f>
        <v>8534.42</v>
      </c>
      <c r="DM16" s="596">
        <f>[1]Hoja1!CK18</f>
        <v>7439.75</v>
      </c>
      <c r="DN16" s="596">
        <f>[1]Hoja1!CL18</f>
        <v>12160.02</v>
      </c>
      <c r="DO16" s="596">
        <f>[1]Hoja1!CM18</f>
        <v>17490.84</v>
      </c>
      <c r="DP16" s="596">
        <f>[1]Hoja1!CN18</f>
        <v>51174.44</v>
      </c>
      <c r="DQ16" s="596">
        <f>[1]Hoja1!CQ18</f>
        <v>48848.33</v>
      </c>
      <c r="DR16" s="596">
        <f>[1]Hoja1!CR18</f>
        <v>14430.29</v>
      </c>
      <c r="DS16" s="596">
        <f>[1]Hoja1!CS18</f>
        <v>8713.7800000000007</v>
      </c>
      <c r="DT16" s="596">
        <f>[1]Hoja1!CT18</f>
        <v>10365.31</v>
      </c>
      <c r="DU16" s="596">
        <f>[1]Hoja1!CU18</f>
        <v>11008.32</v>
      </c>
      <c r="DV16" s="596">
        <f>[1]Hoja1!CV18</f>
        <v>16193.91</v>
      </c>
      <c r="DW16" s="596">
        <f>[1]Hoja1!CW18</f>
        <v>26931.33</v>
      </c>
      <c r="DX16" s="596">
        <f>[1]Hoja1!CY18</f>
        <v>7813.5970000000007</v>
      </c>
      <c r="DY16" s="596">
        <f>[1]Hoja1!CZ18</f>
        <v>18369.214500000002</v>
      </c>
      <c r="DZ16" s="596">
        <f>[1]Hoja1!DA18</f>
        <v>26844.75</v>
      </c>
      <c r="EA16" s="596">
        <f>[1]Hoja1!DB18</f>
        <v>19110.056</v>
      </c>
      <c r="EB16" s="596">
        <f>[1]Hoja1!DC18</f>
        <v>12717.3585</v>
      </c>
      <c r="EC16" s="596">
        <f>[1]Hoja1!DD18</f>
        <v>16318.165500000001</v>
      </c>
      <c r="ED16" s="596">
        <f>[1]Hoja1!DE18</f>
        <v>31169.533500000001</v>
      </c>
      <c r="EE16" s="596">
        <f>[1]Hoja1!DG18</f>
        <v>16869.039499999999</v>
      </c>
      <c r="EF16" s="596">
        <f>[1]Hoja1!DH18</f>
        <v>12403.32</v>
      </c>
      <c r="EG16" s="596">
        <f>[1]Hoja1!DI18</f>
        <v>10673.228999999999</v>
      </c>
      <c r="EH16" s="596">
        <f>[1]Hoja1!DJ18</f>
        <v>8033.1720000000005</v>
      </c>
      <c r="EI16" s="596">
        <f>[1]Hoja1!DK18</f>
        <v>8700.510000000002</v>
      </c>
      <c r="EJ16" s="596">
        <f>[1]Hoja1!DL18</f>
        <v>14430.129000000001</v>
      </c>
      <c r="EK16" s="596">
        <f>[1]Hoja1!DM18</f>
        <v>20994.350999999999</v>
      </c>
      <c r="EL16" s="596">
        <f>[1]Hoja1!DO18</f>
        <v>8939.2379999999994</v>
      </c>
      <c r="EM16" s="596">
        <f>[1]Hoja1!DP18</f>
        <v>6885.1764999999987</v>
      </c>
      <c r="EN16" s="596">
        <f>[1]Hoja1!DQ18</f>
        <v>9509.8080000000009</v>
      </c>
      <c r="EO16" s="596">
        <f>[1]Hoja1!DR18</f>
        <v>9410.1370000000006</v>
      </c>
      <c r="EP16" s="596">
        <f>[1]Hoja1!DS18</f>
        <v>9950.7429999999986</v>
      </c>
      <c r="EQ16" s="596">
        <f>[1]Hoja1!DT18</f>
        <v>13488.262500000001</v>
      </c>
      <c r="ER16" s="596">
        <f>[1]Hoja1!DU18</f>
        <v>18206.078000000001</v>
      </c>
      <c r="ES16" s="596">
        <f>[1]Hoja1!DX18</f>
        <v>7675.7039999999997</v>
      </c>
      <c r="ET16" s="596">
        <f>[1]Hoja1!DY18</f>
        <v>11532.307500000001</v>
      </c>
      <c r="EU16" s="596">
        <f>[1]Hoja1!DZ18</f>
        <v>9737.0759999999991</v>
      </c>
      <c r="EV16" s="596">
        <f>[1]Hoja1!EA18</f>
        <v>14031.012000000001</v>
      </c>
      <c r="EW16" s="596">
        <f>[1]Hoja1!EB18</f>
        <v>13845.741</v>
      </c>
      <c r="EX16" s="596">
        <f>[1]Hoja1!EC18</f>
        <v>15453.101999999999</v>
      </c>
      <c r="EY16" s="596">
        <f>[1]Hoja1!ED18</f>
        <v>24402.157999999999</v>
      </c>
      <c r="EZ16" s="596">
        <f>[1]Hoja1!EF18</f>
        <v>11293.842000000001</v>
      </c>
      <c r="FA16" s="596">
        <f>[1]Hoja1!EG18</f>
        <v>9754.626000000002</v>
      </c>
      <c r="FB16" s="596">
        <f>[1]Hoja1!EH18</f>
        <v>7614.442500000001</v>
      </c>
      <c r="FC16" s="596">
        <f>[1]Hoja1!EI18</f>
        <v>6767.3540000000012</v>
      </c>
      <c r="FD16" s="596">
        <f>[1]Hoja1!EJ18</f>
        <v>11925.753000000001</v>
      </c>
      <c r="FE16" s="596">
        <f>[1]Hoja1!EK18</f>
        <v>13266.744000000001</v>
      </c>
      <c r="FF16" s="596">
        <f>[1]Hoja1!EL18</f>
        <v>28551.699000000004</v>
      </c>
      <c r="FG16" s="596">
        <f>[1]Hoja1!EN18</f>
        <v>12172.248000000001</v>
      </c>
      <c r="FH16" s="596">
        <f>[1]Hoja1!EO18</f>
        <v>9147.4320000000007</v>
      </c>
      <c r="FI16" s="596">
        <f>[1]Hoja1!EP18</f>
        <v>11418.0255</v>
      </c>
      <c r="FJ16" s="596">
        <f>[1]Hoja1!EQ18</f>
        <v>13864.089499999998</v>
      </c>
      <c r="FK16" s="596">
        <f>[1]Hoja1!ER18</f>
        <v>18140.856</v>
      </c>
      <c r="FL16" s="596">
        <f>[1]Hoja1!ES18</f>
        <v>17075.085299999999</v>
      </c>
      <c r="FM16" s="596">
        <f>[1]Hoja1!ET18</f>
        <v>29143.011600000002</v>
      </c>
      <c r="FN16" s="596">
        <f>[1]Hoja1!EV18</f>
        <v>12477.0515</v>
      </c>
      <c r="FO16" s="596">
        <f>[1]Hoja1!EW18</f>
        <v>7602.630000000001</v>
      </c>
      <c r="FP16" s="596">
        <f>[1]Hoja1!EX18</f>
        <v>11768.867</v>
      </c>
      <c r="FQ16" s="596">
        <f>[1]Hoja1!EY18</f>
        <v>10436.468499999999</v>
      </c>
      <c r="FR16" s="596">
        <f>[1]Hoja1!EZ18</f>
        <v>11025.107499999998</v>
      </c>
      <c r="FS16" s="596">
        <f>[1]Hoja1!FA18</f>
        <v>17471.748</v>
      </c>
      <c r="FT16" s="596">
        <f>[1]Hoja1!FB18</f>
        <v>20313.867000000002</v>
      </c>
      <c r="FU16" s="596">
        <f>[1]Hoja1!FD18</f>
        <v>10778.6376</v>
      </c>
      <c r="FV16" s="596">
        <f>[1]Hoja1!FE18</f>
        <v>8028.5580000000009</v>
      </c>
      <c r="FW16" s="596">
        <f>[1]Hoja1!FF18</f>
        <v>8688.6716000000015</v>
      </c>
      <c r="FX16" s="596">
        <f>[1]Hoja1!FG18</f>
        <v>14991.8904</v>
      </c>
      <c r="FY16" s="596">
        <f>[1]Hoja1!FH18</f>
        <v>13469.800499999999</v>
      </c>
      <c r="FZ16" s="596">
        <f>[1]Hoja1!FI18</f>
        <v>21727.421499999997</v>
      </c>
      <c r="GA16" s="596">
        <f>[1]Hoja1!FJ18</f>
        <v>28461.2925</v>
      </c>
      <c r="GB16" s="596">
        <f>[1]Hoja1!FM18</f>
        <v>9713.0879999999997</v>
      </c>
      <c r="GC16" s="596">
        <f>[1]Hoja1!FN18</f>
        <v>15376.987500000001</v>
      </c>
      <c r="GD16" s="596">
        <f>[1]Hoja1!FO18</f>
        <v>14243.3048</v>
      </c>
      <c r="GE16" s="596">
        <f>[1]Hoja1!FP18</f>
        <v>12439.1505</v>
      </c>
      <c r="GF16" s="596">
        <f>[1]Hoja1!FQ18</f>
        <v>11397.9835</v>
      </c>
      <c r="GG16" s="596">
        <f>[1]Hoja1!FR18</f>
        <v>13412.796</v>
      </c>
      <c r="GH16" s="596">
        <f>[1]Hoja1!FS18</f>
        <v>24144.635999999999</v>
      </c>
      <c r="GI16" s="596">
        <f>[1]Hoja1!FU18</f>
        <v>6473.8919999999998</v>
      </c>
      <c r="GJ16" s="596">
        <f>[1]Hoja1!FV18</f>
        <v>9078.731200000002</v>
      </c>
      <c r="GK16" s="596">
        <f>[1]Hoja1!FW18</f>
        <v>8843.1420000000016</v>
      </c>
      <c r="GL16" s="596">
        <f>[1]Hoja1!FX18</f>
        <v>14055.667500000001</v>
      </c>
      <c r="GM16" s="596">
        <f>[1]Hoja1!FY18</f>
        <v>10970.787499999999</v>
      </c>
      <c r="GN16" s="596">
        <f>[1]Hoja1!FZ18</f>
        <v>19431.456000000002</v>
      </c>
      <c r="GO16" s="596">
        <f>[1]Hoja1!GA18</f>
        <v>24862.947200000002</v>
      </c>
      <c r="GP16" s="596">
        <f>[1]Hoja1!GC18</f>
        <v>9088.3408000000018</v>
      </c>
      <c r="GQ16" s="596">
        <f>[1]Hoja1!GD18</f>
        <v>10594.804500000002</v>
      </c>
      <c r="GR16" s="596">
        <f>[1]Hoja1!GE18</f>
        <v>9264.7484999999997</v>
      </c>
      <c r="GS16" s="596">
        <f>[1]Hoja1!GF18</f>
        <v>12066.571000000002</v>
      </c>
      <c r="GT16" s="596">
        <f>[1]Hoja1!GG18</f>
        <v>17288.513000000003</v>
      </c>
      <c r="GU16" s="596">
        <f>[1]Hoja1!GH18</f>
        <v>17226.907999999999</v>
      </c>
      <c r="GV16" s="596">
        <f>[1]Hoja1!GI18</f>
        <v>22700.9133</v>
      </c>
      <c r="GW16" s="596">
        <f>[1]Hoja1!GK18</f>
        <v>13391.424000000001</v>
      </c>
      <c r="GX16" s="596">
        <f>[1]Hoja1!GL18</f>
        <v>6729.5403000000006</v>
      </c>
      <c r="GY16" s="596">
        <f>[1]Hoja1!GM18</f>
        <v>8527.3649999999998</v>
      </c>
      <c r="GZ16" s="596">
        <f>[1]Hoja1!GN18</f>
        <v>9774.2039000000004</v>
      </c>
      <c r="HA16" s="596">
        <f>[1]Hoja1!GO18</f>
        <v>9732.6240000000016</v>
      </c>
      <c r="HB16" s="596">
        <f>[1]Hoja1!GP18</f>
        <v>14939.4375</v>
      </c>
      <c r="HC16" s="596">
        <f>[1]Hoja1!GQ18</f>
        <v>20212.978499999997</v>
      </c>
      <c r="HD16" s="596">
        <f>[1]Hoja1!GT18</f>
        <v>8828.4579999999987</v>
      </c>
      <c r="HE16" s="596">
        <f>[1]Hoja1!GU18</f>
        <v>7302.0096000000003</v>
      </c>
      <c r="HF16" s="596">
        <f>[1]Hoja1!GV18</f>
        <v>7353.0180000000009</v>
      </c>
      <c r="HG16" s="596">
        <f>[1]Hoja1!GW18</f>
        <v>8573.2570000000014</v>
      </c>
      <c r="HH16" s="596">
        <f>[1]Hoja1!GX18</f>
        <v>10251.456499999998</v>
      </c>
      <c r="HI16" s="596">
        <f>[1]Hoja1!GY18</f>
        <v>13055.03</v>
      </c>
      <c r="HJ16" s="596">
        <f>[1]Hoja1!GZ18</f>
        <v>21811.912</v>
      </c>
      <c r="HK16" s="596">
        <f>[1]Hoja1!HB18</f>
        <v>6504.0800000000008</v>
      </c>
      <c r="HL16" s="596">
        <f>[1]Hoja1!HC18</f>
        <v>6615.7128000000002</v>
      </c>
      <c r="HM16" s="596">
        <f>[1]Hoja1!HD18</f>
        <v>7085.5236000000004</v>
      </c>
      <c r="HN16" s="596">
        <f>[1]Hoja1!HE18</f>
        <v>8159.2610000000013</v>
      </c>
      <c r="HO16" s="596">
        <f>[1]Hoja1!HF18</f>
        <v>10699.095000000001</v>
      </c>
      <c r="HP16" s="596">
        <f>[1]Hoja1!HG18</f>
        <v>11386.7595</v>
      </c>
      <c r="HQ16" s="596">
        <f>[1]Hoja1!HH18</f>
        <v>24497.688000000002</v>
      </c>
      <c r="HR16" s="596">
        <f>[1]Hoja1!HJ18</f>
        <v>11435.623200000002</v>
      </c>
      <c r="HS16" s="596">
        <f>[1]Hoja1!HK18</f>
        <v>9770.1135000000013</v>
      </c>
      <c r="HT16" s="596">
        <f>[1]Hoja1!HL18</f>
        <v>9116.1605000000018</v>
      </c>
      <c r="HU16" s="596">
        <f>[1]Hoja1!HM18</f>
        <v>8358.6708000000017</v>
      </c>
      <c r="HV16" s="596">
        <f>[1]Hoja1!HN18</f>
        <v>9281.2932000000019</v>
      </c>
      <c r="HW16" s="596">
        <f>[1]Hoja1!HO18</f>
        <v>12011.0255</v>
      </c>
      <c r="HX16" s="596">
        <f>[1]Hoja1!HP18</f>
        <v>21894.876</v>
      </c>
      <c r="HY16" s="596">
        <f>[1]Hoja1!HR18</f>
        <v>10146.290000000001</v>
      </c>
      <c r="HZ16" s="596">
        <f>[1]Hoja1!HS18</f>
        <v>10373.374000000002</v>
      </c>
      <c r="IA16" s="596">
        <f>[1]Hoja1!HT18</f>
        <v>8963.6789000000008</v>
      </c>
      <c r="IB16" s="596">
        <f>[1]Hoja1!HU18</f>
        <v>9969.2230000000018</v>
      </c>
      <c r="IC16" s="596">
        <f>[1]Hoja1!HV18</f>
        <v>11017.072000000002</v>
      </c>
      <c r="ID16" s="596">
        <f>[1]Hoja1!HW18</f>
        <v>15823.08</v>
      </c>
      <c r="IE16" s="596">
        <f>[1]Hoja1!HX18</f>
        <v>20216.723999999998</v>
      </c>
      <c r="IF16" s="596">
        <f>[1]Hoja1!IA18</f>
        <v>10014.686000000002</v>
      </c>
      <c r="IG16" s="596">
        <f>[1]Hoja1!IB18</f>
        <v>9689.9328000000005</v>
      </c>
      <c r="IH16" s="596">
        <f>[1]Hoja1!IC18</f>
        <v>9620.2700000000023</v>
      </c>
      <c r="II16" s="596">
        <f>[1]Hoja1!ID18</f>
        <v>9579.3083999999999</v>
      </c>
      <c r="IJ16" s="596">
        <f>[1]Hoja1!IE18</f>
        <v>12341.504000000003</v>
      </c>
      <c r="IK16" s="596">
        <f>[1]Hoja1!IF18</f>
        <v>12618.884599999999</v>
      </c>
      <c r="IL16" s="596">
        <f>[1]Hoja1!IG18</f>
        <v>28676.312000000002</v>
      </c>
      <c r="IM16" s="596">
        <f>[1]Hoja1!II18</f>
        <v>10040.220000000001</v>
      </c>
      <c r="IN16" s="596">
        <f>[1]Hoja1!IJ18</f>
        <v>9454.2021999999997</v>
      </c>
      <c r="IO16" s="596">
        <f>[1]Hoja1!IK18</f>
        <v>7810.0135</v>
      </c>
      <c r="IP16" s="596">
        <f>[1]Hoja1!IL18</f>
        <v>10426.464799999998</v>
      </c>
      <c r="IQ16" s="596">
        <f>[1]Hoja1!IM18</f>
        <v>11628.351500000001</v>
      </c>
      <c r="IR16" s="596">
        <f>[1]Hoja1!IN18</f>
        <v>11303.8614</v>
      </c>
      <c r="IS16" s="596">
        <f>[1]Hoja1!IO18</f>
        <v>22295.912499999999</v>
      </c>
      <c r="IT16" s="596">
        <f>[1]Hoja1!IQ18</f>
        <v>6447.1680000000006</v>
      </c>
      <c r="IU16" s="596">
        <f>[1]Hoja1!IR18</f>
        <v>8805.005000000001</v>
      </c>
      <c r="IV16" s="596">
        <f>[1]Hoja1!IS18</f>
        <v>9412.2929999999997</v>
      </c>
      <c r="IW16" s="596">
        <f>[1]Hoja1!IT18</f>
        <v>11634.873600000003</v>
      </c>
      <c r="IX16" s="596">
        <f>[1]Hoja1!IU18</f>
        <v>15869.637000000001</v>
      </c>
      <c r="IY16" s="596">
        <f>[1]Hoja1!IV18</f>
        <v>16198.0625</v>
      </c>
      <c r="IZ16" s="596">
        <f>[1]Hoja1!IW18</f>
        <v>21305.108</v>
      </c>
      <c r="JA16" s="596">
        <f>[1]Hoja1!IY18</f>
        <v>9242.6620000000003</v>
      </c>
      <c r="JB16" s="596">
        <f>[1]Hoja1!IZ18</f>
        <v>6478.4720000000007</v>
      </c>
      <c r="JC16" s="596">
        <f>[1]Hoja1!JA18</f>
        <v>8904.7200000000012</v>
      </c>
      <c r="JD16" s="596">
        <f>[1]Hoja1!JB18</f>
        <v>7174.5912000000008</v>
      </c>
      <c r="JE16" s="596">
        <f>[1]Hoja1!JC18</f>
        <v>7929.7232000000004</v>
      </c>
      <c r="JF16" s="596">
        <f>[1]Hoja1!JD18</f>
        <v>10874.483200000002</v>
      </c>
      <c r="JG16" s="596">
        <f>[1]Hoja1!JE18</f>
        <v>20485.444499999998</v>
      </c>
      <c r="JH16" s="596">
        <f>[1]Hoja1!JG18</f>
        <v>7732.3994999999995</v>
      </c>
      <c r="JI16" s="596">
        <f>[1]Hoja1!JH18</f>
        <v>7145.5439999999999</v>
      </c>
      <c r="JJ16" s="596">
        <f>[1]Hoja1!JI18</f>
        <v>7189.6335000000008</v>
      </c>
      <c r="JK16" s="596">
        <f>[1]Hoja1!JJ18</f>
        <v>7544.3445000000002</v>
      </c>
      <c r="JL16" s="596">
        <f>[1]Hoja1!JK18</f>
        <v>15546.784000000001</v>
      </c>
      <c r="JM16" s="596">
        <f>[1]Hoja1!JL18</f>
        <v>13792.791499999999</v>
      </c>
      <c r="JN16" s="596">
        <f>[1]Hoja1!JM18</f>
        <v>27699.617000000002</v>
      </c>
      <c r="JO16" s="596">
        <f>[1]Hoja1!JP18</f>
        <v>10431.592500000001</v>
      </c>
      <c r="JP16" s="596">
        <f>[1]Hoja1!JQ18</f>
        <v>11792.413500000001</v>
      </c>
      <c r="JQ16" s="596">
        <f>[1]Hoja1!JR18</f>
        <v>6971.3568000000005</v>
      </c>
      <c r="JR16" s="596">
        <f>[1]Hoja1!JS18</f>
        <v>8705.718499999999</v>
      </c>
      <c r="JS16" s="596">
        <f>[1]Hoja1!JT18</f>
        <v>10578.371999999999</v>
      </c>
      <c r="JT16" s="596">
        <f>[1]Hoja1!JU18</f>
        <v>10246.197</v>
      </c>
      <c r="JU16" s="596">
        <f>[1]Hoja1!JV18</f>
        <v>23746.752499999995</v>
      </c>
      <c r="JV16" s="596">
        <f>[1]Hoja1!JX18</f>
        <v>6690.621000000001</v>
      </c>
      <c r="JW16" s="596">
        <f>[1]Hoja1!JY18</f>
        <v>8038.17</v>
      </c>
      <c r="JX16" s="596">
        <f>[1]Hoja1!JZ18</f>
        <v>6259.68</v>
      </c>
      <c r="JY16" s="596">
        <f>[1]Hoja1!KA18</f>
        <v>9524.0879999999997</v>
      </c>
      <c r="JZ16" s="596">
        <f>[1]Hoja1!KB18</f>
        <v>12661.369200000001</v>
      </c>
      <c r="KA16" s="596">
        <f>[1]Hoja1!KC18</f>
        <v>11222.9874</v>
      </c>
      <c r="KB16" s="596">
        <f>[1]Hoja1!KD18</f>
        <v>24668.6806</v>
      </c>
      <c r="KC16" s="596">
        <f>[1]Hoja1!KF18</f>
        <v>11366.19</v>
      </c>
      <c r="KD16" s="596">
        <f>[1]Hoja1!KG18</f>
        <v>9603.93</v>
      </c>
      <c r="KE16" s="596">
        <f>[1]Hoja1!KH18</f>
        <v>6967.8105000000005</v>
      </c>
      <c r="KF16" s="596">
        <f>[1]Hoja1!KI18</f>
        <v>9885.1725000000006</v>
      </c>
      <c r="KG16" s="596">
        <f>[1]Hoja1!KJ18</f>
        <v>12193.030500000001</v>
      </c>
      <c r="KH16" s="596">
        <f>[1]Hoja1!KK18</f>
        <v>20879.273499999999</v>
      </c>
      <c r="KI16" s="596">
        <f>[1]Hoja1!KL18</f>
        <v>21843.525000000001</v>
      </c>
      <c r="KJ16" s="596">
        <f>[1]Hoja1!KN18</f>
        <v>7536.6279999999997</v>
      </c>
      <c r="KK16" s="596">
        <f>[1]Hoja1!KO18</f>
        <v>9745.344000000001</v>
      </c>
      <c r="KL16" s="596">
        <f>[1]Hoja1!KP18</f>
        <v>11191.130999999999</v>
      </c>
      <c r="KM16" s="596">
        <f>[1]Hoja1!KQ18</f>
        <v>13675.244000000002</v>
      </c>
      <c r="KN16" s="596">
        <f>[1]Hoja1!KR18</f>
        <v>18802.798999999999</v>
      </c>
      <c r="KO16" s="596">
        <f>[1]Hoja1!KS18</f>
        <v>26968.98</v>
      </c>
      <c r="KP16" s="596">
        <f>[1]Hoja1!KT18</f>
        <v>38102.152000000002</v>
      </c>
      <c r="KQ16" s="596">
        <f>[1]Hoja1!KW18</f>
        <v>13652.562000000002</v>
      </c>
      <c r="KR16" s="596">
        <f>[1]Hoja1!KX18</f>
        <v>19962.621000000003</v>
      </c>
      <c r="KS16" s="596">
        <f>[1]Hoja1!KY18</f>
        <v>12567.114000000001</v>
      </c>
      <c r="KT16" s="596">
        <f>[1]Hoja1!KZ18</f>
        <v>11355.575000000001</v>
      </c>
      <c r="KU16" s="596">
        <f>[1]Hoja1!LA18</f>
        <v>11204.46</v>
      </c>
      <c r="KV16" s="596">
        <f>[1]Hoja1!LB18</f>
        <v>16682.7</v>
      </c>
      <c r="KW16" s="596">
        <f>[1]Hoja1!LC18</f>
        <v>24463.62</v>
      </c>
      <c r="KX16" s="596">
        <f>[1]Hoja1!LE18</f>
        <v>10905.004000000001</v>
      </c>
      <c r="KY16" s="596">
        <f>[1]Hoja1!LF18</f>
        <v>7087.6575000000003</v>
      </c>
      <c r="KZ16" s="596">
        <f>[1]Hoja1!LG18</f>
        <v>9788.2155000000002</v>
      </c>
      <c r="LA16" s="596">
        <f>[1]Hoja1!LH18</f>
        <v>7451.2179999999989</v>
      </c>
      <c r="LB16" s="596">
        <f>[1]Hoja1!LI18</f>
        <v>11288.422999999999</v>
      </c>
      <c r="LC16" s="596">
        <f>[1]Hoja1!LJ18</f>
        <v>11033.775000000001</v>
      </c>
      <c r="LD16" s="596">
        <f>[1]Hoja1!LK18</f>
        <v>27644.782000000003</v>
      </c>
      <c r="LE16" s="596">
        <f>[1]Hoja1!LM18</f>
        <v>12090.9915</v>
      </c>
      <c r="LF16" s="596">
        <f>[1]Hoja1!LN18</f>
        <v>11745.489000000001</v>
      </c>
      <c r="LG16" s="596">
        <f>[1]Hoja1!LO18</f>
        <v>15034.3935</v>
      </c>
      <c r="LH16" s="596">
        <f>[1]Hoja1!LP18</f>
        <v>17011.984499999999</v>
      </c>
      <c r="LI16" s="596">
        <f>[1]Hoja1!LQ18</f>
        <v>14342.443499999999</v>
      </c>
      <c r="LJ16" s="596">
        <f>[1]Hoja1!LR18</f>
        <v>21290.475000000002</v>
      </c>
      <c r="LK16" s="596">
        <f>[1]Hoja1!LS18</f>
        <v>32059.151999999998</v>
      </c>
      <c r="LL16" s="596">
        <f>[1]Hoja1!LU18</f>
        <v>8915.8190000000013</v>
      </c>
      <c r="LM16" s="596">
        <f>[1]Hoja1!LV18</f>
        <v>16237.977000000001</v>
      </c>
      <c r="LN16" s="596">
        <f>[1]Hoja1!LW18</f>
        <v>11696.4015</v>
      </c>
      <c r="LO16" s="596">
        <f>[1]Hoja1!LX18</f>
        <v>14591.661</v>
      </c>
      <c r="LP16" s="596">
        <f>[1]Hoja1!LY18</f>
        <v>19310.466</v>
      </c>
      <c r="LQ16" s="596">
        <f>[1]Hoja1!LZ18</f>
        <v>16329.329999999998</v>
      </c>
      <c r="LR16" s="596">
        <f>[1]Hoja1!MA18</f>
        <v>30165.994999999995</v>
      </c>
      <c r="LS16" s="596">
        <f>[1]Hoja1!MD18</f>
        <v>18144.882000000001</v>
      </c>
      <c r="LT16" s="596">
        <f>[1]Hoja1!ME18</f>
        <v>13275.457200000001</v>
      </c>
      <c r="LU16" s="596">
        <f>[1]Hoja1!MF18</f>
        <v>20382.834999999999</v>
      </c>
      <c r="LV16" s="596">
        <f>[1]Hoja1!MG18</f>
        <v>19971.094000000001</v>
      </c>
      <c r="LW16" s="596">
        <f>[1]Hoja1!MH18</f>
        <v>26412.142400000004</v>
      </c>
      <c r="LX16" s="596">
        <f>[1]Hoja1!MI18</f>
        <v>29685.040000000005</v>
      </c>
      <c r="LY16" s="596">
        <f>[1]Hoja1!MJ18</f>
        <v>37186.576000000008</v>
      </c>
      <c r="LZ16" s="596">
        <f>[1]Hoja1!ML18</f>
        <v>55304.634000000005</v>
      </c>
      <c r="MA16" s="596">
        <f>[1]Hoja1!MM18</f>
        <v>15699.441600000002</v>
      </c>
      <c r="MB16" s="596">
        <f>[1]Hoja1!MN18</f>
        <v>16828.754400000002</v>
      </c>
      <c r="MC16" s="596">
        <f>[1]Hoja1!MO18</f>
        <v>29327.004000000001</v>
      </c>
      <c r="MD16" s="596">
        <f>[1]Hoja1!MP18</f>
        <v>31069.108500000002</v>
      </c>
      <c r="ME16" s="596">
        <f>[1]Hoja1!MQ18</f>
        <v>33589.161800000002</v>
      </c>
      <c r="MF16" s="596">
        <f>[1]Hoja1!MR18</f>
        <v>40697.223000000005</v>
      </c>
      <c r="MG16" s="596">
        <f>[1]Hoja1!MT18</f>
        <v>30466.721600000004</v>
      </c>
      <c r="MH16" s="596">
        <f>[1]Hoja1!MU18</f>
        <v>33833.743200000004</v>
      </c>
      <c r="MI16" s="596">
        <f>[1]Hoja1!MV18</f>
        <v>28685.761200000001</v>
      </c>
      <c r="MJ16" s="596">
        <f>[1]Hoja1!MW18</f>
        <v>35847.988000000005</v>
      </c>
      <c r="MK16" s="596">
        <f>[1]Hoja1!MX18</f>
        <v>43230.407000000007</v>
      </c>
      <c r="ML16" s="596">
        <f>[1]Hoja1!MY18</f>
        <v>36181.576000000001</v>
      </c>
      <c r="MM16" s="596">
        <f>[1]Hoja1!MZ18</f>
        <v>46745.987399999998</v>
      </c>
      <c r="MN16" s="596">
        <f>[1]Hoja1!NB18</f>
        <v>28546.863999999998</v>
      </c>
      <c r="MO16" s="596">
        <f>[1]Hoja1!NC18</f>
        <v>36348.146999999997</v>
      </c>
      <c r="MP16" s="596">
        <f>[1]Hoja1!ND18</f>
        <v>35580.286800000002</v>
      </c>
      <c r="MQ16" s="596">
        <f>[1]Hoja1!NE18</f>
        <v>48504.301200000002</v>
      </c>
      <c r="MR16" s="596">
        <f>[1]Hoja1!NF18</f>
        <v>64037.176000000007</v>
      </c>
      <c r="MS16" s="596">
        <f>[1]Hoja1!NG18</f>
        <v>80271.30720000001</v>
      </c>
      <c r="MT16" s="596">
        <f>[1]Hoja1!NH18</f>
        <v>83668.295999999988</v>
      </c>
      <c r="MU16" s="596">
        <f>[1]Hoja1!NJ18</f>
        <v>74100.663</v>
      </c>
      <c r="MV16" s="596">
        <f>[1]Hoja1!NK18</f>
        <v>0</v>
      </c>
      <c r="MW16" s="596">
        <f>[1]Hoja1!NL18</f>
        <v>12838.266000000001</v>
      </c>
      <c r="MX16" s="596">
        <f>[1]Hoja1!NM18</f>
        <v>12337.437000000002</v>
      </c>
      <c r="MY16" s="596">
        <f>[1]Hoja1!NN18</f>
        <v>12407.8284</v>
      </c>
      <c r="MZ16" s="596">
        <f>[1]Hoja1!NO18</f>
        <v>22975.689000000002</v>
      </c>
      <c r="NA16" s="596">
        <f>[1]Hoja1!NP18</f>
        <v>34805.439999999995</v>
      </c>
      <c r="NB16" s="596">
        <f>[1]Hoja1!NS18</f>
        <v>12589.353000000001</v>
      </c>
      <c r="NC16" s="596">
        <f>[1]Hoja1!NT18</f>
        <v>0</v>
      </c>
      <c r="ND16" s="596">
        <f>[1]Hoja1!NU18</f>
        <v>9842.3954999999987</v>
      </c>
      <c r="NE16" s="596">
        <f>[1]Hoja1!NV18</f>
        <v>13414.862999999999</v>
      </c>
      <c r="NF16" s="596">
        <f>[1]Hoja1!NW18</f>
        <v>17780.839200000002</v>
      </c>
      <c r="NG16" s="596">
        <f>[1]Hoja1!NX18</f>
        <v>14939.086499999999</v>
      </c>
      <c r="NH16" s="596">
        <f>[1]Hoja1!NY18</f>
        <v>22921.776999999998</v>
      </c>
      <c r="NI16" s="596">
        <f>[1]Hoja1!OA18</f>
        <v>9420.9675000000007</v>
      </c>
      <c r="NJ16" s="596">
        <f>[1]Hoja1!OB18</f>
        <v>9143.4315000000006</v>
      </c>
      <c r="NK16" s="596">
        <f>[1]Hoja1!OC18</f>
        <v>9304.9635000000017</v>
      </c>
      <c r="NL16" s="596">
        <f>[1]Hoja1!OD18</f>
        <v>12794.019000000002</v>
      </c>
      <c r="NM16" s="596">
        <f>[1]Hoja1!OE18</f>
        <v>11734.107000000002</v>
      </c>
      <c r="NN16" s="596">
        <f>[1]Hoja1!OF18</f>
        <v>13902.832999999999</v>
      </c>
      <c r="NO16" s="596">
        <f>[1]Hoja1!OG18</f>
        <v>21091.828000000001</v>
      </c>
      <c r="NP16" s="596">
        <f>[1]Hoja1!OI18</f>
        <v>10005.135000000002</v>
      </c>
      <c r="NQ16" s="596">
        <f>[1]Hoja1!OJ18</f>
        <v>9245.7855</v>
      </c>
      <c r="NR16" s="596">
        <f>[1]Hoja1!OK18</f>
        <v>7615.2300000000005</v>
      </c>
      <c r="NS16" s="596">
        <f>[1]Hoja1!OL18</f>
        <v>7641.6588000000002</v>
      </c>
      <c r="NT16" s="596">
        <f>[1]Hoja1!OM18</f>
        <v>11548.5615</v>
      </c>
      <c r="NU16" s="596">
        <f>[1]Hoja1!ON18</f>
        <v>14365.500999999998</v>
      </c>
      <c r="NV16" s="596">
        <f>[1]Hoja1!OO18</f>
        <v>19849.632499999996</v>
      </c>
      <c r="NW16" s="596">
        <f>[1]Hoja1!OQ18</f>
        <v>9639.5985000000001</v>
      </c>
      <c r="NX16" s="596">
        <f>[1]Hoja1!OR18</f>
        <v>9690.9750000000004</v>
      </c>
      <c r="NY16" s="596">
        <f>[1]Hoja1!OS18</f>
        <v>8392.902</v>
      </c>
      <c r="NZ16" s="596">
        <f>[1]Hoja1!OT18</f>
        <v>5751.9210000000003</v>
      </c>
      <c r="OA16" s="596">
        <f>[1]Hoja1!OU18</f>
        <v>8659.4130000000005</v>
      </c>
      <c r="OB16" s="596">
        <f>[1]Hoja1!OV18</f>
        <v>10674.690999999999</v>
      </c>
      <c r="OC16" s="596">
        <f>[1]Hoja1!OW18</f>
        <v>23464.8531</v>
      </c>
      <c r="OD16" s="596">
        <f>[1]Hoja1!OY18</f>
        <v>11033.746500000001</v>
      </c>
      <c r="OE16" s="596">
        <f>[1]Hoja1!OZ18</f>
        <v>10447.531500000001</v>
      </c>
      <c r="OF16" s="596">
        <f>[1]Hoja1!PA18</f>
        <v>6449.4045000000006</v>
      </c>
      <c r="OG16" s="596">
        <f>[1]Hoja1!PB18</f>
        <v>9061.353000000001</v>
      </c>
      <c r="OH16" s="596">
        <f>[1]Hoja1!PC18</f>
        <v>10149.405000000001</v>
      </c>
      <c r="OI16" s="596">
        <f>[1]Hoja1!PD18</f>
        <v>11223.08</v>
      </c>
      <c r="OJ16" s="596">
        <f>[1]Hoja1!PE18</f>
        <v>22259.7765</v>
      </c>
      <c r="OK16">
        <f>[2]SUC!B45</f>
        <v>10894.51125</v>
      </c>
      <c r="OL16">
        <f>[2]SUC!C45</f>
        <v>10768.960125</v>
      </c>
      <c r="OM16">
        <f>[2]SUC!D45</f>
        <v>11796.12</v>
      </c>
      <c r="ON16">
        <f>[2]SUC!E45</f>
        <v>11576.25</v>
      </c>
      <c r="OO16">
        <f>[2]SUC!F45</f>
        <v>13394.5425</v>
      </c>
      <c r="OP16">
        <f>[2]SUC!G45</f>
        <v>14941.079999999998</v>
      </c>
      <c r="OQ16">
        <f>[2]SUC!H45</f>
        <v>23654.7</v>
      </c>
      <c r="OR16" s="712">
        <v>13651.65</v>
      </c>
      <c r="OS16" s="712">
        <v>10915.9</v>
      </c>
      <c r="OT16" s="712">
        <v>17191.84</v>
      </c>
      <c r="OU16" s="712">
        <v>19752.96</v>
      </c>
      <c r="OV16" s="712">
        <v>13205.11</v>
      </c>
      <c r="OW16" s="712">
        <v>11989.1</v>
      </c>
      <c r="OX16" s="712">
        <v>20054.18</v>
      </c>
      <c r="OY16" s="741">
        <v>12839</v>
      </c>
      <c r="OZ16" s="741">
        <v>10835</v>
      </c>
      <c r="PA16" s="741">
        <v>10158</v>
      </c>
      <c r="PB16" s="741">
        <v>9521</v>
      </c>
      <c r="PC16" s="741">
        <v>10861</v>
      </c>
      <c r="PD16" s="741">
        <v>15002</v>
      </c>
      <c r="PE16" s="741">
        <v>21590</v>
      </c>
      <c r="PF16" s="712">
        <v>11823.85</v>
      </c>
      <c r="PG16" s="712">
        <v>7501.2309999999998</v>
      </c>
      <c r="PH16" s="712">
        <v>10336.799999999999</v>
      </c>
      <c r="PI16" s="712">
        <v>10488.6</v>
      </c>
      <c r="PJ16" s="712">
        <v>11827.98</v>
      </c>
      <c r="PK16" s="712">
        <v>14870.58</v>
      </c>
      <c r="PL16" s="712">
        <v>26801.23</v>
      </c>
      <c r="PM16" s="712">
        <v>9757.5400000000009</v>
      </c>
      <c r="PN16" s="712">
        <v>9316.01</v>
      </c>
      <c r="PO16" s="712">
        <v>9893.11</v>
      </c>
      <c r="PP16" s="712">
        <v>10039.41</v>
      </c>
      <c r="PQ16" s="712">
        <v>11744.56</v>
      </c>
      <c r="PR16" s="712">
        <v>13034.08</v>
      </c>
      <c r="PS16" s="712">
        <v>23363.279999999999</v>
      </c>
      <c r="PT16" s="717">
        <v>11837.8434</v>
      </c>
      <c r="PU16" s="717">
        <v>11597.371999999999</v>
      </c>
      <c r="PV16" s="717">
        <v>12727.727199999999</v>
      </c>
      <c r="PW16" s="717">
        <v>12418.1567</v>
      </c>
      <c r="PX16" s="717">
        <v>14906.2096</v>
      </c>
      <c r="PY16" s="717">
        <v>15828.303900000001</v>
      </c>
      <c r="PZ16" s="717">
        <v>24440.756799999999</v>
      </c>
      <c r="QA16" s="108">
        <v>9083.27</v>
      </c>
      <c r="QB16" s="108">
        <v>9000.5300000000007</v>
      </c>
      <c r="QC16" s="108">
        <v>10605.04</v>
      </c>
      <c r="QD16" s="108">
        <v>10895.91</v>
      </c>
      <c r="QE16" s="108">
        <v>13870.38</v>
      </c>
      <c r="QF16" s="108">
        <v>17234.04</v>
      </c>
      <c r="QG16" s="108">
        <v>27936.15</v>
      </c>
      <c r="QH16" s="108">
        <v>11003.16</v>
      </c>
      <c r="QI16" s="108">
        <v>15580.44</v>
      </c>
      <c r="QJ16" s="108">
        <v>17037.32</v>
      </c>
      <c r="QK16" s="108">
        <v>17685.27</v>
      </c>
      <c r="QL16" s="108">
        <v>21214.6</v>
      </c>
      <c r="QM16" s="108">
        <v>11319.86</v>
      </c>
      <c r="QN16" s="108">
        <v>21911.98</v>
      </c>
      <c r="QO16" s="596">
        <v>11273.56914</v>
      </c>
      <c r="QP16" s="596">
        <v>10985.806350000001</v>
      </c>
      <c r="QQ16" s="596">
        <v>11957.354499999999</v>
      </c>
      <c r="QR16" s="596">
        <v>12154.29746</v>
      </c>
      <c r="QS16" s="596">
        <v>14412.9208</v>
      </c>
      <c r="QT16" s="596">
        <v>16105.78105</v>
      </c>
      <c r="QU16" s="596">
        <v>26209.43145</v>
      </c>
      <c r="QV16" s="712">
        <v>10393.61</v>
      </c>
      <c r="QW16" s="712">
        <v>10555.15</v>
      </c>
      <c r="QX16" s="712">
        <v>12505.84</v>
      </c>
      <c r="QY16" s="712">
        <v>12357.37</v>
      </c>
      <c r="QZ16" s="712">
        <v>14026.8</v>
      </c>
      <c r="RA16" s="712">
        <v>15238.87</v>
      </c>
      <c r="RB16" s="712">
        <v>24199.16</v>
      </c>
      <c r="RC16" s="108">
        <v>9654.23</v>
      </c>
      <c r="RD16" s="108">
        <v>10038.69</v>
      </c>
      <c r="RE16" s="108">
        <v>11713.49</v>
      </c>
      <c r="RF16" s="108">
        <v>12309.56</v>
      </c>
      <c r="RG16" s="108">
        <v>14398.87</v>
      </c>
      <c r="RH16" s="108">
        <v>16461.25</v>
      </c>
      <c r="RI16" s="108">
        <v>27605.43</v>
      </c>
      <c r="RJ16" s="108">
        <v>11377.4</v>
      </c>
      <c r="RK16" s="108">
        <v>12847.86</v>
      </c>
      <c r="RL16" s="108">
        <v>15066.21</v>
      </c>
      <c r="RM16" s="108">
        <v>14853.56</v>
      </c>
      <c r="RN16" s="108">
        <v>18016.29</v>
      </c>
      <c r="RO16" s="108">
        <v>20214.21</v>
      </c>
      <c r="RP16" s="108">
        <v>35331.86</v>
      </c>
      <c r="RQ16">
        <v>17871.38912</v>
      </c>
      <c r="RR16">
        <v>17364.624749999999</v>
      </c>
      <c r="RS16">
        <v>16980.67685</v>
      </c>
      <c r="RT16">
        <v>15256.50908</v>
      </c>
      <c r="RU16">
        <v>18007.842189999999</v>
      </c>
      <c r="RV16">
        <v>20866.202929999999</v>
      </c>
      <c r="RW16">
        <v>33304.792379999999</v>
      </c>
      <c r="RX16">
        <v>15608.88141</v>
      </c>
      <c r="RY16">
        <v>18022.935689999998</v>
      </c>
      <c r="RZ16">
        <v>22259.906370000001</v>
      </c>
      <c r="SA16">
        <v>24857.011269999999</v>
      </c>
      <c r="SB16">
        <v>28248.373049999998</v>
      </c>
      <c r="SC16">
        <v>26788.174879999999</v>
      </c>
      <c r="SD16">
        <v>42721.765449999999</v>
      </c>
      <c r="SE16">
        <v>14600.408719999999</v>
      </c>
      <c r="SF16">
        <v>15150.918229999999</v>
      </c>
      <c r="SG16">
        <v>15504.193310000001</v>
      </c>
      <c r="SH16">
        <v>14630.8712</v>
      </c>
      <c r="SI16">
        <v>16969.638589999999</v>
      </c>
      <c r="SJ16">
        <v>19329.218219999999</v>
      </c>
      <c r="SK16">
        <v>32078.81899</v>
      </c>
      <c r="SL16" s="108">
        <v>11952.55</v>
      </c>
      <c r="SM16" s="108">
        <v>11950.48</v>
      </c>
      <c r="SN16" s="108">
        <v>12827.97</v>
      </c>
      <c r="SO16" s="108">
        <v>13017.41</v>
      </c>
      <c r="SP16" s="108">
        <v>16505.650000000001</v>
      </c>
      <c r="SQ16" s="108">
        <v>18982.060000000001</v>
      </c>
      <c r="SR16" s="108">
        <v>32439.759999999998</v>
      </c>
      <c r="SS16" s="108">
        <v>13473.45</v>
      </c>
      <c r="ST16" s="108">
        <v>11968.08</v>
      </c>
      <c r="SU16" s="108">
        <v>12643.7</v>
      </c>
      <c r="SV16" s="108">
        <v>12529.23</v>
      </c>
      <c r="SW16" s="108">
        <v>15734.13</v>
      </c>
      <c r="SX16" s="108">
        <v>19955.060000000001</v>
      </c>
      <c r="SY16" s="108">
        <v>28048.99</v>
      </c>
      <c r="SZ16" s="108">
        <v>11860.41</v>
      </c>
      <c r="TA16" s="108">
        <v>11594.15</v>
      </c>
      <c r="TB16" s="108">
        <v>12475.84</v>
      </c>
      <c r="TC16" s="108">
        <v>12635.99</v>
      </c>
      <c r="TD16" s="108">
        <v>14687.18</v>
      </c>
      <c r="TE16" s="108">
        <v>17806.73</v>
      </c>
      <c r="TF16" s="108">
        <v>28000.06</v>
      </c>
      <c r="TG16" s="108">
        <v>13034.13</v>
      </c>
      <c r="TH16" s="108">
        <v>13968.88</v>
      </c>
      <c r="TI16" s="108">
        <v>14249.73</v>
      </c>
      <c r="TJ16" s="108">
        <v>13879.25</v>
      </c>
      <c r="TK16" s="108">
        <v>15940.48</v>
      </c>
      <c r="TL16" s="108">
        <v>20012.810000000001</v>
      </c>
      <c r="TM16" s="108">
        <v>31620.19</v>
      </c>
      <c r="TN16" s="596">
        <v>15332.16431</v>
      </c>
      <c r="TO16" s="596">
        <v>16216.80298</v>
      </c>
      <c r="TP16" s="596">
        <v>16238.12744</v>
      </c>
      <c r="TQ16" s="596">
        <v>16002.463379999999</v>
      </c>
      <c r="TR16" s="596">
        <v>19761.970209999999</v>
      </c>
      <c r="TS16" s="596">
        <v>23524.00635</v>
      </c>
      <c r="TT16" s="596">
        <v>35960.41504</v>
      </c>
      <c r="TU16" s="108">
        <v>12029.32</v>
      </c>
      <c r="TV16" s="108">
        <v>12451.47</v>
      </c>
      <c r="TW16" s="108">
        <v>12594.17</v>
      </c>
      <c r="TX16" s="108">
        <v>12740.92</v>
      </c>
      <c r="TY16" s="108">
        <v>14497.01</v>
      </c>
      <c r="TZ16" s="108">
        <v>16740.53</v>
      </c>
      <c r="UA16" s="108">
        <v>26040.42</v>
      </c>
      <c r="UB16" s="108">
        <v>9541.48</v>
      </c>
      <c r="UC16" s="108">
        <v>17710.04</v>
      </c>
      <c r="UD16" s="108">
        <v>16751.310000000001</v>
      </c>
      <c r="UE16" s="108">
        <v>14912.75</v>
      </c>
      <c r="UF16" s="108">
        <v>16333.24</v>
      </c>
      <c r="UG16" s="108">
        <v>21422.25</v>
      </c>
      <c r="UH16" s="108">
        <v>31360.93</v>
      </c>
      <c r="UI16" s="108">
        <v>12846.73</v>
      </c>
      <c r="UJ16" s="108">
        <v>13826.77</v>
      </c>
      <c r="UK16" s="108">
        <v>14304.8</v>
      </c>
      <c r="UL16" s="108">
        <v>15065.27</v>
      </c>
      <c r="UM16" s="108">
        <v>17195.419999999998</v>
      </c>
      <c r="UN16" s="108">
        <v>20550.53</v>
      </c>
      <c r="UO16" s="108">
        <v>30526.57</v>
      </c>
      <c r="UP16" s="108">
        <v>11372.38</v>
      </c>
      <c r="UQ16" s="108">
        <v>11523.25</v>
      </c>
      <c r="UR16" s="108">
        <v>11495.78</v>
      </c>
      <c r="US16" s="108">
        <v>11394.27</v>
      </c>
      <c r="UT16" s="108">
        <v>12744.53</v>
      </c>
      <c r="UU16" s="108">
        <v>14617.05</v>
      </c>
      <c r="UV16" s="108">
        <v>22490.95</v>
      </c>
      <c r="UW16" s="596">
        <v>10794.9624</v>
      </c>
      <c r="UX16" s="596">
        <v>11113.34619</v>
      </c>
      <c r="UY16" s="596">
        <v>11584.952880000001</v>
      </c>
      <c r="UZ16" s="596">
        <v>11240.10449</v>
      </c>
      <c r="VA16" s="596">
        <v>13454.05327</v>
      </c>
      <c r="VB16" s="596">
        <v>15521.32202</v>
      </c>
      <c r="VC16" s="596">
        <v>21769.987400000002</v>
      </c>
      <c r="VD16" s="108">
        <v>11079.85</v>
      </c>
      <c r="VE16" s="108">
        <v>11344.74</v>
      </c>
      <c r="VF16" s="108">
        <v>12129.16</v>
      </c>
      <c r="VG16" s="108">
        <v>12502.45</v>
      </c>
      <c r="VH16" s="108">
        <v>14958.4</v>
      </c>
      <c r="VI16" s="108">
        <v>17125.41</v>
      </c>
      <c r="VJ16" s="108">
        <v>24561.38</v>
      </c>
      <c r="VK16" s="108">
        <v>10183.35</v>
      </c>
      <c r="VL16" s="108">
        <v>11020.1</v>
      </c>
      <c r="VM16" s="108">
        <v>11484.44</v>
      </c>
      <c r="VN16" s="108">
        <v>11194</v>
      </c>
      <c r="VO16" s="108">
        <v>11051.91</v>
      </c>
      <c r="VP16" s="108">
        <v>11824.92</v>
      </c>
      <c r="VQ16" s="108">
        <v>19624.3</v>
      </c>
      <c r="VR16" s="108">
        <v>13528.56241</v>
      </c>
      <c r="VS16" s="108">
        <v>13688.292520000001</v>
      </c>
      <c r="VT16" s="108">
        <v>13844.484769999999</v>
      </c>
      <c r="VU16" s="108">
        <v>13518.375609999999</v>
      </c>
      <c r="VV16" s="108">
        <v>15119.66187</v>
      </c>
      <c r="VW16" s="108">
        <v>16448.89443</v>
      </c>
      <c r="VX16" s="108">
        <v>23517.72035</v>
      </c>
      <c r="VY16" s="752">
        <v>11756.15</v>
      </c>
      <c r="VZ16" s="752">
        <v>11395.59</v>
      </c>
      <c r="WA16" s="752">
        <v>12304.79</v>
      </c>
      <c r="WB16" s="752">
        <v>12410.64</v>
      </c>
      <c r="WC16" s="752">
        <v>14403.68</v>
      </c>
      <c r="WD16" s="752">
        <v>15254.18</v>
      </c>
      <c r="WE16" s="752">
        <v>21321.7</v>
      </c>
      <c r="WF16" s="108">
        <v>11124.95</v>
      </c>
      <c r="WG16" s="108">
        <v>11321.01</v>
      </c>
      <c r="WH16" s="108">
        <v>11810.92</v>
      </c>
      <c r="WI16" s="108">
        <v>11839.97</v>
      </c>
      <c r="WJ16" s="108">
        <v>13297.11</v>
      </c>
      <c r="WK16" s="108">
        <v>14895.15</v>
      </c>
      <c r="WL16" s="108">
        <v>21586.31</v>
      </c>
      <c r="WM16" s="108">
        <v>9457.08</v>
      </c>
      <c r="WN16" s="108">
        <v>9703.16</v>
      </c>
      <c r="WO16" s="108">
        <v>10003.280000000001</v>
      </c>
      <c r="WP16" s="108">
        <v>9858.31</v>
      </c>
      <c r="WQ16" s="108">
        <v>11017.56</v>
      </c>
      <c r="WR16" s="108">
        <v>12224.54</v>
      </c>
      <c r="WS16" s="108">
        <v>18184.28</v>
      </c>
      <c r="WT16" s="108">
        <v>10064.90886</v>
      </c>
      <c r="WU16" s="108">
        <v>11039.051460000001</v>
      </c>
      <c r="WV16" s="108">
        <v>11225.863300000001</v>
      </c>
      <c r="WW16" s="108">
        <v>10614.994629999999</v>
      </c>
      <c r="WX16" s="108">
        <v>12234.260679999999</v>
      </c>
      <c r="WY16" s="108">
        <v>13360.311809999999</v>
      </c>
      <c r="WZ16" s="108">
        <v>20218.19843</v>
      </c>
      <c r="XA16" s="108">
        <v>10325.030000000001</v>
      </c>
      <c r="XB16" s="108">
        <v>10707.24</v>
      </c>
      <c r="XC16" s="108">
        <v>11104.28</v>
      </c>
      <c r="XD16" s="108">
        <v>11289.75</v>
      </c>
      <c r="XE16" s="108">
        <v>12861.85</v>
      </c>
      <c r="XF16" s="108">
        <v>14234.12</v>
      </c>
      <c r="XG16" s="108">
        <v>22282.01</v>
      </c>
      <c r="XH16" s="108">
        <v>10026.176219999999</v>
      </c>
      <c r="XI16" s="108">
        <v>11087.081249999999</v>
      </c>
      <c r="XJ16" s="108">
        <v>11609.99459</v>
      </c>
      <c r="XK16" s="108">
        <v>11387.929829999999</v>
      </c>
      <c r="XL16" s="108">
        <v>13059.39141</v>
      </c>
      <c r="XM16" s="108">
        <v>14147.8938</v>
      </c>
      <c r="XN16" s="108">
        <v>22952.390920000002</v>
      </c>
      <c r="XO16" s="108">
        <v>24870.735540000001</v>
      </c>
      <c r="XP16" s="108">
        <v>10979.628580000001</v>
      </c>
      <c r="XQ16" s="108">
        <v>12327.954519999999</v>
      </c>
      <c r="XR16" s="108">
        <v>12312.90762</v>
      </c>
      <c r="XS16" s="108">
        <v>11501.6091</v>
      </c>
      <c r="XT16" s="108">
        <v>13165.56287</v>
      </c>
      <c r="XU16" s="108">
        <v>16098.8567</v>
      </c>
      <c r="XV16" s="108">
        <v>25142.640469999998</v>
      </c>
      <c r="XW16" s="108">
        <v>11419.474490000001</v>
      </c>
      <c r="XX16" s="108">
        <v>12736.68204</v>
      </c>
      <c r="XY16" s="108">
        <v>14079.509599999999</v>
      </c>
      <c r="XZ16" s="108">
        <v>13993.73683</v>
      </c>
      <c r="YA16" s="108">
        <v>17964.694609999999</v>
      </c>
      <c r="YB16" s="108">
        <v>21995.054029999999</v>
      </c>
      <c r="YC16" s="108">
        <v>19086.406050000001</v>
      </c>
      <c r="YD16" s="108">
        <v>13463.227349999999</v>
      </c>
      <c r="YE16" s="108">
        <v>13287.326940000001</v>
      </c>
      <c r="YF16" s="108">
        <v>14696.36492</v>
      </c>
      <c r="YG16" s="108">
        <v>14579.326419999999</v>
      </c>
      <c r="YH16" s="108">
        <v>16419.85572</v>
      </c>
      <c r="YI16" s="108">
        <v>29780.7484</v>
      </c>
      <c r="YJ16" s="108">
        <v>24116.240000000002</v>
      </c>
      <c r="YK16" s="108">
        <v>16487.79</v>
      </c>
      <c r="YL16" s="108">
        <v>17035.560000000001</v>
      </c>
      <c r="YM16" s="108">
        <v>18323.689999999999</v>
      </c>
      <c r="YN16" s="108">
        <v>20787.02</v>
      </c>
      <c r="YO16" s="108">
        <v>28042.33</v>
      </c>
      <c r="YP16" s="108">
        <v>45298.38</v>
      </c>
      <c r="YQ16" s="108">
        <v>21311.16</v>
      </c>
      <c r="YR16" s="108">
        <v>18458.48</v>
      </c>
      <c r="YS16" s="108">
        <v>22485.79</v>
      </c>
      <c r="YT16" s="108">
        <v>24331.64</v>
      </c>
      <c r="YU16" s="108">
        <v>37420.379999999997</v>
      </c>
      <c r="YV16" s="108">
        <v>14934.59</v>
      </c>
      <c r="YW16" s="108">
        <v>28862.36</v>
      </c>
      <c r="YX16" s="756" t="s">
        <v>635</v>
      </c>
      <c r="YY16" s="756" t="s">
        <v>636</v>
      </c>
      <c r="YZ16" s="756" t="s">
        <v>637</v>
      </c>
      <c r="ZA16" s="756" t="s">
        <v>638</v>
      </c>
      <c r="ZB16" s="756" t="s">
        <v>639</v>
      </c>
      <c r="ZC16" s="756" t="s">
        <v>640</v>
      </c>
      <c r="ZD16" s="756" t="s">
        <v>641</v>
      </c>
      <c r="ZE16">
        <v>15075</v>
      </c>
      <c r="ZF16">
        <v>17299</v>
      </c>
      <c r="ZG16">
        <v>18582</v>
      </c>
      <c r="ZH16">
        <v>17045</v>
      </c>
      <c r="ZI16">
        <v>21572</v>
      </c>
      <c r="ZJ16">
        <v>27781</v>
      </c>
      <c r="ZK16">
        <v>45281</v>
      </c>
      <c r="ZL16">
        <v>21126.93</v>
      </c>
      <c r="ZM16">
        <v>22364.52</v>
      </c>
      <c r="ZN16">
        <v>25991.9</v>
      </c>
      <c r="ZO16">
        <v>25234.54</v>
      </c>
      <c r="ZP16">
        <v>26428.49</v>
      </c>
      <c r="ZQ16">
        <v>27236.94</v>
      </c>
      <c r="ZR16">
        <v>36356.36</v>
      </c>
      <c r="ZS16" s="108">
        <v>21423.86</v>
      </c>
      <c r="ZT16" s="108">
        <v>22670.09</v>
      </c>
      <c r="ZU16" s="108">
        <v>25081.16</v>
      </c>
      <c r="ZV16" s="108">
        <v>25799.53</v>
      </c>
      <c r="ZW16" s="108">
        <v>30900.49</v>
      </c>
      <c r="ZX16" s="108">
        <v>35016.14</v>
      </c>
      <c r="ZY16" s="108">
        <v>51740.88</v>
      </c>
      <c r="ZZ16" s="108">
        <f>24874.1226340272-4000</f>
        <v>20874.122634027201</v>
      </c>
      <c r="AAA16" s="108">
        <v>22890.007234354311</v>
      </c>
      <c r="AAB16" s="108">
        <v>21291.798068172277</v>
      </c>
      <c r="AAC16" s="108">
        <v>24159.197840800014</v>
      </c>
      <c r="AAD16" s="108">
        <f>26671.6936066259+1000</f>
        <v>27671.6936066259</v>
      </c>
      <c r="AAE16" s="108">
        <f>31065.4143605714+3000</f>
        <v>34065.414360571405</v>
      </c>
      <c r="AAF16" s="108">
        <v>48703.897095955232</v>
      </c>
      <c r="AAG16" s="108">
        <v>32337.216518204226</v>
      </c>
      <c r="AAH16" s="108">
        <v>30061.780750971229</v>
      </c>
      <c r="AAI16" s="108">
        <v>30128.255196767233</v>
      </c>
      <c r="AAJ16" s="108">
        <v>32341.151011876544</v>
      </c>
      <c r="AAK16" s="108">
        <v>36935.540076885292</v>
      </c>
      <c r="AAL16" s="108">
        <v>39026.511927316402</v>
      </c>
      <c r="AAM16" s="108">
        <v>57152.771840069458</v>
      </c>
      <c r="AAN16" s="596">
        <f>'Tabla de Proyecciones'!AAN16*1.032493958</f>
        <v>47909.594975227097</v>
      </c>
      <c r="AAO16" s="596">
        <v>42278.25615729377</v>
      </c>
      <c r="AAP16" s="596">
        <v>48433.970856752014</v>
      </c>
      <c r="AAQ16" s="596">
        <v>45610.491135178665</v>
      </c>
      <c r="AAR16" s="596">
        <v>47804.491645257651</v>
      </c>
      <c r="AAS16" s="596">
        <v>52212.003526083739</v>
      </c>
      <c r="AAT16" s="596">
        <v>69909.440000000002</v>
      </c>
      <c r="AAU16" s="596">
        <f t="shared" ca="1" si="0"/>
        <v>59852.409073503608</v>
      </c>
      <c r="AAV16" s="596">
        <v>87305.714212488951</v>
      </c>
      <c r="AAW16" s="596">
        <f t="shared" ca="1" si="0"/>
        <v>53026.806429561409</v>
      </c>
      <c r="AAX16" s="348">
        <v>0</v>
      </c>
      <c r="AAY16" s="596">
        <f t="shared" ca="1" si="1"/>
        <v>19775.379300108223</v>
      </c>
      <c r="AAZ16" s="596">
        <f t="shared" ca="1" si="1"/>
        <v>18426.202061027027</v>
      </c>
      <c r="ABA16" s="596">
        <f t="shared" ca="1" si="1"/>
        <v>25158.960441215881</v>
      </c>
      <c r="ABB16" s="596">
        <f t="shared" ca="1" si="1"/>
        <v>14716.259427153072</v>
      </c>
      <c r="ABC16" s="596">
        <f t="shared" ca="1" si="1"/>
        <v>13245.663859403137</v>
      </c>
      <c r="ABD16" s="596">
        <f t="shared" ca="1" si="1"/>
        <v>16197.494455698356</v>
      </c>
      <c r="ABE16" s="348">
        <v>0</v>
      </c>
      <c r="ABF16" s="596">
        <f t="shared" ca="1" si="1"/>
        <v>14878.725780514344</v>
      </c>
      <c r="ABG16" s="596">
        <f t="shared" ca="1" si="1"/>
        <v>13318.760642724983</v>
      </c>
      <c r="ABH16" s="596">
        <f t="shared" ca="1" si="1"/>
        <v>11655.883357773593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</row>
    <row r="17" spans="1:767">
      <c r="A17" s="598" t="s">
        <v>24</v>
      </c>
      <c r="B17" s="596">
        <f>H50*B$33</f>
        <v>0</v>
      </c>
      <c r="C17" s="596">
        <f>H50*C$33</f>
        <v>16811.4586752</v>
      </c>
      <c r="D17" s="596">
        <f>H50*D$33</f>
        <v>15858.3500208</v>
      </c>
      <c r="E17" s="596">
        <f>H50*E$33</f>
        <v>14308.113052800001</v>
      </c>
      <c r="F17" s="596">
        <f>H50*F$33</f>
        <v>15823.9003104</v>
      </c>
      <c r="G17" s="596">
        <f>H50*G$33</f>
        <v>20359.7788464</v>
      </c>
      <c r="H17" s="596">
        <f>H50*H$33</f>
        <v>31670.767094399998</v>
      </c>
      <c r="I17" s="596">
        <f>O50*I$33</f>
        <v>10583.115022620001</v>
      </c>
      <c r="J17" s="596">
        <f>O50*J$33</f>
        <v>10343.195538480002</v>
      </c>
      <c r="K17" s="596">
        <f>O50*K$33</f>
        <v>10494.255954420001</v>
      </c>
      <c r="L17" s="596">
        <f>O50*L$33</f>
        <v>10263.222377100001</v>
      </c>
      <c r="M17" s="596">
        <f>O50*M$33</f>
        <v>11356.188915960001</v>
      </c>
      <c r="N17" s="596">
        <f>O50*N$33</f>
        <v>13977.531427860002</v>
      </c>
      <c r="O17" s="596">
        <f>O50*O$33</f>
        <v>21841.558963560001</v>
      </c>
      <c r="P17" s="596">
        <f>V50*P$33</f>
        <v>14367.744062784001</v>
      </c>
      <c r="Q17" s="596">
        <f>V50*Q$33</f>
        <v>15357.418491744</v>
      </c>
      <c r="R17" s="596">
        <f>V50*R$33</f>
        <v>13331.496719520002</v>
      </c>
      <c r="S17" s="596">
        <f>V50*S$33</f>
        <v>13680.793576800001</v>
      </c>
      <c r="T17" s="596">
        <f>V50*T$33</f>
        <v>14577.322177152002</v>
      </c>
      <c r="U17" s="596">
        <f>V50*U$33</f>
        <v>18454.517292960001</v>
      </c>
      <c r="V17" s="596">
        <f>V50*V$33</f>
        <v>26662.993439040005</v>
      </c>
      <c r="W17" s="596">
        <f>AC50*W$33</f>
        <v>9617.542181625</v>
      </c>
      <c r="X17" s="596">
        <f>AC50*X$33</f>
        <v>10280.0146981875</v>
      </c>
      <c r="Y17" s="596">
        <f>AC50*Y$33</f>
        <v>8923.8944878125003</v>
      </c>
      <c r="Z17" s="596">
        <f>AC50*Z$33</f>
        <v>9157.7083171875001</v>
      </c>
      <c r="AA17" s="596">
        <f>AC50*AA$33</f>
        <v>9757.8304792500003</v>
      </c>
      <c r="AB17" s="596">
        <f>AC50*AB$33</f>
        <v>12353.163985312502</v>
      </c>
      <c r="AC17" s="596">
        <f>AC50*AC$33</f>
        <v>17847.788975625001</v>
      </c>
      <c r="AD17" s="596">
        <f>AJ50*AD$33</f>
        <v>10879.69120875</v>
      </c>
      <c r="AE17" s="596">
        <f>AJ50*AE$33</f>
        <v>10633.048335000001</v>
      </c>
      <c r="AF17" s="596">
        <f>AJ50*AF$33</f>
        <v>10788.341996250001</v>
      </c>
      <c r="AG17" s="596">
        <f>AJ50*AG$33</f>
        <v>10550.834043750001</v>
      </c>
      <c r="AH17" s="596">
        <f>AJ50*AH$33</f>
        <v>11674.429357500001</v>
      </c>
      <c r="AI17" s="596">
        <f>AJ50*AI$33</f>
        <v>14369.231126250001</v>
      </c>
      <c r="AJ17" s="596">
        <f>AJ50*AJ$33</f>
        <v>22453.6364325</v>
      </c>
      <c r="AK17" s="596">
        <f>AQ50*AK$33</f>
        <v>11544.383919915002</v>
      </c>
      <c r="AL17" s="596">
        <f>AQ50*AL$33</f>
        <v>11282.672445660002</v>
      </c>
      <c r="AM17" s="596">
        <f>AQ50*AM$33</f>
        <v>11447.453744265002</v>
      </c>
      <c r="AN17" s="596">
        <f>AQ50*AN$33</f>
        <v>11195.435287575003</v>
      </c>
      <c r="AO17" s="596">
        <f>AQ50*AO$33</f>
        <v>12387.676448070002</v>
      </c>
      <c r="AP17" s="596">
        <f>AQ50*AP$33</f>
        <v>15247.116629745002</v>
      </c>
      <c r="AQ17" s="596">
        <f>AQ50*AQ$33</f>
        <v>23825.437174770002</v>
      </c>
      <c r="AR17" s="596">
        <f>[1]Hoja1!D19</f>
        <v>11056.8</v>
      </c>
      <c r="AS17" s="596">
        <f>[1]Hoja1!E19</f>
        <v>12109.83</v>
      </c>
      <c r="AT17" s="596">
        <f>[1]Hoja1!F19</f>
        <v>27124.82</v>
      </c>
      <c r="AU17" s="596">
        <f>[1]Hoja1!G19</f>
        <v>14044.29</v>
      </c>
      <c r="AV17" s="596">
        <f>[1]Hoja1!H19</f>
        <v>12699.08</v>
      </c>
      <c r="AW17" s="596">
        <f>[1]Hoja1!I19</f>
        <v>18060</v>
      </c>
      <c r="AX17" s="596">
        <f>[1]Hoja1!J19</f>
        <v>23307.67</v>
      </c>
      <c r="AY17" s="596">
        <f>[1]Hoja1!L19</f>
        <v>10353.379999999999</v>
      </c>
      <c r="AZ17" s="596">
        <f>[1]Hoja1!M19</f>
        <v>10144.19</v>
      </c>
      <c r="BA17" s="596">
        <f>[1]Hoja1!N19</f>
        <v>12089.9</v>
      </c>
      <c r="BB17" s="596">
        <f>[1]Hoja1!O19</f>
        <v>13620.48</v>
      </c>
      <c r="BC17" s="596">
        <f>[1]Hoja1!P19</f>
        <v>10274.1</v>
      </c>
      <c r="BD17" s="596">
        <f>[1]Hoja1!Q19</f>
        <v>13418.9</v>
      </c>
      <c r="BE17" s="596">
        <f>[1]Hoja1!R19</f>
        <v>22975.37</v>
      </c>
      <c r="BF17" s="596">
        <f>[1]Hoja1!U19</f>
        <v>8064.01</v>
      </c>
      <c r="BG17" s="596">
        <f>[1]Hoja1!V19</f>
        <v>10139.379999999999</v>
      </c>
      <c r="BH17" s="596">
        <f>[1]Hoja1!W19</f>
        <v>9403.74</v>
      </c>
      <c r="BI17" s="596">
        <f>[1]Hoja1!X19</f>
        <v>10792.9</v>
      </c>
      <c r="BJ17" s="596">
        <f>[1]Hoja1!Y19</f>
        <v>13938.86</v>
      </c>
      <c r="BK17" s="596">
        <f>[1]Hoja1!Z19</f>
        <v>17260.68</v>
      </c>
      <c r="BL17" s="596">
        <f>[1]Hoja1!AA19</f>
        <v>23595.03</v>
      </c>
      <c r="BM17" s="596">
        <f>[1]Hoja1!AC19</f>
        <v>12614.26</v>
      </c>
      <c r="BN17" s="596">
        <f>[1]Hoja1!AD19</f>
        <v>11939.59</v>
      </c>
      <c r="BO17" s="596">
        <f>[1]Hoja1!AE19</f>
        <v>9383.32</v>
      </c>
      <c r="BP17" s="596">
        <f>[1]Hoja1!AF19</f>
        <v>9404.09</v>
      </c>
      <c r="BQ17" s="596">
        <f>[1]Hoja1!AG19</f>
        <v>12521.3</v>
      </c>
      <c r="BR17" s="596">
        <f>[1]Hoja1!AH19</f>
        <v>15375.49</v>
      </c>
      <c r="BS17" s="596">
        <f>[1]Hoja1!AI19</f>
        <v>23610.48</v>
      </c>
      <c r="BT17" s="596">
        <f>[1]Hoja1!AK19</f>
        <v>10056.700499999999</v>
      </c>
      <c r="BU17" s="596">
        <f>[1]Hoja1!AL19</f>
        <v>11813.934000000001</v>
      </c>
      <c r="BV17" s="596">
        <f>[1]Hoja1!AM19</f>
        <v>13895.222000000002</v>
      </c>
      <c r="BW17" s="596">
        <f>[1]Hoja1!AN19</f>
        <v>13098.071999999998</v>
      </c>
      <c r="BX17" s="596">
        <f>[1]Hoja1!AO19</f>
        <v>15083.825499999999</v>
      </c>
      <c r="BY17" s="596">
        <f>[1]Hoja1!AP19</f>
        <v>14242.944000000001</v>
      </c>
      <c r="BZ17" s="596">
        <f>[1]Hoja1!AQ19</f>
        <v>24550.883999999998</v>
      </c>
      <c r="CA17" s="596">
        <f>[1]Hoja1!AS19</f>
        <v>11962.880999999999</v>
      </c>
      <c r="CB17" s="596">
        <f>[1]Hoja1!AT19</f>
        <v>9955.2420000000002</v>
      </c>
      <c r="CC17" s="596">
        <f>[1]Hoja1!AU19</f>
        <v>9888.0540000000001</v>
      </c>
      <c r="CD17" s="596">
        <f>[1]Hoja1!AV19</f>
        <v>7597.9464999999991</v>
      </c>
      <c r="CE17" s="596">
        <f>[1]Hoja1!AW19</f>
        <v>10696.86</v>
      </c>
      <c r="CF17" s="596">
        <f>[1]Hoja1!AX19</f>
        <v>18585.041700000002</v>
      </c>
      <c r="CG17" s="596">
        <f>[1]Hoja1!AY19</f>
        <v>23594.979299999999</v>
      </c>
      <c r="CH17" s="596">
        <f>[1]Hoja1!BA19</f>
        <v>9973.1204999999991</v>
      </c>
      <c r="CI17" s="596">
        <f>[1]Hoja1!BB19</f>
        <v>10090.399000000001</v>
      </c>
      <c r="CJ17" s="596">
        <f>[1]Hoja1!BC19</f>
        <v>5920.2440000000006</v>
      </c>
      <c r="CK17" s="596">
        <f>[1]Hoja1!BD19</f>
        <v>9856.616</v>
      </c>
      <c r="CL17" s="596">
        <f>[1]Hoja1!BE19</f>
        <v>14696.723999999998</v>
      </c>
      <c r="CM17" s="596">
        <f>[1]Hoja1!BF19</f>
        <v>22247.1</v>
      </c>
      <c r="CN17" s="596">
        <f>[1]Hoja1!BG19</f>
        <v>32834.184000000001</v>
      </c>
      <c r="CO17" s="596">
        <f>[1]Hoja1!BJ19</f>
        <v>11473.32</v>
      </c>
      <c r="CP17" s="596">
        <f>[1]Hoja1!BK19</f>
        <v>12181.4</v>
      </c>
      <c r="CQ17" s="596">
        <f>[1]Hoja1!BL19</f>
        <v>10126.040000000001</v>
      </c>
      <c r="CR17" s="596">
        <f>[1]Hoja1!BM19</f>
        <v>11769.49</v>
      </c>
      <c r="CS17" s="596">
        <f>[1]Hoja1!BN19</f>
        <v>15475.3</v>
      </c>
      <c r="CT17" s="596">
        <f>[1]Hoja1!BO19</f>
        <v>18264.57</v>
      </c>
      <c r="CU17" s="596">
        <f>[1]Hoja1!BP19</f>
        <v>26130.47</v>
      </c>
      <c r="CV17" s="596">
        <f>[1]Hoja1!BR19</f>
        <v>7994.51</v>
      </c>
      <c r="CW17" s="596">
        <f>[1]Hoja1!BS19</f>
        <v>12427.42</v>
      </c>
      <c r="CX17" s="596">
        <f>[1]Hoja1!BT19</f>
        <v>9843.26</v>
      </c>
      <c r="CY17" s="596">
        <f>[1]Hoja1!BU19</f>
        <v>13033.2</v>
      </c>
      <c r="CZ17" s="596">
        <f>[1]Hoja1!BV19</f>
        <v>26293.38</v>
      </c>
      <c r="DA17" s="596">
        <f>[1]Hoja1!BW19</f>
        <v>20162.32</v>
      </c>
      <c r="DB17" s="596">
        <f>[1]Hoja1!BX19</f>
        <v>24728.77</v>
      </c>
      <c r="DC17" s="596">
        <f>[1]Hoja1!BZ19</f>
        <v>6589.36</v>
      </c>
      <c r="DD17" s="596">
        <f>[1]Hoja1!CA19</f>
        <v>11013.57</v>
      </c>
      <c r="DE17" s="596">
        <f>[1]Hoja1!CB19</f>
        <v>15018.63</v>
      </c>
      <c r="DF17" s="596">
        <f>[1]Hoja1!CC19</f>
        <v>13769.33</v>
      </c>
      <c r="DG17" s="596">
        <f>[1]Hoja1!CD19</f>
        <v>12619.24</v>
      </c>
      <c r="DH17" s="596">
        <f>[1]Hoja1!CE19</f>
        <v>20586.45</v>
      </c>
      <c r="DI17" s="596">
        <f>[1]Hoja1!CF19</f>
        <v>28079.42</v>
      </c>
      <c r="DJ17" s="596">
        <f>[1]Hoja1!CH19</f>
        <v>14910.54</v>
      </c>
      <c r="DK17" s="596">
        <f>[1]Hoja1!CI19</f>
        <v>13600.16</v>
      </c>
      <c r="DL17" s="596">
        <f>[1]Hoja1!CJ19</f>
        <v>11210.98</v>
      </c>
      <c r="DM17" s="596">
        <f>[1]Hoja1!CK19</f>
        <v>12020.09</v>
      </c>
      <c r="DN17" s="596">
        <f>[1]Hoja1!CL19</f>
        <v>16262.08</v>
      </c>
      <c r="DO17" s="596">
        <f>[1]Hoja1!CM19</f>
        <v>30839.94</v>
      </c>
      <c r="DP17" s="596">
        <f>[1]Hoja1!CN19</f>
        <v>57121.72</v>
      </c>
      <c r="DQ17" s="596">
        <f>[1]Hoja1!CQ19</f>
        <v>52154.61</v>
      </c>
      <c r="DR17" s="596">
        <f>[1]Hoja1!CR19</f>
        <v>18058.46</v>
      </c>
      <c r="DS17" s="596">
        <f>[1]Hoja1!CS19</f>
        <v>18028.75</v>
      </c>
      <c r="DT17" s="596">
        <f>[1]Hoja1!CT19</f>
        <v>16567.650000000001</v>
      </c>
      <c r="DU17" s="596">
        <f>[1]Hoja1!CU19</f>
        <v>20305.599999999999</v>
      </c>
      <c r="DV17" s="596">
        <f>[1]Hoja1!CV19</f>
        <v>24522.62</v>
      </c>
      <c r="DW17" s="596">
        <f>[1]Hoja1!CW19</f>
        <v>38377.24</v>
      </c>
      <c r="DX17" s="596">
        <f>[1]Hoja1!CY19</f>
        <v>18053.431199999999</v>
      </c>
      <c r="DY17" s="596">
        <f>[1]Hoja1!CZ19</f>
        <v>25056.604800000005</v>
      </c>
      <c r="DZ17" s="596">
        <f>[1]Hoja1!DA19</f>
        <v>39231.433800000006</v>
      </c>
      <c r="EA17" s="596">
        <f>[1]Hoja1!DB19</f>
        <v>26542.572</v>
      </c>
      <c r="EB17" s="596">
        <f>[1]Hoja1!DC19</f>
        <v>21783.793500000003</v>
      </c>
      <c r="EC17" s="596">
        <f>[1]Hoja1!DD19</f>
        <v>30980.492300000005</v>
      </c>
      <c r="ED17" s="596">
        <f>[1]Hoja1!DE19</f>
        <v>39390.733899999999</v>
      </c>
      <c r="EE17" s="596">
        <f>[1]Hoja1!DG19</f>
        <v>16548.984</v>
      </c>
      <c r="EF17" s="596">
        <f>[1]Hoja1!DH19</f>
        <v>20020.527000000002</v>
      </c>
      <c r="EG17" s="596">
        <f>[1]Hoja1!DI19</f>
        <v>14508.604000000001</v>
      </c>
      <c r="EH17" s="596">
        <f>[1]Hoja1!DJ19</f>
        <v>13604.388000000001</v>
      </c>
      <c r="EI17" s="596">
        <f>[1]Hoja1!DK19</f>
        <v>15304.789500000001</v>
      </c>
      <c r="EJ17" s="596">
        <f>[1]Hoja1!DL19</f>
        <v>23069.222000000002</v>
      </c>
      <c r="EK17" s="596">
        <f>[1]Hoja1!DM19</f>
        <v>27396.789000000001</v>
      </c>
      <c r="EL17" s="596">
        <f>[1]Hoja1!DO19</f>
        <v>15720.348000000002</v>
      </c>
      <c r="EM17" s="596">
        <f>[1]Hoja1!DP19</f>
        <v>17218.487000000001</v>
      </c>
      <c r="EN17" s="596">
        <f>[1]Hoja1!DQ19</f>
        <v>10773.587000000001</v>
      </c>
      <c r="EO17" s="596">
        <f>[1]Hoja1!DR19</f>
        <v>10267.625</v>
      </c>
      <c r="EP17" s="596">
        <f>[1]Hoja1!DS19</f>
        <v>15669.382499999998</v>
      </c>
      <c r="EQ17" s="596">
        <f>[1]Hoja1!DT19</f>
        <v>24209.724999999999</v>
      </c>
      <c r="ER17" s="596">
        <f>[1]Hoja1!DU19</f>
        <v>29572.456999999999</v>
      </c>
      <c r="ES17" s="596">
        <f>[1]Hoja1!DX19</f>
        <v>17268.837</v>
      </c>
      <c r="ET17" s="596">
        <f>[1]Hoja1!DY19</f>
        <v>18407.268</v>
      </c>
      <c r="EU17" s="596">
        <f>[1]Hoja1!DZ19</f>
        <v>16490.884999999998</v>
      </c>
      <c r="EV17" s="596">
        <f>[1]Hoja1!EA19</f>
        <v>19519.403999999999</v>
      </c>
      <c r="EW17" s="596">
        <f>[1]Hoja1!EB19</f>
        <v>17071.530000000002</v>
      </c>
      <c r="EX17" s="596">
        <f>[1]Hoja1!EC19</f>
        <v>23555.620000000003</v>
      </c>
      <c r="EY17" s="596">
        <f>[1]Hoja1!ED19</f>
        <v>33097.284</v>
      </c>
      <c r="EZ17" s="596">
        <f>[1]Hoja1!EF19</f>
        <v>13279.3835</v>
      </c>
      <c r="FA17" s="596">
        <f>[1]Hoja1!EG19</f>
        <v>15239.584500000001</v>
      </c>
      <c r="FB17" s="596">
        <f>[1]Hoja1!EH19</f>
        <v>13878.291000000001</v>
      </c>
      <c r="FC17" s="596">
        <f>[1]Hoja1!EI19</f>
        <v>12242.370999999999</v>
      </c>
      <c r="FD17" s="596">
        <f>[1]Hoja1!EJ19</f>
        <v>17684.484</v>
      </c>
      <c r="FE17" s="596">
        <f>[1]Hoja1!EK19</f>
        <v>25255.572</v>
      </c>
      <c r="FF17" s="596">
        <f>[1]Hoja1!EL19</f>
        <v>35125.986000000004</v>
      </c>
      <c r="FG17" s="596">
        <f>[1]Hoja1!EN19</f>
        <v>11227.084000000001</v>
      </c>
      <c r="FH17" s="596">
        <f>[1]Hoja1!EO19</f>
        <v>14491.656000000001</v>
      </c>
      <c r="FI17" s="596">
        <f>[1]Hoja1!EP19</f>
        <v>16739.243999999999</v>
      </c>
      <c r="FJ17" s="596">
        <f>[1]Hoja1!EQ19</f>
        <v>20717.027999999998</v>
      </c>
      <c r="FK17" s="596">
        <f>[1]Hoja1!ER19</f>
        <v>23018.472000000002</v>
      </c>
      <c r="FL17" s="596">
        <f>[1]Hoja1!ES19</f>
        <v>26394.868999999999</v>
      </c>
      <c r="FM17" s="596">
        <f>[1]Hoja1!ET19</f>
        <v>38066.172999999995</v>
      </c>
      <c r="FN17" s="596">
        <f>[1]Hoja1!EV19</f>
        <v>16990.960500000001</v>
      </c>
      <c r="FO17" s="596">
        <f>[1]Hoja1!EW19</f>
        <v>12957.901000000002</v>
      </c>
      <c r="FP17" s="596">
        <f>[1]Hoja1!EX19</f>
        <v>12516.372000000001</v>
      </c>
      <c r="FQ17" s="596">
        <f>[1]Hoja1!EY19</f>
        <v>11706.772000000001</v>
      </c>
      <c r="FR17" s="596">
        <f>[1]Hoja1!EZ19</f>
        <v>15342.789000000001</v>
      </c>
      <c r="FS17" s="596">
        <f>[1]Hoja1!FA19</f>
        <v>24487.432999999997</v>
      </c>
      <c r="FT17" s="596">
        <f>[1]Hoja1!FB19</f>
        <v>31539.772000000004</v>
      </c>
      <c r="FU17" s="596">
        <f>[1]Hoja1!FD19</f>
        <v>11419.967999999999</v>
      </c>
      <c r="FV17" s="596">
        <f>[1]Hoja1!FE19</f>
        <v>15004.831999999999</v>
      </c>
      <c r="FW17" s="596">
        <f>[1]Hoja1!FF19</f>
        <v>19223.790999999997</v>
      </c>
      <c r="FX17" s="596">
        <f>[1]Hoja1!FG19</f>
        <v>12580.689499999999</v>
      </c>
      <c r="FY17" s="596">
        <f>[1]Hoja1!FH19</f>
        <v>25793.499499999998</v>
      </c>
      <c r="FZ17" s="596">
        <f>[1]Hoja1!FI19</f>
        <v>27917.560999999998</v>
      </c>
      <c r="GA17" s="596">
        <f>[1]Hoja1!FJ19</f>
        <v>33817.705000000002</v>
      </c>
      <c r="GB17" s="596">
        <f>[1]Hoja1!FM19</f>
        <v>17553.898999999998</v>
      </c>
      <c r="GC17" s="596">
        <f>[1]Hoja1!FN19</f>
        <v>19930.977000000003</v>
      </c>
      <c r="GD17" s="596">
        <f>[1]Hoja1!FO19</f>
        <v>15206.9445</v>
      </c>
      <c r="GE17" s="596">
        <f>[1]Hoja1!FP19</f>
        <v>18917.327499999996</v>
      </c>
      <c r="GF17" s="596">
        <f>[1]Hoja1!FQ19</f>
        <v>17935.955999999998</v>
      </c>
      <c r="GG17" s="596">
        <f>[1]Hoja1!FR19</f>
        <v>21487.235999999997</v>
      </c>
      <c r="GH17" s="596">
        <f>[1]Hoja1!FS19</f>
        <v>37807.181499999992</v>
      </c>
      <c r="GI17" s="596">
        <f>[1]Hoja1!FU19</f>
        <v>16327.012800000002</v>
      </c>
      <c r="GJ17" s="596">
        <f>[1]Hoja1!FV19</f>
        <v>11815.993799999998</v>
      </c>
      <c r="GK17" s="596">
        <f>[1]Hoja1!FW19</f>
        <v>15960.741499999998</v>
      </c>
      <c r="GL17" s="596">
        <f>[1]Hoja1!FX19</f>
        <v>12906.202799999999</v>
      </c>
      <c r="GM17" s="596">
        <f>[1]Hoja1!FY19</f>
        <v>21073.7768</v>
      </c>
      <c r="GN17" s="596">
        <f>[1]Hoja1!FZ19</f>
        <v>27046.527999999998</v>
      </c>
      <c r="GO17" s="596">
        <f>[1]Hoja1!GA19</f>
        <v>35951.150499999996</v>
      </c>
      <c r="GP17" s="596">
        <f>[1]Hoja1!GC19</f>
        <v>18303.095999999998</v>
      </c>
      <c r="GQ17" s="596">
        <f>[1]Hoja1!GD19</f>
        <v>19812.0344</v>
      </c>
      <c r="GR17" s="596">
        <f>[1]Hoja1!GE19</f>
        <v>17425.716</v>
      </c>
      <c r="GS17" s="596">
        <f>[1]Hoja1!GF19</f>
        <v>16860.96</v>
      </c>
      <c r="GT17" s="596">
        <f>[1]Hoja1!GG19</f>
        <v>24733.841000000004</v>
      </c>
      <c r="GU17" s="596">
        <f>[1]Hoja1!GH19</f>
        <v>31759.457999999995</v>
      </c>
      <c r="GV17" s="596">
        <f>[1]Hoja1!GI19</f>
        <v>33680.218000000001</v>
      </c>
      <c r="GW17" s="596">
        <f>[1]Hoja1!GK19</f>
        <v>17136.288</v>
      </c>
      <c r="GX17" s="596">
        <f>[1]Hoja1!GL19</f>
        <v>16499.578999999998</v>
      </c>
      <c r="GY17" s="596">
        <f>[1]Hoja1!GM19</f>
        <v>15362.699999999999</v>
      </c>
      <c r="GZ17" s="596">
        <f>[1]Hoja1!GN19</f>
        <v>19517.289000000004</v>
      </c>
      <c r="HA17" s="596">
        <f>[1]Hoja1!GO19</f>
        <v>14068.212</v>
      </c>
      <c r="HB17" s="596">
        <f>[1]Hoja1!GP19</f>
        <v>22040.088</v>
      </c>
      <c r="HC17" s="596">
        <f>[1]Hoja1!GQ19</f>
        <v>36188.779000000002</v>
      </c>
      <c r="HD17" s="596">
        <f>[1]Hoja1!GT19</f>
        <v>17765.052</v>
      </c>
      <c r="HE17" s="596">
        <f>[1]Hoja1!GU19</f>
        <v>14689.324000000001</v>
      </c>
      <c r="HF17" s="596">
        <f>[1]Hoja1!GV19</f>
        <v>24991.505700000002</v>
      </c>
      <c r="HG17" s="596">
        <f>[1]Hoja1!GW19</f>
        <v>14926.23</v>
      </c>
      <c r="HH17" s="596">
        <f>[1]Hoja1!GX19</f>
        <v>20207.935000000001</v>
      </c>
      <c r="HI17" s="596">
        <f>[1]Hoja1!GY19</f>
        <v>26853.876</v>
      </c>
      <c r="HJ17" s="596">
        <f>[1]Hoja1!GZ19</f>
        <v>30162.11</v>
      </c>
      <c r="HK17" s="596">
        <f>[1]Hoja1!HB19</f>
        <v>12624.708000000001</v>
      </c>
      <c r="HL17" s="596">
        <f>[1]Hoja1!HC19</f>
        <v>11849.657499999998</v>
      </c>
      <c r="HM17" s="596">
        <f>[1]Hoja1!HD19</f>
        <v>13197.191999999999</v>
      </c>
      <c r="HN17" s="596">
        <f>[1]Hoja1!HE19</f>
        <v>13339.8</v>
      </c>
      <c r="HO17" s="596">
        <f>[1]Hoja1!HF19</f>
        <v>16033.644</v>
      </c>
      <c r="HP17" s="596">
        <f>[1]Hoja1!HG19</f>
        <v>20692.529000000002</v>
      </c>
      <c r="HQ17" s="596">
        <f>[1]Hoja1!HH19</f>
        <v>31558.846000000005</v>
      </c>
      <c r="HR17" s="596">
        <f>[1]Hoja1!HJ19</f>
        <v>11074.297</v>
      </c>
      <c r="HS17" s="596">
        <f>[1]Hoja1!HK19</f>
        <v>19309.642000000003</v>
      </c>
      <c r="HT17" s="596">
        <f>[1]Hoja1!HL19</f>
        <v>13326.972</v>
      </c>
      <c r="HU17" s="596">
        <f>[1]Hoja1!HM19</f>
        <v>13228.956000000002</v>
      </c>
      <c r="HV17" s="596">
        <f>[1]Hoja1!HN19</f>
        <v>17986.691999999999</v>
      </c>
      <c r="HW17" s="596">
        <f>[1]Hoja1!HO19</f>
        <v>20852.161</v>
      </c>
      <c r="HX17" s="596">
        <f>[1]Hoja1!HP19</f>
        <v>29600.582000000002</v>
      </c>
      <c r="HY17" s="596">
        <f>[1]Hoja1!HR19</f>
        <v>16177.487999999999</v>
      </c>
      <c r="HZ17" s="596">
        <f>[1]Hoja1!HS19</f>
        <v>12747.348</v>
      </c>
      <c r="IA17" s="596">
        <f>[1]Hoja1!HT19</f>
        <v>15931.704</v>
      </c>
      <c r="IB17" s="596">
        <f>[1]Hoja1!HU19</f>
        <v>13559.111999999999</v>
      </c>
      <c r="IC17" s="596">
        <f>[1]Hoja1!HV19</f>
        <v>22563.564000000002</v>
      </c>
      <c r="ID17" s="596">
        <f>[1]Hoja1!HW19</f>
        <v>18705.227999999999</v>
      </c>
      <c r="IE17" s="596">
        <f>[1]Hoja1!HX19</f>
        <v>35331.544499999996</v>
      </c>
      <c r="IF17" s="596">
        <f>[1]Hoja1!IA19</f>
        <v>23724.781200000001</v>
      </c>
      <c r="IG17" s="596">
        <f>[1]Hoja1!IB19</f>
        <v>15545.803799999998</v>
      </c>
      <c r="IH17" s="596">
        <f>[1]Hoja1!IC19</f>
        <v>18357.4944</v>
      </c>
      <c r="II17" s="596">
        <f>[1]Hoja1!ID19</f>
        <v>22914.750499999998</v>
      </c>
      <c r="IJ17" s="596">
        <f>[1]Hoja1!IE19</f>
        <v>18718.387200000001</v>
      </c>
      <c r="IK17" s="596">
        <f>[1]Hoja1!IF19</f>
        <v>19630.574400000001</v>
      </c>
      <c r="IL17" s="596">
        <f>[1]Hoja1!IG19</f>
        <v>28475.476799999997</v>
      </c>
      <c r="IM17" s="596">
        <f>[1]Hoja1!II19</f>
        <v>13119.964</v>
      </c>
      <c r="IN17" s="596">
        <f>[1]Hoja1!IJ19</f>
        <v>13271.904</v>
      </c>
      <c r="IO17" s="596">
        <f>[1]Hoja1!IK19</f>
        <v>10177.219000000001</v>
      </c>
      <c r="IP17" s="596">
        <f>[1]Hoja1!IL19</f>
        <v>10515.973</v>
      </c>
      <c r="IQ17" s="596">
        <f>[1]Hoja1!IM19</f>
        <v>13691.555999999999</v>
      </c>
      <c r="IR17" s="596">
        <f>[1]Hoja1!IN19</f>
        <v>19733.916000000001</v>
      </c>
      <c r="IS17" s="596">
        <f>[1]Hoja1!IO19</f>
        <v>30277.343999999997</v>
      </c>
      <c r="IT17" s="596">
        <f>[1]Hoja1!IQ19</f>
        <v>11783.2</v>
      </c>
      <c r="IU17" s="596">
        <f>[1]Hoja1!IR19</f>
        <v>18752.682000000001</v>
      </c>
      <c r="IV17" s="596">
        <f>[1]Hoja1!IS19</f>
        <v>14864.724</v>
      </c>
      <c r="IW17" s="596">
        <f>[1]Hoja1!IT19</f>
        <v>16548.96</v>
      </c>
      <c r="IX17" s="596">
        <f>[1]Hoja1!IU19</f>
        <v>19602.978999999999</v>
      </c>
      <c r="IY17" s="596">
        <f>[1]Hoja1!IV19</f>
        <v>19013.358</v>
      </c>
      <c r="IZ17" s="596">
        <f>[1]Hoja1!IW19</f>
        <v>25013.097999999998</v>
      </c>
      <c r="JA17" s="596">
        <f>[1]Hoja1!IY19</f>
        <v>10337.688</v>
      </c>
      <c r="JB17" s="596">
        <f>[1]Hoja1!IZ19</f>
        <v>12753.191999999999</v>
      </c>
      <c r="JC17" s="596">
        <f>[1]Hoja1!JA19</f>
        <v>10074.770499999999</v>
      </c>
      <c r="JD17" s="596">
        <f>[1]Hoja1!JB19</f>
        <v>14052.588</v>
      </c>
      <c r="JE17" s="596">
        <f>[1]Hoja1!JC19</f>
        <v>11522.364</v>
      </c>
      <c r="JF17" s="596">
        <f>[1]Hoja1!JD19</f>
        <v>18594.400000000001</v>
      </c>
      <c r="JG17" s="596">
        <f>[1]Hoja1!JE19</f>
        <v>24754.169000000002</v>
      </c>
      <c r="JH17" s="596">
        <f>[1]Hoja1!JG19</f>
        <v>10696.414499999999</v>
      </c>
      <c r="JI17" s="596">
        <f>[1]Hoja1!JH19</f>
        <v>8479.86</v>
      </c>
      <c r="JJ17" s="596">
        <f>[1]Hoja1!JI19</f>
        <v>10304.448</v>
      </c>
      <c r="JK17" s="596">
        <f>[1]Hoja1!JJ19</f>
        <v>8492.1479999999992</v>
      </c>
      <c r="JL17" s="596">
        <f>[1]Hoja1!JK19</f>
        <v>10497.7125</v>
      </c>
      <c r="JM17" s="596">
        <f>[1]Hoja1!JL19</f>
        <v>18821.928</v>
      </c>
      <c r="JN17" s="596">
        <f>[1]Hoja1!JM19</f>
        <v>25774.906500000001</v>
      </c>
      <c r="JO17" s="596">
        <f>[1]Hoja1!JP19</f>
        <v>11380.567000000001</v>
      </c>
      <c r="JP17" s="596">
        <f>[1]Hoja1!JQ19</f>
        <v>9915.0480000000007</v>
      </c>
      <c r="JQ17" s="596">
        <f>[1]Hoja1!JR19</f>
        <v>10259.788</v>
      </c>
      <c r="JR17" s="596">
        <f>[1]Hoja1!JS19</f>
        <v>10030.128000000001</v>
      </c>
      <c r="JS17" s="596">
        <f>[1]Hoja1!JT19</f>
        <v>14535.102999999997</v>
      </c>
      <c r="JT17" s="596">
        <f>[1]Hoja1!JU19</f>
        <v>14874.4323</v>
      </c>
      <c r="JU17" s="596">
        <f>[1]Hoja1!JV19</f>
        <v>25030.028800000004</v>
      </c>
      <c r="JV17" s="596">
        <f>[1]Hoja1!JX19</f>
        <v>11909.970000000001</v>
      </c>
      <c r="JW17" s="596">
        <f>[1]Hoja1!JY19</f>
        <v>12072.444000000001</v>
      </c>
      <c r="JX17" s="596">
        <f>[1]Hoja1!JZ19</f>
        <v>11636.4375</v>
      </c>
      <c r="JY17" s="596">
        <f>[1]Hoja1!KA19</f>
        <v>13080.869099999998</v>
      </c>
      <c r="JZ17" s="596">
        <f>[1]Hoja1!KB19</f>
        <v>13948.850799999998</v>
      </c>
      <c r="KA17" s="596">
        <f>[1]Hoja1!KC19</f>
        <v>23072.179200000002</v>
      </c>
      <c r="KB17" s="596">
        <f>[1]Hoja1!KD19</f>
        <v>30077.0262</v>
      </c>
      <c r="KC17" s="596">
        <f>[1]Hoja1!KF19</f>
        <v>13704.691000000001</v>
      </c>
      <c r="KD17" s="596">
        <f>[1]Hoja1!KG19</f>
        <v>14874.035000000002</v>
      </c>
      <c r="KE17" s="596">
        <f>[1]Hoja1!KH19</f>
        <v>13168.799499999997</v>
      </c>
      <c r="KF17" s="596">
        <f>[1]Hoja1!KI19</f>
        <v>12832.092000000001</v>
      </c>
      <c r="KG17" s="596">
        <f>[1]Hoja1!KJ19</f>
        <v>19480.967000000004</v>
      </c>
      <c r="KH17" s="596">
        <f>[1]Hoja1!KK19</f>
        <v>22473.3714</v>
      </c>
      <c r="KI17" s="596">
        <f>[1]Hoja1!KL19</f>
        <v>30960.345999999998</v>
      </c>
      <c r="KJ17" s="596">
        <f>[1]Hoja1!KN19</f>
        <v>19259.084499999997</v>
      </c>
      <c r="KK17" s="596">
        <f>[1]Hoja1!KO19</f>
        <v>16560.635000000002</v>
      </c>
      <c r="KL17" s="596">
        <f>[1]Hoja1!KP19</f>
        <v>16781.120999999999</v>
      </c>
      <c r="KM17" s="596">
        <f>[1]Hoja1!KQ19</f>
        <v>21011.557999999997</v>
      </c>
      <c r="KN17" s="596">
        <f>[1]Hoja1!KR19</f>
        <v>30960.460999999996</v>
      </c>
      <c r="KO17" s="596">
        <f>[1]Hoja1!KS19</f>
        <v>45446.677499999998</v>
      </c>
      <c r="KP17" s="596">
        <f>[1]Hoja1!KT19</f>
        <v>53459.658000000003</v>
      </c>
      <c r="KQ17" s="596">
        <f>[1]Hoja1!KW19</f>
        <v>23101.029000000002</v>
      </c>
      <c r="KR17" s="596">
        <f>[1]Hoja1!KX19</f>
        <v>31753.302000000003</v>
      </c>
      <c r="KS17" s="596">
        <f>[1]Hoja1!KY19</f>
        <v>16128.788</v>
      </c>
      <c r="KT17" s="596">
        <f>[1]Hoja1!KZ19</f>
        <v>17251.011999999999</v>
      </c>
      <c r="KU17" s="596">
        <f>[1]Hoja1!LA19</f>
        <v>16954.168000000001</v>
      </c>
      <c r="KV17" s="596">
        <f>[1]Hoja1!LB19</f>
        <v>18955.308000000001</v>
      </c>
      <c r="KW17" s="596">
        <f>[1]Hoja1!LC19</f>
        <v>26658.862999999998</v>
      </c>
      <c r="KX17" s="596">
        <f>[1]Hoja1!LE19</f>
        <v>28305.784500000002</v>
      </c>
      <c r="KY17" s="596">
        <f>[1]Hoja1!LF19</f>
        <v>13921.125</v>
      </c>
      <c r="KZ17" s="596">
        <f>[1]Hoja1!LG19</f>
        <v>14241.206</v>
      </c>
      <c r="LA17" s="596">
        <f>[1]Hoja1!LH19</f>
        <v>15220.355999999998</v>
      </c>
      <c r="LB17" s="596">
        <f>[1]Hoja1!LI19</f>
        <v>15534.383999999998</v>
      </c>
      <c r="LC17" s="596">
        <f>[1]Hoja1!LJ19</f>
        <v>17899.907999999999</v>
      </c>
      <c r="LD17" s="596">
        <f>[1]Hoja1!LK19</f>
        <v>24172.239000000001</v>
      </c>
      <c r="LE17" s="596">
        <f>[1]Hoja1!LM19</f>
        <v>17132.258000000002</v>
      </c>
      <c r="LF17" s="596">
        <f>[1]Hoja1!LN19</f>
        <v>16559.723999999998</v>
      </c>
      <c r="LG17" s="596">
        <f>[1]Hoja1!LO19</f>
        <v>17454.612000000001</v>
      </c>
      <c r="LH17" s="596">
        <f>[1]Hoja1!LP19</f>
        <v>18762.863999999998</v>
      </c>
      <c r="LI17" s="596">
        <f>[1]Hoja1!LQ19</f>
        <v>21874.799999999999</v>
      </c>
      <c r="LJ17" s="596">
        <f>[1]Hoja1!LR19</f>
        <v>24386.4745</v>
      </c>
      <c r="LK17" s="596">
        <f>[1]Hoja1!LS19</f>
        <v>32175.486000000001</v>
      </c>
      <c r="LL17" s="596">
        <f>[1]Hoja1!LU19</f>
        <v>22455.422000000002</v>
      </c>
      <c r="LM17" s="596">
        <f>[1]Hoja1!LV19</f>
        <v>26184.837</v>
      </c>
      <c r="LN17" s="596">
        <f>[1]Hoja1!LW19</f>
        <v>19528.803</v>
      </c>
      <c r="LO17" s="596">
        <f>[1]Hoja1!LX19</f>
        <v>22396.05</v>
      </c>
      <c r="LP17" s="596">
        <f>[1]Hoja1!LY19</f>
        <v>22278.386499999997</v>
      </c>
      <c r="LQ17" s="596">
        <f>[1]Hoja1!LZ19</f>
        <v>24941.917000000001</v>
      </c>
      <c r="LR17" s="596">
        <f>[1]Hoja1!MA19</f>
        <v>39370.684500000003</v>
      </c>
      <c r="LS17" s="596">
        <f>[1]Hoja1!MD19</f>
        <v>27205.930500000002</v>
      </c>
      <c r="LT17" s="596">
        <f>[1]Hoja1!ME19</f>
        <v>24581.319</v>
      </c>
      <c r="LU17" s="596">
        <f>[1]Hoja1!MF19</f>
        <v>24042.821000000004</v>
      </c>
      <c r="LV17" s="596">
        <f>[1]Hoja1!MG19</f>
        <v>28759.522000000004</v>
      </c>
      <c r="LW17" s="596">
        <f>[1]Hoja1!MH19</f>
        <v>33413.446000000004</v>
      </c>
      <c r="LX17" s="596">
        <f>[1]Hoja1!MI19</f>
        <v>32817.987000000001</v>
      </c>
      <c r="LY17" s="596">
        <f>[1]Hoja1!MJ19</f>
        <v>44771.926499999994</v>
      </c>
      <c r="LZ17" s="596">
        <f>[1]Hoja1!ML19</f>
        <v>68005.847999999998</v>
      </c>
      <c r="MA17" s="596">
        <f>[1]Hoja1!MM19</f>
        <v>24402.291799999999</v>
      </c>
      <c r="MB17" s="596">
        <f>[1]Hoja1!MN19</f>
        <v>28645.9912</v>
      </c>
      <c r="MC17" s="596">
        <f>[1]Hoja1!MO19</f>
        <v>29548.522500000003</v>
      </c>
      <c r="MD17" s="596">
        <f>[1]Hoja1!MP19</f>
        <v>41680.6005</v>
      </c>
      <c r="ME17" s="596">
        <f>[1]Hoja1!MQ19</f>
        <v>39541.646699999998</v>
      </c>
      <c r="MF17" s="596">
        <f>[1]Hoja1!MR19</f>
        <v>51898.2742</v>
      </c>
      <c r="MG17" s="596">
        <f>[1]Hoja1!MT19</f>
        <v>54421.147199999999</v>
      </c>
      <c r="MH17" s="596">
        <f>[1]Hoja1!MU19</f>
        <v>38573.161999999997</v>
      </c>
      <c r="MI17" s="596">
        <f>[1]Hoja1!MV19</f>
        <v>41908.803299999992</v>
      </c>
      <c r="MJ17" s="596">
        <f>[1]Hoja1!MW19</f>
        <v>43747.264000000003</v>
      </c>
      <c r="MK17" s="596">
        <f>[1]Hoja1!MX19</f>
        <v>47377.108800000002</v>
      </c>
      <c r="ML17" s="596">
        <f>[1]Hoja1!MY19</f>
        <v>53833.626000000004</v>
      </c>
      <c r="MM17" s="596">
        <f>[1]Hoja1!MZ19</f>
        <v>58102.412400000001</v>
      </c>
      <c r="MN17" s="596">
        <f>[1]Hoja1!NB19</f>
        <v>55717.405200000008</v>
      </c>
      <c r="MO17" s="596">
        <f>[1]Hoja1!NC19</f>
        <v>56826.962500000001</v>
      </c>
      <c r="MP17" s="596">
        <f>[1]Hoja1!ND19</f>
        <v>64478.441499999994</v>
      </c>
      <c r="MQ17" s="596">
        <f>[1]Hoja1!NE19</f>
        <v>67552.968000000008</v>
      </c>
      <c r="MR17" s="596">
        <f>[1]Hoja1!NF19</f>
        <v>100529.29700000001</v>
      </c>
      <c r="MS17" s="596">
        <f>[1]Hoja1!NG19</f>
        <v>116961.55900000001</v>
      </c>
      <c r="MT17" s="596">
        <f>[1]Hoja1!NH19</f>
        <v>120628.82700000002</v>
      </c>
      <c r="MU17" s="596">
        <f>[1]Hoja1!NJ19</f>
        <v>22330.570500000002</v>
      </c>
      <c r="MV17" s="596">
        <f>[1]Hoja1!NK19</f>
        <v>0</v>
      </c>
      <c r="MW17" s="596">
        <f>[1]Hoja1!NL19</f>
        <v>18156.432000000001</v>
      </c>
      <c r="MX17" s="596">
        <f>[1]Hoja1!NM19</f>
        <v>15931.86</v>
      </c>
      <c r="MY17" s="596">
        <f>[1]Hoja1!NN19</f>
        <v>25128.243000000002</v>
      </c>
      <c r="MZ17" s="596">
        <f>[1]Hoja1!NO19</f>
        <v>34595.253000000004</v>
      </c>
      <c r="NA17" s="596">
        <f>[1]Hoja1!NP19</f>
        <v>30777.159000000003</v>
      </c>
      <c r="NB17" s="596">
        <f>[1]Hoja1!NS19</f>
        <v>14633.282999999999</v>
      </c>
      <c r="NC17" s="596">
        <f>[1]Hoja1!NT19</f>
        <v>0</v>
      </c>
      <c r="ND17" s="596">
        <f>[1]Hoja1!NU19</f>
        <v>14126.206500000002</v>
      </c>
      <c r="NE17" s="596">
        <f>[1]Hoja1!NV19</f>
        <v>15209.691000000001</v>
      </c>
      <c r="NF17" s="596">
        <f>[1]Hoja1!NW19</f>
        <v>24311.551000000003</v>
      </c>
      <c r="NG17" s="596">
        <f>[1]Hoja1!NX19</f>
        <v>28560.100499999997</v>
      </c>
      <c r="NH17" s="596">
        <f>[1]Hoja1!NY19</f>
        <v>29057.003999999997</v>
      </c>
      <c r="NI17" s="596">
        <f>[1]Hoja1!OA19</f>
        <v>16233.472500000002</v>
      </c>
      <c r="NJ17" s="596">
        <f>[1]Hoja1!OB19</f>
        <v>15877.624499999998</v>
      </c>
      <c r="NK17" s="596">
        <f>[1]Hoja1!OC19</f>
        <v>12350.448</v>
      </c>
      <c r="NL17" s="596">
        <f>[1]Hoja1!OD19</f>
        <v>13017.6</v>
      </c>
      <c r="NM17" s="596">
        <f>[1]Hoja1!OE19</f>
        <v>14064.005999999999</v>
      </c>
      <c r="NN17" s="596">
        <f>[1]Hoja1!OF19</f>
        <v>19451.553</v>
      </c>
      <c r="NO17" s="596">
        <f>[1]Hoja1!OG19</f>
        <v>30103.029000000002</v>
      </c>
      <c r="NP17" s="596">
        <f>[1]Hoja1!OI19</f>
        <v>14937.951000000001</v>
      </c>
      <c r="NQ17" s="596">
        <f>[1]Hoja1!OJ19</f>
        <v>14300.088000000002</v>
      </c>
      <c r="NR17" s="596">
        <f>[1]Hoja1!OK19</f>
        <v>14706.682999999999</v>
      </c>
      <c r="NS17" s="596">
        <f>[1]Hoja1!OL19</f>
        <v>10708.871999999999</v>
      </c>
      <c r="NT17" s="596">
        <f>[1]Hoja1!OM19</f>
        <v>12591.575000000001</v>
      </c>
      <c r="NU17" s="596">
        <f>[1]Hoja1!ON19</f>
        <v>17731.835000000003</v>
      </c>
      <c r="NV17" s="596">
        <f>[1]Hoja1!OO19</f>
        <v>24906.830600000001</v>
      </c>
      <c r="NW17" s="596">
        <f>[1]Hoja1!OQ19</f>
        <v>15454.897500000001</v>
      </c>
      <c r="NX17" s="596">
        <f>[1]Hoja1!OR19</f>
        <v>12590.9805</v>
      </c>
      <c r="NY17" s="596">
        <f>[1]Hoja1!OS19</f>
        <v>9936.4495999999981</v>
      </c>
      <c r="NZ17" s="596">
        <f>[1]Hoja1!OT19</f>
        <v>10071.586800000001</v>
      </c>
      <c r="OA17" s="596">
        <f>[1]Hoja1!OU19</f>
        <v>13639.8855</v>
      </c>
      <c r="OB17" s="596">
        <f>[1]Hoja1!OV19</f>
        <v>16223.724000000002</v>
      </c>
      <c r="OC17" s="596">
        <f>[1]Hoja1!OW19</f>
        <v>21972.697200000002</v>
      </c>
      <c r="OD17" s="596">
        <f>[1]Hoja1!OY19</f>
        <v>13958.542500000001</v>
      </c>
      <c r="OE17" s="596">
        <f>[1]Hoja1!OZ19</f>
        <v>12556.436400000001</v>
      </c>
      <c r="OF17" s="596">
        <f>[1]Hoja1!PA19</f>
        <v>9645.9959999999992</v>
      </c>
      <c r="OG17" s="596">
        <f>[1]Hoja1!PB19</f>
        <v>8648.1849999999995</v>
      </c>
      <c r="OH17" s="596">
        <f>[1]Hoja1!PC19</f>
        <v>13063.886</v>
      </c>
      <c r="OI17" s="596">
        <f>[1]Hoja1!PD19</f>
        <v>12000.455999999998</v>
      </c>
      <c r="OJ17" s="596">
        <f>[1]Hoja1!PE19</f>
        <v>23099.202000000001</v>
      </c>
      <c r="OK17">
        <f>[2]SUC!B46</f>
        <v>14702.377500000001</v>
      </c>
      <c r="OL17">
        <f>[2]SUC!C46</f>
        <v>12811.938749999999</v>
      </c>
      <c r="OM17">
        <f>[2]SUC!D46</f>
        <v>13856.68125</v>
      </c>
      <c r="ON17">
        <f>[2]SUC!E46</f>
        <v>13042.102499999999</v>
      </c>
      <c r="OO17">
        <f>[2]SUC!F46</f>
        <v>15775.661249999999</v>
      </c>
      <c r="OP17">
        <f>[2]SUC!G46</f>
        <v>18995.118749999998</v>
      </c>
      <c r="OQ17">
        <f>[2]SUC!H46</f>
        <v>28556.73</v>
      </c>
      <c r="OR17" s="712">
        <v>18926.38</v>
      </c>
      <c r="OS17" s="712">
        <v>13355.57</v>
      </c>
      <c r="OT17" s="712">
        <v>25563.89</v>
      </c>
      <c r="OU17" s="712">
        <v>28111.9</v>
      </c>
      <c r="OV17" s="712">
        <v>14574.25</v>
      </c>
      <c r="OW17" s="712">
        <v>18782.59</v>
      </c>
      <c r="OX17" s="712">
        <v>26597.33</v>
      </c>
      <c r="OY17" s="741">
        <v>13737</v>
      </c>
      <c r="OZ17" s="741">
        <v>12647</v>
      </c>
      <c r="PA17" s="741">
        <v>11857</v>
      </c>
      <c r="PB17" s="741">
        <v>10586</v>
      </c>
      <c r="PC17" s="741">
        <v>12149</v>
      </c>
      <c r="PD17" s="741">
        <v>16386</v>
      </c>
      <c r="PE17" s="741">
        <v>26748</v>
      </c>
      <c r="PF17" s="712">
        <v>18742.900000000001</v>
      </c>
      <c r="PG17" s="712">
        <v>10154.33</v>
      </c>
      <c r="PH17" s="712">
        <v>16611.580000000002</v>
      </c>
      <c r="PI17" s="712">
        <v>12377.7</v>
      </c>
      <c r="PJ17" s="712">
        <v>14000.21</v>
      </c>
      <c r="PK17" s="712">
        <v>18984.330000000002</v>
      </c>
      <c r="PL17" s="712">
        <v>30370.84</v>
      </c>
      <c r="PM17" s="712">
        <v>13201.1</v>
      </c>
      <c r="PN17" s="712">
        <v>10732.03</v>
      </c>
      <c r="PO17" s="712">
        <v>10743.78</v>
      </c>
      <c r="PP17" s="712">
        <v>11312.48</v>
      </c>
      <c r="PQ17" s="712">
        <v>14158.22</v>
      </c>
      <c r="PR17" s="712">
        <v>17806.830000000002</v>
      </c>
      <c r="PS17" s="712">
        <v>25043.55</v>
      </c>
      <c r="PT17" s="717">
        <v>14146.283600000001</v>
      </c>
      <c r="PU17" s="717">
        <v>12114.8081</v>
      </c>
      <c r="PV17" s="717">
        <v>12680.793600000001</v>
      </c>
      <c r="PW17" s="717">
        <v>12441.5779</v>
      </c>
      <c r="PX17" s="717">
        <v>14214.910099999999</v>
      </c>
      <c r="PY17" s="717">
        <v>16685.5563</v>
      </c>
      <c r="PZ17" s="717">
        <v>27038.860700000001</v>
      </c>
      <c r="QA17" s="108">
        <v>15025.95</v>
      </c>
      <c r="QB17" s="108">
        <v>12618.76</v>
      </c>
      <c r="QC17" s="108">
        <v>13262.14</v>
      </c>
      <c r="QD17" s="108">
        <v>13464.84</v>
      </c>
      <c r="QE17" s="108">
        <v>16371.79</v>
      </c>
      <c r="QF17" s="108">
        <v>20049.47</v>
      </c>
      <c r="QG17" s="108">
        <v>32290.61</v>
      </c>
      <c r="QH17" s="108">
        <v>16339.98</v>
      </c>
      <c r="QI17" s="108">
        <v>18944.46</v>
      </c>
      <c r="QJ17" s="108">
        <v>18783.45</v>
      </c>
      <c r="QK17" s="108">
        <v>18968.86</v>
      </c>
      <c r="QL17" s="108">
        <v>24182.38</v>
      </c>
      <c r="QM17" s="108">
        <v>14501.93</v>
      </c>
      <c r="QN17" s="108">
        <v>27799.9</v>
      </c>
      <c r="QO17" s="596">
        <v>18605.318360000001</v>
      </c>
      <c r="QP17" s="596">
        <v>14453.83779</v>
      </c>
      <c r="QQ17" s="596">
        <v>14754.52666</v>
      </c>
      <c r="QR17" s="596">
        <v>14727.41661</v>
      </c>
      <c r="QS17" s="596">
        <v>17538.767380000001</v>
      </c>
      <c r="QT17" s="596">
        <v>22345.23027</v>
      </c>
      <c r="QU17" s="596">
        <v>30821.899020000001</v>
      </c>
      <c r="QV17" s="712">
        <v>16853.96</v>
      </c>
      <c r="QW17" s="712">
        <v>13892.84</v>
      </c>
      <c r="QX17" s="712">
        <v>14986.8</v>
      </c>
      <c r="QY17" s="712">
        <v>15168.51</v>
      </c>
      <c r="QZ17" s="712">
        <v>18673.490000000002</v>
      </c>
      <c r="RA17" s="712">
        <v>23653.85</v>
      </c>
      <c r="RB17" s="712">
        <v>35988.35</v>
      </c>
      <c r="RC17" s="108">
        <v>19209.099999999999</v>
      </c>
      <c r="RD17" s="108">
        <v>15582.02</v>
      </c>
      <c r="RE17" s="108">
        <v>16227.09</v>
      </c>
      <c r="RF17" s="108">
        <v>15173.6</v>
      </c>
      <c r="RG17" s="108">
        <v>18308.95</v>
      </c>
      <c r="RH17" s="108">
        <v>24270.79</v>
      </c>
      <c r="RI17" s="108">
        <v>38482.660000000003</v>
      </c>
      <c r="RJ17" s="108">
        <v>24916.77</v>
      </c>
      <c r="RK17" s="108">
        <v>19749.150000000001</v>
      </c>
      <c r="RL17" s="108">
        <v>20962.47</v>
      </c>
      <c r="RM17" s="108">
        <v>20408.88</v>
      </c>
      <c r="RN17" s="108">
        <v>27367.13</v>
      </c>
      <c r="RO17" s="108">
        <v>36965.269999999997</v>
      </c>
      <c r="RP17" s="108">
        <v>57715.48</v>
      </c>
      <c r="RQ17">
        <v>30086.144090000002</v>
      </c>
      <c r="RR17">
        <v>30089.063040000001</v>
      </c>
      <c r="RS17">
        <v>24527.508320000001</v>
      </c>
      <c r="RT17">
        <v>17848.804110000001</v>
      </c>
      <c r="RU17">
        <v>21820.15</v>
      </c>
      <c r="RV17">
        <v>27964.872459999999</v>
      </c>
      <c r="RW17">
        <v>43132.336320000002</v>
      </c>
      <c r="RX17">
        <v>33315.855179999999</v>
      </c>
      <c r="RY17">
        <v>25121.43204</v>
      </c>
      <c r="RZ17">
        <v>28744.062900000001</v>
      </c>
      <c r="SA17">
        <v>28689.04003</v>
      </c>
      <c r="SB17">
        <v>37576.199520000002</v>
      </c>
      <c r="SC17">
        <v>38684.417809999999</v>
      </c>
      <c r="SD17">
        <v>55057.647080000002</v>
      </c>
      <c r="SE17">
        <v>27068.150979999999</v>
      </c>
      <c r="SF17">
        <v>23536.771290000001</v>
      </c>
      <c r="SG17">
        <v>23128.454590000001</v>
      </c>
      <c r="SH17">
        <v>19685.756829999998</v>
      </c>
      <c r="SI17">
        <v>22780.478029999998</v>
      </c>
      <c r="SJ17">
        <v>29197.034179999999</v>
      </c>
      <c r="SK17">
        <v>39390.832040000001</v>
      </c>
      <c r="SL17" s="108">
        <v>16553.12</v>
      </c>
      <c r="SM17" s="108">
        <v>13238.19</v>
      </c>
      <c r="SN17" s="108">
        <v>14790.34</v>
      </c>
      <c r="SO17" s="108">
        <v>14687.58</v>
      </c>
      <c r="SP17" s="108">
        <v>17294.45</v>
      </c>
      <c r="SQ17" s="108">
        <v>23010.71</v>
      </c>
      <c r="SR17" s="108">
        <v>33405.29</v>
      </c>
      <c r="SS17" s="108">
        <v>17282.43</v>
      </c>
      <c r="ST17" s="108">
        <v>13058.13</v>
      </c>
      <c r="SU17" s="108">
        <v>13972.11</v>
      </c>
      <c r="SV17" s="108">
        <v>13800.44</v>
      </c>
      <c r="SW17" s="108">
        <v>18043.330000000002</v>
      </c>
      <c r="SX17" s="108">
        <v>24588.47</v>
      </c>
      <c r="SY17" s="108">
        <v>36707.449999999997</v>
      </c>
      <c r="SZ17" s="108">
        <v>22133.59</v>
      </c>
      <c r="TA17" s="108">
        <v>17506.27</v>
      </c>
      <c r="TB17" s="108">
        <v>17539.25</v>
      </c>
      <c r="TC17" s="108">
        <v>16165.3</v>
      </c>
      <c r="TD17" s="108">
        <v>20155.91</v>
      </c>
      <c r="TE17" s="108">
        <v>24130.25</v>
      </c>
      <c r="TF17" s="108">
        <v>36280.11</v>
      </c>
      <c r="TG17" s="108">
        <v>22419.08</v>
      </c>
      <c r="TH17" s="108">
        <v>19515.95</v>
      </c>
      <c r="TI17" s="108">
        <v>21531.439999999999</v>
      </c>
      <c r="TJ17" s="108">
        <v>20277.93</v>
      </c>
      <c r="TK17" s="108">
        <v>25615.06</v>
      </c>
      <c r="TL17" s="108">
        <v>33234.400000000001</v>
      </c>
      <c r="TM17" s="108">
        <v>56528.38</v>
      </c>
      <c r="TN17" s="596">
        <v>27528.64834</v>
      </c>
      <c r="TO17" s="596">
        <v>21520.268940000002</v>
      </c>
      <c r="TP17" s="596">
        <v>22156.479500000001</v>
      </c>
      <c r="TQ17" s="596">
        <v>19780.327929999999</v>
      </c>
      <c r="TR17" s="596">
        <v>22803.689160000002</v>
      </c>
      <c r="TS17" s="596">
        <v>30582.911329999999</v>
      </c>
      <c r="TT17" s="596">
        <v>47155.507420000002</v>
      </c>
      <c r="TU17" s="108">
        <v>22828.11</v>
      </c>
      <c r="TV17" s="108">
        <v>17095.7</v>
      </c>
      <c r="TW17" s="108">
        <v>18228.61</v>
      </c>
      <c r="TX17" s="108">
        <v>17407.12</v>
      </c>
      <c r="TY17" s="108">
        <v>21130.93</v>
      </c>
      <c r="TZ17" s="108">
        <v>25525.73</v>
      </c>
      <c r="UA17" s="108">
        <v>39331.269999999997</v>
      </c>
      <c r="UB17" s="108">
        <v>21051.59</v>
      </c>
      <c r="UC17" s="108">
        <v>22686.28</v>
      </c>
      <c r="UD17" s="108">
        <v>22358.94</v>
      </c>
      <c r="UE17" s="108">
        <v>19029.05</v>
      </c>
      <c r="UF17" s="108">
        <v>24016.53</v>
      </c>
      <c r="UG17" s="108">
        <v>33020.92</v>
      </c>
      <c r="UH17" s="108">
        <v>46731.37</v>
      </c>
      <c r="UI17" s="108">
        <v>21093.87</v>
      </c>
      <c r="UJ17" s="108">
        <v>18937.330000000002</v>
      </c>
      <c r="UK17" s="108">
        <v>19946.12</v>
      </c>
      <c r="UL17" s="108">
        <v>18276.23</v>
      </c>
      <c r="UM17" s="108">
        <v>23669.33</v>
      </c>
      <c r="UN17" s="108">
        <v>30592.26</v>
      </c>
      <c r="UO17" s="108">
        <v>45872.26</v>
      </c>
      <c r="UP17" s="108">
        <v>21216.77</v>
      </c>
      <c r="UQ17" s="108">
        <v>17291.09</v>
      </c>
      <c r="UR17" s="108">
        <v>17272.09</v>
      </c>
      <c r="US17" s="108">
        <v>16321.74</v>
      </c>
      <c r="UT17" s="108">
        <v>18530.59</v>
      </c>
      <c r="UU17" s="108">
        <v>22910.83</v>
      </c>
      <c r="UV17" s="108">
        <v>34441.129999999997</v>
      </c>
      <c r="UW17" s="596">
        <v>20030.16689</v>
      </c>
      <c r="UX17" s="596">
        <v>17883.533940000001</v>
      </c>
      <c r="UY17" s="596">
        <v>18082.251899999999</v>
      </c>
      <c r="UZ17" s="596">
        <v>18327.963179999999</v>
      </c>
      <c r="VA17" s="596">
        <v>19868.973330000001</v>
      </c>
      <c r="VB17" s="596">
        <v>24759.993259999999</v>
      </c>
      <c r="VC17" s="596">
        <v>36036.09951</v>
      </c>
      <c r="VD17" s="108">
        <v>20159.21</v>
      </c>
      <c r="VE17" s="108">
        <v>18253.87</v>
      </c>
      <c r="VF17" s="108">
        <v>17652.73</v>
      </c>
      <c r="VG17" s="108">
        <v>16950.91</v>
      </c>
      <c r="VH17" s="108">
        <v>20622.330000000002</v>
      </c>
      <c r="VI17" s="108">
        <v>25347.200000000001</v>
      </c>
      <c r="VJ17" s="108">
        <v>37868.089999999997</v>
      </c>
      <c r="VK17" s="108">
        <v>16823.96</v>
      </c>
      <c r="VL17" s="108">
        <v>15620.61</v>
      </c>
      <c r="VM17" s="108">
        <v>16687.740000000002</v>
      </c>
      <c r="VN17" s="108">
        <v>16797.419999999998</v>
      </c>
      <c r="VO17" s="108">
        <v>19789.28</v>
      </c>
      <c r="VP17" s="108">
        <v>21015.99</v>
      </c>
      <c r="VQ17" s="108">
        <v>32689.34</v>
      </c>
      <c r="VR17" s="108">
        <v>23619.254690000002</v>
      </c>
      <c r="VS17" s="108">
        <v>20027.35312</v>
      </c>
      <c r="VT17" s="108">
        <v>19999.120320000002</v>
      </c>
      <c r="VU17" s="108">
        <v>18439.929680000001</v>
      </c>
      <c r="VV17" s="108">
        <v>22010.94843</v>
      </c>
      <c r="VW17" s="108">
        <v>29692.3</v>
      </c>
      <c r="VX17" s="108">
        <v>45968.265630000002</v>
      </c>
      <c r="VY17" s="752">
        <v>22319.07</v>
      </c>
      <c r="VZ17" s="752">
        <v>15953.75</v>
      </c>
      <c r="WA17" s="752">
        <v>18214.349999999999</v>
      </c>
      <c r="WB17" s="752">
        <v>18085.27</v>
      </c>
      <c r="WC17" s="752">
        <v>21464.31</v>
      </c>
      <c r="WD17" s="752">
        <v>26234.69</v>
      </c>
      <c r="WE17" s="752">
        <v>38920.629999999997</v>
      </c>
      <c r="WF17" s="108">
        <v>21156.65</v>
      </c>
      <c r="WG17" s="108">
        <v>18110.009999999998</v>
      </c>
      <c r="WH17" s="108">
        <v>18707.18</v>
      </c>
      <c r="WI17" s="108">
        <v>16803.78</v>
      </c>
      <c r="WJ17" s="108">
        <v>19663.61</v>
      </c>
      <c r="WK17" s="108">
        <v>24659.59</v>
      </c>
      <c r="WL17" s="108">
        <v>35850.699999999997</v>
      </c>
      <c r="WM17" s="108">
        <v>17216.13</v>
      </c>
      <c r="WN17" s="108">
        <v>15179.19</v>
      </c>
      <c r="WO17" s="108">
        <v>15034.98</v>
      </c>
      <c r="WP17" s="108">
        <v>14568.25</v>
      </c>
      <c r="WQ17" s="108">
        <v>16708.86</v>
      </c>
      <c r="WR17" s="108">
        <v>22119.06</v>
      </c>
      <c r="WS17" s="108">
        <v>32272.57</v>
      </c>
      <c r="WT17" s="108">
        <v>20951.751120000001</v>
      </c>
      <c r="WU17" s="108">
        <v>19076.40854</v>
      </c>
      <c r="WV17" s="108">
        <v>19505.268120000001</v>
      </c>
      <c r="WW17" s="108">
        <v>17148.87456</v>
      </c>
      <c r="WX17" s="108">
        <v>18405.291850000001</v>
      </c>
      <c r="WY17" s="108">
        <v>22973.898690000002</v>
      </c>
      <c r="WZ17" s="108">
        <v>35392.911919999999</v>
      </c>
      <c r="XA17" s="108">
        <v>18154.3</v>
      </c>
      <c r="XB17" s="108">
        <v>16337.82</v>
      </c>
      <c r="XC17" s="108">
        <v>16087.82</v>
      </c>
      <c r="XD17" s="108">
        <v>16007.29</v>
      </c>
      <c r="XE17" s="108">
        <v>18068.330000000002</v>
      </c>
      <c r="XF17" s="108">
        <v>23849.119999999999</v>
      </c>
      <c r="XG17" s="108">
        <v>33452.300000000003</v>
      </c>
      <c r="XH17" s="108">
        <v>20076.990559999998</v>
      </c>
      <c r="XI17" s="108">
        <v>18167.43405</v>
      </c>
      <c r="XJ17" s="108">
        <v>19171.62588</v>
      </c>
      <c r="XK17" s="108">
        <v>16781.880509999999</v>
      </c>
      <c r="XL17" s="108">
        <v>21191.819439999999</v>
      </c>
      <c r="XM17" s="108">
        <v>27139.147730000001</v>
      </c>
      <c r="XN17" s="108">
        <v>39398.130120000002</v>
      </c>
      <c r="XO17" s="108">
        <v>37270.805670000002</v>
      </c>
      <c r="XP17" s="108">
        <v>17188.409039999999</v>
      </c>
      <c r="XQ17" s="108">
        <v>15105.504489999999</v>
      </c>
      <c r="XR17" s="108">
        <v>16372.66152</v>
      </c>
      <c r="XS17" s="108">
        <v>14602.560020000001</v>
      </c>
      <c r="XT17" s="108">
        <v>16292.06299</v>
      </c>
      <c r="XU17" s="108">
        <v>20152.395209999999</v>
      </c>
      <c r="XV17" s="108">
        <v>25598.068029999999</v>
      </c>
      <c r="XW17" s="108">
        <v>14874.5236</v>
      </c>
      <c r="XX17" s="108">
        <v>13572.16129</v>
      </c>
      <c r="XY17" s="108">
        <v>15380.35721</v>
      </c>
      <c r="XZ17" s="108">
        <v>14657.38918</v>
      </c>
      <c r="YA17" s="108">
        <v>16826.200870000001</v>
      </c>
      <c r="YB17" s="108">
        <v>21820.830470000001</v>
      </c>
      <c r="YC17" s="108">
        <v>24018.016220000001</v>
      </c>
      <c r="YD17" s="108">
        <v>17126.481790000002</v>
      </c>
      <c r="YE17" s="108">
        <v>15222.116110000001</v>
      </c>
      <c r="YF17" s="108">
        <v>14975.82676</v>
      </c>
      <c r="YG17" s="108">
        <v>14259.14128</v>
      </c>
      <c r="YH17" s="108">
        <v>17682.067129999999</v>
      </c>
      <c r="YI17" s="108">
        <v>35560.86047</v>
      </c>
      <c r="YJ17" s="108">
        <v>27152.62</v>
      </c>
      <c r="YK17" s="108">
        <v>19193.14</v>
      </c>
      <c r="YL17" s="108">
        <v>17507.490000000002</v>
      </c>
      <c r="YM17" s="108">
        <v>19829.810000000001</v>
      </c>
      <c r="YN17" s="108">
        <v>20098.98</v>
      </c>
      <c r="YO17" s="108">
        <v>22868.33</v>
      </c>
      <c r="YP17" s="108">
        <v>45994.07</v>
      </c>
      <c r="YQ17" s="108">
        <v>22874.89</v>
      </c>
      <c r="YR17" s="108">
        <v>19812.89</v>
      </c>
      <c r="YS17" s="108">
        <v>24135.71</v>
      </c>
      <c r="YT17" s="108">
        <v>26117</v>
      </c>
      <c r="YU17" s="108">
        <v>40166.14</v>
      </c>
      <c r="YV17" s="108">
        <v>16030.43</v>
      </c>
      <c r="YW17" s="108">
        <v>30980.16</v>
      </c>
      <c r="YX17" s="756" t="s">
        <v>642</v>
      </c>
      <c r="YY17" s="756" t="s">
        <v>643</v>
      </c>
      <c r="YZ17" s="756" t="s">
        <v>644</v>
      </c>
      <c r="ZA17" s="756" t="s">
        <v>645</v>
      </c>
      <c r="ZB17" s="756" t="s">
        <v>646</v>
      </c>
      <c r="ZC17" s="756" t="s">
        <v>647</v>
      </c>
      <c r="ZD17" s="756" t="s">
        <v>648</v>
      </c>
      <c r="ZE17">
        <v>20231</v>
      </c>
      <c r="ZF17">
        <v>19920</v>
      </c>
      <c r="ZG17">
        <v>22016</v>
      </c>
      <c r="ZH17">
        <v>22038</v>
      </c>
      <c r="ZI17">
        <v>24676</v>
      </c>
      <c r="ZJ17">
        <v>30254</v>
      </c>
      <c r="ZK17">
        <v>51273</v>
      </c>
      <c r="ZL17">
        <v>24007.05</v>
      </c>
      <c r="ZM17">
        <v>21276.71</v>
      </c>
      <c r="ZN17">
        <v>23815.439999999999</v>
      </c>
      <c r="ZO17">
        <v>22483.32</v>
      </c>
      <c r="ZP17">
        <v>26008.79</v>
      </c>
      <c r="ZQ17">
        <v>30491.47</v>
      </c>
      <c r="ZR17">
        <v>42726.75</v>
      </c>
      <c r="ZS17" s="108">
        <v>25550.36</v>
      </c>
      <c r="ZT17" s="108">
        <v>22772.58</v>
      </c>
      <c r="ZU17" s="108">
        <v>24833.61</v>
      </c>
      <c r="ZV17" s="108">
        <v>24821.71</v>
      </c>
      <c r="ZW17" s="108">
        <v>31477.32</v>
      </c>
      <c r="ZX17" s="108">
        <v>40422.620000000003</v>
      </c>
      <c r="ZY17" s="108">
        <v>54035.5</v>
      </c>
      <c r="ZZ17" s="108">
        <v>31792.397144296549</v>
      </c>
      <c r="AAA17" s="108">
        <v>29256.436954077668</v>
      </c>
      <c r="AAB17" s="108">
        <v>27213.715637692174</v>
      </c>
      <c r="AAC17" s="108">
        <v>30878.629318633019</v>
      </c>
      <c r="AAD17" s="108">
        <v>34089.929045089651</v>
      </c>
      <c r="AAE17" s="108">
        <v>39705.681496172438</v>
      </c>
      <c r="AAF17" s="108">
        <v>62249.980099051492</v>
      </c>
      <c r="AAG17" s="108">
        <v>41331.211766298416</v>
      </c>
      <c r="AAH17" s="108">
        <v>38422.905867329871</v>
      </c>
      <c r="AAI17" s="108">
        <v>38507.868943687885</v>
      </c>
      <c r="AAJ17" s="108">
        <v>41336.240566197514</v>
      </c>
      <c r="AAK17" s="108">
        <v>47208.473486298819</v>
      </c>
      <c r="AAL17" s="108">
        <v>49881.01026134516</v>
      </c>
      <c r="AAM17" s="108">
        <v>73048.75219000534</v>
      </c>
      <c r="AAN17" s="596">
        <f>'Tabla de Proyecciones'!AAN17*1.032493958</f>
        <v>61234.757618794014</v>
      </c>
      <c r="AAO17" s="596">
        <v>54037.166660996132</v>
      </c>
      <c r="AAP17" s="596">
        <v>61904.978897494504</v>
      </c>
      <c r="AAQ17" s="596">
        <v>58296.200812822251</v>
      </c>
      <c r="AAR17" s="596">
        <v>61100.42175269172</v>
      </c>
      <c r="AAS17" s="596">
        <v>66733.80107605891</v>
      </c>
      <c r="AAT17" s="596">
        <v>89353.45</v>
      </c>
      <c r="AAU17" s="596">
        <f t="shared" ca="1" si="0"/>
        <v>76499.243302140399</v>
      </c>
      <c r="AAV17" s="596">
        <v>111588.17458803031</v>
      </c>
      <c r="AAW17" s="596">
        <f t="shared" ca="1" si="0"/>
        <v>67775.226250438776</v>
      </c>
      <c r="AAX17" s="348">
        <v>0</v>
      </c>
      <c r="AAY17" s="596">
        <f t="shared" ca="1" si="1"/>
        <v>25275.533197222641</v>
      </c>
      <c r="AAZ17" s="596">
        <f t="shared" ca="1" si="1"/>
        <v>23551.107406049705</v>
      </c>
      <c r="ABA17" s="596">
        <f t="shared" ca="1" si="1"/>
        <v>32156.457289093974</v>
      </c>
      <c r="ABB17" s="596">
        <f t="shared" ca="1" si="1"/>
        <v>18809.313239716848</v>
      </c>
      <c r="ABC17" s="596">
        <f t="shared" ca="1" si="1"/>
        <v>16929.698870340453</v>
      </c>
      <c r="ABD17" s="596">
        <f t="shared" ca="1" si="1"/>
        <v>20702.526237997008</v>
      </c>
      <c r="ABE17" s="348">
        <v>0</v>
      </c>
      <c r="ABF17" s="596">
        <f t="shared" ca="1" si="1"/>
        <v>19016.966587118994</v>
      </c>
      <c r="ABG17" s="596">
        <f t="shared" ca="1" si="1"/>
        <v>17023.126164220546</v>
      </c>
      <c r="ABH17" s="596">
        <f t="shared" ca="1" si="1"/>
        <v>14897.750494765431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</row>
    <row r="18" spans="1:767">
      <c r="A18" s="598" t="s">
        <v>25</v>
      </c>
      <c r="B18" s="596">
        <f>H51*B$33</f>
        <v>0</v>
      </c>
      <c r="C18" s="596">
        <f>H51*C$33</f>
        <v>13330.271037888</v>
      </c>
      <c r="D18" s="596">
        <f>H51*D$33</f>
        <v>12574.524797352</v>
      </c>
      <c r="E18" s="596">
        <f>H51*E$33</f>
        <v>11345.298984432</v>
      </c>
      <c r="F18" s="596">
        <f>H51*F$33</f>
        <v>12547.208668176001</v>
      </c>
      <c r="G18" s="596">
        <f>H51*G$33</f>
        <v>16143.832343016</v>
      </c>
      <c r="H18" s="596">
        <f>H51*H$33</f>
        <v>25112.628089136</v>
      </c>
      <c r="I18" s="596">
        <f>O51*I$33</f>
        <v>9230.3031471840022</v>
      </c>
      <c r="J18" s="596">
        <f>O51*J$33</f>
        <v>9021.051942336002</v>
      </c>
      <c r="K18" s="596">
        <f>O51*K$33</f>
        <v>9152.8027009440011</v>
      </c>
      <c r="L18" s="596">
        <f>O51*L$33</f>
        <v>8951.3015407200019</v>
      </c>
      <c r="M18" s="596">
        <f>O51*M$33</f>
        <v>9904.5570294720019</v>
      </c>
      <c r="N18" s="596">
        <f>O51*N$33</f>
        <v>12190.820193552003</v>
      </c>
      <c r="O18" s="596">
        <f>O51*O$33</f>
        <v>19049.609685792006</v>
      </c>
      <c r="P18" s="596">
        <f>V51*P$33</f>
        <v>8407.6611651200001</v>
      </c>
      <c r="Q18" s="596">
        <f>V51*Q$33</f>
        <v>8986.7950379199992</v>
      </c>
      <c r="R18" s="596">
        <f>V51*R$33</f>
        <v>7801.2739336000004</v>
      </c>
      <c r="S18" s="596">
        <f>V51*S$33</f>
        <v>8005.6741240000001</v>
      </c>
      <c r="T18" s="596">
        <f>V51*T$33</f>
        <v>8530.301279360001</v>
      </c>
      <c r="U18" s="596">
        <f>V51*U$33</f>
        <v>10799.143392800001</v>
      </c>
      <c r="V18" s="596">
        <f>V51*V$33</f>
        <v>15602.547867200001</v>
      </c>
      <c r="W18" s="596">
        <f>AC51*W$33</f>
        <v>9293.6816427000012</v>
      </c>
      <c r="X18" s="596">
        <f>AC51*X$33</f>
        <v>9933.8460994500001</v>
      </c>
      <c r="Y18" s="596">
        <f>AC51*Y$33</f>
        <v>8623.3917997500012</v>
      </c>
      <c r="Z18" s="596">
        <f>AC51*Z$33</f>
        <v>8849.3321962499995</v>
      </c>
      <c r="AA18" s="596">
        <f>AC51*AA$33</f>
        <v>9429.2458806000013</v>
      </c>
      <c r="AB18" s="596">
        <f>AC51*AB$33</f>
        <v>11937.184281750002</v>
      </c>
      <c r="AC18" s="596">
        <f>AC51*AC$33</f>
        <v>17246.783599500002</v>
      </c>
      <c r="AD18" s="596">
        <f>AJ51*AD$33</f>
        <v>7422.4732018499999</v>
      </c>
      <c r="AE18" s="596">
        <f>AJ51*AE$33</f>
        <v>7254.2055473999999</v>
      </c>
      <c r="AF18" s="596">
        <f>AJ51*AF$33</f>
        <v>7360.1518483499995</v>
      </c>
      <c r="AG18" s="596">
        <f>AJ51*AG$33</f>
        <v>7198.1163292500005</v>
      </c>
      <c r="AH18" s="596">
        <f>AJ51*AH$33</f>
        <v>7964.6689772999998</v>
      </c>
      <c r="AI18" s="596">
        <f>AJ51*AI$33</f>
        <v>9803.1489055499987</v>
      </c>
      <c r="AJ18" s="596">
        <f>AJ51*AJ$33</f>
        <v>15318.588690299999</v>
      </c>
      <c r="AK18" s="596">
        <f>AQ51*AK$33</f>
        <v>10201.279088699999</v>
      </c>
      <c r="AL18" s="596">
        <f>AQ51*AL$33</f>
        <v>9970.0158348000004</v>
      </c>
      <c r="AM18" s="596">
        <f>AQ51*AM$33</f>
        <v>10115.6260317</v>
      </c>
      <c r="AN18" s="596">
        <f>AQ51*AN$33</f>
        <v>9892.9280835000009</v>
      </c>
      <c r="AO18" s="596">
        <f>AQ51*AO$33</f>
        <v>10946.460684600001</v>
      </c>
      <c r="AP18" s="596">
        <f>AQ51*AP$33</f>
        <v>13473.2258661</v>
      </c>
      <c r="AQ18" s="596">
        <f>AQ51*AQ$33</f>
        <v>21053.521410599998</v>
      </c>
      <c r="AR18" s="596">
        <f>[1]Hoja1!D20</f>
        <v>14022.49</v>
      </c>
      <c r="AS18" s="596">
        <f>[1]Hoja1!E20</f>
        <v>15357.96</v>
      </c>
      <c r="AT18" s="596">
        <f>[1]Hoja1!F20</f>
        <v>23185.58</v>
      </c>
      <c r="AU18" s="596">
        <f>[1]Hoja1!G20</f>
        <v>11518.89</v>
      </c>
      <c r="AV18" s="596">
        <f>[1]Hoja1!H20</f>
        <v>10587.79</v>
      </c>
      <c r="AW18" s="596">
        <f>[1]Hoja1!I20</f>
        <v>15580.86</v>
      </c>
      <c r="AX18" s="596">
        <f>[1]Hoja1!J20</f>
        <v>20719.52</v>
      </c>
      <c r="AY18" s="596">
        <f>[1]Hoja1!L20</f>
        <v>6456.3</v>
      </c>
      <c r="AZ18" s="596">
        <f>[1]Hoja1!M20</f>
        <v>8016.73</v>
      </c>
      <c r="BA18" s="596">
        <f>[1]Hoja1!N20</f>
        <v>6898.87</v>
      </c>
      <c r="BB18" s="596">
        <f>[1]Hoja1!O20</f>
        <v>8505.75</v>
      </c>
      <c r="BC18" s="596">
        <f>[1]Hoja1!P20</f>
        <v>11098.4</v>
      </c>
      <c r="BD18" s="596">
        <f>[1]Hoja1!Q20</f>
        <v>12084.5</v>
      </c>
      <c r="BE18" s="596">
        <f>[1]Hoja1!R20</f>
        <v>21295.93</v>
      </c>
      <c r="BF18" s="596">
        <f>[1]Hoja1!U20</f>
        <v>8067.69</v>
      </c>
      <c r="BG18" s="596">
        <f>[1]Hoja1!V20</f>
        <v>11610.24</v>
      </c>
      <c r="BH18" s="596">
        <f>[1]Hoja1!W20</f>
        <v>9262.1200000000008</v>
      </c>
      <c r="BI18" s="596">
        <f>[1]Hoja1!X20</f>
        <v>6309</v>
      </c>
      <c r="BJ18" s="596">
        <f>[1]Hoja1!Y20</f>
        <v>8034.42</v>
      </c>
      <c r="BK18" s="596">
        <f>[1]Hoja1!Z20</f>
        <v>10674.25</v>
      </c>
      <c r="BL18" s="596">
        <f>[1]Hoja1!AA20</f>
        <v>25108.98</v>
      </c>
      <c r="BM18" s="596">
        <f>[1]Hoja1!AC20</f>
        <v>12284.97</v>
      </c>
      <c r="BN18" s="596">
        <f>[1]Hoja1!AD20</f>
        <v>10279.61</v>
      </c>
      <c r="BO18" s="596">
        <f>[1]Hoja1!AE20</f>
        <v>8626</v>
      </c>
      <c r="BP18" s="596">
        <f>[1]Hoja1!AF20</f>
        <v>14780.85</v>
      </c>
      <c r="BQ18" s="596">
        <f>[1]Hoja1!AG20</f>
        <v>9619.35</v>
      </c>
      <c r="BR18" s="596">
        <f>[1]Hoja1!AH20</f>
        <v>16270.25</v>
      </c>
      <c r="BS18" s="596">
        <f>[1]Hoja1!AI20</f>
        <v>20742.8</v>
      </c>
      <c r="BT18" s="596">
        <f>[1]Hoja1!AK20</f>
        <v>8070.1812000000009</v>
      </c>
      <c r="BU18" s="596">
        <f>[1]Hoja1!AL20</f>
        <v>13786.156800000001</v>
      </c>
      <c r="BV18" s="596">
        <f>[1]Hoja1!AM20</f>
        <v>11601.062000000002</v>
      </c>
      <c r="BW18" s="596">
        <f>[1]Hoja1!AN20</f>
        <v>12695.072000000002</v>
      </c>
      <c r="BX18" s="596">
        <f>[1]Hoja1!AO20</f>
        <v>10059.236000000001</v>
      </c>
      <c r="BY18" s="596">
        <f>[1]Hoja1!AP20</f>
        <v>21110.710999999999</v>
      </c>
      <c r="BZ18" s="596">
        <f>[1]Hoja1!AQ20</f>
        <v>24709.371499999997</v>
      </c>
      <c r="CA18" s="596">
        <f>[1]Hoja1!AS20</f>
        <v>13003.861499999999</v>
      </c>
      <c r="CB18" s="596">
        <f>[1]Hoja1!AT20</f>
        <v>11219.483000000002</v>
      </c>
      <c r="CC18" s="596">
        <f>[1]Hoja1!AU20</f>
        <v>10350.874</v>
      </c>
      <c r="CD18" s="596">
        <f>[1]Hoja1!AV20</f>
        <v>9562.1020000000008</v>
      </c>
      <c r="CE18" s="596">
        <f>[1]Hoja1!AW20</f>
        <v>10600.337000000001</v>
      </c>
      <c r="CF18" s="596">
        <f>[1]Hoja1!AX20</f>
        <v>17333.448</v>
      </c>
      <c r="CG18" s="596">
        <f>[1]Hoja1!AY20</f>
        <v>26291.556</v>
      </c>
      <c r="CH18" s="596">
        <f>[1]Hoja1!BA20</f>
        <v>6427.717200000001</v>
      </c>
      <c r="CI18" s="596">
        <f>[1]Hoja1!BB20</f>
        <v>11499.2976</v>
      </c>
      <c r="CJ18" s="596">
        <f>[1]Hoja1!BC20</f>
        <v>7294.3530000000001</v>
      </c>
      <c r="CK18" s="596">
        <f>[1]Hoja1!BD20</f>
        <v>13973.258999999998</v>
      </c>
      <c r="CL18" s="596">
        <f>[1]Hoja1!BE20</f>
        <v>10198.924499999999</v>
      </c>
      <c r="CM18" s="596">
        <f>[1]Hoja1!BF20</f>
        <v>20257.125</v>
      </c>
      <c r="CN18" s="596">
        <f>[1]Hoja1!BG20</f>
        <v>44158.785000000003</v>
      </c>
      <c r="CO18" s="596">
        <f>[1]Hoja1!BJ20</f>
        <v>8093.89</v>
      </c>
      <c r="CP18" s="596">
        <f>[1]Hoja1!BK20</f>
        <v>15973.7</v>
      </c>
      <c r="CQ18" s="596">
        <f>[1]Hoja1!BL20</f>
        <v>17906.32</v>
      </c>
      <c r="CR18" s="596">
        <f>[1]Hoja1!BM20</f>
        <v>12214.46</v>
      </c>
      <c r="CS18" s="596">
        <f>[1]Hoja1!BN20</f>
        <v>16141.74</v>
      </c>
      <c r="CT18" s="596">
        <f>[1]Hoja1!BO20</f>
        <v>19514.689999999999</v>
      </c>
      <c r="CU18" s="596">
        <f>[1]Hoja1!BP20</f>
        <v>27689.34</v>
      </c>
      <c r="CV18" s="596">
        <f>[1]Hoja1!BR20</f>
        <v>10758.7</v>
      </c>
      <c r="CW18" s="596">
        <f>[1]Hoja1!BS20</f>
        <v>18707.169999999998</v>
      </c>
      <c r="CX18" s="596">
        <f>[1]Hoja1!BT20</f>
        <v>21059.14</v>
      </c>
      <c r="CY18" s="596">
        <f>[1]Hoja1!BU20</f>
        <v>17871.73</v>
      </c>
      <c r="CZ18" s="596">
        <f>[1]Hoja1!BV20</f>
        <v>28598.37</v>
      </c>
      <c r="DA18" s="596">
        <f>[1]Hoja1!BW20</f>
        <v>21503.54</v>
      </c>
      <c r="DB18" s="596">
        <f>[1]Hoja1!BX20</f>
        <v>32110.87</v>
      </c>
      <c r="DC18" s="596">
        <f>[1]Hoja1!BZ20</f>
        <v>11804.6</v>
      </c>
      <c r="DD18" s="596">
        <f>[1]Hoja1!CA20</f>
        <v>19739.59</v>
      </c>
      <c r="DE18" s="596">
        <f>[1]Hoja1!CB20</f>
        <v>16228.62</v>
      </c>
      <c r="DF18" s="596">
        <f>[1]Hoja1!CC20</f>
        <v>18664.28</v>
      </c>
      <c r="DG18" s="596">
        <f>[1]Hoja1!CD20</f>
        <v>31829.03</v>
      </c>
      <c r="DH18" s="596">
        <f>[1]Hoja1!CE20</f>
        <v>27897.200000000001</v>
      </c>
      <c r="DI18" s="596">
        <f>[1]Hoja1!CF20</f>
        <v>27170.79</v>
      </c>
      <c r="DJ18" s="596">
        <f>[1]Hoja1!CH20</f>
        <v>11154.6</v>
      </c>
      <c r="DK18" s="596">
        <f>[1]Hoja1!CI20</f>
        <v>15044.25</v>
      </c>
      <c r="DL18" s="596">
        <f>[1]Hoja1!CJ20</f>
        <v>10372.23</v>
      </c>
      <c r="DM18" s="596">
        <f>[1]Hoja1!CK20</f>
        <v>16992.98</v>
      </c>
      <c r="DN18" s="596">
        <f>[1]Hoja1!CL20</f>
        <v>15702.17</v>
      </c>
      <c r="DO18" s="596">
        <f>[1]Hoja1!CM20</f>
        <v>27573.23</v>
      </c>
      <c r="DP18" s="596">
        <f>[1]Hoja1!CN20</f>
        <v>49021.14</v>
      </c>
      <c r="DQ18" s="596">
        <f>[1]Hoja1!CQ20</f>
        <v>46792.9</v>
      </c>
      <c r="DR18" s="596">
        <f>[1]Hoja1!CR20</f>
        <v>16702.62</v>
      </c>
      <c r="DS18" s="596">
        <f>[1]Hoja1!CS20</f>
        <v>14480.71</v>
      </c>
      <c r="DT18" s="596">
        <f>[1]Hoja1!CT20</f>
        <v>17122.04</v>
      </c>
      <c r="DU18" s="596">
        <f>[1]Hoja1!CU20</f>
        <v>17153.97</v>
      </c>
      <c r="DV18" s="596">
        <f>[1]Hoja1!CV20</f>
        <v>25929.759999999998</v>
      </c>
      <c r="DW18" s="596">
        <f>[1]Hoja1!CW20</f>
        <v>34521.18</v>
      </c>
      <c r="DX18" s="596">
        <f>[1]Hoja1!CY20</f>
        <v>15716.809499999999</v>
      </c>
      <c r="DY18" s="596">
        <f>[1]Hoja1!CZ20</f>
        <v>26910.271500000003</v>
      </c>
      <c r="DZ18" s="596">
        <f>[1]Hoja1!DA20</f>
        <v>28162.244000000002</v>
      </c>
      <c r="EA18" s="596">
        <f>[1]Hoja1!DB20</f>
        <v>20828.410000000003</v>
      </c>
      <c r="EB18" s="596">
        <f>[1]Hoja1!DC20</f>
        <v>14966.3115</v>
      </c>
      <c r="EC18" s="596">
        <f>[1]Hoja1!DD20</f>
        <v>21388.0065</v>
      </c>
      <c r="ED18" s="596">
        <f>[1]Hoja1!DE20</f>
        <v>32431.287</v>
      </c>
      <c r="EE18" s="596">
        <f>[1]Hoja1!DG20</f>
        <v>13055.928</v>
      </c>
      <c r="EF18" s="596">
        <f>[1]Hoja1!DH20</f>
        <v>22119.167999999998</v>
      </c>
      <c r="EG18" s="596">
        <f>[1]Hoja1!DI20</f>
        <v>16116.45</v>
      </c>
      <c r="EH18" s="596">
        <f>[1]Hoja1!DJ20</f>
        <v>15121.7</v>
      </c>
      <c r="EI18" s="596">
        <f>[1]Hoja1!DK20</f>
        <v>12312.972</v>
      </c>
      <c r="EJ18" s="596">
        <f>[1]Hoja1!DL20</f>
        <v>20998.648000000001</v>
      </c>
      <c r="EK18" s="596">
        <f>[1]Hoja1!DM20</f>
        <v>23163.199499999999</v>
      </c>
      <c r="EL18" s="596">
        <f>[1]Hoja1!DO20</f>
        <v>11818.323000000002</v>
      </c>
      <c r="EM18" s="596">
        <f>[1]Hoja1!DP20</f>
        <v>15510.566400000002</v>
      </c>
      <c r="EN18" s="596">
        <f>[1]Hoja1!DQ20</f>
        <v>14864.370999999999</v>
      </c>
      <c r="EO18" s="596">
        <f>[1]Hoja1!DR20</f>
        <v>10790.528</v>
      </c>
      <c r="EP18" s="596">
        <f>[1]Hoja1!DS20</f>
        <v>20782.374499999998</v>
      </c>
      <c r="EQ18" s="596">
        <f>[1]Hoja1!DT20</f>
        <v>25866.896000000004</v>
      </c>
      <c r="ER18" s="596">
        <f>[1]Hoja1!DU20</f>
        <v>26295.225000000002</v>
      </c>
      <c r="ES18" s="596">
        <f>[1]Hoja1!DX20</f>
        <v>12276.736499999999</v>
      </c>
      <c r="ET18" s="596">
        <f>[1]Hoja1!DY20</f>
        <v>17040.387000000002</v>
      </c>
      <c r="EU18" s="596">
        <f>[1]Hoja1!DZ20</f>
        <v>16726.956999999999</v>
      </c>
      <c r="EV18" s="596">
        <f>[1]Hoja1!EA20</f>
        <v>16536.0455</v>
      </c>
      <c r="EW18" s="596">
        <f>[1]Hoja1!EB20</f>
        <v>11822.181</v>
      </c>
      <c r="EX18" s="596">
        <f>[1]Hoja1!EC20</f>
        <v>15706.022999999999</v>
      </c>
      <c r="EY18" s="596">
        <f>[1]Hoja1!ED20</f>
        <v>16593.828000000001</v>
      </c>
      <c r="EZ18" s="596">
        <f>[1]Hoja1!EF20</f>
        <v>6655.0890000000009</v>
      </c>
      <c r="FA18" s="596">
        <f>[1]Hoja1!EG20</f>
        <v>11597.585999999999</v>
      </c>
      <c r="FB18" s="596">
        <f>[1]Hoja1!EH20</f>
        <v>7181.3</v>
      </c>
      <c r="FC18" s="596">
        <f>[1]Hoja1!EI20</f>
        <v>6545.652</v>
      </c>
      <c r="FD18" s="596">
        <f>[1]Hoja1!EJ20</f>
        <v>7938.503999999999</v>
      </c>
      <c r="FE18" s="596">
        <f>[1]Hoja1!EK20</f>
        <v>112775.96399999999</v>
      </c>
      <c r="FF18" s="596">
        <f>[1]Hoja1!EL20</f>
        <v>16147.315999999999</v>
      </c>
      <c r="FG18" s="596">
        <f>[1]Hoja1!EN20</f>
        <v>7789.9710000000005</v>
      </c>
      <c r="FH18" s="596">
        <f>[1]Hoja1!EO20</f>
        <v>5755.8270000000002</v>
      </c>
      <c r="FI18" s="596">
        <f>[1]Hoja1!EP20</f>
        <v>8631.2204999999994</v>
      </c>
      <c r="FJ18" s="596">
        <f>[1]Hoja1!EQ20</f>
        <v>10853.010000000002</v>
      </c>
      <c r="FK18" s="596">
        <f>[1]Hoja1!ER20</f>
        <v>9643.66</v>
      </c>
      <c r="FL18" s="596">
        <f>[1]Hoja1!ES20</f>
        <v>14467.025000000001</v>
      </c>
      <c r="FM18" s="596">
        <f>[1]Hoja1!ET20</f>
        <v>22263.787000000004</v>
      </c>
      <c r="FN18" s="596">
        <f>[1]Hoja1!EV20</f>
        <v>6818.3640000000005</v>
      </c>
      <c r="FO18" s="596">
        <f>[1]Hoja1!EW20</f>
        <v>7531.0830000000005</v>
      </c>
      <c r="FP18" s="596">
        <f>[1]Hoja1!EX20</f>
        <v>6286.59</v>
      </c>
      <c r="FQ18" s="596">
        <f>[1]Hoja1!EY20</f>
        <v>9488.3029999999999</v>
      </c>
      <c r="FR18" s="596">
        <f>[1]Hoja1!EZ20</f>
        <v>6285.1549999999997</v>
      </c>
      <c r="FS18" s="596">
        <f>[1]Hoja1!FA20</f>
        <v>8654.8280000000013</v>
      </c>
      <c r="FT18" s="596">
        <f>[1]Hoja1!FB20</f>
        <v>13965.975</v>
      </c>
      <c r="FU18" s="596">
        <f>[1]Hoja1!FD20</f>
        <v>9122.3220000000019</v>
      </c>
      <c r="FV18" s="596">
        <f>[1]Hoja1!FE20</f>
        <v>12624.942000000001</v>
      </c>
      <c r="FW18" s="596">
        <f>[1]Hoja1!FF20</f>
        <v>15209.531999999999</v>
      </c>
      <c r="FX18" s="596">
        <f>[1]Hoja1!FG20</f>
        <v>17847.988499999999</v>
      </c>
      <c r="FY18" s="596">
        <f>[1]Hoja1!FH20</f>
        <v>13366.921499999999</v>
      </c>
      <c r="FZ18" s="596">
        <f>[1]Hoja1!FI20</f>
        <v>16066.626999999999</v>
      </c>
      <c r="GA18" s="596">
        <f>[1]Hoja1!FJ20</f>
        <v>21202.089999999997</v>
      </c>
      <c r="GB18" s="596">
        <f>[1]Hoja1!FM20</f>
        <v>10111.0275</v>
      </c>
      <c r="GC18" s="596">
        <f>[1]Hoja1!FN20</f>
        <v>19804.655999999995</v>
      </c>
      <c r="GD18" s="596">
        <f>[1]Hoja1!FO20</f>
        <v>12647.400999999998</v>
      </c>
      <c r="GE18" s="596">
        <f>[1]Hoja1!FP20</f>
        <v>11439.948</v>
      </c>
      <c r="GF18" s="596">
        <f>[1]Hoja1!FQ20</f>
        <v>16473.082999999999</v>
      </c>
      <c r="GG18" s="596">
        <f>[1]Hoja1!FR20</f>
        <v>13769.18</v>
      </c>
      <c r="GH18" s="596">
        <f>[1]Hoja1!FS20</f>
        <v>22231.464</v>
      </c>
      <c r="GI18" s="596">
        <f>[1]Hoja1!FU20</f>
        <v>14414.213000000002</v>
      </c>
      <c r="GJ18" s="596">
        <f>[1]Hoja1!FV20</f>
        <v>13895.981</v>
      </c>
      <c r="GK18" s="596">
        <f>[1]Hoja1!FW20</f>
        <v>13907.333000000002</v>
      </c>
      <c r="GL18" s="596">
        <f>[1]Hoja1!FX20</f>
        <v>13799.229499999999</v>
      </c>
      <c r="GM18" s="596">
        <f>[1]Hoja1!FY20</f>
        <v>11164.659999999998</v>
      </c>
      <c r="GN18" s="596">
        <f>[1]Hoja1!FZ20</f>
        <v>19997.315500000001</v>
      </c>
      <c r="GO18" s="596">
        <f>[1]Hoja1!GA20</f>
        <v>16042.103999999999</v>
      </c>
      <c r="GP18" s="596">
        <f>[1]Hoja1!GC20</f>
        <v>7493.579999999999</v>
      </c>
      <c r="GQ18" s="596">
        <f>[1]Hoja1!GD20</f>
        <v>14358.796499999999</v>
      </c>
      <c r="GR18" s="596">
        <f>[1]Hoja1!GE20</f>
        <v>15182.207999999999</v>
      </c>
      <c r="GS18" s="596">
        <f>[1]Hoja1!GF20</f>
        <v>12617.949499999999</v>
      </c>
      <c r="GT18" s="596">
        <f>[1]Hoja1!GG20</f>
        <v>12325.653999999999</v>
      </c>
      <c r="GU18" s="596">
        <f>[1]Hoja1!GH20</f>
        <v>19524.296000000002</v>
      </c>
      <c r="GV18" s="596">
        <f>[1]Hoja1!GI20</f>
        <v>21021.812700000002</v>
      </c>
      <c r="GW18" s="596">
        <f>[1]Hoja1!GK20</f>
        <v>7550.3230000000012</v>
      </c>
      <c r="GX18" s="596">
        <f>[1]Hoja1!GL20</f>
        <v>16203.660000000002</v>
      </c>
      <c r="GY18" s="596">
        <f>[1]Hoja1!GM20</f>
        <v>9525.610999999999</v>
      </c>
      <c r="GZ18" s="596">
        <f>[1]Hoja1!GN20</f>
        <v>9896.9919999999984</v>
      </c>
      <c r="HA18" s="596">
        <f>[1]Hoja1!GO20</f>
        <v>15286.073000000002</v>
      </c>
      <c r="HB18" s="596">
        <f>[1]Hoja1!GP20</f>
        <v>15579.636</v>
      </c>
      <c r="HC18" s="596">
        <f>[1]Hoja1!GQ20</f>
        <v>18020.660999999996</v>
      </c>
      <c r="HD18" s="596">
        <f>[1]Hoja1!GT20</f>
        <v>10716.348</v>
      </c>
      <c r="HE18" s="596">
        <f>[1]Hoja1!GU20</f>
        <v>14377.264000000001</v>
      </c>
      <c r="HF18" s="596">
        <f>[1]Hoja1!GV20</f>
        <v>12106.889499999999</v>
      </c>
      <c r="HG18" s="596">
        <f>[1]Hoja1!GW20</f>
        <v>11376.766</v>
      </c>
      <c r="HH18" s="596">
        <f>[1]Hoja1!GX20</f>
        <v>14685.453999999998</v>
      </c>
      <c r="HI18" s="596">
        <f>[1]Hoja1!GY20</f>
        <v>17284.822</v>
      </c>
      <c r="HJ18" s="596">
        <f>[1]Hoja1!GZ20</f>
        <v>22006.754000000001</v>
      </c>
      <c r="HK18" s="596">
        <f>[1]Hoja1!HB20</f>
        <v>9332.6750000000011</v>
      </c>
      <c r="HL18" s="596">
        <f>[1]Hoja1!HC20</f>
        <v>14006.784000000001</v>
      </c>
      <c r="HM18" s="596">
        <f>[1]Hoja1!HD20</f>
        <v>9732.4850000000006</v>
      </c>
      <c r="HN18" s="596">
        <f>[1]Hoja1!HE20</f>
        <v>17206.790999999997</v>
      </c>
      <c r="HO18" s="596">
        <f>[1]Hoja1!HF20</f>
        <v>9146.7119999999995</v>
      </c>
      <c r="HP18" s="596">
        <f>[1]Hoja1!HG20</f>
        <v>14465.154</v>
      </c>
      <c r="HQ18" s="596">
        <f>[1]Hoja1!HH20</f>
        <v>16053.367</v>
      </c>
      <c r="HR18" s="596">
        <f>[1]Hoja1!HJ20</f>
        <v>8292.48</v>
      </c>
      <c r="HS18" s="596">
        <f>[1]Hoja1!HK20</f>
        <v>12986.892</v>
      </c>
      <c r="HT18" s="596">
        <f>[1]Hoja1!HL20</f>
        <v>8295.7289999999994</v>
      </c>
      <c r="HU18" s="596">
        <f>[1]Hoja1!HM20</f>
        <v>10520.016</v>
      </c>
      <c r="HV18" s="596">
        <f>[1]Hoja1!HN20</f>
        <v>15398.159999999998</v>
      </c>
      <c r="HW18" s="596">
        <f>[1]Hoja1!HO20</f>
        <v>20771.627999999997</v>
      </c>
      <c r="HX18" s="596">
        <f>[1]Hoja1!HP20</f>
        <v>31982.380500000003</v>
      </c>
      <c r="HY18" s="596">
        <f>[1]Hoja1!HR20</f>
        <v>11791.219000000003</v>
      </c>
      <c r="HZ18" s="596">
        <f>[1]Hoja1!HS20</f>
        <v>17260.550999999999</v>
      </c>
      <c r="IA18" s="596">
        <f>[1]Hoja1!HT20</f>
        <v>12104.934499999999</v>
      </c>
      <c r="IB18" s="596">
        <f>[1]Hoja1!HU20</f>
        <v>17053.619000000002</v>
      </c>
      <c r="IC18" s="596">
        <f>[1]Hoja1!HV20</f>
        <v>14011.818499999999</v>
      </c>
      <c r="ID18" s="596">
        <f>[1]Hoja1!HW20</f>
        <v>17575.474999999999</v>
      </c>
      <c r="IE18" s="596">
        <f>[1]Hoja1!HX20</f>
        <v>18003.037</v>
      </c>
      <c r="IF18" s="596">
        <f>[1]Hoja1!IA20</f>
        <v>10572.492000000002</v>
      </c>
      <c r="IG18" s="596">
        <f>[1]Hoja1!IB20</f>
        <v>13681.569000000001</v>
      </c>
      <c r="IH18" s="596">
        <f>[1]Hoja1!IC20</f>
        <v>8575.9984999999997</v>
      </c>
      <c r="II18" s="596">
        <f>[1]Hoja1!ID20</f>
        <v>6766.6115</v>
      </c>
      <c r="IJ18" s="596">
        <f>[1]Hoja1!IE20</f>
        <v>12184.410999999998</v>
      </c>
      <c r="IK18" s="596">
        <f>[1]Hoja1!IF20</f>
        <v>14919.516</v>
      </c>
      <c r="IL18" s="596">
        <f>[1]Hoja1!IG20</f>
        <v>18325.295999999998</v>
      </c>
      <c r="IM18" s="596">
        <f>[1]Hoja1!II20</f>
        <v>9584.8799999999992</v>
      </c>
      <c r="IN18" s="596">
        <f>[1]Hoja1!IJ20</f>
        <v>13966.367999999999</v>
      </c>
      <c r="IO18" s="596">
        <f>[1]Hoja1!IK20</f>
        <v>10179.988000000001</v>
      </c>
      <c r="IP18" s="596">
        <f>[1]Hoja1!IL20</f>
        <v>9173.2160000000003</v>
      </c>
      <c r="IQ18" s="596">
        <f>[1]Hoja1!IM20</f>
        <v>11354.434000000001</v>
      </c>
      <c r="IR18" s="596">
        <f>[1]Hoja1!IN20</f>
        <v>15762.175999999998</v>
      </c>
      <c r="IS18" s="596">
        <f>[1]Hoja1!IO20</f>
        <v>16090.337500000001</v>
      </c>
      <c r="IT18" s="596">
        <f>[1]Hoja1!IQ20</f>
        <v>10077.864</v>
      </c>
      <c r="IU18" s="596">
        <f>[1]Hoja1!IR20</f>
        <v>11021.063999999998</v>
      </c>
      <c r="IV18" s="596">
        <f>[1]Hoja1!IS20</f>
        <v>10555.271999999999</v>
      </c>
      <c r="IW18" s="596">
        <f>[1]Hoja1!IT20</f>
        <v>18588.936000000002</v>
      </c>
      <c r="IX18" s="596">
        <f>[1]Hoja1!IU20</f>
        <v>15983.148000000001</v>
      </c>
      <c r="IY18" s="596">
        <f>[1]Hoja1!IV20</f>
        <v>14808.9</v>
      </c>
      <c r="IZ18" s="596">
        <f>[1]Hoja1!IW20</f>
        <v>24677.916000000001</v>
      </c>
      <c r="JA18" s="596">
        <f>[1]Hoja1!IY20</f>
        <v>8430.5980000000018</v>
      </c>
      <c r="JB18" s="596">
        <f>[1]Hoja1!IZ20</f>
        <v>12251.217000000001</v>
      </c>
      <c r="JC18" s="596">
        <f>[1]Hoja1!JA20</f>
        <v>8192.5319999999992</v>
      </c>
      <c r="JD18" s="596">
        <f>[1]Hoja1!JB20</f>
        <v>10789.889000000001</v>
      </c>
      <c r="JE18" s="596">
        <f>[1]Hoja1!JC20</f>
        <v>9996.84</v>
      </c>
      <c r="JF18" s="596">
        <f>[1]Hoja1!JD20</f>
        <v>12842.759999999998</v>
      </c>
      <c r="JG18" s="596">
        <f>[1]Hoja1!JE20</f>
        <v>13685.796</v>
      </c>
      <c r="JH18" s="596">
        <f>[1]Hoja1!JG20</f>
        <v>8936.616</v>
      </c>
      <c r="JI18" s="596">
        <f>[1]Hoja1!JH20</f>
        <v>9445.8719999999994</v>
      </c>
      <c r="JJ18" s="596">
        <f>[1]Hoja1!JI20</f>
        <v>11576.94</v>
      </c>
      <c r="JK18" s="596">
        <f>[1]Hoja1!JJ20</f>
        <v>8074.0790000000006</v>
      </c>
      <c r="JL18" s="596">
        <f>[1]Hoja1!JK20</f>
        <v>7153.5</v>
      </c>
      <c r="JM18" s="596">
        <f>[1]Hoja1!JL20</f>
        <v>9960.648000000001</v>
      </c>
      <c r="JN18" s="596">
        <f>[1]Hoja1!JM20</f>
        <v>19096.087500000001</v>
      </c>
      <c r="JO18" s="596">
        <f>[1]Hoja1!JP20</f>
        <v>6658.1240000000007</v>
      </c>
      <c r="JP18" s="596">
        <f>[1]Hoja1!JQ20</f>
        <v>13169.8115</v>
      </c>
      <c r="JQ18" s="596">
        <f>[1]Hoja1!JR20</f>
        <v>12076.735000000001</v>
      </c>
      <c r="JR18" s="596">
        <f>[1]Hoja1!JS20</f>
        <v>12527.746000000001</v>
      </c>
      <c r="JS18" s="596">
        <f>[1]Hoja1!JT20</f>
        <v>8928.8919999999998</v>
      </c>
      <c r="JT18" s="596">
        <f>[1]Hoja1!JU20</f>
        <v>11018.806399999999</v>
      </c>
      <c r="JU18" s="596">
        <f>[1]Hoja1!JV20</f>
        <v>16247.659999999998</v>
      </c>
      <c r="JV18" s="596">
        <f>[1]Hoja1!JX20</f>
        <v>7549.0029999999997</v>
      </c>
      <c r="JW18" s="596">
        <f>[1]Hoja1!JY20</f>
        <v>8320.0040000000008</v>
      </c>
      <c r="JX18" s="596">
        <f>[1]Hoja1!JZ20</f>
        <v>8774.0640000000003</v>
      </c>
      <c r="JY18" s="596">
        <f>[1]Hoja1!KA20</f>
        <v>13869.125</v>
      </c>
      <c r="JZ18" s="596">
        <f>[1]Hoja1!KB20</f>
        <v>13499.321000000002</v>
      </c>
      <c r="KA18" s="596">
        <f>[1]Hoja1!KC20</f>
        <v>12952.032000000001</v>
      </c>
      <c r="KB18" s="596">
        <f>[1]Hoja1!KD20</f>
        <v>16894.151999999998</v>
      </c>
      <c r="KC18" s="596">
        <f>[1]Hoja1!KF20</f>
        <v>8324.0190000000002</v>
      </c>
      <c r="KD18" s="596">
        <f>[1]Hoja1!KG20</f>
        <v>10405.668</v>
      </c>
      <c r="KE18" s="596">
        <f>[1]Hoja1!KH20</f>
        <v>10157.975999999999</v>
      </c>
      <c r="KF18" s="596">
        <f>[1]Hoja1!KI20</f>
        <v>13283.148000000001</v>
      </c>
      <c r="KG18" s="596">
        <f>[1]Hoja1!KJ20</f>
        <v>14731.344000000001</v>
      </c>
      <c r="KH18" s="596">
        <f>[1]Hoja1!KK20</f>
        <v>21968.232</v>
      </c>
      <c r="KI18" s="596">
        <f>[1]Hoja1!KL20</f>
        <v>33704.800500000005</v>
      </c>
      <c r="KJ18" s="596">
        <f>[1]Hoja1!KN20</f>
        <v>13247.034</v>
      </c>
      <c r="KK18" s="596">
        <f>[1]Hoja1!KO20</f>
        <v>15174.537499999999</v>
      </c>
      <c r="KL18" s="596">
        <f>[1]Hoja1!KP20</f>
        <v>20015.5085</v>
      </c>
      <c r="KM18" s="596">
        <f>[1]Hoja1!KQ20</f>
        <v>21484.056</v>
      </c>
      <c r="KN18" s="596">
        <f>[1]Hoja1!KR20</f>
        <v>22580.481</v>
      </c>
      <c r="KO18" s="596">
        <f>[1]Hoja1!KS20</f>
        <v>36065.392000000007</v>
      </c>
      <c r="KP18" s="596">
        <f>[1]Hoja1!KT20</f>
        <v>45044.857000000004</v>
      </c>
      <c r="KQ18" s="596">
        <f>[1]Hoja1!KW20</f>
        <v>15209.985000000001</v>
      </c>
      <c r="KR18" s="596">
        <f>[1]Hoja1!KX20</f>
        <v>14777.706999999999</v>
      </c>
      <c r="KS18" s="596">
        <f>[1]Hoja1!KY20</f>
        <v>13921.842500000001</v>
      </c>
      <c r="KT18" s="596">
        <f>[1]Hoja1!KZ20</f>
        <v>11887.032499999998</v>
      </c>
      <c r="KU18" s="596">
        <f>[1]Hoja1!LA20</f>
        <v>10138.986499999999</v>
      </c>
      <c r="KV18" s="596">
        <f>[1]Hoja1!LB20</f>
        <v>13439.136</v>
      </c>
      <c r="KW18" s="596">
        <f>[1]Hoja1!LC20</f>
        <v>21159.820000000003</v>
      </c>
      <c r="KX18" s="596">
        <f>[1]Hoja1!LE20</f>
        <v>6340.3670000000011</v>
      </c>
      <c r="KY18" s="596">
        <f>[1]Hoja1!LF20</f>
        <v>10120.98</v>
      </c>
      <c r="KZ18" s="596">
        <f>[1]Hoja1!LG20</f>
        <v>9909.4320000000007</v>
      </c>
      <c r="LA18" s="596">
        <f>[1]Hoja1!LH20</f>
        <v>11433.251999999999</v>
      </c>
      <c r="LB18" s="596">
        <f>[1]Hoja1!LI20</f>
        <v>8220.7875000000004</v>
      </c>
      <c r="LC18" s="596">
        <f>[1]Hoja1!LJ20</f>
        <v>11673.262500000001</v>
      </c>
      <c r="LD18" s="596">
        <f>[1]Hoja1!LK20</f>
        <v>21923.233500000002</v>
      </c>
      <c r="LE18" s="596">
        <f>[1]Hoja1!LM20</f>
        <v>12750.012000000001</v>
      </c>
      <c r="LF18" s="596">
        <f>[1]Hoja1!LN20</f>
        <v>16406.82</v>
      </c>
      <c r="LG18" s="596">
        <f>[1]Hoja1!LO20</f>
        <v>19464.520499999995</v>
      </c>
      <c r="LH18" s="596">
        <f>[1]Hoja1!LP20</f>
        <v>19927.165499999999</v>
      </c>
      <c r="LI18" s="596">
        <f>[1]Hoja1!LQ20</f>
        <v>24063.887999999995</v>
      </c>
      <c r="LJ18" s="596">
        <f>[1]Hoja1!LR20</f>
        <v>29909.602499999997</v>
      </c>
      <c r="LK18" s="596">
        <f>[1]Hoja1!LS20</f>
        <v>34536.925499999998</v>
      </c>
      <c r="LL18" s="596">
        <f>[1]Hoja1!LU20</f>
        <v>15833.139000000001</v>
      </c>
      <c r="LM18" s="596">
        <f>[1]Hoja1!LV20</f>
        <v>22325.0265</v>
      </c>
      <c r="LN18" s="596">
        <f>[1]Hoja1!LW20</f>
        <v>23131.574999999997</v>
      </c>
      <c r="LO18" s="596">
        <f>[1]Hoja1!LX20</f>
        <v>24655.482499999998</v>
      </c>
      <c r="LP18" s="596">
        <f>[1]Hoja1!LY20</f>
        <v>21658.657500000001</v>
      </c>
      <c r="LQ18" s="596">
        <f>[1]Hoja1!LZ20</f>
        <v>35547.431499999999</v>
      </c>
      <c r="LR18" s="596">
        <f>[1]Hoja1!MA20</f>
        <v>47412.838000000003</v>
      </c>
      <c r="LS18" s="596">
        <f>[1]Hoja1!MD20</f>
        <v>18615.575999999997</v>
      </c>
      <c r="LT18" s="596">
        <f>[1]Hoja1!ME20</f>
        <v>36786.664199999999</v>
      </c>
      <c r="LU18" s="596">
        <f>[1]Hoja1!MF20</f>
        <v>29563.371999999996</v>
      </c>
      <c r="LV18" s="596">
        <f>[1]Hoja1!MG20</f>
        <v>38701.45440000001</v>
      </c>
      <c r="LW18" s="596">
        <f>[1]Hoja1!MH20</f>
        <v>46288.147499999999</v>
      </c>
      <c r="LX18" s="596">
        <f>[1]Hoja1!MI20</f>
        <v>42724.868999999992</v>
      </c>
      <c r="LY18" s="596">
        <f>[1]Hoja1!MJ20</f>
        <v>71208.039900000018</v>
      </c>
      <c r="LZ18" s="596">
        <f>[1]Hoja1!ML20</f>
        <v>104060.32350000001</v>
      </c>
      <c r="MA18" s="596">
        <f>[1]Hoja1!MM20</f>
        <v>37921.096500000007</v>
      </c>
      <c r="MB18" s="596">
        <f>[1]Hoja1!MN20</f>
        <v>33160.380700000002</v>
      </c>
      <c r="MC18" s="596">
        <f>[1]Hoja1!MO20</f>
        <v>47855.724000000002</v>
      </c>
      <c r="MD18" s="596">
        <f>[1]Hoja1!MP20</f>
        <v>50590.963500000005</v>
      </c>
      <c r="ME18" s="596">
        <f>[1]Hoja1!MQ20</f>
        <v>58220.273999999998</v>
      </c>
      <c r="MF18" s="596">
        <f>[1]Hoja1!MR20</f>
        <v>91470.991500000004</v>
      </c>
      <c r="MG18" s="596">
        <f>[1]Hoja1!MT20</f>
        <v>72790.012800000011</v>
      </c>
      <c r="MH18" s="596">
        <f>[1]Hoja1!MU20</f>
        <v>47298.042000000009</v>
      </c>
      <c r="MI18" s="596">
        <f>[1]Hoja1!MV20</f>
        <v>47362.232499999998</v>
      </c>
      <c r="MJ18" s="596">
        <f>[1]Hoja1!MW20</f>
        <v>53872.236000000004</v>
      </c>
      <c r="MK18" s="596">
        <f>[1]Hoja1!MX20</f>
        <v>60659.233999999997</v>
      </c>
      <c r="ML18" s="596">
        <f>[1]Hoja1!MY20</f>
        <v>69848.262400000007</v>
      </c>
      <c r="MM18" s="596">
        <f>[1]Hoja1!MZ20</f>
        <v>98932.060800000007</v>
      </c>
      <c r="MN18" s="596">
        <f>[1]Hoja1!NB20</f>
        <v>91971.201600000015</v>
      </c>
      <c r="MO18" s="596">
        <f>[1]Hoja1!NC20</f>
        <v>101924.17200000001</v>
      </c>
      <c r="MP18" s="596">
        <f>[1]Hoja1!ND20</f>
        <v>94709.017800000016</v>
      </c>
      <c r="MQ18" s="596">
        <f>[1]Hoja1!NE20</f>
        <v>98676.743000000017</v>
      </c>
      <c r="MR18" s="596">
        <f>[1]Hoja1!NF20</f>
        <v>97628.693900000013</v>
      </c>
      <c r="MS18" s="596">
        <f>[1]Hoja1!NG20</f>
        <v>105522.71400000001</v>
      </c>
      <c r="MT18" s="596">
        <f>[1]Hoja1!NH20</f>
        <v>92156.985000000001</v>
      </c>
      <c r="MU18" s="596">
        <f>[1]Hoja1!NJ20</f>
        <v>20274.45</v>
      </c>
      <c r="MV18" s="596">
        <f>[1]Hoja1!NK20</f>
        <v>0</v>
      </c>
      <c r="MW18" s="596">
        <f>[1]Hoja1!NL20</f>
        <v>13706.322</v>
      </c>
      <c r="MX18" s="596">
        <f>[1]Hoja1!NM20</f>
        <v>9193.4534999999996</v>
      </c>
      <c r="MY18" s="596">
        <f>[1]Hoja1!NN20</f>
        <v>13389.264000000001</v>
      </c>
      <c r="MZ18" s="596">
        <f>[1]Hoja1!NO20</f>
        <v>19631.5455</v>
      </c>
      <c r="NA18" s="596">
        <f>[1]Hoja1!NP20</f>
        <v>11944.915500000001</v>
      </c>
      <c r="NB18" s="596">
        <f>[1]Hoja1!NS20</f>
        <v>10171.581</v>
      </c>
      <c r="NC18" s="596">
        <f>[1]Hoja1!NT20</f>
        <v>0</v>
      </c>
      <c r="ND18" s="596">
        <f>[1]Hoja1!NU20</f>
        <v>11091.097500000002</v>
      </c>
      <c r="NE18" s="596">
        <f>[1]Hoja1!NV20</f>
        <v>8604.6765000000014</v>
      </c>
      <c r="NF18" s="596">
        <f>[1]Hoja1!NW20</f>
        <v>14893.054</v>
      </c>
      <c r="NG18" s="596">
        <f>[1]Hoja1!NX20</f>
        <v>19147.569</v>
      </c>
      <c r="NH18" s="596">
        <f>[1]Hoja1!NY20</f>
        <v>14064.016999999998</v>
      </c>
      <c r="NI18" s="596">
        <f>[1]Hoja1!OA20</f>
        <v>9282.0105000000003</v>
      </c>
      <c r="NJ18" s="596">
        <f>[1]Hoja1!OB20</f>
        <v>13123.761</v>
      </c>
      <c r="NK18" s="596">
        <f>[1]Hoja1!OC20</f>
        <v>6514.0024999999996</v>
      </c>
      <c r="NL18" s="596">
        <f>[1]Hoja1!OD20</f>
        <v>8510.2644999999993</v>
      </c>
      <c r="NM18" s="596">
        <f>[1]Hoja1!OE20</f>
        <v>7570.5959999999995</v>
      </c>
      <c r="NN18" s="596">
        <f>[1]Hoja1!OF20</f>
        <v>11921.140000000001</v>
      </c>
      <c r="NO18" s="596">
        <f>[1]Hoja1!OG20</f>
        <v>15374.373000000001</v>
      </c>
      <c r="NP18" s="596">
        <f>[1]Hoja1!OI20</f>
        <v>4977.4410000000007</v>
      </c>
      <c r="NQ18" s="596">
        <f>[1]Hoja1!OJ20</f>
        <v>6835.6200000000008</v>
      </c>
      <c r="NR18" s="596">
        <f>[1]Hoja1!OK20</f>
        <v>6738.2150000000001</v>
      </c>
      <c r="NS18" s="596">
        <f>[1]Hoja1!OL20</f>
        <v>6202.4749999999995</v>
      </c>
      <c r="NT18" s="596">
        <f>[1]Hoja1!OM20</f>
        <v>6605.8410000000013</v>
      </c>
      <c r="NU18" s="596">
        <f>[1]Hoja1!ON20</f>
        <v>12667.291999999999</v>
      </c>
      <c r="NV18" s="596">
        <f>[1]Hoja1!OO20</f>
        <v>13847.6415</v>
      </c>
      <c r="NW18" s="596">
        <f>[1]Hoja1!OQ20</f>
        <v>8116.7680000000009</v>
      </c>
      <c r="NX18" s="596">
        <f>[1]Hoja1!OR20</f>
        <v>6689.0784999999996</v>
      </c>
      <c r="NY18" s="596">
        <f>[1]Hoja1!OS20</f>
        <v>7028.6399999999994</v>
      </c>
      <c r="NZ18" s="596">
        <f>[1]Hoja1!OT20</f>
        <v>8799.6930000000011</v>
      </c>
      <c r="OA18" s="596">
        <f>[1]Hoja1!OU20</f>
        <v>6750.192</v>
      </c>
      <c r="OB18" s="596">
        <f>[1]Hoja1!OV20</f>
        <v>8024.4359999999997</v>
      </c>
      <c r="OC18" s="596">
        <f>[1]Hoja1!OW20</f>
        <v>18926.082000000002</v>
      </c>
      <c r="OD18" s="596">
        <f>[1]Hoja1!OY20</f>
        <v>5266.6570000000002</v>
      </c>
      <c r="OE18" s="596">
        <f>[1]Hoja1!OZ20</f>
        <v>18854.629500000003</v>
      </c>
      <c r="OF18" s="596">
        <f>[1]Hoja1!PA20</f>
        <v>6552.9874999999993</v>
      </c>
      <c r="OG18" s="596">
        <f>[1]Hoja1!PB20</f>
        <v>7488.72</v>
      </c>
      <c r="OH18" s="596">
        <f>[1]Hoja1!PC20</f>
        <v>9893.2679999999982</v>
      </c>
      <c r="OI18" s="596">
        <f>[1]Hoja1!PD20</f>
        <v>9916.3318000000017</v>
      </c>
      <c r="OJ18" s="596">
        <f>[1]Hoja1!PE20</f>
        <v>15727.089000000002</v>
      </c>
      <c r="OK18">
        <f>[2]SUC!B47</f>
        <v>8786.8541249999998</v>
      </c>
      <c r="OL18">
        <f>[2]SUC!C47</f>
        <v>9060.536250000001</v>
      </c>
      <c r="OM18">
        <f>[2]SUC!D47</f>
        <v>10412.712000000001</v>
      </c>
      <c r="ON18">
        <f>[2]SUC!E47</f>
        <v>10749.20175</v>
      </c>
      <c r="OO18">
        <f>[2]SUC!F47</f>
        <v>11078.46675</v>
      </c>
      <c r="OP18">
        <f>[2]SUC!G47</f>
        <v>12896.49375</v>
      </c>
      <c r="OQ18">
        <f>[2]SUC!H47</f>
        <v>24465.36375</v>
      </c>
      <c r="OR18" s="712">
        <v>14339.89</v>
      </c>
      <c r="OS18" s="712">
        <v>12341.13</v>
      </c>
      <c r="OT18" s="712">
        <v>18556.78</v>
      </c>
      <c r="OU18" s="712">
        <v>15555.11</v>
      </c>
      <c r="OV18" s="712">
        <v>9418.17</v>
      </c>
      <c r="OW18" s="712">
        <v>12078.35</v>
      </c>
      <c r="OX18" s="712">
        <v>13769.5</v>
      </c>
      <c r="OY18" s="741">
        <v>8130</v>
      </c>
      <c r="OZ18" s="741">
        <v>8860</v>
      </c>
      <c r="PA18" s="741">
        <v>8306</v>
      </c>
      <c r="PB18" s="741">
        <v>8243</v>
      </c>
      <c r="PC18" s="741">
        <v>8088</v>
      </c>
      <c r="PD18" s="741">
        <v>9640</v>
      </c>
      <c r="PE18" s="741">
        <v>14518</v>
      </c>
      <c r="PF18" s="712">
        <v>11200.1</v>
      </c>
      <c r="PG18" s="712">
        <v>6618.4669999999996</v>
      </c>
      <c r="PH18" s="712">
        <v>8843.1509999999998</v>
      </c>
      <c r="PI18" s="712">
        <v>8787.7379999999994</v>
      </c>
      <c r="PJ18" s="712">
        <v>8370.9150000000009</v>
      </c>
      <c r="PK18" s="712">
        <v>12131.25</v>
      </c>
      <c r="PL18" s="712">
        <v>17915.240000000002</v>
      </c>
      <c r="PM18" s="712">
        <v>8771.44</v>
      </c>
      <c r="PN18" s="712">
        <v>9584.6200000000008</v>
      </c>
      <c r="PO18" s="712">
        <v>10339.370000000001</v>
      </c>
      <c r="PP18" s="712">
        <v>10517.25</v>
      </c>
      <c r="PQ18" s="712">
        <v>10127.84</v>
      </c>
      <c r="PR18" s="712">
        <v>11189.86</v>
      </c>
      <c r="PS18" s="712">
        <v>18400.96</v>
      </c>
      <c r="PT18" s="717">
        <v>9307.8981399999993</v>
      </c>
      <c r="PU18" s="717">
        <v>9360.3210899999995</v>
      </c>
      <c r="PV18" s="717">
        <v>10138.181200000001</v>
      </c>
      <c r="PW18" s="717">
        <v>10406.2997</v>
      </c>
      <c r="PX18" s="717">
        <v>9809.8397499999992</v>
      </c>
      <c r="PY18" s="717">
        <v>11233.8241</v>
      </c>
      <c r="PZ18" s="717">
        <v>19088.811900000001</v>
      </c>
      <c r="QA18" s="108">
        <v>9878.14</v>
      </c>
      <c r="QB18" s="108">
        <v>10151.39</v>
      </c>
      <c r="QC18" s="108">
        <v>10639.42</v>
      </c>
      <c r="QD18" s="108">
        <v>9879.39</v>
      </c>
      <c r="QE18" s="108">
        <v>8854.41</v>
      </c>
      <c r="QF18" s="108">
        <v>10010.35</v>
      </c>
      <c r="QG18" s="108">
        <v>15296.17</v>
      </c>
      <c r="QH18" s="108">
        <v>8376.9599999999991</v>
      </c>
      <c r="QI18" s="108">
        <v>14777.34</v>
      </c>
      <c r="QJ18" s="108">
        <v>16557.169999999998</v>
      </c>
      <c r="QK18" s="108">
        <v>17318.3</v>
      </c>
      <c r="QL18" s="108">
        <v>17638.13</v>
      </c>
      <c r="QM18" s="108">
        <v>10334.19</v>
      </c>
      <c r="QN18" s="108">
        <v>19226.22</v>
      </c>
      <c r="QO18" s="596">
        <v>13353.546679999999</v>
      </c>
      <c r="QP18" s="596">
        <v>12976.13711</v>
      </c>
      <c r="QQ18" s="596">
        <v>13819.983200000001</v>
      </c>
      <c r="QR18" s="596">
        <v>13927.97227</v>
      </c>
      <c r="QS18" s="596">
        <v>13161.86094</v>
      </c>
      <c r="QT18" s="596">
        <v>14656.844730000001</v>
      </c>
      <c r="QU18" s="596">
        <v>24644.791020000001</v>
      </c>
      <c r="QV18" s="712">
        <v>11713.7</v>
      </c>
      <c r="QW18" s="712">
        <v>11870.39</v>
      </c>
      <c r="QX18" s="712">
        <v>12395.58</v>
      </c>
      <c r="QY18" s="712">
        <v>13142.15</v>
      </c>
      <c r="QZ18" s="712">
        <v>12408.93</v>
      </c>
      <c r="RA18" s="712">
        <v>13608.42</v>
      </c>
      <c r="RB18" s="712">
        <v>25566.04</v>
      </c>
      <c r="RC18" s="108">
        <v>12904.94</v>
      </c>
      <c r="RD18" s="108">
        <v>14866.95</v>
      </c>
      <c r="RE18" s="108">
        <v>18350.64</v>
      </c>
      <c r="RF18" s="108">
        <v>19960.060000000001</v>
      </c>
      <c r="RG18" s="108">
        <v>18585.53</v>
      </c>
      <c r="RH18" s="108">
        <v>18656.189999999999</v>
      </c>
      <c r="RI18" s="108">
        <v>30851.19</v>
      </c>
      <c r="RJ18" s="108">
        <v>12426.71</v>
      </c>
      <c r="RK18" s="108">
        <v>12338.35</v>
      </c>
      <c r="RL18" s="108">
        <v>13211.9</v>
      </c>
      <c r="RM18" s="108">
        <v>14209.32</v>
      </c>
      <c r="RN18" s="108">
        <v>14903</v>
      </c>
      <c r="RO18" s="108">
        <v>16768.57</v>
      </c>
      <c r="RP18" s="108">
        <v>29677.54</v>
      </c>
      <c r="RQ18">
        <v>16847.764350000001</v>
      </c>
      <c r="RR18">
        <v>16566.008590000001</v>
      </c>
      <c r="RS18">
        <v>16197.959769999999</v>
      </c>
      <c r="RT18">
        <v>17043.610550000001</v>
      </c>
      <c r="RU18">
        <v>17142.568650000001</v>
      </c>
      <c r="RV18">
        <v>19375.483789999998</v>
      </c>
      <c r="RW18">
        <v>35816.79277</v>
      </c>
      <c r="RX18">
        <v>22418.1695</v>
      </c>
      <c r="RY18">
        <v>24184.068569999999</v>
      </c>
      <c r="RZ18">
        <v>33439.748729999999</v>
      </c>
      <c r="SA18">
        <v>32991.992830000003</v>
      </c>
      <c r="SB18">
        <v>28191.511190000001</v>
      </c>
      <c r="SC18">
        <v>29428.409370000001</v>
      </c>
      <c r="SD18">
        <v>36928.397140000001</v>
      </c>
      <c r="SE18">
        <v>15016.5748</v>
      </c>
      <c r="SF18">
        <v>15942.30645</v>
      </c>
      <c r="SG18">
        <v>12661.85723</v>
      </c>
      <c r="SH18">
        <v>13171.3205</v>
      </c>
      <c r="SI18">
        <v>12517.73359</v>
      </c>
      <c r="SJ18">
        <v>13082.247369999999</v>
      </c>
      <c r="SK18">
        <v>23528.49941</v>
      </c>
      <c r="SL18" s="108">
        <v>12753.4</v>
      </c>
      <c r="SM18" s="108">
        <v>14389.25</v>
      </c>
      <c r="SN18" s="108">
        <v>13268.71</v>
      </c>
      <c r="SO18" s="108">
        <v>12703.02</v>
      </c>
      <c r="SP18" s="108">
        <v>12287.27</v>
      </c>
      <c r="SQ18" s="108">
        <v>14252.08</v>
      </c>
      <c r="SR18" s="108">
        <v>25111.89</v>
      </c>
      <c r="SS18" s="108">
        <v>12480.92</v>
      </c>
      <c r="ST18" s="108">
        <v>15070.47</v>
      </c>
      <c r="SU18" s="108">
        <v>14422.42</v>
      </c>
      <c r="SV18" s="108">
        <v>14121.97</v>
      </c>
      <c r="SW18" s="108">
        <v>13584.69</v>
      </c>
      <c r="SX18" s="108">
        <v>13982.8</v>
      </c>
      <c r="SY18" s="108">
        <v>20716.259999999998</v>
      </c>
      <c r="SZ18" s="108">
        <v>13275.91</v>
      </c>
      <c r="TA18" s="108">
        <v>13729.78</v>
      </c>
      <c r="TB18" s="108">
        <v>13568.47</v>
      </c>
      <c r="TC18" s="108">
        <v>14063.82</v>
      </c>
      <c r="TD18" s="108">
        <v>14009.29</v>
      </c>
      <c r="TE18" s="108">
        <v>16346.07</v>
      </c>
      <c r="TF18" s="108">
        <v>30064.87</v>
      </c>
      <c r="TG18" s="108">
        <v>20803.330000000002</v>
      </c>
      <c r="TH18" s="108">
        <v>21063.35</v>
      </c>
      <c r="TI18" s="108">
        <v>19941.54</v>
      </c>
      <c r="TJ18" s="108">
        <v>19653.52</v>
      </c>
      <c r="TK18" s="108">
        <v>18481.8</v>
      </c>
      <c r="TL18" s="108">
        <v>20582.45</v>
      </c>
      <c r="TM18" s="108">
        <v>34012.74</v>
      </c>
      <c r="TN18" s="596">
        <v>22439.523440000001</v>
      </c>
      <c r="TO18" s="596">
        <v>24469.681639999999</v>
      </c>
      <c r="TP18" s="596">
        <v>21100.965240000001</v>
      </c>
      <c r="TQ18" s="596">
        <v>21754.61895</v>
      </c>
      <c r="TR18" s="596">
        <v>20274.61465</v>
      </c>
      <c r="TS18" s="596">
        <v>23618.288280000001</v>
      </c>
      <c r="TT18" s="596">
        <v>35616.346290000001</v>
      </c>
      <c r="TU18" s="108">
        <v>18441.96</v>
      </c>
      <c r="TV18" s="108">
        <v>21542.3</v>
      </c>
      <c r="TW18" s="108">
        <v>19878.87</v>
      </c>
      <c r="TX18" s="108">
        <v>24406.94</v>
      </c>
      <c r="TY18" s="108">
        <v>21341.46</v>
      </c>
      <c r="TZ18" s="108">
        <v>24018.07</v>
      </c>
      <c r="UA18" s="108">
        <v>49823.839999999997</v>
      </c>
      <c r="UB18" s="108">
        <v>17182.04</v>
      </c>
      <c r="UC18" s="108">
        <v>26595.200000000001</v>
      </c>
      <c r="UD18" s="108">
        <v>22018.99</v>
      </c>
      <c r="UE18" s="108">
        <v>22835.35</v>
      </c>
      <c r="UF18" s="108">
        <v>18829.84</v>
      </c>
      <c r="UG18" s="108">
        <v>19810.36</v>
      </c>
      <c r="UH18" s="108">
        <v>29563</v>
      </c>
      <c r="UI18" s="108">
        <v>17457.62</v>
      </c>
      <c r="UJ18" s="108">
        <v>18151.060000000001</v>
      </c>
      <c r="UK18" s="108">
        <v>15952.28</v>
      </c>
      <c r="UL18" s="108">
        <v>17794.05</v>
      </c>
      <c r="UM18" s="108">
        <v>16740.32</v>
      </c>
      <c r="UN18" s="108">
        <v>17119.080000000002</v>
      </c>
      <c r="UO18" s="108">
        <v>28612.27</v>
      </c>
      <c r="UP18" s="108">
        <v>13069.08</v>
      </c>
      <c r="UQ18" s="108">
        <v>14786.05</v>
      </c>
      <c r="UR18" s="108">
        <v>13501.95</v>
      </c>
      <c r="US18" s="108">
        <v>15483.3</v>
      </c>
      <c r="UT18" s="108">
        <v>15935.61</v>
      </c>
      <c r="UU18" s="108">
        <v>15435.19</v>
      </c>
      <c r="UV18" s="108">
        <v>23706.17</v>
      </c>
      <c r="UW18" s="596">
        <v>15092.68433</v>
      </c>
      <c r="UX18" s="596">
        <v>16036.19629</v>
      </c>
      <c r="UY18" s="596">
        <v>14965.57006</v>
      </c>
      <c r="UZ18" s="596">
        <v>15842.11426</v>
      </c>
      <c r="VA18" s="596">
        <v>15488.75855</v>
      </c>
      <c r="VB18" s="596">
        <v>14513.17994</v>
      </c>
      <c r="VC18" s="596">
        <v>20702.746589999999</v>
      </c>
      <c r="VD18" s="108">
        <v>12513.18</v>
      </c>
      <c r="VE18" s="108">
        <v>13811.94</v>
      </c>
      <c r="VF18" s="108">
        <v>12997.46</v>
      </c>
      <c r="VG18" s="108">
        <v>14685.83</v>
      </c>
      <c r="VH18" s="108">
        <v>14856.09</v>
      </c>
      <c r="VI18" s="108">
        <v>14996.85</v>
      </c>
      <c r="VJ18" s="108">
        <v>25798.94</v>
      </c>
      <c r="VK18" s="108">
        <v>14279.33</v>
      </c>
      <c r="VL18" s="108">
        <v>16719.759999999998</v>
      </c>
      <c r="VM18" s="108">
        <v>15067.26</v>
      </c>
      <c r="VN18" s="108">
        <v>16257.92</v>
      </c>
      <c r="VO18" s="108">
        <v>15954.6</v>
      </c>
      <c r="VP18" s="108">
        <v>16055.57</v>
      </c>
      <c r="VQ18" s="108">
        <v>25164.28</v>
      </c>
      <c r="VR18" s="108">
        <v>16856.23199</v>
      </c>
      <c r="VS18" s="108">
        <v>19398.730439999999</v>
      </c>
      <c r="VT18" s="108">
        <v>16558.599409999999</v>
      </c>
      <c r="VU18" s="108">
        <v>15709.15072</v>
      </c>
      <c r="VV18" s="108">
        <v>16946.23388</v>
      </c>
      <c r="VW18" s="108">
        <v>17506.16317</v>
      </c>
      <c r="VX18" s="108">
        <v>27200.0147</v>
      </c>
      <c r="VY18" s="752">
        <v>15484.08</v>
      </c>
      <c r="VZ18" s="752">
        <v>22323.79</v>
      </c>
      <c r="WA18" s="752">
        <v>18428.03</v>
      </c>
      <c r="WB18" s="752">
        <v>19039.669999999998</v>
      </c>
      <c r="WC18" s="752">
        <v>22681.68</v>
      </c>
      <c r="WD18" s="752">
        <v>25191.65</v>
      </c>
      <c r="WE18" s="752">
        <v>38685.1</v>
      </c>
      <c r="WF18" s="108">
        <v>26006.240000000002</v>
      </c>
      <c r="WG18" s="108">
        <v>28394.51</v>
      </c>
      <c r="WH18" s="108">
        <v>21738.32</v>
      </c>
      <c r="WI18" s="108">
        <v>18753.509999999998</v>
      </c>
      <c r="WJ18" s="108">
        <v>18663.189999999999</v>
      </c>
      <c r="WK18" s="108">
        <v>18540.77</v>
      </c>
      <c r="WL18" s="108">
        <v>27576.1</v>
      </c>
      <c r="WM18" s="108">
        <v>15299.21</v>
      </c>
      <c r="WN18" s="108">
        <v>17082.349999999999</v>
      </c>
      <c r="WO18" s="108">
        <v>15831.24</v>
      </c>
      <c r="WP18" s="108">
        <v>15862.34</v>
      </c>
      <c r="WQ18" s="108">
        <v>16455.36</v>
      </c>
      <c r="WR18" s="108">
        <v>17467.52</v>
      </c>
      <c r="WS18" s="108">
        <v>26624.57</v>
      </c>
      <c r="WT18" s="108">
        <v>18833.390360000001</v>
      </c>
      <c r="WU18" s="108">
        <v>19228.562470000001</v>
      </c>
      <c r="WV18" s="108">
        <v>17402.595280000001</v>
      </c>
      <c r="WW18" s="108">
        <v>17413.90583</v>
      </c>
      <c r="WX18" s="108">
        <v>18566.673640000001</v>
      </c>
      <c r="WY18" s="108">
        <v>19485.66301</v>
      </c>
      <c r="WZ18" s="108">
        <v>24701.954160000001</v>
      </c>
      <c r="XA18" s="108">
        <v>13739.83</v>
      </c>
      <c r="XB18" s="108">
        <v>13794.4</v>
      </c>
      <c r="XC18" s="108">
        <v>13332.79</v>
      </c>
      <c r="XD18" s="108">
        <v>14130.54</v>
      </c>
      <c r="XE18" s="108">
        <v>14373.88</v>
      </c>
      <c r="XF18" s="108">
        <v>15219.49</v>
      </c>
      <c r="XG18" s="108">
        <v>21320.44</v>
      </c>
      <c r="XH18" s="108">
        <v>17905.623749999999</v>
      </c>
      <c r="XI18" s="108">
        <v>18409.956859999998</v>
      </c>
      <c r="XJ18" s="108">
        <v>18138.573840000001</v>
      </c>
      <c r="XK18" s="108">
        <v>18747.75533</v>
      </c>
      <c r="XL18" s="108">
        <v>19263.322329999999</v>
      </c>
      <c r="XM18" s="108">
        <v>20142.265670000001</v>
      </c>
      <c r="XN18" s="108">
        <v>26432.916150000001</v>
      </c>
      <c r="XO18" s="108">
        <v>21894.124739999999</v>
      </c>
      <c r="XP18" s="108">
        <v>11431.75649</v>
      </c>
      <c r="XQ18" s="108">
        <v>14057.150299999999</v>
      </c>
      <c r="XR18" s="108">
        <v>13975.114020000001</v>
      </c>
      <c r="XS18" s="108">
        <v>15674.321599999999</v>
      </c>
      <c r="XT18" s="108">
        <v>16717.797610000001</v>
      </c>
      <c r="XU18" s="108">
        <v>17993.275570000002</v>
      </c>
      <c r="XV18" s="108">
        <v>27149.808000000001</v>
      </c>
      <c r="XW18" s="108">
        <v>16651.122770000002</v>
      </c>
      <c r="XX18" s="108">
        <v>18228.816299999999</v>
      </c>
      <c r="XY18" s="108">
        <v>15789.55017</v>
      </c>
      <c r="XZ18" s="108">
        <v>16373.59302</v>
      </c>
      <c r="YA18" s="108">
        <v>17652.958790000001</v>
      </c>
      <c r="YB18" s="108">
        <v>18796.983509999998</v>
      </c>
      <c r="YC18" s="108">
        <v>16954.87342</v>
      </c>
      <c r="YD18" s="108">
        <v>13261.145920000001</v>
      </c>
      <c r="YE18" s="108">
        <v>15832.981589999999</v>
      </c>
      <c r="YF18" s="108">
        <v>14367.07085</v>
      </c>
      <c r="YG18" s="108">
        <v>15984.88802</v>
      </c>
      <c r="YH18" s="108">
        <v>16541.224269999999</v>
      </c>
      <c r="YI18" s="108">
        <v>20700.99207</v>
      </c>
      <c r="YJ18" s="108">
        <v>26664.05</v>
      </c>
      <c r="YK18" s="108">
        <v>20605.490000000002</v>
      </c>
      <c r="YL18" s="108">
        <v>24900.3</v>
      </c>
      <c r="YM18" s="108">
        <v>22825.16</v>
      </c>
      <c r="YN18" s="108">
        <v>27635.02</v>
      </c>
      <c r="YO18" s="108">
        <v>35444.18</v>
      </c>
      <c r="YP18" s="108">
        <v>56028.81</v>
      </c>
      <c r="YQ18" s="108">
        <v>25983.33</v>
      </c>
      <c r="YR18" s="108">
        <v>22505.25</v>
      </c>
      <c r="YS18" s="108">
        <v>27415.48</v>
      </c>
      <c r="YT18" s="108">
        <v>29666.01</v>
      </c>
      <c r="YU18" s="108">
        <v>45624.27</v>
      </c>
      <c r="YV18" s="108">
        <v>18208.79</v>
      </c>
      <c r="YW18" s="108">
        <v>35190.019999999997</v>
      </c>
      <c r="YX18" s="756" t="s">
        <v>649</v>
      </c>
      <c r="YY18" s="756" t="s">
        <v>650</v>
      </c>
      <c r="YZ18" s="756" t="s">
        <v>651</v>
      </c>
      <c r="ZA18" s="756" t="s">
        <v>652</v>
      </c>
      <c r="ZB18" s="756" t="s">
        <v>653</v>
      </c>
      <c r="ZC18" s="756" t="s">
        <v>654</v>
      </c>
      <c r="ZD18" s="756" t="s">
        <v>655</v>
      </c>
      <c r="ZE18">
        <v>14558</v>
      </c>
      <c r="ZF18">
        <v>11748</v>
      </c>
      <c r="ZG18">
        <v>15317</v>
      </c>
      <c r="ZH18">
        <v>16235</v>
      </c>
      <c r="ZI18">
        <v>25188</v>
      </c>
      <c r="ZJ18">
        <v>27886</v>
      </c>
      <c r="ZK18">
        <v>68126</v>
      </c>
      <c r="ZL18">
        <v>32342.06</v>
      </c>
      <c r="ZM18">
        <v>35900.33</v>
      </c>
      <c r="ZN18">
        <v>30530.13</v>
      </c>
      <c r="ZO18">
        <v>28978.83</v>
      </c>
      <c r="ZP18">
        <v>27937.439999999999</v>
      </c>
      <c r="ZQ18">
        <v>29740.84</v>
      </c>
      <c r="ZR18">
        <v>38506.22</v>
      </c>
      <c r="ZS18" s="108">
        <v>26714.39</v>
      </c>
      <c r="ZT18" s="108">
        <v>32676.22</v>
      </c>
      <c r="ZU18" s="108">
        <v>33500.03</v>
      </c>
      <c r="ZV18" s="108">
        <v>39365.42</v>
      </c>
      <c r="ZW18" s="108">
        <v>45676.92</v>
      </c>
      <c r="ZX18" s="108">
        <v>55133.21</v>
      </c>
      <c r="ZY18" s="108">
        <v>80694.570000000007</v>
      </c>
      <c r="ZZ18" s="108">
        <v>45625.111004411192</v>
      </c>
      <c r="AAA18" s="108">
        <v>41985.767149452433</v>
      </c>
      <c r="AAB18" s="108">
        <v>39054.267948930996</v>
      </c>
      <c r="AAC18" s="108">
        <v>44313.767342939689</v>
      </c>
      <c r="AAD18" s="108">
        <v>48922.28760717222</v>
      </c>
      <c r="AAE18" s="108">
        <v>56981.426016617734</v>
      </c>
      <c r="AAF18" s="108">
        <v>89334.636804860376</v>
      </c>
      <c r="AAG18" s="108">
        <v>59314.216421786463</v>
      </c>
      <c r="AAH18" s="108">
        <v>55140.521092271854</v>
      </c>
      <c r="AAI18" s="108">
        <v>55262.45118054159</v>
      </c>
      <c r="AAJ18" s="108">
        <v>59321.433227508089</v>
      </c>
      <c r="AAK18" s="108">
        <v>67748.64548229221</v>
      </c>
      <c r="AAL18" s="108">
        <v>71583.989714796407</v>
      </c>
      <c r="AAM18" s="108">
        <v>104831.90091882148</v>
      </c>
      <c r="AAN18" s="596">
        <f>'Tabla de Proyecciones'!AAN18*1.032493958</f>
        <v>87877.696073222876</v>
      </c>
      <c r="AAO18" s="596">
        <v>77548.469090954037</v>
      </c>
      <c r="AAP18" s="596">
        <v>88839.52729656345</v>
      </c>
      <c r="AAQ18" s="596">
        <v>83660.58781753786</v>
      </c>
      <c r="AAR18" s="596">
        <v>87684.911339974438</v>
      </c>
      <c r="AAS18" s="596">
        <v>95769.34598615815</v>
      </c>
      <c r="AAT18" s="596">
        <v>128230.7</v>
      </c>
      <c r="AAU18" s="596">
        <f t="shared" ref="AAU18:ABH28" ca="1" si="2">AAU$2*$C18</f>
        <v>109783.68355088824</v>
      </c>
      <c r="AAV18" s="596">
        <v>160139.63430473336</v>
      </c>
      <c r="AAW18" s="596">
        <f t="shared" ca="1" si="2"/>
        <v>97263.890073796836</v>
      </c>
      <c r="AAX18" s="348">
        <v>0</v>
      </c>
      <c r="AAY18" s="596">
        <f t="shared" ca="1" si="2"/>
        <v>36272.791969253667</v>
      </c>
      <c r="AAZ18" s="596">
        <f t="shared" ca="1" si="2"/>
        <v>33798.077093742962</v>
      </c>
      <c r="ABA18" s="596">
        <f t="shared" ca="1" si="2"/>
        <v>46147.571907352081</v>
      </c>
      <c r="ABB18" s="596">
        <f t="shared" ca="1" si="2"/>
        <v>26993.151871618978</v>
      </c>
      <c r="ABC18" s="596">
        <f t="shared" ca="1" si="2"/>
        <v>24295.726639446166</v>
      </c>
      <c r="ABD18" s="596">
        <f t="shared" ca="1" si="2"/>
        <v>29710.092428491156</v>
      </c>
      <c r="ABE18" s="348">
        <v>0</v>
      </c>
      <c r="ABF18" s="596">
        <f t="shared" ca="1" si="2"/>
        <v>27291.15415759508</v>
      </c>
      <c r="ABG18" s="596">
        <f t="shared" ca="1" si="2"/>
        <v>24429.803684180293</v>
      </c>
      <c r="ABH18" s="596">
        <f t="shared" ca="1" si="2"/>
        <v>21379.687632696565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</row>
    <row r="19" spans="1:767">
      <c r="A19" s="598" t="s">
        <v>26</v>
      </c>
      <c r="B19" s="596">
        <f>H52*B$33</f>
        <v>0</v>
      </c>
      <c r="C19" s="596">
        <f>H52*C$33</f>
        <v>9595.0090817280015</v>
      </c>
      <c r="D19" s="596">
        <f>H52*D$33</f>
        <v>9051.029741712</v>
      </c>
      <c r="E19" s="596">
        <f>H52*E$33</f>
        <v>8166.2440681920007</v>
      </c>
      <c r="F19" s="596">
        <f>H52*F$33</f>
        <v>9031.3678378560016</v>
      </c>
      <c r="G19" s="596">
        <f>H52*G$33</f>
        <v>11620.185178896001</v>
      </c>
      <c r="H19" s="596">
        <f>H52*H$33</f>
        <v>18075.843611616001</v>
      </c>
      <c r="I19" s="596">
        <f>O52*I$33</f>
        <v>6469.1719337700006</v>
      </c>
      <c r="J19" s="596">
        <f>O52*J$33</f>
        <v>6322.5156430800007</v>
      </c>
      <c r="K19" s="596">
        <f>O52*K$33</f>
        <v>6414.8547890700002</v>
      </c>
      <c r="L19" s="596">
        <f>O52*L$33</f>
        <v>6273.630212850001</v>
      </c>
      <c r="M19" s="596">
        <f>O52*M$33</f>
        <v>6941.7310926600003</v>
      </c>
      <c r="N19" s="596">
        <f>O52*N$33</f>
        <v>8544.086861310001</v>
      </c>
      <c r="O19" s="596">
        <f>O52*O$33</f>
        <v>13351.15416726</v>
      </c>
      <c r="P19" s="596">
        <f>V52*P$33</f>
        <v>11901.121009344</v>
      </c>
      <c r="Q19" s="596">
        <f>V52*Q$33</f>
        <v>12720.890284704001</v>
      </c>
      <c r="R19" s="596">
        <f>V52*R$33</f>
        <v>11042.774356320002</v>
      </c>
      <c r="S19" s="596">
        <f>V52*S$33</f>
        <v>11332.1046888</v>
      </c>
      <c r="T19" s="596">
        <f>V52*T$33</f>
        <v>12074.719208832003</v>
      </c>
      <c r="U19" s="596">
        <f>V52*U$33</f>
        <v>15286.285899360002</v>
      </c>
      <c r="V19" s="596">
        <f>V52*V$33</f>
        <v>22085.548712640004</v>
      </c>
      <c r="W19" s="596">
        <f>AC52*W$33</f>
        <v>8379.86265585</v>
      </c>
      <c r="X19" s="596">
        <f>AC52*X$33</f>
        <v>8957.0817204749983</v>
      </c>
      <c r="Y19" s="596">
        <f>AC52*Y$33</f>
        <v>7775.4803411250005</v>
      </c>
      <c r="Z19" s="596">
        <f>AC52*Z$33</f>
        <v>7979.2047168749996</v>
      </c>
      <c r="AA19" s="596">
        <f>AC52*AA$33</f>
        <v>8502.0972813000008</v>
      </c>
      <c r="AB19" s="596">
        <f>AC52*AB$33</f>
        <v>10763.437852125</v>
      </c>
      <c r="AC19" s="596">
        <f>AC52*AC$33</f>
        <v>15550.960682250001</v>
      </c>
      <c r="AD19" s="596">
        <f>AJ52*AD$33</f>
        <v>9398.1177281250002</v>
      </c>
      <c r="AE19" s="596">
        <f>AJ52*AE$33</f>
        <v>9185.0621625000003</v>
      </c>
      <c r="AF19" s="596">
        <f>AJ52*AF$33</f>
        <v>9319.2082593750001</v>
      </c>
      <c r="AG19" s="596">
        <f>AJ52*AG$33</f>
        <v>9114.043640625001</v>
      </c>
      <c r="AH19" s="596">
        <f>AJ52*AH$33</f>
        <v>10084.630106250001</v>
      </c>
      <c r="AI19" s="596">
        <f>AJ52*AI$33</f>
        <v>12412.459434375</v>
      </c>
      <c r="AJ19" s="596">
        <f>AJ52*AJ$33</f>
        <v>19395.947418749998</v>
      </c>
      <c r="AK19" s="596">
        <f>AQ52*AK$33</f>
        <v>11087.967810149999</v>
      </c>
      <c r="AL19" s="596">
        <f>AQ52*AL$33</f>
        <v>10836.6033006</v>
      </c>
      <c r="AM19" s="596">
        <f>AQ52*AM$33</f>
        <v>10994.86984365</v>
      </c>
      <c r="AN19" s="596">
        <f>AQ52*AN$33</f>
        <v>10752.815130749999</v>
      </c>
      <c r="AO19" s="596">
        <f>AQ52*AO$33</f>
        <v>11897.9201187</v>
      </c>
      <c r="AP19" s="596">
        <f>AQ52*AP$33</f>
        <v>14644.31013045</v>
      </c>
      <c r="AQ19" s="596">
        <f>AQ52*AQ$33</f>
        <v>22883.480165699999</v>
      </c>
      <c r="AR19" s="596">
        <f>[1]Hoja1!D21</f>
        <v>7262.36</v>
      </c>
      <c r="AS19" s="596">
        <f>[1]Hoja1!E21</f>
        <v>13487.23</v>
      </c>
      <c r="AT19" s="596">
        <f>[1]Hoja1!F21</f>
        <v>24649.65</v>
      </c>
      <c r="AU19" s="596">
        <f>[1]Hoja1!G21</f>
        <v>10437.31</v>
      </c>
      <c r="AV19" s="596">
        <f>[1]Hoja1!H21</f>
        <v>10884.81</v>
      </c>
      <c r="AW19" s="596">
        <f>[1]Hoja1!I21</f>
        <v>15045.62</v>
      </c>
      <c r="AX19" s="596">
        <f>[1]Hoja1!J21</f>
        <v>21559.54</v>
      </c>
      <c r="AY19" s="596">
        <f>[1]Hoja1!L21</f>
        <v>7705.27</v>
      </c>
      <c r="AZ19" s="596">
        <f>[1]Hoja1!M21</f>
        <v>8099.8</v>
      </c>
      <c r="BA19" s="596">
        <f>[1]Hoja1!N21</f>
        <v>8489.19</v>
      </c>
      <c r="BB19" s="596">
        <f>[1]Hoja1!O21</f>
        <v>11149.52</v>
      </c>
      <c r="BC19" s="596">
        <f>[1]Hoja1!P21</f>
        <v>8892.34</v>
      </c>
      <c r="BD19" s="596">
        <f>[1]Hoja1!Q21</f>
        <v>16708.32</v>
      </c>
      <c r="BE19" s="596">
        <f>[1]Hoja1!R21</f>
        <v>16968.330000000002</v>
      </c>
      <c r="BF19" s="596">
        <f>[1]Hoja1!U21</f>
        <v>5880.85</v>
      </c>
      <c r="BG19" s="596">
        <f>[1]Hoja1!V21</f>
        <v>10247.94</v>
      </c>
      <c r="BH19" s="596">
        <f>[1]Hoja1!W21</f>
        <v>8990.39</v>
      </c>
      <c r="BI19" s="596">
        <f>[1]Hoja1!X21</f>
        <v>11452.48</v>
      </c>
      <c r="BJ19" s="596">
        <f>[1]Hoja1!Y21</f>
        <v>9018.7999999999993</v>
      </c>
      <c r="BK19" s="596">
        <f>[1]Hoja1!Z21</f>
        <v>10243.86</v>
      </c>
      <c r="BL19" s="596">
        <f>[1]Hoja1!AA21</f>
        <v>19278.349999999999</v>
      </c>
      <c r="BM19" s="596">
        <f>[1]Hoja1!AC21</f>
        <v>4871.3500000000004</v>
      </c>
      <c r="BN19" s="596">
        <f>[1]Hoja1!AD21</f>
        <v>7154.57</v>
      </c>
      <c r="BO19" s="596">
        <f>[1]Hoja1!AE21</f>
        <v>7602.85</v>
      </c>
      <c r="BP19" s="596">
        <f>[1]Hoja1!AF21</f>
        <v>7790.73</v>
      </c>
      <c r="BQ19" s="596">
        <f>[1]Hoja1!AG21</f>
        <v>8272.31</v>
      </c>
      <c r="BR19" s="596">
        <f>[1]Hoja1!AH21</f>
        <v>8856.94</v>
      </c>
      <c r="BS19" s="596">
        <f>[1]Hoja1!AI21</f>
        <v>16323.74</v>
      </c>
      <c r="BT19" s="596">
        <f>[1]Hoja1!AK21</f>
        <v>5574.7545</v>
      </c>
      <c r="BU19" s="596">
        <f>[1]Hoja1!AL21</f>
        <v>11182.446000000002</v>
      </c>
      <c r="BV19" s="596">
        <f>[1]Hoja1!AM21</f>
        <v>8138.7460000000001</v>
      </c>
      <c r="BW19" s="596">
        <f>[1]Hoja1!AN21</f>
        <v>10844.224999999999</v>
      </c>
      <c r="BX19" s="596">
        <f>[1]Hoja1!AO21</f>
        <v>10855.517</v>
      </c>
      <c r="BY19" s="596">
        <f>[1]Hoja1!AP21</f>
        <v>9080.2124999999996</v>
      </c>
      <c r="BZ19" s="596">
        <f>[1]Hoja1!AQ21</f>
        <v>22011.367999999999</v>
      </c>
      <c r="CA19" s="596">
        <f>[1]Hoja1!AS21</f>
        <v>5805.3029999999999</v>
      </c>
      <c r="CB19" s="596">
        <f>[1]Hoja1!AT21</f>
        <v>9071.0969999999998</v>
      </c>
      <c r="CC19" s="596">
        <f>[1]Hoja1!AU21</f>
        <v>6842.8250000000007</v>
      </c>
      <c r="CD19" s="596">
        <f>[1]Hoja1!AV21</f>
        <v>5083.5289999999995</v>
      </c>
      <c r="CE19" s="596">
        <f>[1]Hoja1!AW21</f>
        <v>9522.655999999999</v>
      </c>
      <c r="CF19" s="596">
        <f>[1]Hoja1!AX21</f>
        <v>9200.0640000000003</v>
      </c>
      <c r="CG19" s="596">
        <f>[1]Hoja1!AY21</f>
        <v>16435.399500000003</v>
      </c>
      <c r="CH19" s="596">
        <f>[1]Hoja1!BA21</f>
        <v>6178.7669999999998</v>
      </c>
      <c r="CI19" s="596">
        <f>[1]Hoja1!BB21</f>
        <v>9128.7324000000008</v>
      </c>
      <c r="CJ19" s="596">
        <f>[1]Hoja1!BC21</f>
        <v>7350.2856000000002</v>
      </c>
      <c r="CK19" s="596">
        <f>[1]Hoja1!BD21</f>
        <v>11060.621000000001</v>
      </c>
      <c r="CL19" s="596">
        <f>[1]Hoja1!BE21</f>
        <v>12673.666999999999</v>
      </c>
      <c r="CM19" s="596">
        <f>[1]Hoja1!BF21</f>
        <v>14359.175999999999</v>
      </c>
      <c r="CN19" s="596">
        <f>[1]Hoja1!BG21</f>
        <v>16418.663999999997</v>
      </c>
      <c r="CO19" s="596">
        <f>[1]Hoja1!BJ21</f>
        <v>8562.9500000000007</v>
      </c>
      <c r="CP19" s="596">
        <f>[1]Hoja1!BK21</f>
        <v>6425.71</v>
      </c>
      <c r="CQ19" s="596">
        <f>[1]Hoja1!BL21</f>
        <v>11456.61</v>
      </c>
      <c r="CR19" s="596">
        <f>[1]Hoja1!BM21</f>
        <v>9118.81</v>
      </c>
      <c r="CS19" s="596">
        <f>[1]Hoja1!BN21</f>
        <v>14786.8</v>
      </c>
      <c r="CT19" s="596">
        <f>[1]Hoja1!BO21</f>
        <v>15820.92</v>
      </c>
      <c r="CU19" s="596">
        <f>[1]Hoja1!BP21</f>
        <v>21160.720000000001</v>
      </c>
      <c r="CV19" s="596">
        <f>[1]Hoja1!BR21</f>
        <v>5771.2</v>
      </c>
      <c r="CW19" s="596">
        <f>[1]Hoja1!BS21</f>
        <v>7524.32</v>
      </c>
      <c r="CX19" s="596">
        <f>[1]Hoja1!BT21</f>
        <v>8883.7099999999991</v>
      </c>
      <c r="CY19" s="596">
        <f>[1]Hoja1!BU21</f>
        <v>9057.7199999999993</v>
      </c>
      <c r="CZ19" s="596">
        <f>[1]Hoja1!BV21</f>
        <v>20115.12</v>
      </c>
      <c r="DA19" s="596">
        <f>[1]Hoja1!BW21</f>
        <v>12859.71</v>
      </c>
      <c r="DB19" s="596">
        <f>[1]Hoja1!BX21</f>
        <v>14817.93</v>
      </c>
      <c r="DC19" s="596">
        <f>[1]Hoja1!BZ21</f>
        <v>8902.15</v>
      </c>
      <c r="DD19" s="596">
        <f>[1]Hoja1!CA21</f>
        <v>8394.3700000000008</v>
      </c>
      <c r="DE19" s="596">
        <f>[1]Hoja1!CB21</f>
        <v>15490.95</v>
      </c>
      <c r="DF19" s="596">
        <f>[1]Hoja1!CC21</f>
        <v>8875.6299999999992</v>
      </c>
      <c r="DG19" s="596">
        <f>[1]Hoja1!CD21</f>
        <v>8504.25</v>
      </c>
      <c r="DH19" s="596">
        <f>[1]Hoja1!CE21</f>
        <v>13905.43</v>
      </c>
      <c r="DI19" s="596">
        <f>[1]Hoja1!CF21</f>
        <v>20124.04</v>
      </c>
      <c r="DJ19" s="596">
        <f>[1]Hoja1!CH21</f>
        <v>7384.5</v>
      </c>
      <c r="DK19" s="596">
        <f>[1]Hoja1!CI21</f>
        <v>9355.92</v>
      </c>
      <c r="DL19" s="596">
        <f>[1]Hoja1!CJ21</f>
        <v>14690.02</v>
      </c>
      <c r="DM19" s="596">
        <f>[1]Hoja1!CK21</f>
        <v>13516.61</v>
      </c>
      <c r="DN19" s="596">
        <f>[1]Hoja1!CL21</f>
        <v>18446.37</v>
      </c>
      <c r="DO19" s="596">
        <f>[1]Hoja1!CM21</f>
        <v>20496.52</v>
      </c>
      <c r="DP19" s="596">
        <f>[1]Hoja1!CN21</f>
        <v>44024.58</v>
      </c>
      <c r="DQ19" s="596">
        <f>[1]Hoja1!CQ21</f>
        <v>39509.24</v>
      </c>
      <c r="DR19" s="596">
        <f>[1]Hoja1!CR21</f>
        <v>13440.83</v>
      </c>
      <c r="DS19" s="596">
        <f>[1]Hoja1!CS21</f>
        <v>8730.52</v>
      </c>
      <c r="DT19" s="596">
        <f>[1]Hoja1!CT21</f>
        <v>12063.77</v>
      </c>
      <c r="DU19" s="596">
        <f>[1]Hoja1!CU21</f>
        <v>14118.3</v>
      </c>
      <c r="DV19" s="596">
        <f>[1]Hoja1!CV21</f>
        <v>17036.13</v>
      </c>
      <c r="DW19" s="596">
        <f>[1]Hoja1!CW21</f>
        <v>21314.5</v>
      </c>
      <c r="DX19" s="596">
        <f>[1]Hoja1!CY21</f>
        <v>9384.2980000000007</v>
      </c>
      <c r="DY19" s="596">
        <f>[1]Hoja1!CZ21</f>
        <v>20642.1705</v>
      </c>
      <c r="DZ19" s="596">
        <f>[1]Hoja1!DA21</f>
        <v>22317.218000000004</v>
      </c>
      <c r="EA19" s="596">
        <f>[1]Hoja1!DB21</f>
        <v>17117.27</v>
      </c>
      <c r="EB19" s="596">
        <f>[1]Hoja1!DC21</f>
        <v>13191.853500000001</v>
      </c>
      <c r="EC19" s="596">
        <f>[1]Hoja1!DD21</f>
        <v>14240.867200000001</v>
      </c>
      <c r="ED19" s="596">
        <f>[1]Hoja1!DE21</f>
        <v>22792.384800000003</v>
      </c>
      <c r="EE19" s="596">
        <f>[1]Hoja1!DG21</f>
        <v>8741.1799999999985</v>
      </c>
      <c r="EF19" s="596">
        <f>[1]Hoja1!DH21</f>
        <v>10444.335000000001</v>
      </c>
      <c r="EG19" s="596">
        <f>[1]Hoja1!DI21</f>
        <v>11430.6255</v>
      </c>
      <c r="EH19" s="596">
        <f>[1]Hoja1!DJ21</f>
        <v>10567.977000000001</v>
      </c>
      <c r="EI19" s="596">
        <f>[1]Hoja1!DK21</f>
        <v>8778.0210000000006</v>
      </c>
      <c r="EJ19" s="596">
        <f>[1]Hoja1!DL21</f>
        <v>10549.003500000001</v>
      </c>
      <c r="EK19" s="596">
        <f>[1]Hoja1!DM21</f>
        <v>15340.542000000001</v>
      </c>
      <c r="EL19" s="596">
        <f>[1]Hoja1!DO21</f>
        <v>9194.7345000000005</v>
      </c>
      <c r="EM19" s="596">
        <f>[1]Hoja1!DP21</f>
        <v>7997.6930000000011</v>
      </c>
      <c r="EN19" s="596">
        <f>[1]Hoja1!DQ21</f>
        <v>8058.9850000000015</v>
      </c>
      <c r="EO19" s="596">
        <f>[1]Hoja1!DR21</f>
        <v>10609.302</v>
      </c>
      <c r="EP19" s="596">
        <f>[1]Hoja1!DS21</f>
        <v>11677.870499999999</v>
      </c>
      <c r="EQ19" s="596">
        <f>[1]Hoja1!DT21</f>
        <v>12664.871999999999</v>
      </c>
      <c r="ER19" s="596">
        <f>[1]Hoja1!DU21</f>
        <v>16857</v>
      </c>
      <c r="ES19" s="596">
        <f>[1]Hoja1!DX21</f>
        <v>4749.9585000000006</v>
      </c>
      <c r="ET19" s="596">
        <f>[1]Hoja1!DY21</f>
        <v>7040.2420000000011</v>
      </c>
      <c r="EU19" s="596">
        <f>[1]Hoja1!DZ21</f>
        <v>9727.2896000000001</v>
      </c>
      <c r="EV19" s="596">
        <f>[1]Hoja1!EA21</f>
        <v>10369.859999999999</v>
      </c>
      <c r="EW19" s="596">
        <f>[1]Hoja1!EB21</f>
        <v>12413.2155</v>
      </c>
      <c r="EX19" s="596">
        <f>[1]Hoja1!EC21</f>
        <v>10089.048000000001</v>
      </c>
      <c r="EY19" s="596">
        <f>[1]Hoja1!ED21</f>
        <v>19354.650000000001</v>
      </c>
      <c r="EZ19" s="596">
        <f>[1]Hoja1!EF21</f>
        <v>7164.2025000000003</v>
      </c>
      <c r="FA19" s="596">
        <f>[1]Hoja1!EG21</f>
        <v>8074.4624999999996</v>
      </c>
      <c r="FB19" s="596">
        <f>[1]Hoja1!EH21</f>
        <v>12345.438</v>
      </c>
      <c r="FC19" s="596">
        <f>[1]Hoja1!EI21</f>
        <v>8832.2875000000004</v>
      </c>
      <c r="FD19" s="596">
        <f>[1]Hoja1!EJ21</f>
        <v>8504.8040000000019</v>
      </c>
      <c r="FE19" s="596">
        <f>[1]Hoja1!EK21</f>
        <v>16093.870499999999</v>
      </c>
      <c r="FF19" s="596">
        <f>[1]Hoja1!EL21</f>
        <v>22514.656500000001</v>
      </c>
      <c r="FG19" s="596">
        <f>[1]Hoja1!EN21</f>
        <v>6449.8980000000001</v>
      </c>
      <c r="FH19" s="596">
        <f>[1]Hoja1!EO21</f>
        <v>7549.3109999999997</v>
      </c>
      <c r="FI19" s="596">
        <f>[1]Hoja1!EP21</f>
        <v>9329.3130000000001</v>
      </c>
      <c r="FJ19" s="596">
        <f>[1]Hoja1!EQ21</f>
        <v>15924.370000000003</v>
      </c>
      <c r="FK19" s="596">
        <f>[1]Hoja1!ER21</f>
        <v>12787.099</v>
      </c>
      <c r="FL19" s="596">
        <f>[1]Hoja1!ES21</f>
        <v>13693.967999999999</v>
      </c>
      <c r="FM19" s="596">
        <f>[1]Hoja1!ET21</f>
        <v>23883.498999999996</v>
      </c>
      <c r="FN19" s="596">
        <f>[1]Hoja1!EV21</f>
        <v>12909.876999999999</v>
      </c>
      <c r="FO19" s="596">
        <f>[1]Hoja1!EW21</f>
        <v>8317.0184999999983</v>
      </c>
      <c r="FP19" s="596">
        <f>[1]Hoja1!EX21</f>
        <v>11612.887000000001</v>
      </c>
      <c r="FQ19" s="596">
        <f>[1]Hoja1!EY21</f>
        <v>9596.6860000000015</v>
      </c>
      <c r="FR19" s="596">
        <f>[1]Hoja1!EZ21</f>
        <v>12358.566999999999</v>
      </c>
      <c r="FS19" s="596">
        <f>[1]Hoja1!FA21</f>
        <v>14157.454499999998</v>
      </c>
      <c r="FT19" s="596">
        <f>[1]Hoja1!FB21</f>
        <v>20015.105999999996</v>
      </c>
      <c r="FU19" s="596">
        <f>[1]Hoja1!FD21</f>
        <v>6676.9115000000002</v>
      </c>
      <c r="FV19" s="596">
        <f>[1]Hoja1!FE21</f>
        <v>9880.5009999999984</v>
      </c>
      <c r="FW19" s="596">
        <f>[1]Hoja1!FF21</f>
        <v>11006.328</v>
      </c>
      <c r="FX19" s="596">
        <f>[1]Hoja1!FG21</f>
        <v>11222.734999999999</v>
      </c>
      <c r="FY19" s="596">
        <f>[1]Hoja1!FH21</f>
        <v>13421.626999999999</v>
      </c>
      <c r="FZ19" s="596">
        <f>[1]Hoja1!FI21</f>
        <v>15692.646999999999</v>
      </c>
      <c r="GA19" s="596">
        <f>[1]Hoja1!FJ21</f>
        <v>23511.680999999997</v>
      </c>
      <c r="GB19" s="596">
        <f>[1]Hoja1!FM21</f>
        <v>8908.0750000000007</v>
      </c>
      <c r="GC19" s="596">
        <f>[1]Hoja1!FN21</f>
        <v>13796.906499999999</v>
      </c>
      <c r="GD19" s="596">
        <f>[1]Hoja1!FO21</f>
        <v>11119.258</v>
      </c>
      <c r="GE19" s="596">
        <f>[1]Hoja1!FP21</f>
        <v>11189.718499999999</v>
      </c>
      <c r="GF19" s="596">
        <f>[1]Hoja1!FQ21</f>
        <v>14252.436</v>
      </c>
      <c r="GG19" s="596">
        <f>[1]Hoja1!FR21</f>
        <v>12984.29</v>
      </c>
      <c r="GH19" s="596">
        <f>[1]Hoja1!FS21</f>
        <v>18099.796000000002</v>
      </c>
      <c r="GI19" s="596">
        <f>[1]Hoja1!FU21</f>
        <v>7492.7710000000006</v>
      </c>
      <c r="GJ19" s="596">
        <f>[1]Hoja1!FV21</f>
        <v>7193.362000000001</v>
      </c>
      <c r="GK19" s="596">
        <f>[1]Hoja1!FW21</f>
        <v>8656.2740000000013</v>
      </c>
      <c r="GL19" s="596">
        <f>[1]Hoja1!FX21</f>
        <v>9765.0300000000007</v>
      </c>
      <c r="GM19" s="596">
        <f>[1]Hoja1!FY21</f>
        <v>11147.345000000001</v>
      </c>
      <c r="GN19" s="596">
        <f>[1]Hoja1!FZ21</f>
        <v>14258.737799999999</v>
      </c>
      <c r="GO19" s="596">
        <f>[1]Hoja1!GA21</f>
        <v>17257.387999999999</v>
      </c>
      <c r="GP19" s="596">
        <f>[1]Hoja1!GC21</f>
        <v>7764.2479999999996</v>
      </c>
      <c r="GQ19" s="596">
        <f>[1]Hoja1!GD21</f>
        <v>9198.1139999999996</v>
      </c>
      <c r="GR19" s="596">
        <f>[1]Hoja1!GE21</f>
        <v>6557.94</v>
      </c>
      <c r="GS19" s="596">
        <f>[1]Hoja1!GF21</f>
        <v>8711.2155000000002</v>
      </c>
      <c r="GT19" s="596">
        <f>[1]Hoja1!GG21</f>
        <v>12325.653999999999</v>
      </c>
      <c r="GU19" s="596">
        <f>[1]Hoja1!GH21</f>
        <v>12599.480499999998</v>
      </c>
      <c r="GV19" s="596">
        <f>[1]Hoja1!GI21</f>
        <v>17349.877499999999</v>
      </c>
      <c r="GW19" s="596">
        <f>[1]Hoja1!GK21</f>
        <v>6315.96</v>
      </c>
      <c r="GX19" s="596">
        <f>[1]Hoja1!GL21</f>
        <v>7360.9080000000004</v>
      </c>
      <c r="GY19" s="596">
        <f>[1]Hoja1!GM21</f>
        <v>8374.5360000000001</v>
      </c>
      <c r="GZ19" s="596">
        <f>[1]Hoja1!GN21</f>
        <v>11216.279999999999</v>
      </c>
      <c r="HA19" s="596">
        <f>[1]Hoja1!GO21</f>
        <v>10404.755999999999</v>
      </c>
      <c r="HB19" s="596">
        <f>[1]Hoja1!GP21</f>
        <v>12039.395999999999</v>
      </c>
      <c r="HC19" s="596">
        <f>[1]Hoja1!GQ21</f>
        <v>18479.590500000002</v>
      </c>
      <c r="HD19" s="596">
        <f>[1]Hoja1!GT21</f>
        <v>10966.824000000001</v>
      </c>
      <c r="HE19" s="596">
        <f>[1]Hoja1!GU21</f>
        <v>10751.208000000001</v>
      </c>
      <c r="HF19" s="596">
        <f>[1]Hoja1!GV21</f>
        <v>9691.152</v>
      </c>
      <c r="HG19" s="596">
        <f>[1]Hoja1!GW21</f>
        <v>13697.508000000002</v>
      </c>
      <c r="HH19" s="596">
        <f>[1]Hoja1!GX21</f>
        <v>9963.9240000000009</v>
      </c>
      <c r="HI19" s="596">
        <f>[1]Hoja1!GY21</f>
        <v>9468.0120000000006</v>
      </c>
      <c r="HJ19" s="596">
        <f>[1]Hoja1!GZ21</f>
        <v>19438.606</v>
      </c>
      <c r="HK19" s="596">
        <f>[1]Hoja1!HB21</f>
        <v>9241.1999999999989</v>
      </c>
      <c r="HL19" s="596">
        <f>[1]Hoja1!HC21</f>
        <v>7822.4140000000007</v>
      </c>
      <c r="HM19" s="596">
        <f>[1]Hoja1!HD21</f>
        <v>8593.375</v>
      </c>
      <c r="HN19" s="596">
        <f>[1]Hoja1!HE21</f>
        <v>8252.8024999999998</v>
      </c>
      <c r="HO19" s="596">
        <f>[1]Hoja1!HF21</f>
        <v>12335.831499999998</v>
      </c>
      <c r="HP19" s="596">
        <f>[1]Hoja1!HG21</f>
        <v>12292.58</v>
      </c>
      <c r="HQ19" s="596">
        <f>[1]Hoja1!HH21</f>
        <v>17857.994000000002</v>
      </c>
      <c r="HR19" s="596">
        <f>[1]Hoja1!HJ21</f>
        <v>6244.8</v>
      </c>
      <c r="HS19" s="596">
        <f>[1]Hoja1!HK21</f>
        <v>10421.987999999999</v>
      </c>
      <c r="HT19" s="596">
        <f>[1]Hoja1!HL21</f>
        <v>9758.003999999999</v>
      </c>
      <c r="HU19" s="596">
        <f>[1]Hoja1!HM21</f>
        <v>8768.76</v>
      </c>
      <c r="HV19" s="596">
        <f>[1]Hoja1!HN21</f>
        <v>10138.728000000001</v>
      </c>
      <c r="HW19" s="596">
        <f>[1]Hoja1!HO21</f>
        <v>12812.736000000001</v>
      </c>
      <c r="HX19" s="596">
        <f>[1]Hoja1!HP21</f>
        <v>18533.277000000002</v>
      </c>
      <c r="HY19" s="596">
        <f>[1]Hoja1!HR21</f>
        <v>7226.0249999999996</v>
      </c>
      <c r="HZ19" s="596">
        <f>[1]Hoja1!HS21</f>
        <v>9715.2119999999995</v>
      </c>
      <c r="IA19" s="596">
        <f>[1]Hoja1!HT21</f>
        <v>8485.8150000000005</v>
      </c>
      <c r="IB19" s="596">
        <f>[1]Hoja1!HU21</f>
        <v>8444.1359999999986</v>
      </c>
      <c r="IC19" s="596">
        <f>[1]Hoja1!HV21</f>
        <v>15615.948</v>
      </c>
      <c r="ID19" s="596">
        <f>[1]Hoja1!HW21</f>
        <v>17246.771999999997</v>
      </c>
      <c r="IE19" s="596">
        <f>[1]Hoja1!HX21</f>
        <v>14655.134</v>
      </c>
      <c r="IF19" s="596">
        <f>[1]Hoja1!IA21</f>
        <v>8525.4180000000015</v>
      </c>
      <c r="IG19" s="596">
        <f>[1]Hoja1!IB21</f>
        <v>8567.3060000000005</v>
      </c>
      <c r="IH19" s="596">
        <f>[1]Hoja1!IC21</f>
        <v>9690.648000000001</v>
      </c>
      <c r="II19" s="596">
        <f>[1]Hoja1!ID21</f>
        <v>11377.52</v>
      </c>
      <c r="IJ19" s="596">
        <f>[1]Hoja1!IE21</f>
        <v>7100.6404999999995</v>
      </c>
      <c r="IK19" s="596">
        <f>[1]Hoja1!IF21</f>
        <v>12639.251999999999</v>
      </c>
      <c r="IL19" s="596">
        <f>[1]Hoja1!IG21</f>
        <v>17899.667999999998</v>
      </c>
      <c r="IM19" s="596">
        <f>[1]Hoja1!II21</f>
        <v>8193.5040000000008</v>
      </c>
      <c r="IN19" s="596">
        <f>[1]Hoja1!IJ21</f>
        <v>10788.977999999999</v>
      </c>
      <c r="IO19" s="596">
        <f>[1]Hoja1!IK21</f>
        <v>5668.4430000000002</v>
      </c>
      <c r="IP19" s="596">
        <f>[1]Hoja1!IL21</f>
        <v>5485.9970000000012</v>
      </c>
      <c r="IQ19" s="596">
        <f>[1]Hoja1!IM21</f>
        <v>12582.081</v>
      </c>
      <c r="IR19" s="596">
        <f>[1]Hoja1!IN21</f>
        <v>12124.462</v>
      </c>
      <c r="IS19" s="596">
        <f>[1]Hoja1!IO21</f>
        <v>18158.710499999997</v>
      </c>
      <c r="IT19" s="596">
        <f>[1]Hoja1!IQ21</f>
        <v>10431.751</v>
      </c>
      <c r="IU19" s="596">
        <f>[1]Hoja1!IR21</f>
        <v>10047.873000000001</v>
      </c>
      <c r="IV19" s="596">
        <f>[1]Hoja1!IS21</f>
        <v>10946.87</v>
      </c>
      <c r="IW19" s="596">
        <f>[1]Hoja1!IT21</f>
        <v>14098.392</v>
      </c>
      <c r="IX19" s="596">
        <f>[1]Hoja1!IU21</f>
        <v>10471.451499999999</v>
      </c>
      <c r="IY19" s="596">
        <f>[1]Hoja1!IV21</f>
        <v>11295.551999999998</v>
      </c>
      <c r="IZ19" s="596">
        <f>[1]Hoja1!IW21</f>
        <v>18193.392</v>
      </c>
      <c r="JA19" s="596">
        <f>[1]Hoja1!IY21</f>
        <v>5744.9514999999992</v>
      </c>
      <c r="JB19" s="596">
        <f>[1]Hoja1!IZ21</f>
        <v>5975.8369999999995</v>
      </c>
      <c r="JC19" s="596">
        <f>[1]Hoja1!JA21</f>
        <v>6103.4539999999988</v>
      </c>
      <c r="JD19" s="596">
        <f>[1]Hoja1!JB21</f>
        <v>8285.2199999999993</v>
      </c>
      <c r="JE19" s="596">
        <f>[1]Hoja1!JC21</f>
        <v>10020.492</v>
      </c>
      <c r="JF19" s="596">
        <f>[1]Hoja1!JD21</f>
        <v>11165.752499999999</v>
      </c>
      <c r="JG19" s="596">
        <f>[1]Hoja1!JE21</f>
        <v>16647.521000000001</v>
      </c>
      <c r="JH19" s="596">
        <f>[1]Hoja1!JG21</f>
        <v>7821.8759999999993</v>
      </c>
      <c r="JI19" s="596">
        <f>[1]Hoja1!JH21</f>
        <v>9773.1479999999992</v>
      </c>
      <c r="JJ19" s="596">
        <f>[1]Hoja1!JI21</f>
        <v>8827.0260000000017</v>
      </c>
      <c r="JK19" s="596">
        <f>[1]Hoja1!JJ21</f>
        <v>10015.74</v>
      </c>
      <c r="JL19" s="596">
        <f>[1]Hoja1!JK21</f>
        <v>8979.4639999999999</v>
      </c>
      <c r="JM19" s="596">
        <f>[1]Hoja1!JL21</f>
        <v>10344.384</v>
      </c>
      <c r="JN19" s="596">
        <f>[1]Hoja1!JM21</f>
        <v>18280.710000000003</v>
      </c>
      <c r="JO19" s="596">
        <f>[1]Hoja1!JP21</f>
        <v>6908.0440000000008</v>
      </c>
      <c r="JP19" s="596">
        <f>[1]Hoja1!JQ21</f>
        <v>7028.9230000000007</v>
      </c>
      <c r="JQ19" s="596">
        <f>[1]Hoja1!JR21</f>
        <v>10097.758999999998</v>
      </c>
      <c r="JR19" s="596">
        <f>[1]Hoja1!JS21</f>
        <v>7664.0999999999995</v>
      </c>
      <c r="JS19" s="596">
        <f>[1]Hoja1!JT21</f>
        <v>8910.4319999999989</v>
      </c>
      <c r="JT19" s="596">
        <f>[1]Hoja1!JU21</f>
        <v>15912.273999999999</v>
      </c>
      <c r="JU19" s="596">
        <f>[1]Hoja1!JV21</f>
        <v>19664.457999999999</v>
      </c>
      <c r="JV19" s="596">
        <f>[1]Hoja1!JX21</f>
        <v>6882.4432999999999</v>
      </c>
      <c r="JW19" s="596">
        <f>[1]Hoja1!JY21</f>
        <v>8461.4750000000004</v>
      </c>
      <c r="JX19" s="596">
        <f>[1]Hoja1!JZ21</f>
        <v>7387.232</v>
      </c>
      <c r="JY19" s="596">
        <f>[1]Hoja1!KA21</f>
        <v>7969.0680000000002</v>
      </c>
      <c r="JZ19" s="596">
        <f>[1]Hoja1!KB21</f>
        <v>8268.9880000000012</v>
      </c>
      <c r="KA19" s="596">
        <f>[1]Hoja1!KC21</f>
        <v>13076.465999999999</v>
      </c>
      <c r="KB19" s="596">
        <f>[1]Hoja1!KD21</f>
        <v>18267.106</v>
      </c>
      <c r="KC19" s="596">
        <f>[1]Hoja1!KF21</f>
        <v>5976.36</v>
      </c>
      <c r="KD19" s="596">
        <f>[1]Hoja1!KG21</f>
        <v>8746.4189999999999</v>
      </c>
      <c r="KE19" s="596">
        <f>[1]Hoja1!KH21</f>
        <v>8326.0125000000007</v>
      </c>
      <c r="KF19" s="596">
        <f>[1]Hoja1!KI21</f>
        <v>10545.782000000001</v>
      </c>
      <c r="KG19" s="596">
        <f>[1]Hoja1!KJ21</f>
        <v>8992.1640000000007</v>
      </c>
      <c r="KH19" s="596">
        <f>[1]Hoja1!KK21</f>
        <v>15355.861499999999</v>
      </c>
      <c r="KI19" s="596">
        <f>[1]Hoja1!KL21</f>
        <v>15091.912000000002</v>
      </c>
      <c r="KJ19" s="596">
        <f>[1]Hoja1!KN21</f>
        <v>10679.564999999999</v>
      </c>
      <c r="KK19" s="596">
        <f>[1]Hoja1!KO21</f>
        <v>11285.699999999999</v>
      </c>
      <c r="KL19" s="596">
        <f>[1]Hoja1!KP21</f>
        <v>12687.864</v>
      </c>
      <c r="KM19" s="596">
        <f>[1]Hoja1!KQ21</f>
        <v>14411.736000000001</v>
      </c>
      <c r="KN19" s="596">
        <f>[1]Hoja1!KR21</f>
        <v>21266.377</v>
      </c>
      <c r="KO19" s="596">
        <f>[1]Hoja1!KS21</f>
        <v>25103.320000000003</v>
      </c>
      <c r="KP19" s="596">
        <f>[1]Hoja1!KT21</f>
        <v>32444.632000000001</v>
      </c>
      <c r="KQ19" s="596">
        <f>[1]Hoja1!KW21</f>
        <v>10516.968000000001</v>
      </c>
      <c r="KR19" s="596">
        <f>[1]Hoja1!KX21</f>
        <v>18243.071000000004</v>
      </c>
      <c r="KS19" s="596">
        <f>[1]Hoja1!KY21</f>
        <v>9172.0850000000009</v>
      </c>
      <c r="KT19" s="596">
        <f>[1]Hoja1!KZ21</f>
        <v>12078.972</v>
      </c>
      <c r="KU19" s="596">
        <f>[1]Hoja1!LA21</f>
        <v>11319.503999999999</v>
      </c>
      <c r="KV19" s="596">
        <f>[1]Hoja1!LB21</f>
        <v>14980.758</v>
      </c>
      <c r="KW19" s="596">
        <f>[1]Hoja1!LC21</f>
        <v>19759.355</v>
      </c>
      <c r="KX19" s="596">
        <f>[1]Hoja1!LE21</f>
        <v>7207.64</v>
      </c>
      <c r="KY19" s="596">
        <f>[1]Hoja1!LF21</f>
        <v>8507.003999999999</v>
      </c>
      <c r="KZ19" s="596">
        <f>[1]Hoja1!LG21</f>
        <v>6020.0480000000007</v>
      </c>
      <c r="LA19" s="596">
        <f>[1]Hoja1!LH21</f>
        <v>7502.2090000000007</v>
      </c>
      <c r="LB19" s="596">
        <f>[1]Hoja1!LI21</f>
        <v>14204.8125</v>
      </c>
      <c r="LC19" s="596">
        <f>[1]Hoja1!LJ21</f>
        <v>12932.238000000001</v>
      </c>
      <c r="LD19" s="596">
        <f>[1]Hoja1!LK21</f>
        <v>17049.6165</v>
      </c>
      <c r="LE19" s="596">
        <f>[1]Hoja1!LM21</f>
        <v>6235.4380000000001</v>
      </c>
      <c r="LF19" s="596">
        <f>[1]Hoja1!LN21</f>
        <v>5590.1399999999994</v>
      </c>
      <c r="LG19" s="596">
        <f>[1]Hoja1!LO21</f>
        <v>14611.789500000001</v>
      </c>
      <c r="LH19" s="596">
        <f>[1]Hoja1!LP21</f>
        <v>15020.125</v>
      </c>
      <c r="LI19" s="596">
        <f>[1]Hoja1!LQ21</f>
        <v>15279.516</v>
      </c>
      <c r="LJ19" s="596">
        <f>[1]Hoja1!LR21</f>
        <v>16836.936000000002</v>
      </c>
      <c r="LK19" s="596">
        <f>[1]Hoja1!LS21</f>
        <v>17663.784</v>
      </c>
      <c r="LL19" s="596">
        <f>[1]Hoja1!LU21</f>
        <v>6198.2579999999998</v>
      </c>
      <c r="LM19" s="596">
        <f>[1]Hoja1!LV21</f>
        <v>17842.154000000002</v>
      </c>
      <c r="LN19" s="596">
        <f>[1]Hoja1!LW21</f>
        <v>13308.251999999999</v>
      </c>
      <c r="LO19" s="596">
        <f>[1]Hoja1!LX21</f>
        <v>17105.28</v>
      </c>
      <c r="LP19" s="596">
        <f>[1]Hoja1!LY21</f>
        <v>17630.028999999999</v>
      </c>
      <c r="LQ19" s="596">
        <f>[1]Hoja1!LZ21</f>
        <v>17684.875</v>
      </c>
      <c r="LR19" s="596">
        <f>[1]Hoja1!MA21</f>
        <v>19157.523000000001</v>
      </c>
      <c r="LS19" s="596">
        <f>[1]Hoja1!MD21</f>
        <v>13172.387999999999</v>
      </c>
      <c r="LT19" s="596">
        <f>[1]Hoja1!ME21</f>
        <v>20572.713000000003</v>
      </c>
      <c r="LU19" s="596">
        <f>[1]Hoja1!MF21</f>
        <v>21928.343999999997</v>
      </c>
      <c r="LV19" s="596">
        <f>[1]Hoja1!MG21</f>
        <v>21621.589000000004</v>
      </c>
      <c r="LW19" s="596">
        <f>[1]Hoja1!MH21</f>
        <v>23901.944000000003</v>
      </c>
      <c r="LX19" s="596">
        <f>[1]Hoja1!MI21</f>
        <v>29838.039000000001</v>
      </c>
      <c r="LY19" s="596">
        <f>[1]Hoja1!MJ21</f>
        <v>31615.090500000002</v>
      </c>
      <c r="LZ19" s="596">
        <f>[1]Hoja1!ML21</f>
        <v>45198.541500000007</v>
      </c>
      <c r="MA19" s="596">
        <f>[1]Hoja1!MM21</f>
        <v>26252.331000000002</v>
      </c>
      <c r="MB19" s="596">
        <f>[1]Hoja1!MN21</f>
        <v>27755.626500000002</v>
      </c>
      <c r="MC19" s="596">
        <f>[1]Hoja1!MO21</f>
        <v>38980.641000000003</v>
      </c>
      <c r="MD19" s="596">
        <f>[1]Hoja1!MP21</f>
        <v>27024.6024</v>
      </c>
      <c r="ME19" s="596">
        <f>[1]Hoja1!MQ21</f>
        <v>35367.612000000001</v>
      </c>
      <c r="MF19" s="596">
        <f>[1]Hoja1!MR21</f>
        <v>43614.473800000007</v>
      </c>
      <c r="MG19" s="596">
        <f>[1]Hoja1!MT21</f>
        <v>20440.088500000002</v>
      </c>
      <c r="MH19" s="596">
        <f>[1]Hoja1!MU21</f>
        <v>26892.06</v>
      </c>
      <c r="MI19" s="596">
        <f>[1]Hoja1!MV21</f>
        <v>30169.421999999995</v>
      </c>
      <c r="MJ19" s="596">
        <f>[1]Hoja1!MW21</f>
        <v>34952.603999999999</v>
      </c>
      <c r="MK19" s="596">
        <f>[1]Hoja1!MX21</f>
        <v>39008.584799999997</v>
      </c>
      <c r="ML19" s="596">
        <f>[1]Hoja1!MY21</f>
        <v>33102.888000000006</v>
      </c>
      <c r="MM19" s="596">
        <f>[1]Hoja1!MZ21</f>
        <v>55249.948800000006</v>
      </c>
      <c r="MN19" s="596">
        <f>[1]Hoja1!NB21</f>
        <v>36236.959000000003</v>
      </c>
      <c r="MO19" s="596">
        <f>[1]Hoja1!NC21</f>
        <v>38683.962499999994</v>
      </c>
      <c r="MP19" s="596">
        <f>[1]Hoja1!ND21</f>
        <v>43238.136999999995</v>
      </c>
      <c r="MQ19" s="596">
        <f>[1]Hoja1!NE21</f>
        <v>48940.415999999997</v>
      </c>
      <c r="MR19" s="596">
        <f>[1]Hoja1!NF21</f>
        <v>65483.175600000002</v>
      </c>
      <c r="MS19" s="596">
        <f>[1]Hoja1!NG21</f>
        <v>84298.510999999999</v>
      </c>
      <c r="MT19" s="596">
        <f>[1]Hoja1!NH21</f>
        <v>79124.335500000001</v>
      </c>
      <c r="MU19" s="596">
        <f>[1]Hoja1!NJ21</f>
        <v>14152.015500000001</v>
      </c>
      <c r="MV19" s="596">
        <f>[1]Hoja1!NK21</f>
        <v>0</v>
      </c>
      <c r="MW19" s="596">
        <f>[1]Hoja1!NL21</f>
        <v>8442.9135000000006</v>
      </c>
      <c r="MX19" s="596">
        <f>[1]Hoja1!NM21</f>
        <v>14305.504500000001</v>
      </c>
      <c r="MY19" s="596">
        <f>[1]Hoja1!NN21</f>
        <v>13207.4985</v>
      </c>
      <c r="MZ19" s="596">
        <f>[1]Hoja1!NO21</f>
        <v>16763.9535</v>
      </c>
      <c r="NA19" s="596">
        <f>[1]Hoja1!NP21</f>
        <v>20620.624499999998</v>
      </c>
      <c r="NB19" s="596">
        <f>[1]Hoja1!NS21</f>
        <v>15340.258500000002</v>
      </c>
      <c r="NC19" s="596">
        <f>[1]Hoja1!NT21</f>
        <v>0</v>
      </c>
      <c r="ND19" s="596">
        <f>[1]Hoja1!NU21</f>
        <v>7753.5255000000006</v>
      </c>
      <c r="NE19" s="596">
        <f>[1]Hoja1!NV21</f>
        <v>10707.3855</v>
      </c>
      <c r="NF19" s="596">
        <f>[1]Hoja1!NW21</f>
        <v>11307.087000000001</v>
      </c>
      <c r="NG19" s="596">
        <f>[1]Hoja1!NX21</f>
        <v>18096.6185</v>
      </c>
      <c r="NH19" s="596">
        <f>[1]Hoja1!NY21</f>
        <v>19558.855</v>
      </c>
      <c r="NI19" s="596">
        <f>[1]Hoja1!OA21</f>
        <v>9630.2535000000007</v>
      </c>
      <c r="NJ19" s="596">
        <f>[1]Hoja1!OB21</f>
        <v>7146.5139999999992</v>
      </c>
      <c r="NK19" s="596">
        <f>[1]Hoja1!OC21</f>
        <v>10941.892500000002</v>
      </c>
      <c r="NL19" s="596">
        <f>[1]Hoja1!OD21</f>
        <v>12197.448</v>
      </c>
      <c r="NM19" s="596">
        <f>[1]Hoja1!OE21</f>
        <v>12800.546000000002</v>
      </c>
      <c r="NN19" s="596">
        <f>[1]Hoja1!OF21</f>
        <v>14096.676000000001</v>
      </c>
      <c r="NO19" s="596">
        <f>[1]Hoja1!OG21</f>
        <v>17583.918000000001</v>
      </c>
      <c r="NP19" s="596">
        <f>[1]Hoja1!OI21</f>
        <v>10002.552</v>
      </c>
      <c r="NQ19" s="596">
        <f>[1]Hoja1!OJ21</f>
        <v>7862.6130000000003</v>
      </c>
      <c r="NR19" s="596">
        <f>[1]Hoja1!OK21</f>
        <v>12698.719000000003</v>
      </c>
      <c r="NS19" s="596">
        <f>[1]Hoja1!OL21</f>
        <v>11320.353000000001</v>
      </c>
      <c r="NT19" s="596">
        <f>[1]Hoja1!OM21</f>
        <v>10839.012000000001</v>
      </c>
      <c r="NU19" s="596">
        <f>[1]Hoja1!ON21</f>
        <v>14615.348000000002</v>
      </c>
      <c r="NV19" s="596">
        <f>[1]Hoja1!OO21</f>
        <v>15119.368200000001</v>
      </c>
      <c r="NW19" s="596">
        <f>[1]Hoja1!OQ21</f>
        <v>5025.384</v>
      </c>
      <c r="NX19" s="596">
        <f>[1]Hoja1!OR21</f>
        <v>10649.3205</v>
      </c>
      <c r="NY19" s="596">
        <f>[1]Hoja1!OS21</f>
        <v>7436.2089999999998</v>
      </c>
      <c r="NZ19" s="596">
        <f>[1]Hoja1!OT21</f>
        <v>7427.6150000000007</v>
      </c>
      <c r="OA19" s="596">
        <f>[1]Hoja1!OU21</f>
        <v>9143.728000000001</v>
      </c>
      <c r="OB19" s="596">
        <f>[1]Hoja1!OV21</f>
        <v>9940.3469999999998</v>
      </c>
      <c r="OC19" s="596">
        <f>[1]Hoja1!OW21</f>
        <v>13672.333500000001</v>
      </c>
      <c r="OD19" s="596">
        <f>[1]Hoja1!OY21</f>
        <v>4055.4030000000002</v>
      </c>
      <c r="OE19" s="596">
        <f>[1]Hoja1!OZ21</f>
        <v>8188.5929999999998</v>
      </c>
      <c r="OF19" s="596">
        <f>[1]Hoja1!PA21</f>
        <v>7449.3540000000012</v>
      </c>
      <c r="OG19" s="596">
        <f>[1]Hoja1!PB21</f>
        <v>9588.9776000000002</v>
      </c>
      <c r="OH19" s="596">
        <f>[1]Hoja1!PC21</f>
        <v>9581.7062000000005</v>
      </c>
      <c r="OI19" s="596">
        <f>[1]Hoja1!PD21</f>
        <v>10204.7435</v>
      </c>
      <c r="OJ19" s="596">
        <f>[1]Hoja1!PE21</f>
        <v>21423.969000000001</v>
      </c>
      <c r="OK19">
        <f>[2]SUC!B48</f>
        <v>11683.63125</v>
      </c>
      <c r="OL19">
        <f>[2]SUC!C48</f>
        <v>10510.536375</v>
      </c>
      <c r="OM19">
        <f>[2]SUC!D48</f>
        <v>11742.3225</v>
      </c>
      <c r="ON19">
        <f>[2]SUC!E48</f>
        <v>12568.0725</v>
      </c>
      <c r="OO19">
        <f>[2]SUC!F48</f>
        <v>13883.647500000001</v>
      </c>
      <c r="OP19">
        <f>[2]SUC!G48</f>
        <v>13538.23875</v>
      </c>
      <c r="OQ19">
        <f>[2]SUC!H48</f>
        <v>23660.021250000002</v>
      </c>
      <c r="OR19" s="712">
        <v>13552.41</v>
      </c>
      <c r="OS19" s="712">
        <v>9582.24</v>
      </c>
      <c r="OT19" s="712">
        <v>17094.21</v>
      </c>
      <c r="OU19" s="712">
        <v>18222.099999999999</v>
      </c>
      <c r="OV19" s="712">
        <v>12519.21</v>
      </c>
      <c r="OW19" s="712">
        <v>14107.13</v>
      </c>
      <c r="OX19" s="712">
        <v>17932.150000000001</v>
      </c>
      <c r="OY19" s="741">
        <v>7835</v>
      </c>
      <c r="OZ19" s="741">
        <v>13624</v>
      </c>
      <c r="PA19" s="741">
        <v>12773</v>
      </c>
      <c r="PB19" s="741">
        <v>8714</v>
      </c>
      <c r="PC19" s="741">
        <v>8865</v>
      </c>
      <c r="PD19" s="741">
        <v>9896</v>
      </c>
      <c r="PE19" s="741">
        <v>15021</v>
      </c>
      <c r="PF19" s="712">
        <v>15073.41</v>
      </c>
      <c r="PG19" s="712">
        <v>6939.3069999999998</v>
      </c>
      <c r="PH19" s="712">
        <v>11732.24</v>
      </c>
      <c r="PI19" s="712">
        <v>15491.62</v>
      </c>
      <c r="PJ19" s="712">
        <v>10726.74</v>
      </c>
      <c r="PK19" s="712">
        <v>13362.76</v>
      </c>
      <c r="PL19" s="712">
        <v>20956.84</v>
      </c>
      <c r="PM19" s="712">
        <v>8314.32</v>
      </c>
      <c r="PN19" s="712">
        <v>7729.34</v>
      </c>
      <c r="PO19" s="712">
        <v>8834.49</v>
      </c>
      <c r="PP19" s="712">
        <v>9939.4</v>
      </c>
      <c r="PQ19" s="712">
        <v>10609.41</v>
      </c>
      <c r="PR19" s="712">
        <v>10810.13</v>
      </c>
      <c r="PS19" s="712">
        <v>17037.46</v>
      </c>
      <c r="PT19" s="717">
        <v>9751.2281399999993</v>
      </c>
      <c r="PU19" s="717">
        <v>9079.5649599999997</v>
      </c>
      <c r="PV19" s="717">
        <v>10235.3091</v>
      </c>
      <c r="PW19" s="717">
        <v>10452.201499999999</v>
      </c>
      <c r="PX19" s="717">
        <v>11044.453100000001</v>
      </c>
      <c r="PY19" s="717">
        <v>10834.609899999999</v>
      </c>
      <c r="PZ19" s="717">
        <v>15789.233700000001</v>
      </c>
      <c r="QA19" s="108">
        <v>8097.09</v>
      </c>
      <c r="QB19" s="108">
        <v>8089.19</v>
      </c>
      <c r="QC19" s="108">
        <v>9452.7000000000007</v>
      </c>
      <c r="QD19" s="108">
        <v>10077.73</v>
      </c>
      <c r="QE19" s="108">
        <v>11641.84</v>
      </c>
      <c r="QF19" s="108">
        <v>11863.04</v>
      </c>
      <c r="QG19" s="108">
        <v>21063.83</v>
      </c>
      <c r="QH19" s="108">
        <v>10989.11</v>
      </c>
      <c r="QI19" s="108">
        <v>13905.93</v>
      </c>
      <c r="QJ19" s="108">
        <v>16652.150000000001</v>
      </c>
      <c r="QK19" s="108">
        <v>16736.97</v>
      </c>
      <c r="QL19" s="108">
        <v>17490.27</v>
      </c>
      <c r="QM19" s="108">
        <v>8115.78</v>
      </c>
      <c r="QN19" s="108">
        <v>16951.91</v>
      </c>
      <c r="QO19" s="596">
        <v>10952.53672</v>
      </c>
      <c r="QP19" s="596">
        <v>9771.9670900000001</v>
      </c>
      <c r="QQ19" s="596">
        <v>12777.522660000001</v>
      </c>
      <c r="QR19" s="596">
        <v>12355.176369999999</v>
      </c>
      <c r="QS19" s="596">
        <v>12323.7125</v>
      </c>
      <c r="QT19" s="596">
        <v>12152.826849999999</v>
      </c>
      <c r="QU19" s="596">
        <v>17996.428619999999</v>
      </c>
      <c r="QV19" s="712">
        <v>8346.74</v>
      </c>
      <c r="QW19" s="712">
        <v>7990.91</v>
      </c>
      <c r="QX19" s="712">
        <v>10373.61</v>
      </c>
      <c r="QY19" s="712">
        <v>11314.97</v>
      </c>
      <c r="QZ19" s="712">
        <v>12500.81</v>
      </c>
      <c r="RA19" s="712">
        <v>12590.52</v>
      </c>
      <c r="RB19" s="712">
        <v>19140.240000000002</v>
      </c>
      <c r="RC19" s="108">
        <v>9241.18</v>
      </c>
      <c r="RD19" s="108">
        <v>8755.94</v>
      </c>
      <c r="RE19" s="108">
        <v>10942.88</v>
      </c>
      <c r="RF19" s="108">
        <v>11604.18</v>
      </c>
      <c r="RG19" s="108">
        <v>13214.18</v>
      </c>
      <c r="RH19" s="108">
        <v>14063.61</v>
      </c>
      <c r="RI19" s="108">
        <v>24266.01</v>
      </c>
      <c r="RJ19" s="108">
        <v>13778.87</v>
      </c>
      <c r="RK19" s="108">
        <v>15334.15</v>
      </c>
      <c r="RL19" s="108">
        <v>18683.43</v>
      </c>
      <c r="RM19" s="108">
        <v>19800.3</v>
      </c>
      <c r="RN19" s="108">
        <v>24142.36</v>
      </c>
      <c r="RO19" s="108">
        <v>27682.76</v>
      </c>
      <c r="RP19" s="108">
        <v>46532.44</v>
      </c>
      <c r="RQ19">
        <v>22868.631509999999</v>
      </c>
      <c r="RR19">
        <v>17862.390869999999</v>
      </c>
      <c r="RS19">
        <v>18242.65178</v>
      </c>
      <c r="RT19">
        <v>12820.90713</v>
      </c>
      <c r="RU19">
        <v>13301.26123</v>
      </c>
      <c r="RV19">
        <v>14638.203810000001</v>
      </c>
      <c r="RW19">
        <v>25017.33007</v>
      </c>
      <c r="RX19">
        <v>12196.021930000001</v>
      </c>
      <c r="RY19">
        <v>12896.58181</v>
      </c>
      <c r="RZ19">
        <v>22217.611799999999</v>
      </c>
      <c r="SA19">
        <v>24606.80269</v>
      </c>
      <c r="SB19">
        <v>26229.953539999999</v>
      </c>
      <c r="SC19">
        <v>22939.7428</v>
      </c>
      <c r="SD19">
        <v>29073.799169999998</v>
      </c>
      <c r="SE19">
        <v>10539.00073</v>
      </c>
      <c r="SF19">
        <v>10031.77485</v>
      </c>
      <c r="SG19">
        <v>12704.69751</v>
      </c>
      <c r="SH19">
        <v>12466.07681</v>
      </c>
      <c r="SI19">
        <v>14194.83209</v>
      </c>
      <c r="SJ19">
        <v>13788.85224</v>
      </c>
      <c r="SK19">
        <v>20285.682130000001</v>
      </c>
      <c r="SL19" s="108">
        <v>9860.4699999999993</v>
      </c>
      <c r="SM19" s="108">
        <v>9209.6299999999992</v>
      </c>
      <c r="SN19" s="108">
        <v>11621.51</v>
      </c>
      <c r="SO19" s="108">
        <v>10342.58</v>
      </c>
      <c r="SP19" s="108">
        <v>11265.56</v>
      </c>
      <c r="SQ19" s="108">
        <v>12628.9</v>
      </c>
      <c r="SR19" s="108">
        <v>16396.7</v>
      </c>
      <c r="SS19" s="108">
        <v>8692.86</v>
      </c>
      <c r="ST19" s="108">
        <v>8246.86</v>
      </c>
      <c r="SU19" s="108">
        <v>9924.14</v>
      </c>
      <c r="SV19" s="108">
        <v>9943.4</v>
      </c>
      <c r="SW19" s="108">
        <v>11505.64</v>
      </c>
      <c r="SX19" s="108">
        <v>13216.46</v>
      </c>
      <c r="SY19" s="108">
        <v>18928.18</v>
      </c>
      <c r="SZ19" s="108">
        <v>10642.47</v>
      </c>
      <c r="TA19" s="108">
        <v>9719.34</v>
      </c>
      <c r="TB19" s="108">
        <v>11281.19</v>
      </c>
      <c r="TC19" s="108">
        <v>11601.31</v>
      </c>
      <c r="TD19" s="108">
        <v>11871.29</v>
      </c>
      <c r="TE19" s="108">
        <v>15120.12</v>
      </c>
      <c r="TF19" s="108">
        <v>24253.19</v>
      </c>
      <c r="TG19" s="108">
        <v>10644.76</v>
      </c>
      <c r="TH19" s="108">
        <v>10492.83</v>
      </c>
      <c r="TI19" s="108">
        <v>13039.34</v>
      </c>
      <c r="TJ19" s="108">
        <v>12112.33</v>
      </c>
      <c r="TK19" s="108">
        <v>12360.16</v>
      </c>
      <c r="TL19" s="108">
        <v>14537.11</v>
      </c>
      <c r="TM19" s="108">
        <v>22150.83</v>
      </c>
      <c r="TN19" s="596">
        <v>13118.905570000001</v>
      </c>
      <c r="TO19" s="596">
        <v>12915.340039999999</v>
      </c>
      <c r="TP19" s="596">
        <v>15229.04297</v>
      </c>
      <c r="TQ19" s="596">
        <v>12794.47559</v>
      </c>
      <c r="TR19" s="596">
        <v>14509.341899999999</v>
      </c>
      <c r="TS19" s="596">
        <v>15654.06934</v>
      </c>
      <c r="TT19" s="596">
        <v>23649.241989999999</v>
      </c>
      <c r="TU19" s="108">
        <v>10260.93</v>
      </c>
      <c r="TV19" s="108">
        <v>9459.64</v>
      </c>
      <c r="TW19" s="108">
        <v>12494.35</v>
      </c>
      <c r="TX19" s="108">
        <v>11843</v>
      </c>
      <c r="TY19" s="108">
        <v>11254.35</v>
      </c>
      <c r="TZ19" s="108">
        <v>12253.08</v>
      </c>
      <c r="UA19" s="108">
        <v>20058.47</v>
      </c>
      <c r="UB19" s="108">
        <v>10441.879999999999</v>
      </c>
      <c r="UC19" s="108">
        <v>11919.48</v>
      </c>
      <c r="UD19" s="108">
        <v>15450.16</v>
      </c>
      <c r="UE19" s="108">
        <v>15724.22</v>
      </c>
      <c r="UF19" s="108">
        <v>14027.61</v>
      </c>
      <c r="UG19" s="108">
        <v>16546.91</v>
      </c>
      <c r="UH19" s="108">
        <v>22822.27</v>
      </c>
      <c r="UI19" s="108">
        <v>12237.23</v>
      </c>
      <c r="UJ19" s="108">
        <v>11370.21</v>
      </c>
      <c r="UK19" s="108">
        <v>13220.64</v>
      </c>
      <c r="UL19" s="108">
        <v>13428.74</v>
      </c>
      <c r="UM19" s="108">
        <v>13605.45</v>
      </c>
      <c r="UN19" s="108">
        <v>14023.57</v>
      </c>
      <c r="UO19" s="108">
        <v>19599.28</v>
      </c>
      <c r="UP19" s="108">
        <v>11627.74</v>
      </c>
      <c r="UQ19" s="108">
        <v>10844.64</v>
      </c>
      <c r="UR19" s="108">
        <v>12150.76</v>
      </c>
      <c r="US19" s="108">
        <v>11896.36</v>
      </c>
      <c r="UT19" s="108">
        <v>12527.13</v>
      </c>
      <c r="UU19" s="108">
        <v>13228.35</v>
      </c>
      <c r="UV19" s="108">
        <v>20252.759999999998</v>
      </c>
      <c r="UW19" s="596">
        <v>10658.68125</v>
      </c>
      <c r="UX19" s="596">
        <v>10451.56465</v>
      </c>
      <c r="UY19" s="596">
        <v>12616.8</v>
      </c>
      <c r="UZ19" s="596">
        <v>12705.75195</v>
      </c>
      <c r="VA19" s="596">
        <v>12835.554099999999</v>
      </c>
      <c r="VB19" s="596">
        <v>14634.418750000001</v>
      </c>
      <c r="VC19" s="596">
        <v>23735.769530000001</v>
      </c>
      <c r="VD19" s="108">
        <v>9591.2099999999991</v>
      </c>
      <c r="VE19" s="108">
        <v>8928.4</v>
      </c>
      <c r="VF19" s="108">
        <v>11189.73</v>
      </c>
      <c r="VG19" s="108">
        <v>11345.74</v>
      </c>
      <c r="VH19" s="108">
        <v>13059.61</v>
      </c>
      <c r="VI19" s="108">
        <v>14328.01</v>
      </c>
      <c r="VJ19" s="108">
        <v>23588.880000000001</v>
      </c>
      <c r="VK19" s="108">
        <v>10953.47</v>
      </c>
      <c r="VL19" s="108">
        <v>10752.27</v>
      </c>
      <c r="VM19" s="108">
        <v>13036.86</v>
      </c>
      <c r="VN19" s="108">
        <v>12816.01</v>
      </c>
      <c r="VO19" s="108">
        <v>13226.67</v>
      </c>
      <c r="VP19" s="108">
        <v>12674.91</v>
      </c>
      <c r="VQ19" s="108">
        <v>17294.7</v>
      </c>
      <c r="VR19" s="108">
        <v>9395.9125399999994</v>
      </c>
      <c r="VS19" s="108">
        <v>9082.2681209999992</v>
      </c>
      <c r="VT19" s="108">
        <v>10418.553389999999</v>
      </c>
      <c r="VU19" s="108">
        <v>11266.19534</v>
      </c>
      <c r="VV19" s="108">
        <v>12504.45721</v>
      </c>
      <c r="VW19" s="108">
        <v>14064.87254</v>
      </c>
      <c r="VX19" s="108">
        <v>22132.646199999999</v>
      </c>
      <c r="VY19" s="752">
        <v>8367.0300000000007</v>
      </c>
      <c r="VZ19" s="752">
        <v>9709.69</v>
      </c>
      <c r="WA19" s="752">
        <v>11748.84</v>
      </c>
      <c r="WB19" s="752">
        <v>12029.31</v>
      </c>
      <c r="WC19" s="752">
        <v>12730.46</v>
      </c>
      <c r="WD19" s="752">
        <v>13874.89</v>
      </c>
      <c r="WE19" s="752">
        <v>20873.95</v>
      </c>
      <c r="WF19" s="108">
        <v>13937.81</v>
      </c>
      <c r="WG19" s="108">
        <v>20099.37</v>
      </c>
      <c r="WH19" s="108">
        <v>11001.2</v>
      </c>
      <c r="WI19" s="108">
        <v>10673.6</v>
      </c>
      <c r="WJ19" s="108">
        <v>12533.24</v>
      </c>
      <c r="WK19" s="108">
        <v>11802.92</v>
      </c>
      <c r="WL19" s="108">
        <v>12424.54</v>
      </c>
      <c r="WM19" s="108">
        <v>10512.63</v>
      </c>
      <c r="WN19" s="108">
        <v>10083.52</v>
      </c>
      <c r="WO19" s="108">
        <v>12116.53</v>
      </c>
      <c r="WP19" s="108">
        <v>12632.72</v>
      </c>
      <c r="WQ19" s="108">
        <v>13120.36</v>
      </c>
      <c r="WR19" s="108">
        <v>13323.07</v>
      </c>
      <c r="WS19" s="108">
        <v>20562.02</v>
      </c>
      <c r="WT19" s="108">
        <v>11064.7176</v>
      </c>
      <c r="WU19" s="108">
        <v>10538.418519999999</v>
      </c>
      <c r="WV19" s="108">
        <v>13530.0067</v>
      </c>
      <c r="WW19" s="108">
        <v>12999.48582</v>
      </c>
      <c r="WX19" s="108">
        <v>13697.476420000001</v>
      </c>
      <c r="WY19" s="108">
        <v>13683.72392</v>
      </c>
      <c r="WZ19" s="108">
        <v>20418.309140000001</v>
      </c>
      <c r="XA19" s="108">
        <v>11225.48</v>
      </c>
      <c r="XB19" s="108">
        <v>10484.17</v>
      </c>
      <c r="XC19" s="108">
        <v>12862.55</v>
      </c>
      <c r="XD19" s="108">
        <v>12492.26</v>
      </c>
      <c r="XE19" s="108">
        <v>13561.05</v>
      </c>
      <c r="XF19" s="108">
        <v>14464.49</v>
      </c>
      <c r="XG19" s="108">
        <v>19440.68</v>
      </c>
      <c r="XH19" s="108">
        <v>10395.67122</v>
      </c>
      <c r="XI19" s="108">
        <v>10019.19859</v>
      </c>
      <c r="XJ19" s="108">
        <v>12269.158960000001</v>
      </c>
      <c r="XK19" s="108">
        <v>12144.461010000001</v>
      </c>
      <c r="XL19" s="108">
        <v>13297.281220000001</v>
      </c>
      <c r="XM19" s="108">
        <v>13711.68685</v>
      </c>
      <c r="XN19" s="108">
        <v>20756.770530000002</v>
      </c>
      <c r="XO19" s="108">
        <v>21092.258549999999</v>
      </c>
      <c r="XP19" s="108">
        <v>11483.406349999999</v>
      </c>
      <c r="XQ19" s="108">
        <v>10199.431629999999</v>
      </c>
      <c r="XR19" s="108">
        <v>12157.77908</v>
      </c>
      <c r="XS19" s="108">
        <v>12137.29535</v>
      </c>
      <c r="XT19" s="108">
        <v>13015.286260000001</v>
      </c>
      <c r="XU19" s="108">
        <v>13183.41224</v>
      </c>
      <c r="XV19" s="108">
        <v>24026.89343</v>
      </c>
      <c r="XW19" s="108">
        <v>12428.32351</v>
      </c>
      <c r="XX19" s="108">
        <v>12113.1849</v>
      </c>
      <c r="XY19" s="108">
        <v>15405.269990000001</v>
      </c>
      <c r="XZ19" s="108">
        <v>15139.83736</v>
      </c>
      <c r="YA19" s="108">
        <v>15790.98544</v>
      </c>
      <c r="YB19" s="108">
        <v>15786.9701</v>
      </c>
      <c r="YC19" s="108">
        <v>17756.784769999998</v>
      </c>
      <c r="YD19" s="108">
        <v>12113.0088</v>
      </c>
      <c r="YE19" s="108">
        <v>11317.549580000001</v>
      </c>
      <c r="YF19" s="108">
        <v>14217.880709999999</v>
      </c>
      <c r="YG19" s="108">
        <v>14592.273880000001</v>
      </c>
      <c r="YH19" s="108">
        <v>17447.075239999998</v>
      </c>
      <c r="YI19" s="108">
        <v>23044.225009999998</v>
      </c>
      <c r="YJ19" s="108">
        <v>21545.599999999999</v>
      </c>
      <c r="YK19" s="108">
        <v>17949.71</v>
      </c>
      <c r="YL19" s="108">
        <v>16873.349999999999</v>
      </c>
      <c r="YM19" s="108">
        <v>22615.3</v>
      </c>
      <c r="YN19" s="108">
        <v>26424.7</v>
      </c>
      <c r="YO19" s="108">
        <v>28716.89</v>
      </c>
      <c r="YP19" s="108">
        <v>40187.65</v>
      </c>
      <c r="YQ19" s="108">
        <v>18313.5</v>
      </c>
      <c r="YR19" s="108">
        <v>15862.09</v>
      </c>
      <c r="YS19" s="108">
        <v>19322.91</v>
      </c>
      <c r="YT19" s="108">
        <v>20909.12</v>
      </c>
      <c r="YU19" s="108">
        <v>32156.78</v>
      </c>
      <c r="YV19" s="108">
        <v>12833.87</v>
      </c>
      <c r="YW19" s="108">
        <v>24802.54</v>
      </c>
      <c r="YX19" s="756" t="s">
        <v>656</v>
      </c>
      <c r="YY19" s="756" t="s">
        <v>657</v>
      </c>
      <c r="YZ19" s="756" t="s">
        <v>658</v>
      </c>
      <c r="ZA19" s="756" t="s">
        <v>659</v>
      </c>
      <c r="ZB19" s="756" t="s">
        <v>660</v>
      </c>
      <c r="ZC19" s="756" t="s">
        <v>661</v>
      </c>
      <c r="ZD19" s="756" t="s">
        <v>662</v>
      </c>
      <c r="ZE19">
        <v>11959</v>
      </c>
      <c r="ZF19">
        <v>10125</v>
      </c>
      <c r="ZG19">
        <v>11480</v>
      </c>
      <c r="ZH19">
        <v>18161</v>
      </c>
      <c r="ZI19">
        <v>25253</v>
      </c>
      <c r="ZJ19">
        <v>22115</v>
      </c>
      <c r="ZK19">
        <v>29248</v>
      </c>
      <c r="ZL19">
        <v>17945.650000000001</v>
      </c>
      <c r="ZM19">
        <v>17156.650000000001</v>
      </c>
      <c r="ZN19">
        <v>20309.599999999999</v>
      </c>
      <c r="ZO19">
        <v>22123.47</v>
      </c>
      <c r="ZP19">
        <v>22719.49</v>
      </c>
      <c r="ZQ19">
        <v>25379.919999999998</v>
      </c>
      <c r="ZR19">
        <v>38508.5</v>
      </c>
      <c r="ZS19" s="108">
        <f>24029.36-3000</f>
        <v>21029.360000000001</v>
      </c>
      <c r="ZT19" s="108">
        <v>25092.73</v>
      </c>
      <c r="ZU19" s="108">
        <v>30370.87</v>
      </c>
      <c r="ZV19" s="108">
        <f>31369.74+3000</f>
        <v>34369.740000000005</v>
      </c>
      <c r="ZW19" s="108">
        <v>38828.589999999997</v>
      </c>
      <c r="ZX19" s="108">
        <v>38769.1</v>
      </c>
      <c r="ZY19" s="108">
        <v>49844.68</v>
      </c>
      <c r="ZZ19" s="108">
        <v>27664.665136549262</v>
      </c>
      <c r="AAA19" s="108">
        <v>25457.958635507359</v>
      </c>
      <c r="AAB19" s="108">
        <v>23680.451864671308</v>
      </c>
      <c r="AAC19" s="108">
        <v>26869.535382891496</v>
      </c>
      <c r="AAD19" s="108">
        <v>29663.89943107251</v>
      </c>
      <c r="AAE19" s="108">
        <v>34550.53664637389</v>
      </c>
      <c r="AAF19" s="108">
        <v>54167.820261582841</v>
      </c>
      <c r="AAG19" s="108">
        <v>35965.017925915512</v>
      </c>
      <c r="AAH19" s="108">
        <v>33434.308824477099</v>
      </c>
      <c r="AAI19" s="108">
        <v>33508.240810346157</v>
      </c>
      <c r="AAJ19" s="108">
        <v>35969.393816937998</v>
      </c>
      <c r="AAK19" s="108">
        <v>41079.211632848339</v>
      </c>
      <c r="AAL19" s="108">
        <v>43404.762443351916</v>
      </c>
      <c r="AAM19" s="108">
        <v>63564.54528443145</v>
      </c>
      <c r="AAN19" s="596">
        <f>'Tabla de Proyecciones'!AAN19*1.032493958</f>
        <v>53284.408110308221</v>
      </c>
      <c r="AAO19" s="596">
        <v>47021.308705328171</v>
      </c>
      <c r="AAP19" s="596">
        <v>53867.611923423814</v>
      </c>
      <c r="AAQ19" s="596">
        <v>50727.375696144372</v>
      </c>
      <c r="AAR19" s="596">
        <v>53167.513598243568</v>
      </c>
      <c r="AAS19" s="596">
        <v>58069.489119648111</v>
      </c>
      <c r="AAT19" s="596">
        <v>77752.34</v>
      </c>
      <c r="AAU19" s="596">
        <f t="shared" ca="1" si="2"/>
        <v>66567.045559594902</v>
      </c>
      <c r="AAV19" s="596">
        <v>97100.242839991712</v>
      </c>
      <c r="AAW19" s="596">
        <f t="shared" ca="1" si="2"/>
        <v>58975.701966173277</v>
      </c>
      <c r="AAX19" s="348">
        <v>0</v>
      </c>
      <c r="AAY19" s="596">
        <f t="shared" ca="1" si="2"/>
        <v>21993.911276185092</v>
      </c>
      <c r="AAZ19" s="596">
        <f t="shared" ca="1" si="2"/>
        <v>20493.374470196355</v>
      </c>
      <c r="ABA19" s="596">
        <f t="shared" ca="1" si="2"/>
        <v>27981.457920360819</v>
      </c>
      <c r="ABB19" s="596">
        <f t="shared" ca="1" si="2"/>
        <v>16367.226096965725</v>
      </c>
      <c r="ABC19" s="596">
        <f t="shared" ca="1" si="2"/>
        <v>14731.649456467807</v>
      </c>
      <c r="ABD19" s="596">
        <f t="shared" ca="1" si="2"/>
        <v>18014.635802873323</v>
      </c>
      <c r="ABE19" s="348">
        <v>0</v>
      </c>
      <c r="ABF19" s="596">
        <f t="shared" ca="1" si="2"/>
        <v>16547.918993267016</v>
      </c>
      <c r="ABG19" s="596">
        <f t="shared" ca="1" si="2"/>
        <v>14812.946717195766</v>
      </c>
      <c r="ABH19" s="596">
        <f t="shared" ca="1" si="2"/>
        <v>12963.516933150902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</row>
    <row r="20" spans="1:767" s="475" customFormat="1">
      <c r="A20" s="610" t="s">
        <v>27</v>
      </c>
      <c r="B20" s="609">
        <f>H53*B$33</f>
        <v>0</v>
      </c>
      <c r="C20" s="609">
        <f>H53*C$33</f>
        <v>13268.019110976002</v>
      </c>
      <c r="D20" s="609">
        <f>H53*D$33</f>
        <v>12515.802180504001</v>
      </c>
      <c r="E20" s="609">
        <f>H53*E$33</f>
        <v>11292.316811664001</v>
      </c>
      <c r="F20" s="609">
        <f>H53*F$33</f>
        <v>12488.613616752002</v>
      </c>
      <c r="G20" s="609">
        <f>H53*G$33</f>
        <v>16068.441177432001</v>
      </c>
      <c r="H20" s="609">
        <f>H53*H$33</f>
        <v>24995.352942672002</v>
      </c>
      <c r="I20" s="609">
        <f>O53*I$33</f>
        <v>7712.0879512949996</v>
      </c>
      <c r="J20" s="609">
        <f>O53*J$33</f>
        <v>7537.2547231799999</v>
      </c>
      <c r="K20" s="609">
        <f>O53*K$33</f>
        <v>7647.3349038449996</v>
      </c>
      <c r="L20" s="609">
        <f>O53*L$33</f>
        <v>7478.9769804750003</v>
      </c>
      <c r="M20" s="609">
        <f>O53*M$33</f>
        <v>8275.4394641099989</v>
      </c>
      <c r="N20" s="609">
        <f>O53*N$33</f>
        <v>10185.654363885</v>
      </c>
      <c r="O20" s="609">
        <f>O53*O$33</f>
        <v>15916.299063209999</v>
      </c>
      <c r="P20" s="609">
        <f>V53*P$33</f>
        <v>13000.295038079999</v>
      </c>
      <c r="Q20" s="609">
        <f>V53*Q$33</f>
        <v>13895.77727328</v>
      </c>
      <c r="R20" s="609">
        <f>V53*R$33</f>
        <v>12062.672462400002</v>
      </c>
      <c r="S20" s="609">
        <f>V53*S$33</f>
        <v>12378.725016</v>
      </c>
      <c r="T20" s="609">
        <f>V53*T$33</f>
        <v>13189.926570240001</v>
      </c>
      <c r="U20" s="609">
        <f>V53*U$33</f>
        <v>16698.109915200002</v>
      </c>
      <c r="V20" s="609">
        <f>V53*V$33</f>
        <v>24125.344924800003</v>
      </c>
      <c r="W20" s="609">
        <f>AC53*W$33</f>
        <v>11217.823352400002</v>
      </c>
      <c r="X20" s="609">
        <f>AC53*X$33</f>
        <v>11990.525933400002</v>
      </c>
      <c r="Y20" s="609">
        <f>AC53*Y$33</f>
        <v>10408.758297000002</v>
      </c>
      <c r="Z20" s="609">
        <f>AC53*Z$33</f>
        <v>10681.476855000001</v>
      </c>
      <c r="AA20" s="609">
        <f>AC53*AA$33</f>
        <v>11381.454487200002</v>
      </c>
      <c r="AB20" s="609">
        <f>AC53*AB$33</f>
        <v>14408.630481000002</v>
      </c>
      <c r="AC20" s="609">
        <f>AC53*AC$33</f>
        <v>20817.516594000004</v>
      </c>
      <c r="AD20" s="609">
        <f>AJ53*AD$33</f>
        <v>10818.2504367</v>
      </c>
      <c r="AE20" s="609">
        <f>AJ53*AE$33</f>
        <v>10573.000426800001</v>
      </c>
      <c r="AF20" s="609">
        <f>AJ53*AF$33</f>
        <v>10727.4170997</v>
      </c>
      <c r="AG20" s="609">
        <f>AJ53*AG$33</f>
        <v>10491.2504235</v>
      </c>
      <c r="AH20" s="609">
        <f>AJ53*AH$33</f>
        <v>11608.500468599999</v>
      </c>
      <c r="AI20" s="609">
        <f>AJ53*AI$33</f>
        <v>14288.0839101</v>
      </c>
      <c r="AJ20" s="609">
        <f>AJ53*AJ$33</f>
        <v>22326.834234599999</v>
      </c>
      <c r="AK20" s="609">
        <f>AQ53*AK$33</f>
        <v>16775.372605162502</v>
      </c>
      <c r="AL20" s="609">
        <f>AQ53*AL$33</f>
        <v>16395.074485650002</v>
      </c>
      <c r="AM20" s="609">
        <f>AQ53*AM$33</f>
        <v>16634.521449787502</v>
      </c>
      <c r="AN20" s="609">
        <f>AQ53*AN$33</f>
        <v>16268.308445812505</v>
      </c>
      <c r="AO20" s="609">
        <f>AQ53*AO$33</f>
        <v>18000.777656925002</v>
      </c>
      <c r="AP20" s="609">
        <f>AQ53*AP$33</f>
        <v>22155.886740487505</v>
      </c>
      <c r="AQ20" s="609">
        <f>AQ53*AQ$33</f>
        <v>34621.213991175006</v>
      </c>
      <c r="AR20" s="609">
        <f>[1]Hoja1!D22</f>
        <v>23267.14</v>
      </c>
      <c r="AS20" s="609">
        <f>[1]Hoja1!E22</f>
        <v>26591.02</v>
      </c>
      <c r="AT20" s="609">
        <f>[1]Hoja1!F22</f>
        <v>29747.21</v>
      </c>
      <c r="AU20" s="609">
        <f>[1]Hoja1!G22</f>
        <v>11430.44</v>
      </c>
      <c r="AV20" s="609">
        <f>[1]Hoja1!H22</f>
        <v>12801.11</v>
      </c>
      <c r="AW20" s="609">
        <f>[1]Hoja1!I22</f>
        <v>18171.09</v>
      </c>
      <c r="AX20" s="609">
        <f>[1]Hoja1!J22</f>
        <v>20464</v>
      </c>
      <c r="AY20" s="609">
        <f>[1]Hoja1!L22</f>
        <v>13024.32</v>
      </c>
      <c r="AZ20" s="609">
        <f>[1]Hoja1!M22</f>
        <v>12716.54</v>
      </c>
      <c r="BA20" s="609">
        <f>[1]Hoja1!N22</f>
        <v>14849.76</v>
      </c>
      <c r="BB20" s="609">
        <f>[1]Hoja1!O22</f>
        <v>11523.64</v>
      </c>
      <c r="BC20" s="609">
        <f>[1]Hoja1!P22</f>
        <v>12687.93</v>
      </c>
      <c r="BD20" s="609">
        <f>[1]Hoja1!Q22</f>
        <v>19496.759999999998</v>
      </c>
      <c r="BE20" s="609">
        <f>[1]Hoja1!R22</f>
        <v>27916.49</v>
      </c>
      <c r="BF20" s="609">
        <f>[1]Hoja1!U22</f>
        <v>10409.120000000001</v>
      </c>
      <c r="BG20" s="609">
        <f>[1]Hoja1!V22</f>
        <v>7823.7</v>
      </c>
      <c r="BH20" s="609">
        <f>[1]Hoja1!W22</f>
        <v>8232.2099999999991</v>
      </c>
      <c r="BI20" s="609">
        <f>[1]Hoja1!X22</f>
        <v>8808.68</v>
      </c>
      <c r="BJ20" s="609">
        <f>[1]Hoja1!Y22</f>
        <v>9181.3700000000008</v>
      </c>
      <c r="BK20" s="609">
        <f>[1]Hoja1!Z22</f>
        <v>16239.54</v>
      </c>
      <c r="BL20" s="609">
        <f>[1]Hoja1!AA22</f>
        <v>25320.53</v>
      </c>
      <c r="BM20" s="609">
        <f>[1]Hoja1!AC22</f>
        <v>11423.45</v>
      </c>
      <c r="BN20" s="609">
        <f>[1]Hoja1!AD22</f>
        <v>8796.24</v>
      </c>
      <c r="BO20" s="609">
        <f>[1]Hoja1!AE22</f>
        <v>10899.74</v>
      </c>
      <c r="BP20" s="609">
        <f>[1]Hoja1!AF22</f>
        <v>8108.05</v>
      </c>
      <c r="BQ20" s="609">
        <f>[1]Hoja1!AG22</f>
        <v>12959.77</v>
      </c>
      <c r="BR20" s="609">
        <f>[1]Hoja1!AH22</f>
        <v>16270.9</v>
      </c>
      <c r="BS20" s="609">
        <f>[1]Hoja1!AI22</f>
        <v>26679.38</v>
      </c>
      <c r="BT20" s="609">
        <f>[1]Hoja1!AK22</f>
        <v>13284.2268</v>
      </c>
      <c r="BU20" s="609">
        <f>[1]Hoja1!AL22</f>
        <v>12856.017600000001</v>
      </c>
      <c r="BV20" s="609">
        <f>[1]Hoja1!AM22</f>
        <v>11964.601000000001</v>
      </c>
      <c r="BW20" s="609">
        <f>[1]Hoja1!AN22</f>
        <v>10021.833000000001</v>
      </c>
      <c r="BX20" s="609">
        <f>[1]Hoja1!AO22</f>
        <v>12281.7125</v>
      </c>
      <c r="BY20" s="609">
        <f>[1]Hoja1!AP22</f>
        <v>16529.110999999997</v>
      </c>
      <c r="BZ20" s="609">
        <f>[1]Hoja1!AQ22</f>
        <v>21383.053999999996</v>
      </c>
      <c r="CA20" s="609">
        <f>[1]Hoja1!AS22</f>
        <v>16061.913</v>
      </c>
      <c r="CB20" s="609">
        <f>[1]Hoja1!AT22</f>
        <v>9270.2060000000001</v>
      </c>
      <c r="CC20" s="609">
        <f>[1]Hoja1!AU22</f>
        <v>7809.7470000000012</v>
      </c>
      <c r="CD20" s="609">
        <f>[1]Hoja1!AV22</f>
        <v>10242.892</v>
      </c>
      <c r="CE20" s="609">
        <f>[1]Hoja1!AW22</f>
        <v>10938.488000000001</v>
      </c>
      <c r="CF20" s="609">
        <f>[1]Hoja1!AX22</f>
        <v>11912.212</v>
      </c>
      <c r="CG20" s="609">
        <f>[1]Hoja1!AY22</f>
        <v>26176.429799999998</v>
      </c>
      <c r="CH20" s="609">
        <f>[1]Hoja1!BA22</f>
        <v>9535.1024999999991</v>
      </c>
      <c r="CI20" s="609">
        <f>[1]Hoja1!BB22</f>
        <v>5964.8160000000007</v>
      </c>
      <c r="CJ20" s="609">
        <f>[1]Hoja1!BC22</f>
        <v>6489.6224999999995</v>
      </c>
      <c r="CK20" s="609">
        <f>[1]Hoja1!BD22</f>
        <v>10401.886</v>
      </c>
      <c r="CL20" s="609">
        <f>[1]Hoja1!BE22</f>
        <v>12453.373</v>
      </c>
      <c r="CM20" s="609">
        <f>[1]Hoja1!BF22</f>
        <v>19428.696</v>
      </c>
      <c r="CN20" s="609">
        <f>[1]Hoja1!BG22</f>
        <v>25514.207999999999</v>
      </c>
      <c r="CO20" s="609">
        <f>[1]Hoja1!BJ22</f>
        <v>10252.39</v>
      </c>
      <c r="CP20" s="609">
        <f>[1]Hoja1!BK22</f>
        <v>6292.56</v>
      </c>
      <c r="CQ20" s="609">
        <f>[1]Hoja1!BL22</f>
        <v>9298.77</v>
      </c>
      <c r="CR20" s="609">
        <f>[1]Hoja1!BM22</f>
        <v>8796.91</v>
      </c>
      <c r="CS20" s="609">
        <f>[1]Hoja1!BN22</f>
        <v>10411.18</v>
      </c>
      <c r="CT20" s="609">
        <f>[1]Hoja1!BO22</f>
        <v>15389.01</v>
      </c>
      <c r="CU20" s="609">
        <f>[1]Hoja1!BP22</f>
        <v>21587.63</v>
      </c>
      <c r="CV20" s="609">
        <f>[1]Hoja1!BR22</f>
        <v>16009.72</v>
      </c>
      <c r="CW20" s="609">
        <f>[1]Hoja1!BS22</f>
        <v>14575.87</v>
      </c>
      <c r="CX20" s="609">
        <f>[1]Hoja1!BT22</f>
        <v>10713.79</v>
      </c>
      <c r="CY20" s="609">
        <f>[1]Hoja1!BU22</f>
        <v>16460.05</v>
      </c>
      <c r="CZ20" s="609">
        <f>[1]Hoja1!BV22</f>
        <v>17759.599999999999</v>
      </c>
      <c r="DA20" s="609">
        <f>[1]Hoja1!BW22</f>
        <v>19681.86</v>
      </c>
      <c r="DB20" s="609">
        <f>[1]Hoja1!BX22</f>
        <v>22809.11</v>
      </c>
      <c r="DC20" s="609">
        <f>[1]Hoja1!BZ22</f>
        <v>12772.42</v>
      </c>
      <c r="DD20" s="609">
        <f>[1]Hoja1!CA22</f>
        <v>9006.0300000000007</v>
      </c>
      <c r="DE20" s="609">
        <f>[1]Hoja1!CB22</f>
        <v>12667.2</v>
      </c>
      <c r="DF20" s="609">
        <f>[1]Hoja1!CC22</f>
        <v>13687.64</v>
      </c>
      <c r="DG20" s="609">
        <f>[1]Hoja1!CD22</f>
        <v>11234.13</v>
      </c>
      <c r="DH20" s="609">
        <f>[1]Hoja1!CE22</f>
        <v>21804.720000000001</v>
      </c>
      <c r="DI20" s="609">
        <f>[1]Hoja1!CF22</f>
        <v>34543.94</v>
      </c>
      <c r="DJ20" s="609">
        <f>[1]Hoja1!CH22</f>
        <v>17868.400000000001</v>
      </c>
      <c r="DK20" s="609">
        <f>[1]Hoja1!CI22</f>
        <v>9491.52</v>
      </c>
      <c r="DL20" s="609">
        <f>[1]Hoja1!CJ22</f>
        <v>10303.66</v>
      </c>
      <c r="DM20" s="609">
        <f>[1]Hoja1!CK22</f>
        <v>14136.66</v>
      </c>
      <c r="DN20" s="609">
        <f>[1]Hoja1!CL22</f>
        <v>13338.33</v>
      </c>
      <c r="DO20" s="609">
        <f>[1]Hoja1!CM22</f>
        <v>29237.39</v>
      </c>
      <c r="DP20" s="609">
        <f>[1]Hoja1!CN22</f>
        <v>35421.760000000002</v>
      </c>
      <c r="DQ20" s="609">
        <f>[1]Hoja1!CQ22</f>
        <v>33881.68</v>
      </c>
      <c r="DR20" s="609">
        <f>[1]Hoja1!CR22</f>
        <v>16555.560000000001</v>
      </c>
      <c r="DS20" s="609">
        <f>[1]Hoja1!CS22</f>
        <v>12032.43</v>
      </c>
      <c r="DT20" s="609">
        <f>[1]Hoja1!CT22</f>
        <v>11583.02</v>
      </c>
      <c r="DU20" s="609">
        <f>[1]Hoja1!CU22</f>
        <v>18505.330000000002</v>
      </c>
      <c r="DV20" s="609">
        <f>[1]Hoja1!CV22</f>
        <v>18787.330000000002</v>
      </c>
      <c r="DW20" s="609">
        <f>[1]Hoja1!CW22</f>
        <v>36147.769999999997</v>
      </c>
      <c r="DX20" s="609">
        <f>[1]Hoja1!CY22</f>
        <v>15284.740800000001</v>
      </c>
      <c r="DY20" s="609">
        <f>[1]Hoja1!CZ22</f>
        <v>29201.854500000001</v>
      </c>
      <c r="DZ20" s="609">
        <f>[1]Hoja1!DA22</f>
        <v>32036.739000000001</v>
      </c>
      <c r="EA20" s="609">
        <f>[1]Hoja1!DB22</f>
        <v>24809.1</v>
      </c>
      <c r="EB20" s="609">
        <f>[1]Hoja1!DC22</f>
        <v>13148.707000000002</v>
      </c>
      <c r="EC20" s="609">
        <f>[1]Hoja1!DD22</f>
        <v>16335.220000000003</v>
      </c>
      <c r="ED20" s="609">
        <f>[1]Hoja1!DE22</f>
        <v>26556.519000000004</v>
      </c>
      <c r="EE20" s="609">
        <f>[1]Hoja1!DG22</f>
        <v>15527.551000000001</v>
      </c>
      <c r="EF20" s="609">
        <f>[1]Hoja1!DH22</f>
        <v>13819.78</v>
      </c>
      <c r="EG20" s="609">
        <f>[1]Hoja1!DI22</f>
        <v>8100.1515000000009</v>
      </c>
      <c r="EH20" s="609">
        <f>[1]Hoja1!DJ22</f>
        <v>8618.6204999999991</v>
      </c>
      <c r="EI20" s="609">
        <f>[1]Hoja1!DK22</f>
        <v>9585.8805000000011</v>
      </c>
      <c r="EJ20" s="609">
        <f>[1]Hoja1!DL22</f>
        <v>12449.157000000001</v>
      </c>
      <c r="EK20" s="609">
        <f>[1]Hoja1!DM22</f>
        <v>20650.360499999999</v>
      </c>
      <c r="EL20" s="609">
        <f>[1]Hoja1!DO22</f>
        <v>11179.367200000001</v>
      </c>
      <c r="EM20" s="609">
        <f>[1]Hoja1!DP22</f>
        <v>8062.5664000000006</v>
      </c>
      <c r="EN20" s="609">
        <f>[1]Hoja1!DQ22</f>
        <v>9907.6869999999981</v>
      </c>
      <c r="EO20" s="609">
        <f>[1]Hoja1!DR22</f>
        <v>9777.3830000000016</v>
      </c>
      <c r="EP20" s="609">
        <f>[1]Hoja1!DS22</f>
        <v>10644.883</v>
      </c>
      <c r="EQ20" s="609">
        <f>[1]Hoja1!DT22</f>
        <v>17907.047999999999</v>
      </c>
      <c r="ER20" s="609">
        <f>[1]Hoja1!DU22</f>
        <v>30372.562000000002</v>
      </c>
      <c r="ES20" s="596">
        <f>[1]Hoja1!DX22</f>
        <v>9911.0794999999998</v>
      </c>
      <c r="ET20" s="609">
        <f>[1]Hoja1!DY22</f>
        <v>9307.262999999999</v>
      </c>
      <c r="EU20" s="609">
        <f>[1]Hoja1!DZ22</f>
        <v>15894.153</v>
      </c>
      <c r="EV20" s="609">
        <f>[1]Hoja1!EA22</f>
        <v>10107.936</v>
      </c>
      <c r="EW20" s="609">
        <f>[1]Hoja1!EB22</f>
        <v>10210.221000000001</v>
      </c>
      <c r="EX20" s="609">
        <f>[1]Hoja1!EC22</f>
        <v>14918.662499999999</v>
      </c>
      <c r="EY20" s="609">
        <f>[1]Hoja1!ED22</f>
        <v>21701.189999999995</v>
      </c>
      <c r="EZ20" s="609">
        <f>[1]Hoja1!EF22</f>
        <v>9998.751000000002</v>
      </c>
      <c r="FA20" s="609">
        <f>[1]Hoja1!EG22</f>
        <v>12327.042000000001</v>
      </c>
      <c r="FB20" s="609">
        <f>[1]Hoja1!EH22</f>
        <v>11431.5285</v>
      </c>
      <c r="FC20" s="609">
        <f>[1]Hoja1!EI22</f>
        <v>9701.1180000000004</v>
      </c>
      <c r="FD20" s="609">
        <f>[1]Hoja1!EJ22</f>
        <v>13886.197500000002</v>
      </c>
      <c r="FE20" s="609">
        <f>[1]Hoja1!EK22</f>
        <v>15119.125</v>
      </c>
      <c r="FF20" s="609">
        <f>[1]Hoja1!EL22</f>
        <v>28990.177499999994</v>
      </c>
      <c r="FG20" s="609">
        <f>[1]Hoja1!EN22</f>
        <v>13134.572000000002</v>
      </c>
      <c r="FH20" s="609">
        <f>[1]Hoja1!EO22</f>
        <v>12138.819000000001</v>
      </c>
      <c r="FI20" s="609">
        <f>[1]Hoja1!EP22</f>
        <v>8561.4060000000009</v>
      </c>
      <c r="FJ20" s="609">
        <f>[1]Hoja1!EQ22</f>
        <v>16723.179</v>
      </c>
      <c r="FK20" s="609">
        <f>[1]Hoja1!ER22</f>
        <v>18027.444</v>
      </c>
      <c r="FL20" s="609">
        <f>[1]Hoja1!ES22</f>
        <v>20054.903999999999</v>
      </c>
      <c r="FM20" s="609">
        <f>[1]Hoja1!ET22</f>
        <v>26577.719000000001</v>
      </c>
      <c r="FN20" s="609">
        <f>[1]Hoja1!EV22</f>
        <v>16656.2595</v>
      </c>
      <c r="FO20" s="609">
        <f>[1]Hoja1!EW22</f>
        <v>9259.5614999999998</v>
      </c>
      <c r="FP20" s="609">
        <f>[1]Hoja1!EX22</f>
        <v>10701.967500000001</v>
      </c>
      <c r="FQ20" s="609">
        <f>[1]Hoja1!EY22</f>
        <v>8678.9115000000002</v>
      </c>
      <c r="FR20" s="609">
        <f>[1]Hoja1!EZ22</f>
        <v>10906.129500000001</v>
      </c>
      <c r="FS20" s="609">
        <f>[1]Hoja1!FA22</f>
        <v>17244.139500000001</v>
      </c>
      <c r="FT20" s="609">
        <f>[1]Hoja1!FB22</f>
        <v>29179.374000000003</v>
      </c>
      <c r="FU20" s="609">
        <f>[1]Hoja1!FD22</f>
        <v>17266.579000000002</v>
      </c>
      <c r="FV20" s="609">
        <f>[1]Hoja1!FE22</f>
        <v>10726.353000000001</v>
      </c>
      <c r="FW20" s="609">
        <f>[1]Hoja1!FF22</f>
        <v>18472.875499999998</v>
      </c>
      <c r="FX20" s="609">
        <f>[1]Hoja1!FG22</f>
        <v>15829.33</v>
      </c>
      <c r="FY20" s="609">
        <f>[1]Hoja1!FH22</f>
        <v>16468.6325</v>
      </c>
      <c r="FZ20" s="609">
        <f>[1]Hoja1!FI22</f>
        <v>24890.784</v>
      </c>
      <c r="GA20" s="609">
        <f>[1]Hoja1!FJ22</f>
        <v>30100.237999999998</v>
      </c>
      <c r="GB20" s="609">
        <f>[1]Hoja1!FM22</f>
        <v>14032.073000000002</v>
      </c>
      <c r="GC20" s="609">
        <f>[1]Hoja1!FN22</f>
        <v>15059.422499999999</v>
      </c>
      <c r="GD20" s="609">
        <f>[1]Hoja1!FO22</f>
        <v>12002.573</v>
      </c>
      <c r="GE20" s="609">
        <f>[1]Hoja1!FP22</f>
        <v>16703.554499999998</v>
      </c>
      <c r="GF20" s="609">
        <f>[1]Hoja1!FQ22</f>
        <v>13021.3925</v>
      </c>
      <c r="GG20" s="609">
        <f>[1]Hoja1!FR22</f>
        <v>13113.173999999999</v>
      </c>
      <c r="GH20" s="609">
        <f>[1]Hoja1!FS22</f>
        <v>24299.913999999997</v>
      </c>
      <c r="GI20" s="609">
        <f>[1]Hoja1!FU22</f>
        <v>12353.7945</v>
      </c>
      <c r="GJ20" s="609">
        <f>[1]Hoja1!FV22</f>
        <v>17505.368999999999</v>
      </c>
      <c r="GK20" s="609">
        <f>[1]Hoja1!FW22</f>
        <v>9191.8809999999994</v>
      </c>
      <c r="GL20" s="609">
        <f>[1]Hoja1!FX22</f>
        <v>14317.028499999999</v>
      </c>
      <c r="GM20" s="609">
        <f>[1]Hoja1!FY22</f>
        <v>15074.257499999998</v>
      </c>
      <c r="GN20" s="609">
        <f>[1]Hoja1!FZ22</f>
        <v>16096.8375</v>
      </c>
      <c r="GO20" s="609">
        <f>[1]Hoja1!GA22</f>
        <v>23526.611999999997</v>
      </c>
      <c r="GP20" s="609">
        <f>[1]Hoja1!GC22</f>
        <v>11386.98</v>
      </c>
      <c r="GQ20" s="609">
        <f>[1]Hoja1!GD22</f>
        <v>15191.672499999999</v>
      </c>
      <c r="GR20" s="609">
        <f>[1]Hoja1!GE22</f>
        <v>12396.125999999998</v>
      </c>
      <c r="GS20" s="609">
        <f>[1]Hoja1!GF22</f>
        <v>18102.299499999997</v>
      </c>
      <c r="GT20" s="609">
        <f>[1]Hoja1!GG22</f>
        <v>16203.200999999999</v>
      </c>
      <c r="GU20" s="609">
        <f>[1]Hoja1!GH22</f>
        <v>16078.414499999999</v>
      </c>
      <c r="GV20" s="609">
        <f>[1]Hoja1!GI22</f>
        <v>25382.960999999996</v>
      </c>
      <c r="GW20" s="609">
        <f>[1]Hoja1!GK22</f>
        <v>13128.093000000001</v>
      </c>
      <c r="GX20" s="609">
        <f>[1]Hoja1!GL22</f>
        <v>13674.359999999999</v>
      </c>
      <c r="GY20" s="609">
        <f>[1]Hoja1!GM22</f>
        <v>12771.336000000001</v>
      </c>
      <c r="GZ20" s="609">
        <f>[1]Hoja1!GN22</f>
        <v>12721.415999999999</v>
      </c>
      <c r="HA20" s="609">
        <f>[1]Hoja1!GO22</f>
        <v>12778.212</v>
      </c>
      <c r="HB20" s="609">
        <f>[1]Hoja1!GP22</f>
        <v>16632.359999999997</v>
      </c>
      <c r="HC20" s="609">
        <f>[1]Hoja1!GQ22</f>
        <v>28757.526000000002</v>
      </c>
      <c r="HD20" s="609">
        <f>[1]Hoja1!GT22</f>
        <v>16461.801499999998</v>
      </c>
      <c r="HE20" s="609">
        <f>[1]Hoja1!GU22</f>
        <v>11006.339499999998</v>
      </c>
      <c r="HF20" s="609">
        <f>[1]Hoja1!GV22</f>
        <v>9405.5280000000002</v>
      </c>
      <c r="HG20" s="609">
        <f>[1]Hoja1!GW22</f>
        <v>17092.592000000001</v>
      </c>
      <c r="HH20" s="609">
        <f>[1]Hoja1!GX22</f>
        <v>12405.1765</v>
      </c>
      <c r="HI20" s="609">
        <f>[1]Hoja1!GY22</f>
        <v>16963.187999999998</v>
      </c>
      <c r="HJ20" s="609">
        <f>[1]Hoja1!GZ22</f>
        <v>20351.969000000001</v>
      </c>
      <c r="HK20" s="609">
        <f>[1]Hoja1!HB22</f>
        <v>10083.007000000001</v>
      </c>
      <c r="HL20" s="609">
        <f>[1]Hoja1!HC22</f>
        <v>11285.516</v>
      </c>
      <c r="HM20" s="609">
        <f>[1]Hoja1!HD22</f>
        <v>8728.0830000000005</v>
      </c>
      <c r="HN20" s="609">
        <f>[1]Hoja1!HE22</f>
        <v>12790.392</v>
      </c>
      <c r="HO20" s="609">
        <f>[1]Hoja1!HF22</f>
        <v>14075.936799999999</v>
      </c>
      <c r="HP20" s="609">
        <f>[1]Hoja1!HG22</f>
        <v>17312.675999999999</v>
      </c>
      <c r="HQ20" s="609">
        <f>[1]Hoja1!HH22</f>
        <v>26077.029000000002</v>
      </c>
      <c r="HR20" s="609">
        <f>[1]Hoja1!HJ22</f>
        <v>12845.437000000002</v>
      </c>
      <c r="HS20" s="609">
        <f>[1]Hoja1!HK22</f>
        <v>12543.223000000002</v>
      </c>
      <c r="HT20" s="609">
        <f>[1]Hoja1!HL22</f>
        <v>10852.728000000001</v>
      </c>
      <c r="HU20" s="609">
        <f>[1]Hoja1!HM22</f>
        <v>17122.338499999998</v>
      </c>
      <c r="HV20" s="609">
        <f>[1]Hoja1!HN22</f>
        <v>16503.095999999998</v>
      </c>
      <c r="HW20" s="609">
        <f>[1]Hoja1!HO22</f>
        <v>22721.280000000002</v>
      </c>
      <c r="HX20" s="609">
        <f>[1]Hoja1!HP22</f>
        <v>28691.685000000001</v>
      </c>
      <c r="HY20" s="609">
        <f>[1]Hoja1!HR22</f>
        <v>20920.13</v>
      </c>
      <c r="HZ20" s="609">
        <f>[1]Hoja1!HS22</f>
        <v>18701</v>
      </c>
      <c r="IA20" s="609">
        <f>[1]Hoja1!HT22</f>
        <v>18297.837500000001</v>
      </c>
      <c r="IB20" s="609">
        <f>[1]Hoja1!HU22</f>
        <v>21159.292000000001</v>
      </c>
      <c r="IC20" s="609">
        <f>[1]Hoja1!HV22</f>
        <v>20325.407999999999</v>
      </c>
      <c r="ID20" s="609">
        <f>[1]Hoja1!HW22</f>
        <v>25881.648000000001</v>
      </c>
      <c r="IE20" s="609">
        <f>[1]Hoja1!HX22</f>
        <v>49368.584999999999</v>
      </c>
      <c r="IF20" s="609">
        <f>[1]Hoja1!IA22</f>
        <v>29320.909200000002</v>
      </c>
      <c r="IG20" s="609">
        <f>[1]Hoja1!IB22</f>
        <v>12781.996999999999</v>
      </c>
      <c r="IH20" s="609">
        <f>[1]Hoja1!IC22</f>
        <v>9016.7474999999995</v>
      </c>
      <c r="II20" s="609">
        <f>[1]Hoja1!ID22</f>
        <v>12835.1615</v>
      </c>
      <c r="IJ20" s="609">
        <f>[1]Hoja1!IE22</f>
        <v>13184.565999999999</v>
      </c>
      <c r="IK20" s="609">
        <f>[1]Hoja1!IF22</f>
        <v>14548.812</v>
      </c>
      <c r="IL20" s="609">
        <f>[1]Hoja1!IG22</f>
        <v>25164.449499999999</v>
      </c>
      <c r="IM20" s="609">
        <f>[1]Hoja1!II22</f>
        <v>19201.171000000002</v>
      </c>
      <c r="IN20" s="609">
        <f>[1]Hoja1!IJ22</f>
        <v>10087.32</v>
      </c>
      <c r="IO20" s="609">
        <f>[1]Hoja1!IK22</f>
        <v>10971.324000000001</v>
      </c>
      <c r="IP20" s="609">
        <f>[1]Hoja1!IL22</f>
        <v>9685.5499999999993</v>
      </c>
      <c r="IQ20" s="609">
        <f>[1]Hoja1!IM22</f>
        <v>15605.330000000002</v>
      </c>
      <c r="IR20" s="609">
        <f>[1]Hoja1!IN22</f>
        <v>17806.695</v>
      </c>
      <c r="IS20" s="609">
        <f>[1]Hoja1!IO22</f>
        <v>20127.460499999997</v>
      </c>
      <c r="IT20" s="609">
        <f>[1]Hoja1!IQ22</f>
        <v>16636.955999999998</v>
      </c>
      <c r="IU20" s="609">
        <f>[1]Hoja1!IR22</f>
        <v>12383.487500000001</v>
      </c>
      <c r="IV20" s="609">
        <f>[1]Hoja1!IS22</f>
        <v>13032.8125</v>
      </c>
      <c r="IW20" s="609">
        <f>[1]Hoja1!IT22</f>
        <v>14325.312</v>
      </c>
      <c r="IX20" s="609">
        <f>[1]Hoja1!IU22</f>
        <v>12141.171</v>
      </c>
      <c r="IY20" s="609">
        <f>[1]Hoja1!IV22</f>
        <v>13667.255999999999</v>
      </c>
      <c r="IZ20" s="609">
        <f>[1]Hoja1!IW22</f>
        <v>13749.077999999998</v>
      </c>
      <c r="JA20" s="609">
        <f>[1]Hoja1!IY22</f>
        <v>9287.268</v>
      </c>
      <c r="JB20" s="609">
        <f>[1]Hoja1!IZ22</f>
        <v>9770.1</v>
      </c>
      <c r="JC20" s="609">
        <f>[1]Hoja1!JA22</f>
        <v>8770.1999999999989</v>
      </c>
      <c r="JD20" s="609">
        <f>[1]Hoja1!JB22</f>
        <v>10920.023999999999</v>
      </c>
      <c r="JE20" s="609">
        <f>[1]Hoja1!JC22</f>
        <v>10629.624</v>
      </c>
      <c r="JF20" s="609">
        <f>[1]Hoja1!JD22</f>
        <v>14697.108</v>
      </c>
      <c r="JG20" s="609">
        <f>[1]Hoja1!JE22</f>
        <v>17254.271999999997</v>
      </c>
      <c r="JH20" s="609">
        <f>[1]Hoja1!JG22</f>
        <v>10221.145000000002</v>
      </c>
      <c r="JI20" s="609">
        <f>[1]Hoja1!JH22</f>
        <v>10038.371999999999</v>
      </c>
      <c r="JJ20" s="609">
        <f>[1]Hoja1!JI22</f>
        <v>8844.3550000000014</v>
      </c>
      <c r="JK20" s="609">
        <f>[1]Hoja1!JJ22</f>
        <v>7701.4260000000004</v>
      </c>
      <c r="JL20" s="609">
        <f>[1]Hoja1!JK22</f>
        <v>11049.878499999999</v>
      </c>
      <c r="JM20" s="609">
        <f>[1]Hoja1!JL22</f>
        <v>13500.744000000001</v>
      </c>
      <c r="JN20" s="609">
        <f>[1]Hoja1!JM22</f>
        <v>17011.874</v>
      </c>
      <c r="JO20" s="609">
        <f>[1]Hoja1!JP22</f>
        <v>17289.239000000001</v>
      </c>
      <c r="JP20" s="609">
        <f>[1]Hoja1!JQ22</f>
        <v>13082.928999999998</v>
      </c>
      <c r="JQ20" s="609">
        <f>[1]Hoja1!JR22</f>
        <v>8132.0199999999995</v>
      </c>
      <c r="JR20" s="609">
        <f>[1]Hoja1!JS22</f>
        <v>12520.463999999998</v>
      </c>
      <c r="JS20" s="609">
        <f>[1]Hoja1!JT22</f>
        <v>13524.455999999998</v>
      </c>
      <c r="JT20" s="609">
        <f>[1]Hoja1!JU22</f>
        <v>14218.212</v>
      </c>
      <c r="JU20" s="609">
        <f>[1]Hoja1!JV22</f>
        <v>26478.849600000005</v>
      </c>
      <c r="JV20" s="609">
        <f>[1]Hoja1!JX22</f>
        <v>13098.228000000001</v>
      </c>
      <c r="JW20" s="609">
        <f>[1]Hoja1!JY22</f>
        <v>13548.038400000001</v>
      </c>
      <c r="JX20" s="609">
        <f>[1]Hoja1!JZ22</f>
        <v>12199.974999999999</v>
      </c>
      <c r="JY20" s="609">
        <f>[1]Hoja1!KA22</f>
        <v>13196.989000000001</v>
      </c>
      <c r="JZ20" s="609">
        <f>[1]Hoja1!KB22</f>
        <v>12725.675000000001</v>
      </c>
      <c r="KA20" s="609">
        <f>[1]Hoja1!KC22</f>
        <v>16291.632</v>
      </c>
      <c r="KB20" s="609">
        <f>[1]Hoja1!KD22</f>
        <v>33952.075500000006</v>
      </c>
      <c r="KC20" s="609">
        <f>[1]Hoja1!KF22</f>
        <v>21452.9175</v>
      </c>
      <c r="KD20" s="609">
        <f>[1]Hoja1!KG22</f>
        <v>14292.388000000001</v>
      </c>
      <c r="KE20" s="609">
        <f>[1]Hoja1!KH22</f>
        <v>14326.77</v>
      </c>
      <c r="KF20" s="609">
        <f>[1]Hoja1!KI22</f>
        <v>16306.752</v>
      </c>
      <c r="KG20" s="609">
        <f>[1]Hoja1!KJ22</f>
        <v>17006.004499999999</v>
      </c>
      <c r="KH20" s="609">
        <f>[1]Hoja1!KK22</f>
        <v>19791.744000000002</v>
      </c>
      <c r="KI20" s="609">
        <f>[1]Hoja1!KL22</f>
        <v>37096.505600000004</v>
      </c>
      <c r="KJ20" s="609">
        <f>[1]Hoja1!KN22</f>
        <v>21496.902000000002</v>
      </c>
      <c r="KK20" s="609">
        <f>[1]Hoja1!KO22</f>
        <v>15369.275</v>
      </c>
      <c r="KL20" s="609">
        <f>[1]Hoja1!KP22</f>
        <v>19373.900000000001</v>
      </c>
      <c r="KM20" s="609">
        <f>[1]Hoja1!KQ22</f>
        <v>23355.530000000002</v>
      </c>
      <c r="KN20" s="609">
        <f>[1]Hoja1!KR22</f>
        <v>26019.221499999996</v>
      </c>
      <c r="KO20" s="609">
        <f>[1]Hoja1!KS22</f>
        <v>29360.688000000006</v>
      </c>
      <c r="KP20" s="609">
        <f>[1]Hoja1!KT22</f>
        <v>44829.769600000007</v>
      </c>
      <c r="KQ20" s="609">
        <f>[1]Hoja1!KW22</f>
        <v>26832.432499999995</v>
      </c>
      <c r="KR20" s="609">
        <f>[1]Hoja1!KX22</f>
        <v>25454.693000000003</v>
      </c>
      <c r="KS20" s="609">
        <f>[1]Hoja1!KY22</f>
        <v>18426.6685</v>
      </c>
      <c r="KT20" s="609">
        <f>[1]Hoja1!KZ22</f>
        <v>21398.038499999999</v>
      </c>
      <c r="KU20" s="609">
        <f>[1]Hoja1!LA22</f>
        <v>11670.451000000001</v>
      </c>
      <c r="KV20" s="609">
        <f>[1]Hoja1!LB22</f>
        <v>17459.871000000003</v>
      </c>
      <c r="KW20" s="609">
        <f>[1]Hoja1!LC22</f>
        <v>21994.646999999997</v>
      </c>
      <c r="KX20" s="609">
        <f>[1]Hoja1!LE22</f>
        <v>17634.718500000003</v>
      </c>
      <c r="KY20" s="609">
        <f>[1]Hoja1!LF22</f>
        <v>10706.291999999999</v>
      </c>
      <c r="KZ20" s="609">
        <f>[1]Hoja1!LG22</f>
        <v>13439.04</v>
      </c>
      <c r="LA20" s="609">
        <f>[1]Hoja1!LH22</f>
        <v>10358.75</v>
      </c>
      <c r="LB20" s="609">
        <f>[1]Hoja1!LI22</f>
        <v>16030.465</v>
      </c>
      <c r="LC20" s="609">
        <f>[1]Hoja1!LJ22</f>
        <v>14170.008</v>
      </c>
      <c r="LD20" s="609">
        <f>[1]Hoja1!LK22</f>
        <v>25200.359999999997</v>
      </c>
      <c r="LE20" s="609">
        <f>[1]Hoja1!LM22</f>
        <v>18122.16</v>
      </c>
      <c r="LF20" s="609">
        <f>[1]Hoja1!LN22</f>
        <v>15398.591</v>
      </c>
      <c r="LG20" s="609">
        <f>[1]Hoja1!LO22</f>
        <v>23456.543000000001</v>
      </c>
      <c r="LH20" s="609">
        <f>[1]Hoja1!LP22</f>
        <v>19386.364500000003</v>
      </c>
      <c r="LI20" s="609">
        <f>[1]Hoja1!LQ22</f>
        <v>23177.134499999996</v>
      </c>
      <c r="LJ20" s="609">
        <f>[1]Hoja1!LR22</f>
        <v>23325.093499999995</v>
      </c>
      <c r="LK20" s="609">
        <f>[1]Hoja1!LS22</f>
        <v>40029.769499999995</v>
      </c>
      <c r="LL20" s="609">
        <f>[1]Hoja1!LU22</f>
        <v>25031.732</v>
      </c>
      <c r="LM20" s="609">
        <f>[1]Hoja1!LV22</f>
        <v>45342.118500000004</v>
      </c>
      <c r="LN20" s="609">
        <f>[1]Hoja1!LW22</f>
        <v>19829.575000000001</v>
      </c>
      <c r="LO20" s="609">
        <f>[1]Hoja1!LX22</f>
        <v>20970.035999999996</v>
      </c>
      <c r="LP20" s="609">
        <f>[1]Hoja1!LY22</f>
        <v>20166.113000000005</v>
      </c>
      <c r="LQ20" s="609">
        <f>[1]Hoja1!LZ22</f>
        <v>24386.087499999998</v>
      </c>
      <c r="LR20" s="609">
        <f>[1]Hoja1!MA22</f>
        <v>35578.067499999997</v>
      </c>
      <c r="LS20" s="609">
        <f>[1]Hoja1!MD22</f>
        <v>51974.118000000009</v>
      </c>
      <c r="LT20" s="609">
        <f>[1]Hoja1!ME22</f>
        <v>26901.948</v>
      </c>
      <c r="LU20" s="609">
        <f>[1]Hoja1!MF22</f>
        <v>31847.869999999995</v>
      </c>
      <c r="LV20" s="609">
        <f>[1]Hoja1!MG22</f>
        <v>36282.449999999997</v>
      </c>
      <c r="LW20" s="609">
        <f>[1]Hoja1!MH22</f>
        <v>46448.629500000003</v>
      </c>
      <c r="LX20" s="609">
        <f>[1]Hoja1!MI22</f>
        <v>47831.512999999999</v>
      </c>
      <c r="LY20" s="609">
        <f>[1]Hoja1!MJ22</f>
        <v>79096.426500000001</v>
      </c>
      <c r="LZ20" s="609">
        <f>[1]Hoja1!ML22</f>
        <v>140946.7605</v>
      </c>
      <c r="MA20" s="609">
        <f>[1]Hoja1!MM22</f>
        <v>47868.786</v>
      </c>
      <c r="MB20" s="609">
        <f>[1]Hoja1!MN22</f>
        <v>28858.713199999998</v>
      </c>
      <c r="MC20" s="609">
        <f>[1]Hoja1!MO22</f>
        <v>44558.22</v>
      </c>
      <c r="MD20" s="609">
        <f>[1]Hoja1!MP22</f>
        <v>47551.959000000003</v>
      </c>
      <c r="ME20" s="609">
        <f>[1]Hoja1!MQ22</f>
        <v>52064.530800000008</v>
      </c>
      <c r="MF20" s="609">
        <f>[1]Hoja1!MR22</f>
        <v>88554.414000000004</v>
      </c>
      <c r="MG20" s="609">
        <f>[1]Hoja1!MT22</f>
        <v>74058.912499999991</v>
      </c>
      <c r="MH20" s="609">
        <f>[1]Hoja1!MU22</f>
        <v>43623.906299999995</v>
      </c>
      <c r="MI20" s="609">
        <f>[1]Hoja1!MV22</f>
        <v>48596.955000000009</v>
      </c>
      <c r="MJ20" s="609">
        <f>[1]Hoja1!MW22</f>
        <v>63645.0075</v>
      </c>
      <c r="MK20" s="609">
        <f>[1]Hoja1!MX22</f>
        <v>72213.957000000009</v>
      </c>
      <c r="ML20" s="609">
        <f>[1]Hoja1!MY22</f>
        <v>82801.305000000008</v>
      </c>
      <c r="MM20" s="609">
        <f>[1]Hoja1!MZ22</f>
        <v>105077.10649999999</v>
      </c>
      <c r="MN20" s="609">
        <f>[1]Hoja1!NB22</f>
        <v>83670.906000000017</v>
      </c>
      <c r="MO20" s="609">
        <f>[1]Hoja1!NC22</f>
        <v>97424.171999999991</v>
      </c>
      <c r="MP20" s="609">
        <f>[1]Hoja1!ND22</f>
        <v>77048.583799999993</v>
      </c>
      <c r="MQ20" s="609">
        <f>[1]Hoja1!NE22</f>
        <v>94158.676400000011</v>
      </c>
      <c r="MR20" s="609">
        <f>[1]Hoja1!NF22</f>
        <v>103257.81400000001</v>
      </c>
      <c r="MS20" s="609">
        <f>[1]Hoja1!NG22</f>
        <v>129603.804</v>
      </c>
      <c r="MT20" s="609">
        <f>[1]Hoja1!NH22</f>
        <v>138007.91549999997</v>
      </c>
      <c r="MU20" s="609">
        <f>[1]Hoja1!NJ22</f>
        <v>23368.852500000001</v>
      </c>
      <c r="MV20" s="609">
        <f>[1]Hoja1!NK22</f>
        <v>0</v>
      </c>
      <c r="MW20" s="609">
        <f>[1]Hoja1!NL22</f>
        <v>18978.057000000001</v>
      </c>
      <c r="MX20" s="609">
        <f>[1]Hoja1!NM22</f>
        <v>19647.715500000002</v>
      </c>
      <c r="MY20" s="609">
        <f>[1]Hoja1!NN22</f>
        <v>20236.881000000001</v>
      </c>
      <c r="MZ20" s="609">
        <f>[1]Hoja1!NO22</f>
        <v>28126.938000000002</v>
      </c>
      <c r="NA20" s="609">
        <f>[1]Hoja1!NP22</f>
        <v>21302.5995</v>
      </c>
      <c r="NB20" s="609">
        <f>[1]Hoja1!NS22</f>
        <v>20642.349000000002</v>
      </c>
      <c r="NC20" s="609">
        <f>[1]Hoja1!NT22</f>
        <v>0</v>
      </c>
      <c r="ND20" s="609">
        <f>[1]Hoja1!NU22</f>
        <v>12805.789500000001</v>
      </c>
      <c r="NE20" s="609">
        <f>[1]Hoja1!NV22</f>
        <v>11463.658500000001</v>
      </c>
      <c r="NF20" s="609">
        <f>[1]Hoja1!NW22</f>
        <v>18219.168000000001</v>
      </c>
      <c r="NG20" s="609">
        <f>[1]Hoja1!NX22</f>
        <v>17612.042999999998</v>
      </c>
      <c r="NH20" s="609">
        <f>[1]Hoja1!NY22</f>
        <v>18849.155499999997</v>
      </c>
      <c r="NI20" s="609">
        <f>[1]Hoja1!OA22</f>
        <v>12900.804</v>
      </c>
      <c r="NJ20" s="609">
        <f>[1]Hoja1!OB22</f>
        <v>12859.066000000001</v>
      </c>
      <c r="NK20" s="609">
        <f>[1]Hoja1!OC22</f>
        <v>14887.95</v>
      </c>
      <c r="NL20" s="609">
        <f>[1]Hoja1!OD22</f>
        <v>14880.701000000001</v>
      </c>
      <c r="NM20" s="609">
        <f>[1]Hoja1!OE22</f>
        <v>14624.412000000002</v>
      </c>
      <c r="NN20" s="609">
        <f>[1]Hoja1!OF22</f>
        <v>17447.82</v>
      </c>
      <c r="NO20" s="609">
        <f>[1]Hoja1!OG22</f>
        <v>24799.288499999999</v>
      </c>
      <c r="NP20" s="609">
        <f>[1]Hoja1!OI22</f>
        <v>13094.2875</v>
      </c>
      <c r="NQ20" s="609">
        <f>[1]Hoja1!OJ22</f>
        <v>13032.646000000002</v>
      </c>
      <c r="NR20" s="609">
        <f>[1]Hoja1!OK22</f>
        <v>10466.688</v>
      </c>
      <c r="NS20" s="609">
        <f>[1]Hoja1!OL22</f>
        <v>13333.914000000001</v>
      </c>
      <c r="NT20" s="609">
        <f>[1]Hoja1!OM22</f>
        <v>11721.651200000002</v>
      </c>
      <c r="NU20" s="609">
        <f>[1]Hoja1!ON22</f>
        <v>17326.694000000003</v>
      </c>
      <c r="NV20" s="609">
        <f>[1]Hoja1!OO22</f>
        <v>24638.921999999999</v>
      </c>
      <c r="NW20" s="609">
        <f>[1]Hoja1!OQ22</f>
        <v>11553.465</v>
      </c>
      <c r="NX20" s="609">
        <f>[1]Hoja1!OR22</f>
        <v>10595.409999999998</v>
      </c>
      <c r="NY20" s="609">
        <f>[1]Hoja1!OS22</f>
        <v>9016.9660000000003</v>
      </c>
      <c r="NZ20" s="609">
        <f>[1]Hoja1!OT22</f>
        <v>8716.0094000000008</v>
      </c>
      <c r="OA20" s="609">
        <f>[1]Hoja1!OU22</f>
        <v>11761.123000000001</v>
      </c>
      <c r="OB20" s="609">
        <f>[1]Hoja1!OV22</f>
        <v>17044.5975</v>
      </c>
      <c r="OC20" s="609">
        <f>[1]Hoja1!OW22</f>
        <v>20615.259000000002</v>
      </c>
      <c r="OD20" s="609">
        <f>[1]Hoja1!OY22</f>
        <v>22292.980500000001</v>
      </c>
      <c r="OE20" s="609">
        <f>[1]Hoja1!OZ22</f>
        <v>11951.467500000001</v>
      </c>
      <c r="OF20" s="609">
        <f>[1]Hoja1!PA22</f>
        <v>12311.310000000001</v>
      </c>
      <c r="OG20" s="609">
        <f>[1]Hoja1!PB22</f>
        <v>13189.907999999999</v>
      </c>
      <c r="OH20" s="609">
        <f>[1]Hoja1!PC22</f>
        <v>13369.487499999999</v>
      </c>
      <c r="OI20" s="609">
        <f>[1]Hoja1!PD22</f>
        <v>17508.431400000001</v>
      </c>
      <c r="OJ20" s="609">
        <f>[1]Hoja1!PE22</f>
        <v>26070.555</v>
      </c>
      <c r="OK20">
        <f>[2]SUC!B49</f>
        <v>20177.066249999996</v>
      </c>
      <c r="OL20">
        <f>[2]SUC!C49</f>
        <v>15790.44375</v>
      </c>
      <c r="OM20">
        <f>[2]SUC!D49</f>
        <v>15742.7775</v>
      </c>
      <c r="ON20">
        <f>[2]SUC!E49</f>
        <v>16898.2425</v>
      </c>
      <c r="OO20">
        <f>[2]SUC!F49</f>
        <v>19116.494999999999</v>
      </c>
      <c r="OP20">
        <f>[2]SUC!G49</f>
        <v>24964.244999999999</v>
      </c>
      <c r="OQ20">
        <f>[2]SUC!H49</f>
        <v>39635.797500000001</v>
      </c>
      <c r="OR20" s="712">
        <v>26586.85</v>
      </c>
      <c r="OS20" s="712">
        <v>22223.040000000001</v>
      </c>
      <c r="OT20" s="712">
        <v>42784.9</v>
      </c>
      <c r="OU20" s="712">
        <v>40187.599999999999</v>
      </c>
      <c r="OV20" s="712">
        <v>14734.37</v>
      </c>
      <c r="OW20" s="712">
        <v>17096.97</v>
      </c>
      <c r="OX20" s="712">
        <v>25033.16</v>
      </c>
      <c r="OY20" s="741">
        <v>21281</v>
      </c>
      <c r="OZ20" s="741">
        <v>13193</v>
      </c>
      <c r="PA20" s="741">
        <v>12369</v>
      </c>
      <c r="PB20" s="741">
        <v>12004</v>
      </c>
      <c r="PC20" s="741">
        <v>11969</v>
      </c>
      <c r="PD20" s="741">
        <v>14857</v>
      </c>
      <c r="PE20" s="741">
        <v>21971</v>
      </c>
      <c r="PF20" s="712">
        <v>17005.66</v>
      </c>
      <c r="PG20" s="712">
        <v>11515.07</v>
      </c>
      <c r="PH20" s="712">
        <v>11099.12</v>
      </c>
      <c r="PI20" s="712">
        <v>11085.48</v>
      </c>
      <c r="PJ20" s="712">
        <v>11409.84</v>
      </c>
      <c r="PK20" s="712">
        <v>16231.53</v>
      </c>
      <c r="PL20" s="712">
        <v>22258.86</v>
      </c>
      <c r="PM20" s="712">
        <v>14460.1</v>
      </c>
      <c r="PN20" s="712">
        <v>11569.54</v>
      </c>
      <c r="PO20" s="712">
        <v>10931.39</v>
      </c>
      <c r="PP20" s="712">
        <v>11256.12</v>
      </c>
      <c r="PQ20" s="712">
        <v>11990.53</v>
      </c>
      <c r="PR20" s="712">
        <v>13891.99</v>
      </c>
      <c r="PS20" s="712">
        <v>19144.7</v>
      </c>
      <c r="PT20" s="717">
        <v>13323.9638</v>
      </c>
      <c r="PU20" s="717">
        <v>10435.589400000001</v>
      </c>
      <c r="PV20" s="717">
        <v>10417.2009</v>
      </c>
      <c r="PW20" s="717">
        <v>10966.833500000001</v>
      </c>
      <c r="PX20" s="717">
        <v>11756.793600000001</v>
      </c>
      <c r="PY20" s="717">
        <v>13866.032800000001</v>
      </c>
      <c r="PZ20" s="717">
        <v>21383.177599999999</v>
      </c>
      <c r="QA20" s="742">
        <v>17277.46</v>
      </c>
      <c r="QB20" s="742">
        <v>13008.27</v>
      </c>
      <c r="QC20" s="742">
        <v>12220.31</v>
      </c>
      <c r="QD20" s="742">
        <v>12620.95</v>
      </c>
      <c r="QE20" s="742">
        <v>13470.78</v>
      </c>
      <c r="QF20" s="742">
        <v>15999.42</v>
      </c>
      <c r="QG20" s="742">
        <v>22016.63</v>
      </c>
      <c r="QH20" s="108">
        <v>14597.94</v>
      </c>
      <c r="QI20" s="108">
        <v>16133.2</v>
      </c>
      <c r="QJ20" s="108">
        <v>15503.51</v>
      </c>
      <c r="QK20" s="108">
        <v>17782.080000000002</v>
      </c>
      <c r="QL20" s="108">
        <v>20347.11</v>
      </c>
      <c r="QM20" s="108">
        <v>11764.19</v>
      </c>
      <c r="QN20" s="108">
        <v>21815.1</v>
      </c>
      <c r="QO20" s="596">
        <v>18209.509569999998</v>
      </c>
      <c r="QP20" s="596">
        <v>14445.124030000001</v>
      </c>
      <c r="QQ20" s="596">
        <v>14015.157370000001</v>
      </c>
      <c r="QR20" s="596">
        <v>15182.68873</v>
      </c>
      <c r="QS20" s="596">
        <v>17338.231199999998</v>
      </c>
      <c r="QT20" s="596">
        <v>22519.97163</v>
      </c>
      <c r="QU20" s="596">
        <v>33812.582199999997</v>
      </c>
      <c r="QV20" s="712">
        <v>17635.310000000001</v>
      </c>
      <c r="QW20" s="712">
        <v>13031.56</v>
      </c>
      <c r="QX20" s="712">
        <v>12970.6</v>
      </c>
      <c r="QY20" s="712">
        <v>13850.49</v>
      </c>
      <c r="QZ20" s="712">
        <v>14459.57</v>
      </c>
      <c r="RA20" s="712">
        <v>17316.080000000002</v>
      </c>
      <c r="RB20" s="712">
        <v>24276.959999999999</v>
      </c>
      <c r="RC20" s="108">
        <v>15551.91</v>
      </c>
      <c r="RD20" s="108">
        <v>12057.8</v>
      </c>
      <c r="RE20" s="108">
        <v>12000.19</v>
      </c>
      <c r="RF20" s="108">
        <v>13649.54</v>
      </c>
      <c r="RG20" s="108">
        <v>15672.1</v>
      </c>
      <c r="RH20" s="108">
        <v>19196.57</v>
      </c>
      <c r="RI20" s="108">
        <v>25939.51</v>
      </c>
      <c r="RJ20" s="108">
        <v>22482.71</v>
      </c>
      <c r="RK20" s="108">
        <v>16922.64</v>
      </c>
      <c r="RL20" s="108">
        <v>17134.87</v>
      </c>
      <c r="RM20" s="108">
        <v>18165.05</v>
      </c>
      <c r="RN20" s="108">
        <v>20656.46</v>
      </c>
      <c r="RO20" s="108">
        <v>25770.39</v>
      </c>
      <c r="RP20" s="108">
        <v>38738.410000000003</v>
      </c>
      <c r="RQ20">
        <v>30535.388620000002</v>
      </c>
      <c r="RR20">
        <v>21081.30111</v>
      </c>
      <c r="RS20">
        <v>19547.183359999999</v>
      </c>
      <c r="RT20">
        <v>17606.606660000001</v>
      </c>
      <c r="RU20">
        <v>19861.190500000001</v>
      </c>
      <c r="RV20">
        <v>24764.02475</v>
      </c>
      <c r="RW20">
        <v>36848.67166</v>
      </c>
      <c r="RX20">
        <v>30084.31897</v>
      </c>
      <c r="RY20">
        <v>22840.121459999998</v>
      </c>
      <c r="RZ20">
        <v>24132.95577</v>
      </c>
      <c r="SA20">
        <v>26821.311089999999</v>
      </c>
      <c r="SB20">
        <v>27072.490519999999</v>
      </c>
      <c r="SC20">
        <v>29791.463479999999</v>
      </c>
      <c r="SD20">
        <v>40652.74611</v>
      </c>
      <c r="SE20">
        <v>22681.308389999998</v>
      </c>
      <c r="SF20">
        <v>16700.979060000001</v>
      </c>
      <c r="SG20">
        <v>15483.228220000001</v>
      </c>
      <c r="SH20">
        <v>15189.7081</v>
      </c>
      <c r="SI20">
        <v>16166.762839999999</v>
      </c>
      <c r="SJ20">
        <v>19632.02637</v>
      </c>
      <c r="SK20">
        <v>26926.263579999999</v>
      </c>
      <c r="SL20" s="108">
        <v>16571.93</v>
      </c>
      <c r="SM20" s="108">
        <v>13022.56</v>
      </c>
      <c r="SN20" s="108">
        <v>12398.1</v>
      </c>
      <c r="SO20" s="108">
        <v>13043.91</v>
      </c>
      <c r="SP20" s="108">
        <v>14583.13</v>
      </c>
      <c r="SQ20" s="108">
        <v>17182.16</v>
      </c>
      <c r="SR20" s="108">
        <v>22465.15</v>
      </c>
      <c r="SS20" s="108">
        <v>17343.36</v>
      </c>
      <c r="ST20" s="108">
        <v>13045.17</v>
      </c>
      <c r="SU20" s="108">
        <v>12174.68</v>
      </c>
      <c r="SV20" s="108">
        <v>12272.09</v>
      </c>
      <c r="SW20" s="108">
        <v>13189.03</v>
      </c>
      <c r="SX20" s="108">
        <v>15431.25</v>
      </c>
      <c r="SY20" s="108">
        <v>24992.01</v>
      </c>
      <c r="SZ20" s="108">
        <v>18465.04</v>
      </c>
      <c r="TA20" s="108">
        <v>13430.09</v>
      </c>
      <c r="TB20" s="108">
        <v>12459.65</v>
      </c>
      <c r="TC20" s="108">
        <v>13053.13</v>
      </c>
      <c r="TD20" s="108">
        <v>14791.4</v>
      </c>
      <c r="TE20" s="108">
        <v>17623.310000000001</v>
      </c>
      <c r="TF20" s="108">
        <v>27929.77</v>
      </c>
      <c r="TG20" s="108">
        <v>21237.19</v>
      </c>
      <c r="TH20" s="108">
        <v>16173.19</v>
      </c>
      <c r="TI20" s="108">
        <v>15246.46</v>
      </c>
      <c r="TJ20" s="108">
        <v>15063.41</v>
      </c>
      <c r="TK20" s="108">
        <v>16822.39</v>
      </c>
      <c r="TL20" s="108">
        <v>21536.43</v>
      </c>
      <c r="TM20" s="108">
        <v>28597.08</v>
      </c>
      <c r="TN20" s="596">
        <v>21626.257030000001</v>
      </c>
      <c r="TO20" s="596">
        <v>16211.90976</v>
      </c>
      <c r="TP20" s="596">
        <v>15329.51719</v>
      </c>
      <c r="TQ20" s="596">
        <v>16120.31602</v>
      </c>
      <c r="TR20" s="596">
        <v>18582.065630000001</v>
      </c>
      <c r="TS20" s="596">
        <v>23542.211719999999</v>
      </c>
      <c r="TT20" s="596">
        <v>30859.97813</v>
      </c>
      <c r="TU20" s="108">
        <v>24077.38</v>
      </c>
      <c r="TV20" s="108">
        <v>17653.66</v>
      </c>
      <c r="TW20" s="108">
        <v>17486.849999999999</v>
      </c>
      <c r="TX20" s="108">
        <v>19150.82</v>
      </c>
      <c r="TY20" s="108">
        <v>21174.63</v>
      </c>
      <c r="TZ20" s="108">
        <v>26062.42</v>
      </c>
      <c r="UA20" s="108">
        <v>36493.050000000003</v>
      </c>
      <c r="UB20" s="108">
        <v>19297.03</v>
      </c>
      <c r="UC20" s="108">
        <v>20254.98</v>
      </c>
      <c r="UD20" s="108">
        <v>19380.72</v>
      </c>
      <c r="UE20" s="108">
        <v>21415.91</v>
      </c>
      <c r="UF20" s="108">
        <v>24081.8</v>
      </c>
      <c r="UG20" s="108">
        <v>27446.55</v>
      </c>
      <c r="UH20" s="108">
        <v>32329.599999999999</v>
      </c>
      <c r="UI20" s="108">
        <v>23603.439999999999</v>
      </c>
      <c r="UJ20" s="108">
        <v>17949.5</v>
      </c>
      <c r="UK20" s="108">
        <v>17447.43</v>
      </c>
      <c r="UL20" s="108">
        <v>18477.22</v>
      </c>
      <c r="UM20" s="108">
        <v>19987.47</v>
      </c>
      <c r="UN20" s="108">
        <v>23517.03</v>
      </c>
      <c r="UO20" s="108">
        <v>29765.05</v>
      </c>
      <c r="UP20" s="108">
        <v>22074.6</v>
      </c>
      <c r="UQ20" s="108">
        <v>17704.59</v>
      </c>
      <c r="UR20" s="108">
        <v>17248.86</v>
      </c>
      <c r="US20" s="108">
        <v>17591.97</v>
      </c>
      <c r="UT20" s="108">
        <v>18865.8</v>
      </c>
      <c r="UU20" s="108">
        <v>22115</v>
      </c>
      <c r="UV20" s="108">
        <v>26900.29</v>
      </c>
      <c r="UW20" s="596">
        <v>23441.009969999999</v>
      </c>
      <c r="UX20" s="596">
        <v>18747.651229999999</v>
      </c>
      <c r="UY20" s="596">
        <v>18421.556830000001</v>
      </c>
      <c r="UZ20" s="596">
        <v>18408.631010000001</v>
      </c>
      <c r="VA20" s="596">
        <v>19645.58138</v>
      </c>
      <c r="VB20" s="596">
        <v>22832.601259999999</v>
      </c>
      <c r="VC20" s="596">
        <v>28638.278160000002</v>
      </c>
      <c r="VD20" s="108">
        <v>21354.43</v>
      </c>
      <c r="VE20" s="108">
        <v>18459.89</v>
      </c>
      <c r="VF20" s="108">
        <v>18492.919999999998</v>
      </c>
      <c r="VG20" s="108">
        <v>19299.47</v>
      </c>
      <c r="VH20" s="108">
        <v>19579.64</v>
      </c>
      <c r="VI20" s="108">
        <v>23732.240000000002</v>
      </c>
      <c r="VJ20" s="108">
        <v>32134.77</v>
      </c>
      <c r="VK20" s="108">
        <v>19022.32</v>
      </c>
      <c r="VL20" s="108">
        <v>15201.25</v>
      </c>
      <c r="VM20" s="108">
        <v>14771.29</v>
      </c>
      <c r="VN20" s="108">
        <v>14984.34</v>
      </c>
      <c r="VO20" s="108">
        <v>15974.35</v>
      </c>
      <c r="VP20" s="108">
        <v>19711.060000000001</v>
      </c>
      <c r="VQ20" s="108">
        <v>26770.75</v>
      </c>
      <c r="VR20" s="108">
        <v>20356.339459999999</v>
      </c>
      <c r="VS20" s="108">
        <v>16333.837579999999</v>
      </c>
      <c r="VT20" s="108">
        <v>15358.82015</v>
      </c>
      <c r="VU20" s="108">
        <v>15708.65381</v>
      </c>
      <c r="VV20" s="108">
        <v>17856.19353</v>
      </c>
      <c r="VW20" s="108">
        <v>22519.917539999999</v>
      </c>
      <c r="VX20" s="108">
        <v>31614.289239999998</v>
      </c>
      <c r="VY20" s="752">
        <v>28986.58</v>
      </c>
      <c r="VZ20" s="752">
        <v>19411.060000000001</v>
      </c>
      <c r="WA20" s="752">
        <v>17286.22</v>
      </c>
      <c r="WB20" s="752">
        <v>18100.060000000001</v>
      </c>
      <c r="WC20" s="752">
        <v>21688.1</v>
      </c>
      <c r="WD20" s="752">
        <v>26932.84</v>
      </c>
      <c r="WE20" s="752">
        <v>43491.38</v>
      </c>
      <c r="WF20" s="108">
        <v>35728.550000000003</v>
      </c>
      <c r="WG20" s="108">
        <v>24073.919999999998</v>
      </c>
      <c r="WH20" s="108">
        <v>19792.759999999998</v>
      </c>
      <c r="WI20" s="108">
        <v>18692.509999999998</v>
      </c>
      <c r="WJ20" s="108">
        <v>20271.8</v>
      </c>
      <c r="WK20" s="108">
        <v>24649.29</v>
      </c>
      <c r="WL20" s="108">
        <v>33130.81</v>
      </c>
      <c r="WM20" s="108">
        <v>30383.279999999999</v>
      </c>
      <c r="WN20" s="108">
        <v>20835.38</v>
      </c>
      <c r="WO20" s="108">
        <v>20138.02</v>
      </c>
      <c r="WP20" s="108">
        <v>20114.310000000001</v>
      </c>
      <c r="WQ20" s="108">
        <v>21252.49</v>
      </c>
      <c r="WR20" s="108">
        <v>26896.06</v>
      </c>
      <c r="WS20" s="108">
        <v>39020.33</v>
      </c>
      <c r="WT20" s="108">
        <v>31234.803250000001</v>
      </c>
      <c r="WU20" s="108">
        <v>22986.527279999998</v>
      </c>
      <c r="WV20" s="108">
        <v>21457.484420000001</v>
      </c>
      <c r="WW20" s="108">
        <v>21207.84202</v>
      </c>
      <c r="WX20" s="108">
        <v>23158.75171</v>
      </c>
      <c r="WY20" s="108">
        <v>26992.65019</v>
      </c>
      <c r="WZ20" s="108">
        <v>33106.12803</v>
      </c>
      <c r="XA20" s="108">
        <v>22967.54</v>
      </c>
      <c r="XB20" s="108">
        <v>17994.47</v>
      </c>
      <c r="XC20" s="108">
        <v>17690.95</v>
      </c>
      <c r="XD20" s="108">
        <v>18251.95</v>
      </c>
      <c r="XE20" s="108">
        <v>20101.490000000002</v>
      </c>
      <c r="XF20" s="108">
        <v>23893.59</v>
      </c>
      <c r="XG20" s="108">
        <v>30168.77</v>
      </c>
      <c r="XH20" s="108">
        <v>25803.910650000002</v>
      </c>
      <c r="XI20" s="108">
        <v>19291.196790000002</v>
      </c>
      <c r="XJ20" s="108">
        <v>18959.366699999999</v>
      </c>
      <c r="XK20" s="108">
        <v>21320.22608</v>
      </c>
      <c r="XL20" s="108">
        <v>26349.934570000001</v>
      </c>
      <c r="XM20" s="108">
        <v>31563.587899999999</v>
      </c>
      <c r="XN20" s="108">
        <v>38287.002439999997</v>
      </c>
      <c r="XO20" s="108">
        <v>31682.725490000001</v>
      </c>
      <c r="XP20" s="108">
        <v>19819.216850000001</v>
      </c>
      <c r="XQ20" s="108">
        <v>16735.381560000002</v>
      </c>
      <c r="XR20" s="108">
        <v>16752.765650000001</v>
      </c>
      <c r="XS20" s="108">
        <v>18032.714240000001</v>
      </c>
      <c r="XT20" s="108">
        <v>20647.008750000001</v>
      </c>
      <c r="XU20" s="108">
        <v>25098.122380000001</v>
      </c>
      <c r="XV20" s="108">
        <v>32391.72754</v>
      </c>
      <c r="XW20" s="108">
        <v>24360.60295</v>
      </c>
      <c r="XX20" s="108">
        <v>18476.290379999999</v>
      </c>
      <c r="XY20" s="108">
        <v>18386.73372</v>
      </c>
      <c r="XZ20" s="108">
        <v>19649.490669999999</v>
      </c>
      <c r="YA20" s="108">
        <v>22649.770369999998</v>
      </c>
      <c r="YB20" s="108">
        <v>28838.8053</v>
      </c>
      <c r="YC20" s="108">
        <v>27385.839250000001</v>
      </c>
      <c r="YD20" s="108">
        <v>22769.3505</v>
      </c>
      <c r="YE20" s="108">
        <v>17616.211060000001</v>
      </c>
      <c r="YF20" s="108">
        <v>18378.662270000001</v>
      </c>
      <c r="YG20" s="108">
        <v>21405.096430000001</v>
      </c>
      <c r="YH20" s="108">
        <v>28053.28571</v>
      </c>
      <c r="YI20" s="108">
        <v>34628.573080000002</v>
      </c>
      <c r="YJ20" s="108">
        <v>37337.03</v>
      </c>
      <c r="YK20" s="108">
        <v>33767.01</v>
      </c>
      <c r="YL20" s="108">
        <v>25219.34</v>
      </c>
      <c r="YM20" s="108">
        <v>27382.44</v>
      </c>
      <c r="YN20" s="108">
        <v>31095.81</v>
      </c>
      <c r="YO20" s="108">
        <v>39863.629999999997</v>
      </c>
      <c r="YP20" s="108">
        <v>70750.720000000001</v>
      </c>
      <c r="YQ20" s="108">
        <v>26775.73</v>
      </c>
      <c r="YR20" s="108">
        <v>23191.58</v>
      </c>
      <c r="YS20" s="108">
        <v>28251.56</v>
      </c>
      <c r="YT20" s="108">
        <v>30570.720000000001</v>
      </c>
      <c r="YU20" s="108">
        <v>47015.65</v>
      </c>
      <c r="YV20" s="108">
        <v>18764.099999999999</v>
      </c>
      <c r="YW20" s="108">
        <v>36263.199999999997</v>
      </c>
      <c r="YX20" s="756" t="s">
        <v>663</v>
      </c>
      <c r="YY20" s="756" t="s">
        <v>664</v>
      </c>
      <c r="YZ20" s="756" t="s">
        <v>665</v>
      </c>
      <c r="ZA20" s="756" t="s">
        <v>666</v>
      </c>
      <c r="ZB20" s="756" t="s">
        <v>667</v>
      </c>
      <c r="ZC20" s="756" t="s">
        <v>668</v>
      </c>
      <c r="ZD20" s="756" t="s">
        <v>669</v>
      </c>
      <c r="ZE20">
        <v>23503</v>
      </c>
      <c r="ZF20">
        <v>15730</v>
      </c>
      <c r="ZG20">
        <v>18174</v>
      </c>
      <c r="ZH20">
        <v>21197</v>
      </c>
      <c r="ZI20">
        <v>26117</v>
      </c>
      <c r="ZJ20">
        <v>36416</v>
      </c>
      <c r="ZK20">
        <v>62530</v>
      </c>
      <c r="ZL20">
        <v>51902.8</v>
      </c>
      <c r="ZM20">
        <v>41123.64</v>
      </c>
      <c r="ZN20">
        <v>39134.44</v>
      </c>
      <c r="ZO20">
        <v>39474.089999999997</v>
      </c>
      <c r="ZP20">
        <v>39707.32</v>
      </c>
      <c r="ZQ20">
        <v>48400.39</v>
      </c>
      <c r="ZR20">
        <v>68662.97</v>
      </c>
      <c r="ZS20" s="108">
        <v>54651.53</v>
      </c>
      <c r="ZT20" s="108">
        <v>42379.85</v>
      </c>
      <c r="ZU20" s="108">
        <v>41754.57</v>
      </c>
      <c r="ZV20" s="108">
        <v>46158.16</v>
      </c>
      <c r="ZW20" s="108">
        <v>56687.82</v>
      </c>
      <c r="ZX20" s="108">
        <v>70301.53</v>
      </c>
      <c r="ZY20" s="108">
        <v>95575.79</v>
      </c>
      <c r="ZZ20" s="108">
        <v>46853.05990863937</v>
      </c>
      <c r="AAA20" s="108">
        <v>43115.767178589122</v>
      </c>
      <c r="AAB20" s="108">
        <v>40105.369951262277</v>
      </c>
      <c r="AAC20" s="108">
        <v>45506.422897152457</v>
      </c>
      <c r="AAD20" s="108">
        <v>50238.976337063861</v>
      </c>
      <c r="AAE20" s="108">
        <v>58515.017455588699</v>
      </c>
      <c r="AAF20" s="108">
        <v>91738.978777059514</v>
      </c>
      <c r="AAG20" s="108">
        <v>60910.592309030748</v>
      </c>
      <c r="AAH20" s="108">
        <v>56624.566631301437</v>
      </c>
      <c r="AAI20" s="108">
        <v>56749.77833171386</v>
      </c>
      <c r="AAJ20" s="108">
        <v>60918.003347017955</v>
      </c>
      <c r="AAK20" s="108">
        <v>69572.024607328873</v>
      </c>
      <c r="AAL20" s="108">
        <v>73510.592846174361</v>
      </c>
      <c r="AAM20" s="108">
        <v>107653.33444583204</v>
      </c>
      <c r="AAN20" s="596">
        <f>'Tabla de Proyecciones'!AAN20*1.032493958</f>
        <v>90242.826112879717</v>
      </c>
      <c r="AAO20" s="596">
        <f>79635.5995230445+5000</f>
        <v>84635.599523044497</v>
      </c>
      <c r="AAP20" s="596">
        <v>91230.543949332088</v>
      </c>
      <c r="AAQ20" s="596">
        <v>85912.219098559814</v>
      </c>
      <c r="AAR20" s="596">
        <v>90044.852793856218</v>
      </c>
      <c r="AAS20" s="596">
        <f>98346.8709690778+5000</f>
        <v>103346.87096907781</v>
      </c>
      <c r="AAT20" s="596">
        <v>131681.88</v>
      </c>
      <c r="AAU20" s="596">
        <f t="shared" ca="1" si="2"/>
        <v>112738.38877681992</v>
      </c>
      <c r="AAV20" s="596">
        <v>164449.61370289826</v>
      </c>
      <c r="AAW20" s="596">
        <f t="shared" ca="1" si="2"/>
        <v>99881.639041586561</v>
      </c>
      <c r="AAX20" s="348">
        <v>0</v>
      </c>
      <c r="AAY20" s="596">
        <f t="shared" ca="1" si="2"/>
        <v>37249.033652208374</v>
      </c>
      <c r="AAZ20" s="596">
        <f t="shared" ca="1" si="2"/>
        <v>34707.714589819821</v>
      </c>
      <c r="ABA20" s="596">
        <f t="shared" ca="1" si="2"/>
        <v>47389.58226324898</v>
      </c>
      <c r="ABB20" s="596">
        <f t="shared" ca="1" si="2"/>
        <v>27719.642405728904</v>
      </c>
      <c r="ABC20" s="596">
        <f t="shared" ca="1" si="2"/>
        <v>24949.618986172751</v>
      </c>
      <c r="ABD20" s="596">
        <f t="shared" ca="1" si="2"/>
        <v>30509.706383152141</v>
      </c>
      <c r="ABE20" s="348">
        <v>0</v>
      </c>
      <c r="ABF20" s="596">
        <f t="shared" ca="1" si="2"/>
        <v>28025.665090394807</v>
      </c>
      <c r="ABG20" s="596">
        <f t="shared" ca="1" si="2"/>
        <v>25087.304564815924</v>
      </c>
      <c r="ABH20" s="596">
        <f t="shared" ca="1" si="2"/>
        <v>21955.09804646569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</row>
    <row r="21" spans="1:767">
      <c r="A21" s="600" t="s">
        <v>28</v>
      </c>
      <c r="B21" s="596">
        <f>$H$54*B$32</f>
        <v>0</v>
      </c>
      <c r="C21" s="596">
        <f t="shared" ref="C21:H21" si="3">$H$54*C$32</f>
        <v>15557.348029440003</v>
      </c>
      <c r="D21" s="596">
        <f t="shared" si="3"/>
        <v>14605.331209728001</v>
      </c>
      <c r="E21" s="596">
        <f t="shared" si="3"/>
        <v>12004.699897344002</v>
      </c>
      <c r="F21" s="596">
        <f t="shared" si="3"/>
        <v>15139.389425664001</v>
      </c>
      <c r="G21" s="596">
        <f t="shared" si="3"/>
        <v>25692.844171008004</v>
      </c>
      <c r="H21" s="596">
        <f t="shared" si="3"/>
        <v>33099.999426816008</v>
      </c>
      <c r="I21" s="596">
        <f>$O$54*I$32</f>
        <v>18089.186377499998</v>
      </c>
      <c r="J21" s="596">
        <f t="shared" ref="J21:O21" si="4">$O$54*J$32</f>
        <v>11726.782892999998</v>
      </c>
      <c r="K21" s="596">
        <f t="shared" si="4"/>
        <v>11951.338310099998</v>
      </c>
      <c r="L21" s="596">
        <f t="shared" si="4"/>
        <v>12899.4611823</v>
      </c>
      <c r="M21" s="596">
        <f t="shared" si="4"/>
        <v>15020.262343799997</v>
      </c>
      <c r="N21" s="596">
        <f t="shared" si="4"/>
        <v>21993.955574849999</v>
      </c>
      <c r="O21" s="596">
        <f t="shared" si="4"/>
        <v>33072.022818449994</v>
      </c>
      <c r="P21" s="596">
        <f>$V$54*P$32</f>
        <v>19198.239285680003</v>
      </c>
      <c r="Q21" s="596">
        <f t="shared" ref="Q21:V21" si="5">$V$54*Q$32</f>
        <v>13771.859979696001</v>
      </c>
      <c r="R21" s="596">
        <f t="shared" si="5"/>
        <v>11833.867370416001</v>
      </c>
      <c r="S21" s="596">
        <f t="shared" si="5"/>
        <v>13347.924096416002</v>
      </c>
      <c r="T21" s="596">
        <f t="shared" si="5"/>
        <v>13420.598819264002</v>
      </c>
      <c r="U21" s="596">
        <f t="shared" si="5"/>
        <v>19125.564562832005</v>
      </c>
      <c r="V21" s="596">
        <f t="shared" si="5"/>
        <v>30426.483965695999</v>
      </c>
      <c r="W21" s="596">
        <f t="shared" ref="W21:W27" si="6">$AC54*W$32</f>
        <v>22982.121200850004</v>
      </c>
      <c r="X21" s="596">
        <f t="shared" ref="X21:AC27" si="7">$AC54*X$32</f>
        <v>16486.228268370003</v>
      </c>
      <c r="Y21" s="596">
        <f t="shared" si="7"/>
        <v>14166.266506770002</v>
      </c>
      <c r="Z21" s="596">
        <f t="shared" si="7"/>
        <v>15978.736633020004</v>
      </c>
      <c r="AA21" s="596">
        <f t="shared" si="7"/>
        <v>16065.735199080002</v>
      </c>
      <c r="AB21" s="596">
        <f t="shared" si="7"/>
        <v>22895.122634790005</v>
      </c>
      <c r="AC21" s="596">
        <f t="shared" si="7"/>
        <v>36423.399657120004</v>
      </c>
      <c r="AD21" s="596">
        <f t="shared" ref="AD21:AD27" si="8">$AJ54*AD$32</f>
        <v>18413.525465999999</v>
      </c>
      <c r="AE21" s="596">
        <f t="shared" ref="AE21:AJ27" si="9">$AJ54*AE$32</f>
        <v>11937.044095199999</v>
      </c>
      <c r="AF21" s="596">
        <f t="shared" si="9"/>
        <v>12165.625790639999</v>
      </c>
      <c r="AG21" s="596">
        <f t="shared" si="9"/>
        <v>13130.748504720001</v>
      </c>
      <c r="AH21" s="596">
        <f t="shared" si="9"/>
        <v>15289.575628319999</v>
      </c>
      <c r="AI21" s="596">
        <f t="shared" si="9"/>
        <v>22388.30717004</v>
      </c>
      <c r="AJ21" s="596">
        <f t="shared" si="9"/>
        <v>33665.004145079998</v>
      </c>
      <c r="AK21" s="596">
        <f t="shared" ref="AK21:AK27" si="10">$AQ54*AK$32</f>
        <v>17384.014163249998</v>
      </c>
      <c r="AL21" s="596">
        <f t="shared" ref="AL21:AM27" si="11">$AQ54*AL$32</f>
        <v>11269.6367679</v>
      </c>
      <c r="AM21" s="596">
        <f t="shared" si="11"/>
        <v>11485.438323029999</v>
      </c>
      <c r="AN21" s="596">
        <f>[3]Hoja1!F4</f>
        <v>20000</v>
      </c>
      <c r="AO21" s="596">
        <f>[3]Hoja1!G4</f>
        <v>21000</v>
      </c>
      <c r="AP21" s="596">
        <f>[3]Hoja1!H4</f>
        <v>27000</v>
      </c>
      <c r="AQ21" s="596">
        <f>[3]Hoja1!I4</f>
        <v>40000</v>
      </c>
      <c r="AR21" s="596">
        <f>[3]Hoja1!K4</f>
        <v>12000</v>
      </c>
      <c r="AS21" s="596">
        <f>[3]Hoja1!L4</f>
        <v>26000</v>
      </c>
      <c r="AT21" s="596">
        <f>[3]Hoja1!M4</f>
        <v>15000</v>
      </c>
      <c r="AU21" s="596">
        <f>[3]Hoja1!N4</f>
        <v>23500</v>
      </c>
      <c r="AV21" s="596">
        <f>[3]Hoja1!O4</f>
        <v>25500</v>
      </c>
      <c r="AW21" s="596">
        <f>[3]Hoja1!P4</f>
        <v>28000</v>
      </c>
      <c r="AX21" s="596">
        <f>[3]Hoja1!Q4</f>
        <v>45000</v>
      </c>
      <c r="AY21" s="596">
        <f>[3]Hoja1!S4</f>
        <v>11000</v>
      </c>
      <c r="AZ21" s="596">
        <f>[3]Hoja1!T4</f>
        <v>15000</v>
      </c>
      <c r="BA21" s="596">
        <f>[3]Hoja1!U4</f>
        <v>17000</v>
      </c>
      <c r="BB21" s="596">
        <f>[3]Hoja1!V4</f>
        <v>16000</v>
      </c>
      <c r="BC21" s="596">
        <f>[3]Hoja1!W4</f>
        <v>18000</v>
      </c>
      <c r="BD21" s="596">
        <f>[3]Hoja1!X4</f>
        <v>23000</v>
      </c>
      <c r="BE21" s="596">
        <f>[3]Hoja1!Y4</f>
        <v>40000</v>
      </c>
      <c r="BF21" s="596">
        <f>[3]Hoja1!AB4</f>
        <v>9000</v>
      </c>
      <c r="BG21" s="596">
        <f>[3]Hoja1!AC4</f>
        <v>14000</v>
      </c>
      <c r="BH21" s="596">
        <f>[3]Hoja1!AD4</f>
        <v>13000</v>
      </c>
      <c r="BI21" s="596">
        <f>[3]Hoja1!AE4</f>
        <v>14000</v>
      </c>
      <c r="BJ21" s="596">
        <f>[3]Hoja1!AF4</f>
        <v>18000</v>
      </c>
      <c r="BK21" s="596">
        <f>[3]Hoja1!AG4</f>
        <v>24000</v>
      </c>
      <c r="BL21" s="596">
        <f>[3]Hoja1!AH4</f>
        <v>43000</v>
      </c>
      <c r="BM21" s="596">
        <f>[3]Hoja1!AJ4</f>
        <v>11000</v>
      </c>
      <c r="BN21" s="596">
        <f>[3]Hoja1!AK4</f>
        <v>16000</v>
      </c>
      <c r="BO21" s="596">
        <f>[3]Hoja1!AL4</f>
        <v>15000</v>
      </c>
      <c r="BP21" s="596">
        <f>[3]Hoja1!AM4</f>
        <v>20000</v>
      </c>
      <c r="BQ21" s="596">
        <f>[3]Hoja1!AN4</f>
        <v>20000</v>
      </c>
      <c r="BR21" s="596">
        <f>[3]Hoja1!AO4</f>
        <v>22000</v>
      </c>
      <c r="BS21" s="596">
        <f>[3]Hoja1!AP4</f>
        <v>41000</v>
      </c>
      <c r="BT21" s="596">
        <f>[3]Hoja1!AR4</f>
        <v>11000</v>
      </c>
      <c r="BU21" s="596">
        <f>[3]Hoja1!AS4</f>
        <v>14113</v>
      </c>
      <c r="BV21" s="596">
        <f>[3]Hoja1!AT4</f>
        <v>15000</v>
      </c>
      <c r="BW21" s="596">
        <f>[3]Hoja1!AU4</f>
        <v>16000</v>
      </c>
      <c r="BX21" s="596">
        <f>[3]Hoja1!AV4</f>
        <v>20000</v>
      </c>
      <c r="BY21" s="596">
        <f>[3]Hoja1!AW4</f>
        <v>24000</v>
      </c>
      <c r="BZ21" s="596">
        <f>[3]Hoja1!AX4</f>
        <v>35000</v>
      </c>
      <c r="CA21" s="596">
        <f>[3]Hoja1!AZ4</f>
        <v>11000</v>
      </c>
      <c r="CB21" s="596">
        <f>[3]Hoja1!BA4</f>
        <v>16000</v>
      </c>
      <c r="CC21" s="596">
        <f>[3]Hoja1!BB4</f>
        <v>15000</v>
      </c>
      <c r="CD21" s="596">
        <f>[3]Hoja1!BC4</f>
        <v>20000</v>
      </c>
      <c r="CE21" s="596">
        <f>[3]Hoja1!BD4</f>
        <v>23600</v>
      </c>
      <c r="CF21" s="596">
        <f>[3]Hoja1!BE4</f>
        <v>26000</v>
      </c>
      <c r="CG21" s="596">
        <f>[3]Hoja1!BF4</f>
        <v>44000</v>
      </c>
      <c r="CH21" s="596">
        <f>[3]Hoja1!BH4</f>
        <v>12500</v>
      </c>
      <c r="CI21" s="596">
        <f>[3]Hoja1!BI4</f>
        <v>14000</v>
      </c>
      <c r="CJ21" s="596">
        <f>[3]Hoja1!BJ4</f>
        <v>20000</v>
      </c>
      <c r="CK21" s="596">
        <f>[3]Hoja1!BK4</f>
        <v>24000</v>
      </c>
      <c r="CL21" s="596">
        <f>[3]Hoja1!BL4</f>
        <v>25000</v>
      </c>
      <c r="CM21" s="596">
        <f>[3]Hoja1!BM4</f>
        <v>28000</v>
      </c>
      <c r="CN21" s="596">
        <f>[3]Hoja1!BN4</f>
        <v>37000</v>
      </c>
      <c r="CO21" s="596">
        <f>[3]Hoja1!BQ4</f>
        <v>11000</v>
      </c>
      <c r="CP21" s="596">
        <f>[3]Hoja1!BR4</f>
        <v>16000</v>
      </c>
      <c r="CQ21" s="596">
        <f>[3]Hoja1!BS4</f>
        <v>20000</v>
      </c>
      <c r="CR21" s="596">
        <f>[3]Hoja1!BT4</f>
        <v>20000</v>
      </c>
      <c r="CS21" s="596">
        <f>[3]Hoja1!BU4</f>
        <v>23000</v>
      </c>
      <c r="CT21" s="596">
        <f>[3]Hoja1!BV4</f>
        <v>26000</v>
      </c>
      <c r="CU21" s="596">
        <f>[3]Hoja1!BW4</f>
        <v>46000</v>
      </c>
      <c r="CV21" s="596">
        <f>[3]Hoja1!BY4</f>
        <v>12000</v>
      </c>
      <c r="CW21" s="596">
        <f>[3]Hoja1!BZ4</f>
        <v>14113</v>
      </c>
      <c r="CX21" s="596">
        <f>[3]Hoja1!CA4</f>
        <v>15000</v>
      </c>
      <c r="CY21" s="596">
        <f>[3]Hoja1!CB4</f>
        <v>16000</v>
      </c>
      <c r="CZ21" s="596">
        <f>[3]Hoja1!CC4</f>
        <v>20000</v>
      </c>
      <c r="DA21" s="596">
        <f>[3]Hoja1!CD4</f>
        <v>24000</v>
      </c>
      <c r="DB21" s="596">
        <f>[3]Hoja1!CE4</f>
        <v>35000</v>
      </c>
      <c r="DC21" s="596">
        <f>[3]Hoja1!CG4</f>
        <v>11000</v>
      </c>
      <c r="DD21" s="596">
        <f>[3]Hoja1!CH4</f>
        <v>0</v>
      </c>
      <c r="DE21" s="596">
        <f>[3]Hoja1!CI4</f>
        <v>0</v>
      </c>
      <c r="DF21" s="596">
        <f>[3]Hoja1!CJ4</f>
        <v>0</v>
      </c>
      <c r="DG21" s="596">
        <f>[3]Hoja1!CK4</f>
        <v>0</v>
      </c>
      <c r="DH21" s="596">
        <f>[3]Hoja1!CL4</f>
        <v>38000</v>
      </c>
      <c r="DI21" s="596">
        <f>[3]Hoja1!CM4</f>
        <v>41000</v>
      </c>
      <c r="DJ21" s="596">
        <f>[3]Hoja1!CO4</f>
        <v>12000</v>
      </c>
      <c r="DK21" s="596">
        <f>[3]Hoja1!CP4</f>
        <v>26000</v>
      </c>
      <c r="DL21" s="596">
        <f>[3]Hoja1!CQ4</f>
        <v>20000</v>
      </c>
      <c r="DM21" s="596">
        <f>[3]Hoja1!CR4</f>
        <v>23500</v>
      </c>
      <c r="DN21" s="596">
        <f>[3]Hoja1!CS4</f>
        <v>25500</v>
      </c>
      <c r="DO21" s="596">
        <f>[3]Hoja1!CT4</f>
        <v>28000</v>
      </c>
      <c r="DP21" s="596">
        <f>[3]Hoja1!CU4</f>
        <v>50000</v>
      </c>
      <c r="DQ21" s="596">
        <f>[3]Hoja1!CX4</f>
        <v>12000</v>
      </c>
      <c r="DR21" s="596">
        <f>[3]Hoja1!CY4</f>
        <v>16000</v>
      </c>
      <c r="DS21" s="596">
        <f>[3]Hoja1!CZ4</f>
        <v>16000</v>
      </c>
      <c r="DT21" s="596">
        <f>[3]Hoja1!DA4</f>
        <v>16000</v>
      </c>
      <c r="DU21" s="596">
        <f>[3]Hoja1!DB4</f>
        <v>22000</v>
      </c>
      <c r="DV21" s="596">
        <f>[3]Hoja1!DC4</f>
        <v>29000</v>
      </c>
      <c r="DW21" s="596">
        <f>[3]Hoja1!DD4</f>
        <v>40000</v>
      </c>
      <c r="DX21" s="596">
        <f>[3]Hoja1!DF4</f>
        <v>0</v>
      </c>
      <c r="DY21" s="596">
        <f>[3]Hoja1!DG4</f>
        <v>23000</v>
      </c>
      <c r="DZ21" s="596">
        <f>[3]Hoja1!DH4</f>
        <v>26000</v>
      </c>
      <c r="EA21" s="596">
        <f>[3]Hoja1!DI4</f>
        <v>30000</v>
      </c>
      <c r="EB21" s="596">
        <f>[3]Hoja1!DJ4</f>
        <v>35000</v>
      </c>
      <c r="EC21" s="596">
        <f>[3]Hoja1!DK4</f>
        <v>41000</v>
      </c>
      <c r="ED21" s="596">
        <f>[3]Hoja1!DL4</f>
        <v>50000</v>
      </c>
      <c r="EE21" s="596">
        <f>[3]Hoja1!DN4</f>
        <v>12000</v>
      </c>
      <c r="EF21" s="596">
        <f>[3]Hoja1!DO4</f>
        <v>26000</v>
      </c>
      <c r="EG21" s="596">
        <f>[3]Hoja1!DP4</f>
        <v>20000</v>
      </c>
      <c r="EH21" s="596">
        <f>[3]Hoja1!DQ4</f>
        <v>23000</v>
      </c>
      <c r="EI21" s="596">
        <f>[3]Hoja1!DR4</f>
        <v>25000</v>
      </c>
      <c r="EJ21" s="596">
        <f>[3]Hoja1!DS4</f>
        <v>28000</v>
      </c>
      <c r="EK21" s="596">
        <f>[3]Hoja1!DT4</f>
        <v>46000</v>
      </c>
      <c r="EL21" s="596">
        <f>[3]Hoja1!DV4</f>
        <v>12000</v>
      </c>
      <c r="EM21" s="596">
        <f>[3]Hoja1!DW4</f>
        <v>16000</v>
      </c>
      <c r="EN21" s="596">
        <f>[3]Hoja1!DX4</f>
        <v>15000</v>
      </c>
      <c r="EO21" s="596">
        <f>[3]Hoja1!DY4</f>
        <v>18000</v>
      </c>
      <c r="EP21" s="596">
        <f>[3]Hoja1!DZ4</f>
        <v>18000</v>
      </c>
      <c r="EQ21" s="596">
        <f>[3]Hoja1!EA4</f>
        <v>20000</v>
      </c>
      <c r="ER21" s="596">
        <f>[3]Hoja1!EB4</f>
        <v>46000</v>
      </c>
      <c r="ES21" s="596">
        <f>[3]Hoja1!EE4</f>
        <v>7000</v>
      </c>
      <c r="ET21" s="596">
        <f>[3]Hoja1!EF4</f>
        <v>20000</v>
      </c>
      <c r="EU21" s="596">
        <f>[3]Hoja1!EG4</f>
        <v>20000</v>
      </c>
      <c r="EV21" s="596">
        <f>[3]Hoja1!EH4</f>
        <v>20000</v>
      </c>
      <c r="EW21" s="596">
        <f>[3]Hoja1!EI4</f>
        <v>28000</v>
      </c>
      <c r="EX21" s="596">
        <f>[3]Hoja1!EJ4</f>
        <v>35000</v>
      </c>
      <c r="EY21" s="596">
        <f>[3]Hoja1!EK4</f>
        <v>50000</v>
      </c>
      <c r="EZ21" s="596">
        <f>[3]Hoja1!EM4</f>
        <v>13000</v>
      </c>
      <c r="FA21" s="596">
        <f>[3]Hoja1!EN4</f>
        <v>16000</v>
      </c>
      <c r="FB21" s="596">
        <f>[3]Hoja1!EO4</f>
        <v>18000</v>
      </c>
      <c r="FC21" s="596">
        <f>[3]Hoja1!EP4</f>
        <v>20000</v>
      </c>
      <c r="FD21" s="596">
        <f>[3]Hoja1!EQ4</f>
        <v>23000</v>
      </c>
      <c r="FE21" s="596">
        <f>[3]Hoja1!ER4</f>
        <v>26000</v>
      </c>
      <c r="FF21" s="596">
        <f>[3]Hoja1!ES4</f>
        <v>48000</v>
      </c>
      <c r="FG21" s="596">
        <f>[3]Hoja1!EU4</f>
        <v>12500</v>
      </c>
      <c r="FH21" s="596">
        <f>[3]Hoja1!EV4</f>
        <v>20000</v>
      </c>
      <c r="FI21" s="596">
        <f>[3]Hoja1!EW4</f>
        <v>19000</v>
      </c>
      <c r="FJ21" s="596">
        <f>[3]Hoja1!EX4</f>
        <v>21000</v>
      </c>
      <c r="FK21" s="596">
        <f>[3]Hoja1!EY4</f>
        <v>23000</v>
      </c>
      <c r="FL21" s="596">
        <f>[3]Hoja1!EZ4</f>
        <v>25500</v>
      </c>
      <c r="FM21" s="596">
        <f>[3]Hoja1!FA4</f>
        <v>47000</v>
      </c>
      <c r="FN21" s="596">
        <f>[3]Hoja1!FC4</f>
        <v>13000</v>
      </c>
      <c r="FO21" s="596">
        <f>[3]Hoja1!FD4</f>
        <v>17000</v>
      </c>
      <c r="FP21" s="596">
        <f>[3]Hoja1!FE4</f>
        <v>24000</v>
      </c>
      <c r="FQ21" s="596">
        <f>[3]Hoja1!FF4</f>
        <v>26000</v>
      </c>
      <c r="FR21" s="596">
        <f>[3]Hoja1!FG4</f>
        <v>28000</v>
      </c>
      <c r="FS21" s="596">
        <f>[3]Hoja1!FH4</f>
        <v>43000</v>
      </c>
      <c r="FT21" s="596">
        <f>[3]Hoja1!FI4</f>
        <v>50000</v>
      </c>
      <c r="FU21" s="596">
        <f>[3]Hoja1!FK4</f>
        <v>10000</v>
      </c>
      <c r="FV21" s="596">
        <f>[3]Hoja1!FL4</f>
        <v>25000</v>
      </c>
      <c r="FW21" s="596">
        <f>[3]Hoja1!FM4</f>
        <v>28000</v>
      </c>
      <c r="FX21" s="596">
        <f>[3]Hoja1!FN4</f>
        <v>28000</v>
      </c>
      <c r="FY21" s="596">
        <f>[3]Hoja1!FO4</f>
        <v>30000</v>
      </c>
      <c r="FZ21" s="596">
        <f>[3]Hoja1!FP4</f>
        <v>40000</v>
      </c>
      <c r="GA21" s="596">
        <f>[3]Hoja1!FQ4</f>
        <v>53000</v>
      </c>
      <c r="GB21" s="596">
        <f>[3]Hoja1!FT4</f>
        <v>13000</v>
      </c>
      <c r="GC21" s="596">
        <f>[3]Hoja1!FU4</f>
        <v>28000</v>
      </c>
      <c r="GD21" s="596">
        <f>[3]Hoja1!FV4</f>
        <v>24000</v>
      </c>
      <c r="GE21" s="596">
        <f>[3]Hoja1!FW4</f>
        <v>25000</v>
      </c>
      <c r="GF21" s="596">
        <f>[3]Hoja1!FX4</f>
        <v>28000</v>
      </c>
      <c r="GG21" s="596">
        <f>[3]Hoja1!FY4</f>
        <v>38000</v>
      </c>
      <c r="GH21" s="613">
        <f>[3]Hoja1!FZ4</f>
        <v>49000</v>
      </c>
      <c r="GI21" s="596">
        <f>[3]Hoja1!GB4</f>
        <v>13000</v>
      </c>
      <c r="GJ21" s="596">
        <f>[3]Hoja1!GC4</f>
        <v>23000</v>
      </c>
      <c r="GK21" s="596">
        <f>[3]Hoja1!GD4</f>
        <v>22000</v>
      </c>
      <c r="GL21" s="596">
        <f>[3]Hoja1!GE4</f>
        <v>24000</v>
      </c>
      <c r="GM21" s="596">
        <f>[3]Hoja1!GF4</f>
        <v>27000</v>
      </c>
      <c r="GN21" s="596">
        <f>[3]Hoja1!GG4</f>
        <v>41000</v>
      </c>
      <c r="GO21" s="596">
        <f>[3]Hoja1!GH4</f>
        <v>48000</v>
      </c>
      <c r="GP21" s="596">
        <f>[3]Hoja1!GJ4</f>
        <v>13000</v>
      </c>
      <c r="GQ21" s="596">
        <f>[3]Hoja1!GK4</f>
        <v>18000</v>
      </c>
      <c r="GR21" s="596">
        <f>[3]Hoja1!GL4</f>
        <v>18000</v>
      </c>
      <c r="GS21" s="596">
        <f>[3]Hoja1!GM4</f>
        <v>20000</v>
      </c>
      <c r="GT21" s="596">
        <f>[3]Hoja1!GN4</f>
        <v>19000</v>
      </c>
      <c r="GU21" s="596">
        <f>[3]Hoja1!GO4</f>
        <v>34000</v>
      </c>
      <c r="GV21" s="596">
        <f>[3]Hoja1!GP4</f>
        <v>45000</v>
      </c>
      <c r="GW21" s="596">
        <f>[3]Hoja1!GR4</f>
        <v>13000</v>
      </c>
      <c r="GX21" s="596">
        <f>[3]Hoja1!GS4</f>
        <v>23000</v>
      </c>
      <c r="GY21" s="596">
        <f>[3]Hoja1!GT4</f>
        <v>22000</v>
      </c>
      <c r="GZ21" s="596">
        <f>[3]Hoja1!GU4</f>
        <v>24000</v>
      </c>
      <c r="HA21" s="596">
        <f>[3]Hoja1!GV4</f>
        <v>18000</v>
      </c>
      <c r="HB21" s="596">
        <f>[3]Hoja1!GW4</f>
        <v>25000</v>
      </c>
      <c r="HC21" s="596">
        <f>[3]Hoja1!GX4</f>
        <v>40000</v>
      </c>
      <c r="HD21" s="596">
        <f>[3]Hoja1!HA4</f>
        <v>12000</v>
      </c>
      <c r="HE21" s="596">
        <f>[3]Hoja1!HB4</f>
        <v>23000</v>
      </c>
      <c r="HF21" s="596">
        <f>[3]Hoja1!HC4</f>
        <v>24000</v>
      </c>
      <c r="HG21" s="596">
        <f>[3]Hoja1!HD4</f>
        <v>23000</v>
      </c>
      <c r="HH21" s="596">
        <f>[3]Hoja1!HE4</f>
        <v>26000</v>
      </c>
      <c r="HI21" s="596">
        <f>[3]Hoja1!HF4</f>
        <v>37000</v>
      </c>
      <c r="HJ21" s="596">
        <f>[3]Hoja1!HG4</f>
        <v>48000</v>
      </c>
      <c r="HK21" s="596">
        <f>[3]Hoja1!HI4</f>
        <v>13000</v>
      </c>
      <c r="HL21" s="596">
        <f>[3]Hoja1!HJ4</f>
        <v>20000</v>
      </c>
      <c r="HM21" s="596">
        <f>[3]Hoja1!HK4</f>
        <v>19000</v>
      </c>
      <c r="HN21" s="596">
        <f>[3]Hoja1!HL4</f>
        <v>23000</v>
      </c>
      <c r="HO21" s="596">
        <f>[3]Hoja1!HM4</f>
        <v>25000</v>
      </c>
      <c r="HP21" s="596">
        <f>[3]Hoja1!HN4</f>
        <v>30000</v>
      </c>
      <c r="HQ21" s="596">
        <f>[3]Hoja1!HO4</f>
        <v>45000</v>
      </c>
      <c r="HR21" s="596">
        <f>[3]Hoja1!HQ4</f>
        <v>13000</v>
      </c>
      <c r="HS21" s="596">
        <f>[3]Hoja1!HR4</f>
        <v>20000</v>
      </c>
      <c r="HT21" s="596">
        <f>[3]Hoja1!HS4</f>
        <v>18000</v>
      </c>
      <c r="HU21" s="596">
        <f>[3]Hoja1!HT4</f>
        <v>24000</v>
      </c>
      <c r="HV21" s="596">
        <f>[3]Hoja1!HU4</f>
        <v>23000</v>
      </c>
      <c r="HW21" s="596">
        <f>[3]Hoja1!HV4</f>
        <v>33000</v>
      </c>
      <c r="HX21" s="596">
        <f>[3]Hoja1!HW4</f>
        <v>49000</v>
      </c>
      <c r="HY21" s="596">
        <f>[3]Hoja1!HY4</f>
        <v>13000</v>
      </c>
      <c r="HZ21" s="596">
        <f>[3]Hoja1!HZ4</f>
        <v>16000</v>
      </c>
      <c r="IA21" s="596">
        <f>[3]Hoja1!IA4</f>
        <v>18000</v>
      </c>
      <c r="IB21" s="596">
        <f>[3]Hoja1!IB4</f>
        <v>20000</v>
      </c>
      <c r="IC21" s="596">
        <f>[3]Hoja1!IC4</f>
        <v>19000</v>
      </c>
      <c r="ID21" s="596">
        <f>[3]Hoja1!ID4</f>
        <v>26000</v>
      </c>
      <c r="IE21" s="596">
        <f>[3]Hoja1!IE4</f>
        <v>40000</v>
      </c>
      <c r="IF21" s="596">
        <f>[3]Hoja1!IH4</f>
        <v>13000</v>
      </c>
      <c r="IG21" s="596">
        <f>[3]Hoja1!II4</f>
        <v>18000</v>
      </c>
      <c r="IH21" s="596">
        <f>[3]Hoja1!IJ4</f>
        <v>16000</v>
      </c>
      <c r="II21" s="596">
        <f>[3]Hoja1!IK4</f>
        <v>18000</v>
      </c>
      <c r="IJ21" s="596">
        <f>[3]Hoja1!IL4</f>
        <v>23000</v>
      </c>
      <c r="IK21" s="596">
        <f>[3]Hoja1!IM4</f>
        <v>29000</v>
      </c>
      <c r="IL21" s="596">
        <f>[3]Hoja1!IN4</f>
        <v>49000</v>
      </c>
      <c r="IM21" s="596">
        <f>[3]Hoja1!IP4</f>
        <v>15000</v>
      </c>
      <c r="IN21" s="596">
        <f>[3]Hoja1!IQ4</f>
        <v>20000</v>
      </c>
      <c r="IO21" s="596">
        <f>[3]Hoja1!IR4</f>
        <v>18000</v>
      </c>
      <c r="IP21" s="596">
        <f>[3]Hoja1!IS4</f>
        <v>22000</v>
      </c>
      <c r="IQ21" s="596">
        <f>[3]Hoja1!IT4</f>
        <v>25000</v>
      </c>
      <c r="IR21" s="596">
        <f>[3]Hoja1!IU4</f>
        <v>35000</v>
      </c>
      <c r="IS21" s="596">
        <f>[3]Hoja1!IV4</f>
        <v>45000</v>
      </c>
      <c r="IT21" s="596">
        <f>[3]Hoja1!IX4</f>
        <v>15000</v>
      </c>
      <c r="IU21" s="596">
        <f>[3]Hoja1!IY4</f>
        <v>15000</v>
      </c>
      <c r="IV21" s="596">
        <f>[3]Hoja1!IZ4</f>
        <v>20000</v>
      </c>
      <c r="IW21" s="596">
        <f>[3]Hoja1!JA4</f>
        <v>25000</v>
      </c>
      <c r="IX21" s="596">
        <f>[3]Hoja1!JB4</f>
        <v>28000</v>
      </c>
      <c r="IY21" s="596">
        <f>[3]Hoja1!JC4</f>
        <v>35000</v>
      </c>
      <c r="IZ21" s="596">
        <f>[3]Hoja1!JD4</f>
        <v>38000</v>
      </c>
      <c r="JA21" s="596">
        <f>[3]Hoja1!JF4</f>
        <v>15500</v>
      </c>
      <c r="JB21" s="596">
        <f>[3]Hoja1!JG4</f>
        <v>16500</v>
      </c>
      <c r="JC21" s="596">
        <f>[3]Hoja1!JH4</f>
        <v>17000</v>
      </c>
      <c r="JD21" s="596">
        <f>[3]Hoja1!JI4</f>
        <v>20000</v>
      </c>
      <c r="JE21" s="596">
        <f>[3]Hoja1!JJ4</f>
        <v>25500</v>
      </c>
      <c r="JF21" s="596">
        <f>[3]Hoja1!JK4</f>
        <v>27500</v>
      </c>
      <c r="JG21" s="596">
        <f>[3]Hoja1!JL4</f>
        <v>38000</v>
      </c>
      <c r="JH21" s="596">
        <f>[3]Hoja1!JN4</f>
        <v>14500</v>
      </c>
      <c r="JI21" s="596">
        <f>[3]Hoja1!JO4</f>
        <v>15000</v>
      </c>
      <c r="JJ21" s="596">
        <f>[3]Hoja1!JP4</f>
        <v>15500</v>
      </c>
      <c r="JK21" s="596">
        <f>[3]Hoja1!JQ4</f>
        <v>20000</v>
      </c>
      <c r="JL21" s="596">
        <f>[3]Hoja1!JR4</f>
        <v>25000</v>
      </c>
      <c r="JM21" s="596">
        <f>[3]Hoja1!JS4</f>
        <v>30000</v>
      </c>
      <c r="JN21" s="596">
        <f>[3]Hoja1!JT4</f>
        <v>40000</v>
      </c>
      <c r="JO21" s="596">
        <f>[3]Hoja1!JW4</f>
        <v>15000</v>
      </c>
      <c r="JP21" s="596">
        <f>[3]Hoja1!JX4</f>
        <v>20000</v>
      </c>
      <c r="JQ21" s="596">
        <f>[3]Hoja1!JY4</f>
        <v>15000</v>
      </c>
      <c r="JR21" s="596">
        <f>[3]Hoja1!JZ4</f>
        <v>20000</v>
      </c>
      <c r="JS21" s="596">
        <f>[3]Hoja1!KA4</f>
        <v>20000</v>
      </c>
      <c r="JT21" s="596">
        <f>[3]Hoja1!KB4</f>
        <v>30000</v>
      </c>
      <c r="JU21" s="596">
        <f>[3]Hoja1!KC4</f>
        <v>35000</v>
      </c>
      <c r="JV21" s="596">
        <f>[3]Hoja1!KE4</f>
        <v>20000</v>
      </c>
      <c r="JW21" s="596">
        <f>[3]Hoja1!KF4</f>
        <v>20000</v>
      </c>
      <c r="JX21" s="596">
        <f>[3]Hoja1!KG4</f>
        <v>20000</v>
      </c>
      <c r="JY21" s="596">
        <f>[3]Hoja1!KH4</f>
        <v>15000</v>
      </c>
      <c r="JZ21" s="596">
        <f>[3]Hoja1!KI4</f>
        <v>30000</v>
      </c>
      <c r="KA21" s="596">
        <f>[3]Hoja1!KJ4</f>
        <v>35000</v>
      </c>
      <c r="KB21" s="596">
        <f>[3]Hoja1!KK4</f>
        <v>40000</v>
      </c>
      <c r="KC21" s="596">
        <f>[3]Hoja1!KM4</f>
        <v>21000</v>
      </c>
      <c r="KD21" s="596">
        <f>[3]Hoja1!KN4</f>
        <v>22000</v>
      </c>
      <c r="KE21" s="596">
        <f>[3]Hoja1!KO4</f>
        <v>15000</v>
      </c>
      <c r="KF21" s="596">
        <f>[3]Hoja1!KP4</f>
        <v>17000</v>
      </c>
      <c r="KG21" s="596">
        <f>[3]Hoja1!KQ4</f>
        <v>25000</v>
      </c>
      <c r="KH21" s="596">
        <f>[3]Hoja1!KR4</f>
        <v>30000</v>
      </c>
      <c r="KI21" s="596">
        <f>[3]Hoja1!KS4</f>
        <v>35000</v>
      </c>
      <c r="KJ21" s="596">
        <f>[3]Hoja1!KU4</f>
        <v>15000</v>
      </c>
      <c r="KK21" s="596">
        <f>[3]Hoja1!KV4</f>
        <v>18000</v>
      </c>
      <c r="KL21" s="596">
        <f>[3]Hoja1!KW4</f>
        <v>18000</v>
      </c>
      <c r="KM21" s="596">
        <f>[3]Hoja1!KX4</f>
        <v>22000</v>
      </c>
      <c r="KN21" s="596">
        <f>[3]Hoja1!KY4</f>
        <v>27000</v>
      </c>
      <c r="KO21" s="596">
        <f>[3]Hoja1!KZ4</f>
        <v>30000</v>
      </c>
      <c r="KP21" s="596">
        <f>[3]Hoja1!LA4</f>
        <v>65000</v>
      </c>
      <c r="KQ21" s="596">
        <f>[3]Hoja1!LD4</f>
        <v>15000</v>
      </c>
      <c r="KR21" s="596">
        <f>[3]Hoja1!LE4</f>
        <v>20000</v>
      </c>
      <c r="KS21" s="596">
        <f>[3]Hoja1!LF4</f>
        <v>20000</v>
      </c>
      <c r="KT21" s="596">
        <f>[3]Hoja1!LG4</f>
        <v>25000</v>
      </c>
      <c r="KU21" s="596">
        <f>[3]Hoja1!LH4</f>
        <v>27000</v>
      </c>
      <c r="KV21" s="596">
        <f>[3]Hoja1!LI4</f>
        <v>30000</v>
      </c>
      <c r="KW21" s="596">
        <f>[3]Hoja1!LJ4</f>
        <v>40000</v>
      </c>
      <c r="KX21" s="596">
        <f>[3]Hoja1!LL4</f>
        <v>16000</v>
      </c>
      <c r="KY21" s="596">
        <f>[3]Hoja1!LM4</f>
        <v>15000</v>
      </c>
      <c r="KZ21" s="596">
        <f>[3]Hoja1!LN4</f>
        <v>16000</v>
      </c>
      <c r="LA21" s="596">
        <f>[3]Hoja1!LO4</f>
        <v>25000</v>
      </c>
      <c r="LB21" s="596">
        <f>[3]Hoja1!LP4</f>
        <v>28000</v>
      </c>
      <c r="LC21" s="596">
        <f>[3]Hoja1!LQ4</f>
        <v>30000</v>
      </c>
      <c r="LD21" s="596">
        <f>[3]Hoja1!LR4</f>
        <v>35000</v>
      </c>
      <c r="LE21" s="596">
        <f>[3]Hoja1!LT4</f>
        <v>15000</v>
      </c>
      <c r="LF21" s="596">
        <f>[3]Hoja1!LU4</f>
        <v>15000</v>
      </c>
      <c r="LG21" s="596">
        <f>[3]Hoja1!LV4</f>
        <v>15000</v>
      </c>
      <c r="LH21" s="596">
        <f>[3]Hoja1!LW4</f>
        <v>20000</v>
      </c>
      <c r="LI21" s="596">
        <f>[3]Hoja1!LX4</f>
        <v>25000</v>
      </c>
      <c r="LJ21" s="596">
        <f>[3]Hoja1!LY4</f>
        <v>40000</v>
      </c>
      <c r="LK21" s="596">
        <f>[3]Hoja1!LZ4</f>
        <v>65000</v>
      </c>
      <c r="LL21" s="596">
        <f>[3]Hoja1!MB4</f>
        <v>35000</v>
      </c>
      <c r="LM21" s="596">
        <f>[3]Hoja1!MC4</f>
        <v>20000</v>
      </c>
      <c r="LN21" s="596">
        <f>[3]Hoja1!MD4</f>
        <v>17000</v>
      </c>
      <c r="LO21" s="596">
        <f>[3]Hoja1!ME4</f>
        <v>20000</v>
      </c>
      <c r="LP21" s="596">
        <f>[3]Hoja1!MF4</f>
        <v>28000</v>
      </c>
      <c r="LQ21" s="596">
        <f>[3]Hoja1!MG4</f>
        <v>30000</v>
      </c>
      <c r="LR21" s="596">
        <f>[3]Hoja1!MH4</f>
        <v>35000</v>
      </c>
      <c r="LS21" s="596">
        <f>[3]Hoja1!MK4</f>
        <v>15000</v>
      </c>
      <c r="LT21" s="596">
        <f>[3]Hoja1!ML4</f>
        <v>25000</v>
      </c>
      <c r="LU21" s="596">
        <f>[3]Hoja1!MM4</f>
        <v>25000</v>
      </c>
      <c r="LV21" s="596">
        <f>[3]Hoja1!MN4</f>
        <v>30000</v>
      </c>
      <c r="LW21" s="596">
        <f>[3]Hoja1!MO4</f>
        <v>35000</v>
      </c>
      <c r="LX21" s="596">
        <f>[3]Hoja1!MP4</f>
        <v>40000</v>
      </c>
      <c r="LY21" s="596">
        <f>[3]Hoja1!MQ4</f>
        <v>50000</v>
      </c>
      <c r="LZ21" s="596">
        <f>[3]Hoja1!MS4</f>
        <v>20000</v>
      </c>
      <c r="MA21" s="596">
        <f>[3]Hoja1!MT4</f>
        <v>30000</v>
      </c>
      <c r="MB21" s="596">
        <f>[3]Hoja1!MU4</f>
        <v>30000</v>
      </c>
      <c r="MC21" s="596">
        <f>[3]Hoja1!MV4</f>
        <v>30000</v>
      </c>
      <c r="MD21" s="596">
        <f>[3]Hoja1!MW4</f>
        <v>45000</v>
      </c>
      <c r="ME21" s="596">
        <f>[3]Hoja1!MX4</f>
        <v>50000</v>
      </c>
      <c r="MF21" s="596">
        <f>[3]Hoja1!MY4</f>
        <v>135000</v>
      </c>
      <c r="MG21" s="596">
        <f>[3]Hoja1!NA4</f>
        <v>25000</v>
      </c>
      <c r="MH21" s="596">
        <f>[3]Hoja1!NB4</f>
        <v>35000</v>
      </c>
      <c r="MI21" s="596">
        <f>[3]Hoja1!NC4</f>
        <v>45000</v>
      </c>
      <c r="MJ21" s="596">
        <f>[3]Hoja1!ND4</f>
        <v>50000</v>
      </c>
      <c r="MK21" s="596">
        <f>[3]Hoja1!NE4</f>
        <v>60000</v>
      </c>
      <c r="ML21" s="596">
        <f>[3]Hoja1!NF4</f>
        <v>65000</v>
      </c>
      <c r="MM21" s="596">
        <f>[3]Hoja1!NG4</f>
        <v>80000</v>
      </c>
      <c r="MN21" s="596">
        <f>[3]Hoja1!NI4</f>
        <v>55000</v>
      </c>
      <c r="MO21" s="596">
        <f>[3]Hoja1!NJ4</f>
        <v>60000</v>
      </c>
      <c r="MP21" s="596">
        <f>[3]Hoja1!NK4</f>
        <v>75000</v>
      </c>
      <c r="MQ21" s="596">
        <f>[3]Hoja1!NL4</f>
        <v>75000</v>
      </c>
      <c r="MR21" s="596">
        <f>[3]Hoja1!NM4</f>
        <v>85000</v>
      </c>
      <c r="MS21" s="596">
        <f>[3]Hoja1!NN4</f>
        <v>135000</v>
      </c>
      <c r="MT21" s="596">
        <f>[3]Hoja1!NO4</f>
        <v>140000</v>
      </c>
      <c r="MU21" s="596">
        <f>[3]Hoja1!NQ4</f>
        <v>90000</v>
      </c>
      <c r="MV21" s="596">
        <f>[3]Hoja1!NR4</f>
        <v>0</v>
      </c>
      <c r="MW21" s="596">
        <f>[3]Hoja1!NS4</f>
        <v>45000</v>
      </c>
      <c r="MX21" s="596">
        <f>[3]Hoja1!NT4</f>
        <v>45000</v>
      </c>
      <c r="MY21" s="596">
        <f>[3]Hoja1!NU4</f>
        <v>55000</v>
      </c>
      <c r="MZ21" s="596">
        <f>[3]Hoja1!NV4</f>
        <v>55000</v>
      </c>
      <c r="NA21" s="596">
        <f>[3]Hoja1!NW4</f>
        <v>70000</v>
      </c>
      <c r="NB21" s="596">
        <f>[3]Hoja1!NZ4</f>
        <v>40000</v>
      </c>
      <c r="NC21" s="596">
        <f>[3]Hoja1!OA4</f>
        <v>0</v>
      </c>
      <c r="ND21" s="596">
        <f>[3]Hoja1!OB4</f>
        <v>30000</v>
      </c>
      <c r="NE21" s="596">
        <f>[3]Hoja1!OC4</f>
        <v>30000</v>
      </c>
      <c r="NF21" s="596">
        <f>[3]Hoja1!OD4</f>
        <v>33000</v>
      </c>
      <c r="NG21" s="596">
        <f>[3]Hoja1!OE4</f>
        <v>35000</v>
      </c>
      <c r="NH21" s="596">
        <f>[3]Hoja1!OF4</f>
        <v>37000</v>
      </c>
      <c r="NI21" s="596">
        <f>[3]Hoja1!OH4</f>
        <v>15000</v>
      </c>
      <c r="NJ21" s="596">
        <f>[3]Hoja1!OI4</f>
        <v>15000</v>
      </c>
      <c r="NK21" s="596">
        <f>[3]Hoja1!OJ4</f>
        <v>16000</v>
      </c>
      <c r="NL21" s="596">
        <f>[3]Hoja1!OK4</f>
        <v>17000</v>
      </c>
      <c r="NM21" s="596">
        <f>[3]Hoja1!OL4</f>
        <v>20000</v>
      </c>
      <c r="NN21" s="596">
        <f>[3]Hoja1!OM4</f>
        <v>22000</v>
      </c>
      <c r="NO21" s="596">
        <f>[3]Hoja1!ON4</f>
        <v>25000</v>
      </c>
      <c r="NP21" s="596">
        <f>[3]Hoja1!OP4</f>
        <v>19000</v>
      </c>
      <c r="NQ21" s="596">
        <f>[3]Hoja1!OQ4</f>
        <v>20000</v>
      </c>
      <c r="NR21" s="596">
        <f>[3]Hoja1!OR4</f>
        <v>21000</v>
      </c>
      <c r="NS21" s="596">
        <f>[3]Hoja1!OS4</f>
        <v>22000</v>
      </c>
      <c r="NT21" s="596">
        <f>[3]Hoja1!OT4</f>
        <v>23500</v>
      </c>
      <c r="NU21" s="596">
        <f>[3]Hoja1!OU4</f>
        <v>26500</v>
      </c>
      <c r="NV21" s="596">
        <f>[3]Hoja1!OV4</f>
        <v>28000</v>
      </c>
      <c r="NW21" s="596">
        <f>[3]Hoja1!OX4</f>
        <v>12000</v>
      </c>
      <c r="NX21" s="596">
        <f>[3]Hoja1!OY4</f>
        <v>13000</v>
      </c>
      <c r="NY21" s="596">
        <f>[3]Hoja1!OZ4</f>
        <v>15000</v>
      </c>
      <c r="NZ21" s="596">
        <f>[3]Hoja1!PA4</f>
        <v>17000</v>
      </c>
      <c r="OA21" s="596">
        <f>[3]Hoja1!PB4</f>
        <v>18000</v>
      </c>
      <c r="OB21" s="596">
        <f>[3]Hoja1!PC4</f>
        <v>23000</v>
      </c>
      <c r="OC21" s="596">
        <f>[3]Hoja1!PD4</f>
        <v>27000</v>
      </c>
      <c r="OD21" s="596">
        <f>[3]Hoja1!PF4</f>
        <v>19000</v>
      </c>
      <c r="OE21" s="596">
        <f>[3]Hoja1!PG4</f>
        <v>22000</v>
      </c>
      <c r="OF21" s="596">
        <f>[3]Hoja1!PH4</f>
        <v>22000</v>
      </c>
      <c r="OG21" s="596">
        <f>[3]Hoja1!PI4</f>
        <v>22000</v>
      </c>
      <c r="OH21" s="596">
        <f>[3]Hoja1!PJ4</f>
        <v>25000</v>
      </c>
      <c r="OI21" s="596">
        <f>[3]Hoja1!PK4</f>
        <v>33000</v>
      </c>
      <c r="OJ21" s="596">
        <f>[3]Hoja1!PL4</f>
        <v>37000</v>
      </c>
      <c r="OK21">
        <f>[2]SUC!B50</f>
        <v>15956.977499999999</v>
      </c>
      <c r="OL21">
        <f>[2]SUC!C50</f>
        <v>18890.741249999999</v>
      </c>
      <c r="OM21">
        <f>[2]SUC!D50</f>
        <v>22177.293750000001</v>
      </c>
      <c r="ON21">
        <f>[2]SUC!E50</f>
        <v>23346.067500000001</v>
      </c>
      <c r="OO21">
        <f>[2]SUC!F50</f>
        <v>22082.084999999999</v>
      </c>
      <c r="OP21">
        <f>[2]SUC!G50</f>
        <v>28463.287500000002</v>
      </c>
      <c r="OQ21">
        <f>[2]SUC!H50</f>
        <v>51742.642500000002</v>
      </c>
      <c r="OR21" s="712">
        <v>25968.19</v>
      </c>
      <c r="OS21" s="712">
        <v>19302.98</v>
      </c>
      <c r="OT21" s="712">
        <v>33910.25</v>
      </c>
      <c r="OU21" s="712">
        <v>29066.9</v>
      </c>
      <c r="OV21" s="712">
        <v>21180.07</v>
      </c>
      <c r="OW21" s="712">
        <v>26448.59</v>
      </c>
      <c r="OX21" s="712">
        <v>49396.18</v>
      </c>
      <c r="OY21" s="741">
        <v>18048</v>
      </c>
      <c r="OZ21" s="741">
        <v>21655</v>
      </c>
      <c r="PA21" s="741">
        <v>20301</v>
      </c>
      <c r="PB21" s="741">
        <v>18932</v>
      </c>
      <c r="PC21" s="741">
        <v>19982</v>
      </c>
      <c r="PD21" s="741">
        <v>28631</v>
      </c>
      <c r="PE21" s="741">
        <v>50256</v>
      </c>
      <c r="PF21" s="712">
        <v>29743.18</v>
      </c>
      <c r="PG21" s="712">
        <v>13020.9</v>
      </c>
      <c r="PH21" s="712">
        <v>18013.099999999999</v>
      </c>
      <c r="PI21" s="712">
        <v>18073.5</v>
      </c>
      <c r="PJ21" s="712">
        <v>17885.09</v>
      </c>
      <c r="PK21" s="712">
        <v>29173.05</v>
      </c>
      <c r="PL21" s="712">
        <v>50486.03</v>
      </c>
      <c r="PM21" s="712">
        <v>13592.24</v>
      </c>
      <c r="PN21" s="712">
        <v>14619.97</v>
      </c>
      <c r="PO21" s="712">
        <v>17179.78</v>
      </c>
      <c r="PP21" s="712">
        <v>17053.79</v>
      </c>
      <c r="PQ21" s="712">
        <v>17797.87</v>
      </c>
      <c r="PR21" s="712">
        <v>25607.3</v>
      </c>
      <c r="PS21" s="712">
        <v>45922.69</v>
      </c>
      <c r="PT21" s="717">
        <v>17368.8249</v>
      </c>
      <c r="PU21" s="717">
        <v>18473.483800000002</v>
      </c>
      <c r="PV21" s="717">
        <v>20711.3586</v>
      </c>
      <c r="PW21" s="717">
        <v>22016.010200000001</v>
      </c>
      <c r="PX21" s="717">
        <v>20891.4578</v>
      </c>
      <c r="PY21" s="717">
        <v>28560.404299999998</v>
      </c>
      <c r="PZ21" s="717">
        <v>46661.2048</v>
      </c>
      <c r="QA21" s="108">
        <v>14472.08</v>
      </c>
      <c r="QB21" s="108">
        <v>16828.919999999998</v>
      </c>
      <c r="QC21" s="108">
        <v>18540.32</v>
      </c>
      <c r="QD21" s="108">
        <v>19218.599999999999</v>
      </c>
      <c r="QE21" s="108">
        <v>20088.22</v>
      </c>
      <c r="QF21" s="108">
        <v>31942.28</v>
      </c>
      <c r="QG21" s="108">
        <v>50390.9</v>
      </c>
      <c r="QH21" s="108">
        <v>16411.189999999999</v>
      </c>
      <c r="QI21" s="108">
        <v>26471.35</v>
      </c>
      <c r="QJ21" s="108">
        <v>26859.52</v>
      </c>
      <c r="QK21" s="108">
        <v>29905.15</v>
      </c>
      <c r="QL21" s="108">
        <v>32581.74</v>
      </c>
      <c r="QM21" s="108">
        <v>19813.82</v>
      </c>
      <c r="QN21" s="108">
        <v>43528.37</v>
      </c>
      <c r="QO21" s="596">
        <v>17813.433300000001</v>
      </c>
      <c r="QP21" s="596">
        <v>20066.094730000001</v>
      </c>
      <c r="QQ21" s="596">
        <v>19822.489839999998</v>
      </c>
      <c r="QR21" s="596">
        <v>19987.137500000001</v>
      </c>
      <c r="QS21" s="596">
        <v>21814.652150000002</v>
      </c>
      <c r="QT21" s="596">
        <v>26740.81738</v>
      </c>
      <c r="QU21" s="596">
        <v>48804.022270000001</v>
      </c>
      <c r="QV21" s="712">
        <v>13177.39</v>
      </c>
      <c r="QW21" s="712">
        <v>14917.59</v>
      </c>
      <c r="QX21" s="712">
        <v>16281.88</v>
      </c>
      <c r="QY21" s="712">
        <v>15792.52</v>
      </c>
      <c r="QZ21" s="712">
        <v>16845.7</v>
      </c>
      <c r="RA21" s="712">
        <v>20064.55</v>
      </c>
      <c r="RB21" s="712">
        <v>37605.120000000003</v>
      </c>
      <c r="RC21" s="108">
        <v>12159.6</v>
      </c>
      <c r="RD21" s="108">
        <v>12794.07</v>
      </c>
      <c r="RE21" s="108">
        <v>13335.98</v>
      </c>
      <c r="RF21" s="108">
        <v>13354.81</v>
      </c>
      <c r="RG21" s="108">
        <v>12639.5</v>
      </c>
      <c r="RH21" s="108">
        <v>16658.45</v>
      </c>
      <c r="RI21" s="108">
        <v>26548.91</v>
      </c>
      <c r="RJ21" s="108">
        <v>12089.2</v>
      </c>
      <c r="RK21" s="108">
        <v>13951.8</v>
      </c>
      <c r="RL21" s="108">
        <v>16105.04</v>
      </c>
      <c r="RM21" s="108">
        <v>17118.689999999999</v>
      </c>
      <c r="RN21" s="108">
        <v>17833.89</v>
      </c>
      <c r="RO21" s="108">
        <v>25314.79</v>
      </c>
      <c r="RP21" s="108">
        <v>39697.49</v>
      </c>
      <c r="RQ21">
        <v>17246.351460000002</v>
      </c>
      <c r="RR21">
        <v>18212.180380000002</v>
      </c>
      <c r="RS21">
        <v>21264.712729999999</v>
      </c>
      <c r="RT21">
        <v>21491.907429999999</v>
      </c>
      <c r="RU21">
        <v>22310.423439999999</v>
      </c>
      <c r="RV21">
        <v>28934.65137</v>
      </c>
      <c r="RW21">
        <v>51466.245699999999</v>
      </c>
      <c r="RX21">
        <v>20462.322459999999</v>
      </c>
      <c r="RY21">
        <v>20760.192569999999</v>
      </c>
      <c r="RZ21">
        <v>24890.8043</v>
      </c>
      <c r="SA21">
        <v>30337.518749999999</v>
      </c>
      <c r="SB21">
        <v>28729.40684</v>
      </c>
      <c r="SC21">
        <v>36538.244530000004</v>
      </c>
      <c r="SD21">
        <v>62384.953130000002</v>
      </c>
      <c r="SE21">
        <v>21979.576939999999</v>
      </c>
      <c r="SF21">
        <v>23358.451840000002</v>
      </c>
      <c r="SG21">
        <v>24436.294519999999</v>
      </c>
      <c r="SH21">
        <v>25463.47854</v>
      </c>
      <c r="SI21">
        <v>25420.29377</v>
      </c>
      <c r="SJ21">
        <v>35094.435920000004</v>
      </c>
      <c r="SK21">
        <v>62224.412989999997</v>
      </c>
      <c r="SL21" s="108">
        <v>17201.62</v>
      </c>
      <c r="SM21" s="108">
        <v>17376.8</v>
      </c>
      <c r="SN21" s="108">
        <v>19639.650000000001</v>
      </c>
      <c r="SO21" s="108">
        <v>22281.200000000001</v>
      </c>
      <c r="SP21" s="108">
        <v>21808.28</v>
      </c>
      <c r="SQ21" s="108">
        <v>27895.88</v>
      </c>
      <c r="SR21" s="108">
        <v>43604.46</v>
      </c>
      <c r="SS21" s="108">
        <v>13843.04</v>
      </c>
      <c r="ST21" s="108">
        <v>14880.04</v>
      </c>
      <c r="SU21" s="108">
        <v>17598.07</v>
      </c>
      <c r="SV21" s="108">
        <v>21020.97</v>
      </c>
      <c r="SW21" s="108">
        <v>22138.77</v>
      </c>
      <c r="SX21" s="108">
        <v>30370.75</v>
      </c>
      <c r="SY21" s="108">
        <v>50262.9</v>
      </c>
      <c r="SZ21" s="108">
        <v>15503.59</v>
      </c>
      <c r="TA21" s="108">
        <v>16064.87</v>
      </c>
      <c r="TB21" s="108">
        <v>18246.2</v>
      </c>
      <c r="TC21" s="108">
        <v>22540.21</v>
      </c>
      <c r="TD21" s="108">
        <v>23059.03</v>
      </c>
      <c r="TE21" s="108">
        <v>32729.5</v>
      </c>
      <c r="TF21" s="108">
        <v>54255.62</v>
      </c>
      <c r="TG21" s="108">
        <v>17696.88</v>
      </c>
      <c r="TH21" s="108">
        <v>19590.080000000002</v>
      </c>
      <c r="TI21" s="108">
        <v>21335.79</v>
      </c>
      <c r="TJ21" s="108">
        <v>22694.69</v>
      </c>
      <c r="TK21" s="108">
        <v>23401.47</v>
      </c>
      <c r="TL21" s="108">
        <v>29509.96</v>
      </c>
      <c r="TM21" s="108">
        <v>45747.06</v>
      </c>
      <c r="TN21" s="596">
        <v>16637.66562</v>
      </c>
      <c r="TO21" s="596">
        <v>18416.028750000001</v>
      </c>
      <c r="TP21" s="596">
        <v>21820.752179999999</v>
      </c>
      <c r="TQ21" s="596">
        <v>24467.124059999998</v>
      </c>
      <c r="TR21" s="596">
        <v>26604.67469</v>
      </c>
      <c r="TS21" s="596">
        <v>33793.112509999999</v>
      </c>
      <c r="TT21" s="596">
        <v>49771.26</v>
      </c>
      <c r="TU21" s="108">
        <v>20443.02</v>
      </c>
      <c r="TV21" s="108">
        <v>21748.58</v>
      </c>
      <c r="TW21" s="108">
        <v>25454.5</v>
      </c>
      <c r="TX21" s="108">
        <v>29711.72</v>
      </c>
      <c r="TY21" s="108">
        <v>30140.13</v>
      </c>
      <c r="TZ21" s="108">
        <v>42010.3</v>
      </c>
      <c r="UA21" s="108">
        <v>63586.64</v>
      </c>
      <c r="UB21" s="108">
        <v>16673.740000000002</v>
      </c>
      <c r="UC21" s="108">
        <v>27077.84</v>
      </c>
      <c r="UD21" s="108">
        <v>30815.599999999999</v>
      </c>
      <c r="UE21" s="108">
        <v>34707.379999999997</v>
      </c>
      <c r="UF21" s="108">
        <v>36897.78</v>
      </c>
      <c r="UG21" s="108">
        <v>48128.71</v>
      </c>
      <c r="UH21" s="108">
        <v>85000</v>
      </c>
      <c r="UI21" s="108">
        <v>28597.35</v>
      </c>
      <c r="UJ21" s="108">
        <v>31297.69</v>
      </c>
      <c r="UK21" s="108">
        <v>37724.6</v>
      </c>
      <c r="UL21" s="108">
        <v>39963.599999999999</v>
      </c>
      <c r="UM21" s="108">
        <v>40916.61</v>
      </c>
      <c r="UN21" s="108">
        <v>51675.05</v>
      </c>
      <c r="UO21" s="108">
        <v>78386.33</v>
      </c>
      <c r="UP21" s="108">
        <v>22473.97</v>
      </c>
      <c r="UQ21" s="108">
        <v>22780.639999999999</v>
      </c>
      <c r="UR21" s="108">
        <v>26351.68</v>
      </c>
      <c r="US21" s="108">
        <v>26601.919999999998</v>
      </c>
      <c r="UT21" s="108">
        <v>27236.12</v>
      </c>
      <c r="UU21" s="108">
        <v>33357.53</v>
      </c>
      <c r="UV21" s="108">
        <v>50444.959999999999</v>
      </c>
      <c r="UW21" s="596">
        <v>19071.79364</v>
      </c>
      <c r="UX21" s="596">
        <v>20705.49221</v>
      </c>
      <c r="UY21" s="596">
        <v>24410.020069999999</v>
      </c>
      <c r="UZ21" s="596">
        <v>26756.6574</v>
      </c>
      <c r="VA21" s="596">
        <v>28210.834719999999</v>
      </c>
      <c r="VB21" s="596">
        <v>39439.259030000001</v>
      </c>
      <c r="VC21" s="596">
        <v>65042.626600000003</v>
      </c>
      <c r="VD21" s="108">
        <v>22357.95</v>
      </c>
      <c r="VE21" s="108">
        <v>23717.97</v>
      </c>
      <c r="VF21" s="108">
        <v>28212.82</v>
      </c>
      <c r="VG21" s="108">
        <v>31109.14</v>
      </c>
      <c r="VH21" s="108">
        <v>32456.9</v>
      </c>
      <c r="VI21" s="108">
        <v>41658.879999999997</v>
      </c>
      <c r="VJ21" s="108">
        <v>65927.759999999995</v>
      </c>
      <c r="VK21" s="108">
        <v>20357.41</v>
      </c>
      <c r="VL21" s="108">
        <v>24023.18</v>
      </c>
      <c r="VM21" s="108">
        <v>26069.919999999998</v>
      </c>
      <c r="VN21" s="108">
        <v>28667.38</v>
      </c>
      <c r="VO21" s="108">
        <v>29068.720000000001</v>
      </c>
      <c r="VP21" s="108">
        <v>32530.07</v>
      </c>
      <c r="VQ21" s="108">
        <v>47990.82</v>
      </c>
      <c r="VR21" s="108">
        <v>20882.75375</v>
      </c>
      <c r="VS21" s="108">
        <v>25659.585950000001</v>
      </c>
      <c r="VT21" s="108">
        <v>29566.61219</v>
      </c>
      <c r="VU21" s="108">
        <v>30202.151269999998</v>
      </c>
      <c r="VV21" s="108">
        <v>31429.87081</v>
      </c>
      <c r="VW21" s="108">
        <v>40471.682580000001</v>
      </c>
      <c r="VX21" s="108">
        <v>62485.920290000002</v>
      </c>
      <c r="VY21" s="752">
        <v>16821.36</v>
      </c>
      <c r="VZ21" s="752">
        <v>20630.13</v>
      </c>
      <c r="WA21" s="752">
        <v>21604.74</v>
      </c>
      <c r="WB21" s="752">
        <v>23661.8</v>
      </c>
      <c r="WC21" s="752">
        <v>26012.39</v>
      </c>
      <c r="WD21" s="752">
        <v>34048.44</v>
      </c>
      <c r="WE21" s="752">
        <v>53221.02</v>
      </c>
      <c r="WF21" s="108">
        <v>17195.46</v>
      </c>
      <c r="WG21" s="108">
        <v>20133.830000000002</v>
      </c>
      <c r="WH21" s="108">
        <v>22956.47</v>
      </c>
      <c r="WI21" s="108">
        <v>22195.599999999999</v>
      </c>
      <c r="WJ21" s="108">
        <v>24069.83</v>
      </c>
      <c r="WK21" s="108">
        <v>32550.77</v>
      </c>
      <c r="WL21" s="108">
        <v>51200.34</v>
      </c>
      <c r="WM21" s="108">
        <v>16518.39</v>
      </c>
      <c r="WN21" s="108">
        <v>17927.080000000002</v>
      </c>
      <c r="WO21" s="108">
        <v>19947.36</v>
      </c>
      <c r="WP21" s="108">
        <v>19234.37</v>
      </c>
      <c r="WQ21" s="108">
        <v>21575.91</v>
      </c>
      <c r="WR21" s="108">
        <v>27885.25</v>
      </c>
      <c r="WS21" s="108">
        <v>48460.39</v>
      </c>
      <c r="WT21" s="108">
        <v>16636.542870000001</v>
      </c>
      <c r="WU21" s="108">
        <v>17659.76094</v>
      </c>
      <c r="WV21" s="108">
        <v>18081.75273</v>
      </c>
      <c r="WW21" s="108">
        <v>19830.56582</v>
      </c>
      <c r="WX21" s="108">
        <v>22996.655859999999</v>
      </c>
      <c r="WY21" s="108">
        <v>30891.315040000001</v>
      </c>
      <c r="WZ21" s="108">
        <v>48981.380069999999</v>
      </c>
      <c r="XA21" s="108">
        <v>16530.91</v>
      </c>
      <c r="XB21" s="108">
        <v>19056.14</v>
      </c>
      <c r="XC21" s="108">
        <v>20113.37</v>
      </c>
      <c r="XD21" s="108">
        <v>21692.26</v>
      </c>
      <c r="XE21" s="108">
        <v>23171.87</v>
      </c>
      <c r="XF21" s="108">
        <v>34496.870000000003</v>
      </c>
      <c r="XG21" s="108">
        <v>58643.07</v>
      </c>
      <c r="XH21" s="108">
        <v>18461.026170000001</v>
      </c>
      <c r="XI21" s="108">
        <v>19368.271290000001</v>
      </c>
      <c r="XJ21" s="108">
        <v>21202.174220000001</v>
      </c>
      <c r="XK21" s="108">
        <v>22477.009569999998</v>
      </c>
      <c r="XL21" s="108">
        <v>24748.84043</v>
      </c>
      <c r="XM21" s="108">
        <v>31188.139739999999</v>
      </c>
      <c r="XN21" s="108">
        <v>51459.175190000002</v>
      </c>
      <c r="XO21" s="108">
        <v>57535.886460000002</v>
      </c>
      <c r="XP21" s="108">
        <v>17228.153249999999</v>
      </c>
      <c r="XQ21" s="108">
        <v>21155.51427</v>
      </c>
      <c r="XR21" s="108">
        <v>21853.317630000001</v>
      </c>
      <c r="XS21" s="108">
        <v>22361.901740000001</v>
      </c>
      <c r="XT21" s="108">
        <v>24349.466830000001</v>
      </c>
      <c r="XU21" s="108">
        <v>33493.649729999997</v>
      </c>
      <c r="XV21" s="108">
        <v>23912.494849999999</v>
      </c>
      <c r="XW21" s="108">
        <v>26449.75362</v>
      </c>
      <c r="XX21" s="108">
        <v>24857.74238</v>
      </c>
      <c r="XY21" s="108">
        <v>26576.844779999999</v>
      </c>
      <c r="XZ21" s="108">
        <v>29142.187249999999</v>
      </c>
      <c r="YA21" s="108">
        <v>38768.316850000003</v>
      </c>
      <c r="YB21" s="108">
        <v>76148.409419999996</v>
      </c>
      <c r="YC21" s="108">
        <v>20058.969300000001</v>
      </c>
      <c r="YD21" s="108">
        <v>23085.752</v>
      </c>
      <c r="YE21" s="108">
        <v>22673.253799999999</v>
      </c>
      <c r="YF21" s="108">
        <v>23595.946950000001</v>
      </c>
      <c r="YG21" s="108">
        <v>26261.4709</v>
      </c>
      <c r="YH21" s="108">
        <v>33971.811320000001</v>
      </c>
      <c r="YI21" s="108">
        <v>60023.036390000001</v>
      </c>
      <c r="YJ21" s="108">
        <v>23588.58</v>
      </c>
      <c r="YK21" s="108">
        <v>25141.78</v>
      </c>
      <c r="YL21" s="108">
        <v>26655.87</v>
      </c>
      <c r="YM21" s="108">
        <v>26727.55</v>
      </c>
      <c r="YN21" s="108">
        <v>34196.699999999997</v>
      </c>
      <c r="YO21" s="108">
        <v>44417.57</v>
      </c>
      <c r="YP21" s="108">
        <v>75724.63</v>
      </c>
      <c r="YQ21" s="108">
        <v>38106</v>
      </c>
      <c r="YR21" s="108">
        <v>25300.47</v>
      </c>
      <c r="YS21" s="108">
        <v>27713.46</v>
      </c>
      <c r="YT21" s="108">
        <v>26996.73</v>
      </c>
      <c r="YU21" s="108">
        <v>32372.18</v>
      </c>
      <c r="YV21" s="108">
        <v>33590.620000000003</v>
      </c>
      <c r="YW21" s="108">
        <v>54829.64</v>
      </c>
      <c r="YX21" s="756" t="s">
        <v>670</v>
      </c>
      <c r="YY21" s="756" t="s">
        <v>671</v>
      </c>
      <c r="YZ21" s="756" t="s">
        <v>672</v>
      </c>
      <c r="ZA21" s="756" t="s">
        <v>673</v>
      </c>
      <c r="ZB21" s="756" t="s">
        <v>674</v>
      </c>
      <c r="ZC21" s="756" t="s">
        <v>675</v>
      </c>
      <c r="ZD21" s="756" t="s">
        <v>676</v>
      </c>
      <c r="ZE21">
        <v>23839</v>
      </c>
      <c r="ZF21">
        <v>21254</v>
      </c>
      <c r="ZG21">
        <v>18457</v>
      </c>
      <c r="ZH21">
        <v>25475</v>
      </c>
      <c r="ZI21">
        <v>37905</v>
      </c>
      <c r="ZJ21">
        <v>51563</v>
      </c>
      <c r="ZK21">
        <v>75858</v>
      </c>
      <c r="ZL21">
        <v>30647</v>
      </c>
      <c r="ZM21">
        <v>31676</v>
      </c>
      <c r="ZN21">
        <v>31974</v>
      </c>
      <c r="ZO21">
        <v>31839</v>
      </c>
      <c r="ZP21">
        <v>34563</v>
      </c>
      <c r="ZQ21">
        <v>42984</v>
      </c>
      <c r="ZR21">
        <v>67498</v>
      </c>
      <c r="ZS21" s="108">
        <v>23887.75</v>
      </c>
      <c r="ZT21" s="108">
        <v>27227.279999999999</v>
      </c>
      <c r="ZU21" s="108">
        <v>28628.06</v>
      </c>
      <c r="ZV21" s="108">
        <v>28964.22</v>
      </c>
      <c r="ZW21" s="108">
        <v>33680.26</v>
      </c>
      <c r="ZX21" s="108">
        <v>42938.45</v>
      </c>
      <c r="ZY21" s="108">
        <v>71079.02</v>
      </c>
      <c r="ZZ21" s="108">
        <v>45925.060829632755</v>
      </c>
      <c r="AAA21" s="108">
        <v>42261.791102951502</v>
      </c>
      <c r="AAB21" s="108">
        <v>39311.019561969384</v>
      </c>
      <c r="AAC21" s="108">
        <v>44605.096097584006</v>
      </c>
      <c r="AAD21" s="108">
        <v>49243.913819014022</v>
      </c>
      <c r="AAE21" s="108">
        <v>57356.034831770157</v>
      </c>
      <c r="AAF21" s="108">
        <v>89921.942963814348</v>
      </c>
      <c r="AAG21" s="108">
        <v>59704.161530021898</v>
      </c>
      <c r="AAH21" s="108">
        <v>55503.027381027045</v>
      </c>
      <c r="AAI21" s="108">
        <v>55625.759065344682</v>
      </c>
      <c r="AAJ21" s="108">
        <v>59711.425780660749</v>
      </c>
      <c r="AAK21" s="108">
        <v>68194.040439675358</v>
      </c>
      <c r="AAL21" s="108">
        <v>72054.599094827063</v>
      </c>
      <c r="AAM21" s="108">
        <v>105521.08960606008</v>
      </c>
      <c r="AAN21" s="596">
        <f>'Tabla de Proyecciones'!AAN21*1.032493958</f>
        <v>88455.423973446246</v>
      </c>
      <c r="AAO21" s="596">
        <v>78058.290310847238</v>
      </c>
      <c r="AAP21" s="596">
        <v>89423.578493343986</v>
      </c>
      <c r="AAQ21" s="596">
        <v>84210.591491860498</v>
      </c>
      <c r="AAR21" s="596">
        <v>88261.371829647585</v>
      </c>
      <c r="AAS21" s="596">
        <v>96398.955382338128</v>
      </c>
      <c r="AAT21" s="596">
        <v>129073.72</v>
      </c>
      <c r="AAU21" s="596">
        <f t="shared" ca="1" si="2"/>
        <v>110505.42637996508</v>
      </c>
      <c r="AAV21" s="596">
        <v>161192.42857226089</v>
      </c>
      <c r="AAW21" s="596">
        <f t="shared" ca="1" si="2"/>
        <v>97903.324941696323</v>
      </c>
      <c r="AAX21" s="348">
        <v>0</v>
      </c>
      <c r="AAY21" s="596">
        <f t="shared" ca="1" si="2"/>
        <v>36511.257528502916</v>
      </c>
      <c r="AAZ21" s="596">
        <f t="shared" ca="1" si="2"/>
        <v>34020.273316259838</v>
      </c>
      <c r="ABA21" s="596">
        <f t="shared" ca="1" si="2"/>
        <v>46450.956509017415</v>
      </c>
      <c r="ABB21" s="596">
        <f ca="1">(ABB$2*$C21)*1.1</f>
        <v>29887.672069982222</v>
      </c>
      <c r="ABC21" s="596">
        <f t="shared" ref="ABC21:ABD21" ca="1" si="12">(ABC$2*$C21)*1.1</f>
        <v>26900.997480963899</v>
      </c>
      <c r="ABD21" s="596">
        <f t="shared" ca="1" si="12"/>
        <v>32895.954644156474</v>
      </c>
      <c r="ABE21" s="348">
        <v>0</v>
      </c>
      <c r="ABF21" s="596">
        <f t="shared" ca="1" si="2"/>
        <v>27470.57239328713</v>
      </c>
      <c r="ABG21" s="596">
        <f t="shared" ca="1" si="2"/>
        <v>24590.410753049859</v>
      </c>
      <c r="ABH21" s="596">
        <f t="shared" ca="1" si="2"/>
        <v>21520.242547030892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</row>
    <row r="22" spans="1:767">
      <c r="A22" s="601" t="s">
        <v>29</v>
      </c>
      <c r="B22" s="596">
        <f>$H$55*B$32</f>
        <v>0</v>
      </c>
      <c r="C22" s="596">
        <f t="shared" ref="C22:H22" si="13">$H$55*C$32</f>
        <v>23084.277552000003</v>
      </c>
      <c r="D22" s="596">
        <f t="shared" si="13"/>
        <v>21671.657582399999</v>
      </c>
      <c r="E22" s="596">
        <f t="shared" si="13"/>
        <v>17812.793275200002</v>
      </c>
      <c r="F22" s="596">
        <f t="shared" si="13"/>
        <v>22464.102931199999</v>
      </c>
      <c r="G22" s="596">
        <f t="shared" si="13"/>
        <v>38123.512106399998</v>
      </c>
      <c r="H22" s="596">
        <f t="shared" si="13"/>
        <v>49114.384552800002</v>
      </c>
      <c r="I22" s="596">
        <f>$O$55*I$32</f>
        <v>26089.601412</v>
      </c>
      <c r="J22" s="596">
        <f t="shared" ref="J22:O22" si="14">$O$55*J$32</f>
        <v>16913.2588464</v>
      </c>
      <c r="K22" s="596">
        <f t="shared" si="14"/>
        <v>17237.129760479998</v>
      </c>
      <c r="L22" s="596">
        <f t="shared" si="14"/>
        <v>18604.584731040002</v>
      </c>
      <c r="M22" s="596">
        <f t="shared" si="14"/>
        <v>21663.365586239997</v>
      </c>
      <c r="N22" s="596">
        <f t="shared" si="14"/>
        <v>31721.356751280004</v>
      </c>
      <c r="O22" s="596">
        <f t="shared" si="14"/>
        <v>47698.988512559998</v>
      </c>
      <c r="P22" s="596">
        <f>$V$55*P$32</f>
        <v>51548.680630160001</v>
      </c>
      <c r="Q22" s="596">
        <f t="shared" ref="Q22:V22" si="15">$V$55*Q$32</f>
        <v>36978.454180752</v>
      </c>
      <c r="R22" s="596">
        <f t="shared" si="15"/>
        <v>31774.801877392001</v>
      </c>
      <c r="S22" s="596">
        <f t="shared" si="15"/>
        <v>35840.155239392006</v>
      </c>
      <c r="T22" s="596">
        <f t="shared" si="15"/>
        <v>36035.292200768003</v>
      </c>
      <c r="U22" s="596">
        <f t="shared" si="15"/>
        <v>51353.543668784005</v>
      </c>
      <c r="V22" s="596">
        <f t="shared" si="15"/>
        <v>81697.341162751996</v>
      </c>
      <c r="W22" s="596">
        <f t="shared" si="6"/>
        <v>29618.625046762503</v>
      </c>
      <c r="X22" s="596">
        <f t="shared" si="7"/>
        <v>21246.925349002504</v>
      </c>
      <c r="Y22" s="596">
        <f t="shared" si="7"/>
        <v>18257.0325998025</v>
      </c>
      <c r="Z22" s="596">
        <f t="shared" si="7"/>
        <v>20592.886310115005</v>
      </c>
      <c r="AA22" s="596">
        <f t="shared" si="7"/>
        <v>20705.007288210003</v>
      </c>
      <c r="AB22" s="596">
        <f t="shared" si="7"/>
        <v>29506.504068667506</v>
      </c>
      <c r="AC22" s="596">
        <f t="shared" si="7"/>
        <v>46941.316162440002</v>
      </c>
      <c r="AD22" s="596">
        <f t="shared" si="8"/>
        <v>24922.01214825</v>
      </c>
      <c r="AE22" s="596">
        <f t="shared" si="9"/>
        <v>16156.338909900001</v>
      </c>
      <c r="AF22" s="596">
        <f t="shared" si="9"/>
        <v>16465.715612430002</v>
      </c>
      <c r="AG22" s="596">
        <f t="shared" si="9"/>
        <v>17771.972800890002</v>
      </c>
      <c r="AH22" s="596">
        <f t="shared" si="9"/>
        <v>20693.863880340003</v>
      </c>
      <c r="AI22" s="596">
        <f t="shared" si="9"/>
        <v>30301.729253355006</v>
      </c>
      <c r="AJ22" s="596">
        <f t="shared" si="9"/>
        <v>45564.313244835008</v>
      </c>
      <c r="AK22" s="596">
        <f t="shared" si="10"/>
        <v>36671.343638999999</v>
      </c>
      <c r="AL22" s="596">
        <f t="shared" si="11"/>
        <v>23773.146910800002</v>
      </c>
      <c r="AM22" s="596">
        <f t="shared" si="11"/>
        <v>24228.37738356</v>
      </c>
      <c r="AN22" s="596">
        <f>[3]Hoja1!F5</f>
        <v>17210</v>
      </c>
      <c r="AO22" s="596">
        <f>[3]Hoja1!G5</f>
        <v>19000</v>
      </c>
      <c r="AP22" s="596">
        <f>[3]Hoja1!H5</f>
        <v>32000</v>
      </c>
      <c r="AQ22" s="596">
        <f>[3]Hoja1!I5</f>
        <v>55000</v>
      </c>
      <c r="AR22" s="596">
        <f>[3]Hoja1!K5</f>
        <v>60000</v>
      </c>
      <c r="AS22" s="596">
        <f>[3]Hoja1!L5</f>
        <v>29000</v>
      </c>
      <c r="AT22" s="596">
        <f>[3]Hoja1!M5</f>
        <v>23000</v>
      </c>
      <c r="AU22" s="596">
        <f>[3]Hoja1!N5</f>
        <v>22000</v>
      </c>
      <c r="AV22" s="596">
        <f>[3]Hoja1!O5</f>
        <v>27000</v>
      </c>
      <c r="AW22" s="596">
        <f>[3]Hoja1!P5</f>
        <v>40000</v>
      </c>
      <c r="AX22" s="596">
        <f>[3]Hoja1!Q5</f>
        <v>54000</v>
      </c>
      <c r="AY22" s="596">
        <f>[3]Hoja1!S5</f>
        <v>58000</v>
      </c>
      <c r="AZ22" s="596">
        <f>[3]Hoja1!T5</f>
        <v>19000</v>
      </c>
      <c r="BA22" s="596">
        <f>[3]Hoja1!U5</f>
        <v>18000</v>
      </c>
      <c r="BB22" s="596">
        <f>[3]Hoja1!V5</f>
        <v>21000</v>
      </c>
      <c r="BC22" s="596">
        <f>[3]Hoja1!W5</f>
        <v>24000</v>
      </c>
      <c r="BD22" s="596">
        <f>[3]Hoja1!X5</f>
        <v>38000</v>
      </c>
      <c r="BE22" s="596">
        <f>[3]Hoja1!Y5</f>
        <v>52000</v>
      </c>
      <c r="BF22" s="596">
        <f>[3]Hoja1!AB5</f>
        <v>55000</v>
      </c>
      <c r="BG22" s="596">
        <f>[3]Hoja1!AC5</f>
        <v>18000</v>
      </c>
      <c r="BH22" s="596">
        <f>[3]Hoja1!AD5</f>
        <v>17000</v>
      </c>
      <c r="BI22" s="596">
        <f>[3]Hoja1!AE5</f>
        <v>18000</v>
      </c>
      <c r="BJ22" s="596">
        <f>[3]Hoja1!AF5</f>
        <v>22000</v>
      </c>
      <c r="BK22" s="596">
        <f>[3]Hoja1!AG5</f>
        <v>28000</v>
      </c>
      <c r="BL22" s="596">
        <f>[3]Hoja1!AH5</f>
        <v>60000</v>
      </c>
      <c r="BM22" s="596">
        <f>[3]Hoja1!AJ5</f>
        <v>55000</v>
      </c>
      <c r="BN22" s="596">
        <f>[3]Hoja1!AK5</f>
        <v>18000</v>
      </c>
      <c r="BO22" s="596">
        <f>[3]Hoja1!AL5</f>
        <v>20000</v>
      </c>
      <c r="BP22" s="596">
        <f>[3]Hoja1!AM5</f>
        <v>24000</v>
      </c>
      <c r="BQ22" s="596">
        <f>[3]Hoja1!AN5</f>
        <v>25000</v>
      </c>
      <c r="BR22" s="596">
        <f>[3]Hoja1!AO5</f>
        <v>41000</v>
      </c>
      <c r="BS22" s="596">
        <f>[3]Hoja1!AP5</f>
        <v>62000</v>
      </c>
      <c r="BT22" s="596">
        <f>[3]Hoja1!AR5</f>
        <v>55000</v>
      </c>
      <c r="BU22" s="596">
        <f>[3]Hoja1!AS5</f>
        <v>23000</v>
      </c>
      <c r="BV22" s="596">
        <f>[3]Hoja1!AT5</f>
        <v>24000</v>
      </c>
      <c r="BW22" s="596">
        <f>[3]Hoja1!AU5</f>
        <v>27000</v>
      </c>
      <c r="BX22" s="596">
        <f>[3]Hoja1!AV5</f>
        <v>28000</v>
      </c>
      <c r="BY22" s="596">
        <f>[3]Hoja1!AW5</f>
        <v>41000</v>
      </c>
      <c r="BZ22" s="596">
        <f>[3]Hoja1!AX5</f>
        <v>62000</v>
      </c>
      <c r="CA22" s="596">
        <f>[3]Hoja1!AZ5</f>
        <v>55000</v>
      </c>
      <c r="CB22" s="596">
        <f>[3]Hoja1!BA5</f>
        <v>20000</v>
      </c>
      <c r="CC22" s="596">
        <f>[3]Hoja1!BB5</f>
        <v>22000</v>
      </c>
      <c r="CD22" s="596">
        <f>[3]Hoja1!BC5</f>
        <v>20000</v>
      </c>
      <c r="CE22" s="596">
        <f>[3]Hoja1!BD5</f>
        <v>22000</v>
      </c>
      <c r="CF22" s="596">
        <f>[3]Hoja1!BE5</f>
        <v>28000</v>
      </c>
      <c r="CG22" s="596">
        <f>[3]Hoja1!BF5</f>
        <v>60000</v>
      </c>
      <c r="CH22" s="596">
        <f>[3]Hoja1!BH5</f>
        <v>60000</v>
      </c>
      <c r="CI22" s="596">
        <f>[3]Hoja1!BI5</f>
        <v>24000</v>
      </c>
      <c r="CJ22" s="596">
        <f>[3]Hoja1!BJ5</f>
        <v>27000</v>
      </c>
      <c r="CK22" s="596">
        <f>[3]Hoja1!BK5</f>
        <v>29000</v>
      </c>
      <c r="CL22" s="596">
        <f>[3]Hoja1!BL5</f>
        <v>36000</v>
      </c>
      <c r="CM22" s="596">
        <f>[3]Hoja1!BM5</f>
        <v>48000</v>
      </c>
      <c r="CN22" s="596">
        <f>[3]Hoja1!BN5</f>
        <v>63000</v>
      </c>
      <c r="CO22" s="596">
        <f>[3]Hoja1!BQ5</f>
        <v>59000</v>
      </c>
      <c r="CP22" s="596">
        <f>[3]Hoja1!BR5</f>
        <v>22000</v>
      </c>
      <c r="CQ22" s="596">
        <f>[3]Hoja1!BS5</f>
        <v>35000</v>
      </c>
      <c r="CR22" s="596">
        <f>[3]Hoja1!BT5</f>
        <v>39000</v>
      </c>
      <c r="CS22" s="596">
        <f>[3]Hoja1!BU5</f>
        <v>40000</v>
      </c>
      <c r="CT22" s="596">
        <f>[3]Hoja1!BV5</f>
        <v>45000</v>
      </c>
      <c r="CU22" s="596">
        <f>[3]Hoja1!BW5</f>
        <v>69000</v>
      </c>
      <c r="CV22" s="596">
        <f>[3]Hoja1!BY5</f>
        <v>55000</v>
      </c>
      <c r="CW22" s="596">
        <f>[3]Hoja1!BZ5</f>
        <v>23000</v>
      </c>
      <c r="CX22" s="596">
        <f>[3]Hoja1!CA5</f>
        <v>24000</v>
      </c>
      <c r="CY22" s="596">
        <f>[3]Hoja1!CB5</f>
        <v>27000</v>
      </c>
      <c r="CZ22" s="596">
        <f>[3]Hoja1!CC5</f>
        <v>28000</v>
      </c>
      <c r="DA22" s="596">
        <f>[3]Hoja1!CD5</f>
        <v>41000</v>
      </c>
      <c r="DB22" s="596">
        <f>[3]Hoja1!CE5</f>
        <v>62000</v>
      </c>
      <c r="DC22" s="596">
        <f>[3]Hoja1!CG5</f>
        <v>55000</v>
      </c>
      <c r="DD22" s="596">
        <f>[3]Hoja1!CH5</f>
        <v>23000</v>
      </c>
      <c r="DE22" s="596">
        <f>[3]Hoja1!CI5</f>
        <v>24000</v>
      </c>
      <c r="DF22" s="596">
        <f>[3]Hoja1!CJ5</f>
        <v>27000</v>
      </c>
      <c r="DG22" s="596">
        <f>[3]Hoja1!CK5</f>
        <v>28000</v>
      </c>
      <c r="DH22" s="596">
        <f>[3]Hoja1!CL5</f>
        <v>41000</v>
      </c>
      <c r="DI22" s="596">
        <f>[3]Hoja1!CM5</f>
        <v>62000</v>
      </c>
      <c r="DJ22" s="596">
        <f>[3]Hoja1!CO5</f>
        <v>55000</v>
      </c>
      <c r="DK22" s="596">
        <f>[3]Hoja1!CP5</f>
        <v>23000</v>
      </c>
      <c r="DL22" s="596">
        <f>[3]Hoja1!CQ5</f>
        <v>24000</v>
      </c>
      <c r="DM22" s="596">
        <f>[3]Hoja1!CR5</f>
        <v>24000</v>
      </c>
      <c r="DN22" s="596">
        <f>[3]Hoja1!CS5</f>
        <v>25000</v>
      </c>
      <c r="DO22" s="596">
        <f>[3]Hoja1!CT5</f>
        <v>41000</v>
      </c>
      <c r="DP22" s="596">
        <f>[3]Hoja1!CU5</f>
        <v>64000</v>
      </c>
      <c r="DQ22" s="596">
        <f>[3]Hoja1!CX5</f>
        <v>60000</v>
      </c>
      <c r="DR22" s="596">
        <f>[3]Hoja1!CY5</f>
        <v>35000</v>
      </c>
      <c r="DS22" s="596">
        <f>[3]Hoja1!CZ5</f>
        <v>26000</v>
      </c>
      <c r="DT22" s="596">
        <f>[3]Hoja1!DA5</f>
        <v>28000</v>
      </c>
      <c r="DU22" s="596">
        <f>[3]Hoja1!DB5</f>
        <v>29000</v>
      </c>
      <c r="DV22" s="596">
        <f>[3]Hoja1!DC5</f>
        <v>45000</v>
      </c>
      <c r="DW22" s="596">
        <f>[3]Hoja1!DD5</f>
        <v>62000</v>
      </c>
      <c r="DX22" s="596">
        <f>[3]Hoja1!DF5</f>
        <v>65000</v>
      </c>
      <c r="DY22" s="596">
        <f>[3]Hoja1!DG5</f>
        <v>20000</v>
      </c>
      <c r="DZ22" s="596">
        <f>[3]Hoja1!DH5</f>
        <v>25000</v>
      </c>
      <c r="EA22" s="596">
        <f>[3]Hoja1!DI5</f>
        <v>34000</v>
      </c>
      <c r="EB22" s="596">
        <f>[3]Hoja1!DJ5</f>
        <v>38000</v>
      </c>
      <c r="EC22" s="596">
        <f>[3]Hoja1!DK5</f>
        <v>50000</v>
      </c>
      <c r="ED22" s="596">
        <f>[3]Hoja1!DL5</f>
        <v>68000</v>
      </c>
      <c r="EE22" s="596">
        <f>[3]Hoja1!DN5</f>
        <v>60000</v>
      </c>
      <c r="EF22" s="596">
        <f>[3]Hoja1!DO5</f>
        <v>23000</v>
      </c>
      <c r="EG22" s="596">
        <f>[3]Hoja1!DP5</f>
        <v>24000</v>
      </c>
      <c r="EH22" s="596">
        <f>[3]Hoja1!DQ5</f>
        <v>24000</v>
      </c>
      <c r="EI22" s="596">
        <f>[3]Hoja1!DR5</f>
        <v>25000</v>
      </c>
      <c r="EJ22" s="596">
        <f>[3]Hoja1!DS5</f>
        <v>49000</v>
      </c>
      <c r="EK22" s="596">
        <f>[3]Hoja1!DT5</f>
        <v>65000</v>
      </c>
      <c r="EL22" s="596">
        <f>[3]Hoja1!DV5</f>
        <v>51000</v>
      </c>
      <c r="EM22" s="596">
        <f>[3]Hoja1!DW5</f>
        <v>24000</v>
      </c>
      <c r="EN22" s="596">
        <f>[3]Hoja1!DX5</f>
        <v>23000</v>
      </c>
      <c r="EO22" s="596">
        <f>[3]Hoja1!DY5</f>
        <v>25000</v>
      </c>
      <c r="EP22" s="596">
        <f>[3]Hoja1!DZ5</f>
        <v>27000</v>
      </c>
      <c r="EQ22" s="596">
        <f>[3]Hoja1!EA5</f>
        <v>48000</v>
      </c>
      <c r="ER22" s="596">
        <f>[3]Hoja1!EB5</f>
        <v>62000</v>
      </c>
      <c r="ES22" s="596">
        <f>[3]Hoja1!EE5</f>
        <v>55000</v>
      </c>
      <c r="ET22" s="596">
        <f>[3]Hoja1!EF5</f>
        <v>22000</v>
      </c>
      <c r="EU22" s="596">
        <f>[3]Hoja1!EG5</f>
        <v>35000</v>
      </c>
      <c r="EV22" s="596">
        <f>[3]Hoja1!EH5</f>
        <v>35000</v>
      </c>
      <c r="EW22" s="596">
        <f>[3]Hoja1!EI5</f>
        <v>40000</v>
      </c>
      <c r="EX22" s="596">
        <f>[3]Hoja1!EJ5</f>
        <v>50000</v>
      </c>
      <c r="EY22" s="596">
        <f>[3]Hoja1!EK5</f>
        <v>63000</v>
      </c>
      <c r="EZ22" s="596">
        <f>[3]Hoja1!EM5</f>
        <v>62000</v>
      </c>
      <c r="FA22" s="596">
        <f>[3]Hoja1!EN5</f>
        <v>21000</v>
      </c>
      <c r="FB22" s="596">
        <f>[3]Hoja1!EO5</f>
        <v>25000</v>
      </c>
      <c r="FC22" s="596">
        <f>[3]Hoja1!EP5</f>
        <v>26000</v>
      </c>
      <c r="FD22" s="596">
        <f>[3]Hoja1!EQ5</f>
        <v>25000</v>
      </c>
      <c r="FE22" s="596">
        <f>[3]Hoja1!ER5</f>
        <v>45000</v>
      </c>
      <c r="FF22" s="596">
        <f>[3]Hoja1!ES5</f>
        <v>60000</v>
      </c>
      <c r="FG22" s="596">
        <f>[3]Hoja1!EU5</f>
        <v>60000</v>
      </c>
      <c r="FH22" s="596">
        <f>[3]Hoja1!EV5</f>
        <v>24000</v>
      </c>
      <c r="FI22" s="596">
        <f>[3]Hoja1!EW5</f>
        <v>24000</v>
      </c>
      <c r="FJ22" s="596">
        <f>[3]Hoja1!EX5</f>
        <v>27000</v>
      </c>
      <c r="FK22" s="596">
        <f>[3]Hoja1!EY5</f>
        <v>28000</v>
      </c>
      <c r="FL22" s="596">
        <f>[3]Hoja1!EZ5</f>
        <v>49000</v>
      </c>
      <c r="FM22" s="596">
        <f>[3]Hoja1!FA5</f>
        <v>62000</v>
      </c>
      <c r="FN22" s="596">
        <f>[3]Hoja1!FC5</f>
        <v>68000</v>
      </c>
      <c r="FO22" s="596">
        <f>[3]Hoja1!FD5</f>
        <v>26000</v>
      </c>
      <c r="FP22" s="596">
        <f>[3]Hoja1!FE5</f>
        <v>20000</v>
      </c>
      <c r="FQ22" s="596">
        <f>[3]Hoja1!FF5</f>
        <v>26000</v>
      </c>
      <c r="FR22" s="596">
        <f>[3]Hoja1!FG5</f>
        <v>28000</v>
      </c>
      <c r="FS22" s="596">
        <f>[3]Hoja1!FH5</f>
        <v>55000</v>
      </c>
      <c r="FT22" s="596">
        <f>[3]Hoja1!FI5</f>
        <v>62000</v>
      </c>
      <c r="FU22" s="596">
        <f>[3]Hoja1!FK5</f>
        <v>60000</v>
      </c>
      <c r="FV22" s="596">
        <f>[3]Hoja1!FL5</f>
        <v>29000</v>
      </c>
      <c r="FW22" s="596">
        <f>[3]Hoja1!FM5</f>
        <v>30000</v>
      </c>
      <c r="FX22" s="596">
        <f>[3]Hoja1!FN5</f>
        <v>30000</v>
      </c>
      <c r="FY22" s="596">
        <f>[3]Hoja1!FO5</f>
        <v>35000</v>
      </c>
      <c r="FZ22" s="596">
        <f>[3]Hoja1!FP5</f>
        <v>47000</v>
      </c>
      <c r="GA22" s="596">
        <f>[3]Hoja1!FQ5</f>
        <v>69000</v>
      </c>
      <c r="GB22" s="596">
        <f>[3]Hoja1!FT5</f>
        <v>72000</v>
      </c>
      <c r="GC22" s="596">
        <f>[3]Hoja1!FU5</f>
        <v>23000</v>
      </c>
      <c r="GD22" s="596">
        <f>[3]Hoja1!FV5</f>
        <v>25000</v>
      </c>
      <c r="GE22" s="596">
        <f>[3]Hoja1!FW5</f>
        <v>28000</v>
      </c>
      <c r="GF22" s="596">
        <f>[3]Hoja1!FX5</f>
        <v>28000</v>
      </c>
      <c r="GG22" s="596">
        <f>[3]Hoja1!FY5</f>
        <v>47000</v>
      </c>
      <c r="GH22" s="596">
        <f>[3]Hoja1!FZ5</f>
        <v>62000</v>
      </c>
      <c r="GI22" s="596">
        <f>[3]Hoja1!GB5</f>
        <v>62000</v>
      </c>
      <c r="GJ22" s="596">
        <f>[3]Hoja1!GC5</f>
        <v>29000</v>
      </c>
      <c r="GK22" s="596">
        <f>[3]Hoja1!GD5</f>
        <v>27000</v>
      </c>
      <c r="GL22" s="596">
        <f>[3]Hoja1!GE5</f>
        <v>28000</v>
      </c>
      <c r="GM22" s="596">
        <f>[3]Hoja1!GF5</f>
        <v>32000</v>
      </c>
      <c r="GN22" s="596">
        <f>[3]Hoja1!GG5</f>
        <v>50000</v>
      </c>
      <c r="GO22" s="596">
        <f>[3]Hoja1!GH5</f>
        <v>72000</v>
      </c>
      <c r="GP22" s="596">
        <f>[3]Hoja1!GJ5</f>
        <v>64000</v>
      </c>
      <c r="GQ22" s="596">
        <f>[3]Hoja1!GK5</f>
        <v>25000</v>
      </c>
      <c r="GR22" s="596">
        <f>[3]Hoja1!GL5</f>
        <v>27000</v>
      </c>
      <c r="GS22" s="596">
        <f>[3]Hoja1!GM5</f>
        <v>28000</v>
      </c>
      <c r="GT22" s="596">
        <f>[3]Hoja1!GN5</f>
        <v>31000</v>
      </c>
      <c r="GU22" s="596">
        <f>[3]Hoja1!GO5</f>
        <v>49000</v>
      </c>
      <c r="GV22" s="596">
        <f>[3]Hoja1!GP5</f>
        <v>66000</v>
      </c>
      <c r="GW22" s="596">
        <f>[3]Hoja1!GR5</f>
        <v>69000</v>
      </c>
      <c r="GX22" s="596">
        <f>[3]Hoja1!GS5</f>
        <v>36000</v>
      </c>
      <c r="GY22" s="596">
        <f>[3]Hoja1!GT5</f>
        <v>36000</v>
      </c>
      <c r="GZ22" s="596">
        <f>[3]Hoja1!GU5</f>
        <v>38000</v>
      </c>
      <c r="HA22" s="596">
        <f>[3]Hoja1!GV5</f>
        <v>33000</v>
      </c>
      <c r="HB22" s="596">
        <f>[3]Hoja1!GW5</f>
        <v>51000</v>
      </c>
      <c r="HC22" s="596">
        <f>[3]Hoja1!GX5</f>
        <v>62000</v>
      </c>
      <c r="HD22" s="596">
        <f>[3]Hoja1!HA5</f>
        <v>62000</v>
      </c>
      <c r="HE22" s="596">
        <f>[3]Hoja1!HB5</f>
        <v>42000</v>
      </c>
      <c r="HF22" s="596">
        <f>[3]Hoja1!HC5</f>
        <v>40000</v>
      </c>
      <c r="HG22" s="596">
        <f>[3]Hoja1!HD5</f>
        <v>43000</v>
      </c>
      <c r="HH22" s="596">
        <f>[3]Hoja1!HE5</f>
        <v>45000</v>
      </c>
      <c r="HI22" s="596">
        <f>[3]Hoja1!HF5</f>
        <v>59000</v>
      </c>
      <c r="HJ22" s="596">
        <f>[3]Hoja1!HG5</f>
        <v>72000</v>
      </c>
      <c r="HK22" s="596">
        <f>[3]Hoja1!HI5</f>
        <v>69000</v>
      </c>
      <c r="HL22" s="596">
        <f>[3]Hoja1!HJ5</f>
        <v>23000</v>
      </c>
      <c r="HM22" s="596">
        <f>[3]Hoja1!HK5</f>
        <v>25000</v>
      </c>
      <c r="HN22" s="596">
        <f>[3]Hoja1!HL5</f>
        <v>25000</v>
      </c>
      <c r="HO22" s="596">
        <f>[3]Hoja1!HM5</f>
        <v>27000</v>
      </c>
      <c r="HP22" s="596">
        <f>[3]Hoja1!HN5</f>
        <v>48000</v>
      </c>
      <c r="HQ22" s="596">
        <f>[3]Hoja1!HO5</f>
        <v>68000</v>
      </c>
      <c r="HR22" s="596">
        <f>[3]Hoja1!HQ5</f>
        <v>58000</v>
      </c>
      <c r="HS22" s="596">
        <f>[3]Hoja1!HR5</f>
        <v>24000</v>
      </c>
      <c r="HT22" s="596">
        <f>[3]Hoja1!HS5</f>
        <v>28000</v>
      </c>
      <c r="HU22" s="596">
        <f>[3]Hoja1!HT5</f>
        <v>29000</v>
      </c>
      <c r="HV22" s="596">
        <f>[3]Hoja1!HU5</f>
        <v>34000</v>
      </c>
      <c r="HW22" s="596">
        <f>[3]Hoja1!HV5</f>
        <v>48000</v>
      </c>
      <c r="HX22" s="596">
        <f>[3]Hoja1!HW5</f>
        <v>69000</v>
      </c>
      <c r="HY22" s="596">
        <f>[3]Hoja1!HY5</f>
        <v>64000</v>
      </c>
      <c r="HZ22" s="596">
        <f>[3]Hoja1!HZ5</f>
        <v>32000</v>
      </c>
      <c r="IA22" s="596">
        <f>[3]Hoja1!IA5</f>
        <v>29000</v>
      </c>
      <c r="IB22" s="596">
        <f>[3]Hoja1!IB5</f>
        <v>26000</v>
      </c>
      <c r="IC22" s="596">
        <f>[3]Hoja1!IC5</f>
        <v>32000</v>
      </c>
      <c r="ID22" s="596">
        <f>[3]Hoja1!ID5</f>
        <v>35000</v>
      </c>
      <c r="IE22" s="596">
        <f>[3]Hoja1!IE5</f>
        <v>68000</v>
      </c>
      <c r="IF22" s="596">
        <f>[3]Hoja1!IH5</f>
        <v>60000</v>
      </c>
      <c r="IG22" s="596">
        <f>[3]Hoja1!II5</f>
        <v>30000</v>
      </c>
      <c r="IH22" s="596">
        <f>[3]Hoja1!IJ5</f>
        <v>30000</v>
      </c>
      <c r="II22" s="596">
        <f>[3]Hoja1!IK5</f>
        <v>30000</v>
      </c>
      <c r="IJ22" s="596">
        <f>[3]Hoja1!IL5</f>
        <v>30000</v>
      </c>
      <c r="IK22" s="596">
        <f>[3]Hoja1!IM5</f>
        <v>48000</v>
      </c>
      <c r="IL22" s="596">
        <f>[3]Hoja1!IN5</f>
        <v>72000</v>
      </c>
      <c r="IM22" s="596">
        <f>[3]Hoja1!IP5</f>
        <v>58000</v>
      </c>
      <c r="IN22" s="596">
        <f>[3]Hoja1!IQ5</f>
        <v>24000</v>
      </c>
      <c r="IO22" s="596">
        <f>[3]Hoja1!IR5</f>
        <v>25000</v>
      </c>
      <c r="IP22" s="596">
        <f>[3]Hoja1!IS5</f>
        <v>27000</v>
      </c>
      <c r="IQ22" s="596">
        <f>[3]Hoja1!IT5</f>
        <v>25000</v>
      </c>
      <c r="IR22" s="596">
        <f>[3]Hoja1!IU5</f>
        <v>43000</v>
      </c>
      <c r="IS22" s="596">
        <f>[3]Hoja1!IV5</f>
        <v>68000</v>
      </c>
      <c r="IT22" s="596">
        <f>[3]Hoja1!IX5</f>
        <v>65000</v>
      </c>
      <c r="IU22" s="596">
        <f>[3]Hoja1!IY5</f>
        <v>27000</v>
      </c>
      <c r="IV22" s="596">
        <f>[3]Hoja1!IZ5</f>
        <v>26000</v>
      </c>
      <c r="IW22" s="596">
        <f>[3]Hoja1!JA5</f>
        <v>27000</v>
      </c>
      <c r="IX22" s="596">
        <f>[3]Hoja1!JB5</f>
        <v>27000</v>
      </c>
      <c r="IY22" s="596">
        <f>[3]Hoja1!JC5</f>
        <v>48000</v>
      </c>
      <c r="IZ22" s="596">
        <f>[3]Hoja1!JD5</f>
        <v>70000</v>
      </c>
      <c r="JA22" s="596">
        <f>[3]Hoja1!JF5</f>
        <v>62000</v>
      </c>
      <c r="JB22" s="596">
        <f>[3]Hoja1!JG5</f>
        <v>26000</v>
      </c>
      <c r="JC22" s="596">
        <f>[3]Hoja1!JH5</f>
        <v>25000</v>
      </c>
      <c r="JD22" s="596">
        <f>[3]Hoja1!JI5</f>
        <v>27000</v>
      </c>
      <c r="JE22" s="596">
        <f>[3]Hoja1!JJ5</f>
        <v>29000</v>
      </c>
      <c r="JF22" s="596">
        <f>[3]Hoja1!JK5</f>
        <v>40000</v>
      </c>
      <c r="JG22" s="596">
        <f>[3]Hoja1!JL5</f>
        <v>66000</v>
      </c>
      <c r="JH22" s="596">
        <f>[3]Hoja1!JN5</f>
        <v>62000</v>
      </c>
      <c r="JI22" s="596">
        <f>[3]Hoja1!JO5</f>
        <v>27000</v>
      </c>
      <c r="JJ22" s="596">
        <f>[3]Hoja1!JP5</f>
        <v>27000</v>
      </c>
      <c r="JK22" s="596">
        <f>[3]Hoja1!JQ5</f>
        <v>29000</v>
      </c>
      <c r="JL22" s="596">
        <f>[3]Hoja1!JR5</f>
        <v>33000</v>
      </c>
      <c r="JM22" s="596">
        <f>[3]Hoja1!JS5</f>
        <v>50000</v>
      </c>
      <c r="JN22" s="596">
        <f>[3]Hoja1!JT5</f>
        <v>72000</v>
      </c>
      <c r="JO22" s="596">
        <f>[3]Hoja1!JW5</f>
        <v>78000</v>
      </c>
      <c r="JP22" s="596">
        <f>[3]Hoja1!JX5</f>
        <v>23000</v>
      </c>
      <c r="JQ22" s="596">
        <f>[3]Hoja1!JY5</f>
        <v>29000</v>
      </c>
      <c r="JR22" s="596">
        <f>[3]Hoja1!JZ5</f>
        <v>26000</v>
      </c>
      <c r="JS22" s="596">
        <f>[3]Hoja1!KA5</f>
        <v>35000</v>
      </c>
      <c r="JT22" s="596">
        <f>[3]Hoja1!KB5</f>
        <v>49000</v>
      </c>
      <c r="JU22" s="596">
        <f>[3]Hoja1!KC5</f>
        <v>80000</v>
      </c>
      <c r="JV22" s="596">
        <f>[3]Hoja1!KE5</f>
        <v>65000</v>
      </c>
      <c r="JW22" s="596">
        <f>[3]Hoja1!KF5</f>
        <v>28000</v>
      </c>
      <c r="JX22" s="596">
        <f>[3]Hoja1!KG5</f>
        <v>30000</v>
      </c>
      <c r="JY22" s="596">
        <f>[3]Hoja1!KH5</f>
        <v>37000</v>
      </c>
      <c r="JZ22" s="596">
        <f>[3]Hoja1!KI5</f>
        <v>35000</v>
      </c>
      <c r="KA22" s="596">
        <f>[3]Hoja1!KJ5</f>
        <v>55000</v>
      </c>
      <c r="KB22" s="596">
        <f>[3]Hoja1!KK5</f>
        <v>80000</v>
      </c>
      <c r="KC22" s="596">
        <f>[3]Hoja1!KM5</f>
        <v>69000</v>
      </c>
      <c r="KD22" s="596">
        <f>[3]Hoja1!KN5</f>
        <v>28000</v>
      </c>
      <c r="KE22" s="596">
        <f>[3]Hoja1!KO5</f>
        <v>29000</v>
      </c>
      <c r="KF22" s="596">
        <f>[3]Hoja1!KP5</f>
        <v>31000</v>
      </c>
      <c r="KG22" s="596">
        <f>[3]Hoja1!KQ5</f>
        <v>32000</v>
      </c>
      <c r="KH22" s="596">
        <f>[3]Hoja1!KR5</f>
        <v>46000</v>
      </c>
      <c r="KI22" s="596">
        <f>[3]Hoja1!KS5</f>
        <v>75000</v>
      </c>
      <c r="KJ22" s="596">
        <f>[3]Hoja1!KU5</f>
        <v>69000</v>
      </c>
      <c r="KK22" s="596">
        <f>[3]Hoja1!KV5</f>
        <v>28000</v>
      </c>
      <c r="KL22" s="596">
        <f>[3]Hoja1!KW5</f>
        <v>28000</v>
      </c>
      <c r="KM22" s="596">
        <f>[3]Hoja1!KX5</f>
        <v>31000</v>
      </c>
      <c r="KN22" s="596">
        <f>[3]Hoja1!KY5</f>
        <v>35000</v>
      </c>
      <c r="KO22" s="596">
        <f>[3]Hoja1!KZ5</f>
        <v>45000</v>
      </c>
      <c r="KP22" s="596">
        <f>[3]Hoja1!LA5</f>
        <v>75000</v>
      </c>
      <c r="KQ22" s="596">
        <f>[3]Hoja1!LD5</f>
        <v>65000</v>
      </c>
      <c r="KR22" s="596">
        <f>[3]Hoja1!LE5</f>
        <v>28000</v>
      </c>
      <c r="KS22" s="596">
        <f>[3]Hoja1!LF5</f>
        <v>24000</v>
      </c>
      <c r="KT22" s="596">
        <f>[3]Hoja1!LG5</f>
        <v>25000</v>
      </c>
      <c r="KU22" s="596">
        <f>[3]Hoja1!LH5</f>
        <v>29000</v>
      </c>
      <c r="KV22" s="596">
        <f>[3]Hoja1!LI5</f>
        <v>45000</v>
      </c>
      <c r="KW22" s="596">
        <f>[3]Hoja1!LJ5</f>
        <v>65000</v>
      </c>
      <c r="KX22" s="596">
        <f>[3]Hoja1!LL5</f>
        <v>64000</v>
      </c>
      <c r="KY22" s="596">
        <f>[3]Hoja1!LM5</f>
        <v>28000</v>
      </c>
      <c r="KZ22" s="596">
        <f>[3]Hoja1!LN5</f>
        <v>27000</v>
      </c>
      <c r="LA22" s="596">
        <f>[3]Hoja1!LO5</f>
        <v>28000</v>
      </c>
      <c r="LB22" s="596">
        <f>[3]Hoja1!LP5</f>
        <v>32000</v>
      </c>
      <c r="LC22" s="596">
        <f>[3]Hoja1!LQ5</f>
        <v>46000</v>
      </c>
      <c r="LD22" s="596">
        <f>[3]Hoja1!LR5</f>
        <v>65000</v>
      </c>
      <c r="LE22" s="596">
        <f>[3]Hoja1!LT5</f>
        <v>60000</v>
      </c>
      <c r="LF22" s="596">
        <f>[3]Hoja1!LU5</f>
        <v>25000</v>
      </c>
      <c r="LG22" s="596">
        <f>[3]Hoja1!LV5</f>
        <v>25000</v>
      </c>
      <c r="LH22" s="596">
        <f>[3]Hoja1!LW5</f>
        <v>26000</v>
      </c>
      <c r="LI22" s="596">
        <f>[3]Hoja1!LX5</f>
        <v>50000</v>
      </c>
      <c r="LJ22" s="596">
        <f>[3]Hoja1!LY5</f>
        <v>72000</v>
      </c>
      <c r="LK22" s="596">
        <f>[3]Hoja1!LZ5</f>
        <v>102000</v>
      </c>
      <c r="LL22" s="596">
        <f>[3]Hoja1!MB5</f>
        <v>115000</v>
      </c>
      <c r="LM22" s="596">
        <f>[3]Hoja1!MC5</f>
        <v>95000</v>
      </c>
      <c r="LN22" s="596">
        <f>[3]Hoja1!MD5</f>
        <v>20000</v>
      </c>
      <c r="LO22" s="596">
        <f>[3]Hoja1!ME5</f>
        <v>29000</v>
      </c>
      <c r="LP22" s="596">
        <f>[3]Hoja1!MF5</f>
        <v>35000</v>
      </c>
      <c r="LQ22" s="596">
        <f>[3]Hoja1!MG5</f>
        <v>49000</v>
      </c>
      <c r="LR22" s="596">
        <f>[3]Hoja1!MH5</f>
        <v>68000</v>
      </c>
      <c r="LS22" s="596">
        <f>[3]Hoja1!MK5</f>
        <v>75000</v>
      </c>
      <c r="LT22" s="596">
        <f>[3]Hoja1!ML5</f>
        <v>30000</v>
      </c>
      <c r="LU22" s="596">
        <f>[3]Hoja1!MM5</f>
        <v>34000</v>
      </c>
      <c r="LV22" s="596">
        <f>[3]Hoja1!MN5</f>
        <v>40000</v>
      </c>
      <c r="LW22" s="596">
        <f>[3]Hoja1!MO5</f>
        <v>45000</v>
      </c>
      <c r="LX22" s="596">
        <f>[3]Hoja1!MP5</f>
        <v>60000</v>
      </c>
      <c r="LY22" s="596">
        <f>[3]Hoja1!MQ5</f>
        <v>75000</v>
      </c>
      <c r="LZ22" s="596">
        <f>[3]Hoja1!MS5</f>
        <v>110000</v>
      </c>
      <c r="MA22" s="596">
        <f>[3]Hoja1!MT5</f>
        <v>60000</v>
      </c>
      <c r="MB22" s="596">
        <f>[3]Hoja1!MU5</f>
        <v>50000</v>
      </c>
      <c r="MC22" s="596">
        <f>[3]Hoja1!MV5</f>
        <v>58000</v>
      </c>
      <c r="MD22" s="596">
        <f>[3]Hoja1!MW5</f>
        <v>67000</v>
      </c>
      <c r="ME22" s="596">
        <f>[3]Hoja1!MX5</f>
        <v>80000</v>
      </c>
      <c r="MF22" s="596">
        <f>[3]Hoja1!MY5</f>
        <v>125000</v>
      </c>
      <c r="MG22" s="596">
        <f>[3]Hoja1!NA5</f>
        <v>180000</v>
      </c>
      <c r="MH22" s="596">
        <f>[3]Hoja1!NB5</f>
        <v>110000</v>
      </c>
      <c r="MI22" s="596">
        <f>[3]Hoja1!NC5</f>
        <v>120000</v>
      </c>
      <c r="MJ22" s="596">
        <f>[3]Hoja1!ND5</f>
        <v>110000</v>
      </c>
      <c r="MK22" s="596">
        <f>[3]Hoja1!NE5</f>
        <v>115000</v>
      </c>
      <c r="ML22" s="596">
        <f>[3]Hoja1!NF5</f>
        <v>190000</v>
      </c>
      <c r="MM22" s="596">
        <f>[3]Hoja1!NG5</f>
        <v>210000</v>
      </c>
      <c r="MN22" s="596">
        <f>[3]Hoja1!NI5</f>
        <v>210000</v>
      </c>
      <c r="MO22" s="596">
        <f>[3]Hoja1!NJ5</f>
        <v>150000</v>
      </c>
      <c r="MP22" s="596">
        <f>[3]Hoja1!NK5</f>
        <v>160000</v>
      </c>
      <c r="MQ22" s="596">
        <f>[3]Hoja1!NL5</f>
        <v>175000</v>
      </c>
      <c r="MR22" s="596">
        <f>[3]Hoja1!NM5</f>
        <v>185000</v>
      </c>
      <c r="MS22" s="596">
        <f>[3]Hoja1!NN5</f>
        <v>190000</v>
      </c>
      <c r="MT22" s="596">
        <f>[3]Hoja1!NO5</f>
        <v>240000</v>
      </c>
      <c r="MU22" s="596">
        <f>[3]Hoja1!NQ5</f>
        <v>114000</v>
      </c>
      <c r="MV22" s="596">
        <f>[3]Hoja1!NR5</f>
        <v>40000</v>
      </c>
      <c r="MW22" s="596">
        <f>[3]Hoja1!NS5</f>
        <v>45000</v>
      </c>
      <c r="MX22" s="596">
        <f>[3]Hoja1!NT5</f>
        <v>46000</v>
      </c>
      <c r="MY22" s="596">
        <f>[3]Hoja1!NU5</f>
        <v>72000</v>
      </c>
      <c r="MZ22" s="596">
        <f>[3]Hoja1!NV5</f>
        <v>80000</v>
      </c>
      <c r="NA22" s="596">
        <f>[3]Hoja1!NW5</f>
        <v>130000</v>
      </c>
      <c r="NB22" s="596">
        <f>[3]Hoja1!NZ5</f>
        <v>75000</v>
      </c>
      <c r="NC22" s="596">
        <f>[3]Hoja1!OA5</f>
        <v>0</v>
      </c>
      <c r="ND22" s="596">
        <f>[3]Hoja1!OB5</f>
        <v>23000</v>
      </c>
      <c r="NE22" s="596">
        <f>[3]Hoja1!OC5</f>
        <v>36000</v>
      </c>
      <c r="NF22" s="596">
        <f>[3]Hoja1!OD5</f>
        <v>43000</v>
      </c>
      <c r="NG22" s="596">
        <f>[3]Hoja1!OE5</f>
        <v>55000</v>
      </c>
      <c r="NH22" s="596">
        <f>[3]Hoja1!OF5</f>
        <v>60000</v>
      </c>
      <c r="NI22" s="596">
        <f>[3]Hoja1!OH5</f>
        <v>55000</v>
      </c>
      <c r="NJ22" s="596">
        <f>[3]Hoja1!OI5</f>
        <v>28000</v>
      </c>
      <c r="NK22" s="596">
        <f>[3]Hoja1!OJ5</f>
        <v>30000</v>
      </c>
      <c r="NL22" s="596">
        <f>[3]Hoja1!OK5</f>
        <v>35000</v>
      </c>
      <c r="NM22" s="596">
        <f>[3]Hoja1!OL5</f>
        <v>35000</v>
      </c>
      <c r="NN22" s="596">
        <f>[3]Hoja1!OM5</f>
        <v>48000</v>
      </c>
      <c r="NO22" s="596">
        <f>[3]Hoja1!ON5</f>
        <v>59000</v>
      </c>
      <c r="NP22" s="596">
        <f>[3]Hoja1!OP5</f>
        <v>55000</v>
      </c>
      <c r="NQ22" s="596">
        <f>[3]Hoja1!OQ5</f>
        <v>24000</v>
      </c>
      <c r="NR22" s="596">
        <f>[3]Hoja1!OR5</f>
        <v>26000</v>
      </c>
      <c r="NS22" s="596">
        <f>[3]Hoja1!OS5</f>
        <v>24000</v>
      </c>
      <c r="NT22" s="596">
        <f>[3]Hoja1!OT5</f>
        <v>25000</v>
      </c>
      <c r="NU22" s="596">
        <f>[3]Hoja1!OU5</f>
        <v>38000</v>
      </c>
      <c r="NV22" s="596">
        <f>[3]Hoja1!OV5</f>
        <v>58000</v>
      </c>
      <c r="NW22" s="596">
        <f>[3]Hoja1!OX5</f>
        <v>59000</v>
      </c>
      <c r="NX22" s="596">
        <f>[3]Hoja1!OY5</f>
        <v>26000</v>
      </c>
      <c r="NY22" s="596">
        <f>[3]Hoja1!OZ5</f>
        <v>26000</v>
      </c>
      <c r="NZ22" s="596">
        <f>[3]Hoja1!PA5</f>
        <v>28000</v>
      </c>
      <c r="OA22" s="596">
        <f>[3]Hoja1!PB5</f>
        <v>26000</v>
      </c>
      <c r="OB22" s="596">
        <f>[3]Hoja1!PC5</f>
        <v>45000</v>
      </c>
      <c r="OC22" s="596">
        <f>[3]Hoja1!PD5</f>
        <v>60000</v>
      </c>
      <c r="OD22" s="596">
        <f>[3]Hoja1!PF5</f>
        <v>55000</v>
      </c>
      <c r="OE22" s="596">
        <f>[3]Hoja1!PG5</f>
        <v>28000</v>
      </c>
      <c r="OF22" s="596">
        <f>[3]Hoja1!PH5</f>
        <v>27000</v>
      </c>
      <c r="OG22" s="596">
        <f>[3]Hoja1!PI5</f>
        <v>28000</v>
      </c>
      <c r="OH22" s="596">
        <f>[3]Hoja1!PJ5</f>
        <v>26000</v>
      </c>
      <c r="OI22" s="596">
        <f>[3]Hoja1!PK5</f>
        <v>49000</v>
      </c>
      <c r="OJ22" s="596">
        <f>[3]Hoja1!PL5</f>
        <v>65000</v>
      </c>
      <c r="OK22">
        <f>[2]SUC!B51</f>
        <v>73942.47</v>
      </c>
      <c r="OL22">
        <f>[2]SUC!C51</f>
        <v>33521.006249999999</v>
      </c>
      <c r="OM22">
        <f>[2]SUC!D51</f>
        <v>33592.263749999998</v>
      </c>
      <c r="ON22">
        <f>[2]SUC!E51</f>
        <v>40649.174999999996</v>
      </c>
      <c r="OO22">
        <f>[2]SUC!F51</f>
        <v>39187.192499999997</v>
      </c>
      <c r="OP22">
        <f>[2]SUC!G51</f>
        <v>54104.186249999999</v>
      </c>
      <c r="OQ22">
        <f>[2]SUC!H51</f>
        <v>98602.053750000006</v>
      </c>
      <c r="OR22" s="712">
        <v>59018.02</v>
      </c>
      <c r="OS22" s="712">
        <v>78729.98</v>
      </c>
      <c r="OT22" s="712">
        <v>46285.35</v>
      </c>
      <c r="OU22" s="712">
        <v>38540.980000000003</v>
      </c>
      <c r="OV22" s="712">
        <v>35267.22</v>
      </c>
      <c r="OW22" s="712">
        <v>46373.8</v>
      </c>
      <c r="OX22" s="712">
        <v>92809.35</v>
      </c>
      <c r="OY22" s="741">
        <v>69975</v>
      </c>
      <c r="OZ22" s="741">
        <v>29738</v>
      </c>
      <c r="PA22" s="741">
        <v>27879</v>
      </c>
      <c r="PB22" s="741">
        <v>32310</v>
      </c>
      <c r="PC22" s="741">
        <v>31874</v>
      </c>
      <c r="PD22" s="741">
        <v>47329</v>
      </c>
      <c r="PE22" s="741">
        <v>96205</v>
      </c>
      <c r="PF22" s="712">
        <v>64721.56</v>
      </c>
      <c r="PG22" s="712">
        <v>76196.63</v>
      </c>
      <c r="PH22" s="712">
        <v>26363.65</v>
      </c>
      <c r="PI22" s="712">
        <v>31160.16</v>
      </c>
      <c r="PJ22" s="712">
        <v>31520.05</v>
      </c>
      <c r="PK22" s="712">
        <v>49570.26</v>
      </c>
      <c r="PL22" s="712">
        <v>97908.43</v>
      </c>
      <c r="PM22" s="712">
        <v>60102.879999999997</v>
      </c>
      <c r="PN22" s="712">
        <v>25375.63</v>
      </c>
      <c r="PO22" s="712">
        <v>22744.82</v>
      </c>
      <c r="PP22" s="712">
        <v>26371.84</v>
      </c>
      <c r="PQ22" s="712">
        <v>26833.19</v>
      </c>
      <c r="PR22" s="712">
        <v>37778.239999999998</v>
      </c>
      <c r="PS22" s="712">
        <v>75922.91</v>
      </c>
      <c r="PT22" s="717">
        <v>61824.417200000004</v>
      </c>
      <c r="PU22" s="717">
        <v>26489.1322</v>
      </c>
      <c r="PV22" s="717">
        <v>25030.631099999999</v>
      </c>
      <c r="PW22" s="717">
        <v>29856.367600000001</v>
      </c>
      <c r="PX22" s="717">
        <v>32054.468400000002</v>
      </c>
      <c r="PY22" s="717">
        <v>46989.666799999999</v>
      </c>
      <c r="PZ22" s="717">
        <v>90352.231</v>
      </c>
      <c r="QA22" s="108">
        <v>77452.61</v>
      </c>
      <c r="QB22" s="108">
        <v>32479.759999999998</v>
      </c>
      <c r="QC22" s="108">
        <v>29602.44</v>
      </c>
      <c r="QD22" s="108">
        <v>35726.79</v>
      </c>
      <c r="QE22" s="108">
        <v>35273.9</v>
      </c>
      <c r="QF22" s="108">
        <v>50268.05</v>
      </c>
      <c r="QG22" s="108">
        <v>88040.84</v>
      </c>
      <c r="QH22" s="108">
        <v>56773.49</v>
      </c>
      <c r="QI22" s="108">
        <v>35957.730000000003</v>
      </c>
      <c r="QJ22" s="108">
        <v>30854.080000000002</v>
      </c>
      <c r="QK22" s="108">
        <v>39444.99</v>
      </c>
      <c r="QL22" s="108">
        <v>44154.74</v>
      </c>
      <c r="QM22" s="108">
        <v>29277.08</v>
      </c>
      <c r="QN22" s="108">
        <v>61739.19</v>
      </c>
      <c r="QO22" s="596">
        <v>82240.503129999997</v>
      </c>
      <c r="QP22" s="596">
        <v>37865.96602</v>
      </c>
      <c r="QQ22" s="596">
        <v>35222.556449999996</v>
      </c>
      <c r="QR22" s="596">
        <v>43891.607029999999</v>
      </c>
      <c r="QS22" s="596">
        <v>43431.38164</v>
      </c>
      <c r="QT22" s="596">
        <v>58095.06914</v>
      </c>
      <c r="QU22" s="596">
        <v>97919.284379999997</v>
      </c>
      <c r="QV22" s="712">
        <v>85345.279999999999</v>
      </c>
      <c r="QW22" s="712">
        <v>39401.279999999999</v>
      </c>
      <c r="QX22" s="712">
        <v>36010.959999999999</v>
      </c>
      <c r="QY22" s="712">
        <v>42166.76</v>
      </c>
      <c r="QZ22" s="712">
        <v>42359.35</v>
      </c>
      <c r="RA22" s="712">
        <v>55089.32</v>
      </c>
      <c r="RB22" s="712">
        <v>95511.46</v>
      </c>
      <c r="RC22" s="108">
        <v>74102.36</v>
      </c>
      <c r="RD22" s="108">
        <v>32955.51</v>
      </c>
      <c r="RE22" s="108">
        <v>29205.38</v>
      </c>
      <c r="RF22" s="108">
        <v>36847.550000000003</v>
      </c>
      <c r="RG22" s="108">
        <v>36215.22</v>
      </c>
      <c r="RH22" s="108">
        <v>49585.01</v>
      </c>
      <c r="RI22" s="108">
        <v>92095.94</v>
      </c>
      <c r="RJ22" s="108">
        <v>70716.679999999993</v>
      </c>
      <c r="RK22" s="108">
        <v>31064.83</v>
      </c>
      <c r="RL22" s="108">
        <v>28298.25</v>
      </c>
      <c r="RM22" s="108">
        <v>35388.400000000001</v>
      </c>
      <c r="RN22" s="108">
        <v>34795.72</v>
      </c>
      <c r="RO22" s="108">
        <v>48108.17</v>
      </c>
      <c r="RP22" s="108">
        <v>92003.27</v>
      </c>
      <c r="RQ22">
        <v>84766.214840000001</v>
      </c>
      <c r="RR22">
        <v>38252.616020000001</v>
      </c>
      <c r="RS22">
        <v>32755.690429999999</v>
      </c>
      <c r="RT22">
        <v>40538.04219</v>
      </c>
      <c r="RU22">
        <v>39664.255469999996</v>
      </c>
      <c r="RV22">
        <v>60018.810160000001</v>
      </c>
      <c r="RW22">
        <v>110155.5382</v>
      </c>
      <c r="RX22">
        <v>98657.144440000004</v>
      </c>
      <c r="RY22">
        <v>45463.553440000003</v>
      </c>
      <c r="RZ22">
        <v>43183.386980000003</v>
      </c>
      <c r="SA22">
        <v>56121.574780000003</v>
      </c>
      <c r="SB22">
        <v>47984.494070000001</v>
      </c>
      <c r="SC22">
        <v>58374.941630000001</v>
      </c>
      <c r="SD22">
        <v>103130.2614</v>
      </c>
      <c r="SE22">
        <v>76653.335019999999</v>
      </c>
      <c r="SF22">
        <v>35811.61591</v>
      </c>
      <c r="SG22">
        <v>31423.544880000001</v>
      </c>
      <c r="SH22">
        <v>37791.751600000003</v>
      </c>
      <c r="SI22">
        <v>36080.166080000003</v>
      </c>
      <c r="SJ22">
        <v>49922.913619999999</v>
      </c>
      <c r="SK22">
        <v>83991.403680000003</v>
      </c>
      <c r="SL22" s="108">
        <v>69130.75</v>
      </c>
      <c r="SM22" s="108">
        <v>31960.85</v>
      </c>
      <c r="SN22" s="108">
        <v>29533.71</v>
      </c>
      <c r="SO22" s="108">
        <v>38259.599999999999</v>
      </c>
      <c r="SP22" s="108">
        <v>35117.370000000003</v>
      </c>
      <c r="SQ22" s="108">
        <v>43614.25</v>
      </c>
      <c r="SR22" s="108">
        <v>75498.69</v>
      </c>
      <c r="SS22" s="108">
        <v>62119.32</v>
      </c>
      <c r="ST22" s="108">
        <v>26559.62</v>
      </c>
      <c r="SU22" s="108">
        <v>24287.24</v>
      </c>
      <c r="SV22" s="108">
        <v>30768.33</v>
      </c>
      <c r="SW22" s="108">
        <v>30704.87</v>
      </c>
      <c r="SX22" s="108">
        <v>40230.04</v>
      </c>
      <c r="SY22" s="108">
        <v>69607.67</v>
      </c>
      <c r="SZ22" s="108">
        <v>75268.45</v>
      </c>
      <c r="TA22" s="108">
        <v>30367.87</v>
      </c>
      <c r="TB22" s="108">
        <v>26663.02</v>
      </c>
      <c r="TC22" s="108">
        <v>33864.17</v>
      </c>
      <c r="TD22" s="108">
        <v>33774.839999999997</v>
      </c>
      <c r="TE22" s="108">
        <v>45291.35</v>
      </c>
      <c r="TF22" s="108">
        <v>84414.11</v>
      </c>
      <c r="TG22" s="108">
        <v>91582.080000000002</v>
      </c>
      <c r="TH22" s="108">
        <v>38144.19</v>
      </c>
      <c r="TI22" s="108">
        <v>33289.58</v>
      </c>
      <c r="TJ22" s="108">
        <v>44118.89</v>
      </c>
      <c r="TK22" s="108">
        <v>43854.080000000002</v>
      </c>
      <c r="TL22" s="108">
        <v>61167.95</v>
      </c>
      <c r="TM22" s="108">
        <v>105746.86</v>
      </c>
      <c r="TN22" s="596">
        <v>80397.686350000004</v>
      </c>
      <c r="TO22" s="596">
        <v>31570.976920000001</v>
      </c>
      <c r="TP22" s="596">
        <v>27895.880160000001</v>
      </c>
      <c r="TQ22" s="596">
        <v>37737.553039999999</v>
      </c>
      <c r="TR22" s="596">
        <v>39813.78011</v>
      </c>
      <c r="TS22" s="596">
        <v>55617.484239999998</v>
      </c>
      <c r="TT22" s="596">
        <v>88353.526379999996</v>
      </c>
      <c r="TU22" s="108">
        <v>73662.759999999995</v>
      </c>
      <c r="TV22" s="108">
        <v>31776.86</v>
      </c>
      <c r="TW22" s="108">
        <v>28455.33</v>
      </c>
      <c r="TX22" s="108">
        <v>37995.339999999997</v>
      </c>
      <c r="TY22" s="108">
        <v>41303.730000000003</v>
      </c>
      <c r="TZ22" s="108">
        <v>59275.199999999997</v>
      </c>
      <c r="UA22" s="108">
        <v>96348.19</v>
      </c>
      <c r="UB22" s="108">
        <v>54605.99</v>
      </c>
      <c r="UC22" s="108">
        <v>45862.01</v>
      </c>
      <c r="UD22" s="108">
        <v>43016.75</v>
      </c>
      <c r="UE22" s="108">
        <v>56159.11</v>
      </c>
      <c r="UF22" s="108">
        <v>55674.31</v>
      </c>
      <c r="UG22" s="108">
        <v>69521.850000000006</v>
      </c>
      <c r="UH22" s="108">
        <v>102831.34</v>
      </c>
      <c r="UI22" s="108">
        <v>85150.82</v>
      </c>
      <c r="UJ22" s="108">
        <v>39989.449999999997</v>
      </c>
      <c r="UK22" s="108">
        <v>37719.93</v>
      </c>
      <c r="UL22" s="108">
        <v>51949.599999999999</v>
      </c>
      <c r="UM22" s="108">
        <v>51728.37</v>
      </c>
      <c r="UN22" s="108">
        <v>67745.66</v>
      </c>
      <c r="UO22" s="108">
        <v>102413.88</v>
      </c>
      <c r="UP22" s="108">
        <v>90684.96</v>
      </c>
      <c r="UQ22" s="108">
        <v>42150.84</v>
      </c>
      <c r="UR22" s="108">
        <v>39667.94</v>
      </c>
      <c r="US22" s="108">
        <v>51440.46</v>
      </c>
      <c r="UT22" s="108">
        <v>48837.55</v>
      </c>
      <c r="UU22" s="108">
        <v>60840.6</v>
      </c>
      <c r="UV22" s="108">
        <v>93498.17</v>
      </c>
      <c r="UW22" s="596">
        <v>92290.077350000007</v>
      </c>
      <c r="UX22" s="596">
        <v>41351.420709999999</v>
      </c>
      <c r="UY22" s="596">
        <v>38257.712699999996</v>
      </c>
      <c r="UZ22" s="596">
        <v>49396.942969999996</v>
      </c>
      <c r="VA22" s="596">
        <v>48653.728900000002</v>
      </c>
      <c r="VB22" s="596">
        <v>64555.374609999999</v>
      </c>
      <c r="VC22" s="596">
        <v>105101.85159999999</v>
      </c>
      <c r="VD22" s="108">
        <v>104918.11</v>
      </c>
      <c r="VE22" s="108">
        <v>49987.62</v>
      </c>
      <c r="VF22" s="108">
        <v>46397.23</v>
      </c>
      <c r="VG22" s="108">
        <v>61862.14</v>
      </c>
      <c r="VH22" s="108">
        <v>57877.17</v>
      </c>
      <c r="VI22" s="108">
        <v>72417.3</v>
      </c>
      <c r="VJ22" s="108">
        <v>118141.54</v>
      </c>
      <c r="VK22" s="108">
        <v>94829.89</v>
      </c>
      <c r="VL22" s="108">
        <v>45468.94</v>
      </c>
      <c r="VM22" s="108">
        <v>41013.519999999997</v>
      </c>
      <c r="VN22" s="108">
        <v>49587.1</v>
      </c>
      <c r="VO22" s="108">
        <v>45964.23</v>
      </c>
      <c r="VP22" s="108">
        <v>56894.02</v>
      </c>
      <c r="VQ22" s="108">
        <v>91632.02</v>
      </c>
      <c r="VR22" s="108">
        <v>95040.675839999996</v>
      </c>
      <c r="VS22" s="108">
        <v>44968.259109999999</v>
      </c>
      <c r="VT22" s="108">
        <v>39761.530590000002</v>
      </c>
      <c r="VU22" s="108">
        <v>50755.731469999999</v>
      </c>
      <c r="VV22" s="108">
        <v>50520.25518</v>
      </c>
      <c r="VW22" s="108">
        <v>66246.880220000006</v>
      </c>
      <c r="VX22" s="108">
        <v>103906.9316</v>
      </c>
      <c r="VY22" s="752">
        <v>115169.37</v>
      </c>
      <c r="VZ22" s="752">
        <v>45273.51</v>
      </c>
      <c r="WA22" s="752">
        <v>39237.919999999998</v>
      </c>
      <c r="WB22" s="752">
        <v>46480.08</v>
      </c>
      <c r="WC22" s="752">
        <v>40152.230000000003</v>
      </c>
      <c r="WD22" s="752">
        <v>51545.15</v>
      </c>
      <c r="WE22" s="752">
        <v>89319.55</v>
      </c>
      <c r="WF22" s="108">
        <v>101218.26</v>
      </c>
      <c r="WG22" s="108">
        <v>40048.21</v>
      </c>
      <c r="WH22" s="108">
        <v>35719.129999999997</v>
      </c>
      <c r="WI22" s="108">
        <v>43547</v>
      </c>
      <c r="WJ22" s="108">
        <v>41021.57</v>
      </c>
      <c r="WK22" s="108">
        <v>55583.43</v>
      </c>
      <c r="WL22" s="108">
        <v>103263.51</v>
      </c>
      <c r="WM22" s="108">
        <v>93693.94</v>
      </c>
      <c r="WN22" s="108">
        <v>37333.74</v>
      </c>
      <c r="WO22" s="108">
        <v>33968.589999999997</v>
      </c>
      <c r="WP22" s="108">
        <v>41161.89</v>
      </c>
      <c r="WQ22" s="108">
        <v>41643.089999999997</v>
      </c>
      <c r="WR22" s="108">
        <v>55106.22</v>
      </c>
      <c r="WS22" s="108">
        <v>98835.38</v>
      </c>
      <c r="WT22" s="108">
        <v>77447.987999999998</v>
      </c>
      <c r="WU22" s="108">
        <v>30660.357940000002</v>
      </c>
      <c r="WV22" s="108">
        <v>27423.699189999999</v>
      </c>
      <c r="WW22" s="108">
        <v>34248.042840000002</v>
      </c>
      <c r="WX22" s="108">
        <v>35594.207159999998</v>
      </c>
      <c r="WY22" s="108">
        <v>49014.547870000002</v>
      </c>
      <c r="WZ22" s="108">
        <v>86036.185129999998</v>
      </c>
      <c r="XA22" s="108">
        <v>93185.98</v>
      </c>
      <c r="XB22" s="108">
        <v>37163.629999999997</v>
      </c>
      <c r="XC22" s="108">
        <v>33530.400000000001</v>
      </c>
      <c r="XD22" s="108">
        <v>44553.84</v>
      </c>
      <c r="XE22" s="108">
        <v>46298.29</v>
      </c>
      <c r="XF22" s="108">
        <v>63117.8</v>
      </c>
      <c r="XG22" s="108">
        <v>112295.99</v>
      </c>
      <c r="XH22" s="108">
        <v>86858.336249999993</v>
      </c>
      <c r="XI22" s="108">
        <v>36088.425620000002</v>
      </c>
      <c r="XJ22" s="108">
        <v>28647.023130000001</v>
      </c>
      <c r="XK22" s="108">
        <v>33730.453750000001</v>
      </c>
      <c r="XL22" s="108">
        <v>34594.146560000001</v>
      </c>
      <c r="XM22" s="108">
        <v>46732.091869999997</v>
      </c>
      <c r="XN22" s="108">
        <v>79356.856249999997</v>
      </c>
      <c r="XO22" s="108">
        <v>99624.836720000007</v>
      </c>
      <c r="XP22" s="108">
        <v>87137.528529999996</v>
      </c>
      <c r="XQ22" s="108">
        <v>45685.230150000003</v>
      </c>
      <c r="XR22" s="108">
        <v>39623.607510000002</v>
      </c>
      <c r="XS22" s="108">
        <v>50087.10989</v>
      </c>
      <c r="XT22" s="108">
        <v>54306.953229999999</v>
      </c>
      <c r="XU22" s="108">
        <v>68979.03168</v>
      </c>
      <c r="XV22" s="108">
        <v>98941.246870000003</v>
      </c>
      <c r="XW22" s="108">
        <v>42602.877549999997</v>
      </c>
      <c r="XX22" s="108">
        <v>38641.425040000002</v>
      </c>
      <c r="XY22" s="108">
        <v>46264.208059999997</v>
      </c>
      <c r="XZ22" s="108">
        <v>46616.479090000001</v>
      </c>
      <c r="YA22" s="108">
        <v>64310.80171</v>
      </c>
      <c r="YB22" s="108">
        <v>105891.4782</v>
      </c>
      <c r="YC22" s="108">
        <v>103446.9909</v>
      </c>
      <c r="YD22" s="108">
        <v>44915.017010000003</v>
      </c>
      <c r="YE22" s="108">
        <v>40983.719349999999</v>
      </c>
      <c r="YF22" s="108">
        <v>50295.150909999997</v>
      </c>
      <c r="YG22" s="108">
        <v>51041.003349999999</v>
      </c>
      <c r="YH22" s="108">
        <v>66943.096099999995</v>
      </c>
      <c r="YI22" s="108">
        <v>108426.3342</v>
      </c>
      <c r="YJ22" s="108">
        <v>98390.29</v>
      </c>
      <c r="YK22" s="108">
        <v>42318.34</v>
      </c>
      <c r="YL22" s="108">
        <v>41207.47</v>
      </c>
      <c r="YM22" s="108">
        <v>48697.22</v>
      </c>
      <c r="YN22" s="108">
        <v>50205.4</v>
      </c>
      <c r="YO22" s="108">
        <v>70149.73</v>
      </c>
      <c r="YP22" s="108">
        <v>113295.67</v>
      </c>
      <c r="YQ22" s="108">
        <v>63256.78</v>
      </c>
      <c r="YR22" s="108">
        <v>41999.33</v>
      </c>
      <c r="YS22" s="108">
        <v>46004.93</v>
      </c>
      <c r="YT22" s="108">
        <v>44815.15</v>
      </c>
      <c r="YU22" s="108">
        <v>53738.52</v>
      </c>
      <c r="YV22" s="108">
        <v>55761.15</v>
      </c>
      <c r="YW22" s="108">
        <v>91018.38</v>
      </c>
      <c r="YX22" s="756" t="s">
        <v>677</v>
      </c>
      <c r="YY22" s="756" t="s">
        <v>678</v>
      </c>
      <c r="YZ22" s="756" t="s">
        <v>679</v>
      </c>
      <c r="ZA22" s="756" t="s">
        <v>680</v>
      </c>
      <c r="ZB22" s="756" t="s">
        <v>681</v>
      </c>
      <c r="ZC22" s="756" t="s">
        <v>682</v>
      </c>
      <c r="ZD22" s="756" t="s">
        <v>683</v>
      </c>
      <c r="ZE22">
        <v>95192</v>
      </c>
      <c r="ZF22">
        <v>29355</v>
      </c>
      <c r="ZG22">
        <v>35994</v>
      </c>
      <c r="ZH22">
        <v>32132</v>
      </c>
      <c r="ZI22">
        <v>43990</v>
      </c>
      <c r="ZJ22">
        <v>78130</v>
      </c>
      <c r="ZK22">
        <v>156344</v>
      </c>
      <c r="ZL22">
        <v>117962</v>
      </c>
      <c r="ZM22">
        <v>58405</v>
      </c>
      <c r="ZN22">
        <v>48732</v>
      </c>
      <c r="ZO22">
        <v>47356</v>
      </c>
      <c r="ZP22">
        <v>44549</v>
      </c>
      <c r="ZQ22">
        <v>63680</v>
      </c>
      <c r="ZR22">
        <v>99464</v>
      </c>
      <c r="ZS22" s="108">
        <v>89447.88</v>
      </c>
      <c r="ZT22" s="108">
        <v>44406.84</v>
      </c>
      <c r="ZU22" s="108">
        <v>39154.07</v>
      </c>
      <c r="ZV22" s="108">
        <v>47289.05</v>
      </c>
      <c r="ZW22" s="108">
        <v>51057.25</v>
      </c>
      <c r="ZX22" s="108">
        <v>74996.59</v>
      </c>
      <c r="ZY22" s="108">
        <v>117020.04</v>
      </c>
      <c r="ZZ22" s="108">
        <v>64182.353638159293</v>
      </c>
      <c r="AAA22" s="108">
        <v>59062.768191293377</v>
      </c>
      <c r="AAB22" s="108">
        <v>54938.931246334352</v>
      </c>
      <c r="AAC22" s="108">
        <v>62337.643109924407</v>
      </c>
      <c r="AAD22" s="108">
        <v>68820.601087144416</v>
      </c>
      <c r="AAE22" s="108">
        <v>80157.657809349315</v>
      </c>
      <c r="AAF22" s="108">
        <v>125669.99017255464</v>
      </c>
      <c r="AAG22" s="108">
        <v>91783.198405016112</v>
      </c>
      <c r="AAH22" s="108">
        <v>85324.795519157138</v>
      </c>
      <c r="AAI22" s="108">
        <v>85513.470918721083</v>
      </c>
      <c r="AAJ22" s="108">
        <v>91794.365736414169</v>
      </c>
      <c r="AAK22" s="108">
        <v>104834.68795666914</v>
      </c>
      <c r="AAL22" s="108">
        <v>110769.52418783896</v>
      </c>
      <c r="AAM22" s="108">
        <v>162217.55494139908</v>
      </c>
      <c r="AAN22" s="596">
        <f>'Tabla de Proyecciones'!AAN22*1.032493958</f>
        <v>133510.10050126992</v>
      </c>
      <c r="AAO22" s="596">
        <v>117817.19781804457</v>
      </c>
      <c r="AAP22" s="596">
        <v>134971.38350061554</v>
      </c>
      <c r="AAQ22" s="596">
        <v>127103.16709040641</v>
      </c>
      <c r="AAR22" s="596">
        <v>133217.20810352589</v>
      </c>
      <c r="AAS22" s="596">
        <v>145499.66122119271</v>
      </c>
      <c r="AAT22" s="596">
        <v>180386.37</v>
      </c>
      <c r="AAU22" s="596">
        <f t="shared" ca="1" si="2"/>
        <v>154436.3410026911</v>
      </c>
      <c r="AAV22" s="596">
        <v>225273.72348613414</v>
      </c>
      <c r="AAW22" s="596">
        <f t="shared" ca="1" si="2"/>
        <v>136824.333168985</v>
      </c>
      <c r="AAX22" s="348">
        <v>0</v>
      </c>
      <c r="AAY22" s="596">
        <f t="shared" ca="1" si="2"/>
        <v>51026.136931238092</v>
      </c>
      <c r="AAZ22" s="596">
        <f t="shared" ca="1" si="2"/>
        <v>47544.873613801232</v>
      </c>
      <c r="ABA22" s="596">
        <f t="shared" ca="1" si="2"/>
        <v>64917.316681458455</v>
      </c>
      <c r="ABB22" s="596">
        <f t="shared" ref="ABB22:ABD28" ca="1" si="16">(ABB$2*$C22)*1.1</f>
        <v>41769.376100187837</v>
      </c>
      <c r="ABC22" s="596">
        <f t="shared" ca="1" si="16"/>
        <v>37595.363018624528</v>
      </c>
      <c r="ABD22" s="596">
        <f t="shared" ca="1" si="16"/>
        <v>45973.587320188701</v>
      </c>
      <c r="ABE22" s="348">
        <v>0</v>
      </c>
      <c r="ABF22" s="596">
        <f t="shared" ca="1" si="2"/>
        <v>38391.369769312711</v>
      </c>
      <c r="ABG22" s="596">
        <f t="shared" ca="1" si="2"/>
        <v>34366.213360385475</v>
      </c>
      <c r="ABH22" s="596">
        <f t="shared" ca="1" si="2"/>
        <v>30075.514165487573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</row>
    <row r="23" spans="1:767">
      <c r="A23" s="601" t="s">
        <v>30</v>
      </c>
      <c r="B23" s="596">
        <f>$H$56*B$32</f>
        <v>0</v>
      </c>
      <c r="C23" s="596">
        <f t="shared" ref="C23:H23" si="17">$H$56*C$32</f>
        <v>13427.9138616</v>
      </c>
      <c r="D23" s="596">
        <f t="shared" si="17"/>
        <v>12606.205699919999</v>
      </c>
      <c r="E23" s="596">
        <f t="shared" si="17"/>
        <v>10361.53950216</v>
      </c>
      <c r="F23" s="596">
        <f t="shared" si="17"/>
        <v>13067.163936959998</v>
      </c>
      <c r="G23" s="596">
        <f t="shared" si="17"/>
        <v>22176.09953412</v>
      </c>
      <c r="H23" s="596">
        <f t="shared" si="17"/>
        <v>28569.389865240002</v>
      </c>
      <c r="I23" s="596">
        <f>$O$56*I$32</f>
        <v>16535.599363499998</v>
      </c>
      <c r="J23" s="596">
        <f t="shared" ref="J23:O23" si="18">$O$56*J$32</f>
        <v>10719.6299322</v>
      </c>
      <c r="K23" s="596">
        <f t="shared" si="18"/>
        <v>10924.899441539999</v>
      </c>
      <c r="L23" s="596">
        <f t="shared" si="18"/>
        <v>11791.59292542</v>
      </c>
      <c r="M23" s="596">
        <f t="shared" si="18"/>
        <v>13730.249402519999</v>
      </c>
      <c r="N23" s="596">
        <f t="shared" si="18"/>
        <v>20105.008053689999</v>
      </c>
      <c r="O23" s="596">
        <f t="shared" si="18"/>
        <v>30231.637181129998</v>
      </c>
      <c r="P23" s="596">
        <f>$V$56*P$32</f>
        <v>21928.352561920001</v>
      </c>
      <c r="Q23" s="596">
        <f t="shared" ref="Q23:V23" si="19">$V$56*Q$32</f>
        <v>15730.307169024001</v>
      </c>
      <c r="R23" s="596">
        <f t="shared" si="19"/>
        <v>13516.719528704001</v>
      </c>
      <c r="S23" s="596">
        <f t="shared" si="19"/>
        <v>15246.084872704003</v>
      </c>
      <c r="T23" s="596">
        <f t="shared" si="19"/>
        <v>15329.094409216001</v>
      </c>
      <c r="U23" s="596">
        <f t="shared" si="19"/>
        <v>21845.343025408005</v>
      </c>
      <c r="V23" s="596">
        <f t="shared" si="19"/>
        <v>34753.325953024003</v>
      </c>
      <c r="W23" s="596">
        <f t="shared" si="6"/>
        <v>13283.581171350001</v>
      </c>
      <c r="X23" s="596">
        <f t="shared" si="7"/>
        <v>9528.9790484700006</v>
      </c>
      <c r="Y23" s="596">
        <f t="shared" si="7"/>
        <v>8188.0497188700001</v>
      </c>
      <c r="Z23" s="596">
        <f t="shared" si="7"/>
        <v>9235.6507576200001</v>
      </c>
      <c r="AA23" s="596">
        <f t="shared" si="7"/>
        <v>9285.9356074799998</v>
      </c>
      <c r="AB23" s="596">
        <f t="shared" si="7"/>
        <v>13233.296321490001</v>
      </c>
      <c r="AC23" s="596">
        <f t="shared" si="7"/>
        <v>21052.59047472</v>
      </c>
      <c r="AD23" s="596">
        <f t="shared" si="8"/>
        <v>12299.15800575</v>
      </c>
      <c r="AE23" s="596">
        <f t="shared" si="9"/>
        <v>7973.2472588999999</v>
      </c>
      <c r="AF23" s="596">
        <f t="shared" si="9"/>
        <v>8125.9264617299996</v>
      </c>
      <c r="AG23" s="596">
        <f t="shared" si="9"/>
        <v>8770.57198479</v>
      </c>
      <c r="AH23" s="596">
        <f t="shared" si="9"/>
        <v>10212.54223374</v>
      </c>
      <c r="AI23" s="596">
        <f t="shared" si="9"/>
        <v>14954.079699405</v>
      </c>
      <c r="AJ23" s="596">
        <f t="shared" si="9"/>
        <v>22486.253705684998</v>
      </c>
      <c r="AK23" s="596">
        <f t="shared" si="10"/>
        <v>15253.589733374996</v>
      </c>
      <c r="AL23" s="596">
        <f t="shared" si="11"/>
        <v>9888.5340340499988</v>
      </c>
      <c r="AM23" s="596">
        <f t="shared" si="11"/>
        <v>10077.888941084997</v>
      </c>
      <c r="AN23" s="596">
        <f>[3]Hoja1!F6</f>
        <v>15500</v>
      </c>
      <c r="AO23" s="596">
        <f>[3]Hoja1!G6</f>
        <v>18971</v>
      </c>
      <c r="AP23" s="596">
        <f>[3]Hoja1!H6</f>
        <v>26000</v>
      </c>
      <c r="AQ23" s="596">
        <f>[3]Hoja1!I6</f>
        <v>30000</v>
      </c>
      <c r="AR23" s="596">
        <f>[3]Hoja1!K6</f>
        <v>18000</v>
      </c>
      <c r="AS23" s="596">
        <f>[3]Hoja1!L6</f>
        <v>25000</v>
      </c>
      <c r="AT23" s="596">
        <f>[3]Hoja1!M6</f>
        <v>23000</v>
      </c>
      <c r="AU23" s="596">
        <f>[3]Hoja1!N6</f>
        <v>17000</v>
      </c>
      <c r="AV23" s="596">
        <f>[3]Hoja1!O6</f>
        <v>15000</v>
      </c>
      <c r="AW23" s="596">
        <f>[3]Hoja1!P6</f>
        <v>22000</v>
      </c>
      <c r="AX23" s="596">
        <f>[3]Hoja1!Q6</f>
        <v>25000</v>
      </c>
      <c r="AY23" s="596">
        <f>[3]Hoja1!S6</f>
        <v>14000</v>
      </c>
      <c r="AZ23" s="596">
        <f>[3]Hoja1!T6</f>
        <v>16000</v>
      </c>
      <c r="BA23" s="596">
        <f>[3]Hoja1!U6</f>
        <v>13000</v>
      </c>
      <c r="BB23" s="596">
        <f>[3]Hoja1!V6</f>
        <v>15000</v>
      </c>
      <c r="BC23" s="596">
        <f>[3]Hoja1!W6</f>
        <v>17000</v>
      </c>
      <c r="BD23" s="596">
        <f>[3]Hoja1!X6</f>
        <v>25000</v>
      </c>
      <c r="BE23" s="596">
        <f>[3]Hoja1!Y6</f>
        <v>28000</v>
      </c>
      <c r="BF23" s="596">
        <f>[3]Hoja1!AB6</f>
        <v>9000</v>
      </c>
      <c r="BG23" s="596">
        <f>[3]Hoja1!AC6</f>
        <v>10000</v>
      </c>
      <c r="BH23" s="596">
        <f>[3]Hoja1!AD6</f>
        <v>15000</v>
      </c>
      <c r="BI23" s="596">
        <f>[3]Hoja1!AE6</f>
        <v>17000</v>
      </c>
      <c r="BJ23" s="596">
        <f>[3]Hoja1!AF6</f>
        <v>18000</v>
      </c>
      <c r="BK23" s="596">
        <f>[3]Hoja1!AG6</f>
        <v>21000</v>
      </c>
      <c r="BL23" s="596">
        <f>[3]Hoja1!AH6</f>
        <v>25000</v>
      </c>
      <c r="BM23" s="596">
        <f>[3]Hoja1!AJ6</f>
        <v>9000</v>
      </c>
      <c r="BN23" s="596">
        <f>[3]Hoja1!AK6</f>
        <v>12000</v>
      </c>
      <c r="BO23" s="596">
        <f>[3]Hoja1!AL6</f>
        <v>12000</v>
      </c>
      <c r="BP23" s="596">
        <f>[3]Hoja1!AM6</f>
        <v>15000</v>
      </c>
      <c r="BQ23" s="596">
        <f>[3]Hoja1!AN6</f>
        <v>16000</v>
      </c>
      <c r="BR23" s="596">
        <f>[3]Hoja1!AO6</f>
        <v>25000</v>
      </c>
      <c r="BS23" s="596">
        <f>[3]Hoja1!AP6</f>
        <v>28000</v>
      </c>
      <c r="BT23" s="596">
        <f>[3]Hoja1!AR6</f>
        <v>12500</v>
      </c>
      <c r="BU23" s="596">
        <f>[3]Hoja1!AS6</f>
        <v>16000</v>
      </c>
      <c r="BV23" s="596">
        <f>[3]Hoja1!AT6</f>
        <v>13000</v>
      </c>
      <c r="BW23" s="596">
        <f>[3]Hoja1!AU6</f>
        <v>17000</v>
      </c>
      <c r="BX23" s="596">
        <f>[3]Hoja1!AV6</f>
        <v>22500</v>
      </c>
      <c r="BY23" s="596">
        <f>[3]Hoja1!AW6</f>
        <v>28000</v>
      </c>
      <c r="BZ23" s="596">
        <f>[3]Hoja1!AX6</f>
        <v>30000</v>
      </c>
      <c r="CA23" s="596">
        <f>[3]Hoja1!AZ6</f>
        <v>10000</v>
      </c>
      <c r="CB23" s="596">
        <f>[3]Hoja1!BA6</f>
        <v>11500</v>
      </c>
      <c r="CC23" s="596">
        <f>[3]Hoja1!BB6</f>
        <v>12500</v>
      </c>
      <c r="CD23" s="596">
        <f>[3]Hoja1!BC6</f>
        <v>16000</v>
      </c>
      <c r="CE23" s="596">
        <f>[3]Hoja1!BD6</f>
        <v>17500</v>
      </c>
      <c r="CF23" s="596">
        <f>[3]Hoja1!BE6</f>
        <v>23500</v>
      </c>
      <c r="CG23" s="596">
        <f>[3]Hoja1!BF6</f>
        <v>28000</v>
      </c>
      <c r="CH23" s="596">
        <f>[3]Hoja1!BH6</f>
        <v>11000</v>
      </c>
      <c r="CI23" s="596">
        <f>[3]Hoja1!BI6</f>
        <v>14000</v>
      </c>
      <c r="CJ23" s="596">
        <f>[3]Hoja1!BJ6</f>
        <v>15000</v>
      </c>
      <c r="CK23" s="596">
        <f>[3]Hoja1!BK6</f>
        <v>17500</v>
      </c>
      <c r="CL23" s="596">
        <f>[3]Hoja1!BL6</f>
        <v>20000</v>
      </c>
      <c r="CM23" s="596">
        <f>[3]Hoja1!BM6</f>
        <v>25000</v>
      </c>
      <c r="CN23" s="596">
        <f>[3]Hoja1!BN6</f>
        <v>30203.79</v>
      </c>
      <c r="CO23" s="596">
        <f>[3]Hoja1!BQ6</f>
        <v>10000</v>
      </c>
      <c r="CP23" s="596">
        <f>[3]Hoja1!BR6</f>
        <v>30000</v>
      </c>
      <c r="CQ23" s="596">
        <f>[3]Hoja1!BS6</f>
        <v>30000</v>
      </c>
      <c r="CR23" s="596">
        <f>[3]Hoja1!BT6</f>
        <v>25000</v>
      </c>
      <c r="CS23" s="596">
        <f>[3]Hoja1!BU6</f>
        <v>25000</v>
      </c>
      <c r="CT23" s="596">
        <f>[3]Hoja1!BV6</f>
        <v>15000</v>
      </c>
      <c r="CU23" s="596">
        <f>[3]Hoja1!BW6</f>
        <v>20000</v>
      </c>
      <c r="CV23" s="596">
        <f>[3]Hoja1!BY6</f>
        <v>10000</v>
      </c>
      <c r="CW23" s="596">
        <f>[3]Hoja1!BZ6</f>
        <v>16000</v>
      </c>
      <c r="CX23" s="596">
        <f>[3]Hoja1!CA6</f>
        <v>15500</v>
      </c>
      <c r="CY23" s="596">
        <f>[3]Hoja1!CB6</f>
        <v>17500</v>
      </c>
      <c r="CZ23" s="596">
        <f>[3]Hoja1!CC6</f>
        <v>18500</v>
      </c>
      <c r="DA23" s="596">
        <f>[3]Hoja1!CD6</f>
        <v>25500</v>
      </c>
      <c r="DB23" s="596">
        <f>[3]Hoja1!CE6</f>
        <v>35000</v>
      </c>
      <c r="DC23" s="596">
        <f>[3]Hoja1!CG6</f>
        <v>10000</v>
      </c>
      <c r="DD23" s="596">
        <f>[3]Hoja1!CH6</f>
        <v>15000</v>
      </c>
      <c r="DE23" s="596">
        <f>[3]Hoja1!CI6</f>
        <v>15000</v>
      </c>
      <c r="DF23" s="596">
        <f>[3]Hoja1!CJ6</f>
        <v>15000</v>
      </c>
      <c r="DG23" s="596">
        <f>[3]Hoja1!CK6</f>
        <v>18000</v>
      </c>
      <c r="DH23" s="596">
        <f>[3]Hoja1!CL6</f>
        <v>25000</v>
      </c>
      <c r="DI23" s="596">
        <f>[3]Hoja1!CM6</f>
        <v>32000</v>
      </c>
      <c r="DJ23" s="596">
        <f>[3]Hoja1!CO6</f>
        <v>12000</v>
      </c>
      <c r="DK23" s="596">
        <f>[3]Hoja1!CP6</f>
        <v>15000</v>
      </c>
      <c r="DL23" s="596">
        <f>[3]Hoja1!CQ6</f>
        <v>15000</v>
      </c>
      <c r="DM23" s="596">
        <f>[3]Hoja1!CR6</f>
        <v>17000</v>
      </c>
      <c r="DN23" s="596">
        <f>[3]Hoja1!CS6</f>
        <v>18000</v>
      </c>
      <c r="DO23" s="596">
        <f>[3]Hoja1!CT6</f>
        <v>25000</v>
      </c>
      <c r="DP23" s="596">
        <f>[3]Hoja1!CU6</f>
        <v>33000</v>
      </c>
      <c r="DQ23" s="596">
        <f>[3]Hoja1!CX6</f>
        <v>11000</v>
      </c>
      <c r="DR23" s="596">
        <f>[3]Hoja1!CY6</f>
        <v>18000</v>
      </c>
      <c r="DS23" s="596">
        <f>[3]Hoja1!CZ6</f>
        <v>20000</v>
      </c>
      <c r="DT23" s="596">
        <f>[3]Hoja1!DA6</f>
        <v>19000</v>
      </c>
      <c r="DU23" s="596">
        <f>[3]Hoja1!DB6</f>
        <v>19000</v>
      </c>
      <c r="DV23" s="596">
        <f>[3]Hoja1!DC6</f>
        <v>22000</v>
      </c>
      <c r="DW23" s="596">
        <f>[3]Hoja1!DD6</f>
        <v>40000</v>
      </c>
      <c r="DX23" s="596">
        <f>[3]Hoja1!DF6</f>
        <v>15000</v>
      </c>
      <c r="DY23" s="596">
        <f>[3]Hoja1!DG6</f>
        <v>35000</v>
      </c>
      <c r="DZ23" s="596">
        <f>[3]Hoja1!DH6</f>
        <v>35000</v>
      </c>
      <c r="EA23" s="596">
        <f>[3]Hoja1!DI6</f>
        <v>20000</v>
      </c>
      <c r="EB23" s="596">
        <f>[3]Hoja1!DJ6</f>
        <v>20000</v>
      </c>
      <c r="EC23" s="596">
        <f>[3]Hoja1!DK6</f>
        <v>25000</v>
      </c>
      <c r="ED23" s="596">
        <f>[3]Hoja1!DL6</f>
        <v>30000</v>
      </c>
      <c r="EE23" s="596">
        <f>[3]Hoja1!DN6</f>
        <v>12000</v>
      </c>
      <c r="EF23" s="596">
        <f>[3]Hoja1!DO6</f>
        <v>17000</v>
      </c>
      <c r="EG23" s="596">
        <f>[3]Hoja1!DP6</f>
        <v>15000</v>
      </c>
      <c r="EH23" s="596">
        <f>[3]Hoja1!DQ6</f>
        <v>18000</v>
      </c>
      <c r="EI23" s="596">
        <f>[3]Hoja1!DR6</f>
        <v>23000</v>
      </c>
      <c r="EJ23" s="596">
        <f>[3]Hoja1!DS6</f>
        <v>25000</v>
      </c>
      <c r="EK23" s="596">
        <f>[3]Hoja1!DT6</f>
        <v>30000</v>
      </c>
      <c r="EL23" s="596">
        <f>[3]Hoja1!DV6</f>
        <v>12000</v>
      </c>
      <c r="EM23" s="596">
        <f>[3]Hoja1!DW6</f>
        <v>16000</v>
      </c>
      <c r="EN23" s="596">
        <f>[3]Hoja1!DX6</f>
        <v>13500</v>
      </c>
      <c r="EO23" s="596">
        <f>[3]Hoja1!DY6</f>
        <v>16000</v>
      </c>
      <c r="EP23" s="596">
        <f>[3]Hoja1!DZ6</f>
        <v>18500</v>
      </c>
      <c r="EQ23" s="596">
        <f>[3]Hoja1!EA6</f>
        <v>25000</v>
      </c>
      <c r="ER23" s="596">
        <f>[3]Hoja1!EB6</f>
        <v>29000</v>
      </c>
      <c r="ES23" s="596">
        <f>[3]Hoja1!EE6</f>
        <v>10000</v>
      </c>
      <c r="ET23" s="596">
        <f>[3]Hoja1!EF6</f>
        <v>15000</v>
      </c>
      <c r="EU23" s="596">
        <f>[3]Hoja1!EG6</f>
        <v>18000</v>
      </c>
      <c r="EV23" s="596">
        <f>[3]Hoja1!EH6</f>
        <v>20500</v>
      </c>
      <c r="EW23" s="596">
        <f>[3]Hoja1!EI6</f>
        <v>22500</v>
      </c>
      <c r="EX23" s="596">
        <f>[3]Hoja1!EJ6</f>
        <v>25000</v>
      </c>
      <c r="EY23" s="596">
        <f>[3]Hoja1!EK6</f>
        <v>30000</v>
      </c>
      <c r="EZ23" s="596">
        <f>[3]Hoja1!EM6</f>
        <v>10000</v>
      </c>
      <c r="FA23" s="596">
        <f>[3]Hoja1!EN6</f>
        <v>14500</v>
      </c>
      <c r="FB23" s="596">
        <f>[3]Hoja1!EO6</f>
        <v>19000</v>
      </c>
      <c r="FC23" s="596">
        <f>[3]Hoja1!EP6</f>
        <v>17500</v>
      </c>
      <c r="FD23" s="596">
        <f>[3]Hoja1!EQ6</f>
        <v>25000</v>
      </c>
      <c r="FE23" s="596">
        <f>[3]Hoja1!ER6</f>
        <v>27000</v>
      </c>
      <c r="FF23" s="596">
        <f>[3]Hoja1!ES6</f>
        <v>35500</v>
      </c>
      <c r="FG23" s="596">
        <f>[3]Hoja1!EU6</f>
        <v>11000</v>
      </c>
      <c r="FH23" s="596">
        <f>[3]Hoja1!EV6</f>
        <v>15000</v>
      </c>
      <c r="FI23" s="596">
        <f>[3]Hoja1!EW6</f>
        <v>17500</v>
      </c>
      <c r="FJ23" s="596">
        <f>[3]Hoja1!EX6</f>
        <v>20000</v>
      </c>
      <c r="FK23" s="596">
        <f>[3]Hoja1!EY6</f>
        <v>25000</v>
      </c>
      <c r="FL23" s="596">
        <f>[3]Hoja1!EZ6</f>
        <v>30000</v>
      </c>
      <c r="FM23" s="596">
        <f>[3]Hoja1!FA6</f>
        <v>35000</v>
      </c>
      <c r="FN23" s="596">
        <f>[3]Hoja1!FC6</f>
        <v>10000</v>
      </c>
      <c r="FO23" s="596">
        <f>[3]Hoja1!FD6</f>
        <v>17500</v>
      </c>
      <c r="FP23" s="596">
        <f>[3]Hoja1!FE6</f>
        <v>15500</v>
      </c>
      <c r="FQ23" s="596">
        <f>[3]Hoja1!FF6</f>
        <v>19500</v>
      </c>
      <c r="FR23" s="596">
        <f>[3]Hoja1!FG6</f>
        <v>22500</v>
      </c>
      <c r="FS23" s="596">
        <f>[3]Hoja1!FH6</f>
        <v>26500</v>
      </c>
      <c r="FT23" s="596">
        <f>[3]Hoja1!FI6</f>
        <v>35000</v>
      </c>
      <c r="FU23" s="596">
        <f>[3]Hoja1!FK6</f>
        <v>12500</v>
      </c>
      <c r="FV23" s="596">
        <f>[3]Hoja1!FL6</f>
        <v>16500</v>
      </c>
      <c r="FW23" s="596">
        <f>[3]Hoja1!FM6</f>
        <v>13500</v>
      </c>
      <c r="FX23" s="596">
        <f>[3]Hoja1!FN6</f>
        <v>25000</v>
      </c>
      <c r="FY23" s="596">
        <f>[3]Hoja1!FO6</f>
        <v>25500</v>
      </c>
      <c r="FZ23" s="596">
        <f>[3]Hoja1!FP6</f>
        <v>32000</v>
      </c>
      <c r="GA23" s="596">
        <f>[3]Hoja1!FQ6</f>
        <v>35000</v>
      </c>
      <c r="GB23" s="596">
        <f>[3]Hoja1!FT6</f>
        <v>15000</v>
      </c>
      <c r="GC23" s="596">
        <f>[3]Hoja1!FU6</f>
        <v>22000</v>
      </c>
      <c r="GD23" s="596">
        <f>[3]Hoja1!FV6</f>
        <v>20000</v>
      </c>
      <c r="GE23" s="596">
        <f>[3]Hoja1!FW6</f>
        <v>20000</v>
      </c>
      <c r="GF23" s="596">
        <f>[3]Hoja1!FX6</f>
        <v>25000</v>
      </c>
      <c r="GG23" s="596">
        <f>[3]Hoja1!FY6</f>
        <v>33000</v>
      </c>
      <c r="GH23" s="596">
        <f>[3]Hoja1!FZ6</f>
        <v>40000</v>
      </c>
      <c r="GI23" s="596">
        <f>[3]Hoja1!GB6</f>
        <v>15000</v>
      </c>
      <c r="GJ23" s="596">
        <f>[3]Hoja1!GC6</f>
        <v>22000</v>
      </c>
      <c r="GK23" s="596">
        <f>[3]Hoja1!GD6</f>
        <v>18000</v>
      </c>
      <c r="GL23" s="596">
        <f>[3]Hoja1!GE6</f>
        <v>20000</v>
      </c>
      <c r="GM23" s="596">
        <f>[3]Hoja1!GF6</f>
        <v>25000</v>
      </c>
      <c r="GN23" s="596">
        <f>[3]Hoja1!GG6</f>
        <v>30000</v>
      </c>
      <c r="GO23" s="596">
        <f>[3]Hoja1!GH6</f>
        <v>40000</v>
      </c>
      <c r="GP23" s="596">
        <f>[3]Hoja1!GJ6</f>
        <v>10500</v>
      </c>
      <c r="GQ23" s="596">
        <f>[3]Hoja1!GK6</f>
        <v>22000</v>
      </c>
      <c r="GR23" s="596">
        <f>[3]Hoja1!GL6</f>
        <v>17500</v>
      </c>
      <c r="GS23" s="596">
        <f>[3]Hoja1!GM6</f>
        <v>20000</v>
      </c>
      <c r="GT23" s="596">
        <f>[3]Hoja1!GN6</f>
        <v>25000</v>
      </c>
      <c r="GU23" s="596">
        <f>[3]Hoja1!GO6</f>
        <v>30000</v>
      </c>
      <c r="GV23" s="596">
        <f>[3]Hoja1!GP6</f>
        <v>35000</v>
      </c>
      <c r="GW23" s="596">
        <f>[3]Hoja1!GR6</f>
        <v>15000</v>
      </c>
      <c r="GX23" s="596">
        <f>[3]Hoja1!GS6</f>
        <v>22000</v>
      </c>
      <c r="GY23" s="596">
        <f>[3]Hoja1!GT6</f>
        <v>15000</v>
      </c>
      <c r="GZ23" s="596">
        <f>[3]Hoja1!GU6</f>
        <v>18000</v>
      </c>
      <c r="HA23" s="596">
        <f>[3]Hoja1!GV6</f>
        <v>30000</v>
      </c>
      <c r="HB23" s="596">
        <f>[3]Hoja1!GW6</f>
        <v>37000</v>
      </c>
      <c r="HC23" s="596">
        <f>[3]Hoja1!GX6</f>
        <v>50000</v>
      </c>
      <c r="HD23" s="596">
        <f>[3]Hoja1!HA6</f>
        <v>15000</v>
      </c>
      <c r="HE23" s="596">
        <f>[3]Hoja1!HB6</f>
        <v>22000</v>
      </c>
      <c r="HF23" s="596">
        <f>[3]Hoja1!HC6</f>
        <v>20000</v>
      </c>
      <c r="HG23" s="596">
        <f>[3]Hoja1!HD6</f>
        <v>22000</v>
      </c>
      <c r="HH23" s="596">
        <f>[3]Hoja1!HE6</f>
        <v>30000</v>
      </c>
      <c r="HI23" s="596">
        <f>[3]Hoja1!HF6</f>
        <v>35000</v>
      </c>
      <c r="HJ23" s="596">
        <f>[3]Hoja1!HG6</f>
        <v>40000</v>
      </c>
      <c r="HK23" s="596">
        <f>[3]Hoja1!HI6</f>
        <v>16000</v>
      </c>
      <c r="HL23" s="596">
        <f>[3]Hoja1!HJ6</f>
        <v>20000</v>
      </c>
      <c r="HM23" s="596">
        <f>[3]Hoja1!HK6</f>
        <v>17000</v>
      </c>
      <c r="HN23" s="596">
        <f>[3]Hoja1!HL6</f>
        <v>25000</v>
      </c>
      <c r="HO23" s="596">
        <f>[3]Hoja1!HM6</f>
        <v>27000</v>
      </c>
      <c r="HP23" s="596">
        <f>[3]Hoja1!HN6</f>
        <v>30000</v>
      </c>
      <c r="HQ23" s="596">
        <f>[3]Hoja1!HO6</f>
        <v>35000</v>
      </c>
      <c r="HR23" s="596">
        <f>[3]Hoja1!HQ6</f>
        <v>16000</v>
      </c>
      <c r="HS23" s="596">
        <f>[3]Hoja1!HR6</f>
        <v>18000</v>
      </c>
      <c r="HT23" s="596">
        <f>[3]Hoja1!HS6</f>
        <v>17000</v>
      </c>
      <c r="HU23" s="596">
        <f>[3]Hoja1!HT6</f>
        <v>20000</v>
      </c>
      <c r="HV23" s="596">
        <f>[3]Hoja1!HU6</f>
        <v>23000</v>
      </c>
      <c r="HW23" s="596">
        <f>[3]Hoja1!HV6</f>
        <v>26000</v>
      </c>
      <c r="HX23" s="596">
        <f>[3]Hoja1!HW6</f>
        <v>30000</v>
      </c>
      <c r="HY23" s="596">
        <f>[3]Hoja1!HY6</f>
        <v>8000</v>
      </c>
      <c r="HZ23" s="596">
        <f>[3]Hoja1!HZ6</f>
        <v>17000</v>
      </c>
      <c r="IA23" s="596">
        <f>[3]Hoja1!IA6</f>
        <v>19000</v>
      </c>
      <c r="IB23" s="596">
        <f>[3]Hoja1!IB6</f>
        <v>19000</v>
      </c>
      <c r="IC23" s="596">
        <f>[3]Hoja1!IC6</f>
        <v>20000</v>
      </c>
      <c r="ID23" s="596">
        <f>[3]Hoja1!ID6</f>
        <v>25000</v>
      </c>
      <c r="IE23" s="596">
        <f>[3]Hoja1!IE6</f>
        <v>32000</v>
      </c>
      <c r="IF23" s="596">
        <f>[3]Hoja1!IH6</f>
        <v>15000</v>
      </c>
      <c r="IG23" s="596">
        <f>[3]Hoja1!II6</f>
        <v>17000</v>
      </c>
      <c r="IH23" s="596">
        <f>[3]Hoja1!IJ6</f>
        <v>15000</v>
      </c>
      <c r="II23" s="596">
        <f>[3]Hoja1!IK6</f>
        <v>20000</v>
      </c>
      <c r="IJ23" s="596">
        <f>[3]Hoja1!IL6</f>
        <v>22000</v>
      </c>
      <c r="IK23" s="596">
        <f>[3]Hoja1!IM6</f>
        <v>26000</v>
      </c>
      <c r="IL23" s="596">
        <f>[3]Hoja1!IN6</f>
        <v>35000</v>
      </c>
      <c r="IM23" s="596">
        <f>[3]Hoja1!IP6</f>
        <v>15000</v>
      </c>
      <c r="IN23" s="596">
        <f>[3]Hoja1!IQ6</f>
        <v>17000</v>
      </c>
      <c r="IO23" s="596">
        <f>[3]Hoja1!IR6</f>
        <v>14000</v>
      </c>
      <c r="IP23" s="596">
        <f>[3]Hoja1!IS6</f>
        <v>22000</v>
      </c>
      <c r="IQ23" s="596">
        <f>[3]Hoja1!IT6</f>
        <v>25000</v>
      </c>
      <c r="IR23" s="596">
        <f>[3]Hoja1!IU6</f>
        <v>27000</v>
      </c>
      <c r="IS23" s="596">
        <f>[3]Hoja1!IV6</f>
        <v>30000</v>
      </c>
      <c r="IT23" s="596">
        <f>[3]Hoja1!IX6</f>
        <v>12000</v>
      </c>
      <c r="IU23" s="596">
        <f>[3]Hoja1!IY6</f>
        <v>18000</v>
      </c>
      <c r="IV23" s="596">
        <f>[3]Hoja1!IZ6</f>
        <v>15000</v>
      </c>
      <c r="IW23" s="596">
        <f>[3]Hoja1!JA6</f>
        <v>17000</v>
      </c>
      <c r="IX23" s="596">
        <f>[3]Hoja1!JB6</f>
        <v>20000</v>
      </c>
      <c r="IY23" s="596">
        <f>[3]Hoja1!JC6</f>
        <v>35000</v>
      </c>
      <c r="IZ23" s="596">
        <f>[3]Hoja1!JD6</f>
        <v>38000</v>
      </c>
      <c r="JA23" s="596">
        <f>[3]Hoja1!JF6</f>
        <v>6000</v>
      </c>
      <c r="JB23" s="596">
        <f>[3]Hoja1!JG6</f>
        <v>12000</v>
      </c>
      <c r="JC23" s="596">
        <f>[3]Hoja1!JH6</f>
        <v>15500</v>
      </c>
      <c r="JD23" s="596">
        <f>[3]Hoja1!JI6</f>
        <v>18000</v>
      </c>
      <c r="JE23" s="596">
        <f>[3]Hoja1!JJ6</f>
        <v>20500</v>
      </c>
      <c r="JF23" s="596">
        <f>[3]Hoja1!JK6</f>
        <v>25000</v>
      </c>
      <c r="JG23" s="596">
        <f>[3]Hoja1!JL6</f>
        <v>28000</v>
      </c>
      <c r="JH23" s="596">
        <f>[3]Hoja1!JN6</f>
        <v>10000</v>
      </c>
      <c r="JI23" s="596">
        <f>[3]Hoja1!JO6</f>
        <v>15000</v>
      </c>
      <c r="JJ23" s="596">
        <f>[3]Hoja1!JP6</f>
        <v>12000</v>
      </c>
      <c r="JK23" s="596">
        <f>[3]Hoja1!JQ6</f>
        <v>13000</v>
      </c>
      <c r="JL23" s="596">
        <f>[3]Hoja1!JR6</f>
        <v>20000</v>
      </c>
      <c r="JM23" s="596">
        <f>[3]Hoja1!JS6</f>
        <v>25000</v>
      </c>
      <c r="JN23" s="596">
        <f>[3]Hoja1!JT6</f>
        <v>35000</v>
      </c>
      <c r="JO23" s="596">
        <f>[3]Hoja1!JW6</f>
        <v>10000</v>
      </c>
      <c r="JP23" s="596">
        <f>[3]Hoja1!JX6</f>
        <v>15000</v>
      </c>
      <c r="JQ23" s="596">
        <f>[3]Hoja1!JY6</f>
        <v>10000</v>
      </c>
      <c r="JR23" s="596">
        <f>[3]Hoja1!JZ6</f>
        <v>15500</v>
      </c>
      <c r="JS23" s="596">
        <f>[3]Hoja1!KA6</f>
        <v>20000</v>
      </c>
      <c r="JT23" s="596">
        <f>[3]Hoja1!KB6</f>
        <v>20000</v>
      </c>
      <c r="JU23" s="596">
        <f>[3]Hoja1!KC6</f>
        <v>25000</v>
      </c>
      <c r="JV23" s="596">
        <f>[3]Hoja1!KE6</f>
        <v>10000</v>
      </c>
      <c r="JW23" s="596">
        <f>[3]Hoja1!KF6</f>
        <v>15000</v>
      </c>
      <c r="JX23" s="596">
        <f>[3]Hoja1!KG6</f>
        <v>15000</v>
      </c>
      <c r="JY23" s="596">
        <f>[3]Hoja1!KH6</f>
        <v>16000</v>
      </c>
      <c r="JZ23" s="596">
        <f>[3]Hoja1!KI6</f>
        <v>18000</v>
      </c>
      <c r="KA23" s="596">
        <f>[3]Hoja1!KJ6</f>
        <v>20000</v>
      </c>
      <c r="KB23" s="596">
        <f>[3]Hoja1!KK6</f>
        <v>26000</v>
      </c>
      <c r="KC23" s="596">
        <f>[3]Hoja1!KM6</f>
        <v>10000</v>
      </c>
      <c r="KD23" s="596">
        <f>[3]Hoja1!KN6</f>
        <v>15000</v>
      </c>
      <c r="KE23" s="596">
        <f>[3]Hoja1!KO6</f>
        <v>15000</v>
      </c>
      <c r="KF23" s="596">
        <f>[3]Hoja1!KP6</f>
        <v>18000</v>
      </c>
      <c r="KG23" s="596">
        <f>[3]Hoja1!KQ6</f>
        <v>20000</v>
      </c>
      <c r="KH23" s="596">
        <f>[3]Hoja1!KR6</f>
        <v>22000</v>
      </c>
      <c r="KI23" s="596">
        <f>[3]Hoja1!KS6</f>
        <v>30000</v>
      </c>
      <c r="KJ23" s="596">
        <f>[3]Hoja1!KU6</f>
        <v>10000</v>
      </c>
      <c r="KK23" s="596">
        <f>[3]Hoja1!KV6</f>
        <v>18000</v>
      </c>
      <c r="KL23" s="596">
        <f>[3]Hoja1!KW6</f>
        <v>16000</v>
      </c>
      <c r="KM23" s="596">
        <f>[3]Hoja1!KX6</f>
        <v>18000</v>
      </c>
      <c r="KN23" s="596">
        <f>[3]Hoja1!KY6</f>
        <v>25000</v>
      </c>
      <c r="KO23" s="596">
        <f>[3]Hoja1!KZ6</f>
        <v>30000</v>
      </c>
      <c r="KP23" s="596">
        <f>[3]Hoja1!LA6</f>
        <v>40000</v>
      </c>
      <c r="KQ23" s="596">
        <f>[3]Hoja1!LD6</f>
        <v>12000</v>
      </c>
      <c r="KR23" s="596">
        <f>[3]Hoja1!LE6</f>
        <v>18000</v>
      </c>
      <c r="KS23" s="596">
        <f>[3]Hoja1!LF6</f>
        <v>15000</v>
      </c>
      <c r="KT23" s="596">
        <f>[3]Hoja1!LG6</f>
        <v>18000</v>
      </c>
      <c r="KU23" s="596">
        <f>[3]Hoja1!LH6</f>
        <v>20000</v>
      </c>
      <c r="KV23" s="596">
        <f>[3]Hoja1!LI6</f>
        <v>22000</v>
      </c>
      <c r="KW23" s="596">
        <f>[3]Hoja1!LJ6</f>
        <v>30000</v>
      </c>
      <c r="KX23" s="596">
        <f>[3]Hoja1!LL6</f>
        <v>10000</v>
      </c>
      <c r="KY23" s="596">
        <f>[3]Hoja1!LM6</f>
        <v>12000</v>
      </c>
      <c r="KZ23" s="596">
        <f>[3]Hoja1!LN6</f>
        <v>14000</v>
      </c>
      <c r="LA23" s="596">
        <f>[3]Hoja1!LO6</f>
        <v>16000</v>
      </c>
      <c r="LB23" s="596">
        <f>[3]Hoja1!LP6</f>
        <v>20000</v>
      </c>
      <c r="LC23" s="596">
        <f>[3]Hoja1!LQ6</f>
        <v>25000</v>
      </c>
      <c r="LD23" s="596">
        <f>[3]Hoja1!LR6</f>
        <v>28000</v>
      </c>
      <c r="LE23" s="596">
        <f>[3]Hoja1!LT6</f>
        <v>7000</v>
      </c>
      <c r="LF23" s="596">
        <f>[3]Hoja1!LU6</f>
        <v>15000</v>
      </c>
      <c r="LG23" s="596">
        <f>[3]Hoja1!LV6</f>
        <v>15000</v>
      </c>
      <c r="LH23" s="596">
        <f>[3]Hoja1!LW6</f>
        <v>23000</v>
      </c>
      <c r="LI23" s="596">
        <f>[3]Hoja1!LX6</f>
        <v>25000</v>
      </c>
      <c r="LJ23" s="596">
        <f>[3]Hoja1!LY6</f>
        <v>35000</v>
      </c>
      <c r="LK23" s="596">
        <f>[3]Hoja1!LZ6</f>
        <v>45000</v>
      </c>
      <c r="LL23" s="596">
        <f>[3]Hoja1!MB6</f>
        <v>13000</v>
      </c>
      <c r="LM23" s="596">
        <f>[3]Hoja1!MC6</f>
        <v>20000</v>
      </c>
      <c r="LN23" s="596">
        <f>[3]Hoja1!MD6</f>
        <v>14000</v>
      </c>
      <c r="LO23" s="596">
        <f>[3]Hoja1!ME6</f>
        <v>15000</v>
      </c>
      <c r="LP23" s="596">
        <f>[3]Hoja1!MF6</f>
        <v>18000</v>
      </c>
      <c r="LQ23" s="596">
        <f>[3]Hoja1!MG6</f>
        <v>22000</v>
      </c>
      <c r="LR23" s="596">
        <f>[3]Hoja1!MH6</f>
        <v>28000</v>
      </c>
      <c r="LS23" s="596">
        <f>[3]Hoja1!MK6</f>
        <v>15000</v>
      </c>
      <c r="LT23" s="596">
        <f>[3]Hoja1!ML6</f>
        <v>15000</v>
      </c>
      <c r="LU23" s="596">
        <f>[3]Hoja1!MM6</f>
        <v>13000</v>
      </c>
      <c r="LV23" s="596">
        <f>[3]Hoja1!MN6</f>
        <v>17000</v>
      </c>
      <c r="LW23" s="596">
        <f>[3]Hoja1!MO6</f>
        <v>22000</v>
      </c>
      <c r="LX23" s="596">
        <f>[3]Hoja1!MP6</f>
        <v>28000</v>
      </c>
      <c r="LY23" s="596">
        <f>[3]Hoja1!MQ6</f>
        <v>30000</v>
      </c>
      <c r="LZ23" s="596">
        <f>[3]Hoja1!MS6</f>
        <v>15000</v>
      </c>
      <c r="MA23" s="596">
        <f>[3]Hoja1!MT6</f>
        <v>25000</v>
      </c>
      <c r="MB23" s="596">
        <f>[3]Hoja1!MU6</f>
        <v>25000</v>
      </c>
      <c r="MC23" s="596">
        <f>[3]Hoja1!MV6</f>
        <v>25000</v>
      </c>
      <c r="MD23" s="596">
        <f>[3]Hoja1!MW6</f>
        <v>35000</v>
      </c>
      <c r="ME23" s="596">
        <f>[3]Hoja1!MX6</f>
        <v>40000</v>
      </c>
      <c r="MF23" s="596">
        <f>[3]Hoja1!MY6</f>
        <v>65000</v>
      </c>
      <c r="MG23" s="596">
        <f>[3]Hoja1!NA6</f>
        <v>25000</v>
      </c>
      <c r="MH23" s="596">
        <f>[3]Hoja1!NB6</f>
        <v>33000</v>
      </c>
      <c r="MI23" s="596">
        <f>[3]Hoja1!NC6</f>
        <v>35000</v>
      </c>
      <c r="MJ23" s="596">
        <f>[3]Hoja1!ND6</f>
        <v>37000</v>
      </c>
      <c r="MK23" s="596">
        <f>[3]Hoja1!NE6</f>
        <v>45000</v>
      </c>
      <c r="ML23" s="596">
        <f>[3]Hoja1!NF6</f>
        <v>45000</v>
      </c>
      <c r="MM23" s="596">
        <f>[3]Hoja1!NG6</f>
        <v>50000</v>
      </c>
      <c r="MN23" s="596">
        <f>[3]Hoja1!NI6</f>
        <v>50000</v>
      </c>
      <c r="MO23" s="596">
        <f>[3]Hoja1!NJ6</f>
        <v>45000</v>
      </c>
      <c r="MP23" s="596">
        <f>[3]Hoja1!NK6</f>
        <v>60000</v>
      </c>
      <c r="MQ23" s="596">
        <f>[3]Hoja1!NL6</f>
        <v>65000</v>
      </c>
      <c r="MR23" s="596">
        <f>[3]Hoja1!NM6</f>
        <v>74000</v>
      </c>
      <c r="MS23" s="596">
        <f>[3]Hoja1!NN6</f>
        <v>78000</v>
      </c>
      <c r="MT23" s="596">
        <f>[3]Hoja1!NO6</f>
        <v>83000</v>
      </c>
      <c r="MU23" s="596">
        <f>[3]Hoja1!NQ6</f>
        <v>30000</v>
      </c>
      <c r="MV23" s="596">
        <f>[3]Hoja1!NR6</f>
        <v>0</v>
      </c>
      <c r="MW23" s="596">
        <f>[3]Hoja1!NS6</f>
        <v>35000</v>
      </c>
      <c r="MX23" s="596">
        <f>[3]Hoja1!NT6</f>
        <v>40000</v>
      </c>
      <c r="MY23" s="596">
        <f>[3]Hoja1!NU6</f>
        <v>50000</v>
      </c>
      <c r="MZ23" s="596">
        <f>[3]Hoja1!NV6</f>
        <v>55000</v>
      </c>
      <c r="NA23" s="596">
        <f>[3]Hoja1!NW6</f>
        <v>70000</v>
      </c>
      <c r="NB23" s="596">
        <f>[3]Hoja1!NZ6</f>
        <v>35000</v>
      </c>
      <c r="NC23" s="596">
        <f>[3]Hoja1!OA6</f>
        <v>0</v>
      </c>
      <c r="ND23" s="596">
        <f>[3]Hoja1!OB6</f>
        <v>27000</v>
      </c>
      <c r="NE23" s="596">
        <f>[3]Hoja1!OC6</f>
        <v>30000</v>
      </c>
      <c r="NF23" s="596">
        <f>[3]Hoja1!OD6</f>
        <v>33000</v>
      </c>
      <c r="NG23" s="596">
        <f>[3]Hoja1!OE6</f>
        <v>35000</v>
      </c>
      <c r="NH23" s="596">
        <f>[3]Hoja1!OF6</f>
        <v>37000</v>
      </c>
      <c r="NI23" s="596">
        <f>[3]Hoja1!OH6</f>
        <v>8000</v>
      </c>
      <c r="NJ23" s="596">
        <f>[3]Hoja1!OI6</f>
        <v>13000</v>
      </c>
      <c r="NK23" s="596">
        <f>[3]Hoja1!OJ6</f>
        <v>15000</v>
      </c>
      <c r="NL23" s="596">
        <f>[3]Hoja1!OK6</f>
        <v>15000</v>
      </c>
      <c r="NM23" s="596">
        <f>[3]Hoja1!OL6</f>
        <v>21000</v>
      </c>
      <c r="NN23" s="596">
        <f>[3]Hoja1!OM6</f>
        <v>23000</v>
      </c>
      <c r="NO23" s="596">
        <f>[3]Hoja1!ON6</f>
        <v>25000</v>
      </c>
      <c r="NP23" s="596">
        <f>[3]Hoja1!OP6</f>
        <v>7000</v>
      </c>
      <c r="NQ23" s="596">
        <f>[3]Hoja1!OQ6</f>
        <v>18000</v>
      </c>
      <c r="NR23" s="596">
        <f>[3]Hoja1!OR6</f>
        <v>17000</v>
      </c>
      <c r="NS23" s="596">
        <f>[3]Hoja1!OS6</f>
        <v>18000</v>
      </c>
      <c r="NT23" s="596">
        <f>[3]Hoja1!OT6</f>
        <v>21000</v>
      </c>
      <c r="NU23" s="596">
        <f>[3]Hoja1!OU6</f>
        <v>23000</v>
      </c>
      <c r="NV23" s="596">
        <f>[3]Hoja1!OV6</f>
        <v>26000</v>
      </c>
      <c r="NW23" s="596">
        <f>[3]Hoja1!OX6</f>
        <v>11000</v>
      </c>
      <c r="NX23" s="596">
        <f>[3]Hoja1!OY6</f>
        <v>15000</v>
      </c>
      <c r="NY23" s="596">
        <f>[3]Hoja1!OZ6</f>
        <v>13000</v>
      </c>
      <c r="NZ23" s="596">
        <f>[3]Hoja1!PA6</f>
        <v>15000</v>
      </c>
      <c r="OA23" s="596">
        <f>[3]Hoja1!PB6</f>
        <v>16000</v>
      </c>
      <c r="OB23" s="596">
        <f>[3]Hoja1!PC6</f>
        <v>18000</v>
      </c>
      <c r="OC23" s="596">
        <f>[3]Hoja1!PD6</f>
        <v>25000</v>
      </c>
      <c r="OD23" s="596">
        <f>[3]Hoja1!PF6</f>
        <v>9000</v>
      </c>
      <c r="OE23" s="596">
        <f>[3]Hoja1!PG6</f>
        <v>18000</v>
      </c>
      <c r="OF23" s="596">
        <f>[3]Hoja1!PH6</f>
        <v>15000</v>
      </c>
      <c r="OG23" s="596">
        <f>[3]Hoja1!PI6</f>
        <v>18000</v>
      </c>
      <c r="OH23" s="596">
        <f>[3]Hoja1!PJ6</f>
        <v>20000</v>
      </c>
      <c r="OI23" s="596">
        <f>[3]Hoja1!PK6</f>
        <v>25000</v>
      </c>
      <c r="OJ23" s="596">
        <f>[3]Hoja1!PL6</f>
        <v>30000</v>
      </c>
      <c r="OK23">
        <f>[2]SUC!B52</f>
        <v>10424.912625000001</v>
      </c>
      <c r="OL23">
        <f>[2]SUC!C52</f>
        <v>17631.607500000002</v>
      </c>
      <c r="OM23">
        <f>[2]SUC!D52</f>
        <v>22399.97625</v>
      </c>
      <c r="ON23">
        <f>[2]SUC!E52</f>
        <v>21535.076250000002</v>
      </c>
      <c r="OO23">
        <f>[2]SUC!F52</f>
        <v>20784.7575</v>
      </c>
      <c r="OP23">
        <f>[2]SUC!G52</f>
        <v>23907.858749999999</v>
      </c>
      <c r="OQ23">
        <f>[2]SUC!H52</f>
        <v>36629.909999999996</v>
      </c>
      <c r="OR23" s="712">
        <v>20425.060000000001</v>
      </c>
      <c r="OS23" s="712">
        <v>17741.439999999999</v>
      </c>
      <c r="OT23" s="712">
        <v>24207.84</v>
      </c>
      <c r="OU23" s="712">
        <v>24240.080000000002</v>
      </c>
      <c r="OV23" s="712">
        <v>21725.46</v>
      </c>
      <c r="OW23" s="712">
        <v>25726.16</v>
      </c>
      <c r="OX23" s="712">
        <v>44905.26</v>
      </c>
      <c r="OY23" s="741">
        <v>16870</v>
      </c>
      <c r="OZ23" s="741">
        <v>18872</v>
      </c>
      <c r="PA23" s="741">
        <v>17693</v>
      </c>
      <c r="PB23" s="741">
        <v>17359</v>
      </c>
      <c r="PC23" s="741">
        <v>18231</v>
      </c>
      <c r="PD23" s="741">
        <v>24293</v>
      </c>
      <c r="PE23" s="741">
        <v>43733</v>
      </c>
      <c r="PF23" s="712">
        <v>29616.85</v>
      </c>
      <c r="PG23" s="712">
        <v>12785.02</v>
      </c>
      <c r="PH23" s="712">
        <v>16615.400000000001</v>
      </c>
      <c r="PI23" s="712">
        <v>15720.66</v>
      </c>
      <c r="PJ23" s="712">
        <v>17062.830000000002</v>
      </c>
      <c r="PK23" s="712">
        <v>22877.119999999999</v>
      </c>
      <c r="PL23" s="712">
        <v>36156.400000000001</v>
      </c>
      <c r="PM23" s="712">
        <v>8988.4699999999993</v>
      </c>
      <c r="PN23" s="712">
        <v>13320.09</v>
      </c>
      <c r="PO23" s="712">
        <v>14042.72</v>
      </c>
      <c r="PP23" s="712">
        <v>14028.35</v>
      </c>
      <c r="PQ23" s="712">
        <v>15861.19</v>
      </c>
      <c r="PR23" s="712">
        <v>19326.07</v>
      </c>
      <c r="PS23" s="712">
        <v>30955.72</v>
      </c>
      <c r="PT23" s="717">
        <v>9222.3343700000005</v>
      </c>
      <c r="PU23" s="717">
        <v>14542.498299999999</v>
      </c>
      <c r="PV23" s="717">
        <v>17078.459500000001</v>
      </c>
      <c r="PW23" s="717">
        <v>15883.5507</v>
      </c>
      <c r="PX23" s="717">
        <v>17059.724099999999</v>
      </c>
      <c r="PY23" s="717">
        <v>21759.217700000001</v>
      </c>
      <c r="PZ23" s="717">
        <v>32587.037400000001</v>
      </c>
      <c r="QA23" s="108">
        <v>9871.3700000000008</v>
      </c>
      <c r="QB23" s="108">
        <v>15071.78</v>
      </c>
      <c r="QC23" s="108">
        <v>16820.669999999998</v>
      </c>
      <c r="QD23" s="108">
        <v>15569.33</v>
      </c>
      <c r="QE23" s="108">
        <v>16557.150000000001</v>
      </c>
      <c r="QF23" s="108">
        <v>22573.01</v>
      </c>
      <c r="QG23" s="108">
        <v>32350.71</v>
      </c>
      <c r="QH23" s="108">
        <v>10647.67</v>
      </c>
      <c r="QI23" s="108">
        <v>24323.56</v>
      </c>
      <c r="QJ23" s="108">
        <v>24545</v>
      </c>
      <c r="QK23" s="108">
        <v>25054.639999999999</v>
      </c>
      <c r="QL23" s="108">
        <v>28560.17</v>
      </c>
      <c r="QM23" s="108">
        <v>17313.02</v>
      </c>
      <c r="QN23" s="108">
        <v>30494.57</v>
      </c>
      <c r="QO23" s="596">
        <v>10899.35967</v>
      </c>
      <c r="QP23" s="596">
        <v>21672.860339999999</v>
      </c>
      <c r="QQ23" s="596">
        <v>25119.102159999999</v>
      </c>
      <c r="QR23" s="596">
        <v>24145.791399999998</v>
      </c>
      <c r="QS23" s="596">
        <v>24712.277129999999</v>
      </c>
      <c r="QT23" s="596">
        <v>25763.684980000002</v>
      </c>
      <c r="QU23" s="596">
        <v>38721.855300000003</v>
      </c>
      <c r="QV23" s="712">
        <v>9923.09</v>
      </c>
      <c r="QW23" s="712">
        <v>17323.73</v>
      </c>
      <c r="QX23" s="712">
        <v>18333.13</v>
      </c>
      <c r="QY23" s="712">
        <v>19206.22</v>
      </c>
      <c r="QZ23" s="712">
        <v>21054.99</v>
      </c>
      <c r="RA23" s="712">
        <v>23850.7</v>
      </c>
      <c r="RB23" s="712">
        <v>36904.82</v>
      </c>
      <c r="RC23" s="108">
        <v>9619.0300000000007</v>
      </c>
      <c r="RD23" s="108">
        <v>14529.12</v>
      </c>
      <c r="RE23" s="108">
        <v>14396.09</v>
      </c>
      <c r="RF23" s="108">
        <v>14606.74</v>
      </c>
      <c r="RG23" s="108">
        <v>15608.78</v>
      </c>
      <c r="RH23" s="108">
        <v>21271.21</v>
      </c>
      <c r="RI23" s="108">
        <v>33502.800000000003</v>
      </c>
      <c r="RJ23" s="108">
        <v>10615.28</v>
      </c>
      <c r="RK23" s="108">
        <v>17193.04</v>
      </c>
      <c r="RL23" s="108">
        <v>17617.349999999999</v>
      </c>
      <c r="RM23" s="108">
        <v>17255.18</v>
      </c>
      <c r="RN23" s="108">
        <v>18344.009999999998</v>
      </c>
      <c r="RO23" s="108">
        <v>22783.63</v>
      </c>
      <c r="RP23" s="108">
        <v>36317.269999999997</v>
      </c>
      <c r="RQ23">
        <v>11225.595600000001</v>
      </c>
      <c r="RR23">
        <v>17297.679400000001</v>
      </c>
      <c r="RS23">
        <v>19179.969529999998</v>
      </c>
      <c r="RT23">
        <v>20644.57012</v>
      </c>
      <c r="RU23">
        <v>22704.50059</v>
      </c>
      <c r="RV23">
        <v>31135.600979999999</v>
      </c>
      <c r="RW23">
        <v>47583.529300000002</v>
      </c>
      <c r="RX23">
        <v>16563.328030000001</v>
      </c>
      <c r="RY23">
        <v>26566.810109999999</v>
      </c>
      <c r="RZ23">
        <v>30310.346610000001</v>
      </c>
      <c r="SA23">
        <v>33974.911269999997</v>
      </c>
      <c r="SB23">
        <v>32914.470450000001</v>
      </c>
      <c r="SC23">
        <v>37875.305529999998</v>
      </c>
      <c r="SD23">
        <v>52928.875820000001</v>
      </c>
      <c r="SE23">
        <v>14212.75517</v>
      </c>
      <c r="SF23">
        <v>21292.328320000001</v>
      </c>
      <c r="SG23">
        <v>20912.37715</v>
      </c>
      <c r="SH23">
        <v>21906.04882</v>
      </c>
      <c r="SI23">
        <v>23760.9002</v>
      </c>
      <c r="SJ23">
        <v>30642.545320000001</v>
      </c>
      <c r="SK23">
        <v>42613.939839999999</v>
      </c>
      <c r="SL23" s="108">
        <v>10637.66</v>
      </c>
      <c r="SM23" s="108">
        <v>15159.51</v>
      </c>
      <c r="SN23" s="108">
        <v>16110.79</v>
      </c>
      <c r="SO23" s="108">
        <v>17218.509999999998</v>
      </c>
      <c r="SP23" s="108">
        <v>18201.939999999999</v>
      </c>
      <c r="SQ23" s="108">
        <v>24483.53</v>
      </c>
      <c r="SR23" s="108">
        <v>34408.589999999997</v>
      </c>
      <c r="SS23" s="108">
        <v>9572.3799999999992</v>
      </c>
      <c r="ST23" s="108">
        <v>14246.1</v>
      </c>
      <c r="SU23" s="108">
        <v>16351.46</v>
      </c>
      <c r="SV23" s="108">
        <v>17910.349999999999</v>
      </c>
      <c r="SW23" s="108">
        <v>18781.48</v>
      </c>
      <c r="SX23" s="108">
        <v>25839.62</v>
      </c>
      <c r="SY23" s="108">
        <v>34313.360000000001</v>
      </c>
      <c r="SZ23" s="108">
        <v>10713.72</v>
      </c>
      <c r="TA23" s="108">
        <v>16666.599999999999</v>
      </c>
      <c r="TB23" s="108">
        <v>17972.8</v>
      </c>
      <c r="TC23" s="108">
        <v>19329.849999999999</v>
      </c>
      <c r="TD23" s="108">
        <v>20311.62</v>
      </c>
      <c r="TE23" s="108">
        <v>27079.919999999998</v>
      </c>
      <c r="TF23" s="108">
        <v>39424.21</v>
      </c>
      <c r="TG23" s="108">
        <v>11449.54</v>
      </c>
      <c r="TH23" s="108">
        <v>18054.240000000002</v>
      </c>
      <c r="TI23" s="108">
        <v>19945.400000000001</v>
      </c>
      <c r="TJ23" s="108">
        <v>19029.71</v>
      </c>
      <c r="TK23" s="108">
        <v>18713.98</v>
      </c>
      <c r="TL23" s="108">
        <v>26004.71</v>
      </c>
      <c r="TM23" s="108">
        <v>35799.18</v>
      </c>
      <c r="TN23" s="596">
        <v>10963.094870000001</v>
      </c>
      <c r="TO23" s="596">
        <v>17707.18003</v>
      </c>
      <c r="TP23" s="596">
        <v>19452.380270000001</v>
      </c>
      <c r="TQ23" s="596">
        <v>19588.480080000001</v>
      </c>
      <c r="TR23" s="596">
        <v>19854.107619999999</v>
      </c>
      <c r="TS23" s="596">
        <v>26192.182130000001</v>
      </c>
      <c r="TT23" s="596">
        <v>36734.51064</v>
      </c>
      <c r="TU23" s="108">
        <v>11274.09</v>
      </c>
      <c r="TV23" s="108">
        <v>18918.66</v>
      </c>
      <c r="TW23" s="108">
        <v>21400.97</v>
      </c>
      <c r="TX23" s="108">
        <v>22418.29</v>
      </c>
      <c r="TY23" s="108">
        <v>23557.81</v>
      </c>
      <c r="TZ23" s="108">
        <v>35812.58</v>
      </c>
      <c r="UA23" s="108">
        <v>50703.62</v>
      </c>
      <c r="UB23" s="108">
        <v>11332.77</v>
      </c>
      <c r="UC23" s="108">
        <v>28661.040000000001</v>
      </c>
      <c r="UD23" s="108">
        <v>32236</v>
      </c>
      <c r="UE23" s="108">
        <v>31188.71</v>
      </c>
      <c r="UF23" s="108">
        <v>27818.37</v>
      </c>
      <c r="UG23" s="108">
        <v>36914.68</v>
      </c>
      <c r="UH23" s="108">
        <v>51294.38</v>
      </c>
      <c r="UI23" s="108">
        <v>20028.86</v>
      </c>
      <c r="UJ23" s="108">
        <v>32750.81</v>
      </c>
      <c r="UK23" s="108">
        <v>36233.89</v>
      </c>
      <c r="UL23" s="108">
        <v>34730.129999999997</v>
      </c>
      <c r="UM23" s="108">
        <v>33615.24</v>
      </c>
      <c r="UN23" s="108">
        <v>38469.1</v>
      </c>
      <c r="UO23" s="108">
        <v>49314.54</v>
      </c>
      <c r="UP23" s="108">
        <v>14857.12</v>
      </c>
      <c r="UQ23" s="108">
        <v>25295.58</v>
      </c>
      <c r="UR23" s="108">
        <v>28552.3</v>
      </c>
      <c r="US23" s="108">
        <v>30546.49</v>
      </c>
      <c r="UT23" s="108">
        <v>28654.42</v>
      </c>
      <c r="UU23" s="108">
        <v>34518.76</v>
      </c>
      <c r="UV23" s="108">
        <v>43457.08</v>
      </c>
      <c r="UW23" s="596">
        <v>13466.70469</v>
      </c>
      <c r="UX23" s="596">
        <v>24016.57734</v>
      </c>
      <c r="UY23" s="596">
        <v>26216.636719999999</v>
      </c>
      <c r="UZ23" s="596">
        <v>29341.462500000001</v>
      </c>
      <c r="VA23" s="596">
        <v>32546.903900000001</v>
      </c>
      <c r="VB23" s="596">
        <v>38873.303899999999</v>
      </c>
      <c r="VC23" s="596">
        <v>47700.693760000002</v>
      </c>
      <c r="VD23" s="108">
        <v>14915.33</v>
      </c>
      <c r="VE23" s="108">
        <v>23312.55</v>
      </c>
      <c r="VF23" s="108">
        <v>26927.87</v>
      </c>
      <c r="VG23" s="108">
        <v>30003.73</v>
      </c>
      <c r="VH23" s="108">
        <v>33518.58</v>
      </c>
      <c r="VI23" s="108">
        <v>41475.01</v>
      </c>
      <c r="VJ23" s="108">
        <v>51156.47</v>
      </c>
      <c r="VK23" s="108">
        <v>14327.18</v>
      </c>
      <c r="VL23" s="108">
        <v>24380.2</v>
      </c>
      <c r="VM23" s="108">
        <v>27494.42</v>
      </c>
      <c r="VN23" s="108">
        <v>28886.799999999999</v>
      </c>
      <c r="VO23" s="108">
        <v>26228.12</v>
      </c>
      <c r="VP23" s="108">
        <v>30562.06</v>
      </c>
      <c r="VQ23" s="108">
        <v>38191.81</v>
      </c>
      <c r="VR23" s="108">
        <v>14207.56021</v>
      </c>
      <c r="VS23" s="108">
        <v>24380.147069999999</v>
      </c>
      <c r="VT23" s="108">
        <v>26603.617289999998</v>
      </c>
      <c r="VU23" s="108">
        <v>28639.816610000002</v>
      </c>
      <c r="VV23" s="108">
        <v>29809.142489999998</v>
      </c>
      <c r="VW23" s="108">
        <v>35668.054389999998</v>
      </c>
      <c r="VX23" s="108">
        <v>48171.010739999998</v>
      </c>
      <c r="VY23" s="752">
        <v>14843.24</v>
      </c>
      <c r="VZ23" s="752">
        <v>19709.18</v>
      </c>
      <c r="WA23" s="752">
        <v>19703.96</v>
      </c>
      <c r="WB23" s="752">
        <v>19800.099999999999</v>
      </c>
      <c r="WC23" s="752">
        <v>20486.75</v>
      </c>
      <c r="WD23" s="752">
        <v>26484.25</v>
      </c>
      <c r="WE23" s="752">
        <v>37062.69</v>
      </c>
      <c r="WF23" s="108">
        <v>12145.77</v>
      </c>
      <c r="WG23" s="108">
        <v>20516.43</v>
      </c>
      <c r="WH23" s="108">
        <v>19939.54</v>
      </c>
      <c r="WI23" s="108">
        <v>20556.63</v>
      </c>
      <c r="WJ23" s="108">
        <v>19725.68</v>
      </c>
      <c r="WK23" s="108">
        <v>26053.21</v>
      </c>
      <c r="WL23" s="108">
        <v>36514.550000000003</v>
      </c>
      <c r="WM23" s="108">
        <v>10112.35</v>
      </c>
      <c r="WN23" s="108">
        <v>15861.98</v>
      </c>
      <c r="WO23" s="108">
        <v>15735.5</v>
      </c>
      <c r="WP23" s="108">
        <v>16482.21</v>
      </c>
      <c r="WQ23" s="108">
        <v>18083.5</v>
      </c>
      <c r="WR23" s="108">
        <v>24620.02</v>
      </c>
      <c r="WS23" s="108">
        <v>35355.25</v>
      </c>
      <c r="WT23" s="108">
        <v>12452.229890000001</v>
      </c>
      <c r="WU23" s="108">
        <v>19245.731220000001</v>
      </c>
      <c r="WV23" s="108">
        <v>17005.57619</v>
      </c>
      <c r="WW23" s="108">
        <v>17441.46989</v>
      </c>
      <c r="WX23" s="108">
        <v>16543.540990000001</v>
      </c>
      <c r="WY23" s="108">
        <v>24470.061420000002</v>
      </c>
      <c r="WZ23" s="108">
        <v>36187.009610000001</v>
      </c>
      <c r="XA23" s="108">
        <v>11712.88</v>
      </c>
      <c r="XB23" s="108">
        <v>16910.689999999999</v>
      </c>
      <c r="XC23" s="108">
        <v>15961.15</v>
      </c>
      <c r="XD23" s="108">
        <v>17691.62</v>
      </c>
      <c r="XE23" s="108">
        <v>17761.45</v>
      </c>
      <c r="XF23" s="108">
        <v>25120.51</v>
      </c>
      <c r="XG23" s="108">
        <v>35620.69</v>
      </c>
      <c r="XH23" s="108">
        <v>11954.41316</v>
      </c>
      <c r="XI23" s="108">
        <v>16525.944790000001</v>
      </c>
      <c r="XJ23" s="108">
        <v>15260.34763</v>
      </c>
      <c r="XK23" s="108">
        <v>19005.917519999999</v>
      </c>
      <c r="XL23" s="108">
        <v>19678.614290000001</v>
      </c>
      <c r="XM23" s="108">
        <v>24743.104810000001</v>
      </c>
      <c r="XN23" s="108">
        <v>35535.779269999999</v>
      </c>
      <c r="XO23" s="108">
        <v>50177.169320000001</v>
      </c>
      <c r="XP23" s="108">
        <v>14911.35745</v>
      </c>
      <c r="XQ23" s="108">
        <v>16931.638989999999</v>
      </c>
      <c r="XR23" s="108">
        <v>15794.233829999999</v>
      </c>
      <c r="XS23" s="108">
        <v>18737.013340000001</v>
      </c>
      <c r="XT23" s="108">
        <v>18329.358380000001</v>
      </c>
      <c r="XU23" s="108">
        <v>22757.090800000002</v>
      </c>
      <c r="XV23" s="108">
        <v>13561.64507</v>
      </c>
      <c r="XW23" s="108">
        <v>20015.108800000002</v>
      </c>
      <c r="XX23" s="108">
        <v>18792.98198</v>
      </c>
      <c r="XY23" s="108">
        <v>20521.637030000002</v>
      </c>
      <c r="XZ23" s="108">
        <v>21535.933509999999</v>
      </c>
      <c r="YA23" s="108">
        <v>29468.14068</v>
      </c>
      <c r="YB23" s="108">
        <v>48127.205439999998</v>
      </c>
      <c r="YC23" s="108">
        <v>14357.483200000001</v>
      </c>
      <c r="YD23" s="108">
        <v>19875.67337</v>
      </c>
      <c r="YE23" s="108">
        <v>18230.729960000001</v>
      </c>
      <c r="YF23" s="108">
        <v>19459.608329999999</v>
      </c>
      <c r="YG23" s="108">
        <v>19390.25935</v>
      </c>
      <c r="YH23" s="108">
        <v>26360.226460000002</v>
      </c>
      <c r="YI23" s="108">
        <v>40444.561829999999</v>
      </c>
      <c r="YJ23" s="108">
        <v>17266.62</v>
      </c>
      <c r="YK23" s="108">
        <v>26081.58</v>
      </c>
      <c r="YL23" s="108">
        <v>24688.48</v>
      </c>
      <c r="YM23" s="108">
        <v>28457.64</v>
      </c>
      <c r="YN23" s="108">
        <v>28709.119999999999</v>
      </c>
      <c r="YO23" s="108">
        <v>35928.57</v>
      </c>
      <c r="YP23" s="108">
        <v>50462.75</v>
      </c>
      <c r="YQ23" s="108">
        <v>28345.21</v>
      </c>
      <c r="YR23" s="108">
        <v>18819.8</v>
      </c>
      <c r="YS23" s="108">
        <v>20614.7</v>
      </c>
      <c r="YT23" s="108">
        <v>20081.560000000001</v>
      </c>
      <c r="YU23" s="108">
        <v>24080.1</v>
      </c>
      <c r="YV23" s="108">
        <v>24986.44</v>
      </c>
      <c r="YW23" s="108">
        <v>40785.120000000003</v>
      </c>
      <c r="YX23" s="756" t="s">
        <v>684</v>
      </c>
      <c r="YY23" s="756" t="s">
        <v>685</v>
      </c>
      <c r="YZ23" s="756" t="s">
        <v>686</v>
      </c>
      <c r="ZA23" s="756" t="s">
        <v>687</v>
      </c>
      <c r="ZB23" s="756" t="s">
        <v>688</v>
      </c>
      <c r="ZC23" s="756" t="s">
        <v>689</v>
      </c>
      <c r="ZD23" s="756" t="s">
        <v>690</v>
      </c>
      <c r="ZE23">
        <v>10041</v>
      </c>
      <c r="ZF23">
        <v>14737</v>
      </c>
      <c r="ZG23">
        <v>13569</v>
      </c>
      <c r="ZH23">
        <v>18218</v>
      </c>
      <c r="ZI23">
        <v>20087</v>
      </c>
      <c r="ZJ23">
        <v>28709</v>
      </c>
      <c r="ZK23">
        <v>45405</v>
      </c>
      <c r="ZL23">
        <v>16252</v>
      </c>
      <c r="ZM23">
        <v>22390</v>
      </c>
      <c r="ZN23">
        <v>21412</v>
      </c>
      <c r="ZO23">
        <v>23177</v>
      </c>
      <c r="ZP23">
        <v>22695</v>
      </c>
      <c r="ZQ23">
        <v>28339</v>
      </c>
      <c r="ZR23">
        <v>38867</v>
      </c>
      <c r="ZS23" s="108">
        <v>16478.990000000002</v>
      </c>
      <c r="ZT23" s="108">
        <v>23173.95</v>
      </c>
      <c r="ZU23" s="108">
        <v>23960.93</v>
      </c>
      <c r="ZV23" s="108">
        <v>25311.87</v>
      </c>
      <c r="ZW23" s="108">
        <v>27062.639999999999</v>
      </c>
      <c r="ZX23" s="108">
        <v>33648.31</v>
      </c>
      <c r="ZY23" s="108">
        <v>45315.35</v>
      </c>
      <c r="ZZ23" s="108">
        <v>35694.277041063186</v>
      </c>
      <c r="AAA23" s="108">
        <v>32847.078536844107</v>
      </c>
      <c r="AAB23" s="108">
        <v>30553.654097855881</v>
      </c>
      <c r="AAC23" s="108">
        <v>34668.362519034279</v>
      </c>
      <c r="AAD23" s="108">
        <v>38273.784959430443</v>
      </c>
      <c r="AAE23" s="108">
        <v>44578.758531356856</v>
      </c>
      <c r="AAF23" s="108">
        <v>69889.9181892872</v>
      </c>
      <c r="AAG23" s="108">
        <v>48723.979584171007</v>
      </c>
      <c r="AAH23" s="108">
        <v>45295.475284633052</v>
      </c>
      <c r="AAI23" s="108">
        <v>45395.635406269066</v>
      </c>
      <c r="AAJ23" s="108">
        <v>48729.907867740381</v>
      </c>
      <c r="AAK23" s="108">
        <v>55652.486342582342</v>
      </c>
      <c r="AAL23" s="108">
        <v>58803.050328017765</v>
      </c>
      <c r="AAM23" s="108">
        <v>86114.724399568397</v>
      </c>
      <c r="AAN23" s="596">
        <f>'Tabla de Proyecciones'!AAN23*1.032493958</f>
        <v>68750.097486112369</v>
      </c>
      <c r="AAO23" s="596">
        <v>60669.14641753344</v>
      </c>
      <c r="AAP23" s="596">
        <v>69502.575001166391</v>
      </c>
      <c r="AAQ23" s="596">
        <v>65450.891696212537</v>
      </c>
      <c r="AAR23" s="596">
        <v>68599.274583408813</v>
      </c>
      <c r="AAS23" s="596">
        <v>74924.038373098025</v>
      </c>
      <c r="AAT23" s="596">
        <v>100319.8</v>
      </c>
      <c r="AAU23" s="596">
        <f t="shared" ca="1" si="2"/>
        <v>85887.993014963795</v>
      </c>
      <c r="AAV23" s="596">
        <v>125283.38772863588</v>
      </c>
      <c r="AAW23" s="596">
        <f t="shared" ca="1" si="2"/>
        <v>76093.277626216804</v>
      </c>
      <c r="AAX23" s="348">
        <v>0</v>
      </c>
      <c r="AAY23" s="596">
        <f t="shared" ca="1" si="2"/>
        <v>28377.598587720986</v>
      </c>
      <c r="AAZ23" s="596">
        <f t="shared" ca="1" si="2"/>
        <v>26441.534073695388</v>
      </c>
      <c r="ABA23" s="596">
        <f t="shared" ca="1" si="2"/>
        <v>36103.018275926006</v>
      </c>
      <c r="ABB23" s="596">
        <f t="shared" ca="1" si="16"/>
        <v>23229.557625104677</v>
      </c>
      <c r="ABC23" s="596">
        <f t="shared" ca="1" si="16"/>
        <v>20908.228305424473</v>
      </c>
      <c r="ABD23" s="596">
        <f t="shared" ca="1" si="16"/>
        <v>25567.681291804176</v>
      </c>
      <c r="ABE23" s="348">
        <v>0</v>
      </c>
      <c r="ABF23" s="596">
        <f t="shared" ca="1" si="2"/>
        <v>21350.91829535229</v>
      </c>
      <c r="ABG23" s="596">
        <f t="shared" ca="1" si="2"/>
        <v>19112.373900363971</v>
      </c>
      <c r="ABH23" s="596">
        <f t="shared" ca="1" si="2"/>
        <v>16726.150942166067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</row>
    <row r="24" spans="1:767">
      <c r="A24" s="601" t="s">
        <v>31</v>
      </c>
      <c r="B24" s="596">
        <f>$H$57*B$32</f>
        <v>0</v>
      </c>
      <c r="C24" s="596">
        <f t="shared" ref="C24:H24" si="20">$H$57*C$32</f>
        <v>23035.830602400001</v>
      </c>
      <c r="D24" s="596">
        <f t="shared" si="20"/>
        <v>21626.175296879999</v>
      </c>
      <c r="E24" s="596">
        <f t="shared" si="20"/>
        <v>17775.409584239998</v>
      </c>
      <c r="F24" s="596">
        <f t="shared" si="20"/>
        <v>22416.957541439995</v>
      </c>
      <c r="G24" s="596">
        <f t="shared" si="20"/>
        <v>38043.502330679999</v>
      </c>
      <c r="H24" s="596">
        <f t="shared" si="20"/>
        <v>49011.30824436</v>
      </c>
      <c r="I24" s="596">
        <f>$O$57*I$32</f>
        <v>23478.895754999998</v>
      </c>
      <c r="J24" s="596">
        <f t="shared" ref="J24:O24" si="21">$O$57*J$32</f>
        <v>15220.801385999999</v>
      </c>
      <c r="K24" s="596">
        <f t="shared" si="21"/>
        <v>15512.2635402</v>
      </c>
      <c r="L24" s="596">
        <f t="shared" si="21"/>
        <v>16742.881524600001</v>
      </c>
      <c r="M24" s="596">
        <f t="shared" si="21"/>
        <v>19495.5796476</v>
      </c>
      <c r="N24" s="596">
        <f t="shared" si="21"/>
        <v>28547.098769700002</v>
      </c>
      <c r="O24" s="596">
        <f t="shared" si="21"/>
        <v>42925.898376899997</v>
      </c>
      <c r="P24" s="596">
        <f>$V$57*P$32</f>
        <v>39081.677723200002</v>
      </c>
      <c r="Q24" s="596">
        <f t="shared" ref="Q24:V24" si="22">$V$57*Q$32</f>
        <v>28035.247679040003</v>
      </c>
      <c r="R24" s="596">
        <f t="shared" si="22"/>
        <v>24090.094091840001</v>
      </c>
      <c r="S24" s="596">
        <f t="shared" si="22"/>
        <v>27172.245331840004</v>
      </c>
      <c r="T24" s="596">
        <f t="shared" si="22"/>
        <v>27320.188591360002</v>
      </c>
      <c r="U24" s="596">
        <f t="shared" si="22"/>
        <v>38933.734463680004</v>
      </c>
      <c r="V24" s="596">
        <f t="shared" si="22"/>
        <v>61938.911319040002</v>
      </c>
      <c r="W24" s="596">
        <f t="shared" si="6"/>
        <v>38167.187215500002</v>
      </c>
      <c r="X24" s="596">
        <f t="shared" si="7"/>
        <v>27379.237769100004</v>
      </c>
      <c r="Y24" s="596">
        <f t="shared" si="7"/>
        <v>23526.398681100003</v>
      </c>
      <c r="Z24" s="596">
        <f t="shared" si="7"/>
        <v>26536.429218600006</v>
      </c>
      <c r="AA24" s="596">
        <f t="shared" si="7"/>
        <v>26680.910684400002</v>
      </c>
      <c r="AB24" s="596">
        <f t="shared" si="7"/>
        <v>38022.705749700006</v>
      </c>
      <c r="AC24" s="596">
        <f t="shared" si="7"/>
        <v>60489.573681599999</v>
      </c>
      <c r="AD24" s="596">
        <f t="shared" si="8"/>
        <v>39175.490129999998</v>
      </c>
      <c r="AE24" s="596">
        <f t="shared" si="9"/>
        <v>25396.524635999998</v>
      </c>
      <c r="AF24" s="596">
        <f t="shared" si="9"/>
        <v>25882.841065199998</v>
      </c>
      <c r="AG24" s="596">
        <f t="shared" si="9"/>
        <v>27936.177099600001</v>
      </c>
      <c r="AH24" s="596">
        <f t="shared" si="9"/>
        <v>32529.165597599997</v>
      </c>
      <c r="AI24" s="596">
        <f t="shared" si="9"/>
        <v>47631.992482200003</v>
      </c>
      <c r="AJ24" s="596">
        <f t="shared" si="9"/>
        <v>71623.602989399995</v>
      </c>
      <c r="AK24" s="596">
        <f t="shared" si="10"/>
        <v>36794.920168124998</v>
      </c>
      <c r="AL24" s="596">
        <f t="shared" si="11"/>
        <v>23853.258591750004</v>
      </c>
      <c r="AM24" s="596">
        <f t="shared" si="11"/>
        <v>24310.023117975001</v>
      </c>
      <c r="AN24" s="596">
        <f>[3]Hoja1!F7</f>
        <v>17000</v>
      </c>
      <c r="AO24" s="596">
        <f>[3]Hoja1!G7</f>
        <v>18000</v>
      </c>
      <c r="AP24" s="596">
        <f>[3]Hoja1!H7</f>
        <v>25609</v>
      </c>
      <c r="AQ24" s="596">
        <f>[3]Hoja1!I7</f>
        <v>53000</v>
      </c>
      <c r="AR24" s="596">
        <f>[3]Hoja1!K7</f>
        <v>54000</v>
      </c>
      <c r="AS24" s="596">
        <f>[3]Hoja1!L7</f>
        <v>32000</v>
      </c>
      <c r="AT24" s="596">
        <f>[3]Hoja1!M7</f>
        <v>23000</v>
      </c>
      <c r="AU24" s="596">
        <f>[3]Hoja1!N7</f>
        <v>13000</v>
      </c>
      <c r="AV24" s="596">
        <f>[3]Hoja1!O7</f>
        <v>18000</v>
      </c>
      <c r="AW24" s="596">
        <f>[3]Hoja1!P7</f>
        <v>37000</v>
      </c>
      <c r="AX24" s="596">
        <f>[3]Hoja1!Q7</f>
        <v>58000</v>
      </c>
      <c r="AY24" s="596">
        <f>[3]Hoja1!S7</f>
        <v>51000</v>
      </c>
      <c r="AZ24" s="596">
        <f>[3]Hoja1!T7</f>
        <v>14000</v>
      </c>
      <c r="BA24" s="596">
        <f>[3]Hoja1!U7</f>
        <v>16000</v>
      </c>
      <c r="BB24" s="596">
        <f>[3]Hoja1!V7</f>
        <v>19000</v>
      </c>
      <c r="BC24" s="596">
        <f>[3]Hoja1!W7</f>
        <v>21000</v>
      </c>
      <c r="BD24" s="596">
        <f>[3]Hoja1!X7</f>
        <v>39000</v>
      </c>
      <c r="BE24" s="596">
        <f>[3]Hoja1!Y7</f>
        <v>55000</v>
      </c>
      <c r="BF24" s="596">
        <f>[3]Hoja1!AB7</f>
        <v>43000</v>
      </c>
      <c r="BG24" s="596">
        <f>[3]Hoja1!AC7</f>
        <v>19000</v>
      </c>
      <c r="BH24" s="596">
        <f>[3]Hoja1!AD7</f>
        <v>17000</v>
      </c>
      <c r="BI24" s="596">
        <f>[3]Hoja1!AE7</f>
        <v>19000</v>
      </c>
      <c r="BJ24" s="596">
        <f>[3]Hoja1!AF7</f>
        <v>23000</v>
      </c>
      <c r="BK24" s="596">
        <f>[3]Hoja1!AG7</f>
        <v>26000</v>
      </c>
      <c r="BL24" s="596">
        <f>[3]Hoja1!AH7</f>
        <v>58000</v>
      </c>
      <c r="BM24" s="596">
        <f>[3]Hoja1!AJ7</f>
        <v>40000</v>
      </c>
      <c r="BN24" s="596">
        <f>[3]Hoja1!AK7</f>
        <v>19000</v>
      </c>
      <c r="BO24" s="596">
        <f>[3]Hoja1!AL7</f>
        <v>18000</v>
      </c>
      <c r="BP24" s="596">
        <f>[3]Hoja1!AM7</f>
        <v>21000</v>
      </c>
      <c r="BQ24" s="596">
        <f>[3]Hoja1!AN7</f>
        <v>26000</v>
      </c>
      <c r="BR24" s="596">
        <f>[3]Hoja1!AO7</f>
        <v>39000</v>
      </c>
      <c r="BS24" s="596">
        <f>[3]Hoja1!AP7</f>
        <v>56000</v>
      </c>
      <c r="BT24" s="596">
        <f>[3]Hoja1!AR7</f>
        <v>49000</v>
      </c>
      <c r="BU24" s="596">
        <f>[3]Hoja1!AS7</f>
        <v>23000</v>
      </c>
      <c r="BV24" s="596">
        <f>[3]Hoja1!AT7</f>
        <v>22400</v>
      </c>
      <c r="BW24" s="596">
        <f>[3]Hoja1!AU7</f>
        <v>22000</v>
      </c>
      <c r="BX24" s="596">
        <f>[3]Hoja1!AV7</f>
        <v>29000</v>
      </c>
      <c r="BY24" s="596">
        <f>[3]Hoja1!AW7</f>
        <v>45000</v>
      </c>
      <c r="BZ24" s="596">
        <f>[3]Hoja1!AX7</f>
        <v>60400</v>
      </c>
      <c r="CA24" s="596">
        <f>[3]Hoja1!AZ7</f>
        <v>40000</v>
      </c>
      <c r="CB24" s="596">
        <f>[3]Hoja1!BA7</f>
        <v>21000</v>
      </c>
      <c r="CC24" s="596">
        <f>[3]Hoja1!BB7</f>
        <v>19000</v>
      </c>
      <c r="CD24" s="596">
        <f>[3]Hoja1!BC7</f>
        <v>21000</v>
      </c>
      <c r="CE24" s="596">
        <f>[3]Hoja1!BD7</f>
        <v>26000</v>
      </c>
      <c r="CF24" s="596">
        <f>[3]Hoja1!BE7</f>
        <v>39000</v>
      </c>
      <c r="CG24" s="596">
        <f>[3]Hoja1!BF7</f>
        <v>56200</v>
      </c>
      <c r="CH24" s="596">
        <f>[3]Hoja1!BH7</f>
        <v>52000</v>
      </c>
      <c r="CI24" s="596">
        <f>[3]Hoja1!BI7</f>
        <v>22000</v>
      </c>
      <c r="CJ24" s="596">
        <f>[3]Hoja1!BJ7</f>
        <v>23000</v>
      </c>
      <c r="CK24" s="596">
        <f>[3]Hoja1!BK7</f>
        <v>28000</v>
      </c>
      <c r="CL24" s="596">
        <f>[3]Hoja1!BL7</f>
        <v>36000</v>
      </c>
      <c r="CM24" s="596">
        <f>[3]Hoja1!BM7</f>
        <v>44000</v>
      </c>
      <c r="CN24" s="596">
        <f>[3]Hoja1!BN7</f>
        <v>60000</v>
      </c>
      <c r="CO24" s="596">
        <f>[3]Hoja1!BQ7</f>
        <v>50000</v>
      </c>
      <c r="CP24" s="596">
        <f>[3]Hoja1!BR7</f>
        <v>20000</v>
      </c>
      <c r="CQ24" s="596">
        <f>[3]Hoja1!BS7</f>
        <v>30000</v>
      </c>
      <c r="CR24" s="596">
        <f>[3]Hoja1!BT7</f>
        <v>32000</v>
      </c>
      <c r="CS24" s="596">
        <f>[3]Hoja1!BU7</f>
        <v>35000</v>
      </c>
      <c r="CT24" s="596">
        <f>[3]Hoja1!BV7</f>
        <v>45000</v>
      </c>
      <c r="CU24" s="596">
        <f>[3]Hoja1!BW7</f>
        <v>65000</v>
      </c>
      <c r="CV24" s="596">
        <f>[3]Hoja1!BY7</f>
        <v>49000</v>
      </c>
      <c r="CW24" s="596">
        <f>[3]Hoja1!BZ7</f>
        <v>23000</v>
      </c>
      <c r="CX24" s="596">
        <f>[3]Hoja1!CA7</f>
        <v>22400</v>
      </c>
      <c r="CY24" s="596">
        <f>[3]Hoja1!CB7</f>
        <v>22000</v>
      </c>
      <c r="CZ24" s="596">
        <f>[3]Hoja1!CC7</f>
        <v>29000</v>
      </c>
      <c r="DA24" s="596">
        <f>[3]Hoja1!CD7</f>
        <v>45000</v>
      </c>
      <c r="DB24" s="596">
        <f>[3]Hoja1!CE7</f>
        <v>60400</v>
      </c>
      <c r="DC24" s="596">
        <f>[3]Hoja1!CG7</f>
        <v>49000</v>
      </c>
      <c r="DD24" s="596">
        <f>[3]Hoja1!CH7</f>
        <v>23000</v>
      </c>
      <c r="DE24" s="596">
        <f>[3]Hoja1!CI7</f>
        <v>22000</v>
      </c>
      <c r="DF24" s="596">
        <f>[3]Hoja1!CJ7</f>
        <v>22000</v>
      </c>
      <c r="DG24" s="596">
        <f>[3]Hoja1!CK7</f>
        <v>29000</v>
      </c>
      <c r="DH24" s="596">
        <f>[3]Hoja1!CL7</f>
        <v>42000</v>
      </c>
      <c r="DI24" s="596">
        <f>[3]Hoja1!CM7</f>
        <v>58000</v>
      </c>
      <c r="DJ24" s="596">
        <f>[3]Hoja1!CO7</f>
        <v>49000</v>
      </c>
      <c r="DK24" s="596">
        <f>[3]Hoja1!CP7</f>
        <v>23000</v>
      </c>
      <c r="DL24" s="596">
        <f>[3]Hoja1!CQ7</f>
        <v>22000</v>
      </c>
      <c r="DM24" s="596">
        <f>[3]Hoja1!CR7</f>
        <v>22000</v>
      </c>
      <c r="DN24" s="596">
        <f>[3]Hoja1!CS7</f>
        <v>29000</v>
      </c>
      <c r="DO24" s="596">
        <f>[3]Hoja1!CT7</f>
        <v>45000</v>
      </c>
      <c r="DP24" s="596">
        <f>[3]Hoja1!CU7</f>
        <v>60000</v>
      </c>
      <c r="DQ24" s="596">
        <f>[3]Hoja1!CX7</f>
        <v>53000</v>
      </c>
      <c r="DR24" s="596">
        <f>[3]Hoja1!CY7</f>
        <v>30000</v>
      </c>
      <c r="DS24" s="596">
        <f>[3]Hoja1!CZ7</f>
        <v>25000</v>
      </c>
      <c r="DT24" s="596">
        <f>[3]Hoja1!DA7</f>
        <v>28000</v>
      </c>
      <c r="DU24" s="596">
        <f>[3]Hoja1!DB7</f>
        <v>29000</v>
      </c>
      <c r="DV24" s="596">
        <f>[3]Hoja1!DC7</f>
        <v>39000</v>
      </c>
      <c r="DW24" s="596">
        <f>[3]Hoja1!DD7</f>
        <v>58000</v>
      </c>
      <c r="DX24" s="596">
        <f>[3]Hoja1!DF7</f>
        <v>55000</v>
      </c>
      <c r="DY24" s="596">
        <f>[3]Hoja1!DG7</f>
        <v>30000</v>
      </c>
      <c r="DZ24" s="596">
        <f>[3]Hoja1!DH7</f>
        <v>30000</v>
      </c>
      <c r="EA24" s="596">
        <f>[3]Hoja1!DI7</f>
        <v>35000</v>
      </c>
      <c r="EB24" s="596">
        <f>[3]Hoja1!DJ7</f>
        <v>30000</v>
      </c>
      <c r="EC24" s="596">
        <f>[3]Hoja1!DK7</f>
        <v>50000</v>
      </c>
      <c r="ED24" s="596">
        <f>[3]Hoja1!DL7</f>
        <v>60000</v>
      </c>
      <c r="EE24" s="596">
        <f>[3]Hoja1!DN7</f>
        <v>55000</v>
      </c>
      <c r="EF24" s="596">
        <f>[3]Hoja1!DO7</f>
        <v>23000</v>
      </c>
      <c r="EG24" s="596">
        <f>[3]Hoja1!DP7</f>
        <v>22000</v>
      </c>
      <c r="EH24" s="596">
        <f>[3]Hoja1!DQ7</f>
        <v>22000</v>
      </c>
      <c r="EI24" s="596">
        <f>[3]Hoja1!DR7</f>
        <v>23000</v>
      </c>
      <c r="EJ24" s="596">
        <f>[3]Hoja1!DS7</f>
        <v>45000</v>
      </c>
      <c r="EK24" s="596">
        <f>[3]Hoja1!DT7</f>
        <v>60000</v>
      </c>
      <c r="EL24" s="596">
        <f>[3]Hoja1!DV7</f>
        <v>50000</v>
      </c>
      <c r="EM24" s="596">
        <f>[3]Hoja1!DW7</f>
        <v>23000</v>
      </c>
      <c r="EN24" s="596">
        <f>[3]Hoja1!DX7</f>
        <v>22000</v>
      </c>
      <c r="EO24" s="596">
        <f>[3]Hoja1!DY7</f>
        <v>22000</v>
      </c>
      <c r="EP24" s="596">
        <f>[3]Hoja1!DZ7</f>
        <v>28000</v>
      </c>
      <c r="EQ24" s="596">
        <f>[3]Hoja1!EA7</f>
        <v>43000</v>
      </c>
      <c r="ER24" s="596">
        <f>[3]Hoja1!EB7</f>
        <v>62000</v>
      </c>
      <c r="ES24" s="596">
        <f>[3]Hoja1!EE7</f>
        <v>50000</v>
      </c>
      <c r="ET24" s="596">
        <f>[3]Hoja1!EF7</f>
        <v>23000</v>
      </c>
      <c r="EU24" s="596">
        <f>[3]Hoja1!EG7</f>
        <v>28000</v>
      </c>
      <c r="EV24" s="596">
        <f>[3]Hoja1!EH7</f>
        <v>30000</v>
      </c>
      <c r="EW24" s="596">
        <f>[3]Hoja1!EI7</f>
        <v>35000</v>
      </c>
      <c r="EX24" s="596">
        <f>[3]Hoja1!EJ7</f>
        <v>45000</v>
      </c>
      <c r="EY24" s="596">
        <f>[3]Hoja1!EK7</f>
        <v>59000</v>
      </c>
      <c r="EZ24" s="596">
        <f>[3]Hoja1!EM7</f>
        <v>50000</v>
      </c>
      <c r="FA24" s="596">
        <f>[3]Hoja1!EN7</f>
        <v>23000</v>
      </c>
      <c r="FB24" s="596">
        <f>[3]Hoja1!EO7</f>
        <v>22000</v>
      </c>
      <c r="FC24" s="596">
        <f>[3]Hoja1!EP7</f>
        <v>25000</v>
      </c>
      <c r="FD24" s="596">
        <f>[3]Hoja1!EQ7</f>
        <v>28000</v>
      </c>
      <c r="FE24" s="596">
        <f>[3]Hoja1!ER7</f>
        <v>48000</v>
      </c>
      <c r="FF24" s="596">
        <f>[3]Hoja1!ES7</f>
        <v>62000</v>
      </c>
      <c r="FG24" s="596">
        <f>[3]Hoja1!EU7</f>
        <v>55000</v>
      </c>
      <c r="FH24" s="596">
        <f>[3]Hoja1!EV7</f>
        <v>25000</v>
      </c>
      <c r="FI24" s="596">
        <f>[3]Hoja1!EW7</f>
        <v>25000</v>
      </c>
      <c r="FJ24" s="596">
        <f>[3]Hoja1!EX7</f>
        <v>27000</v>
      </c>
      <c r="FK24" s="596">
        <f>[3]Hoja1!EY7</f>
        <v>29000</v>
      </c>
      <c r="FL24" s="596">
        <f>[3]Hoja1!EZ7</f>
        <v>48000</v>
      </c>
      <c r="FM24" s="596">
        <f>[3]Hoja1!FA7</f>
        <v>59000</v>
      </c>
      <c r="FN24" s="596">
        <f>[3]Hoja1!FC7</f>
        <v>60000</v>
      </c>
      <c r="FO24" s="596">
        <f>[3]Hoja1!FD7</f>
        <v>24000</v>
      </c>
      <c r="FP24" s="596">
        <f>[3]Hoja1!FE7</f>
        <v>22000</v>
      </c>
      <c r="FQ24" s="596">
        <f>[3]Hoja1!FF7</f>
        <v>23000</v>
      </c>
      <c r="FR24" s="596">
        <f>[3]Hoja1!FG7</f>
        <v>26000</v>
      </c>
      <c r="FS24" s="596">
        <f>[3]Hoja1!FH7</f>
        <v>45000</v>
      </c>
      <c r="FT24" s="596">
        <f>[3]Hoja1!FI7</f>
        <v>60000</v>
      </c>
      <c r="FU24" s="596">
        <f>[3]Hoja1!FK7</f>
        <v>49000</v>
      </c>
      <c r="FV24" s="596">
        <f>[3]Hoja1!FL7</f>
        <v>28000</v>
      </c>
      <c r="FW24" s="596">
        <f>[3]Hoja1!FM7</f>
        <v>28000</v>
      </c>
      <c r="FX24" s="596">
        <f>[3]Hoja1!FN7</f>
        <v>30000</v>
      </c>
      <c r="FY24" s="596">
        <f>[3]Hoja1!FO7</f>
        <v>35000</v>
      </c>
      <c r="FZ24" s="596">
        <f>[3]Hoja1!FP7</f>
        <v>40000</v>
      </c>
      <c r="GA24" s="596">
        <f>[3]Hoja1!FQ7</f>
        <v>65000</v>
      </c>
      <c r="GB24" s="596">
        <f>[3]Hoja1!FT7</f>
        <v>59000</v>
      </c>
      <c r="GC24" s="596">
        <f>[3]Hoja1!FU7</f>
        <v>28000</v>
      </c>
      <c r="GD24" s="596">
        <f>[3]Hoja1!FV7</f>
        <v>27000</v>
      </c>
      <c r="GE24" s="596">
        <f>[3]Hoja1!FW7</f>
        <v>28000</v>
      </c>
      <c r="GF24" s="596">
        <f>[3]Hoja1!FX7</f>
        <v>29000</v>
      </c>
      <c r="GG24" s="596">
        <f>[3]Hoja1!FY7</f>
        <v>42000</v>
      </c>
      <c r="GH24" s="596">
        <f>[3]Hoja1!FZ7</f>
        <v>57000</v>
      </c>
      <c r="GI24" s="596">
        <f>[3]Hoja1!GB7</f>
        <v>59000</v>
      </c>
      <c r="GJ24" s="596">
        <f>[3]Hoja1!GC7</f>
        <v>26000</v>
      </c>
      <c r="GK24" s="596">
        <f>[3]Hoja1!GD7</f>
        <v>28000</v>
      </c>
      <c r="GL24" s="596">
        <f>[3]Hoja1!GE7</f>
        <v>29000</v>
      </c>
      <c r="GM24" s="596">
        <f>[3]Hoja1!GF7</f>
        <v>30000</v>
      </c>
      <c r="GN24" s="596">
        <f>[3]Hoja1!GG7</f>
        <v>45000</v>
      </c>
      <c r="GO24" s="596">
        <f>[3]Hoja1!GH7</f>
        <v>62000</v>
      </c>
      <c r="GP24" s="596">
        <f>[3]Hoja1!GJ7</f>
        <v>55000</v>
      </c>
      <c r="GQ24" s="596">
        <f>[3]Hoja1!GK7</f>
        <v>26000</v>
      </c>
      <c r="GR24" s="596">
        <f>[3]Hoja1!GL7</f>
        <v>29000</v>
      </c>
      <c r="GS24" s="596">
        <f>[3]Hoja1!GM7</f>
        <v>30000</v>
      </c>
      <c r="GT24" s="596">
        <f>[3]Hoja1!GN7</f>
        <v>30000</v>
      </c>
      <c r="GU24" s="596">
        <f>[3]Hoja1!GO7</f>
        <v>43000</v>
      </c>
      <c r="GV24" s="596">
        <f>[3]Hoja1!GP7</f>
        <v>59000</v>
      </c>
      <c r="GW24" s="596">
        <f>[3]Hoja1!GR7</f>
        <v>56000</v>
      </c>
      <c r="GX24" s="596">
        <f>[3]Hoja1!GS7</f>
        <v>30000</v>
      </c>
      <c r="GY24" s="596">
        <f>[3]Hoja1!GT7</f>
        <v>30000</v>
      </c>
      <c r="GZ24" s="596">
        <f>[3]Hoja1!GU7</f>
        <v>31000</v>
      </c>
      <c r="HA24" s="596">
        <f>[3]Hoja1!GV7</f>
        <v>28000</v>
      </c>
      <c r="HB24" s="596">
        <f>[3]Hoja1!GW7</f>
        <v>37000</v>
      </c>
      <c r="HC24" s="596">
        <f>[3]Hoja1!GX7</f>
        <v>56000</v>
      </c>
      <c r="HD24" s="596">
        <f>[3]Hoja1!HA7</f>
        <v>50000</v>
      </c>
      <c r="HE24" s="596">
        <f>[3]Hoja1!HB7</f>
        <v>32000</v>
      </c>
      <c r="HF24" s="596">
        <f>[3]Hoja1!HC7</f>
        <v>38000</v>
      </c>
      <c r="HG24" s="596">
        <f>[3]Hoja1!HD7</f>
        <v>39000</v>
      </c>
      <c r="HH24" s="596">
        <f>[3]Hoja1!HE7</f>
        <v>35000</v>
      </c>
      <c r="HI24" s="596">
        <f>[3]Hoja1!HF7</f>
        <v>53000</v>
      </c>
      <c r="HJ24" s="596">
        <f>[3]Hoja1!HG7</f>
        <v>60000</v>
      </c>
      <c r="HK24" s="596">
        <f>[3]Hoja1!HI7</f>
        <v>59000</v>
      </c>
      <c r="HL24" s="596">
        <f>[3]Hoja1!HJ7</f>
        <v>25000</v>
      </c>
      <c r="HM24" s="596">
        <f>[3]Hoja1!HK7</f>
        <v>23000</v>
      </c>
      <c r="HN24" s="596">
        <f>[3]Hoja1!HL7</f>
        <v>24000</v>
      </c>
      <c r="HO24" s="596">
        <f>[3]Hoja1!HM7</f>
        <v>28000</v>
      </c>
      <c r="HP24" s="596">
        <f>[3]Hoja1!HN7</f>
        <v>47000</v>
      </c>
      <c r="HQ24" s="596">
        <f>[3]Hoja1!HO7</f>
        <v>64000</v>
      </c>
      <c r="HR24" s="596">
        <f>[3]Hoja1!HQ7</f>
        <v>55000</v>
      </c>
      <c r="HS24" s="596">
        <f>[3]Hoja1!HR7</f>
        <v>28000</v>
      </c>
      <c r="HT24" s="596">
        <f>[3]Hoja1!HS7</f>
        <v>25000</v>
      </c>
      <c r="HU24" s="596">
        <f>[3]Hoja1!HT7</f>
        <v>25000</v>
      </c>
      <c r="HV24" s="596">
        <f>[3]Hoja1!HU7</f>
        <v>28000</v>
      </c>
      <c r="HW24" s="596">
        <f>[3]Hoja1!HV7</f>
        <v>49000</v>
      </c>
      <c r="HX24" s="596">
        <f>[3]Hoja1!HW7</f>
        <v>65000</v>
      </c>
      <c r="HY24" s="596">
        <f>[3]Hoja1!HY7</f>
        <v>58000</v>
      </c>
      <c r="HZ24" s="596">
        <f>[3]Hoja1!HZ7</f>
        <v>27000</v>
      </c>
      <c r="IA24" s="596">
        <f>[3]Hoja1!IA7</f>
        <v>24000</v>
      </c>
      <c r="IB24" s="596">
        <f>[3]Hoja1!IB7</f>
        <v>25000</v>
      </c>
      <c r="IC24" s="596">
        <f>[3]Hoja1!IC7</f>
        <v>27000</v>
      </c>
      <c r="ID24" s="596">
        <f>[3]Hoja1!ID7</f>
        <v>40000</v>
      </c>
      <c r="IE24" s="596">
        <f>[3]Hoja1!IE7</f>
        <v>59000</v>
      </c>
      <c r="IF24" s="596">
        <f>[3]Hoja1!IH7</f>
        <v>50000</v>
      </c>
      <c r="IG24" s="596">
        <f>[3]Hoja1!II7</f>
        <v>28000</v>
      </c>
      <c r="IH24" s="596">
        <f>[3]Hoja1!IJ7</f>
        <v>27000</v>
      </c>
      <c r="II24" s="596">
        <f>[3]Hoja1!IK7</f>
        <v>28000</v>
      </c>
      <c r="IJ24" s="596">
        <f>[3]Hoja1!IL7</f>
        <v>29000</v>
      </c>
      <c r="IK24" s="596">
        <f>[3]Hoja1!IM7</f>
        <v>49000</v>
      </c>
      <c r="IL24" s="596">
        <f>[3]Hoja1!IN7</f>
        <v>68000</v>
      </c>
      <c r="IM24" s="596">
        <f>[3]Hoja1!IP7</f>
        <v>50000</v>
      </c>
      <c r="IN24" s="596">
        <f>[3]Hoja1!IQ7</f>
        <v>25000</v>
      </c>
      <c r="IO24" s="596">
        <f>[3]Hoja1!IR7</f>
        <v>24000</v>
      </c>
      <c r="IP24" s="596">
        <f>[3]Hoja1!IS7</f>
        <v>26000</v>
      </c>
      <c r="IQ24" s="596">
        <f>[3]Hoja1!IT7</f>
        <v>26000</v>
      </c>
      <c r="IR24" s="596">
        <f>[3]Hoja1!IU7</f>
        <v>44000</v>
      </c>
      <c r="IS24" s="596">
        <f>[3]Hoja1!IV7</f>
        <v>55000</v>
      </c>
      <c r="IT24" s="596">
        <f>[3]Hoja1!IX7</f>
        <v>55000</v>
      </c>
      <c r="IU24" s="596">
        <f>[3]Hoja1!IY7</f>
        <v>28000</v>
      </c>
      <c r="IV24" s="596">
        <f>[3]Hoja1!IZ7</f>
        <v>25000</v>
      </c>
      <c r="IW24" s="596">
        <f>[3]Hoja1!JA7</f>
        <v>26000</v>
      </c>
      <c r="IX24" s="596">
        <f>[3]Hoja1!JB7</f>
        <v>28000</v>
      </c>
      <c r="IY24" s="596">
        <f>[3]Hoja1!JC7</f>
        <v>48000</v>
      </c>
      <c r="IZ24" s="596">
        <f>[3]Hoja1!JD7</f>
        <v>65000</v>
      </c>
      <c r="JA24" s="596">
        <f>[3]Hoja1!JF7</f>
        <v>52000</v>
      </c>
      <c r="JB24" s="596">
        <f>[3]Hoja1!JG7</f>
        <v>24000</v>
      </c>
      <c r="JC24" s="596">
        <f>[3]Hoja1!JH7</f>
        <v>24000</v>
      </c>
      <c r="JD24" s="596">
        <f>[3]Hoja1!JI7</f>
        <v>25000</v>
      </c>
      <c r="JE24" s="596">
        <f>[3]Hoja1!JJ7</f>
        <v>27000</v>
      </c>
      <c r="JF24" s="596">
        <f>[3]Hoja1!JK7</f>
        <v>39000</v>
      </c>
      <c r="JG24" s="596">
        <f>[3]Hoja1!JL7</f>
        <v>59000</v>
      </c>
      <c r="JH24" s="596">
        <f>[3]Hoja1!JN7</f>
        <v>55000</v>
      </c>
      <c r="JI24" s="596">
        <f>[3]Hoja1!JO7</f>
        <v>26000</v>
      </c>
      <c r="JJ24" s="596">
        <f>[3]Hoja1!JP7</f>
        <v>26000</v>
      </c>
      <c r="JK24" s="596">
        <f>[3]Hoja1!JQ7</f>
        <v>27000</v>
      </c>
      <c r="JL24" s="596">
        <f>[3]Hoja1!JR7</f>
        <v>27000</v>
      </c>
      <c r="JM24" s="596">
        <f>[3]Hoja1!JS7</f>
        <v>45000</v>
      </c>
      <c r="JN24" s="596">
        <f>[3]Hoja1!JT7</f>
        <v>69000</v>
      </c>
      <c r="JO24" s="596">
        <f>[3]Hoja1!JW7</f>
        <v>50000</v>
      </c>
      <c r="JP24" s="596">
        <f>[3]Hoja1!JX7</f>
        <v>28000</v>
      </c>
      <c r="JQ24" s="596">
        <f>[3]Hoja1!JY7</f>
        <v>26000</v>
      </c>
      <c r="JR24" s="596">
        <f>[3]Hoja1!JZ7</f>
        <v>28000</v>
      </c>
      <c r="JS24" s="596">
        <f>[3]Hoja1!KA7</f>
        <v>31000</v>
      </c>
      <c r="JT24" s="596">
        <f>[3]Hoja1!KB7</f>
        <v>47000</v>
      </c>
      <c r="JU24" s="596">
        <f>[3]Hoja1!KC7</f>
        <v>60000</v>
      </c>
      <c r="JV24" s="596">
        <f>[3]Hoja1!KE7</f>
        <v>50000</v>
      </c>
      <c r="JW24" s="596">
        <f>[3]Hoja1!KF7</f>
        <v>25000</v>
      </c>
      <c r="JX24" s="596">
        <f>[3]Hoja1!KG7</f>
        <v>28000</v>
      </c>
      <c r="JY24" s="596">
        <f>[3]Hoja1!KH7</f>
        <v>30000</v>
      </c>
      <c r="JZ24" s="596">
        <f>[3]Hoja1!KI7</f>
        <v>36000</v>
      </c>
      <c r="KA24" s="596">
        <f>[3]Hoja1!KJ7</f>
        <v>45000</v>
      </c>
      <c r="KB24" s="596">
        <f>[3]Hoja1!KK7</f>
        <v>65000</v>
      </c>
      <c r="KC24" s="596">
        <f>[3]Hoja1!KM7</f>
        <v>59000</v>
      </c>
      <c r="KD24" s="596">
        <f>[3]Hoja1!KN7</f>
        <v>24000</v>
      </c>
      <c r="KE24" s="596">
        <f>[3]Hoja1!KO7</f>
        <v>25000</v>
      </c>
      <c r="KF24" s="596">
        <f>[3]Hoja1!KP7</f>
        <v>23000</v>
      </c>
      <c r="KG24" s="596">
        <f>[3]Hoja1!KQ7</f>
        <v>26000</v>
      </c>
      <c r="KH24" s="596">
        <f>[3]Hoja1!KR7</f>
        <v>40000</v>
      </c>
      <c r="KI24" s="596">
        <f>[3]Hoja1!KS7</f>
        <v>53000</v>
      </c>
      <c r="KJ24" s="596">
        <f>[3]Hoja1!KU7</f>
        <v>55000</v>
      </c>
      <c r="KK24" s="596">
        <f>[3]Hoja1!KV7</f>
        <v>24000</v>
      </c>
      <c r="KL24" s="596">
        <f>[3]Hoja1!KW7</f>
        <v>24000</v>
      </c>
      <c r="KM24" s="596">
        <f>[3]Hoja1!KX7</f>
        <v>25000</v>
      </c>
      <c r="KN24" s="596">
        <f>[3]Hoja1!KY7</f>
        <v>25000</v>
      </c>
      <c r="KO24" s="596">
        <f>[3]Hoja1!KZ7</f>
        <v>40000</v>
      </c>
      <c r="KP24" s="596">
        <f>[3]Hoja1!LA7</f>
        <v>52000</v>
      </c>
      <c r="KQ24" s="596">
        <f>[3]Hoja1!LD7</f>
        <v>55000</v>
      </c>
      <c r="KR24" s="596">
        <f>[3]Hoja1!LE7</f>
        <v>22000</v>
      </c>
      <c r="KS24" s="596">
        <f>[3]Hoja1!LF7</f>
        <v>20000</v>
      </c>
      <c r="KT24" s="596">
        <f>[3]Hoja1!LG7</f>
        <v>25000</v>
      </c>
      <c r="KU24" s="596">
        <f>[3]Hoja1!LH7</f>
        <v>25000</v>
      </c>
      <c r="KV24" s="596">
        <f>[3]Hoja1!LI7</f>
        <v>35000</v>
      </c>
      <c r="KW24" s="596">
        <f>[3]Hoja1!LJ7</f>
        <v>58000</v>
      </c>
      <c r="KX24" s="596">
        <f>[3]Hoja1!LL7</f>
        <v>55000</v>
      </c>
      <c r="KY24" s="596">
        <f>[3]Hoja1!LM7</f>
        <v>22000</v>
      </c>
      <c r="KZ24" s="596">
        <f>[3]Hoja1!LN7</f>
        <v>22000</v>
      </c>
      <c r="LA24" s="596">
        <f>[3]Hoja1!LO7</f>
        <v>27000</v>
      </c>
      <c r="LB24" s="596">
        <f>[3]Hoja1!LP7</f>
        <v>25000</v>
      </c>
      <c r="LC24" s="596">
        <f>[3]Hoja1!LQ7</f>
        <v>40000</v>
      </c>
      <c r="LD24" s="596">
        <f>[3]Hoja1!LR7</f>
        <v>59000</v>
      </c>
      <c r="LE24" s="596">
        <f>[3]Hoja1!LT7</f>
        <v>55000</v>
      </c>
      <c r="LF24" s="596">
        <f>[3]Hoja1!LU7</f>
        <v>24000</v>
      </c>
      <c r="LG24" s="596">
        <f>[3]Hoja1!LV7</f>
        <v>22000</v>
      </c>
      <c r="LH24" s="596">
        <f>[3]Hoja1!LW7</f>
        <v>27000</v>
      </c>
      <c r="LI24" s="596">
        <f>[3]Hoja1!LX7</f>
        <v>45000</v>
      </c>
      <c r="LJ24" s="596">
        <f>[3]Hoja1!LY7</f>
        <v>68000</v>
      </c>
      <c r="LK24" s="596">
        <f>[3]Hoja1!LZ7</f>
        <v>100000</v>
      </c>
      <c r="LL24" s="596">
        <f>[3]Hoja1!MB7</f>
        <v>65000</v>
      </c>
      <c r="LM24" s="596">
        <f>[3]Hoja1!MC7</f>
        <v>55000</v>
      </c>
      <c r="LN24" s="596">
        <f>[3]Hoja1!MD7</f>
        <v>22000</v>
      </c>
      <c r="LO24" s="596">
        <f>[3]Hoja1!ME7</f>
        <v>24000</v>
      </c>
      <c r="LP24" s="596">
        <f>[3]Hoja1!MF7</f>
        <v>27000</v>
      </c>
      <c r="LQ24" s="596">
        <f>[3]Hoja1!MG7</f>
        <v>45000</v>
      </c>
      <c r="LR24" s="596">
        <f>[3]Hoja1!MH7</f>
        <v>62000</v>
      </c>
      <c r="LS24" s="596">
        <f>[3]Hoja1!MK7</f>
        <v>61000</v>
      </c>
      <c r="LT24" s="596">
        <f>[3]Hoja1!ML7</f>
        <v>35000</v>
      </c>
      <c r="LU24" s="596">
        <f>[3]Hoja1!MM7</f>
        <v>35000</v>
      </c>
      <c r="LV24" s="596">
        <f>[3]Hoja1!MN7</f>
        <v>36000</v>
      </c>
      <c r="LW24" s="596">
        <f>[3]Hoja1!MO7</f>
        <v>45000</v>
      </c>
      <c r="LX24" s="596">
        <f>[3]Hoja1!MP7</f>
        <v>58000</v>
      </c>
      <c r="LY24" s="596">
        <f>[3]Hoja1!MQ7</f>
        <v>65000</v>
      </c>
      <c r="LZ24" s="596">
        <f>[3]Hoja1!MS7</f>
        <v>75000</v>
      </c>
      <c r="MA24" s="596">
        <f>[3]Hoja1!MT7</f>
        <v>55000</v>
      </c>
      <c r="MB24" s="596">
        <f>[3]Hoja1!MU7</f>
        <v>52000</v>
      </c>
      <c r="MC24" s="596">
        <f>[3]Hoja1!MV7</f>
        <v>49000</v>
      </c>
      <c r="MD24" s="596">
        <f>[3]Hoja1!MW7</f>
        <v>60000</v>
      </c>
      <c r="ME24" s="596">
        <f>[3]Hoja1!MX7</f>
        <v>70000</v>
      </c>
      <c r="MF24" s="596">
        <f>[3]Hoja1!MY7</f>
        <v>95000</v>
      </c>
      <c r="MG24" s="596">
        <f>[3]Hoja1!NA7</f>
        <v>110000</v>
      </c>
      <c r="MH24" s="596">
        <f>[3]Hoja1!NB7</f>
        <v>90000</v>
      </c>
      <c r="MI24" s="596">
        <f>[3]Hoja1!NC7</f>
        <v>100000</v>
      </c>
      <c r="MJ24" s="596">
        <f>[3]Hoja1!ND7</f>
        <v>100000</v>
      </c>
      <c r="MK24" s="596">
        <f>[3]Hoja1!NE7</f>
        <v>100000</v>
      </c>
      <c r="ML24" s="596">
        <f>[3]Hoja1!NF7</f>
        <v>120000</v>
      </c>
      <c r="MM24" s="596">
        <f>[3]Hoja1!NG7</f>
        <v>180000</v>
      </c>
      <c r="MN24" s="596">
        <f>[3]Hoja1!NI7</f>
        <v>120000</v>
      </c>
      <c r="MO24" s="596">
        <f>[3]Hoja1!NJ7</f>
        <v>105000</v>
      </c>
      <c r="MP24" s="596">
        <f>[3]Hoja1!NK7</f>
        <v>120000</v>
      </c>
      <c r="MQ24" s="596">
        <f>[3]Hoja1!NL7</f>
        <v>130000</v>
      </c>
      <c r="MR24" s="596">
        <f>[3]Hoja1!NM7</f>
        <v>135000</v>
      </c>
      <c r="MS24" s="596">
        <f>[3]Hoja1!NN7</f>
        <v>140000</v>
      </c>
      <c r="MT24" s="596">
        <f>[3]Hoja1!NO7</f>
        <v>150000</v>
      </c>
      <c r="MU24" s="596">
        <f>[3]Hoja1!NQ7</f>
        <v>135000</v>
      </c>
      <c r="MV24" s="596">
        <f>[3]Hoja1!NR7</f>
        <v>32000</v>
      </c>
      <c r="MW24" s="596">
        <f>[3]Hoja1!NS7</f>
        <v>35000</v>
      </c>
      <c r="MX24" s="596">
        <f>[3]Hoja1!NT7</f>
        <v>28000</v>
      </c>
      <c r="MY24" s="596">
        <f>[3]Hoja1!NU7</f>
        <v>45000</v>
      </c>
      <c r="MZ24" s="596">
        <f>[3]Hoja1!NV7</f>
        <v>60000</v>
      </c>
      <c r="NA24" s="596">
        <f>[3]Hoja1!NW7</f>
        <v>80000</v>
      </c>
      <c r="NB24" s="596">
        <f>[3]Hoja1!NZ7</f>
        <v>60000</v>
      </c>
      <c r="NC24" s="596">
        <f>[3]Hoja1!OA7</f>
        <v>0</v>
      </c>
      <c r="ND24" s="596">
        <f>[3]Hoja1!OB7</f>
        <v>26000</v>
      </c>
      <c r="NE24" s="596">
        <f>[3]Hoja1!OC7</f>
        <v>23000</v>
      </c>
      <c r="NF24" s="596">
        <f>[3]Hoja1!OD7</f>
        <v>36000</v>
      </c>
      <c r="NG24" s="596">
        <f>[3]Hoja1!OE7</f>
        <v>40000</v>
      </c>
      <c r="NH24" s="596">
        <f>[3]Hoja1!OF7</f>
        <v>55000</v>
      </c>
      <c r="NI24" s="596">
        <f>[3]Hoja1!OH7</f>
        <v>48000</v>
      </c>
      <c r="NJ24" s="596">
        <f>[3]Hoja1!OI7</f>
        <v>25000</v>
      </c>
      <c r="NK24" s="596">
        <f>[3]Hoja1!OJ7</f>
        <v>23000</v>
      </c>
      <c r="NL24" s="596">
        <f>[3]Hoja1!OK7</f>
        <v>26000</v>
      </c>
      <c r="NM24" s="596">
        <f>[3]Hoja1!OL7</f>
        <v>30000</v>
      </c>
      <c r="NN24" s="596">
        <f>[3]Hoja1!OM7</f>
        <v>40000</v>
      </c>
      <c r="NO24" s="596">
        <f>[3]Hoja1!ON7</f>
        <v>55000</v>
      </c>
      <c r="NP24" s="596">
        <f>[3]Hoja1!OP7</f>
        <v>48000</v>
      </c>
      <c r="NQ24" s="596">
        <f>[3]Hoja1!OQ7</f>
        <v>24000</v>
      </c>
      <c r="NR24" s="596">
        <f>[3]Hoja1!OR7</f>
        <v>23000</v>
      </c>
      <c r="NS24" s="596">
        <f>[3]Hoja1!OS7</f>
        <v>23000</v>
      </c>
      <c r="NT24" s="596">
        <f>[3]Hoja1!OT7</f>
        <v>27000</v>
      </c>
      <c r="NU24" s="596">
        <f>[3]Hoja1!OU7</f>
        <v>35000</v>
      </c>
      <c r="NV24" s="596">
        <f>[3]Hoja1!OV7</f>
        <v>50000</v>
      </c>
      <c r="NW24" s="596">
        <f>[3]Hoja1!OX7</f>
        <v>49000</v>
      </c>
      <c r="NX24" s="596">
        <f>[3]Hoja1!OY7</f>
        <v>24000</v>
      </c>
      <c r="NY24" s="596">
        <f>[3]Hoja1!OZ7</f>
        <v>22000</v>
      </c>
      <c r="NZ24" s="596">
        <f>[3]Hoja1!PA7</f>
        <v>21000</v>
      </c>
      <c r="OA24" s="596">
        <f>[3]Hoja1!PB7</f>
        <v>26000</v>
      </c>
      <c r="OB24" s="596">
        <f>[3]Hoja1!PC7</f>
        <v>42000</v>
      </c>
      <c r="OC24" s="596">
        <f>[3]Hoja1!PD7</f>
        <v>55000</v>
      </c>
      <c r="OD24" s="596">
        <f>[3]Hoja1!PF7</f>
        <v>50000</v>
      </c>
      <c r="OE24" s="596">
        <f>[3]Hoja1!PG7</f>
        <v>22000</v>
      </c>
      <c r="OF24" s="596">
        <f>[3]Hoja1!PH7</f>
        <v>23000</v>
      </c>
      <c r="OG24" s="596">
        <f>[3]Hoja1!PI7</f>
        <v>22000</v>
      </c>
      <c r="OH24" s="596">
        <f>[3]Hoja1!PJ7</f>
        <v>26000</v>
      </c>
      <c r="OI24" s="596">
        <f>[3]Hoja1!PK7</f>
        <v>45000</v>
      </c>
      <c r="OJ24" s="596">
        <f>[3]Hoja1!PL7</f>
        <v>59000</v>
      </c>
      <c r="OK24">
        <f>[2]SUC!B53</f>
        <v>55194.333749999998</v>
      </c>
      <c r="OL24">
        <f>[2]SUC!C53</f>
        <v>26454.329999999998</v>
      </c>
      <c r="OM24">
        <f>[2]SUC!D53</f>
        <v>24027.28875</v>
      </c>
      <c r="ON24">
        <f>[2]SUC!E53</f>
        <v>28170.371250000004</v>
      </c>
      <c r="OO24">
        <f>[2]SUC!F53</f>
        <v>31506.558750000004</v>
      </c>
      <c r="OP24">
        <f>[2]SUC!G53</f>
        <v>43598.565000000002</v>
      </c>
      <c r="OQ24">
        <f>[2]SUC!H53</f>
        <v>68877.618750000009</v>
      </c>
      <c r="OR24" s="712">
        <v>46018.66</v>
      </c>
      <c r="OS24" s="712">
        <v>40040.47</v>
      </c>
      <c r="OT24" s="712">
        <v>44293.85</v>
      </c>
      <c r="OU24" s="712">
        <v>44026.34</v>
      </c>
      <c r="OV24" s="712">
        <v>32148.86</v>
      </c>
      <c r="OW24" s="712">
        <v>45703.86</v>
      </c>
      <c r="OX24" s="712">
        <v>76845.39</v>
      </c>
      <c r="OY24" s="741">
        <v>76205</v>
      </c>
      <c r="OZ24" s="741">
        <v>23030</v>
      </c>
      <c r="PA24" s="741">
        <v>21591</v>
      </c>
      <c r="PB24" s="741">
        <v>23186</v>
      </c>
      <c r="PC24" s="741">
        <v>28607</v>
      </c>
      <c r="PD24" s="741">
        <v>44503</v>
      </c>
      <c r="PE24" s="741">
        <v>74275</v>
      </c>
      <c r="PF24" s="712">
        <v>49789.04</v>
      </c>
      <c r="PG24" s="712">
        <v>38102.43</v>
      </c>
      <c r="PH24" s="712">
        <v>22370.09</v>
      </c>
      <c r="PI24" s="712">
        <v>26046.54</v>
      </c>
      <c r="PJ24" s="712">
        <v>30659.78</v>
      </c>
      <c r="PK24" s="712">
        <v>47707.49</v>
      </c>
      <c r="PL24" s="712">
        <v>82130.009999999995</v>
      </c>
      <c r="PM24" s="712">
        <v>52546.13</v>
      </c>
      <c r="PN24" s="712">
        <v>23963.38</v>
      </c>
      <c r="PO24" s="712">
        <v>20241.830000000002</v>
      </c>
      <c r="PP24" s="712">
        <v>24529.03</v>
      </c>
      <c r="PQ24" s="712">
        <v>30227.79</v>
      </c>
      <c r="PR24" s="712">
        <v>41532.82</v>
      </c>
      <c r="PS24" s="712">
        <v>70203.67</v>
      </c>
      <c r="PT24" s="717">
        <v>50457.667000000001</v>
      </c>
      <c r="PU24" s="717">
        <v>24165.293900000001</v>
      </c>
      <c r="PV24" s="717">
        <v>20841.702399999998</v>
      </c>
      <c r="PW24" s="717">
        <v>25145.771799999999</v>
      </c>
      <c r="PX24" s="717">
        <v>31063.5226</v>
      </c>
      <c r="PY24" s="717">
        <v>44255.297400000003</v>
      </c>
      <c r="PZ24" s="717">
        <v>69985.001399999994</v>
      </c>
      <c r="QA24" s="108">
        <v>57650.43</v>
      </c>
      <c r="QB24" s="108">
        <v>28794.49</v>
      </c>
      <c r="QC24" s="108">
        <v>24416.32</v>
      </c>
      <c r="QD24" s="108">
        <v>28499.32</v>
      </c>
      <c r="QE24" s="108">
        <v>33071.97</v>
      </c>
      <c r="QF24" s="108">
        <v>47205.21</v>
      </c>
      <c r="QG24" s="108">
        <v>72786.92</v>
      </c>
      <c r="QH24" s="108">
        <v>50766.76</v>
      </c>
      <c r="QI24" s="108">
        <v>33935.370000000003</v>
      </c>
      <c r="QJ24" s="108">
        <v>27524.5</v>
      </c>
      <c r="QK24" s="108">
        <v>36027.82</v>
      </c>
      <c r="QL24" s="108">
        <v>48525.66</v>
      </c>
      <c r="QM24" s="108">
        <v>32026.54</v>
      </c>
      <c r="QN24" s="108">
        <v>56334.080000000002</v>
      </c>
      <c r="QO24" s="596">
        <v>66973.959770000001</v>
      </c>
      <c r="QP24" s="596">
        <v>33247.60527</v>
      </c>
      <c r="QQ24" s="596">
        <v>28092.22539</v>
      </c>
      <c r="QR24" s="596">
        <v>35019.71387</v>
      </c>
      <c r="QS24" s="596">
        <v>42338.432820000002</v>
      </c>
      <c r="QT24" s="596">
        <v>57059.788679999998</v>
      </c>
      <c r="QU24" s="596">
        <v>79951.910159999999</v>
      </c>
      <c r="QV24" s="712">
        <v>53706.16</v>
      </c>
      <c r="QW24" s="712">
        <v>27788.11</v>
      </c>
      <c r="QX24" s="712">
        <v>24608.12</v>
      </c>
      <c r="QY24" s="712">
        <v>29848.03</v>
      </c>
      <c r="QZ24" s="712">
        <v>36644.449999999997</v>
      </c>
      <c r="RA24" s="712">
        <v>47009.16</v>
      </c>
      <c r="RB24" s="712">
        <v>68585.55</v>
      </c>
      <c r="RC24" s="108">
        <v>54979.42</v>
      </c>
      <c r="RD24" s="108">
        <v>27448.959999999999</v>
      </c>
      <c r="RE24" s="108">
        <v>24176.58</v>
      </c>
      <c r="RF24" s="108">
        <v>31116.99</v>
      </c>
      <c r="RG24" s="108">
        <v>38518.959999999999</v>
      </c>
      <c r="RH24" s="108">
        <v>52400.97</v>
      </c>
      <c r="RI24" s="108">
        <v>80325.820000000007</v>
      </c>
      <c r="RJ24" s="108">
        <v>63788.33</v>
      </c>
      <c r="RK24" s="108">
        <v>29073.79</v>
      </c>
      <c r="RL24" s="108">
        <v>25022.82</v>
      </c>
      <c r="RM24" s="108">
        <v>32121.65</v>
      </c>
      <c r="RN24" s="108">
        <v>38353.08</v>
      </c>
      <c r="RO24" s="108">
        <v>54337.95</v>
      </c>
      <c r="RP24" s="108">
        <v>85874.78</v>
      </c>
      <c r="RQ24">
        <v>68967.718359999999</v>
      </c>
      <c r="RR24">
        <v>35745.793360000003</v>
      </c>
      <c r="RS24">
        <v>31041.651949999999</v>
      </c>
      <c r="RT24">
        <v>37505.827729999997</v>
      </c>
      <c r="RU24">
        <v>45515.340230000002</v>
      </c>
      <c r="RV24">
        <v>65602.564840000006</v>
      </c>
      <c r="RW24">
        <v>105156.13280000001</v>
      </c>
      <c r="RX24">
        <v>90433.455749999994</v>
      </c>
      <c r="RY24">
        <v>44327.092219999999</v>
      </c>
      <c r="RZ24">
        <v>41921.025609999997</v>
      </c>
      <c r="SA24">
        <v>59548.458229999997</v>
      </c>
      <c r="SB24">
        <v>61505.924910000002</v>
      </c>
      <c r="SC24">
        <v>72632.918529999995</v>
      </c>
      <c r="SD24">
        <v>103935.27989999999</v>
      </c>
      <c r="SE24">
        <v>73820.888040000005</v>
      </c>
      <c r="SF24">
        <v>34759.286489999999</v>
      </c>
      <c r="SG24">
        <v>28457.113140000001</v>
      </c>
      <c r="SH24">
        <v>32675.869770000001</v>
      </c>
      <c r="SI24">
        <v>39240.229359999998</v>
      </c>
      <c r="SJ24">
        <v>55654.583570000003</v>
      </c>
      <c r="SK24">
        <v>81892.09074</v>
      </c>
      <c r="SL24" s="108">
        <v>61677.08</v>
      </c>
      <c r="SM24" s="108">
        <v>29541.03</v>
      </c>
      <c r="SN24" s="108">
        <v>24579.13</v>
      </c>
      <c r="SO24" s="108">
        <v>29518.54</v>
      </c>
      <c r="SP24" s="108">
        <v>35036.36</v>
      </c>
      <c r="SQ24" s="108">
        <v>46090.78</v>
      </c>
      <c r="SR24" s="108">
        <v>67462.61</v>
      </c>
      <c r="SS24" s="108">
        <v>47606.23</v>
      </c>
      <c r="ST24" s="108">
        <v>22171.81</v>
      </c>
      <c r="SU24" s="108">
        <v>19338.349999999999</v>
      </c>
      <c r="SV24" s="108">
        <v>25065.279999999999</v>
      </c>
      <c r="SW24" s="108">
        <v>33074.870000000003</v>
      </c>
      <c r="SX24" s="108">
        <v>44684.51</v>
      </c>
      <c r="SY24" s="108">
        <v>71225.69</v>
      </c>
      <c r="SZ24" s="108">
        <v>61835.86</v>
      </c>
      <c r="TA24" s="108">
        <v>26918.27</v>
      </c>
      <c r="TB24" s="108">
        <v>22651.51</v>
      </c>
      <c r="TC24" s="108">
        <v>28321.119999999999</v>
      </c>
      <c r="TD24" s="108">
        <v>34687.97</v>
      </c>
      <c r="TE24" s="108">
        <v>49609.62</v>
      </c>
      <c r="TF24" s="108">
        <v>77221.55</v>
      </c>
      <c r="TG24" s="108">
        <v>78634.05</v>
      </c>
      <c r="TH24" s="108">
        <v>37018</v>
      </c>
      <c r="TI24" s="108">
        <v>32466.32</v>
      </c>
      <c r="TJ24" s="108">
        <v>39434.6</v>
      </c>
      <c r="TK24" s="108">
        <v>45070.720000000001</v>
      </c>
      <c r="TL24" s="108">
        <v>61559.27</v>
      </c>
      <c r="TM24" s="108">
        <v>93191.01</v>
      </c>
      <c r="TN24" s="596">
        <v>61521.515200000002</v>
      </c>
      <c r="TO24" s="596">
        <v>27768.573680000001</v>
      </c>
      <c r="TP24" s="596">
        <v>22910.050879999999</v>
      </c>
      <c r="TQ24" s="596">
        <v>29455.807059999999</v>
      </c>
      <c r="TR24" s="596">
        <v>37792.229079999997</v>
      </c>
      <c r="TS24" s="596">
        <v>56478.276949999999</v>
      </c>
      <c r="TT24" s="596">
        <v>81064.386469999998</v>
      </c>
      <c r="TU24" s="108">
        <v>64486.8</v>
      </c>
      <c r="TV24" s="108">
        <v>30842.29</v>
      </c>
      <c r="TW24" s="108">
        <v>26512.95</v>
      </c>
      <c r="TX24" s="108">
        <v>34903.33</v>
      </c>
      <c r="TY24" s="108">
        <v>40193.01</v>
      </c>
      <c r="TZ24" s="108">
        <v>56007.92</v>
      </c>
      <c r="UA24" s="108">
        <v>88758.54</v>
      </c>
      <c r="UB24" s="108">
        <v>44638.26</v>
      </c>
      <c r="UC24" s="108">
        <v>37369.019999999997</v>
      </c>
      <c r="UD24" s="108">
        <v>32851.24</v>
      </c>
      <c r="UE24" s="108">
        <v>43451.53</v>
      </c>
      <c r="UF24" s="108">
        <v>53547.76</v>
      </c>
      <c r="UG24" s="108">
        <v>70232.100000000006</v>
      </c>
      <c r="UH24" s="108">
        <v>93104.02</v>
      </c>
      <c r="UI24" s="108">
        <v>75306.83</v>
      </c>
      <c r="UJ24" s="108">
        <v>35598.300000000003</v>
      </c>
      <c r="UK24" s="108">
        <v>31066.87</v>
      </c>
      <c r="UL24" s="108">
        <v>37655.99</v>
      </c>
      <c r="UM24" s="108">
        <v>43160.52</v>
      </c>
      <c r="UN24" s="108">
        <v>59660.77</v>
      </c>
      <c r="UO24" s="108">
        <v>88795.26</v>
      </c>
      <c r="UP24" s="108">
        <v>71165.759999999995</v>
      </c>
      <c r="UQ24" s="108">
        <v>33820.18</v>
      </c>
      <c r="UR24" s="108">
        <v>31788.12</v>
      </c>
      <c r="US24" s="108">
        <v>38446.92</v>
      </c>
      <c r="UT24" s="108">
        <v>41524</v>
      </c>
      <c r="UU24" s="108">
        <v>59383.33</v>
      </c>
      <c r="UV24" s="108">
        <v>89338.75</v>
      </c>
      <c r="UW24" s="596">
        <v>70760.11047</v>
      </c>
      <c r="UX24" s="596">
        <v>34453.402620000001</v>
      </c>
      <c r="UY24" s="596">
        <v>31638.899799999999</v>
      </c>
      <c r="UZ24" s="596">
        <v>38738.639450000002</v>
      </c>
      <c r="VA24" s="596">
        <v>43409.208509999997</v>
      </c>
      <c r="VB24" s="596">
        <v>60805.312420000002</v>
      </c>
      <c r="VC24" s="596">
        <v>87799.033909999998</v>
      </c>
      <c r="VD24" s="108">
        <v>67017.34</v>
      </c>
      <c r="VE24" s="108">
        <v>33226.19</v>
      </c>
      <c r="VF24" s="108">
        <v>29029.72</v>
      </c>
      <c r="VG24" s="108">
        <v>36583.26</v>
      </c>
      <c r="VH24" s="108">
        <v>44187.69</v>
      </c>
      <c r="VI24" s="108">
        <v>60570.92</v>
      </c>
      <c r="VJ24" s="108">
        <v>90031.07</v>
      </c>
      <c r="VK24" s="108">
        <v>68311.759999999995</v>
      </c>
      <c r="VL24" s="108">
        <v>33575.21</v>
      </c>
      <c r="VM24" s="108">
        <v>28709.63</v>
      </c>
      <c r="VN24" s="108">
        <v>34156.629999999997</v>
      </c>
      <c r="VO24" s="108">
        <v>37379.65</v>
      </c>
      <c r="VP24" s="108">
        <v>50526.52</v>
      </c>
      <c r="VQ24" s="108">
        <v>74106.09</v>
      </c>
      <c r="VR24" s="108">
        <v>72447.894530000005</v>
      </c>
      <c r="VS24" s="108">
        <v>37329.50157</v>
      </c>
      <c r="VT24" s="108">
        <v>32211.503519999998</v>
      </c>
      <c r="VU24" s="108">
        <v>36808.901180000001</v>
      </c>
      <c r="VV24" s="108">
        <v>42866.673820000004</v>
      </c>
      <c r="VW24" s="108">
        <v>60585.803910000002</v>
      </c>
      <c r="VX24" s="108">
        <v>89390.114839999995</v>
      </c>
      <c r="VY24" s="752">
        <v>77309.539999999994</v>
      </c>
      <c r="VZ24" s="752">
        <v>37031.199999999997</v>
      </c>
      <c r="WA24" s="752">
        <v>33122.959999999999</v>
      </c>
      <c r="WB24" s="752">
        <v>40831.879999999997</v>
      </c>
      <c r="WC24" s="752">
        <v>46735.73</v>
      </c>
      <c r="WD24" s="752">
        <v>61677.760000000002</v>
      </c>
      <c r="WE24" s="752">
        <v>88630.15</v>
      </c>
      <c r="WF24" s="108">
        <v>79618.460000000006</v>
      </c>
      <c r="WG24" s="108">
        <v>38103.06</v>
      </c>
      <c r="WH24" s="108">
        <v>33508.14</v>
      </c>
      <c r="WI24" s="108">
        <v>38529.870000000003</v>
      </c>
      <c r="WJ24" s="108">
        <v>43578</v>
      </c>
      <c r="WK24" s="108">
        <v>60495.77</v>
      </c>
      <c r="WL24" s="108">
        <v>89129.82</v>
      </c>
      <c r="WM24" s="108">
        <v>72524.98</v>
      </c>
      <c r="WN24" s="108">
        <v>35076.639999999999</v>
      </c>
      <c r="WO24" s="108">
        <v>30019.5</v>
      </c>
      <c r="WP24" s="108">
        <v>33955.730000000003</v>
      </c>
      <c r="WQ24" s="108">
        <v>39966.81</v>
      </c>
      <c r="WR24" s="108">
        <v>56034.59</v>
      </c>
      <c r="WS24" s="108">
        <v>84920.89</v>
      </c>
      <c r="WT24" s="108">
        <v>59350.728130000003</v>
      </c>
      <c r="WU24" s="108">
        <v>31102.063279999998</v>
      </c>
      <c r="WV24" s="108">
        <v>26424.87657</v>
      </c>
      <c r="WW24" s="108">
        <v>29196.253130000001</v>
      </c>
      <c r="WX24" s="108">
        <v>35648.127740000004</v>
      </c>
      <c r="WY24" s="108">
        <v>51581.994140000003</v>
      </c>
      <c r="WZ24" s="108">
        <v>77615.057820000002</v>
      </c>
      <c r="XA24" s="108">
        <v>62601.61</v>
      </c>
      <c r="XB24" s="108">
        <v>29826.27</v>
      </c>
      <c r="XC24" s="108">
        <v>25703.61</v>
      </c>
      <c r="XD24" s="108">
        <v>30057.84</v>
      </c>
      <c r="XE24" s="108">
        <v>35491.279999999999</v>
      </c>
      <c r="XF24" s="108">
        <v>51199.82</v>
      </c>
      <c r="XG24" s="108">
        <v>80890.22</v>
      </c>
      <c r="XH24" s="108">
        <v>63636.31465</v>
      </c>
      <c r="XI24" s="108">
        <v>31168.117579999998</v>
      </c>
      <c r="XJ24" s="108">
        <v>26795.76367</v>
      </c>
      <c r="XK24" s="108">
        <v>31716.47666</v>
      </c>
      <c r="XL24" s="108">
        <v>35695.047659999997</v>
      </c>
      <c r="XM24" s="108">
        <v>48782.389060000001</v>
      </c>
      <c r="XN24" s="108">
        <v>73280.232619999995</v>
      </c>
      <c r="XO24" s="108">
        <v>82531.42929</v>
      </c>
      <c r="XP24" s="108">
        <v>62097.430079999998</v>
      </c>
      <c r="XQ24" s="108">
        <v>32610.466690000001</v>
      </c>
      <c r="XR24" s="108">
        <v>27978.207259999999</v>
      </c>
      <c r="XS24" s="108">
        <v>32970.41719</v>
      </c>
      <c r="XT24" s="108">
        <v>39116.19685</v>
      </c>
      <c r="XU24" s="108">
        <v>56652.842389999998</v>
      </c>
      <c r="XV24" s="108">
        <v>76974.750969999994</v>
      </c>
      <c r="XW24" s="108">
        <v>39767.369169999998</v>
      </c>
      <c r="XX24" s="108">
        <v>33913.423540000003</v>
      </c>
      <c r="XY24" s="108">
        <v>38351.931839999997</v>
      </c>
      <c r="XZ24" s="108">
        <v>43237.41373</v>
      </c>
      <c r="YA24" s="108">
        <v>59468.860260000001</v>
      </c>
      <c r="YB24" s="108">
        <v>92375.074619999999</v>
      </c>
      <c r="YC24" s="108">
        <v>70135.761729999998</v>
      </c>
      <c r="YD24" s="108">
        <v>35783.532709999999</v>
      </c>
      <c r="YE24" s="108">
        <v>30183.259279999998</v>
      </c>
      <c r="YF24" s="108">
        <v>34742.900390000003</v>
      </c>
      <c r="YG24" s="108">
        <v>38726.420899999997</v>
      </c>
      <c r="YH24" s="108">
        <v>53964.755859999997</v>
      </c>
      <c r="YI24" s="108">
        <v>82744.912110000005</v>
      </c>
      <c r="YJ24" s="108">
        <v>67531.05</v>
      </c>
      <c r="YK24" s="108">
        <v>35193.25</v>
      </c>
      <c r="YL24" s="108">
        <v>31504.720000000001</v>
      </c>
      <c r="YM24" s="108">
        <v>34917.08</v>
      </c>
      <c r="YN24" s="108">
        <v>42011.23</v>
      </c>
      <c r="YO24" s="108">
        <v>59906.48</v>
      </c>
      <c r="YP24" s="108">
        <v>95027.47</v>
      </c>
      <c r="YQ24" s="108">
        <v>53776.37</v>
      </c>
      <c r="YR24" s="108">
        <v>35704.81</v>
      </c>
      <c r="YS24" s="108">
        <v>39110.089999999997</v>
      </c>
      <c r="YT24" s="108">
        <v>38098.620000000003</v>
      </c>
      <c r="YU24" s="108">
        <v>45684.63</v>
      </c>
      <c r="YV24" s="108">
        <v>47404.13</v>
      </c>
      <c r="YW24" s="108">
        <v>77377.289999999994</v>
      </c>
      <c r="YX24" s="756" t="s">
        <v>691</v>
      </c>
      <c r="YY24" s="756" t="s">
        <v>692</v>
      </c>
      <c r="YZ24" s="756" t="s">
        <v>693</v>
      </c>
      <c r="ZA24" s="756" t="s">
        <v>694</v>
      </c>
      <c r="ZB24" s="756" t="s">
        <v>695</v>
      </c>
      <c r="ZC24" s="756" t="s">
        <v>696</v>
      </c>
      <c r="ZD24" s="756" t="s">
        <v>697</v>
      </c>
      <c r="ZE24">
        <v>76645</v>
      </c>
      <c r="ZF24">
        <v>31099</v>
      </c>
      <c r="ZG24">
        <v>28781</v>
      </c>
      <c r="ZH24">
        <v>33994</v>
      </c>
      <c r="ZI24">
        <v>49035</v>
      </c>
      <c r="ZJ24">
        <v>69357</v>
      </c>
      <c r="ZK24">
        <v>110784</v>
      </c>
      <c r="ZL24">
        <v>70533</v>
      </c>
      <c r="ZM24">
        <v>39560</v>
      </c>
      <c r="ZN24">
        <v>37322</v>
      </c>
      <c r="ZO24">
        <v>37060</v>
      </c>
      <c r="ZP24">
        <v>39691</v>
      </c>
      <c r="ZQ24">
        <v>58195</v>
      </c>
      <c r="ZR24">
        <v>82143</v>
      </c>
      <c r="ZS24" s="108">
        <v>63719.02</v>
      </c>
      <c r="ZT24" s="108">
        <v>35209.99</v>
      </c>
      <c r="ZU24" s="108">
        <v>31163.24</v>
      </c>
      <c r="ZV24" s="108">
        <v>37387.67</v>
      </c>
      <c r="ZW24" s="108">
        <v>48505.35</v>
      </c>
      <c r="ZX24" s="108">
        <v>68239.11</v>
      </c>
      <c r="ZY24" s="108">
        <v>93345.07</v>
      </c>
      <c r="ZZ24" s="108">
        <v>65006.492730634141</v>
      </c>
      <c r="AAA24" s="108">
        <v>59821.168801695509</v>
      </c>
      <c r="AAB24" s="108">
        <v>55644.37936988171</v>
      </c>
      <c r="AAC24" s="108">
        <v>63138.095036465937</v>
      </c>
      <c r="AAD24" s="108">
        <v>69704.297999278409</v>
      </c>
      <c r="AAE24" s="108">
        <v>81186.929184069217</v>
      </c>
      <c r="AAF24" s="108">
        <v>127283.66660823082</v>
      </c>
      <c r="AAG24" s="108">
        <v>84510.68049507495</v>
      </c>
      <c r="AAH24" s="108">
        <v>78564.014522651531</v>
      </c>
      <c r="AAI24" s="108">
        <v>78737.74007032167</v>
      </c>
      <c r="AAJ24" s="108">
        <v>84520.962973700283</v>
      </c>
      <c r="AAK24" s="108">
        <v>96528.024438759923</v>
      </c>
      <c r="AAL24" s="108">
        <v>101992.60899496317</v>
      </c>
      <c r="AAM24" s="108">
        <v>149364.11232750872</v>
      </c>
      <c r="AAN24" s="596">
        <f>'Tabla de Proyecciones'!AAN24*1.032493958</f>
        <v>125207.8227363989</v>
      </c>
      <c r="AAO24" s="596">
        <v>110490.7775839825</v>
      </c>
      <c r="AAP24" s="596">
        <v>126578.23637598744</v>
      </c>
      <c r="AAQ24" s="596">
        <v>119199.30218417535</v>
      </c>
      <c r="AAR24" s="596">
        <v>124933.14374746934</v>
      </c>
      <c r="AAS24" s="596">
        <v>136451.81691864511</v>
      </c>
      <c r="AAT24" s="596">
        <v>182702.63</v>
      </c>
      <c r="AAU24" s="596">
        <f t="shared" ca="1" si="2"/>
        <v>156419.39426740375</v>
      </c>
      <c r="AAV24" s="596">
        <v>228166.37031985685</v>
      </c>
      <c r="AAW24" s="596">
        <f t="shared" ca="1" si="2"/>
        <v>138581.2379157645</v>
      </c>
      <c r="AAX24" s="348">
        <v>0</v>
      </c>
      <c r="AAY24" s="596">
        <f t="shared" ca="1" si="2"/>
        <v>51681.342479169354</v>
      </c>
      <c r="AAZ24" s="596">
        <f t="shared" ca="1" si="2"/>
        <v>48155.37769741298</v>
      </c>
      <c r="ABA24" s="596">
        <f t="shared" ca="1" si="2"/>
        <v>65750.893130795012</v>
      </c>
      <c r="ABB24" s="596">
        <f t="shared" ca="1" si="16"/>
        <v>42305.719405802971</v>
      </c>
      <c r="ABC24" s="596">
        <f t="shared" ca="1" si="16"/>
        <v>38078.109546340063</v>
      </c>
      <c r="ABD24" s="596">
        <f t="shared" ca="1" si="16"/>
        <v>46563.915165525723</v>
      </c>
      <c r="ABE24" s="348">
        <v>0</v>
      </c>
      <c r="ABF24" s="596">
        <f t="shared" ca="1" si="2"/>
        <v>38884.337490922357</v>
      </c>
      <c r="ABG24" s="596">
        <f t="shared" ca="1" si="2"/>
        <v>34807.495711143427</v>
      </c>
      <c r="ABH24" s="596">
        <f t="shared" ca="1" si="2"/>
        <v>30461.701420161931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</row>
    <row r="25" spans="1:767">
      <c r="A25" s="601" t="s">
        <v>32</v>
      </c>
      <c r="B25" s="596">
        <f>$H$58*B$32</f>
        <v>0</v>
      </c>
      <c r="C25" s="596">
        <f t="shared" ref="C25:H25" si="23">$H$58*C$32</f>
        <v>23997.359544480005</v>
      </c>
      <c r="D25" s="596">
        <f t="shared" si="23"/>
        <v>22528.864408176003</v>
      </c>
      <c r="E25" s="596">
        <f t="shared" si="23"/>
        <v>18517.365499248004</v>
      </c>
      <c r="F25" s="596">
        <f t="shared" si="23"/>
        <v>23352.654362688001</v>
      </c>
      <c r="G25" s="596">
        <f t="shared" si="23"/>
        <v>39631.46020293601</v>
      </c>
      <c r="H25" s="596">
        <f t="shared" si="23"/>
        <v>51057.068702472017</v>
      </c>
      <c r="I25" s="596">
        <f>$O$58*I$32</f>
        <v>22910.175624</v>
      </c>
      <c r="J25" s="596">
        <f t="shared" ref="J25:O25" si="24">$O$58*J$32</f>
        <v>14852.113852800001</v>
      </c>
      <c r="K25" s="596">
        <f t="shared" si="24"/>
        <v>15136.516032960002</v>
      </c>
      <c r="L25" s="596">
        <f t="shared" si="24"/>
        <v>16337.325238080002</v>
      </c>
      <c r="M25" s="596">
        <f t="shared" si="24"/>
        <v>19023.34582848</v>
      </c>
      <c r="N25" s="596">
        <f t="shared" si="24"/>
        <v>27855.613534560005</v>
      </c>
      <c r="O25" s="596">
        <f t="shared" si="24"/>
        <v>41886.121089120003</v>
      </c>
      <c r="P25" s="596">
        <f>$V$58*P$32</f>
        <v>37459.461618879999</v>
      </c>
      <c r="Q25" s="596">
        <f t="shared" ref="Q25:V25" si="25">$V$58*Q$32</f>
        <v>26871.550700735999</v>
      </c>
      <c r="R25" s="596">
        <f t="shared" si="25"/>
        <v>23090.153944255999</v>
      </c>
      <c r="S25" s="596">
        <f t="shared" si="25"/>
        <v>26044.370160256003</v>
      </c>
      <c r="T25" s="596">
        <f t="shared" si="25"/>
        <v>26186.172538624</v>
      </c>
      <c r="U25" s="596">
        <f t="shared" si="25"/>
        <v>37317.659240512003</v>
      </c>
      <c r="V25" s="596">
        <f t="shared" si="25"/>
        <v>59367.929076735993</v>
      </c>
      <c r="W25" s="596">
        <f t="shared" si="6"/>
        <v>31839.837195600005</v>
      </c>
      <c r="X25" s="596">
        <f t="shared" si="7"/>
        <v>22840.312234320001</v>
      </c>
      <c r="Y25" s="596">
        <f t="shared" si="7"/>
        <v>19626.196176720001</v>
      </c>
      <c r="Z25" s="596">
        <f t="shared" si="7"/>
        <v>22137.224346720002</v>
      </c>
      <c r="AA25" s="596">
        <f t="shared" si="7"/>
        <v>22257.753698880002</v>
      </c>
      <c r="AB25" s="596">
        <f t="shared" si="7"/>
        <v>31719.307843440005</v>
      </c>
      <c r="AC25" s="596">
        <f t="shared" si="7"/>
        <v>50461.622104320006</v>
      </c>
      <c r="AD25" s="596">
        <f t="shared" si="8"/>
        <v>29952.629700000001</v>
      </c>
      <c r="AE25" s="596">
        <f t="shared" si="9"/>
        <v>19417.566840000003</v>
      </c>
      <c r="AF25" s="596">
        <f t="shared" si="9"/>
        <v>19789.392588000002</v>
      </c>
      <c r="AG25" s="596">
        <f t="shared" si="9"/>
        <v>21359.323524000003</v>
      </c>
      <c r="AH25" s="596">
        <f t="shared" si="9"/>
        <v>24871.011144</v>
      </c>
      <c r="AI25" s="596">
        <f t="shared" si="9"/>
        <v>36418.266318000002</v>
      </c>
      <c r="AJ25" s="596">
        <f t="shared" si="9"/>
        <v>54761.669886000003</v>
      </c>
      <c r="AK25" s="596">
        <f t="shared" si="10"/>
        <v>35467.607028000006</v>
      </c>
      <c r="AL25" s="596">
        <f t="shared" si="11"/>
        <v>22992.793521600004</v>
      </c>
      <c r="AM25" s="596">
        <f t="shared" si="11"/>
        <v>23433.081057120002</v>
      </c>
      <c r="AN25" s="596">
        <f>[3]Hoja1!F8</f>
        <v>28000</v>
      </c>
      <c r="AO25" s="596">
        <f>[3]Hoja1!G8</f>
        <v>31741</v>
      </c>
      <c r="AP25" s="596">
        <f>[3]Hoja1!H8</f>
        <v>36000</v>
      </c>
      <c r="AQ25" s="596">
        <f>[3]Hoja1!I8</f>
        <v>55000</v>
      </c>
      <c r="AR25" s="596">
        <f>[3]Hoja1!K8</f>
        <v>37000</v>
      </c>
      <c r="AS25" s="596">
        <f>[3]Hoja1!L8</f>
        <v>45000</v>
      </c>
      <c r="AT25" s="596">
        <f>[3]Hoja1!M8</f>
        <v>23000</v>
      </c>
      <c r="AU25" s="596">
        <f>[3]Hoja1!N8</f>
        <v>25000</v>
      </c>
      <c r="AV25" s="596">
        <f>[3]Hoja1!O8</f>
        <v>29000</v>
      </c>
      <c r="AW25" s="596">
        <f>[3]Hoja1!P8</f>
        <v>35000</v>
      </c>
      <c r="AX25" s="596">
        <f>[3]Hoja1!Q8</f>
        <v>51000</v>
      </c>
      <c r="AY25" s="596">
        <f>[3]Hoja1!S8</f>
        <v>26000</v>
      </c>
      <c r="AZ25" s="596">
        <f>[3]Hoja1!T8</f>
        <v>23000</v>
      </c>
      <c r="BA25" s="596">
        <f>[3]Hoja1!U8</f>
        <v>20000</v>
      </c>
      <c r="BB25" s="596">
        <f>[3]Hoja1!V8</f>
        <v>25000</v>
      </c>
      <c r="BC25" s="596">
        <f>[3]Hoja1!W8</f>
        <v>27000</v>
      </c>
      <c r="BD25" s="596">
        <f>[3]Hoja1!X8</f>
        <v>39000</v>
      </c>
      <c r="BE25" s="596">
        <f>[3]Hoja1!Y8</f>
        <v>50000</v>
      </c>
      <c r="BF25" s="596">
        <f>[3]Hoja1!AB8</f>
        <v>25000</v>
      </c>
      <c r="BG25" s="596">
        <f>[3]Hoja1!AC8</f>
        <v>18000</v>
      </c>
      <c r="BH25" s="596">
        <f>[3]Hoja1!AD8</f>
        <v>20000</v>
      </c>
      <c r="BI25" s="596">
        <f>[3]Hoja1!AE8</f>
        <v>22000</v>
      </c>
      <c r="BJ25" s="596">
        <f>[3]Hoja1!AF8</f>
        <v>29000</v>
      </c>
      <c r="BK25" s="596">
        <f>[3]Hoja1!AG8</f>
        <v>33000</v>
      </c>
      <c r="BL25" s="596">
        <f>[3]Hoja1!AH8</f>
        <v>58000</v>
      </c>
      <c r="BM25" s="596">
        <f>[3]Hoja1!AJ8</f>
        <v>26000</v>
      </c>
      <c r="BN25" s="596">
        <f>[3]Hoja1!AK8</f>
        <v>19000</v>
      </c>
      <c r="BO25" s="596">
        <f>[3]Hoja1!AL8</f>
        <v>21000</v>
      </c>
      <c r="BP25" s="596">
        <f>[3]Hoja1!AM8</f>
        <v>20000</v>
      </c>
      <c r="BQ25" s="596">
        <f>[3]Hoja1!AN8</f>
        <v>35000</v>
      </c>
      <c r="BR25" s="596">
        <f>[3]Hoja1!AO8</f>
        <v>40000</v>
      </c>
      <c r="BS25" s="596">
        <f>[3]Hoja1!AP8</f>
        <v>54000</v>
      </c>
      <c r="BT25" s="596">
        <f>[3]Hoja1!AR8</f>
        <v>25000</v>
      </c>
      <c r="BU25" s="596">
        <f>[3]Hoja1!AS8</f>
        <v>29000</v>
      </c>
      <c r="BV25" s="596">
        <f>[3]Hoja1!AT8</f>
        <v>26000</v>
      </c>
      <c r="BW25" s="596">
        <f>[3]Hoja1!AU8</f>
        <v>31000</v>
      </c>
      <c r="BX25" s="596">
        <f>[3]Hoja1!AV8</f>
        <v>32000</v>
      </c>
      <c r="BY25" s="596">
        <f>[3]Hoja1!AW8</f>
        <v>42000</v>
      </c>
      <c r="BZ25" s="596">
        <f>[3]Hoja1!AX8</f>
        <v>59000</v>
      </c>
      <c r="CA25" s="596">
        <f>[3]Hoja1!AZ8</f>
        <v>26000</v>
      </c>
      <c r="CB25" s="596">
        <f>[3]Hoja1!BA8</f>
        <v>23000</v>
      </c>
      <c r="CC25" s="596">
        <f>[3]Hoja1!BB8</f>
        <v>22000</v>
      </c>
      <c r="CD25" s="596">
        <f>[3]Hoja1!BC8</f>
        <v>21000</v>
      </c>
      <c r="CE25" s="596">
        <f>[3]Hoja1!BD8</f>
        <v>35000</v>
      </c>
      <c r="CF25" s="596">
        <f>[3]Hoja1!BE8</f>
        <v>40000</v>
      </c>
      <c r="CG25" s="596">
        <f>[3]Hoja1!BF8</f>
        <v>55000</v>
      </c>
      <c r="CH25" s="596">
        <f>[3]Hoja1!BH8</f>
        <v>26000</v>
      </c>
      <c r="CI25" s="596">
        <f>[3]Hoja1!BI8</f>
        <v>26000</v>
      </c>
      <c r="CJ25" s="596">
        <f>[3]Hoja1!BJ8</f>
        <v>30000</v>
      </c>
      <c r="CK25" s="596">
        <f>[3]Hoja1!BK8</f>
        <v>36000</v>
      </c>
      <c r="CL25" s="596">
        <f>[3]Hoja1!BL8</f>
        <v>47000</v>
      </c>
      <c r="CM25" s="596">
        <f>[3]Hoja1!BM8</f>
        <v>48000</v>
      </c>
      <c r="CN25" s="596">
        <f>[3]Hoja1!BN8</f>
        <v>58000</v>
      </c>
      <c r="CO25" s="596">
        <f>[3]Hoja1!BQ8</f>
        <v>25000</v>
      </c>
      <c r="CP25" s="596">
        <f>[3]Hoja1!BR8</f>
        <v>22000</v>
      </c>
      <c r="CQ25" s="596">
        <f>[3]Hoja1!BS8</f>
        <v>26000</v>
      </c>
      <c r="CR25" s="596">
        <f>[3]Hoja1!BT8</f>
        <v>30000</v>
      </c>
      <c r="CS25" s="596">
        <f>[3]Hoja1!BU8</f>
        <v>34000</v>
      </c>
      <c r="CT25" s="596">
        <f>[3]Hoja1!BV8</f>
        <v>45000</v>
      </c>
      <c r="CU25" s="596">
        <f>[3]Hoja1!BW8</f>
        <v>62000</v>
      </c>
      <c r="CV25" s="596">
        <f>[3]Hoja1!BY8</f>
        <v>25000</v>
      </c>
      <c r="CW25" s="596">
        <f>[3]Hoja1!BZ8</f>
        <v>29000</v>
      </c>
      <c r="CX25" s="596">
        <f>[3]Hoja1!CA8</f>
        <v>26000</v>
      </c>
      <c r="CY25" s="596">
        <f>[3]Hoja1!CB8</f>
        <v>31000</v>
      </c>
      <c r="CZ25" s="596">
        <f>[3]Hoja1!CC8</f>
        <v>32000</v>
      </c>
      <c r="DA25" s="596">
        <f>[3]Hoja1!CD8</f>
        <v>42000</v>
      </c>
      <c r="DB25" s="596">
        <f>[3]Hoja1!CE8</f>
        <v>59000</v>
      </c>
      <c r="DC25" s="596">
        <f>[3]Hoja1!CG8</f>
        <v>25000</v>
      </c>
      <c r="DD25" s="596">
        <f>[3]Hoja1!CH8</f>
        <v>22000</v>
      </c>
      <c r="DE25" s="596">
        <f>[3]Hoja1!CI8</f>
        <v>26000</v>
      </c>
      <c r="DF25" s="596">
        <f>[3]Hoja1!CJ8</f>
        <v>29000</v>
      </c>
      <c r="DG25" s="596">
        <f>[3]Hoja1!CK8</f>
        <v>32000</v>
      </c>
      <c r="DH25" s="596">
        <f>[3]Hoja1!CL8</f>
        <v>42000</v>
      </c>
      <c r="DI25" s="596">
        <f>[3]Hoja1!CM8</f>
        <v>59000</v>
      </c>
      <c r="DJ25" s="596">
        <f>[3]Hoja1!CO8</f>
        <v>26000</v>
      </c>
      <c r="DK25" s="596">
        <f>[3]Hoja1!CP8</f>
        <v>29000</v>
      </c>
      <c r="DL25" s="596">
        <f>[3]Hoja1!CQ8</f>
        <v>26000</v>
      </c>
      <c r="DM25" s="596">
        <f>[3]Hoja1!CR8</f>
        <v>28000</v>
      </c>
      <c r="DN25" s="596">
        <f>[3]Hoja1!CS8</f>
        <v>30000</v>
      </c>
      <c r="DO25" s="596">
        <f>[3]Hoja1!CT8</f>
        <v>42000</v>
      </c>
      <c r="DP25" s="596">
        <f>[3]Hoja1!CU8</f>
        <v>59000</v>
      </c>
      <c r="DQ25" s="596">
        <f>[3]Hoja1!CX8</f>
        <v>28000</v>
      </c>
      <c r="DR25" s="596">
        <f>[3]Hoja1!CY8</f>
        <v>35000</v>
      </c>
      <c r="DS25" s="596">
        <f>[3]Hoja1!CZ8</f>
        <v>22000</v>
      </c>
      <c r="DT25" s="596">
        <f>[3]Hoja1!DA8</f>
        <v>25000</v>
      </c>
      <c r="DU25" s="596">
        <f>[3]Hoja1!DB8</f>
        <v>27000</v>
      </c>
      <c r="DV25" s="596">
        <f>[3]Hoja1!DC8</f>
        <v>36000</v>
      </c>
      <c r="DW25" s="596">
        <f>[3]Hoja1!DD8</f>
        <v>60000</v>
      </c>
      <c r="DX25" s="596">
        <f>[3]Hoja1!DF8</f>
        <v>40000</v>
      </c>
      <c r="DY25" s="596">
        <f>[3]Hoja1!DG8</f>
        <v>28000</v>
      </c>
      <c r="DZ25" s="596">
        <f>[3]Hoja1!DH8</f>
        <v>25000</v>
      </c>
      <c r="EA25" s="596">
        <f>[3]Hoja1!DI8</f>
        <v>45000</v>
      </c>
      <c r="EB25" s="596">
        <f>[3]Hoja1!DJ8</f>
        <v>35000</v>
      </c>
      <c r="EC25" s="596">
        <f>[3]Hoja1!DK8</f>
        <v>47000</v>
      </c>
      <c r="ED25" s="596">
        <f>[3]Hoja1!DL8</f>
        <v>55000</v>
      </c>
      <c r="EE25" s="596">
        <f>[3]Hoja1!DN8</f>
        <v>26000</v>
      </c>
      <c r="EF25" s="596">
        <f>[3]Hoja1!DO8</f>
        <v>30000</v>
      </c>
      <c r="EG25" s="596">
        <f>[3]Hoja1!DP8</f>
        <v>28000</v>
      </c>
      <c r="EH25" s="596">
        <f>[3]Hoja1!DQ8</f>
        <v>28000</v>
      </c>
      <c r="EI25" s="596">
        <f>[3]Hoja1!DR8</f>
        <v>30000</v>
      </c>
      <c r="EJ25" s="596">
        <f>[3]Hoja1!DS8</f>
        <v>45000</v>
      </c>
      <c r="EK25" s="596">
        <f>[3]Hoja1!DT8</f>
        <v>58000</v>
      </c>
      <c r="EL25" s="596">
        <f>[3]Hoja1!DV8</f>
        <v>25000</v>
      </c>
      <c r="EM25" s="596">
        <f>[3]Hoja1!DW8</f>
        <v>27000</v>
      </c>
      <c r="EN25" s="596">
        <f>[3]Hoja1!DX8</f>
        <v>26000</v>
      </c>
      <c r="EO25" s="596">
        <f>[3]Hoja1!DY8</f>
        <v>28000</v>
      </c>
      <c r="EP25" s="596">
        <f>[3]Hoja1!DZ8</f>
        <v>30000</v>
      </c>
      <c r="EQ25" s="596">
        <f>[3]Hoja1!EA8</f>
        <v>45000</v>
      </c>
      <c r="ER25" s="596">
        <f>[3]Hoja1!EB8</f>
        <v>59000</v>
      </c>
      <c r="ES25" s="596">
        <f>[3]Hoja1!EE8</f>
        <v>23000</v>
      </c>
      <c r="ET25" s="596">
        <f>[3]Hoja1!EF8</f>
        <v>20000</v>
      </c>
      <c r="EU25" s="596">
        <f>[3]Hoja1!EG8</f>
        <v>27000</v>
      </c>
      <c r="EV25" s="596">
        <f>[3]Hoja1!EH8</f>
        <v>32000</v>
      </c>
      <c r="EW25" s="596">
        <f>[3]Hoja1!EI8</f>
        <v>38000</v>
      </c>
      <c r="EX25" s="596">
        <f>[3]Hoja1!EJ8</f>
        <v>45000</v>
      </c>
      <c r="EY25" s="596">
        <f>[3]Hoja1!EK8</f>
        <v>55000</v>
      </c>
      <c r="EZ25" s="596">
        <f>[3]Hoja1!EM8</f>
        <v>28000</v>
      </c>
      <c r="FA25" s="596">
        <f>[3]Hoja1!EN8</f>
        <v>24000</v>
      </c>
      <c r="FB25" s="596">
        <f>[3]Hoja1!EO8</f>
        <v>26000</v>
      </c>
      <c r="FC25" s="596">
        <f>[3]Hoja1!EP8</f>
        <v>27000</v>
      </c>
      <c r="FD25" s="596">
        <f>[3]Hoja1!EQ8</f>
        <v>30000</v>
      </c>
      <c r="FE25" s="596">
        <f>[3]Hoja1!ER8</f>
        <v>49000</v>
      </c>
      <c r="FF25" s="596">
        <f>[3]Hoja1!ES8</f>
        <v>58000</v>
      </c>
      <c r="FG25" s="596">
        <f>[3]Hoja1!EU8</f>
        <v>28000</v>
      </c>
      <c r="FH25" s="596">
        <f>[3]Hoja1!EV8</f>
        <v>26000</v>
      </c>
      <c r="FI25" s="596">
        <f>[3]Hoja1!EW8</f>
        <v>26000</v>
      </c>
      <c r="FJ25" s="596">
        <f>[3]Hoja1!EX8</f>
        <v>29000</v>
      </c>
      <c r="FK25" s="596">
        <f>[3]Hoja1!EY8</f>
        <v>29000</v>
      </c>
      <c r="FL25" s="596">
        <f>[3]Hoja1!EZ8</f>
        <v>45000</v>
      </c>
      <c r="FM25" s="596">
        <f>[3]Hoja1!FA8</f>
        <v>59000</v>
      </c>
      <c r="FN25" s="596">
        <f>[3]Hoja1!FC8</f>
        <v>30000</v>
      </c>
      <c r="FO25" s="596">
        <f>[3]Hoja1!FD8</f>
        <v>28000</v>
      </c>
      <c r="FP25" s="596">
        <f>[3]Hoja1!FE8</f>
        <v>26000</v>
      </c>
      <c r="FQ25" s="596">
        <f>[3]Hoja1!FF8</f>
        <v>30000</v>
      </c>
      <c r="FR25" s="596">
        <f>[3]Hoja1!FG8</f>
        <v>30000</v>
      </c>
      <c r="FS25" s="596">
        <f>[3]Hoja1!FH8</f>
        <v>43000</v>
      </c>
      <c r="FT25" s="596">
        <f>[3]Hoja1!FI8</f>
        <v>59000</v>
      </c>
      <c r="FU25" s="596">
        <f>[3]Hoja1!FK8</f>
        <v>26000</v>
      </c>
      <c r="FV25" s="596">
        <f>[3]Hoja1!FL8</f>
        <v>29000</v>
      </c>
      <c r="FW25" s="596">
        <f>[3]Hoja1!FM8</f>
        <v>30000</v>
      </c>
      <c r="FX25" s="596">
        <f>[3]Hoja1!FN8</f>
        <v>30000</v>
      </c>
      <c r="FY25" s="596">
        <f>[3]Hoja1!FO8</f>
        <v>30000</v>
      </c>
      <c r="FZ25" s="596">
        <f>[3]Hoja1!FP8</f>
        <v>45000</v>
      </c>
      <c r="GA25" s="596">
        <f>[3]Hoja1!FQ8</f>
        <v>60000</v>
      </c>
      <c r="GB25" s="596">
        <f>[3]Hoja1!FT8</f>
        <v>30000</v>
      </c>
      <c r="GC25" s="596">
        <f>[3]Hoja1!FU8</f>
        <v>28000</v>
      </c>
      <c r="GD25" s="596">
        <f>[3]Hoja1!FV8</f>
        <v>27000</v>
      </c>
      <c r="GE25" s="596">
        <f>[3]Hoja1!FW8</f>
        <v>28000</v>
      </c>
      <c r="GF25" s="596">
        <f>[3]Hoja1!FX8</f>
        <v>27000</v>
      </c>
      <c r="GG25" s="596">
        <f>[3]Hoja1!FY8</f>
        <v>45000</v>
      </c>
      <c r="GH25" s="596">
        <f>[3]Hoja1!FZ8</f>
        <v>55000</v>
      </c>
      <c r="GI25" s="596">
        <f>[3]Hoja1!GB8</f>
        <v>28000</v>
      </c>
      <c r="GJ25" s="596">
        <f>[3]Hoja1!GC8</f>
        <v>29000</v>
      </c>
      <c r="GK25" s="596">
        <f>[3]Hoja1!GD8</f>
        <v>28000</v>
      </c>
      <c r="GL25" s="596">
        <f>[3]Hoja1!GE8</f>
        <v>31000</v>
      </c>
      <c r="GM25" s="596">
        <f>[3]Hoja1!GF8</f>
        <v>34000</v>
      </c>
      <c r="GN25" s="596">
        <f>[3]Hoja1!GG8</f>
        <v>45000</v>
      </c>
      <c r="GO25" s="596">
        <f>[3]Hoja1!GH8</f>
        <v>55000</v>
      </c>
      <c r="GP25" s="596">
        <f>[3]Hoja1!GJ8</f>
        <v>27000</v>
      </c>
      <c r="GQ25" s="596">
        <f>[3]Hoja1!GK8</f>
        <v>30000</v>
      </c>
      <c r="GR25" s="596">
        <f>[3]Hoja1!GL8</f>
        <v>28000</v>
      </c>
      <c r="GS25" s="596">
        <f>[3]Hoja1!GM8</f>
        <v>28000</v>
      </c>
      <c r="GT25" s="596">
        <f>[3]Hoja1!GN8</f>
        <v>29000</v>
      </c>
      <c r="GU25" s="596">
        <f>[3]Hoja1!GO8</f>
        <v>45000</v>
      </c>
      <c r="GV25" s="596">
        <f>[3]Hoja1!GP8</f>
        <v>58000</v>
      </c>
      <c r="GW25" s="596">
        <f>[3]Hoja1!GR8</f>
        <v>27000</v>
      </c>
      <c r="GX25" s="596">
        <f>[3]Hoja1!GS8</f>
        <v>29000</v>
      </c>
      <c r="GY25" s="596">
        <f>[3]Hoja1!GT8</f>
        <v>30000</v>
      </c>
      <c r="GZ25" s="596">
        <f>[3]Hoja1!GU8</f>
        <v>31000</v>
      </c>
      <c r="HA25" s="596">
        <f>[3]Hoja1!GV8</f>
        <v>22000</v>
      </c>
      <c r="HB25" s="596">
        <f>[3]Hoja1!GW8</f>
        <v>36000</v>
      </c>
      <c r="HC25" s="596">
        <f>[3]Hoja1!GX8</f>
        <v>50000</v>
      </c>
      <c r="HD25" s="596">
        <f>[3]Hoja1!HA8</f>
        <v>28000</v>
      </c>
      <c r="HE25" s="596">
        <f>[3]Hoja1!HB8</f>
        <v>36000</v>
      </c>
      <c r="HF25" s="596">
        <f>[3]Hoja1!HC8</f>
        <v>37000</v>
      </c>
      <c r="HG25" s="596">
        <f>[3]Hoja1!HD8</f>
        <v>37000</v>
      </c>
      <c r="HH25" s="596">
        <f>[3]Hoja1!HE8</f>
        <v>37000</v>
      </c>
      <c r="HI25" s="596">
        <f>[3]Hoja1!HF8</f>
        <v>49000</v>
      </c>
      <c r="HJ25" s="596">
        <f>[3]Hoja1!HG8</f>
        <v>60000</v>
      </c>
      <c r="HK25" s="596">
        <f>[3]Hoja1!HI8</f>
        <v>26000</v>
      </c>
      <c r="HL25" s="596">
        <f>[3]Hoja1!HJ8</f>
        <v>30000</v>
      </c>
      <c r="HM25" s="596">
        <f>[3]Hoja1!HK8</f>
        <v>29000</v>
      </c>
      <c r="HN25" s="596">
        <f>[3]Hoja1!HL8</f>
        <v>32000</v>
      </c>
      <c r="HO25" s="596">
        <f>[3]Hoja1!HM8</f>
        <v>34000</v>
      </c>
      <c r="HP25" s="596">
        <f>[3]Hoja1!HN8</f>
        <v>43000</v>
      </c>
      <c r="HQ25" s="596">
        <f>[3]Hoja1!HO8</f>
        <v>56000</v>
      </c>
      <c r="HR25" s="596">
        <f>[3]Hoja1!HQ8</f>
        <v>26000</v>
      </c>
      <c r="HS25" s="596">
        <f>[3]Hoja1!HR8</f>
        <v>30000</v>
      </c>
      <c r="HT25" s="596">
        <f>[3]Hoja1!HS8</f>
        <v>29000</v>
      </c>
      <c r="HU25" s="596">
        <f>[3]Hoja1!HT8</f>
        <v>32000</v>
      </c>
      <c r="HV25" s="596">
        <f>[3]Hoja1!HU8</f>
        <v>34000</v>
      </c>
      <c r="HW25" s="596">
        <f>[3]Hoja1!HV8</f>
        <v>49000</v>
      </c>
      <c r="HX25" s="596">
        <f>[3]Hoja1!HW8</f>
        <v>56000</v>
      </c>
      <c r="HY25" s="596">
        <f>[3]Hoja1!HY8</f>
        <v>26000</v>
      </c>
      <c r="HZ25" s="596">
        <f>[3]Hoja1!HZ8</f>
        <v>27000</v>
      </c>
      <c r="IA25" s="596">
        <f>[3]Hoja1!IA8</f>
        <v>27000</v>
      </c>
      <c r="IB25" s="596">
        <f>[3]Hoja1!IB8</f>
        <v>28000</v>
      </c>
      <c r="IC25" s="596">
        <f>[3]Hoja1!IC8</f>
        <v>32000</v>
      </c>
      <c r="ID25" s="596">
        <f>[3]Hoja1!ID8</f>
        <v>40000</v>
      </c>
      <c r="IE25" s="596">
        <f>[3]Hoja1!IE8</f>
        <v>58000</v>
      </c>
      <c r="IF25" s="596">
        <f>[3]Hoja1!IH8</f>
        <v>26000</v>
      </c>
      <c r="IG25" s="596">
        <f>[3]Hoja1!II8</f>
        <v>32000</v>
      </c>
      <c r="IH25" s="596">
        <f>[3]Hoja1!IJ8</f>
        <v>32000</v>
      </c>
      <c r="II25" s="596">
        <f>[3]Hoja1!IK8</f>
        <v>32000</v>
      </c>
      <c r="IJ25" s="596">
        <f>[3]Hoja1!IL8</f>
        <v>35000</v>
      </c>
      <c r="IK25" s="596">
        <f>[3]Hoja1!IM8</f>
        <v>48000</v>
      </c>
      <c r="IL25" s="596">
        <f>[3]Hoja1!IN8</f>
        <v>55000</v>
      </c>
      <c r="IM25" s="596">
        <f>[3]Hoja1!IP8</f>
        <v>28000</v>
      </c>
      <c r="IN25" s="596">
        <f>[3]Hoja1!IQ8</f>
        <v>28000</v>
      </c>
      <c r="IO25" s="596">
        <f>[3]Hoja1!IR8</f>
        <v>27000</v>
      </c>
      <c r="IP25" s="596">
        <f>[3]Hoja1!IS8</f>
        <v>26000</v>
      </c>
      <c r="IQ25" s="596">
        <f>[3]Hoja1!IT8</f>
        <v>31000</v>
      </c>
      <c r="IR25" s="596">
        <f>[3]Hoja1!IU8</f>
        <v>45000</v>
      </c>
      <c r="IS25" s="596">
        <f>[3]Hoja1!IV8</f>
        <v>50000</v>
      </c>
      <c r="IT25" s="596">
        <f>[3]Hoja1!IX8</f>
        <v>28000</v>
      </c>
      <c r="IU25" s="596">
        <f>[3]Hoja1!IY8</f>
        <v>29000</v>
      </c>
      <c r="IV25" s="596">
        <f>[3]Hoja1!IZ8</f>
        <v>28000</v>
      </c>
      <c r="IW25" s="596">
        <f>[3]Hoja1!JA8</f>
        <v>28000</v>
      </c>
      <c r="IX25" s="596">
        <f>[3]Hoja1!JB8</f>
        <v>34000</v>
      </c>
      <c r="IY25" s="596">
        <f>[3]Hoja1!JC8</f>
        <v>45000</v>
      </c>
      <c r="IZ25" s="596">
        <f>[3]Hoja1!JD8</f>
        <v>58000</v>
      </c>
      <c r="JA25" s="596">
        <f>[3]Hoja1!JF8</f>
        <v>28000</v>
      </c>
      <c r="JB25" s="596">
        <f>[3]Hoja1!JG8</f>
        <v>24000</v>
      </c>
      <c r="JC25" s="596">
        <f>[3]Hoja1!JH8</f>
        <v>23000</v>
      </c>
      <c r="JD25" s="596">
        <f>[3]Hoja1!JI8</f>
        <v>24000</v>
      </c>
      <c r="JE25" s="596">
        <f>[3]Hoja1!JJ8</f>
        <v>26000</v>
      </c>
      <c r="JF25" s="596">
        <f>[3]Hoja1!JK8</f>
        <v>35000</v>
      </c>
      <c r="JG25" s="596">
        <f>[3]Hoja1!JL8</f>
        <v>50000</v>
      </c>
      <c r="JH25" s="596">
        <f>[3]Hoja1!JN8</f>
        <v>26000</v>
      </c>
      <c r="JI25" s="596">
        <f>[3]Hoja1!JO8</f>
        <v>28000</v>
      </c>
      <c r="JJ25" s="596">
        <f>[3]Hoja1!JP8</f>
        <v>25000</v>
      </c>
      <c r="JK25" s="596">
        <f>[3]Hoja1!JQ8</f>
        <v>28000</v>
      </c>
      <c r="JL25" s="596">
        <f>[3]Hoja1!JR8</f>
        <v>29000</v>
      </c>
      <c r="JM25" s="596">
        <f>[3]Hoja1!JS8</f>
        <v>40000</v>
      </c>
      <c r="JN25" s="596">
        <f>[3]Hoja1!JT8</f>
        <v>59000</v>
      </c>
      <c r="JO25" s="596">
        <f>[3]Hoja1!JW8</f>
        <v>29000</v>
      </c>
      <c r="JP25" s="596">
        <f>[3]Hoja1!JX8</f>
        <v>23000</v>
      </c>
      <c r="JQ25" s="596">
        <f>[3]Hoja1!JY8</f>
        <v>25000</v>
      </c>
      <c r="JR25" s="596">
        <f>[3]Hoja1!JZ8</f>
        <v>26000</v>
      </c>
      <c r="JS25" s="596">
        <f>[3]Hoja1!KA8</f>
        <v>28000</v>
      </c>
      <c r="JT25" s="596">
        <f>[3]Hoja1!KB8</f>
        <v>40000</v>
      </c>
      <c r="JU25" s="596">
        <f>[3]Hoja1!KC8</f>
        <v>59000</v>
      </c>
      <c r="JV25" s="596">
        <f>[3]Hoja1!KE8</f>
        <v>26000</v>
      </c>
      <c r="JW25" s="596">
        <f>[3]Hoja1!KF8</f>
        <v>29000</v>
      </c>
      <c r="JX25" s="596">
        <f>[3]Hoja1!KG8</f>
        <v>29000</v>
      </c>
      <c r="JY25" s="596">
        <f>[3]Hoja1!KH8</f>
        <v>30000</v>
      </c>
      <c r="JZ25" s="596">
        <f>[3]Hoja1!KI8</f>
        <v>31000</v>
      </c>
      <c r="KA25" s="596">
        <f>[3]Hoja1!KJ8</f>
        <v>46000</v>
      </c>
      <c r="KB25" s="596">
        <f>[3]Hoja1!KK8</f>
        <v>59000</v>
      </c>
      <c r="KC25" s="596">
        <f>[3]Hoja1!KM8</f>
        <v>28000</v>
      </c>
      <c r="KD25" s="596">
        <f>[3]Hoja1!KN8</f>
        <v>28000</v>
      </c>
      <c r="KE25" s="596">
        <f>[3]Hoja1!KO8</f>
        <v>26000</v>
      </c>
      <c r="KF25" s="596">
        <f>[3]Hoja1!KP8</f>
        <v>28000</v>
      </c>
      <c r="KG25" s="596">
        <f>[3]Hoja1!KQ8</f>
        <v>28000</v>
      </c>
      <c r="KH25" s="596">
        <f>[3]Hoja1!KR8</f>
        <v>35000</v>
      </c>
      <c r="KI25" s="596">
        <f>[3]Hoja1!KS8</f>
        <v>52000</v>
      </c>
      <c r="KJ25" s="596">
        <f>[3]Hoja1!KU8</f>
        <v>26000</v>
      </c>
      <c r="KK25" s="596">
        <f>[3]Hoja1!KV8</f>
        <v>28000</v>
      </c>
      <c r="KL25" s="596">
        <f>[3]Hoja1!KW8</f>
        <v>29000</v>
      </c>
      <c r="KM25" s="596">
        <f>[3]Hoja1!KX8</f>
        <v>29000</v>
      </c>
      <c r="KN25" s="596">
        <f>[3]Hoja1!KY8</f>
        <v>30000</v>
      </c>
      <c r="KO25" s="596">
        <f>[3]Hoja1!KZ8</f>
        <v>48000</v>
      </c>
      <c r="KP25" s="596">
        <f>[3]Hoja1!LA8</f>
        <v>60000</v>
      </c>
      <c r="KQ25" s="596">
        <f>[3]Hoja1!LD8</f>
        <v>28000</v>
      </c>
      <c r="KR25" s="596">
        <f>[3]Hoja1!LE8</f>
        <v>23000</v>
      </c>
      <c r="KS25" s="596">
        <f>[3]Hoja1!LF8</f>
        <v>24000</v>
      </c>
      <c r="KT25" s="596">
        <f>[3]Hoja1!LG8</f>
        <v>23000</v>
      </c>
      <c r="KU25" s="596">
        <f>[3]Hoja1!LH8</f>
        <v>28000</v>
      </c>
      <c r="KV25" s="596">
        <f>[3]Hoja1!LI8</f>
        <v>39000</v>
      </c>
      <c r="KW25" s="596">
        <f>[3]Hoja1!LJ8</f>
        <v>50000</v>
      </c>
      <c r="KX25" s="596">
        <f>[3]Hoja1!LL8</f>
        <v>26000</v>
      </c>
      <c r="KY25" s="596">
        <f>[3]Hoja1!LM8</f>
        <v>22000</v>
      </c>
      <c r="KZ25" s="596">
        <f>[3]Hoja1!LN8</f>
        <v>24000</v>
      </c>
      <c r="LA25" s="596">
        <f>[3]Hoja1!LO8</f>
        <v>23000</v>
      </c>
      <c r="LB25" s="596">
        <f>[3]Hoja1!LP8</f>
        <v>28000</v>
      </c>
      <c r="LC25" s="596">
        <f>[3]Hoja1!LQ8</f>
        <v>39000</v>
      </c>
      <c r="LD25" s="596">
        <f>[3]Hoja1!LR8</f>
        <v>53000</v>
      </c>
      <c r="LE25" s="596">
        <f>[3]Hoja1!LT8</f>
        <v>26000</v>
      </c>
      <c r="LF25" s="596">
        <f>[3]Hoja1!LU8</f>
        <v>23000</v>
      </c>
      <c r="LG25" s="596">
        <f>[3]Hoja1!LV8</f>
        <v>21000</v>
      </c>
      <c r="LH25" s="596">
        <f>[3]Hoja1!LW8</f>
        <v>30000</v>
      </c>
      <c r="LI25" s="596">
        <f>[3]Hoja1!LX8</f>
        <v>50000</v>
      </c>
      <c r="LJ25" s="596">
        <f>[3]Hoja1!LY8</f>
        <v>70000</v>
      </c>
      <c r="LK25" s="596">
        <f>[3]Hoja1!LZ8</f>
        <v>100000</v>
      </c>
      <c r="LL25" s="596">
        <f>[3]Hoja1!MB8</f>
        <v>50000</v>
      </c>
      <c r="LM25" s="596">
        <f>[3]Hoja1!MC8</f>
        <v>55000</v>
      </c>
      <c r="LN25" s="596">
        <f>[3]Hoja1!MD8</f>
        <v>23000</v>
      </c>
      <c r="LO25" s="596">
        <f>[3]Hoja1!ME8</f>
        <v>24000</v>
      </c>
      <c r="LP25" s="596">
        <f>[3]Hoja1!MF8</f>
        <v>36000</v>
      </c>
      <c r="LQ25" s="596">
        <f>[3]Hoja1!MG8</f>
        <v>45000</v>
      </c>
      <c r="LR25" s="596">
        <f>[3]Hoja1!MH8</f>
        <v>59000</v>
      </c>
      <c r="LS25" s="596">
        <f>[3]Hoja1!MK8</f>
        <v>41000</v>
      </c>
      <c r="LT25" s="596">
        <f>[3]Hoja1!ML8</f>
        <v>36000</v>
      </c>
      <c r="LU25" s="596">
        <f>[3]Hoja1!MM8</f>
        <v>38000</v>
      </c>
      <c r="LV25" s="596">
        <f>[3]Hoja1!MN8</f>
        <v>40000</v>
      </c>
      <c r="LW25" s="596">
        <f>[3]Hoja1!MO8</f>
        <v>45000</v>
      </c>
      <c r="LX25" s="596">
        <f>[3]Hoja1!MP8</f>
        <v>55000</v>
      </c>
      <c r="LY25" s="596">
        <f>[3]Hoja1!MQ8</f>
        <v>65000</v>
      </c>
      <c r="LZ25" s="596">
        <f>[3]Hoja1!MS8</f>
        <v>60000</v>
      </c>
      <c r="MA25" s="596">
        <f>[3]Hoja1!MT8</f>
        <v>50000</v>
      </c>
      <c r="MB25" s="596">
        <f>[3]Hoja1!MU8</f>
        <v>55000</v>
      </c>
      <c r="MC25" s="596">
        <f>[3]Hoja1!MV8</f>
        <v>56000</v>
      </c>
      <c r="MD25" s="596">
        <f>[3]Hoja1!MW8</f>
        <v>62000</v>
      </c>
      <c r="ME25" s="596">
        <f>[3]Hoja1!MX8</f>
        <v>75000</v>
      </c>
      <c r="MF25" s="596">
        <f>[3]Hoja1!MY8</f>
        <v>96000</v>
      </c>
      <c r="MG25" s="596">
        <f>[3]Hoja1!NA8</f>
        <v>90000</v>
      </c>
      <c r="MH25" s="596">
        <f>[3]Hoja1!NB8</f>
        <v>90000</v>
      </c>
      <c r="MI25" s="596">
        <f>[3]Hoja1!NC8</f>
        <v>95000</v>
      </c>
      <c r="MJ25" s="596">
        <f>[3]Hoja1!ND8</f>
        <v>105000</v>
      </c>
      <c r="MK25" s="596">
        <f>[3]Hoja1!NE8</f>
        <v>110000</v>
      </c>
      <c r="ML25" s="596">
        <f>[3]Hoja1!NF8</f>
        <v>115000</v>
      </c>
      <c r="MM25" s="596">
        <f>[3]Hoja1!NG8</f>
        <v>145000</v>
      </c>
      <c r="MN25" s="596">
        <f>[3]Hoja1!NI8</f>
        <v>130000</v>
      </c>
      <c r="MO25" s="596">
        <f>[3]Hoja1!NJ8</f>
        <v>100000</v>
      </c>
      <c r="MP25" s="596">
        <f>[3]Hoja1!NK8</f>
        <v>115000</v>
      </c>
      <c r="MQ25" s="596">
        <f>[3]Hoja1!NL8</f>
        <v>120000</v>
      </c>
      <c r="MR25" s="596">
        <f>[3]Hoja1!NM8</f>
        <v>150000</v>
      </c>
      <c r="MS25" s="596">
        <f>[3]Hoja1!NN8</f>
        <v>170000</v>
      </c>
      <c r="MT25" s="596">
        <f>[3]Hoja1!NO8</f>
        <v>180000</v>
      </c>
      <c r="MU25" s="596">
        <f>[3]Hoja1!NQ8</f>
        <v>72000</v>
      </c>
      <c r="MV25" s="596">
        <f>[3]Hoja1!NR8</f>
        <v>39000</v>
      </c>
      <c r="MW25" s="596">
        <f>[3]Hoja1!NS8</f>
        <v>43000</v>
      </c>
      <c r="MX25" s="596">
        <f>[3]Hoja1!NT8</f>
        <v>40000</v>
      </c>
      <c r="MY25" s="596">
        <f>[3]Hoja1!NU8</f>
        <v>60000</v>
      </c>
      <c r="MZ25" s="596">
        <f>[3]Hoja1!NV8</f>
        <v>65000</v>
      </c>
      <c r="NA25" s="596">
        <f>[3]Hoja1!NW8</f>
        <v>80000</v>
      </c>
      <c r="NB25" s="596">
        <f>[3]Hoja1!NZ8</f>
        <v>40000</v>
      </c>
      <c r="NC25" s="596">
        <f>[3]Hoja1!OA8</f>
        <v>0</v>
      </c>
      <c r="ND25" s="596">
        <f>[3]Hoja1!OB8</f>
        <v>25000</v>
      </c>
      <c r="NE25" s="596">
        <f>[3]Hoja1!OC8</f>
        <v>27000</v>
      </c>
      <c r="NF25" s="596">
        <f>[3]Hoja1!OD8</f>
        <v>40000</v>
      </c>
      <c r="NG25" s="596">
        <f>[3]Hoja1!OE8</f>
        <v>40000</v>
      </c>
      <c r="NH25" s="596">
        <f>[3]Hoja1!OF8</f>
        <v>55000</v>
      </c>
      <c r="NI25" s="596">
        <f>[3]Hoja1!OH8</f>
        <v>26000</v>
      </c>
      <c r="NJ25" s="596">
        <f>[3]Hoja1!OI8</f>
        <v>26000</v>
      </c>
      <c r="NK25" s="596">
        <f>[3]Hoja1!OJ8</f>
        <v>25000</v>
      </c>
      <c r="NL25" s="596">
        <f>[3]Hoja1!OK8</f>
        <v>26000</v>
      </c>
      <c r="NM25" s="596">
        <f>[3]Hoja1!OL8</f>
        <v>28000</v>
      </c>
      <c r="NN25" s="596">
        <f>[3]Hoja1!OM8</f>
        <v>40000</v>
      </c>
      <c r="NO25" s="596">
        <f>[3]Hoja1!ON8</f>
        <v>50000</v>
      </c>
      <c r="NP25" s="596">
        <f>[3]Hoja1!OP8</f>
        <v>24000</v>
      </c>
      <c r="NQ25" s="596">
        <f>[3]Hoja1!OQ8</f>
        <v>22000</v>
      </c>
      <c r="NR25" s="596">
        <f>[3]Hoja1!OR8</f>
        <v>23000</v>
      </c>
      <c r="NS25" s="596">
        <f>[3]Hoja1!OS8</f>
        <v>24000</v>
      </c>
      <c r="NT25" s="596">
        <f>[3]Hoja1!OT8</f>
        <v>26000</v>
      </c>
      <c r="NU25" s="596">
        <f>[3]Hoja1!OU8</f>
        <v>32000</v>
      </c>
      <c r="NV25" s="596">
        <f>[3]Hoja1!OV8</f>
        <v>49000</v>
      </c>
      <c r="NW25" s="596">
        <f>[3]Hoja1!OX8</f>
        <v>26000</v>
      </c>
      <c r="NX25" s="596">
        <f>[3]Hoja1!OY8</f>
        <v>28000</v>
      </c>
      <c r="NY25" s="596">
        <f>[3]Hoja1!OZ8</f>
        <v>29000</v>
      </c>
      <c r="NZ25" s="596">
        <f>[3]Hoja1!PA8</f>
        <v>28000</v>
      </c>
      <c r="OA25" s="596">
        <f>[3]Hoja1!PB8</f>
        <v>31000</v>
      </c>
      <c r="OB25" s="596">
        <f>[3]Hoja1!PC8</f>
        <v>45000</v>
      </c>
      <c r="OC25" s="596">
        <f>[3]Hoja1!PD8</f>
        <v>55000</v>
      </c>
      <c r="OD25" s="596">
        <f>[3]Hoja1!PF8</f>
        <v>28000</v>
      </c>
      <c r="OE25" s="596">
        <f>[3]Hoja1!PG8</f>
        <v>26000</v>
      </c>
      <c r="OF25" s="596">
        <f>[3]Hoja1!PH8</f>
        <v>25000</v>
      </c>
      <c r="OG25" s="596">
        <f>[3]Hoja1!PI8</f>
        <v>26000</v>
      </c>
      <c r="OH25" s="596">
        <f>[3]Hoja1!PJ8</f>
        <v>30000</v>
      </c>
      <c r="OI25" s="596">
        <f>[3]Hoja1!PK8</f>
        <v>45000</v>
      </c>
      <c r="OJ25" s="596">
        <f>[3]Hoja1!PL8</f>
        <v>55000</v>
      </c>
      <c r="OK25">
        <f>[2]SUC!B54</f>
        <v>29398.758750000001</v>
      </c>
      <c r="OL25">
        <f>[2]SUC!C54</f>
        <v>26153.606250000001</v>
      </c>
      <c r="OM25">
        <f>[2]SUC!D54</f>
        <v>28239.840000000004</v>
      </c>
      <c r="ON25">
        <f>[2]SUC!E54</f>
        <v>31046.34375</v>
      </c>
      <c r="OO25">
        <f>[2]SUC!F54</f>
        <v>32167.912500000002</v>
      </c>
      <c r="OP25">
        <f>[2]SUC!G54</f>
        <v>39986.527500000004</v>
      </c>
      <c r="OQ25">
        <f>[2]SUC!H54</f>
        <v>63266.276250000003</v>
      </c>
      <c r="OR25" s="712">
        <v>41937.78</v>
      </c>
      <c r="OS25" s="712">
        <v>29943.02</v>
      </c>
      <c r="OT25" s="712">
        <v>48155.13</v>
      </c>
      <c r="OU25" s="712">
        <v>38859.78</v>
      </c>
      <c r="OV25" s="712">
        <v>29642.04</v>
      </c>
      <c r="OW25" s="712">
        <v>39246.65</v>
      </c>
      <c r="OX25" s="712">
        <v>67780.039999999994</v>
      </c>
      <c r="OY25" s="741">
        <v>31583</v>
      </c>
      <c r="OZ25" s="741">
        <v>34082</v>
      </c>
      <c r="PA25" s="741">
        <v>31952</v>
      </c>
      <c r="PB25" s="741">
        <v>27983</v>
      </c>
      <c r="PC25" s="741">
        <v>30455</v>
      </c>
      <c r="PD25" s="741">
        <v>43610</v>
      </c>
      <c r="PE25" s="741">
        <v>77275</v>
      </c>
      <c r="PF25" s="712">
        <v>43557.72</v>
      </c>
      <c r="PG25" s="712">
        <v>26680.52</v>
      </c>
      <c r="PH25" s="712">
        <v>29333.62</v>
      </c>
      <c r="PI25" s="712">
        <v>32230.07</v>
      </c>
      <c r="PJ25" s="712">
        <v>33756.519999999997</v>
      </c>
      <c r="PK25" s="712">
        <v>50580.88</v>
      </c>
      <c r="PL25" s="712">
        <v>79186.399999999994</v>
      </c>
      <c r="PM25" s="712">
        <v>26346.66</v>
      </c>
      <c r="PN25" s="712">
        <v>22026.19</v>
      </c>
      <c r="PO25" s="712">
        <v>21567.47</v>
      </c>
      <c r="PP25" s="712">
        <v>24012.53</v>
      </c>
      <c r="PQ25" s="712">
        <v>26692.12</v>
      </c>
      <c r="PR25" s="712">
        <v>34338.33</v>
      </c>
      <c r="PS25" s="712">
        <v>58135.839999999997</v>
      </c>
      <c r="PT25" s="717">
        <v>30929.557199999999</v>
      </c>
      <c r="PU25" s="717">
        <v>26717.992399999999</v>
      </c>
      <c r="PV25" s="717">
        <v>26324.2268</v>
      </c>
      <c r="PW25" s="717">
        <v>28624.118399999999</v>
      </c>
      <c r="PX25" s="717">
        <v>31283.409199999998</v>
      </c>
      <c r="PY25" s="717">
        <v>41983.730100000001</v>
      </c>
      <c r="PZ25" s="717">
        <v>63161.1999</v>
      </c>
      <c r="QA25" s="108">
        <v>31975.06</v>
      </c>
      <c r="QB25" s="108">
        <v>28163.87</v>
      </c>
      <c r="QC25" s="108">
        <v>28194.15</v>
      </c>
      <c r="QD25" s="108">
        <v>30108.12</v>
      </c>
      <c r="QE25" s="108">
        <v>34164.800000000003</v>
      </c>
      <c r="QF25" s="108">
        <v>45500.18</v>
      </c>
      <c r="QG25" s="108">
        <v>69688.94</v>
      </c>
      <c r="QH25" s="108">
        <v>31630.66</v>
      </c>
      <c r="QI25" s="108">
        <v>36988.26</v>
      </c>
      <c r="QJ25" s="108">
        <v>34322.339999999997</v>
      </c>
      <c r="QK25" s="108">
        <v>41835.65</v>
      </c>
      <c r="QL25" s="108">
        <v>49793.82</v>
      </c>
      <c r="QM25" s="108">
        <v>30828.55</v>
      </c>
      <c r="QN25" s="108">
        <v>57002.26</v>
      </c>
      <c r="QO25" s="596">
        <v>33793.626369999998</v>
      </c>
      <c r="QP25" s="596">
        <v>27630.852729999999</v>
      </c>
      <c r="QQ25" s="596">
        <v>27673.344529999998</v>
      </c>
      <c r="QR25" s="596">
        <v>32401.61075</v>
      </c>
      <c r="QS25" s="596">
        <v>35943.060749999997</v>
      </c>
      <c r="QT25" s="596">
        <v>43091.232429999996</v>
      </c>
      <c r="QU25" s="596">
        <v>65192.793360000003</v>
      </c>
      <c r="QV25" s="712">
        <v>30495.93</v>
      </c>
      <c r="QW25" s="712">
        <v>26579.11</v>
      </c>
      <c r="QX25" s="712">
        <v>28275.96</v>
      </c>
      <c r="QY25" s="712">
        <v>31698.93</v>
      </c>
      <c r="QZ25" s="712">
        <v>34774.699999999997</v>
      </c>
      <c r="RA25" s="712">
        <v>42807.69</v>
      </c>
      <c r="RB25" s="712">
        <v>63681.31</v>
      </c>
      <c r="RC25" s="108">
        <v>31408.18</v>
      </c>
      <c r="RD25" s="108">
        <v>26722.36</v>
      </c>
      <c r="RE25" s="108">
        <v>26597.360000000001</v>
      </c>
      <c r="RF25" s="108">
        <v>29999.37</v>
      </c>
      <c r="RG25" s="108">
        <v>33517.67</v>
      </c>
      <c r="RH25" s="108">
        <v>44874.3</v>
      </c>
      <c r="RI25" s="108">
        <v>69109.38</v>
      </c>
      <c r="RJ25" s="108">
        <v>32941.69</v>
      </c>
      <c r="RK25" s="108">
        <v>26142.67</v>
      </c>
      <c r="RL25" s="108">
        <v>26089.08</v>
      </c>
      <c r="RM25" s="108">
        <v>29417.41</v>
      </c>
      <c r="RN25" s="108">
        <v>31325.040000000001</v>
      </c>
      <c r="RO25" s="108">
        <v>38714.660000000003</v>
      </c>
      <c r="RP25" s="108">
        <v>58351.09</v>
      </c>
      <c r="RQ25">
        <v>31271.025590000001</v>
      </c>
      <c r="RR25">
        <v>26590.052930000002</v>
      </c>
      <c r="RS25">
        <v>27367.475780000001</v>
      </c>
      <c r="RT25">
        <v>31536.01816</v>
      </c>
      <c r="RU25">
        <v>34796.38594</v>
      </c>
      <c r="RV25">
        <v>47569.646090000002</v>
      </c>
      <c r="RW25">
        <v>73822.546879999994</v>
      </c>
      <c r="RX25">
        <v>41437.528180000001</v>
      </c>
      <c r="RY25">
        <v>36734.44268</v>
      </c>
      <c r="RZ25">
        <v>38907.679859999997</v>
      </c>
      <c r="SA25">
        <v>44374.078549999998</v>
      </c>
      <c r="SB25">
        <v>46732.277110000003</v>
      </c>
      <c r="SC25">
        <v>56993.390440000003</v>
      </c>
      <c r="SD25">
        <v>81796.435880000005</v>
      </c>
      <c r="SE25">
        <v>39936.910479999999</v>
      </c>
      <c r="SF25">
        <v>32737.935959999999</v>
      </c>
      <c r="SG25">
        <v>30593.489819999999</v>
      </c>
      <c r="SH25">
        <v>33183.275520000003</v>
      </c>
      <c r="SI25">
        <v>35587.278530000003</v>
      </c>
      <c r="SJ25">
        <v>45450.688069999997</v>
      </c>
      <c r="SK25">
        <v>70228.235369999995</v>
      </c>
      <c r="SL25" s="108">
        <v>33409.18</v>
      </c>
      <c r="SM25" s="108">
        <v>26954.18</v>
      </c>
      <c r="SN25" s="108">
        <v>27009.64</v>
      </c>
      <c r="SO25" s="108">
        <v>30313.27</v>
      </c>
      <c r="SP25" s="108">
        <v>33447.449999999997</v>
      </c>
      <c r="SQ25" s="108">
        <v>41261.24</v>
      </c>
      <c r="SR25" s="108">
        <v>60416.81</v>
      </c>
      <c r="SS25" s="108">
        <v>28183.54</v>
      </c>
      <c r="ST25" s="108">
        <v>23266.98</v>
      </c>
      <c r="SU25" s="108">
        <v>22937.25</v>
      </c>
      <c r="SV25" s="108">
        <v>26413.99</v>
      </c>
      <c r="SW25" s="108">
        <v>31321.69</v>
      </c>
      <c r="SX25" s="108">
        <v>39930.870000000003</v>
      </c>
      <c r="SY25" s="108">
        <v>64346.77</v>
      </c>
      <c r="SZ25" s="108">
        <v>31391.06</v>
      </c>
      <c r="TA25" s="108">
        <v>24857.7</v>
      </c>
      <c r="TB25" s="108">
        <v>23963.56</v>
      </c>
      <c r="TC25" s="108">
        <v>27822.99</v>
      </c>
      <c r="TD25" s="108">
        <v>31682.23</v>
      </c>
      <c r="TE25" s="108">
        <v>42162.06</v>
      </c>
      <c r="TF25" s="108">
        <v>63888.73</v>
      </c>
      <c r="TG25" s="108">
        <v>35539.4</v>
      </c>
      <c r="TH25" s="108">
        <v>29040.15</v>
      </c>
      <c r="TI25" s="108">
        <v>27829.86</v>
      </c>
      <c r="TJ25" s="108">
        <v>30889.67</v>
      </c>
      <c r="TK25" s="108">
        <v>37246.44</v>
      </c>
      <c r="TL25" s="108">
        <v>51546.52</v>
      </c>
      <c r="TM25" s="108">
        <v>71545.179999999993</v>
      </c>
      <c r="TN25" s="596">
        <v>36982.197930000002</v>
      </c>
      <c r="TO25" s="596">
        <v>29727.9843</v>
      </c>
      <c r="TP25" s="596">
        <v>29891.55258</v>
      </c>
      <c r="TQ25" s="596">
        <v>34883.478049999998</v>
      </c>
      <c r="TR25" s="596">
        <v>39531.078589999997</v>
      </c>
      <c r="TS25" s="596">
        <v>54030.167260000002</v>
      </c>
      <c r="TT25" s="596">
        <v>73954.748439999996</v>
      </c>
      <c r="TU25" s="108">
        <v>29752.57</v>
      </c>
      <c r="TV25" s="108">
        <v>25107.3</v>
      </c>
      <c r="TW25" s="108">
        <v>25202.83</v>
      </c>
      <c r="TX25" s="108">
        <v>30516.86</v>
      </c>
      <c r="TY25" s="108">
        <v>35986.35</v>
      </c>
      <c r="TZ25" s="108">
        <v>49558.15</v>
      </c>
      <c r="UA25" s="108">
        <v>69273.399999999994</v>
      </c>
      <c r="UB25" s="108">
        <v>30145.35</v>
      </c>
      <c r="UC25" s="108">
        <v>30647.08</v>
      </c>
      <c r="UD25" s="108">
        <v>30649.51</v>
      </c>
      <c r="UE25" s="108">
        <v>34082.61</v>
      </c>
      <c r="UF25" s="108">
        <v>38793.800000000003</v>
      </c>
      <c r="UG25" s="108">
        <v>52710.39</v>
      </c>
      <c r="UH25" s="108">
        <v>69334.73</v>
      </c>
      <c r="UI25" s="108">
        <v>39527.89</v>
      </c>
      <c r="UJ25" s="108">
        <v>33667.17</v>
      </c>
      <c r="UK25" s="108">
        <v>33745.99</v>
      </c>
      <c r="UL25" s="108">
        <v>36034.870000000003</v>
      </c>
      <c r="UM25" s="108">
        <v>39898.26</v>
      </c>
      <c r="UN25" s="108">
        <v>51581.61</v>
      </c>
      <c r="UO25" s="108">
        <v>68181.8</v>
      </c>
      <c r="UP25" s="108">
        <v>38543.46</v>
      </c>
      <c r="UQ25" s="108">
        <v>34135.11</v>
      </c>
      <c r="UR25" s="108">
        <v>34733.129999999997</v>
      </c>
      <c r="US25" s="108">
        <v>37404.839999999997</v>
      </c>
      <c r="UT25" s="108">
        <v>42509.17</v>
      </c>
      <c r="UU25" s="108">
        <v>54189.69</v>
      </c>
      <c r="UV25" s="108">
        <v>72250.69</v>
      </c>
      <c r="UW25" s="596">
        <v>41168.986519999999</v>
      </c>
      <c r="UX25" s="596">
        <v>34415.509380000003</v>
      </c>
      <c r="UY25" s="596">
        <v>34037.140829999997</v>
      </c>
      <c r="UZ25" s="596">
        <v>36417.765829999997</v>
      </c>
      <c r="VA25" s="596">
        <v>42167.7039</v>
      </c>
      <c r="VB25" s="596">
        <v>56294.504289999997</v>
      </c>
      <c r="VC25" s="596">
        <v>76097.917189999993</v>
      </c>
      <c r="VD25" s="108">
        <v>39546.1</v>
      </c>
      <c r="VE25" s="108">
        <v>33723.82</v>
      </c>
      <c r="VF25" s="108">
        <v>33665.22</v>
      </c>
      <c r="VG25" s="108">
        <v>37958.550000000003</v>
      </c>
      <c r="VH25" s="108">
        <v>44402.54</v>
      </c>
      <c r="VI25" s="108">
        <v>56449.58</v>
      </c>
      <c r="VJ25" s="108">
        <v>76375.58</v>
      </c>
      <c r="VK25" s="108">
        <v>38428.480000000003</v>
      </c>
      <c r="VL25" s="108">
        <v>34702.54</v>
      </c>
      <c r="VM25" s="108">
        <v>34189.040000000001</v>
      </c>
      <c r="VN25" s="108">
        <v>36349.199999999997</v>
      </c>
      <c r="VO25" s="108">
        <v>38723.03</v>
      </c>
      <c r="VP25" s="108">
        <v>50423.92</v>
      </c>
      <c r="VQ25" s="108">
        <v>71092.05</v>
      </c>
      <c r="VR25" s="108">
        <v>35512.929960000001</v>
      </c>
      <c r="VS25" s="108">
        <v>32397.231049999999</v>
      </c>
      <c r="VT25" s="108">
        <v>33528.082900000001</v>
      </c>
      <c r="VU25" s="108">
        <v>36343.602229999997</v>
      </c>
      <c r="VV25" s="108">
        <v>43277.574690000001</v>
      </c>
      <c r="VW25" s="108">
        <v>58930.355779999998</v>
      </c>
      <c r="VX25" s="108">
        <v>84303.191399999996</v>
      </c>
      <c r="VY25" s="752">
        <v>39234.14</v>
      </c>
      <c r="VZ25" s="752">
        <v>33732.25</v>
      </c>
      <c r="WA25" s="752">
        <v>32669.99</v>
      </c>
      <c r="WB25" s="752">
        <v>34315.370000000003</v>
      </c>
      <c r="WC25" s="752">
        <v>39561.97</v>
      </c>
      <c r="WD25" s="752">
        <v>53752.57</v>
      </c>
      <c r="WE25" s="752">
        <v>75442.710000000006</v>
      </c>
      <c r="WF25" s="108">
        <v>37577.910000000003</v>
      </c>
      <c r="WG25" s="108">
        <v>33578.230000000003</v>
      </c>
      <c r="WH25" s="108">
        <v>34799.32</v>
      </c>
      <c r="WI25" s="108">
        <v>35701.879999999997</v>
      </c>
      <c r="WJ25" s="108">
        <v>39976.129999999997</v>
      </c>
      <c r="WK25" s="108">
        <v>53607.46</v>
      </c>
      <c r="WL25" s="108">
        <v>75006.7</v>
      </c>
      <c r="WM25" s="108">
        <v>33789.15</v>
      </c>
      <c r="WN25" s="108">
        <v>28302.68</v>
      </c>
      <c r="WO25" s="108">
        <v>27823.45</v>
      </c>
      <c r="WP25" s="108">
        <v>28953.7</v>
      </c>
      <c r="WQ25" s="108">
        <v>32055.46</v>
      </c>
      <c r="WR25" s="108">
        <v>43025.33</v>
      </c>
      <c r="WS25" s="108">
        <v>60570.64</v>
      </c>
      <c r="WT25" s="108">
        <v>34378.928090000001</v>
      </c>
      <c r="WU25" s="108">
        <v>30906.575580000001</v>
      </c>
      <c r="WV25" s="108">
        <v>30556.11304</v>
      </c>
      <c r="WW25" s="108">
        <v>32634.628100000002</v>
      </c>
      <c r="WX25" s="108">
        <v>37938.87154</v>
      </c>
      <c r="WY25" s="108">
        <v>49995.935440000001</v>
      </c>
      <c r="WZ25" s="108">
        <v>65166.045749999997</v>
      </c>
      <c r="XA25" s="108">
        <v>31578.560000000001</v>
      </c>
      <c r="XB25" s="108">
        <v>28564.799999999999</v>
      </c>
      <c r="XC25" s="108">
        <v>28762.39</v>
      </c>
      <c r="XD25" s="108">
        <v>31817.86</v>
      </c>
      <c r="XE25" s="108">
        <v>36394.74</v>
      </c>
      <c r="XF25" s="108">
        <v>49757.11</v>
      </c>
      <c r="XG25" s="108">
        <v>71790.62</v>
      </c>
      <c r="XH25" s="108">
        <v>34436.347930000004</v>
      </c>
      <c r="XI25" s="108">
        <v>29481.087739999999</v>
      </c>
      <c r="XJ25" s="108">
        <v>30388.791209999999</v>
      </c>
      <c r="XK25" s="108">
        <v>32829.78024</v>
      </c>
      <c r="XL25" s="108">
        <v>35990.06684</v>
      </c>
      <c r="XM25" s="108">
        <v>49393.905780000001</v>
      </c>
      <c r="XN25" s="108">
        <v>70513.167820000002</v>
      </c>
      <c r="XO25" s="108">
        <v>68977.150179999997</v>
      </c>
      <c r="XP25" s="108">
        <v>30991.792219999999</v>
      </c>
      <c r="XQ25" s="108">
        <v>27048.613710000001</v>
      </c>
      <c r="XR25" s="108">
        <v>27668.081460000001</v>
      </c>
      <c r="XS25" s="108">
        <v>29412.355500000001</v>
      </c>
      <c r="XT25" s="108">
        <v>33929.523630000003</v>
      </c>
      <c r="XU25" s="108">
        <v>45160.214339999999</v>
      </c>
      <c r="XV25" s="108">
        <v>39575.684090000002</v>
      </c>
      <c r="XW25" s="108">
        <v>35382.324829999998</v>
      </c>
      <c r="XX25" s="108">
        <v>35695.019350000002</v>
      </c>
      <c r="XY25" s="108">
        <v>37875.152170000001</v>
      </c>
      <c r="XZ25" s="108">
        <v>44002.032670000001</v>
      </c>
      <c r="YA25" s="108">
        <v>61437.679669999998</v>
      </c>
      <c r="YB25" s="108">
        <v>89772.555550000005</v>
      </c>
      <c r="YC25" s="108">
        <v>38870.59261</v>
      </c>
      <c r="YD25" s="108">
        <v>33814.33541</v>
      </c>
      <c r="YE25" s="108">
        <v>33513.012139999999</v>
      </c>
      <c r="YF25" s="108">
        <v>34085.154490000001</v>
      </c>
      <c r="YG25" s="108">
        <v>39205.539629999999</v>
      </c>
      <c r="YH25" s="108">
        <v>54846.860690000001</v>
      </c>
      <c r="YI25" s="108">
        <v>78700.203290000005</v>
      </c>
      <c r="YJ25" s="108">
        <v>40161.919999999998</v>
      </c>
      <c r="YK25" s="108">
        <v>36050.639999999999</v>
      </c>
      <c r="YL25" s="108">
        <v>38442.81</v>
      </c>
      <c r="YM25" s="108">
        <v>40906.699999999997</v>
      </c>
      <c r="YN25" s="108">
        <v>45584.29</v>
      </c>
      <c r="YO25" s="108">
        <v>59355.03</v>
      </c>
      <c r="YP25" s="108">
        <v>87127.53</v>
      </c>
      <c r="YQ25" s="108">
        <v>44868.23</v>
      </c>
      <c r="YR25" s="108">
        <v>29790.25</v>
      </c>
      <c r="YS25" s="108">
        <v>32631.439999999999</v>
      </c>
      <c r="YT25" s="108">
        <v>31787.52</v>
      </c>
      <c r="YU25" s="108">
        <v>38116.9</v>
      </c>
      <c r="YV25" s="108">
        <v>39551.56</v>
      </c>
      <c r="YW25" s="108">
        <v>64559.62</v>
      </c>
      <c r="YX25" s="756" t="s">
        <v>698</v>
      </c>
      <c r="YY25" s="756" t="s">
        <v>699</v>
      </c>
      <c r="YZ25" s="756" t="s">
        <v>700</v>
      </c>
      <c r="ZA25" s="756" t="s">
        <v>701</v>
      </c>
      <c r="ZB25" s="756" t="s">
        <v>702</v>
      </c>
      <c r="ZC25" s="756" t="s">
        <v>703</v>
      </c>
      <c r="ZD25" s="756" t="s">
        <v>704</v>
      </c>
      <c r="ZE25">
        <v>37596</v>
      </c>
      <c r="ZF25">
        <v>31465</v>
      </c>
      <c r="ZG25">
        <v>24422</v>
      </c>
      <c r="ZH25">
        <v>34057</v>
      </c>
      <c r="ZI25">
        <v>44001</v>
      </c>
      <c r="ZJ25">
        <v>71558</v>
      </c>
      <c r="ZK25">
        <v>103921</v>
      </c>
      <c r="ZL25">
        <v>49161</v>
      </c>
      <c r="ZM25">
        <v>43725</v>
      </c>
      <c r="ZN25">
        <v>40998</v>
      </c>
      <c r="ZO25">
        <v>40010</v>
      </c>
      <c r="ZP25">
        <v>45098</v>
      </c>
      <c r="ZQ25">
        <v>60553</v>
      </c>
      <c r="ZR25">
        <v>82497</v>
      </c>
      <c r="ZS25" s="108">
        <v>42177.93</v>
      </c>
      <c r="ZT25" s="108">
        <v>36738.89</v>
      </c>
      <c r="ZU25" s="108">
        <v>36596.67</v>
      </c>
      <c r="ZV25" s="108">
        <v>39196.25</v>
      </c>
      <c r="ZW25" s="108">
        <v>48679.12</v>
      </c>
      <c r="ZX25" s="108">
        <v>63904.12</v>
      </c>
      <c r="ZY25" s="108">
        <v>100113.63</v>
      </c>
      <c r="ZZ25" s="108">
        <v>64182.353638159293</v>
      </c>
      <c r="AAA25" s="108">
        <v>59062.768191293377</v>
      </c>
      <c r="AAB25" s="108">
        <v>54938.931246334352</v>
      </c>
      <c r="AAC25" s="108">
        <v>62337.643109924407</v>
      </c>
      <c r="AAD25" s="108">
        <v>68820.601087144416</v>
      </c>
      <c r="AAE25" s="108">
        <v>80157.657809349315</v>
      </c>
      <c r="AAF25" s="108">
        <v>125669.99017255464</v>
      </c>
      <c r="AAG25" s="108">
        <v>83439.271277287364</v>
      </c>
      <c r="AAH25" s="108">
        <v>77567.995926506483</v>
      </c>
      <c r="AAI25" s="108">
        <v>77739.519017019164</v>
      </c>
      <c r="AAJ25" s="108">
        <v>83449.423396740152</v>
      </c>
      <c r="AAK25" s="108">
        <v>95304.261778790111</v>
      </c>
      <c r="AAL25" s="108">
        <v>100699.56744348996</v>
      </c>
      <c r="AAM25" s="108">
        <v>147470.50449218097</v>
      </c>
      <c r="AAN25" s="596">
        <f>'Tabla de Proyecciones'!AAN25*1.032493958</f>
        <v>123620.46342710177</v>
      </c>
      <c r="AAO25" s="596">
        <v>109089.99797967089</v>
      </c>
      <c r="AAP25" s="596">
        <v>124973.50324131068</v>
      </c>
      <c r="AAQ25" s="596">
        <v>117688.11767630222</v>
      </c>
      <c r="AAR25" s="596">
        <v>123349.26676252397</v>
      </c>
      <c r="AAS25" s="596">
        <v>134721.9085381414</v>
      </c>
      <c r="AAT25" s="596">
        <v>180386.37</v>
      </c>
      <c r="AAU25" s="596">
        <f t="shared" ca="1" si="2"/>
        <v>154436.3410026911</v>
      </c>
      <c r="AAV25" s="596">
        <v>225273.72348613414</v>
      </c>
      <c r="AAW25" s="596">
        <f t="shared" ca="1" si="2"/>
        <v>136824.333168985</v>
      </c>
      <c r="AAX25" s="348">
        <v>0</v>
      </c>
      <c r="AAY25" s="596">
        <f t="shared" ca="1" si="2"/>
        <v>51026.136931238092</v>
      </c>
      <c r="AAZ25" s="596">
        <f t="shared" ca="1" si="2"/>
        <v>47544.873613801232</v>
      </c>
      <c r="ABA25" s="596">
        <f t="shared" ca="1" si="2"/>
        <v>64917.316681458455</v>
      </c>
      <c r="ABB25" s="596">
        <f t="shared" ca="1" si="16"/>
        <v>41769.376100187837</v>
      </c>
      <c r="ABC25" s="596">
        <f t="shared" ca="1" si="16"/>
        <v>37595.363018624528</v>
      </c>
      <c r="ABD25" s="596">
        <f t="shared" ca="1" si="16"/>
        <v>45973.587320188701</v>
      </c>
      <c r="ABE25" s="348">
        <v>0</v>
      </c>
      <c r="ABF25" s="596">
        <f t="shared" ca="1" si="2"/>
        <v>38391.369769312711</v>
      </c>
      <c r="ABG25" s="596">
        <f t="shared" ca="1" si="2"/>
        <v>34366.213360385475</v>
      </c>
      <c r="ABH25" s="596">
        <f t="shared" ca="1" si="2"/>
        <v>30075.514165487573</v>
      </c>
      <c r="ABI25">
        <v>0</v>
      </c>
      <c r="ABJ25">
        <v>0</v>
      </c>
      <c r="ABK25">
        <v>0</v>
      </c>
      <c r="ABL25">
        <v>0</v>
      </c>
      <c r="ABM25">
        <v>0</v>
      </c>
      <c r="ABN25">
        <v>0</v>
      </c>
      <c r="ABO25">
        <v>0</v>
      </c>
      <c r="ABP25">
        <v>0</v>
      </c>
      <c r="ABQ25">
        <v>0</v>
      </c>
      <c r="ABR25">
        <v>0</v>
      </c>
      <c r="ABS25">
        <v>0</v>
      </c>
      <c r="ABT25">
        <v>0</v>
      </c>
      <c r="ABU25">
        <v>0</v>
      </c>
      <c r="ABV25">
        <v>0</v>
      </c>
      <c r="ABW25">
        <v>0</v>
      </c>
      <c r="ABX25">
        <v>0</v>
      </c>
      <c r="ABY25">
        <v>0</v>
      </c>
      <c r="ABZ25">
        <v>0</v>
      </c>
      <c r="ACA25">
        <v>0</v>
      </c>
      <c r="ACB25">
        <v>0</v>
      </c>
      <c r="ACC25">
        <v>0</v>
      </c>
      <c r="ACD25">
        <v>0</v>
      </c>
      <c r="ACE25">
        <v>0</v>
      </c>
      <c r="ACF25">
        <v>0</v>
      </c>
      <c r="ACG25">
        <v>0</v>
      </c>
      <c r="ACH25">
        <v>0</v>
      </c>
      <c r="ACI25">
        <v>0</v>
      </c>
      <c r="ACJ25">
        <v>0</v>
      </c>
      <c r="ACK25">
        <v>0</v>
      </c>
      <c r="ACL25">
        <v>0</v>
      </c>
      <c r="ACM25">
        <v>0</v>
      </c>
    </row>
    <row r="26" spans="1:767">
      <c r="A26" s="601" t="s">
        <v>33</v>
      </c>
      <c r="B26" s="596">
        <f>$H$59*B$32</f>
        <v>0</v>
      </c>
      <c r="C26" s="596">
        <f t="shared" ref="C26:H26" si="26">$H$59*C$32</f>
        <v>15856.251784800002</v>
      </c>
      <c r="D26" s="596">
        <f t="shared" si="26"/>
        <v>14885.943839760002</v>
      </c>
      <c r="E26" s="596">
        <f t="shared" si="26"/>
        <v>12235.346526480003</v>
      </c>
      <c r="F26" s="596">
        <f t="shared" si="26"/>
        <v>15430.262930880001</v>
      </c>
      <c r="G26" s="596">
        <f t="shared" si="26"/>
        <v>26186.481492360002</v>
      </c>
      <c r="H26" s="596">
        <f t="shared" si="26"/>
        <v>33735.950625720005</v>
      </c>
      <c r="I26" s="596">
        <f>$O$59*I$32</f>
        <v>12360.4360425</v>
      </c>
      <c r="J26" s="596">
        <f t="shared" ref="J26:O26" si="27">$O$59*J$32</f>
        <v>8012.9723310000008</v>
      </c>
      <c r="K26" s="596">
        <f t="shared" si="27"/>
        <v>8166.4122267000002</v>
      </c>
      <c r="L26" s="596">
        <f t="shared" si="27"/>
        <v>8814.2695641000009</v>
      </c>
      <c r="M26" s="596">
        <f t="shared" si="27"/>
        <v>10263.4241346</v>
      </c>
      <c r="N26" s="596">
        <f t="shared" si="27"/>
        <v>15028.585339950003</v>
      </c>
      <c r="O26" s="596">
        <f t="shared" si="27"/>
        <v>22598.286861150002</v>
      </c>
      <c r="P26" s="596">
        <f>$V$59*P$32</f>
        <v>16345.16713648</v>
      </c>
      <c r="Q26" s="596">
        <f t="shared" ref="Q26:V26" si="28">$V$59*Q$32</f>
        <v>11725.208223456</v>
      </c>
      <c r="R26" s="596">
        <f t="shared" si="28"/>
        <v>10075.222897375999</v>
      </c>
      <c r="S26" s="596">
        <f t="shared" si="28"/>
        <v>11364.273933376</v>
      </c>
      <c r="T26" s="596">
        <f t="shared" si="28"/>
        <v>11426.148383104</v>
      </c>
      <c r="U26" s="596">
        <f t="shared" si="28"/>
        <v>16283.292686752002</v>
      </c>
      <c r="V26" s="596">
        <f t="shared" si="28"/>
        <v>25904.769619455998</v>
      </c>
      <c r="W26" s="596">
        <f t="shared" si="6"/>
        <v>14727.753746999999</v>
      </c>
      <c r="X26" s="596">
        <f t="shared" si="7"/>
        <v>10564.9564734</v>
      </c>
      <c r="Y26" s="596">
        <f t="shared" si="7"/>
        <v>9078.2431613999997</v>
      </c>
      <c r="Z26" s="596">
        <f t="shared" si="7"/>
        <v>10239.737936400001</v>
      </c>
      <c r="AA26" s="596">
        <f t="shared" si="7"/>
        <v>10295.4896856</v>
      </c>
      <c r="AB26" s="596">
        <f t="shared" si="7"/>
        <v>14672.0019978</v>
      </c>
      <c r="AC26" s="596">
        <f t="shared" si="7"/>
        <v>23341.398998399996</v>
      </c>
      <c r="AD26" s="596">
        <f t="shared" si="8"/>
        <v>12921.466634999999</v>
      </c>
      <c r="AE26" s="596">
        <f t="shared" si="9"/>
        <v>8376.6749220000002</v>
      </c>
      <c r="AF26" s="596">
        <f t="shared" si="9"/>
        <v>8537.0793353999998</v>
      </c>
      <c r="AG26" s="596">
        <f t="shared" si="9"/>
        <v>9214.3424142000003</v>
      </c>
      <c r="AH26" s="596">
        <f t="shared" si="9"/>
        <v>10729.272985199999</v>
      </c>
      <c r="AI26" s="596">
        <f t="shared" si="9"/>
        <v>15710.721156900001</v>
      </c>
      <c r="AJ26" s="596">
        <f t="shared" si="9"/>
        <v>23624.005551299997</v>
      </c>
      <c r="AK26" s="596">
        <f t="shared" si="10"/>
        <v>12410.841069374997</v>
      </c>
      <c r="AL26" s="596">
        <f t="shared" si="11"/>
        <v>8045.6486932499984</v>
      </c>
      <c r="AM26" s="596">
        <f t="shared" si="11"/>
        <v>8199.7143065249984</v>
      </c>
      <c r="AN26" s="596">
        <f>[3]Hoja1!F9</f>
        <v>9000</v>
      </c>
      <c r="AO26" s="596">
        <f>[3]Hoja1!G9</f>
        <v>12000</v>
      </c>
      <c r="AP26" s="596">
        <f>[3]Hoja1!H9</f>
        <v>14000</v>
      </c>
      <c r="AQ26" s="596">
        <f>[3]Hoja1!I9</f>
        <v>22775</v>
      </c>
      <c r="AR26" s="596">
        <f>[3]Hoja1!K9</f>
        <v>22000</v>
      </c>
      <c r="AS26" s="596">
        <f>[3]Hoja1!L9</f>
        <v>19000</v>
      </c>
      <c r="AT26" s="596">
        <f>[3]Hoja1!M9</f>
        <v>17000</v>
      </c>
      <c r="AU26" s="596">
        <f>[3]Hoja1!N9</f>
        <v>10000</v>
      </c>
      <c r="AV26" s="596">
        <f>[3]Hoja1!O9</f>
        <v>10000</v>
      </c>
      <c r="AW26" s="596">
        <f>[3]Hoja1!P9</f>
        <v>15000</v>
      </c>
      <c r="AX26" s="596">
        <f>[3]Hoja1!Q9</f>
        <v>17000</v>
      </c>
      <c r="AY26" s="596">
        <f>[3]Hoja1!S9</f>
        <v>22000</v>
      </c>
      <c r="AZ26" s="596">
        <f>[3]Hoja1!T9</f>
        <v>15000</v>
      </c>
      <c r="BA26" s="596">
        <f>[3]Hoja1!U9</f>
        <v>9000</v>
      </c>
      <c r="BB26" s="596">
        <f>[3]Hoja1!V9</f>
        <v>10000</v>
      </c>
      <c r="BC26" s="596">
        <f>[3]Hoja1!W9</f>
        <v>12000</v>
      </c>
      <c r="BD26" s="596">
        <f>[3]Hoja1!X9</f>
        <v>14000</v>
      </c>
      <c r="BE26" s="596">
        <f>[3]Hoja1!Y9</f>
        <v>23000</v>
      </c>
      <c r="BF26" s="596">
        <f>[3]Hoja1!AB9</f>
        <v>18000</v>
      </c>
      <c r="BG26" s="596">
        <f>[3]Hoja1!AC9</f>
        <v>8000</v>
      </c>
      <c r="BH26" s="596">
        <f>[3]Hoja1!AD9</f>
        <v>13000</v>
      </c>
      <c r="BI26" s="596">
        <f>[3]Hoja1!AE9</f>
        <v>15000</v>
      </c>
      <c r="BJ26" s="596">
        <f>[3]Hoja1!AF9</f>
        <v>17000</v>
      </c>
      <c r="BK26" s="596">
        <f>[3]Hoja1!AG9</f>
        <v>19000</v>
      </c>
      <c r="BL26" s="596">
        <f>[3]Hoja1!AH9</f>
        <v>21000</v>
      </c>
      <c r="BM26" s="596">
        <f>[3]Hoja1!AJ9</f>
        <v>18000</v>
      </c>
      <c r="BN26" s="596">
        <f>[3]Hoja1!AK9</f>
        <v>10500</v>
      </c>
      <c r="BO26" s="596">
        <f>[3]Hoja1!AL9</f>
        <v>11500</v>
      </c>
      <c r="BP26" s="596">
        <f>[3]Hoja1!AM9</f>
        <v>12500</v>
      </c>
      <c r="BQ26" s="596">
        <f>[3]Hoja1!AN9</f>
        <v>15559.67</v>
      </c>
      <c r="BR26" s="596">
        <f>[3]Hoja1!AO9</f>
        <v>22500</v>
      </c>
      <c r="BS26" s="596">
        <f>[3]Hoja1!AP9</f>
        <v>25000</v>
      </c>
      <c r="BT26" s="596">
        <f>[3]Hoja1!AR9</f>
        <v>18000</v>
      </c>
      <c r="BU26" s="596">
        <f>[3]Hoja1!AS9</f>
        <v>10500</v>
      </c>
      <c r="BV26" s="596">
        <f>[3]Hoja1!AT9</f>
        <v>13500</v>
      </c>
      <c r="BW26" s="596">
        <f>[3]Hoja1!AU9</f>
        <v>15000</v>
      </c>
      <c r="BX26" s="596">
        <f>[3]Hoja1!AV9</f>
        <v>17000</v>
      </c>
      <c r="BY26" s="596">
        <f>[3]Hoja1!AW9</f>
        <v>22000</v>
      </c>
      <c r="BZ26" s="596">
        <f>[3]Hoja1!AX9</f>
        <v>25000</v>
      </c>
      <c r="CA26" s="596">
        <f>[3]Hoja1!AZ9</f>
        <v>23000</v>
      </c>
      <c r="CB26" s="596">
        <f>[3]Hoja1!BA9</f>
        <v>13000</v>
      </c>
      <c r="CC26" s="596">
        <f>[3]Hoja1!BB9</f>
        <v>11000</v>
      </c>
      <c r="CD26" s="596">
        <f>[3]Hoja1!BC9</f>
        <v>13500</v>
      </c>
      <c r="CE26" s="596">
        <f>[3]Hoja1!BD9</f>
        <v>18000</v>
      </c>
      <c r="CF26" s="596">
        <f>[3]Hoja1!BE9</f>
        <v>22500</v>
      </c>
      <c r="CG26" s="596">
        <f>[3]Hoja1!BF9</f>
        <v>25661.57</v>
      </c>
      <c r="CH26" s="596">
        <f>[3]Hoja1!BH9</f>
        <v>18000</v>
      </c>
      <c r="CI26" s="596">
        <f>[3]Hoja1!BI9</f>
        <v>9000</v>
      </c>
      <c r="CJ26" s="596">
        <f>[3]Hoja1!BJ9</f>
        <v>10000</v>
      </c>
      <c r="CK26" s="596">
        <f>[3]Hoja1!BK9</f>
        <v>12000</v>
      </c>
      <c r="CL26" s="596">
        <f>[3]Hoja1!BL9</f>
        <v>14000</v>
      </c>
      <c r="CM26" s="596">
        <f>[3]Hoja1!BM9</f>
        <v>17000</v>
      </c>
      <c r="CN26" s="596">
        <f>[3]Hoja1!BN9</f>
        <v>20000</v>
      </c>
      <c r="CO26" s="596">
        <f>[3]Hoja1!BQ9</f>
        <v>20000</v>
      </c>
      <c r="CP26" s="596">
        <f>[3]Hoja1!BR9</f>
        <v>15000</v>
      </c>
      <c r="CQ26" s="596">
        <f>[3]Hoja1!BS9</f>
        <v>15000</v>
      </c>
      <c r="CR26" s="596">
        <f>[3]Hoja1!BT9</f>
        <v>18000</v>
      </c>
      <c r="CS26" s="596">
        <f>[3]Hoja1!BU9</f>
        <v>17000</v>
      </c>
      <c r="CT26" s="596">
        <f>[3]Hoja1!BV9</f>
        <v>10000</v>
      </c>
      <c r="CU26" s="596">
        <f>[3]Hoja1!BW9</f>
        <v>25000</v>
      </c>
      <c r="CV26" s="596">
        <f>[3]Hoja1!BY9</f>
        <v>20000</v>
      </c>
      <c r="CW26" s="596">
        <f>[3]Hoja1!BZ9</f>
        <v>10000</v>
      </c>
      <c r="CX26" s="596">
        <f>[3]Hoja1!CA9</f>
        <v>13000</v>
      </c>
      <c r="CY26" s="596">
        <f>[3]Hoja1!CB9</f>
        <v>15000</v>
      </c>
      <c r="CZ26" s="596">
        <f>[3]Hoja1!CC9</f>
        <v>17500</v>
      </c>
      <c r="DA26" s="596">
        <f>[3]Hoja1!CD9</f>
        <v>19500</v>
      </c>
      <c r="DB26" s="596">
        <f>[3]Hoja1!CE9</f>
        <v>25000</v>
      </c>
      <c r="DC26" s="596">
        <f>[3]Hoja1!CG9</f>
        <v>20000</v>
      </c>
      <c r="DD26" s="596">
        <f>[3]Hoja1!CH9</f>
        <v>13000</v>
      </c>
      <c r="DE26" s="596">
        <f>[3]Hoja1!CI9</f>
        <v>10000</v>
      </c>
      <c r="DF26" s="596">
        <f>[3]Hoja1!CJ9</f>
        <v>10000</v>
      </c>
      <c r="DG26" s="596">
        <f>[3]Hoja1!CK9</f>
        <v>17000</v>
      </c>
      <c r="DH26" s="596">
        <f>[3]Hoja1!CL9</f>
        <v>20000</v>
      </c>
      <c r="DI26" s="596">
        <f>[3]Hoja1!CM9</f>
        <v>25000</v>
      </c>
      <c r="DJ26" s="596">
        <f>[3]Hoja1!CO9</f>
        <v>18000</v>
      </c>
      <c r="DK26" s="596">
        <f>[3]Hoja1!CP9</f>
        <v>10000</v>
      </c>
      <c r="DL26" s="596">
        <f>[3]Hoja1!CQ9</f>
        <v>12000</v>
      </c>
      <c r="DM26" s="596">
        <f>[3]Hoja1!CR9</f>
        <v>15500</v>
      </c>
      <c r="DN26" s="596">
        <f>[3]Hoja1!CS9</f>
        <v>17500</v>
      </c>
      <c r="DO26" s="596">
        <f>[3]Hoja1!CT9</f>
        <v>20000</v>
      </c>
      <c r="DP26" s="596">
        <f>[3]Hoja1!CU9</f>
        <v>22000</v>
      </c>
      <c r="DQ26" s="596">
        <f>[3]Hoja1!CX9</f>
        <v>17000</v>
      </c>
      <c r="DR26" s="596">
        <f>[3]Hoja1!CY9</f>
        <v>19000</v>
      </c>
      <c r="DS26" s="596">
        <f>[3]Hoja1!CZ9</f>
        <v>17000</v>
      </c>
      <c r="DT26" s="596">
        <f>[3]Hoja1!DA9</f>
        <v>19000</v>
      </c>
      <c r="DU26" s="596">
        <f>[3]Hoja1!DB9</f>
        <v>20000</v>
      </c>
      <c r="DV26" s="596">
        <f>[3]Hoja1!DC9</f>
        <v>26000</v>
      </c>
      <c r="DW26" s="596">
        <f>[3]Hoja1!DD9</f>
        <v>32000</v>
      </c>
      <c r="DX26" s="596">
        <f>[3]Hoja1!DF9</f>
        <v>25000</v>
      </c>
      <c r="DY26" s="596">
        <f>[3]Hoja1!DG9</f>
        <v>20000</v>
      </c>
      <c r="DZ26" s="596">
        <f>[3]Hoja1!DH9</f>
        <v>25000</v>
      </c>
      <c r="EA26" s="596">
        <f>[3]Hoja1!DI9</f>
        <v>15000</v>
      </c>
      <c r="EB26" s="596">
        <f>[3]Hoja1!DJ9</f>
        <v>15000</v>
      </c>
      <c r="EC26" s="596">
        <f>[3]Hoja1!DK9</f>
        <v>20000</v>
      </c>
      <c r="ED26" s="596">
        <f>[3]Hoja1!DL9</f>
        <v>20000</v>
      </c>
      <c r="EE26" s="596">
        <f>[3]Hoja1!DN9</f>
        <v>15000</v>
      </c>
      <c r="EF26" s="596">
        <f>[3]Hoja1!DO9</f>
        <v>14000</v>
      </c>
      <c r="EG26" s="596">
        <f>[3]Hoja1!DP9</f>
        <v>15000</v>
      </c>
      <c r="EH26" s="596">
        <f>[3]Hoja1!DQ9</f>
        <v>17000</v>
      </c>
      <c r="EI26" s="596">
        <f>[3]Hoja1!DR9</f>
        <v>19000</v>
      </c>
      <c r="EJ26" s="596">
        <f>[3]Hoja1!DS9</f>
        <v>23000</v>
      </c>
      <c r="EK26" s="596">
        <f>[3]Hoja1!DT9</f>
        <v>27000</v>
      </c>
      <c r="EL26" s="596">
        <f>[3]Hoja1!DV9</f>
        <v>20000</v>
      </c>
      <c r="EM26" s="596">
        <f>[3]Hoja1!DW9</f>
        <v>10000</v>
      </c>
      <c r="EN26" s="596">
        <f>[3]Hoja1!DX9</f>
        <v>12000</v>
      </c>
      <c r="EO26" s="596">
        <f>[3]Hoja1!DY9</f>
        <v>14000</v>
      </c>
      <c r="EP26" s="596">
        <f>[3]Hoja1!DZ9</f>
        <v>16000</v>
      </c>
      <c r="EQ26" s="596">
        <f>[3]Hoja1!EA9</f>
        <v>23000</v>
      </c>
      <c r="ER26" s="596">
        <f>[3]Hoja1!EB9</f>
        <v>25000</v>
      </c>
      <c r="ES26" s="596">
        <f>[3]Hoja1!EE9</f>
        <v>20000</v>
      </c>
      <c r="ET26" s="596">
        <f>[3]Hoja1!EF9</f>
        <v>10000</v>
      </c>
      <c r="EU26" s="596">
        <f>[3]Hoja1!EG9</f>
        <v>15500</v>
      </c>
      <c r="EV26" s="596">
        <f>[3]Hoja1!EH9</f>
        <v>17500</v>
      </c>
      <c r="EW26" s="596">
        <f>[3]Hoja1!EI9</f>
        <v>20000</v>
      </c>
      <c r="EX26" s="596">
        <f>[3]Hoja1!EJ9</f>
        <v>22000</v>
      </c>
      <c r="EY26" s="596">
        <f>[3]Hoja1!EK9</f>
        <v>25000</v>
      </c>
      <c r="EZ26" s="596">
        <f>[3]Hoja1!EM9</f>
        <v>17000</v>
      </c>
      <c r="FA26" s="596">
        <f>[3]Hoja1!EN9</f>
        <v>12000</v>
      </c>
      <c r="FB26" s="596">
        <f>[3]Hoja1!EO9</f>
        <v>12500</v>
      </c>
      <c r="FC26" s="596">
        <f>[3]Hoja1!EP9</f>
        <v>16500</v>
      </c>
      <c r="FD26" s="596">
        <f>[3]Hoja1!EQ9</f>
        <v>17500</v>
      </c>
      <c r="FE26" s="596">
        <f>[3]Hoja1!ER9</f>
        <v>20000</v>
      </c>
      <c r="FF26" s="596">
        <f>[3]Hoja1!ES9</f>
        <v>25000</v>
      </c>
      <c r="FG26" s="596">
        <f>[3]Hoja1!EU9</f>
        <v>22000</v>
      </c>
      <c r="FH26" s="596">
        <f>[3]Hoja1!EV9</f>
        <v>10000</v>
      </c>
      <c r="FI26" s="596">
        <f>[3]Hoja1!EW9</f>
        <v>15000</v>
      </c>
      <c r="FJ26" s="596">
        <f>[3]Hoja1!EX9</f>
        <v>18000</v>
      </c>
      <c r="FK26" s="596">
        <f>[3]Hoja1!EY9</f>
        <v>20000</v>
      </c>
      <c r="FL26" s="596">
        <f>[3]Hoja1!EZ9</f>
        <v>22000</v>
      </c>
      <c r="FM26" s="596">
        <f>[3]Hoja1!FA9</f>
        <v>25000</v>
      </c>
      <c r="FN26" s="596">
        <f>[3]Hoja1!FC9</f>
        <v>22000</v>
      </c>
      <c r="FO26" s="596">
        <f>[3]Hoja1!FD9</f>
        <v>12000</v>
      </c>
      <c r="FP26" s="596">
        <f>[3]Hoja1!FE9</f>
        <v>13500</v>
      </c>
      <c r="FQ26" s="596">
        <f>[3]Hoja1!FF9</f>
        <v>15000</v>
      </c>
      <c r="FR26" s="596">
        <f>[3]Hoja1!FG9</f>
        <v>18500</v>
      </c>
      <c r="FS26" s="596">
        <f>[3]Hoja1!FH9</f>
        <v>21000</v>
      </c>
      <c r="FT26" s="596">
        <f>[3]Hoja1!FI9</f>
        <v>25000</v>
      </c>
      <c r="FU26" s="596">
        <f>[3]Hoja1!FK9</f>
        <v>15000</v>
      </c>
      <c r="FV26" s="596">
        <f>[3]Hoja1!FL9</f>
        <v>13500</v>
      </c>
      <c r="FW26" s="596">
        <f>[3]Hoja1!FM9</f>
        <v>15000</v>
      </c>
      <c r="FX26" s="596">
        <f>[3]Hoja1!FN9</f>
        <v>17000</v>
      </c>
      <c r="FY26" s="596">
        <f>[3]Hoja1!FO9</f>
        <v>20000</v>
      </c>
      <c r="FZ26" s="596">
        <f>[3]Hoja1!FP9</f>
        <v>25000</v>
      </c>
      <c r="GA26" s="596">
        <f>[3]Hoja1!FQ9</f>
        <v>30000</v>
      </c>
      <c r="GB26" s="596">
        <f>[3]Hoja1!FT9</f>
        <v>20000</v>
      </c>
      <c r="GC26" s="596">
        <f>[3]Hoja1!FU9</f>
        <v>13000</v>
      </c>
      <c r="GD26" s="596">
        <f>[3]Hoja1!FV9</f>
        <v>16000</v>
      </c>
      <c r="GE26" s="596">
        <f>[3]Hoja1!FW9</f>
        <v>17000</v>
      </c>
      <c r="GF26" s="596">
        <f>[3]Hoja1!FX9</f>
        <v>19000</v>
      </c>
      <c r="GG26" s="596">
        <f>[3]Hoja1!FY9</f>
        <v>20000</v>
      </c>
      <c r="GH26" s="596">
        <f>[3]Hoja1!FZ9</f>
        <v>25000</v>
      </c>
      <c r="GI26" s="596">
        <f>[3]Hoja1!GB9</f>
        <v>20000</v>
      </c>
      <c r="GJ26" s="596">
        <f>[3]Hoja1!GC9</f>
        <v>15000</v>
      </c>
      <c r="GK26" s="596">
        <f>[3]Hoja1!GD9</f>
        <v>13000</v>
      </c>
      <c r="GL26" s="596">
        <f>[3]Hoja1!GE9</f>
        <v>15000</v>
      </c>
      <c r="GM26" s="596">
        <f>[3]Hoja1!GF9</f>
        <v>22000</v>
      </c>
      <c r="GN26" s="596">
        <f>[3]Hoja1!GG9</f>
        <v>22000</v>
      </c>
      <c r="GO26" s="596">
        <f>[3]Hoja1!GH9</f>
        <v>27000</v>
      </c>
      <c r="GP26" s="596">
        <f>[3]Hoja1!GJ9</f>
        <v>17000</v>
      </c>
      <c r="GQ26" s="596">
        <f>[3]Hoja1!GK9</f>
        <v>13000</v>
      </c>
      <c r="GR26" s="596">
        <f>[3]Hoja1!GL9</f>
        <v>14000</v>
      </c>
      <c r="GS26" s="596">
        <f>[3]Hoja1!GM9</f>
        <v>15000</v>
      </c>
      <c r="GT26" s="596">
        <f>[3]Hoja1!GN9</f>
        <v>17000</v>
      </c>
      <c r="GU26" s="596">
        <f>[3]Hoja1!GO9</f>
        <v>18000</v>
      </c>
      <c r="GV26" s="596">
        <f>[3]Hoja1!GP9</f>
        <v>20000</v>
      </c>
      <c r="GW26" s="596">
        <f>[3]Hoja1!GR9</f>
        <v>18500</v>
      </c>
      <c r="GX26" s="596">
        <f>[3]Hoja1!GS9</f>
        <v>11500</v>
      </c>
      <c r="GY26" s="596">
        <f>[3]Hoja1!GT9</f>
        <v>17500</v>
      </c>
      <c r="GZ26" s="596">
        <f>[3]Hoja1!GU9</f>
        <v>13500</v>
      </c>
      <c r="HA26" s="596">
        <f>[3]Hoja1!GV9</f>
        <v>18000</v>
      </c>
      <c r="HB26" s="596">
        <f>[3]Hoja1!GW9</f>
        <v>20000</v>
      </c>
      <c r="HC26" s="596">
        <f>[3]Hoja1!GX9</f>
        <v>26000</v>
      </c>
      <c r="HD26" s="596">
        <f>[3]Hoja1!HA9</f>
        <v>25000</v>
      </c>
      <c r="HE26" s="596">
        <f>[3]Hoja1!HB9</f>
        <v>17000</v>
      </c>
      <c r="HF26" s="596">
        <f>[3]Hoja1!HC9</f>
        <v>15000</v>
      </c>
      <c r="HG26" s="596">
        <f>[3]Hoja1!HD9</f>
        <v>17000</v>
      </c>
      <c r="HH26" s="596">
        <f>[3]Hoja1!HE9</f>
        <v>20000</v>
      </c>
      <c r="HI26" s="596">
        <f>[3]Hoja1!HF9</f>
        <v>21000</v>
      </c>
      <c r="HJ26" s="596">
        <f>[3]Hoja1!HG9</f>
        <v>25000</v>
      </c>
      <c r="HK26" s="596">
        <f>[3]Hoja1!HI9</f>
        <v>15000</v>
      </c>
      <c r="HL26" s="596">
        <f>[3]Hoja1!HJ9</f>
        <v>15000</v>
      </c>
      <c r="HM26" s="596">
        <f>[3]Hoja1!HK9</f>
        <v>17000</v>
      </c>
      <c r="HN26" s="596">
        <f>[3]Hoja1!HL9</f>
        <v>17500</v>
      </c>
      <c r="HO26" s="596">
        <f>[3]Hoja1!HM9</f>
        <v>20000</v>
      </c>
      <c r="HP26" s="596">
        <f>[3]Hoja1!HN9</f>
        <v>22000</v>
      </c>
      <c r="HQ26" s="596">
        <f>[3]Hoja1!HO9</f>
        <v>25000</v>
      </c>
      <c r="HR26" s="596">
        <f>[3]Hoja1!HQ9</f>
        <v>15000</v>
      </c>
      <c r="HS26" s="596">
        <f>[3]Hoja1!HR9</f>
        <v>15000</v>
      </c>
      <c r="HT26" s="596">
        <f>[3]Hoja1!HS9</f>
        <v>16000</v>
      </c>
      <c r="HU26" s="596">
        <f>[3]Hoja1!HT9</f>
        <v>16000</v>
      </c>
      <c r="HV26" s="596">
        <f>[3]Hoja1!HU9</f>
        <v>20000</v>
      </c>
      <c r="HW26" s="596">
        <f>[3]Hoja1!HV9</f>
        <v>23000</v>
      </c>
      <c r="HX26" s="596">
        <f>[3]Hoja1!HW9</f>
        <v>25000</v>
      </c>
      <c r="HY26" s="596">
        <f>[3]Hoja1!HY9</f>
        <v>20000</v>
      </c>
      <c r="HZ26" s="596">
        <f>[3]Hoja1!HZ9</f>
        <v>11000</v>
      </c>
      <c r="IA26" s="596">
        <f>[3]Hoja1!IA9</f>
        <v>13000</v>
      </c>
      <c r="IB26" s="596">
        <f>[3]Hoja1!IB9</f>
        <v>17000</v>
      </c>
      <c r="IC26" s="596">
        <f>[3]Hoja1!IC9</f>
        <v>17000</v>
      </c>
      <c r="ID26" s="596">
        <f>[3]Hoja1!ID9</f>
        <v>22000</v>
      </c>
      <c r="IE26" s="596">
        <f>[3]Hoja1!IE9</f>
        <v>25000</v>
      </c>
      <c r="IF26" s="596">
        <f>[3]Hoja1!IH9</f>
        <v>18000</v>
      </c>
      <c r="IG26" s="596">
        <f>[3]Hoja1!II9</f>
        <v>13000</v>
      </c>
      <c r="IH26" s="596">
        <f>[3]Hoja1!IJ9</f>
        <v>15000</v>
      </c>
      <c r="II26" s="596">
        <f>[3]Hoja1!IK9</f>
        <v>17000</v>
      </c>
      <c r="IJ26" s="596">
        <f>[3]Hoja1!IL9</f>
        <v>20000</v>
      </c>
      <c r="IK26" s="596">
        <f>[3]Hoja1!IM9</f>
        <v>22000</v>
      </c>
      <c r="IL26" s="596">
        <f>[3]Hoja1!IN9</f>
        <v>25000</v>
      </c>
      <c r="IM26" s="596">
        <f>[3]Hoja1!IP9</f>
        <v>20000</v>
      </c>
      <c r="IN26" s="596">
        <f>[3]Hoja1!IQ9</f>
        <v>12000</v>
      </c>
      <c r="IO26" s="596">
        <f>[3]Hoja1!IR9</f>
        <v>15000</v>
      </c>
      <c r="IP26" s="596">
        <f>[3]Hoja1!IS9</f>
        <v>18000</v>
      </c>
      <c r="IQ26" s="596">
        <f>[3]Hoja1!IT9</f>
        <v>18000</v>
      </c>
      <c r="IR26" s="596">
        <f>[3]Hoja1!IU9</f>
        <v>22000</v>
      </c>
      <c r="IS26" s="596">
        <f>[3]Hoja1!IV9</f>
        <v>25000</v>
      </c>
      <c r="IT26" s="596">
        <f>[3]Hoja1!IX9</f>
        <v>20000</v>
      </c>
      <c r="IU26" s="596">
        <f>[3]Hoja1!IY9</f>
        <v>13000</v>
      </c>
      <c r="IV26" s="596">
        <f>[3]Hoja1!IZ9</f>
        <v>13000</v>
      </c>
      <c r="IW26" s="596">
        <f>[3]Hoja1!JA9</f>
        <v>15000</v>
      </c>
      <c r="IX26" s="596">
        <f>[3]Hoja1!JB9</f>
        <v>17000</v>
      </c>
      <c r="IY26" s="596">
        <f>[3]Hoja1!JC9</f>
        <v>25000</v>
      </c>
      <c r="IZ26" s="596">
        <f>[3]Hoja1!JD9</f>
        <v>27000</v>
      </c>
      <c r="JA26" s="596">
        <f>[3]Hoja1!JF9</f>
        <v>15000</v>
      </c>
      <c r="JB26" s="596">
        <f>[3]Hoja1!JG9</f>
        <v>12000</v>
      </c>
      <c r="JC26" s="596">
        <f>[3]Hoja1!JH9</f>
        <v>15500</v>
      </c>
      <c r="JD26" s="596">
        <f>[3]Hoja1!JI9</f>
        <v>15500</v>
      </c>
      <c r="JE26" s="596">
        <f>[3]Hoja1!JJ9</f>
        <v>17000</v>
      </c>
      <c r="JF26" s="596">
        <f>[3]Hoja1!JK9</f>
        <v>20000</v>
      </c>
      <c r="JG26" s="596">
        <f>[3]Hoja1!JL9</f>
        <v>25000</v>
      </c>
      <c r="JH26" s="596">
        <f>[3]Hoja1!JN9</f>
        <v>20000</v>
      </c>
      <c r="JI26" s="596">
        <f>[3]Hoja1!JO9</f>
        <v>10000</v>
      </c>
      <c r="JJ26" s="596">
        <f>[3]Hoja1!JP9</f>
        <v>10000</v>
      </c>
      <c r="JK26" s="596">
        <f>[3]Hoja1!JQ9</f>
        <v>13000</v>
      </c>
      <c r="JL26" s="596">
        <f>[3]Hoja1!JR9</f>
        <v>15000</v>
      </c>
      <c r="JM26" s="596">
        <f>[3]Hoja1!JS9</f>
        <v>17000</v>
      </c>
      <c r="JN26" s="596">
        <f>[3]Hoja1!JT9</f>
        <v>25000</v>
      </c>
      <c r="JO26" s="596">
        <f>[3]Hoja1!JW9</f>
        <v>15000</v>
      </c>
      <c r="JP26" s="596">
        <f>[3]Hoja1!JX9</f>
        <v>10000</v>
      </c>
      <c r="JQ26" s="596">
        <f>[3]Hoja1!JY9</f>
        <v>10000</v>
      </c>
      <c r="JR26" s="596">
        <f>[3]Hoja1!JZ9</f>
        <v>13000</v>
      </c>
      <c r="JS26" s="596">
        <f>[3]Hoja1!KA9</f>
        <v>15000</v>
      </c>
      <c r="JT26" s="596">
        <f>[3]Hoja1!KB9</f>
        <v>15000</v>
      </c>
      <c r="JU26" s="596">
        <f>[3]Hoja1!KC9</f>
        <v>20000</v>
      </c>
      <c r="JV26" s="596">
        <f>[3]Hoja1!KE9</f>
        <v>15000</v>
      </c>
      <c r="JW26" s="596">
        <f>[3]Hoja1!KF9</f>
        <v>10000</v>
      </c>
      <c r="JX26" s="596">
        <f>[3]Hoja1!KG9</f>
        <v>10000</v>
      </c>
      <c r="JY26" s="596">
        <f>[3]Hoja1!KH9</f>
        <v>15000</v>
      </c>
      <c r="JZ26" s="596">
        <f>[3]Hoja1!KI9</f>
        <v>15000</v>
      </c>
      <c r="KA26" s="596">
        <f>[3]Hoja1!KJ9</f>
        <v>17000</v>
      </c>
      <c r="KB26" s="596">
        <f>[3]Hoja1!KK9</f>
        <v>18000</v>
      </c>
      <c r="KC26" s="596">
        <f>[3]Hoja1!KM9</f>
        <v>22000</v>
      </c>
      <c r="KD26" s="596">
        <f>[3]Hoja1!KN9</f>
        <v>10000</v>
      </c>
      <c r="KE26" s="596">
        <f>[3]Hoja1!KO9</f>
        <v>10000</v>
      </c>
      <c r="KF26" s="596">
        <f>[3]Hoja1!KP9</f>
        <v>16000</v>
      </c>
      <c r="KG26" s="596">
        <f>[3]Hoja1!KQ9</f>
        <v>17000</v>
      </c>
      <c r="KH26" s="596">
        <f>[3]Hoja1!KR9</f>
        <v>20000</v>
      </c>
      <c r="KI26" s="596">
        <f>[3]Hoja1!KS9</f>
        <v>20000</v>
      </c>
      <c r="KJ26" s="596">
        <f>[3]Hoja1!KU9</f>
        <v>20000</v>
      </c>
      <c r="KK26" s="596">
        <f>[3]Hoja1!KV9</f>
        <v>10000</v>
      </c>
      <c r="KL26" s="596">
        <f>[3]Hoja1!KW9</f>
        <v>13000</v>
      </c>
      <c r="KM26" s="596">
        <f>[3]Hoja1!KX9</f>
        <v>18000</v>
      </c>
      <c r="KN26" s="596">
        <f>[3]Hoja1!KY9</f>
        <v>20000</v>
      </c>
      <c r="KO26" s="596">
        <f>[3]Hoja1!KZ9</f>
        <v>20000</v>
      </c>
      <c r="KP26" s="596">
        <f>[3]Hoja1!LA9</f>
        <v>40000</v>
      </c>
      <c r="KQ26" s="596">
        <f>[3]Hoja1!LD9</f>
        <v>22000</v>
      </c>
      <c r="KR26" s="596">
        <f>[3]Hoja1!LE9</f>
        <v>15000</v>
      </c>
      <c r="KS26" s="596">
        <f>[3]Hoja1!LF9</f>
        <v>15000</v>
      </c>
      <c r="KT26" s="596">
        <f>[3]Hoja1!LG9</f>
        <v>20000</v>
      </c>
      <c r="KU26" s="596">
        <f>[3]Hoja1!LH9</f>
        <v>16000</v>
      </c>
      <c r="KV26" s="596">
        <f>[3]Hoja1!LI9</f>
        <v>25000</v>
      </c>
      <c r="KW26" s="596">
        <f>[3]Hoja1!LJ9</f>
        <v>28000</v>
      </c>
      <c r="KX26" s="596">
        <f>[3]Hoja1!LL9</f>
        <v>20000</v>
      </c>
      <c r="KY26" s="596">
        <f>[3]Hoja1!LM9</f>
        <v>12000</v>
      </c>
      <c r="KZ26" s="596">
        <f>[3]Hoja1!LN9</f>
        <v>15000</v>
      </c>
      <c r="LA26" s="596">
        <f>[3]Hoja1!LO9</f>
        <v>17000</v>
      </c>
      <c r="LB26" s="596">
        <f>[3]Hoja1!LP9</f>
        <v>19000</v>
      </c>
      <c r="LC26" s="596">
        <f>[3]Hoja1!LQ9</f>
        <v>22000</v>
      </c>
      <c r="LD26" s="596">
        <f>[3]Hoja1!LR9</f>
        <v>25000</v>
      </c>
      <c r="LE26" s="596">
        <f>[3]Hoja1!LT9</f>
        <v>10000</v>
      </c>
      <c r="LF26" s="596">
        <f>[3]Hoja1!LU9</f>
        <v>10000</v>
      </c>
      <c r="LG26" s="596">
        <f>[3]Hoja1!LV9</f>
        <v>10000</v>
      </c>
      <c r="LH26" s="596">
        <f>[3]Hoja1!LW9</f>
        <v>10000</v>
      </c>
      <c r="LI26" s="596">
        <f>[3]Hoja1!LX9</f>
        <v>20000</v>
      </c>
      <c r="LJ26" s="596">
        <f>[3]Hoja1!LY9</f>
        <v>25000</v>
      </c>
      <c r="LK26" s="596">
        <f>[3]Hoja1!LZ9</f>
        <v>45000</v>
      </c>
      <c r="LL26" s="596">
        <f>[3]Hoja1!MB9</f>
        <v>30000</v>
      </c>
      <c r="LM26" s="596">
        <f>[3]Hoja1!MC9</f>
        <v>20000</v>
      </c>
      <c r="LN26" s="596">
        <f>[3]Hoja1!MD9</f>
        <v>15000</v>
      </c>
      <c r="LO26" s="596">
        <f>[3]Hoja1!ME9</f>
        <v>16000</v>
      </c>
      <c r="LP26" s="596">
        <f>[3]Hoja1!MF9</f>
        <v>17000</v>
      </c>
      <c r="LQ26" s="596">
        <f>[3]Hoja1!MG9</f>
        <v>22000</v>
      </c>
      <c r="LR26" s="596">
        <f>[3]Hoja1!MH9</f>
        <v>25000</v>
      </c>
      <c r="LS26" s="596">
        <f>[3]Hoja1!MK9</f>
        <v>22000</v>
      </c>
      <c r="LT26" s="596">
        <f>[3]Hoja1!ML9</f>
        <v>15000</v>
      </c>
      <c r="LU26" s="596">
        <f>[3]Hoja1!MM9</f>
        <v>15000</v>
      </c>
      <c r="LV26" s="596">
        <f>[3]Hoja1!MN9</f>
        <v>15000</v>
      </c>
      <c r="LW26" s="596">
        <f>[3]Hoja1!MO9</f>
        <v>18000</v>
      </c>
      <c r="LX26" s="596">
        <f>[3]Hoja1!MP9</f>
        <v>25000</v>
      </c>
      <c r="LY26" s="596">
        <f>[3]Hoja1!MQ9</f>
        <v>30000</v>
      </c>
      <c r="LZ26" s="596">
        <f>[3]Hoja1!MS9</f>
        <v>30000</v>
      </c>
      <c r="MA26" s="596">
        <f>[3]Hoja1!MT9</f>
        <v>22000</v>
      </c>
      <c r="MB26" s="596">
        <f>[3]Hoja1!MU9</f>
        <v>23000</v>
      </c>
      <c r="MC26" s="596">
        <f>[3]Hoja1!MV9</f>
        <v>25000</v>
      </c>
      <c r="MD26" s="596">
        <f>[3]Hoja1!MW9</f>
        <v>30000</v>
      </c>
      <c r="ME26" s="596">
        <f>[3]Hoja1!MX9</f>
        <v>30000</v>
      </c>
      <c r="MF26" s="596">
        <f>[3]Hoja1!MY9</f>
        <v>60000</v>
      </c>
      <c r="MG26" s="596">
        <f>[3]Hoja1!NA9</f>
        <v>30000</v>
      </c>
      <c r="MH26" s="596">
        <f>[3]Hoja1!NB9</f>
        <v>25000</v>
      </c>
      <c r="MI26" s="596">
        <f>[3]Hoja1!NC9</f>
        <v>33000</v>
      </c>
      <c r="MJ26" s="596">
        <f>[3]Hoja1!ND9</f>
        <v>35000</v>
      </c>
      <c r="MK26" s="596">
        <f>[3]Hoja1!NE9</f>
        <v>37000</v>
      </c>
      <c r="ML26" s="596">
        <f>[3]Hoja1!NF9</f>
        <v>40000</v>
      </c>
      <c r="MM26" s="596">
        <f>[3]Hoja1!NG9</f>
        <v>55000</v>
      </c>
      <c r="MN26" s="596">
        <f>[3]Hoja1!NI9</f>
        <v>40000</v>
      </c>
      <c r="MO26" s="596">
        <f>[3]Hoja1!NJ9</f>
        <v>42000</v>
      </c>
      <c r="MP26" s="596">
        <f>[3]Hoja1!NK9</f>
        <v>50000</v>
      </c>
      <c r="MQ26" s="596">
        <f>[3]Hoja1!NL9</f>
        <v>50000</v>
      </c>
      <c r="MR26" s="596">
        <f>[3]Hoja1!NM9</f>
        <v>65000</v>
      </c>
      <c r="MS26" s="596">
        <f>[3]Hoja1!NN9</f>
        <v>73000</v>
      </c>
      <c r="MT26" s="596">
        <f>[3]Hoja1!NO9</f>
        <v>80000</v>
      </c>
      <c r="MU26" s="596">
        <f>[3]Hoja1!NQ9</f>
        <v>20000</v>
      </c>
      <c r="MV26" s="596">
        <f>[3]Hoja1!NR9</f>
        <v>0</v>
      </c>
      <c r="MW26" s="596">
        <f>[3]Hoja1!NS9</f>
        <v>40000</v>
      </c>
      <c r="MX26" s="596">
        <f>[3]Hoja1!NT9</f>
        <v>40000</v>
      </c>
      <c r="MY26" s="596">
        <f>[3]Hoja1!NU9</f>
        <v>42000</v>
      </c>
      <c r="MZ26" s="596">
        <f>[3]Hoja1!NV9</f>
        <v>48000</v>
      </c>
      <c r="NA26" s="596">
        <f>[3]Hoja1!NW9</f>
        <v>50000</v>
      </c>
      <c r="NB26" s="596">
        <f>[3]Hoja1!NZ9</f>
        <v>30000</v>
      </c>
      <c r="NC26" s="596">
        <f>[3]Hoja1!OA9</f>
        <v>0</v>
      </c>
      <c r="ND26" s="596">
        <f>[3]Hoja1!OB9</f>
        <v>25000</v>
      </c>
      <c r="NE26" s="596">
        <f>[3]Hoja1!OC9</f>
        <v>25000</v>
      </c>
      <c r="NF26" s="596">
        <f>[3]Hoja1!OD9</f>
        <v>27000</v>
      </c>
      <c r="NG26" s="596">
        <f>[3]Hoja1!OE9</f>
        <v>30000</v>
      </c>
      <c r="NH26" s="596">
        <f>[3]Hoja1!OF9</f>
        <v>33000</v>
      </c>
      <c r="NI26" s="596">
        <f>[3]Hoja1!OH9</f>
        <v>23000</v>
      </c>
      <c r="NJ26" s="596">
        <f>[3]Hoja1!OI9</f>
        <v>13000</v>
      </c>
      <c r="NK26" s="596">
        <f>[3]Hoja1!OJ9</f>
        <v>13000</v>
      </c>
      <c r="NL26" s="596">
        <f>[3]Hoja1!OK9</f>
        <v>15000</v>
      </c>
      <c r="NM26" s="596">
        <f>[3]Hoja1!OL9</f>
        <v>15000</v>
      </c>
      <c r="NN26" s="596">
        <f>[3]Hoja1!OM9</f>
        <v>17000</v>
      </c>
      <c r="NO26" s="596">
        <f>[3]Hoja1!ON9</f>
        <v>22000</v>
      </c>
      <c r="NP26" s="596">
        <f>[3]Hoja1!OP9</f>
        <v>24000</v>
      </c>
      <c r="NQ26" s="596">
        <f>[3]Hoja1!OQ9</f>
        <v>14000</v>
      </c>
      <c r="NR26" s="596">
        <f>[3]Hoja1!OR9</f>
        <v>15500</v>
      </c>
      <c r="NS26" s="596">
        <f>[3]Hoja1!OS9</f>
        <v>16500</v>
      </c>
      <c r="NT26" s="596">
        <f>[3]Hoja1!OT9</f>
        <v>17000</v>
      </c>
      <c r="NU26" s="596">
        <f>[3]Hoja1!OU9</f>
        <v>20000</v>
      </c>
      <c r="NV26" s="596">
        <f>[3]Hoja1!OV9</f>
        <v>23000</v>
      </c>
      <c r="NW26" s="596">
        <f>[3]Hoja1!OX9</f>
        <v>18000</v>
      </c>
      <c r="NX26" s="596">
        <f>[3]Hoja1!OY9</f>
        <v>12000</v>
      </c>
      <c r="NY26" s="596">
        <f>[3]Hoja1!OZ9</f>
        <v>14000</v>
      </c>
      <c r="NZ26" s="596">
        <f>[3]Hoja1!PA9</f>
        <v>13000</v>
      </c>
      <c r="OA26" s="596">
        <f>[3]Hoja1!PB9</f>
        <v>16000</v>
      </c>
      <c r="OB26" s="596">
        <f>[3]Hoja1!PC9</f>
        <v>17000</v>
      </c>
      <c r="OC26" s="596">
        <f>[3]Hoja1!PD9</f>
        <v>20000</v>
      </c>
      <c r="OD26" s="596">
        <f>[3]Hoja1!PF9</f>
        <v>20000</v>
      </c>
      <c r="OE26" s="596">
        <f>[3]Hoja1!PG9</f>
        <v>15000</v>
      </c>
      <c r="OF26" s="596">
        <f>[3]Hoja1!PH9</f>
        <v>13000</v>
      </c>
      <c r="OG26" s="596">
        <f>[3]Hoja1!PI9</f>
        <v>15000</v>
      </c>
      <c r="OH26" s="596">
        <f>[3]Hoja1!PJ9</f>
        <v>17000</v>
      </c>
      <c r="OI26" s="596">
        <f>[3]Hoja1!PK9</f>
        <v>20000</v>
      </c>
      <c r="OJ26" s="596">
        <f>[3]Hoja1!PL9</f>
        <v>25000</v>
      </c>
      <c r="OK26">
        <f>[2]SUC!B55</f>
        <v>26977.77</v>
      </c>
      <c r="OL26">
        <f>[2]SUC!C55</f>
        <v>17400.36375</v>
      </c>
      <c r="OM26">
        <f>[2]SUC!D55</f>
        <v>17770.151249999999</v>
      </c>
      <c r="ON26">
        <f>[2]SUC!E55</f>
        <v>17121.768749999999</v>
      </c>
      <c r="OO26">
        <f>[2]SUC!F55</f>
        <v>16746.46875</v>
      </c>
      <c r="OP26">
        <f>[2]SUC!G55</f>
        <v>20944.563750000001</v>
      </c>
      <c r="OQ26">
        <f>[2]SUC!H55</f>
        <v>32908.387500000004</v>
      </c>
      <c r="OR26" s="712">
        <v>21772.38</v>
      </c>
      <c r="OS26" s="712">
        <v>27462.25</v>
      </c>
      <c r="OT26" s="712">
        <v>16313.88</v>
      </c>
      <c r="OU26" s="712">
        <v>16069.35</v>
      </c>
      <c r="OV26" s="712">
        <v>13849.76</v>
      </c>
      <c r="OW26" s="712">
        <v>16016.04</v>
      </c>
      <c r="OX26" s="712">
        <v>27834.91</v>
      </c>
      <c r="OY26" s="741">
        <v>25830</v>
      </c>
      <c r="OZ26" s="741">
        <v>16001</v>
      </c>
      <c r="PA26" s="741">
        <v>15001</v>
      </c>
      <c r="PB26" s="741">
        <v>12495</v>
      </c>
      <c r="PC26" s="741">
        <v>14534</v>
      </c>
      <c r="PD26" s="741">
        <v>14079</v>
      </c>
      <c r="PE26" s="741">
        <v>23153</v>
      </c>
      <c r="PF26" s="712">
        <v>16708.84</v>
      </c>
      <c r="PG26" s="712">
        <v>18456.509999999998</v>
      </c>
      <c r="PH26" s="712">
        <v>11994.93</v>
      </c>
      <c r="PI26" s="712">
        <v>14922.85</v>
      </c>
      <c r="PJ26" s="712">
        <v>12017.12</v>
      </c>
      <c r="PK26" s="712">
        <v>17814.580000000002</v>
      </c>
      <c r="PL26" s="712">
        <v>28423.32</v>
      </c>
      <c r="PM26" s="712">
        <v>16914.73</v>
      </c>
      <c r="PN26" s="712">
        <v>10476.99</v>
      </c>
      <c r="PO26" s="712">
        <v>10745.63</v>
      </c>
      <c r="PP26" s="712">
        <v>11051.4</v>
      </c>
      <c r="PQ26" s="712">
        <v>11896.43</v>
      </c>
      <c r="PR26" s="712">
        <v>16483.12</v>
      </c>
      <c r="PS26" s="712">
        <v>23844.13</v>
      </c>
      <c r="PT26" s="717">
        <v>18466.295099999999</v>
      </c>
      <c r="PU26" s="717">
        <v>11130.281300000001</v>
      </c>
      <c r="PV26" s="717">
        <v>11141.359700000001</v>
      </c>
      <c r="PW26" s="717">
        <v>12138.5183</v>
      </c>
      <c r="PX26" s="717">
        <v>12750.7875</v>
      </c>
      <c r="PY26" s="717">
        <v>17836.2798</v>
      </c>
      <c r="PZ26" s="717">
        <v>26109.384900000001</v>
      </c>
      <c r="QA26" s="108">
        <v>18585.45</v>
      </c>
      <c r="QB26" s="108">
        <v>11114.08</v>
      </c>
      <c r="QC26" s="108">
        <v>11031.79</v>
      </c>
      <c r="QD26" s="108">
        <v>11474.06</v>
      </c>
      <c r="QE26" s="108">
        <v>11978.36</v>
      </c>
      <c r="QF26" s="108">
        <v>15641.92</v>
      </c>
      <c r="QG26" s="108">
        <v>24180.93</v>
      </c>
      <c r="QH26" s="108">
        <v>19394.310000000001</v>
      </c>
      <c r="QI26" s="108">
        <v>16570.54</v>
      </c>
      <c r="QJ26" s="108">
        <v>17682.02</v>
      </c>
      <c r="QK26" s="108">
        <v>19630.11</v>
      </c>
      <c r="QL26" s="108">
        <v>20038.169999999998</v>
      </c>
      <c r="QM26" s="108">
        <v>11670.63</v>
      </c>
      <c r="QN26" s="108">
        <v>19763.48</v>
      </c>
      <c r="QO26" s="596">
        <v>18942.906640000001</v>
      </c>
      <c r="QP26" s="596">
        <v>12791.439630000001</v>
      </c>
      <c r="QQ26" s="596">
        <v>14400.73065</v>
      </c>
      <c r="QR26" s="596">
        <v>15606.18172</v>
      </c>
      <c r="QS26" s="596">
        <v>13668.474829999999</v>
      </c>
      <c r="QT26" s="596">
        <v>15376.32113</v>
      </c>
      <c r="QU26" s="596">
        <v>24249.616109999999</v>
      </c>
      <c r="QV26" s="712">
        <v>18828.87</v>
      </c>
      <c r="QW26" s="712">
        <v>11932.1</v>
      </c>
      <c r="QX26" s="712">
        <v>13559.51</v>
      </c>
      <c r="QY26" s="712">
        <v>14261.56</v>
      </c>
      <c r="QZ26" s="712">
        <v>12246.72</v>
      </c>
      <c r="RA26" s="712">
        <v>13644.8</v>
      </c>
      <c r="RB26" s="712">
        <v>23185.34</v>
      </c>
      <c r="RC26" s="108">
        <v>18735.77</v>
      </c>
      <c r="RD26" s="108">
        <v>9994.65</v>
      </c>
      <c r="RE26" s="108">
        <v>8870.4699999999993</v>
      </c>
      <c r="RF26" s="108">
        <v>8677.44</v>
      </c>
      <c r="RG26" s="108">
        <v>9159.49</v>
      </c>
      <c r="RH26" s="108">
        <v>12652.61</v>
      </c>
      <c r="RI26" s="108">
        <v>22743.84</v>
      </c>
      <c r="RJ26" s="108">
        <v>23355.11</v>
      </c>
      <c r="RK26" s="108">
        <v>12042.82</v>
      </c>
      <c r="RL26" s="108">
        <v>11686.39</v>
      </c>
      <c r="RM26" s="108">
        <v>12977.6</v>
      </c>
      <c r="RN26" s="108">
        <v>13777.21</v>
      </c>
      <c r="RO26" s="108">
        <v>19401.34</v>
      </c>
      <c r="RP26" s="108">
        <v>36114.519999999997</v>
      </c>
      <c r="RQ26">
        <v>26337.15021</v>
      </c>
      <c r="RR26">
        <v>13406.05329</v>
      </c>
      <c r="RS26">
        <v>15097.333710000001</v>
      </c>
      <c r="RT26">
        <v>14573.1749</v>
      </c>
      <c r="RU26">
        <v>14626.03613</v>
      </c>
      <c r="RV26">
        <v>20338.164250000002</v>
      </c>
      <c r="RW26">
        <v>32280.518359999998</v>
      </c>
      <c r="RX26">
        <v>28747.03745</v>
      </c>
      <c r="RY26">
        <v>18457.067930000001</v>
      </c>
      <c r="RZ26">
        <v>25327.740860000002</v>
      </c>
      <c r="SA26">
        <v>27702.22941</v>
      </c>
      <c r="SB26">
        <v>24003.082249999999</v>
      </c>
      <c r="SC26">
        <v>25152.818899999998</v>
      </c>
      <c r="SD26">
        <v>32222.930629999999</v>
      </c>
      <c r="SE26">
        <v>23364.453320000001</v>
      </c>
      <c r="SF26">
        <v>13737.050289999999</v>
      </c>
      <c r="SG26">
        <v>14546.474120000001</v>
      </c>
      <c r="SH26">
        <v>15585.249019999999</v>
      </c>
      <c r="SI26">
        <v>15337.653420000001</v>
      </c>
      <c r="SJ26">
        <v>19260.301749999999</v>
      </c>
      <c r="SK26">
        <v>26846.731049999999</v>
      </c>
      <c r="SL26" s="108">
        <v>19772.23</v>
      </c>
      <c r="SM26" s="108">
        <v>11052.71</v>
      </c>
      <c r="SN26" s="108">
        <v>12434.54</v>
      </c>
      <c r="SO26" s="108">
        <v>13512.35</v>
      </c>
      <c r="SP26" s="108">
        <v>13341.11</v>
      </c>
      <c r="SQ26" s="108">
        <v>15264.1</v>
      </c>
      <c r="SR26" s="108">
        <v>21837.06</v>
      </c>
      <c r="SS26" s="108">
        <v>20378.98</v>
      </c>
      <c r="ST26" s="108">
        <v>11474.87</v>
      </c>
      <c r="SU26" s="108">
        <v>12180.3</v>
      </c>
      <c r="SV26" s="108">
        <v>13395.53</v>
      </c>
      <c r="SW26" s="108">
        <v>12008.31</v>
      </c>
      <c r="SX26" s="108">
        <v>14115.08</v>
      </c>
      <c r="SY26" s="108">
        <v>22110.75</v>
      </c>
      <c r="SZ26" s="108">
        <v>16605.82</v>
      </c>
      <c r="TA26" s="108">
        <v>9563.4699999999993</v>
      </c>
      <c r="TB26" s="108">
        <v>9813.6200000000008</v>
      </c>
      <c r="TC26" s="108">
        <v>10800.96</v>
      </c>
      <c r="TD26" s="108">
        <v>11048.29</v>
      </c>
      <c r="TE26" s="108">
        <v>13757.37</v>
      </c>
      <c r="TF26" s="108">
        <v>21407.93</v>
      </c>
      <c r="TG26" s="108">
        <v>23481.15</v>
      </c>
      <c r="TH26" s="108">
        <v>12461.77</v>
      </c>
      <c r="TI26" s="108">
        <v>12577.98</v>
      </c>
      <c r="TJ26" s="108">
        <v>13808.18</v>
      </c>
      <c r="TK26" s="108">
        <v>14756.33</v>
      </c>
      <c r="TL26" s="108">
        <v>17539.3</v>
      </c>
      <c r="TM26" s="108">
        <v>23901.52</v>
      </c>
      <c r="TN26" s="596">
        <v>18601.685600000001</v>
      </c>
      <c r="TO26" s="596">
        <v>11203.03564</v>
      </c>
      <c r="TP26" s="596">
        <v>13336.851710000001</v>
      </c>
      <c r="TQ26" s="596">
        <v>15393.00455</v>
      </c>
      <c r="TR26" s="596">
        <v>16360.7858</v>
      </c>
      <c r="TS26" s="596">
        <v>20427.499960000001</v>
      </c>
      <c r="TT26" s="596">
        <v>25710.657709999999</v>
      </c>
      <c r="TU26" s="108">
        <v>19159.400000000001</v>
      </c>
      <c r="TV26" s="108">
        <v>11681</v>
      </c>
      <c r="TW26" s="108">
        <v>13936.48</v>
      </c>
      <c r="TX26" s="108">
        <v>17162.169999999998</v>
      </c>
      <c r="TY26" s="108">
        <v>16147.09</v>
      </c>
      <c r="TZ26" s="108">
        <v>20931.88</v>
      </c>
      <c r="UA26" s="108">
        <v>32988.47</v>
      </c>
      <c r="UB26" s="108">
        <v>17844.080000000002</v>
      </c>
      <c r="UC26" s="108">
        <v>16370.84</v>
      </c>
      <c r="UD26" s="108">
        <v>17954.62</v>
      </c>
      <c r="UE26" s="108">
        <v>18285.259999999998</v>
      </c>
      <c r="UF26" s="108">
        <v>18972.27</v>
      </c>
      <c r="UG26" s="108">
        <v>24012.720000000001</v>
      </c>
      <c r="UH26" s="108">
        <v>34337.379999999997</v>
      </c>
      <c r="UI26" s="108">
        <v>31689.17</v>
      </c>
      <c r="UJ26" s="108">
        <v>18418.55</v>
      </c>
      <c r="UK26" s="108">
        <v>21080.560000000001</v>
      </c>
      <c r="UL26" s="108">
        <v>24066.13</v>
      </c>
      <c r="UM26" s="108">
        <v>20802.32</v>
      </c>
      <c r="UN26" s="108">
        <v>25059.95</v>
      </c>
      <c r="UO26" s="108">
        <v>34809.089999999997</v>
      </c>
      <c r="UP26" s="108">
        <v>26797.94</v>
      </c>
      <c r="UQ26" s="108">
        <v>17437.88</v>
      </c>
      <c r="UR26" s="108">
        <v>19650.560000000001</v>
      </c>
      <c r="US26" s="108">
        <v>20103.2</v>
      </c>
      <c r="UT26" s="108">
        <v>19214.46</v>
      </c>
      <c r="UU26" s="108">
        <v>23269.65</v>
      </c>
      <c r="UV26" s="108">
        <v>32577.99</v>
      </c>
      <c r="UW26" s="596">
        <v>23837.857029999999</v>
      </c>
      <c r="UX26" s="596">
        <v>15592.76958</v>
      </c>
      <c r="UY26" s="596">
        <v>17108.253000000001</v>
      </c>
      <c r="UZ26" s="596">
        <v>18648.67556</v>
      </c>
      <c r="VA26" s="596">
        <v>16592.004560000001</v>
      </c>
      <c r="VB26" s="596">
        <v>21362.656500000001</v>
      </c>
      <c r="VC26" s="596">
        <v>33877.323559999997</v>
      </c>
      <c r="VD26" s="108">
        <v>25769.5</v>
      </c>
      <c r="VE26" s="108">
        <v>15328.94</v>
      </c>
      <c r="VF26" s="108">
        <v>16411.09</v>
      </c>
      <c r="VG26" s="108">
        <v>17243.04</v>
      </c>
      <c r="VH26" s="108">
        <v>16553.82</v>
      </c>
      <c r="VI26" s="108">
        <v>22654.66</v>
      </c>
      <c r="VJ26" s="108">
        <v>32933.51</v>
      </c>
      <c r="VK26" s="108">
        <v>27600.43</v>
      </c>
      <c r="VL26" s="108">
        <v>15408.18</v>
      </c>
      <c r="VM26" s="108">
        <v>15941.95</v>
      </c>
      <c r="VN26" s="108">
        <v>16861.82</v>
      </c>
      <c r="VO26" s="108">
        <v>16231.92</v>
      </c>
      <c r="VP26" s="108">
        <v>20688.64</v>
      </c>
      <c r="VQ26" s="108">
        <v>29889.23</v>
      </c>
      <c r="VR26" s="108">
        <v>28187.116409999999</v>
      </c>
      <c r="VS26" s="108">
        <v>18795.746770000002</v>
      </c>
      <c r="VT26" s="108">
        <v>17540.34273</v>
      </c>
      <c r="VU26" s="108">
        <v>16379.2708</v>
      </c>
      <c r="VV26" s="108">
        <v>17026.571189999999</v>
      </c>
      <c r="VW26" s="108">
        <v>22544.683550000002</v>
      </c>
      <c r="VX26" s="108">
        <v>31088.945889999999</v>
      </c>
      <c r="VY26" s="752">
        <v>24000.17</v>
      </c>
      <c r="VZ26" s="752">
        <v>17457.53</v>
      </c>
      <c r="WA26" s="752">
        <v>18854.36</v>
      </c>
      <c r="WB26" s="752">
        <v>18130.09</v>
      </c>
      <c r="WC26" s="752">
        <v>17363.919999999998</v>
      </c>
      <c r="WD26" s="752">
        <v>21064.94</v>
      </c>
      <c r="WE26" s="752">
        <v>30168.66</v>
      </c>
      <c r="WF26" s="108">
        <v>25189.07</v>
      </c>
      <c r="WG26" s="108">
        <v>16653.29</v>
      </c>
      <c r="WH26" s="108">
        <v>17512.669999999998</v>
      </c>
      <c r="WI26" s="108">
        <v>17080.240000000002</v>
      </c>
      <c r="WJ26" s="108">
        <v>17021.52</v>
      </c>
      <c r="WK26" s="108">
        <v>20900.38</v>
      </c>
      <c r="WL26" s="108">
        <v>30933.52</v>
      </c>
      <c r="WM26" s="108">
        <v>23767.279999999999</v>
      </c>
      <c r="WN26" s="108">
        <v>13166.54</v>
      </c>
      <c r="WO26" s="108">
        <v>11524.34</v>
      </c>
      <c r="WP26" s="108">
        <v>11525.44</v>
      </c>
      <c r="WQ26" s="108">
        <v>12025.05</v>
      </c>
      <c r="WR26" s="108">
        <v>15988.95</v>
      </c>
      <c r="WS26" s="108">
        <v>24187.55</v>
      </c>
      <c r="WT26" s="108">
        <v>25020.094430000001</v>
      </c>
      <c r="WU26" s="108">
        <v>15619.638000000001</v>
      </c>
      <c r="WV26" s="108">
        <v>14853.00196</v>
      </c>
      <c r="WW26" s="108">
        <v>13888.104960000001</v>
      </c>
      <c r="WX26" s="108">
        <v>14011.96946</v>
      </c>
      <c r="WY26" s="108">
        <v>18332.42641</v>
      </c>
      <c r="WZ26" s="108">
        <v>29208.75188</v>
      </c>
      <c r="XA26" s="108">
        <v>31609.62</v>
      </c>
      <c r="XB26" s="108">
        <v>17864.689999999999</v>
      </c>
      <c r="XC26" s="108">
        <v>16026.4</v>
      </c>
      <c r="XD26" s="108">
        <v>15157.5</v>
      </c>
      <c r="XE26" s="108">
        <v>14915.54</v>
      </c>
      <c r="XF26" s="108">
        <v>17400.66</v>
      </c>
      <c r="XG26" s="108">
        <v>24759.4</v>
      </c>
      <c r="XH26" s="108">
        <v>23108.11348</v>
      </c>
      <c r="XI26" s="108">
        <v>14799.55694</v>
      </c>
      <c r="XJ26" s="108">
        <v>14171.516900000001</v>
      </c>
      <c r="XK26" s="108">
        <v>15570.60469</v>
      </c>
      <c r="XL26" s="108">
        <v>15699.76173</v>
      </c>
      <c r="XM26" s="108">
        <v>19068.368999999999</v>
      </c>
      <c r="XN26" s="108">
        <v>26148.052439999999</v>
      </c>
      <c r="XO26" s="108">
        <v>28020.073240000002</v>
      </c>
      <c r="XP26" s="108">
        <v>21797.836910000002</v>
      </c>
      <c r="XQ26" s="108">
        <v>14996.051030000001</v>
      </c>
      <c r="XR26" s="108">
        <v>15736.108399999999</v>
      </c>
      <c r="XS26" s="108">
        <v>16245.96435</v>
      </c>
      <c r="XT26" s="108">
        <v>15608.97949</v>
      </c>
      <c r="XU26" s="108">
        <v>17166.38306</v>
      </c>
      <c r="XV26" s="108">
        <v>24407.0347</v>
      </c>
      <c r="XW26" s="108">
        <v>17098.24496</v>
      </c>
      <c r="XX26" s="108">
        <v>16560.496289999999</v>
      </c>
      <c r="XY26" s="108">
        <v>17823.69598</v>
      </c>
      <c r="XZ26" s="108">
        <v>18673.347519999999</v>
      </c>
      <c r="YA26" s="108">
        <v>23229.39603</v>
      </c>
      <c r="YB26" s="108">
        <v>36493.234929999999</v>
      </c>
      <c r="YC26" s="108">
        <v>28811.337070000001</v>
      </c>
      <c r="YD26" s="108">
        <v>17396.028129999999</v>
      </c>
      <c r="YE26" s="108">
        <v>15019.48648</v>
      </c>
      <c r="YF26" s="108">
        <v>15677.974410000001</v>
      </c>
      <c r="YG26" s="108">
        <v>16165.30652</v>
      </c>
      <c r="YH26" s="108">
        <v>21761.114389999999</v>
      </c>
      <c r="YI26" s="108">
        <v>34551.688219999996</v>
      </c>
      <c r="YJ26" s="108">
        <v>32070.57</v>
      </c>
      <c r="YK26" s="108">
        <v>17923.52</v>
      </c>
      <c r="YL26" s="108">
        <v>20097.310000000001</v>
      </c>
      <c r="YM26" s="108">
        <v>24765.040000000001</v>
      </c>
      <c r="YN26" s="108">
        <v>24080.16</v>
      </c>
      <c r="YO26" s="108">
        <v>32314.16</v>
      </c>
      <c r="YP26" s="108">
        <v>49732.49</v>
      </c>
      <c r="YQ26" s="108">
        <v>31425.74</v>
      </c>
      <c r="YR26" s="108">
        <v>20865.11</v>
      </c>
      <c r="YS26" s="108">
        <v>22855.08</v>
      </c>
      <c r="YT26" s="108">
        <v>22264</v>
      </c>
      <c r="YU26" s="108">
        <v>26697.1</v>
      </c>
      <c r="YV26" s="108">
        <v>27701.93</v>
      </c>
      <c r="YW26" s="108">
        <v>45217.599999999999</v>
      </c>
      <c r="YX26" s="756" t="s">
        <v>705</v>
      </c>
      <c r="YY26" s="756" t="s">
        <v>706</v>
      </c>
      <c r="YZ26" s="756" t="s">
        <v>707</v>
      </c>
      <c r="ZA26" s="756" t="s">
        <v>708</v>
      </c>
      <c r="ZB26" s="756" t="s">
        <v>709</v>
      </c>
      <c r="ZC26" s="756" t="s">
        <v>710</v>
      </c>
      <c r="ZD26" s="756" t="s">
        <v>711</v>
      </c>
      <c r="ZE26">
        <v>18034</v>
      </c>
      <c r="ZF26">
        <v>9387</v>
      </c>
      <c r="ZG26">
        <v>13640</v>
      </c>
      <c r="ZH26">
        <v>13291</v>
      </c>
      <c r="ZI26">
        <v>16720</v>
      </c>
      <c r="ZJ26">
        <v>26393</v>
      </c>
      <c r="ZK26">
        <v>42394</v>
      </c>
      <c r="ZL26">
        <v>34188</v>
      </c>
      <c r="ZM26">
        <v>22783</v>
      </c>
      <c r="ZN26">
        <v>20713</v>
      </c>
      <c r="ZO26">
        <v>18595</v>
      </c>
      <c r="ZP26">
        <v>17972</v>
      </c>
      <c r="ZQ26">
        <v>24693</v>
      </c>
      <c r="ZR26">
        <v>36412</v>
      </c>
      <c r="ZS26" s="108">
        <v>34928.559999999998</v>
      </c>
      <c r="ZT26" s="108">
        <v>22728.2</v>
      </c>
      <c r="ZU26" s="108">
        <v>21715.3</v>
      </c>
      <c r="ZV26" s="108">
        <v>22386.03</v>
      </c>
      <c r="ZW26" s="108">
        <v>22450.91</v>
      </c>
      <c r="ZX26" s="108">
        <v>27359.599999999999</v>
      </c>
      <c r="ZY26" s="108">
        <v>39750.71</v>
      </c>
      <c r="ZZ26" s="108">
        <v>29896.21058192899</v>
      </c>
      <c r="AAA26" s="108">
        <v>27511.502076619774</v>
      </c>
      <c r="AAB26" s="108">
        <v>25590.614313495829</v>
      </c>
      <c r="AAC26" s="108">
        <v>29036.942398563049</v>
      </c>
      <c r="AAD26" s="108">
        <v>32056.71132092824</v>
      </c>
      <c r="AAE26" s="108">
        <v>37337.524752251185</v>
      </c>
      <c r="AAF26" s="108">
        <v>58537.218987150096</v>
      </c>
      <c r="AAG26" s="108">
        <v>38866.103897838031</v>
      </c>
      <c r="AAH26" s="108">
        <v>36131.257412447165</v>
      </c>
      <c r="AAI26" s="108">
        <v>36211.153055765884</v>
      </c>
      <c r="AAJ26" s="108">
        <v>38870.832766192172</v>
      </c>
      <c r="AAK26" s="108">
        <v>44392.829461461137</v>
      </c>
      <c r="AAL26" s="108">
        <v>46905.968746054801</v>
      </c>
      <c r="AAM26" s="108">
        <v>68691.922421185751</v>
      </c>
      <c r="AAN26" s="596">
        <f>'Tabla de Proyecciones'!AAN26*1.032493958</f>
        <v>57582.547185601747</v>
      </c>
      <c r="AAO26" s="596">
        <v>50814.240474400634</v>
      </c>
      <c r="AAP26" s="596">
        <v>58212.794612166566</v>
      </c>
      <c r="AAQ26" s="596">
        <v>54819.25404103141</v>
      </c>
      <c r="AAR26" s="596">
        <v>57456.223482375724</v>
      </c>
      <c r="AAS26" s="596">
        <v>62753.612470531451</v>
      </c>
      <c r="AAT26" s="596">
        <v>84024.17</v>
      </c>
      <c r="AAU26" s="596">
        <f t="shared" ca="1" si="2"/>
        <v>71936.616692940923</v>
      </c>
      <c r="AAV26" s="596">
        <v>104932.74699593673</v>
      </c>
      <c r="AAW26" s="596">
        <f t="shared" ca="1" si="2"/>
        <v>63732.924164999509</v>
      </c>
      <c r="AAX26" s="348">
        <v>0</v>
      </c>
      <c r="AAY26" s="596">
        <f t="shared" ca="1" si="2"/>
        <v>23768.030438379974</v>
      </c>
      <c r="AAZ26" s="596">
        <f t="shared" ca="1" si="2"/>
        <v>22146.454174349688</v>
      </c>
      <c r="ABA26" s="596">
        <f t="shared" ca="1" si="2"/>
        <v>30238.557172025736</v>
      </c>
      <c r="ABB26" s="596">
        <f t="shared" ca="1" si="16"/>
        <v>19456.221110354727</v>
      </c>
      <c r="ABC26" s="596">
        <f t="shared" ca="1" si="16"/>
        <v>17511.961247875155</v>
      </c>
      <c r="ABD26" s="596">
        <f t="shared" ca="1" si="16"/>
        <v>21414.547298774938</v>
      </c>
      <c r="ABE26" s="348">
        <v>0</v>
      </c>
      <c r="ABF26" s="596">
        <f t="shared" ca="1" si="2"/>
        <v>17882.742063695256</v>
      </c>
      <c r="ABG26" s="596">
        <f t="shared" ca="1" si="2"/>
        <v>16007.819802275662</v>
      </c>
      <c r="ABH26" s="596">
        <f t="shared" ca="1" si="2"/>
        <v>14009.207420474268</v>
      </c>
      <c r="ABI26">
        <v>0</v>
      </c>
      <c r="ABJ26">
        <v>0</v>
      </c>
      <c r="ABK26">
        <v>0</v>
      </c>
      <c r="ABL26">
        <v>0</v>
      </c>
      <c r="ABM26">
        <v>0</v>
      </c>
      <c r="ABN26">
        <v>0</v>
      </c>
      <c r="ABO26">
        <v>0</v>
      </c>
      <c r="ABP26">
        <v>0</v>
      </c>
      <c r="ABQ26">
        <v>0</v>
      </c>
      <c r="ABR26">
        <v>0</v>
      </c>
      <c r="ABS26">
        <v>0</v>
      </c>
      <c r="ABT26">
        <v>0</v>
      </c>
      <c r="ABU26">
        <v>0</v>
      </c>
      <c r="ABV26">
        <v>0</v>
      </c>
      <c r="ABW26">
        <v>0</v>
      </c>
      <c r="ABX26">
        <v>0</v>
      </c>
      <c r="ABY26">
        <v>0</v>
      </c>
      <c r="ABZ26">
        <v>0</v>
      </c>
      <c r="ACA26">
        <v>0</v>
      </c>
      <c r="ACB26">
        <v>0</v>
      </c>
      <c r="ACC26">
        <v>0</v>
      </c>
      <c r="ACD26">
        <v>0</v>
      </c>
      <c r="ACE26">
        <v>0</v>
      </c>
      <c r="ACF26">
        <v>0</v>
      </c>
      <c r="ACG26">
        <v>0</v>
      </c>
      <c r="ACH26">
        <v>0</v>
      </c>
      <c r="ACI26">
        <v>0</v>
      </c>
      <c r="ACJ26">
        <v>0</v>
      </c>
      <c r="ACK26">
        <v>0</v>
      </c>
      <c r="ACL26">
        <v>0</v>
      </c>
      <c r="ACM26">
        <v>0</v>
      </c>
    </row>
    <row r="27" spans="1:767">
      <c r="A27" s="601" t="s">
        <v>34</v>
      </c>
      <c r="B27" s="596">
        <f>$H$60*B$32</f>
        <v>0</v>
      </c>
      <c r="C27" s="596">
        <f t="shared" ref="C27:H27" si="29">$H$60*C$32</f>
        <v>10623.688695816003</v>
      </c>
      <c r="D27" s="596">
        <f t="shared" si="29"/>
        <v>9973.5823726392027</v>
      </c>
      <c r="E27" s="596">
        <f t="shared" si="29"/>
        <v>8197.6821727416027</v>
      </c>
      <c r="F27" s="596">
        <f t="shared" si="29"/>
        <v>10338.276163689603</v>
      </c>
      <c r="G27" s="596">
        <f t="shared" si="29"/>
        <v>17544.942599881204</v>
      </c>
      <c r="H27" s="596">
        <f t="shared" si="29"/>
        <v>22603.08691923241</v>
      </c>
      <c r="I27" s="596">
        <f>$O$60*I$32</f>
        <v>8281.4921484750012</v>
      </c>
      <c r="J27" s="596">
        <f t="shared" ref="J27:O27" si="30">$O$60*J$32</f>
        <v>5368.6914617700004</v>
      </c>
      <c r="K27" s="596">
        <f t="shared" si="30"/>
        <v>5471.4961918890003</v>
      </c>
      <c r="L27" s="596">
        <f t="shared" si="30"/>
        <v>5905.5606079470008</v>
      </c>
      <c r="M27" s="596">
        <f t="shared" si="30"/>
        <v>6876.4941701820007</v>
      </c>
      <c r="N27" s="596">
        <f t="shared" si="30"/>
        <v>10069.152177766502</v>
      </c>
      <c r="O27" s="596">
        <f t="shared" si="30"/>
        <v>15140.852196970502</v>
      </c>
      <c r="P27" s="596">
        <f>$V$60*P$32</f>
        <v>10951.261981441601</v>
      </c>
      <c r="Q27" s="596">
        <f t="shared" ref="Q27:V27" si="31">$V$60*Q$32</f>
        <v>7855.8895097155209</v>
      </c>
      <c r="R27" s="596">
        <f t="shared" si="31"/>
        <v>6750.3993412419204</v>
      </c>
      <c r="S27" s="596">
        <f t="shared" si="31"/>
        <v>7614.0635353619218</v>
      </c>
      <c r="T27" s="596">
        <f t="shared" si="31"/>
        <v>7655.5194166796809</v>
      </c>
      <c r="U27" s="596">
        <f t="shared" si="31"/>
        <v>10909.806100123842</v>
      </c>
      <c r="V27" s="596">
        <f t="shared" si="31"/>
        <v>17356.195645035521</v>
      </c>
      <c r="W27" s="596">
        <f t="shared" si="6"/>
        <v>9867.5950104900003</v>
      </c>
      <c r="X27" s="596">
        <f t="shared" si="7"/>
        <v>7078.520837178</v>
      </c>
      <c r="Y27" s="596">
        <f t="shared" si="7"/>
        <v>6082.4229181379997</v>
      </c>
      <c r="Z27" s="596">
        <f t="shared" si="7"/>
        <v>6860.6244173880004</v>
      </c>
      <c r="AA27" s="596">
        <f t="shared" si="7"/>
        <v>6897.9780893520001</v>
      </c>
      <c r="AB27" s="596">
        <f t="shared" si="7"/>
        <v>9830.2413385260006</v>
      </c>
      <c r="AC27" s="596">
        <f t="shared" si="7"/>
        <v>15638.737328928</v>
      </c>
      <c r="AD27" s="596">
        <f t="shared" si="8"/>
        <v>8657.3826454499995</v>
      </c>
      <c r="AE27" s="596">
        <f t="shared" si="9"/>
        <v>5612.37219774</v>
      </c>
      <c r="AF27" s="596">
        <f t="shared" si="9"/>
        <v>5719.8431547179998</v>
      </c>
      <c r="AG27" s="596">
        <f t="shared" si="9"/>
        <v>6173.6094175140006</v>
      </c>
      <c r="AH27" s="596">
        <f t="shared" si="9"/>
        <v>7188.6129000840001</v>
      </c>
      <c r="AI27" s="596">
        <f t="shared" si="9"/>
        <v>10526.183175123002</v>
      </c>
      <c r="AJ27" s="596">
        <f t="shared" si="9"/>
        <v>15828.083719371001</v>
      </c>
      <c r="AK27" s="596">
        <f t="shared" si="10"/>
        <v>8315.2635164812491</v>
      </c>
      <c r="AL27" s="596">
        <f t="shared" si="11"/>
        <v>5390.5846244774993</v>
      </c>
      <c r="AM27" s="596">
        <f t="shared" si="11"/>
        <v>5493.8085853717494</v>
      </c>
      <c r="AN27" s="596">
        <f>[3]Hoja1!F10</f>
        <v>10000</v>
      </c>
      <c r="AO27" s="596">
        <f>[3]Hoja1!G10</f>
        <v>12170</v>
      </c>
      <c r="AP27" s="596">
        <f>[3]Hoja1!H10</f>
        <v>13000</v>
      </c>
      <c r="AQ27" s="596">
        <f>[3]Hoja1!I10</f>
        <v>21000</v>
      </c>
      <c r="AR27" s="596">
        <f>[3]Hoja1!K10</f>
        <v>6000</v>
      </c>
      <c r="AS27" s="596">
        <f>[3]Hoja1!L10</f>
        <v>15000</v>
      </c>
      <c r="AT27" s="596">
        <f>[3]Hoja1!M10</f>
        <v>9000</v>
      </c>
      <c r="AU27" s="596">
        <f>[3]Hoja1!N10</f>
        <v>9000</v>
      </c>
      <c r="AV27" s="596">
        <f>[3]Hoja1!O10</f>
        <v>8000</v>
      </c>
      <c r="AW27" s="596">
        <f>[3]Hoja1!P10</f>
        <v>13000</v>
      </c>
      <c r="AX27" s="596">
        <f>[3]Hoja1!Q10</f>
        <v>25000</v>
      </c>
      <c r="AY27" s="596">
        <f>[3]Hoja1!S10</f>
        <v>4000</v>
      </c>
      <c r="AZ27" s="596">
        <f>[3]Hoja1!T10</f>
        <v>9000</v>
      </c>
      <c r="BA27" s="596">
        <f>[3]Hoja1!U10</f>
        <v>8000</v>
      </c>
      <c r="BB27" s="596">
        <f>[3]Hoja1!V10</f>
        <v>7500</v>
      </c>
      <c r="BC27" s="596">
        <f>[3]Hoja1!W10</f>
        <v>8000</v>
      </c>
      <c r="BD27" s="596">
        <f>[3]Hoja1!X10</f>
        <v>10500</v>
      </c>
      <c r="BE27" s="596">
        <f>[3]Hoja1!Y10</f>
        <v>18000</v>
      </c>
      <c r="BF27" s="596">
        <f>[3]Hoja1!AB10</f>
        <v>4000</v>
      </c>
      <c r="BG27" s="596">
        <f>[3]Hoja1!AC10</f>
        <v>6189</v>
      </c>
      <c r="BH27" s="596">
        <f>[3]Hoja1!AD10</f>
        <v>7000</v>
      </c>
      <c r="BI27" s="596">
        <f>[3]Hoja1!AE10</f>
        <v>8000</v>
      </c>
      <c r="BJ27" s="596">
        <f>[3]Hoja1!AF10</f>
        <v>9000</v>
      </c>
      <c r="BK27" s="596">
        <f>[3]Hoja1!AG10</f>
        <v>11000</v>
      </c>
      <c r="BL27" s="596">
        <f>[3]Hoja1!AH10</f>
        <v>19000</v>
      </c>
      <c r="BM27" s="596">
        <f>[3]Hoja1!AJ10</f>
        <v>4000</v>
      </c>
      <c r="BN27" s="596">
        <f>[3]Hoja1!AK10</f>
        <v>4000</v>
      </c>
      <c r="BO27" s="596">
        <f>[3]Hoja1!AL10</f>
        <v>7000</v>
      </c>
      <c r="BP27" s="596">
        <f>[3]Hoja1!AM10</f>
        <v>6500</v>
      </c>
      <c r="BQ27" s="596">
        <f>[3]Hoja1!AN10</f>
        <v>8500</v>
      </c>
      <c r="BR27" s="596">
        <f>[3]Hoja1!AO10</f>
        <v>12000</v>
      </c>
      <c r="BS27" s="596">
        <f>[3]Hoja1!AP10</f>
        <v>16000</v>
      </c>
      <c r="BT27" s="596">
        <f>[3]Hoja1!AR10</f>
        <v>4000</v>
      </c>
      <c r="BU27" s="596">
        <f>[3]Hoja1!AS10</f>
        <v>7000</v>
      </c>
      <c r="BV27" s="596">
        <f>[3]Hoja1!AT10</f>
        <v>6000</v>
      </c>
      <c r="BW27" s="596">
        <f>[3]Hoja1!AU10</f>
        <v>8000</v>
      </c>
      <c r="BX27" s="596">
        <f>[3]Hoja1!AV10</f>
        <v>10000</v>
      </c>
      <c r="BY27" s="596">
        <f>[3]Hoja1!AW10</f>
        <v>13000</v>
      </c>
      <c r="BZ27" s="596">
        <f>[3]Hoja1!AX10</f>
        <v>16000</v>
      </c>
      <c r="CA27" s="596">
        <f>[3]Hoja1!AZ10</f>
        <v>4300</v>
      </c>
      <c r="CB27" s="596">
        <f>[3]Hoja1!BA10</f>
        <v>9000</v>
      </c>
      <c r="CC27" s="596">
        <f>[3]Hoja1!BB10</f>
        <v>8500</v>
      </c>
      <c r="CD27" s="596">
        <f>[3]Hoja1!BC10</f>
        <v>7500</v>
      </c>
      <c r="CE27" s="596">
        <f>[3]Hoja1!BD10</f>
        <v>9000</v>
      </c>
      <c r="CF27" s="596">
        <f>[3]Hoja1!BE10</f>
        <v>10500</v>
      </c>
      <c r="CG27" s="596">
        <f>[3]Hoja1!BF10</f>
        <v>18000</v>
      </c>
      <c r="CH27" s="596">
        <f>[3]Hoja1!BH10</f>
        <v>4000</v>
      </c>
      <c r="CI27" s="596">
        <f>[3]Hoja1!BI10</f>
        <v>7500</v>
      </c>
      <c r="CJ27" s="596">
        <f>[3]Hoja1!BJ10</f>
        <v>8000</v>
      </c>
      <c r="CK27" s="596">
        <f>[3]Hoja1!BK10</f>
        <v>7000</v>
      </c>
      <c r="CL27" s="596">
        <f>[3]Hoja1!BL10</f>
        <v>9000</v>
      </c>
      <c r="CM27" s="596">
        <f>[3]Hoja1!BM10</f>
        <v>14000</v>
      </c>
      <c r="CN27" s="596">
        <f>[3]Hoja1!BN10</f>
        <v>20000</v>
      </c>
      <c r="CO27" s="596">
        <f>[3]Hoja1!BQ10</f>
        <v>4300</v>
      </c>
      <c r="CP27" s="596">
        <f>[3]Hoja1!BR10</f>
        <v>9000</v>
      </c>
      <c r="CQ27" s="596">
        <f>[3]Hoja1!BS10</f>
        <v>12000</v>
      </c>
      <c r="CR27" s="596">
        <f>[3]Hoja1!BT10</f>
        <v>13000</v>
      </c>
      <c r="CS27" s="596">
        <f>[3]Hoja1!BU10</f>
        <v>12000</v>
      </c>
      <c r="CT27" s="596">
        <f>[3]Hoja1!BV10</f>
        <v>14000</v>
      </c>
      <c r="CU27" s="596">
        <f>[3]Hoja1!BW10</f>
        <v>25000</v>
      </c>
      <c r="CV27" s="596">
        <f>[3]Hoja1!BY10</f>
        <v>4000</v>
      </c>
      <c r="CW27" s="596">
        <f>[3]Hoja1!BZ10</f>
        <v>8000</v>
      </c>
      <c r="CX27" s="596">
        <f>[3]Hoja1!CA10</f>
        <v>8000</v>
      </c>
      <c r="CY27" s="596">
        <f>[3]Hoja1!CB10</f>
        <v>8000</v>
      </c>
      <c r="CZ27" s="596">
        <f>[3]Hoja1!CC10</f>
        <v>10000</v>
      </c>
      <c r="DA27" s="596">
        <f>[3]Hoja1!CD10</f>
        <v>14000</v>
      </c>
      <c r="DB27" s="596">
        <f>[3]Hoja1!CE10</f>
        <v>20000</v>
      </c>
      <c r="DC27" s="596">
        <f>[3]Hoja1!CG10</f>
        <v>4500</v>
      </c>
      <c r="DD27" s="596">
        <f>[3]Hoja1!CH10</f>
        <v>9000</v>
      </c>
      <c r="DE27" s="596">
        <f>[3]Hoja1!CI10</f>
        <v>8500</v>
      </c>
      <c r="DF27" s="596">
        <f>[3]Hoja1!CJ10</f>
        <v>7500</v>
      </c>
      <c r="DG27" s="596">
        <f>[3]Hoja1!CK10</f>
        <v>9000</v>
      </c>
      <c r="DH27" s="596">
        <f>[3]Hoja1!CL10</f>
        <v>10500</v>
      </c>
      <c r="DI27" s="596">
        <f>[3]Hoja1!CM10</f>
        <v>18000</v>
      </c>
      <c r="DJ27" s="596">
        <f>[3]Hoja1!CO10</f>
        <v>4000</v>
      </c>
      <c r="DK27" s="596">
        <f>[3]Hoja1!CP10</f>
        <v>8000</v>
      </c>
      <c r="DL27" s="596">
        <f>[3]Hoja1!CQ10</f>
        <v>8000</v>
      </c>
      <c r="DM27" s="596">
        <f>[3]Hoja1!CR10</f>
        <v>8000</v>
      </c>
      <c r="DN27" s="596">
        <f>[3]Hoja1!CS10</f>
        <v>10000</v>
      </c>
      <c r="DO27" s="596">
        <f>[3]Hoja1!CT10</f>
        <v>14000</v>
      </c>
      <c r="DP27" s="596">
        <f>[3]Hoja1!CU10</f>
        <v>18000</v>
      </c>
      <c r="DQ27" s="596">
        <f>[3]Hoja1!CX10</f>
        <v>5000</v>
      </c>
      <c r="DR27" s="596">
        <f>[3]Hoja1!CY10</f>
        <v>14000</v>
      </c>
      <c r="DS27" s="596">
        <f>[3]Hoja1!CZ10</f>
        <v>8000</v>
      </c>
      <c r="DT27" s="596">
        <f>[3]Hoja1!DA10</f>
        <v>9000</v>
      </c>
      <c r="DU27" s="596">
        <f>[3]Hoja1!DB10</f>
        <v>12000</v>
      </c>
      <c r="DV27" s="596">
        <f>[3]Hoja1!DC10</f>
        <v>14000</v>
      </c>
      <c r="DW27" s="596">
        <f>[3]Hoja1!DD10</f>
        <v>20000</v>
      </c>
      <c r="DX27" s="596">
        <f>[3]Hoja1!DF10</f>
        <v>6000</v>
      </c>
      <c r="DY27" s="596">
        <f>[3]Hoja1!DG10</f>
        <v>9000</v>
      </c>
      <c r="DZ27" s="596">
        <f>[3]Hoja1!DH10</f>
        <v>8000</v>
      </c>
      <c r="EA27" s="596">
        <f>[3]Hoja1!DI10</f>
        <v>10000</v>
      </c>
      <c r="EB27" s="596">
        <f>[3]Hoja1!DJ10</f>
        <v>8000</v>
      </c>
      <c r="EC27" s="596">
        <f>[3]Hoja1!DK10</f>
        <v>12000</v>
      </c>
      <c r="ED27" s="596">
        <f>[3]Hoja1!DL10</f>
        <v>18000</v>
      </c>
      <c r="EE27" s="596">
        <f>[3]Hoja1!DN10</f>
        <v>4000</v>
      </c>
      <c r="EF27" s="596">
        <f>[3]Hoja1!DO10</f>
        <v>8000</v>
      </c>
      <c r="EG27" s="596">
        <f>[3]Hoja1!DP10</f>
        <v>8000</v>
      </c>
      <c r="EH27" s="596">
        <f>[3]Hoja1!DQ10</f>
        <v>8000</v>
      </c>
      <c r="EI27" s="596">
        <f>[3]Hoja1!DR10</f>
        <v>10000</v>
      </c>
      <c r="EJ27" s="596">
        <f>[3]Hoja1!DS10</f>
        <v>14000</v>
      </c>
      <c r="EK27" s="596">
        <f>[3]Hoja1!DT10</f>
        <v>20000</v>
      </c>
      <c r="EL27" s="596">
        <f>[3]Hoja1!DV10</f>
        <v>5000</v>
      </c>
      <c r="EM27" s="596">
        <f>[3]Hoja1!DW10</f>
        <v>9000</v>
      </c>
      <c r="EN27" s="596">
        <f>[3]Hoja1!DX10</f>
        <v>7000</v>
      </c>
      <c r="EO27" s="596">
        <f>[3]Hoja1!DY10</f>
        <v>7000</v>
      </c>
      <c r="EP27" s="596">
        <f>[3]Hoja1!DZ10</f>
        <v>9000</v>
      </c>
      <c r="EQ27" s="596">
        <f>[3]Hoja1!EA10</f>
        <v>15000</v>
      </c>
      <c r="ER27" s="596">
        <f>[3]Hoja1!EB10</f>
        <v>20000</v>
      </c>
      <c r="ES27" s="596">
        <f>[3]Hoja1!EE10</f>
        <v>4000</v>
      </c>
      <c r="ET27" s="596">
        <f>[3]Hoja1!EF10</f>
        <v>9000</v>
      </c>
      <c r="EU27" s="596">
        <f>[3]Hoja1!EG10</f>
        <v>10000</v>
      </c>
      <c r="EV27" s="596">
        <f>[3]Hoja1!EH10</f>
        <v>9000</v>
      </c>
      <c r="EW27" s="596">
        <f>[3]Hoja1!EI10</f>
        <v>10000</v>
      </c>
      <c r="EX27" s="596">
        <f>[3]Hoja1!EJ10</f>
        <v>20000</v>
      </c>
      <c r="EY27" s="596">
        <f>[3]Hoja1!EK10</f>
        <v>17000</v>
      </c>
      <c r="EZ27" s="596">
        <f>[3]Hoja1!EM10</f>
        <v>6000</v>
      </c>
      <c r="FA27" s="596">
        <f>[3]Hoja1!EN10</f>
        <v>9000</v>
      </c>
      <c r="FB27" s="596">
        <f>[3]Hoja1!EO10</f>
        <v>8000</v>
      </c>
      <c r="FC27" s="596">
        <f>[3]Hoja1!EP10</f>
        <v>10000</v>
      </c>
      <c r="FD27" s="596">
        <f>[3]Hoja1!EQ10</f>
        <v>9000</v>
      </c>
      <c r="FE27" s="596">
        <f>[3]Hoja1!ER10</f>
        <v>16000</v>
      </c>
      <c r="FF27" s="596">
        <f>[3]Hoja1!ES10</f>
        <v>19000</v>
      </c>
      <c r="FG27" s="596">
        <f>[3]Hoja1!EU10</f>
        <v>6000</v>
      </c>
      <c r="FH27" s="596">
        <f>[3]Hoja1!EV10</f>
        <v>8000</v>
      </c>
      <c r="FI27" s="596">
        <f>[3]Hoja1!EW10</f>
        <v>8000</v>
      </c>
      <c r="FJ27" s="596">
        <f>[3]Hoja1!EX10</f>
        <v>9000</v>
      </c>
      <c r="FK27" s="596">
        <f>[3]Hoja1!EY10</f>
        <v>10000</v>
      </c>
      <c r="FL27" s="596">
        <f>[3]Hoja1!EZ10</f>
        <v>16000</v>
      </c>
      <c r="FM27" s="596">
        <f>[3]Hoja1!FA10</f>
        <v>20000</v>
      </c>
      <c r="FN27" s="596">
        <f>[3]Hoja1!FC10</f>
        <v>7000</v>
      </c>
      <c r="FO27" s="596">
        <f>[3]Hoja1!FD10</f>
        <v>10000</v>
      </c>
      <c r="FP27" s="596">
        <f>[3]Hoja1!FE10</f>
        <v>10000</v>
      </c>
      <c r="FQ27" s="596">
        <f>[3]Hoja1!FF10</f>
        <v>10000</v>
      </c>
      <c r="FR27" s="596">
        <f>[3]Hoja1!FG10</f>
        <v>10000</v>
      </c>
      <c r="FS27" s="596">
        <f>[3]Hoja1!FH10</f>
        <v>18000</v>
      </c>
      <c r="FT27" s="596">
        <f>[3]Hoja1!FI10</f>
        <v>20000</v>
      </c>
      <c r="FU27" s="596">
        <f>[3]Hoja1!FK10</f>
        <v>6500</v>
      </c>
      <c r="FV27" s="596">
        <f>[3]Hoja1!FL10</f>
        <v>12000</v>
      </c>
      <c r="FW27" s="596">
        <f>[3]Hoja1!FM10</f>
        <v>12000</v>
      </c>
      <c r="FX27" s="596">
        <f>[3]Hoja1!FN10</f>
        <v>12000</v>
      </c>
      <c r="FY27" s="596">
        <f>[3]Hoja1!FO10</f>
        <v>12000</v>
      </c>
      <c r="FZ27" s="596">
        <f>[3]Hoja1!FP10</f>
        <v>16000</v>
      </c>
      <c r="GA27" s="596">
        <f>[3]Hoja1!FQ10</f>
        <v>20000</v>
      </c>
      <c r="GB27" s="596">
        <f>[3]Hoja1!FT10</f>
        <v>6000</v>
      </c>
      <c r="GC27" s="596">
        <f>[3]Hoja1!FU10</f>
        <v>9000</v>
      </c>
      <c r="GD27" s="596">
        <f>[3]Hoja1!FV10</f>
        <v>10000</v>
      </c>
      <c r="GE27" s="596">
        <f>[3]Hoja1!FW10</f>
        <v>10000</v>
      </c>
      <c r="GF27" s="596">
        <f>[3]Hoja1!FX10</f>
        <v>10000</v>
      </c>
      <c r="GG27" s="596">
        <f>[3]Hoja1!FY10</f>
        <v>12000</v>
      </c>
      <c r="GH27" s="596">
        <f>[3]Hoja1!FZ10</f>
        <v>18000</v>
      </c>
      <c r="GI27" s="596">
        <f>[3]Hoja1!GB10</f>
        <v>7000</v>
      </c>
      <c r="GJ27" s="596">
        <f>[3]Hoja1!GC10</f>
        <v>12000</v>
      </c>
      <c r="GK27" s="596">
        <f>[3]Hoja1!GD10</f>
        <v>11000</v>
      </c>
      <c r="GL27" s="596">
        <f>[3]Hoja1!GE10</f>
        <v>11000</v>
      </c>
      <c r="GM27" s="596">
        <f>[3]Hoja1!GF10</f>
        <v>11000</v>
      </c>
      <c r="GN27" s="596">
        <f>[3]Hoja1!GG10</f>
        <v>16000</v>
      </c>
      <c r="GO27" s="596">
        <f>[3]Hoja1!GH10</f>
        <v>20000</v>
      </c>
      <c r="GP27" s="596">
        <f>[3]Hoja1!GJ10</f>
        <v>7000</v>
      </c>
      <c r="GQ27" s="596">
        <f>[3]Hoja1!GK10</f>
        <v>12000</v>
      </c>
      <c r="GR27" s="596">
        <f>[3]Hoja1!GL10</f>
        <v>11000</v>
      </c>
      <c r="GS27" s="596">
        <f>[3]Hoja1!GM10</f>
        <v>12000</v>
      </c>
      <c r="GT27" s="596">
        <f>[3]Hoja1!GN10</f>
        <v>12000</v>
      </c>
      <c r="GU27" s="596">
        <f>[3]Hoja1!GO10</f>
        <v>16000</v>
      </c>
      <c r="GV27" s="596">
        <f>[3]Hoja1!GP10</f>
        <v>18000</v>
      </c>
      <c r="GW27" s="596">
        <f>[3]Hoja1!GR10</f>
        <v>7000</v>
      </c>
      <c r="GX27" s="596">
        <f>[3]Hoja1!GS10</f>
        <v>12000</v>
      </c>
      <c r="GY27" s="596">
        <f>[3]Hoja1!GT10</f>
        <v>12000</v>
      </c>
      <c r="GZ27" s="596">
        <f>[3]Hoja1!GU10</f>
        <v>12000</v>
      </c>
      <c r="HA27" s="596">
        <f>[3]Hoja1!GV10</f>
        <v>14000</v>
      </c>
      <c r="HB27" s="596">
        <f>[3]Hoja1!GW10</f>
        <v>18000</v>
      </c>
      <c r="HC27" s="596">
        <f>[3]Hoja1!GX10</f>
        <v>20000</v>
      </c>
      <c r="HD27" s="596">
        <f>[3]Hoja1!HA10</f>
        <v>7000</v>
      </c>
      <c r="HE27" s="596">
        <f>[3]Hoja1!HB10</f>
        <v>12000</v>
      </c>
      <c r="HF27" s="596">
        <f>[3]Hoja1!HC10</f>
        <v>11000</v>
      </c>
      <c r="HG27" s="596">
        <f>[3]Hoja1!HD10</f>
        <v>13000</v>
      </c>
      <c r="HH27" s="596">
        <f>[3]Hoja1!HE10</f>
        <v>13000</v>
      </c>
      <c r="HI27" s="596">
        <f>[3]Hoja1!HF10</f>
        <v>20000</v>
      </c>
      <c r="HJ27" s="596">
        <f>[3]Hoja1!HG10</f>
        <v>20000</v>
      </c>
      <c r="HK27" s="596">
        <f>[3]Hoja1!HI10</f>
        <v>6000</v>
      </c>
      <c r="HL27" s="596">
        <f>[3]Hoja1!HJ10</f>
        <v>9000</v>
      </c>
      <c r="HM27" s="596">
        <f>[3]Hoja1!HK10</f>
        <v>9000</v>
      </c>
      <c r="HN27" s="596">
        <f>[3]Hoja1!HL10</f>
        <v>10000</v>
      </c>
      <c r="HO27" s="596">
        <f>[3]Hoja1!HM10</f>
        <v>10000</v>
      </c>
      <c r="HP27" s="596">
        <f>[3]Hoja1!HN10</f>
        <v>18000</v>
      </c>
      <c r="HQ27" s="596">
        <f>[3]Hoja1!HO10</f>
        <v>23000</v>
      </c>
      <c r="HR27" s="596">
        <f>[3]Hoja1!HQ10</f>
        <v>6000</v>
      </c>
      <c r="HS27" s="596">
        <f>[3]Hoja1!HR10</f>
        <v>12000</v>
      </c>
      <c r="HT27" s="596">
        <f>[3]Hoja1!HS10</f>
        <v>12000</v>
      </c>
      <c r="HU27" s="596">
        <f>[3]Hoja1!HT10</f>
        <v>11000</v>
      </c>
      <c r="HV27" s="596">
        <f>[3]Hoja1!HU10</f>
        <v>12000</v>
      </c>
      <c r="HW27" s="596">
        <f>[3]Hoja1!HV10</f>
        <v>18000</v>
      </c>
      <c r="HX27" s="596">
        <f>[3]Hoja1!HW10</f>
        <v>21000</v>
      </c>
      <c r="HY27" s="596">
        <f>[3]Hoja1!HY10</f>
        <v>6000</v>
      </c>
      <c r="HZ27" s="596">
        <f>[3]Hoja1!HZ10</f>
        <v>10000</v>
      </c>
      <c r="IA27" s="596">
        <f>[3]Hoja1!IA10</f>
        <v>10000</v>
      </c>
      <c r="IB27" s="596">
        <f>[3]Hoja1!IB10</f>
        <v>11000</v>
      </c>
      <c r="IC27" s="596">
        <f>[3]Hoja1!IC10</f>
        <v>12000</v>
      </c>
      <c r="ID27" s="596">
        <f>[3]Hoja1!ID10</f>
        <v>16000</v>
      </c>
      <c r="IE27" s="596">
        <f>[3]Hoja1!IE10</f>
        <v>20000</v>
      </c>
      <c r="IF27" s="596">
        <f>[3]Hoja1!IH10</f>
        <v>6000</v>
      </c>
      <c r="IG27" s="596">
        <f>[3]Hoja1!II10</f>
        <v>11000</v>
      </c>
      <c r="IH27" s="596">
        <f>[3]Hoja1!IJ10</f>
        <v>10000</v>
      </c>
      <c r="II27" s="596">
        <f>[3]Hoja1!IK10</f>
        <v>12000</v>
      </c>
      <c r="IJ27" s="596">
        <f>[3]Hoja1!IL10</f>
        <v>12000</v>
      </c>
      <c r="IK27" s="596">
        <f>[3]Hoja1!IM10</f>
        <v>18000</v>
      </c>
      <c r="IL27" s="596">
        <f>[3]Hoja1!IN10</f>
        <v>23000</v>
      </c>
      <c r="IM27" s="596">
        <f>[3]Hoja1!IP10</f>
        <v>5000</v>
      </c>
      <c r="IN27" s="596">
        <f>[3]Hoja1!IQ10</f>
        <v>12000</v>
      </c>
      <c r="IO27" s="596">
        <f>[3]Hoja1!IR10</f>
        <v>12500</v>
      </c>
      <c r="IP27" s="596">
        <f>[3]Hoja1!IS10</f>
        <v>12500</v>
      </c>
      <c r="IQ27" s="596">
        <f>[3]Hoja1!IT10</f>
        <v>13000</v>
      </c>
      <c r="IR27" s="596">
        <f>[3]Hoja1!IU10</f>
        <v>17000</v>
      </c>
      <c r="IS27" s="596">
        <f>[3]Hoja1!IV10</f>
        <v>20000</v>
      </c>
      <c r="IT27" s="596">
        <f>[3]Hoja1!IX10</f>
        <v>8000</v>
      </c>
      <c r="IU27" s="596">
        <f>[3]Hoja1!IY10</f>
        <v>10000</v>
      </c>
      <c r="IV27" s="596">
        <f>[3]Hoja1!IZ10</f>
        <v>10000</v>
      </c>
      <c r="IW27" s="596">
        <f>[3]Hoja1!JA10</f>
        <v>10000</v>
      </c>
      <c r="IX27" s="596">
        <f>[3]Hoja1!JB10</f>
        <v>13000</v>
      </c>
      <c r="IY27" s="596">
        <f>[3]Hoja1!JC10</f>
        <v>17000</v>
      </c>
      <c r="IZ27" s="596">
        <f>[3]Hoja1!JD10</f>
        <v>22000</v>
      </c>
      <c r="JA27" s="596">
        <f>[3]Hoja1!JF10</f>
        <v>6000</v>
      </c>
      <c r="JB27" s="596">
        <f>[3]Hoja1!JG10</f>
        <v>7000</v>
      </c>
      <c r="JC27" s="596">
        <f>[3]Hoja1!JH10</f>
        <v>7000</v>
      </c>
      <c r="JD27" s="596">
        <f>[3]Hoja1!JI10</f>
        <v>10000</v>
      </c>
      <c r="JE27" s="596">
        <f>[3]Hoja1!JJ10</f>
        <v>12000</v>
      </c>
      <c r="JF27" s="596">
        <f>[3]Hoja1!JK10</f>
        <v>13000</v>
      </c>
      <c r="JG27" s="596">
        <f>[3]Hoja1!JL10</f>
        <v>15000</v>
      </c>
      <c r="JH27" s="596">
        <f>[3]Hoja1!JN10</f>
        <v>6000</v>
      </c>
      <c r="JI27" s="596">
        <f>[3]Hoja1!JO10</f>
        <v>10000</v>
      </c>
      <c r="JJ27" s="596">
        <f>[3]Hoja1!JP10</f>
        <v>9000</v>
      </c>
      <c r="JK27" s="596">
        <f>[3]Hoja1!JQ10</f>
        <v>8000</v>
      </c>
      <c r="JL27" s="596">
        <f>[3]Hoja1!JR10</f>
        <v>10000</v>
      </c>
      <c r="JM27" s="596">
        <f>[3]Hoja1!JS10</f>
        <v>15000</v>
      </c>
      <c r="JN27" s="596">
        <f>[3]Hoja1!JT10</f>
        <v>17000</v>
      </c>
      <c r="JO27" s="596">
        <f>[3]Hoja1!JW10</f>
        <v>10000</v>
      </c>
      <c r="JP27" s="596">
        <f>[3]Hoja1!JX10</f>
        <v>8000</v>
      </c>
      <c r="JQ27" s="596">
        <f>[3]Hoja1!JY10</f>
        <v>8000</v>
      </c>
      <c r="JR27" s="596">
        <f>[3]Hoja1!JZ10</f>
        <v>8000</v>
      </c>
      <c r="JS27" s="596">
        <f>[3]Hoja1!KA10</f>
        <v>10000</v>
      </c>
      <c r="JT27" s="596">
        <f>[3]Hoja1!KB10</f>
        <v>13000</v>
      </c>
      <c r="JU27" s="596">
        <f>[3]Hoja1!KC10</f>
        <v>18000</v>
      </c>
      <c r="JV27" s="596">
        <f>[3]Hoja1!KE10</f>
        <v>10000</v>
      </c>
      <c r="JW27" s="596">
        <f>[3]Hoja1!KF10</f>
        <v>8000</v>
      </c>
      <c r="JX27" s="596">
        <f>[3]Hoja1!KG10</f>
        <v>8000</v>
      </c>
      <c r="JY27" s="596">
        <f>[3]Hoja1!KH10</f>
        <v>8000</v>
      </c>
      <c r="JZ27" s="596">
        <f>[3]Hoja1!KI10</f>
        <v>10000</v>
      </c>
      <c r="KA27" s="596">
        <f>[3]Hoja1!KJ10</f>
        <v>15000</v>
      </c>
      <c r="KB27" s="596">
        <f>[3]Hoja1!KK10</f>
        <v>18000</v>
      </c>
      <c r="KC27" s="596">
        <f>[3]Hoja1!KM10</f>
        <v>10000</v>
      </c>
      <c r="KD27" s="596">
        <f>[3]Hoja1!KN10</f>
        <v>8000</v>
      </c>
      <c r="KE27" s="596">
        <f>[3]Hoja1!KO10</f>
        <v>8000</v>
      </c>
      <c r="KF27" s="596">
        <f>[3]Hoja1!KP10</f>
        <v>10000</v>
      </c>
      <c r="KG27" s="596">
        <f>[3]Hoja1!KQ10</f>
        <v>10000</v>
      </c>
      <c r="KH27" s="596">
        <f>[3]Hoja1!KR10</f>
        <v>14000</v>
      </c>
      <c r="KI27" s="596">
        <f>[3]Hoja1!KS10</f>
        <v>15000</v>
      </c>
      <c r="KJ27" s="596">
        <f>[3]Hoja1!KU10</f>
        <v>8000</v>
      </c>
      <c r="KK27" s="596">
        <f>[3]Hoja1!KV10</f>
        <v>8000</v>
      </c>
      <c r="KL27" s="596">
        <f>[3]Hoja1!KW10</f>
        <v>8000</v>
      </c>
      <c r="KM27" s="596">
        <f>[3]Hoja1!KX10</f>
        <v>10000</v>
      </c>
      <c r="KN27" s="596">
        <f>[3]Hoja1!KY10</f>
        <v>12000</v>
      </c>
      <c r="KO27" s="596">
        <f>[3]Hoja1!KZ10</f>
        <v>14000</v>
      </c>
      <c r="KP27" s="596">
        <f>[3]Hoja1!LA10</f>
        <v>25000</v>
      </c>
      <c r="KQ27" s="596">
        <f>[3]Hoja1!LD10</f>
        <v>6000</v>
      </c>
      <c r="KR27" s="596">
        <f>[3]Hoja1!LE10</f>
        <v>8000</v>
      </c>
      <c r="KS27" s="596">
        <f>[3]Hoja1!LF10</f>
        <v>8000</v>
      </c>
      <c r="KT27" s="596">
        <f>[3]Hoja1!LG10</f>
        <v>10000</v>
      </c>
      <c r="KU27" s="596">
        <f>[3]Hoja1!LH10</f>
        <v>12000</v>
      </c>
      <c r="KV27" s="596">
        <f>[3]Hoja1!LI10</f>
        <v>18000</v>
      </c>
      <c r="KW27" s="596">
        <f>[3]Hoja1!LJ10</f>
        <v>20000</v>
      </c>
      <c r="KX27" s="596">
        <f>[3]Hoja1!LL10</f>
        <v>6000</v>
      </c>
      <c r="KY27" s="596">
        <f>[3]Hoja1!LM10</f>
        <v>8000</v>
      </c>
      <c r="KZ27" s="596">
        <f>[3]Hoja1!LN10</f>
        <v>8000</v>
      </c>
      <c r="LA27" s="596">
        <f>[3]Hoja1!LO10</f>
        <v>10000</v>
      </c>
      <c r="LB27" s="596">
        <f>[3]Hoja1!LP10</f>
        <v>10000</v>
      </c>
      <c r="LC27" s="596">
        <f>[3]Hoja1!LQ10</f>
        <v>13000</v>
      </c>
      <c r="LD27" s="596">
        <f>[3]Hoja1!LR10</f>
        <v>15000</v>
      </c>
      <c r="LE27" s="596">
        <f>[3]Hoja1!LT10</f>
        <v>6000</v>
      </c>
      <c r="LF27" s="596">
        <f>[3]Hoja1!LU10</f>
        <v>6000</v>
      </c>
      <c r="LG27" s="596">
        <f>[3]Hoja1!LV10</f>
        <v>10000</v>
      </c>
      <c r="LH27" s="596">
        <f>[3]Hoja1!LW10</f>
        <v>10000</v>
      </c>
      <c r="LI27" s="596">
        <f>[3]Hoja1!LX10</f>
        <v>13000</v>
      </c>
      <c r="LJ27" s="596">
        <f>[3]Hoja1!LY10</f>
        <v>15000</v>
      </c>
      <c r="LK27" s="596">
        <f>[3]Hoja1!LZ10</f>
        <v>20000</v>
      </c>
      <c r="LL27" s="596">
        <f>[3]Hoja1!MB10</f>
        <v>10500</v>
      </c>
      <c r="LM27" s="596">
        <f>[3]Hoja1!MC10</f>
        <v>10500</v>
      </c>
      <c r="LN27" s="596">
        <f>[3]Hoja1!MD10</f>
        <v>8000</v>
      </c>
      <c r="LO27" s="596">
        <f>[3]Hoja1!ME10</f>
        <v>9000</v>
      </c>
      <c r="LP27" s="596">
        <f>[3]Hoja1!MF10</f>
        <v>9000</v>
      </c>
      <c r="LQ27" s="596">
        <f>[3]Hoja1!MG10</f>
        <v>15000</v>
      </c>
      <c r="LR27" s="596">
        <f>[3]Hoja1!MH10</f>
        <v>18000</v>
      </c>
      <c r="LS27" s="596">
        <f>[3]Hoja1!MK10</f>
        <v>6000</v>
      </c>
      <c r="LT27" s="596">
        <f>[3]Hoja1!ML10</f>
        <v>15000</v>
      </c>
      <c r="LU27" s="596">
        <f>[3]Hoja1!MM10</f>
        <v>10000</v>
      </c>
      <c r="LV27" s="596">
        <f>[3]Hoja1!MN10</f>
        <v>12000</v>
      </c>
      <c r="LW27" s="596">
        <f>[3]Hoja1!MO10</f>
        <v>12000</v>
      </c>
      <c r="LX27" s="596">
        <f>[3]Hoja1!MP10</f>
        <v>15000</v>
      </c>
      <c r="LY27" s="596">
        <f>[3]Hoja1!MQ10</f>
        <v>25000</v>
      </c>
      <c r="LZ27" s="596">
        <f>[3]Hoja1!MS10</f>
        <v>10000</v>
      </c>
      <c r="MA27" s="596">
        <f>[3]Hoja1!MT10</f>
        <v>17000</v>
      </c>
      <c r="MB27" s="596">
        <f>[3]Hoja1!MU10</f>
        <v>18000</v>
      </c>
      <c r="MC27" s="596">
        <f>[3]Hoja1!MV10</f>
        <v>20000</v>
      </c>
      <c r="MD27" s="596">
        <f>[3]Hoja1!MW10</f>
        <v>25000</v>
      </c>
      <c r="ME27" s="596">
        <f>[3]Hoja1!MX10</f>
        <v>25000</v>
      </c>
      <c r="MF27" s="596">
        <f>[3]Hoja1!MY10</f>
        <v>45000</v>
      </c>
      <c r="MG27" s="596">
        <f>[3]Hoja1!NA10</f>
        <v>15000</v>
      </c>
      <c r="MH27" s="596">
        <f>[3]Hoja1!NB10</f>
        <v>20000</v>
      </c>
      <c r="MI27" s="596">
        <f>[3]Hoja1!NC10</f>
        <v>23000</v>
      </c>
      <c r="MJ27" s="596">
        <f>[3]Hoja1!ND10</f>
        <v>25000</v>
      </c>
      <c r="MK27" s="596">
        <f>[3]Hoja1!NE10</f>
        <v>27000</v>
      </c>
      <c r="ML27" s="596">
        <f>[3]Hoja1!NF10</f>
        <v>30000</v>
      </c>
      <c r="MM27" s="596">
        <f>[3]Hoja1!NG10</f>
        <v>30000</v>
      </c>
      <c r="MN27" s="596">
        <f>[3]Hoja1!NI10</f>
        <v>50000</v>
      </c>
      <c r="MO27" s="596">
        <f>[3]Hoja1!NJ10</f>
        <v>48000</v>
      </c>
      <c r="MP27" s="596">
        <f>[3]Hoja1!NK10</f>
        <v>55000</v>
      </c>
      <c r="MQ27" s="596">
        <f>[3]Hoja1!NL10</f>
        <v>60000</v>
      </c>
      <c r="MR27" s="596">
        <f>[3]Hoja1!NM10</f>
        <v>65000</v>
      </c>
      <c r="MS27" s="596">
        <f>[3]Hoja1!NN10</f>
        <v>70000</v>
      </c>
      <c r="MT27" s="596">
        <f>[3]Hoja1!NO10</f>
        <v>75000</v>
      </c>
      <c r="MU27" s="596">
        <f>[3]Hoja1!NQ10</f>
        <v>30000</v>
      </c>
      <c r="MV27" s="596">
        <f>[3]Hoja1!NR10</f>
        <v>0</v>
      </c>
      <c r="MW27" s="596">
        <f>[3]Hoja1!NS10</f>
        <v>20000</v>
      </c>
      <c r="MX27" s="596">
        <f>[3]Hoja1!NT10</f>
        <v>28000</v>
      </c>
      <c r="MY27" s="596">
        <f>[3]Hoja1!NU10</f>
        <v>30000</v>
      </c>
      <c r="MZ27" s="596">
        <f>[3]Hoja1!NV10</f>
        <v>35000</v>
      </c>
      <c r="NA27" s="596">
        <f>[3]Hoja1!NW10</f>
        <v>45000</v>
      </c>
      <c r="NB27" s="596">
        <f>[3]Hoja1!NZ10</f>
        <v>30000</v>
      </c>
      <c r="NC27" s="596">
        <f>[3]Hoja1!OA10</f>
        <v>0</v>
      </c>
      <c r="ND27" s="596">
        <f>[3]Hoja1!OB10</f>
        <v>15000</v>
      </c>
      <c r="NE27" s="596">
        <f>[3]Hoja1!OC10</f>
        <v>16000</v>
      </c>
      <c r="NF27" s="596">
        <f>[3]Hoja1!OD10</f>
        <v>17500</v>
      </c>
      <c r="NG27" s="596">
        <f>[3]Hoja1!OE10</f>
        <v>19500</v>
      </c>
      <c r="NH27" s="596">
        <f>[3]Hoja1!OF10</f>
        <v>22000</v>
      </c>
      <c r="NI27" s="596">
        <f>[3]Hoja1!OH10</f>
        <v>5000</v>
      </c>
      <c r="NJ27" s="596">
        <f>[3]Hoja1!OI10</f>
        <v>8000</v>
      </c>
      <c r="NK27" s="596">
        <f>[3]Hoja1!OJ10</f>
        <v>8000</v>
      </c>
      <c r="NL27" s="596">
        <f>[3]Hoja1!OK10</f>
        <v>9000</v>
      </c>
      <c r="NM27" s="596">
        <f>[3]Hoja1!OL10</f>
        <v>10000</v>
      </c>
      <c r="NN27" s="596">
        <f>[3]Hoja1!OM10</f>
        <v>12000</v>
      </c>
      <c r="NO27" s="596">
        <f>[3]Hoja1!ON10</f>
        <v>15000</v>
      </c>
      <c r="NP27" s="596">
        <f>[3]Hoja1!OP10</f>
        <v>5000</v>
      </c>
      <c r="NQ27" s="596">
        <f>[3]Hoja1!OQ10</f>
        <v>12000</v>
      </c>
      <c r="NR27" s="596">
        <f>[3]Hoja1!OR10</f>
        <v>12000</v>
      </c>
      <c r="NS27" s="596">
        <f>[3]Hoja1!OS10</f>
        <v>12000</v>
      </c>
      <c r="NT27" s="596">
        <f>[3]Hoja1!OT10</f>
        <v>13500</v>
      </c>
      <c r="NU27" s="596">
        <f>[3]Hoja1!OU10</f>
        <v>13500</v>
      </c>
      <c r="NV27" s="596">
        <f>[3]Hoja1!OV10</f>
        <v>17000</v>
      </c>
      <c r="NW27" s="596">
        <f>[3]Hoja1!OX10</f>
        <v>6000</v>
      </c>
      <c r="NX27" s="596">
        <f>[3]Hoja1!OY10</f>
        <v>8000</v>
      </c>
      <c r="NY27" s="596">
        <f>[3]Hoja1!OZ10</f>
        <v>8000</v>
      </c>
      <c r="NZ27" s="596">
        <f>[3]Hoja1!PA10</f>
        <v>8000</v>
      </c>
      <c r="OA27" s="596">
        <f>[3]Hoja1!PB10</f>
        <v>12000</v>
      </c>
      <c r="OB27" s="596">
        <f>[3]Hoja1!PC10</f>
        <v>13000</v>
      </c>
      <c r="OC27" s="596">
        <f>[3]Hoja1!PD10</f>
        <v>15000</v>
      </c>
      <c r="OD27" s="596">
        <f>[3]Hoja1!PF10</f>
        <v>9000</v>
      </c>
      <c r="OE27" s="596">
        <f>[3]Hoja1!PG10</f>
        <v>10000</v>
      </c>
      <c r="OF27" s="596">
        <f>[3]Hoja1!PH10</f>
        <v>12000</v>
      </c>
      <c r="OG27" s="596">
        <f>[3]Hoja1!PI10</f>
        <v>12000</v>
      </c>
      <c r="OH27" s="596">
        <f>[3]Hoja1!PJ10</f>
        <v>12000</v>
      </c>
      <c r="OI27" s="596">
        <f>[3]Hoja1!PK10</f>
        <v>15000</v>
      </c>
      <c r="OJ27" s="596">
        <f>[3]Hoja1!PL10</f>
        <v>20000</v>
      </c>
      <c r="OK27">
        <f>[2]SUC!B56</f>
        <v>8285.7768749999996</v>
      </c>
      <c r="OL27">
        <f>[2]SUC!C56</f>
        <v>9411.1121250000015</v>
      </c>
      <c r="OM27">
        <f>[2]SUC!D56</f>
        <v>9806.3775000000005</v>
      </c>
      <c r="ON27">
        <f>[2]SUC!E56</f>
        <v>9956.7720000000008</v>
      </c>
      <c r="OO27">
        <f>[2]SUC!F56</f>
        <v>11365.875</v>
      </c>
      <c r="OP27">
        <f>[2]SUC!G56</f>
        <v>14037.704999999998</v>
      </c>
      <c r="OQ27">
        <f>[2]SUC!H56</f>
        <v>21281.602500000001</v>
      </c>
      <c r="OR27" s="712">
        <v>15615.71</v>
      </c>
      <c r="OS27" s="712">
        <v>11574.94</v>
      </c>
      <c r="OT27" s="712">
        <v>11383.39</v>
      </c>
      <c r="OU27" s="712">
        <v>24009.200000000001</v>
      </c>
      <c r="OV27" s="712">
        <v>11344.62</v>
      </c>
      <c r="OW27" s="712">
        <v>13030.53</v>
      </c>
      <c r="OX27" s="712">
        <v>19861.75</v>
      </c>
      <c r="OY27" s="741">
        <v>11088</v>
      </c>
      <c r="OZ27" s="741">
        <v>12002</v>
      </c>
      <c r="PA27" s="741">
        <v>11252</v>
      </c>
      <c r="PB27" s="741">
        <v>10479</v>
      </c>
      <c r="PC27" s="741">
        <v>11287</v>
      </c>
      <c r="PD27" s="741">
        <v>14435</v>
      </c>
      <c r="PE27" s="741">
        <v>21644</v>
      </c>
      <c r="PF27" s="712">
        <v>11030.72</v>
      </c>
      <c r="PG27" s="712">
        <v>8159.4520000000002</v>
      </c>
      <c r="PH27" s="712">
        <v>10490.55</v>
      </c>
      <c r="PI27" s="712">
        <v>9577.7389999999996</v>
      </c>
      <c r="PJ27" s="712">
        <v>10573.15</v>
      </c>
      <c r="PK27" s="712">
        <v>12974.91</v>
      </c>
      <c r="PL27" s="712">
        <v>18620.84</v>
      </c>
      <c r="PM27" s="712">
        <v>6396.79</v>
      </c>
      <c r="PN27" s="712">
        <v>8328.73</v>
      </c>
      <c r="PO27" s="712">
        <v>8467.9500000000007</v>
      </c>
      <c r="PP27" s="712">
        <v>8039.01</v>
      </c>
      <c r="PQ27" s="712">
        <v>9319.39</v>
      </c>
      <c r="PR27" s="712">
        <v>11363.98</v>
      </c>
      <c r="PS27" s="712">
        <v>19227.34</v>
      </c>
      <c r="PT27" s="717">
        <v>7390.1792500000001</v>
      </c>
      <c r="PU27" s="717">
        <v>9771.6311800000003</v>
      </c>
      <c r="PV27" s="717">
        <v>9627.6970700000002</v>
      </c>
      <c r="PW27" s="717">
        <v>9185.66885</v>
      </c>
      <c r="PX27" s="717">
        <v>10154.4033</v>
      </c>
      <c r="PY27" s="717">
        <v>12445.1981</v>
      </c>
      <c r="PZ27" s="717">
        <v>19505.850299999998</v>
      </c>
      <c r="QA27" s="108">
        <v>7296.01</v>
      </c>
      <c r="QB27" s="108">
        <v>9403</v>
      </c>
      <c r="QC27" s="108">
        <v>9373.44</v>
      </c>
      <c r="QD27" s="108">
        <v>9411.7199999999993</v>
      </c>
      <c r="QE27" s="108">
        <v>10952.99</v>
      </c>
      <c r="QF27" s="108">
        <v>14270.15</v>
      </c>
      <c r="QG27" s="108">
        <v>21926.720000000001</v>
      </c>
      <c r="QH27" s="108">
        <v>7638.29</v>
      </c>
      <c r="QI27" s="108">
        <v>15290.42</v>
      </c>
      <c r="QJ27" s="108">
        <v>14773.47</v>
      </c>
      <c r="QK27" s="108">
        <v>14469.76</v>
      </c>
      <c r="QL27" s="108">
        <v>18064.7</v>
      </c>
      <c r="QM27" s="108">
        <v>10250.530000000001</v>
      </c>
      <c r="QN27" s="108">
        <v>17581.96</v>
      </c>
      <c r="QO27" s="596">
        <v>9167.4515630000005</v>
      </c>
      <c r="QP27" s="596">
        <v>10563.3596</v>
      </c>
      <c r="QQ27" s="596">
        <v>10621.130160000001</v>
      </c>
      <c r="QR27" s="596">
        <v>10592.599759999999</v>
      </c>
      <c r="QS27" s="596">
        <v>11933.342479999999</v>
      </c>
      <c r="QT27" s="596">
        <v>12555.764579999999</v>
      </c>
      <c r="QU27" s="596">
        <v>17934.686450000001</v>
      </c>
      <c r="QV27" s="712">
        <v>7465.49</v>
      </c>
      <c r="QW27" s="712">
        <v>10970.72</v>
      </c>
      <c r="QX27" s="712">
        <v>10947.28</v>
      </c>
      <c r="QY27" s="712">
        <v>9817.82</v>
      </c>
      <c r="QZ27" s="712">
        <v>10991.97</v>
      </c>
      <c r="RA27" s="712">
        <v>12004.14</v>
      </c>
      <c r="RB27" s="712">
        <v>16924.3</v>
      </c>
      <c r="RC27" s="108">
        <v>7222.6</v>
      </c>
      <c r="RD27" s="108">
        <v>10397.040000000001</v>
      </c>
      <c r="RE27" s="108">
        <v>11076.44</v>
      </c>
      <c r="RF27" s="108">
        <v>10684.43</v>
      </c>
      <c r="RG27" s="108">
        <v>11004</v>
      </c>
      <c r="RH27" s="108">
        <v>12742.81</v>
      </c>
      <c r="RI27" s="108">
        <v>19495.810000000001</v>
      </c>
      <c r="RJ27" s="108">
        <v>5473.38</v>
      </c>
      <c r="RK27" s="108">
        <v>8242.74</v>
      </c>
      <c r="RL27" s="108">
        <v>8017.79</v>
      </c>
      <c r="RM27" s="108">
        <v>7010.69</v>
      </c>
      <c r="RN27" s="108">
        <v>8936.4500000000007</v>
      </c>
      <c r="RO27" s="108">
        <v>12832.24</v>
      </c>
      <c r="RP27" s="108">
        <v>22774.73</v>
      </c>
      <c r="RQ27">
        <v>8510.6724849999991</v>
      </c>
      <c r="RR27">
        <v>11427.25129</v>
      </c>
      <c r="RS27">
        <v>11526.17698</v>
      </c>
      <c r="RT27">
        <v>10111.004800000001</v>
      </c>
      <c r="RU27">
        <v>12979.41653</v>
      </c>
      <c r="RV27">
        <v>17045.613399999998</v>
      </c>
      <c r="RW27">
        <v>29300.062969999999</v>
      </c>
      <c r="RX27">
        <v>11396.83612</v>
      </c>
      <c r="RY27">
        <v>14923.69535</v>
      </c>
      <c r="RZ27">
        <v>16831.87644</v>
      </c>
      <c r="SA27">
        <v>18320.142459999999</v>
      </c>
      <c r="SB27">
        <v>19840.439910000001</v>
      </c>
      <c r="SC27">
        <v>24015.311239999999</v>
      </c>
      <c r="SD27">
        <v>36287.96875</v>
      </c>
      <c r="SE27">
        <v>8409.0210229999993</v>
      </c>
      <c r="SF27">
        <v>10363.99829</v>
      </c>
      <c r="SG27">
        <v>10832.629660000001</v>
      </c>
      <c r="SH27">
        <v>12041.09584</v>
      </c>
      <c r="SI27">
        <v>15758.47536</v>
      </c>
      <c r="SJ27">
        <v>19459.913390000002</v>
      </c>
      <c r="SK27">
        <v>27459.133170000001</v>
      </c>
      <c r="SL27" s="108">
        <v>7240.06</v>
      </c>
      <c r="SM27" s="108">
        <v>9074.9699999999993</v>
      </c>
      <c r="SN27" s="108">
        <v>9359.25</v>
      </c>
      <c r="SO27" s="108">
        <v>9358.01</v>
      </c>
      <c r="SP27" s="108">
        <v>11683.49</v>
      </c>
      <c r="SQ27" s="108">
        <v>14355.54</v>
      </c>
      <c r="SR27" s="108">
        <v>18944.349999999999</v>
      </c>
      <c r="SS27" s="108">
        <v>6147.12</v>
      </c>
      <c r="ST27" s="108">
        <v>8867.82</v>
      </c>
      <c r="SU27" s="108">
        <v>8909.68</v>
      </c>
      <c r="SV27" s="108">
        <v>9987.4699999999993</v>
      </c>
      <c r="SW27" s="108">
        <v>13656.4</v>
      </c>
      <c r="SX27" s="108">
        <v>16797.919999999998</v>
      </c>
      <c r="SY27" s="108">
        <v>21259.119999999999</v>
      </c>
      <c r="SZ27" s="108">
        <v>7140.89</v>
      </c>
      <c r="TA27" s="108">
        <v>10083.1</v>
      </c>
      <c r="TB27" s="108">
        <v>10138.07</v>
      </c>
      <c r="TC27" s="108">
        <v>11170.33</v>
      </c>
      <c r="TD27" s="108">
        <v>15083.82</v>
      </c>
      <c r="TE27" s="108">
        <v>17996.25</v>
      </c>
      <c r="TF27" s="108">
        <v>26697.91</v>
      </c>
      <c r="TG27" s="108">
        <v>10513.38</v>
      </c>
      <c r="TH27" s="108">
        <v>13828.57</v>
      </c>
      <c r="TI27" s="108">
        <v>14558.1</v>
      </c>
      <c r="TJ27" s="108">
        <v>14464.96</v>
      </c>
      <c r="TK27" s="108">
        <v>17040.169999999998</v>
      </c>
      <c r="TL27" s="108">
        <v>19593.36</v>
      </c>
      <c r="TM27" s="108">
        <v>28831.38</v>
      </c>
      <c r="TN27" s="596">
        <v>8394.2226910000009</v>
      </c>
      <c r="TO27" s="596">
        <v>10660.00373</v>
      </c>
      <c r="TP27" s="596">
        <v>10953.25224</v>
      </c>
      <c r="TQ27" s="596">
        <v>10838.23792</v>
      </c>
      <c r="TR27" s="596">
        <v>13684.53368</v>
      </c>
      <c r="TS27" s="596">
        <v>18252.190350000001</v>
      </c>
      <c r="TT27" s="596">
        <v>25929.152099999999</v>
      </c>
      <c r="TU27" s="108">
        <v>8961.4500000000007</v>
      </c>
      <c r="TV27" s="108">
        <v>10075.219999999999</v>
      </c>
      <c r="TW27" s="108">
        <v>9542.82</v>
      </c>
      <c r="TX27" s="108">
        <v>9914.98</v>
      </c>
      <c r="TY27" s="108">
        <v>14794.51</v>
      </c>
      <c r="TZ27" s="108">
        <v>19519.009999999998</v>
      </c>
      <c r="UA27" s="108">
        <v>27329.119999999999</v>
      </c>
      <c r="UB27" s="108">
        <v>8743.98</v>
      </c>
      <c r="UC27" s="108">
        <v>12877.98</v>
      </c>
      <c r="UD27" s="108">
        <v>13999.78</v>
      </c>
      <c r="UE27" s="108">
        <v>14569.22</v>
      </c>
      <c r="UF27" s="108">
        <v>20183.2</v>
      </c>
      <c r="UG27" s="108">
        <v>24766.83</v>
      </c>
      <c r="UH27" s="108">
        <v>29220.46</v>
      </c>
      <c r="UI27" s="108">
        <v>11598.19</v>
      </c>
      <c r="UJ27" s="108">
        <v>15191.28</v>
      </c>
      <c r="UK27" s="108">
        <v>14801.34</v>
      </c>
      <c r="UL27" s="108">
        <v>15441.12</v>
      </c>
      <c r="UM27" s="108">
        <v>16684.54</v>
      </c>
      <c r="UN27" s="108">
        <v>20709.03</v>
      </c>
      <c r="UO27" s="108">
        <v>28148.28</v>
      </c>
      <c r="UP27" s="108">
        <v>11828.88</v>
      </c>
      <c r="UQ27" s="108">
        <v>16193.5</v>
      </c>
      <c r="UR27" s="108">
        <v>15417.58</v>
      </c>
      <c r="US27" s="108">
        <v>14890.44</v>
      </c>
      <c r="UT27" s="108">
        <v>17305.7</v>
      </c>
      <c r="UU27" s="108">
        <v>21906.01</v>
      </c>
      <c r="UV27" s="108">
        <v>28407.31</v>
      </c>
      <c r="UW27" s="596">
        <v>11125.90972</v>
      </c>
      <c r="UX27" s="596">
        <v>15157.335789999999</v>
      </c>
      <c r="UY27" s="596">
        <v>14323.627350000001</v>
      </c>
      <c r="UZ27" s="596">
        <v>14059.768599999999</v>
      </c>
      <c r="VA27" s="596">
        <v>17033.062160000001</v>
      </c>
      <c r="VB27" s="596">
        <v>20088.274119999998</v>
      </c>
      <c r="VC27" s="596">
        <v>26344.444820000001</v>
      </c>
      <c r="VD27" s="108">
        <v>10547.61</v>
      </c>
      <c r="VE27" s="108">
        <v>15562.77</v>
      </c>
      <c r="VF27" s="108">
        <v>14438.31</v>
      </c>
      <c r="VG27" s="108">
        <v>14868.09</v>
      </c>
      <c r="VH27" s="108">
        <v>15235.66</v>
      </c>
      <c r="VI27" s="108">
        <v>18240.98</v>
      </c>
      <c r="VJ27" s="108">
        <v>25413.64</v>
      </c>
      <c r="VK27" s="108">
        <v>10739.66</v>
      </c>
      <c r="VL27" s="108">
        <v>14804.3</v>
      </c>
      <c r="VM27" s="108">
        <v>14183.19</v>
      </c>
      <c r="VN27" s="108">
        <v>14427.98</v>
      </c>
      <c r="VO27" s="108">
        <v>15646.99</v>
      </c>
      <c r="VP27" s="108">
        <v>16906.189999999999</v>
      </c>
      <c r="VQ27" s="108">
        <v>22630.2</v>
      </c>
      <c r="VR27" s="108">
        <v>11292.439909999999</v>
      </c>
      <c r="VS27" s="108">
        <v>16757.144250000001</v>
      </c>
      <c r="VT27" s="108">
        <v>15794.450570000001</v>
      </c>
      <c r="VU27" s="108">
        <v>14580.900079999999</v>
      </c>
      <c r="VV27" s="108">
        <v>16411.365419999998</v>
      </c>
      <c r="VW27" s="108">
        <v>20071.022509999999</v>
      </c>
      <c r="VX27" s="108">
        <v>26997.046890000001</v>
      </c>
      <c r="VY27" s="752">
        <v>14967.79</v>
      </c>
      <c r="VZ27" s="752">
        <v>14966.8</v>
      </c>
      <c r="WA27" s="752">
        <v>13947.96</v>
      </c>
      <c r="WB27" s="752">
        <v>13682.01</v>
      </c>
      <c r="WC27" s="752">
        <v>17616.36</v>
      </c>
      <c r="WD27" s="752">
        <v>20058.77</v>
      </c>
      <c r="WE27" s="752">
        <v>24071.51</v>
      </c>
      <c r="WF27" s="108">
        <v>10176.94</v>
      </c>
      <c r="WG27" s="108">
        <v>15029.14</v>
      </c>
      <c r="WH27" s="108">
        <v>14781.6</v>
      </c>
      <c r="WI27" s="108">
        <v>14607.67</v>
      </c>
      <c r="WJ27" s="108">
        <v>17534.310000000001</v>
      </c>
      <c r="WK27" s="108">
        <v>22277.56</v>
      </c>
      <c r="WL27" s="108">
        <v>27549.200000000001</v>
      </c>
      <c r="WM27" s="108">
        <v>8071.22</v>
      </c>
      <c r="WN27" s="108">
        <v>11933.81</v>
      </c>
      <c r="WO27" s="108">
        <v>10714.67</v>
      </c>
      <c r="WP27" s="108">
        <v>11381.58</v>
      </c>
      <c r="WQ27" s="108">
        <v>13843.65</v>
      </c>
      <c r="WR27" s="108">
        <v>17615.27</v>
      </c>
      <c r="WS27" s="108">
        <v>22674.98</v>
      </c>
      <c r="WT27" s="108">
        <v>8085.6830229999996</v>
      </c>
      <c r="WU27" s="108">
        <v>11660.534019999999</v>
      </c>
      <c r="WV27" s="108">
        <v>10285.31242</v>
      </c>
      <c r="WW27" s="108">
        <v>10590.40531</v>
      </c>
      <c r="WX27" s="108">
        <v>13208.681399999999</v>
      </c>
      <c r="WY27" s="108">
        <v>17111.894120000001</v>
      </c>
      <c r="WZ27" s="108">
        <v>21038.29578</v>
      </c>
      <c r="XA27" s="108">
        <v>8417.07</v>
      </c>
      <c r="XB27" s="108">
        <v>12730.94</v>
      </c>
      <c r="XC27" s="108">
        <v>10949.31</v>
      </c>
      <c r="XD27" s="108">
        <v>11654.24</v>
      </c>
      <c r="XE27" s="108">
        <v>15958.68</v>
      </c>
      <c r="XF27" s="108">
        <v>19375.04</v>
      </c>
      <c r="XG27" s="108">
        <v>24827.39</v>
      </c>
      <c r="XH27" s="108">
        <v>8279.463135</v>
      </c>
      <c r="XI27" s="108">
        <v>12062.68809</v>
      </c>
      <c r="XJ27" s="108">
        <v>10184.536910000001</v>
      </c>
      <c r="XK27" s="108">
        <v>10130.516600000001</v>
      </c>
      <c r="XL27" s="108">
        <v>13161.88349</v>
      </c>
      <c r="XM27" s="108">
        <v>16429.62256</v>
      </c>
      <c r="XN27" s="108">
        <v>20590.476750000002</v>
      </c>
      <c r="XO27" s="108">
        <v>29563.450239999998</v>
      </c>
      <c r="XP27" s="108">
        <v>9542.8463549999997</v>
      </c>
      <c r="XQ27" s="108">
        <v>14655.4642</v>
      </c>
      <c r="XR27" s="108">
        <v>12576.00542</v>
      </c>
      <c r="XS27" s="108">
        <v>12972.90806</v>
      </c>
      <c r="XT27" s="108">
        <v>15045.035449999999</v>
      </c>
      <c r="XU27" s="108">
        <v>19280.781739999999</v>
      </c>
      <c r="XV27" s="108">
        <v>10544.015230000001</v>
      </c>
      <c r="XW27" s="108">
        <v>15099.54414</v>
      </c>
      <c r="XX27" s="108">
        <v>13165.403130000001</v>
      </c>
      <c r="XY27" s="108">
        <v>13038.61563</v>
      </c>
      <c r="XZ27" s="108">
        <v>15053.63262</v>
      </c>
      <c r="YA27" s="108">
        <v>20446.140039999998</v>
      </c>
      <c r="YB27" s="108">
        <v>26844.77852</v>
      </c>
      <c r="YC27" s="108">
        <v>9828.6633299999994</v>
      </c>
      <c r="YD27" s="108">
        <v>14449.94263</v>
      </c>
      <c r="YE27" s="108">
        <v>13851.89698</v>
      </c>
      <c r="YF27" s="108">
        <v>13577.86133</v>
      </c>
      <c r="YG27" s="108">
        <v>15954.183349999999</v>
      </c>
      <c r="YH27" s="108">
        <v>20132.695309999999</v>
      </c>
      <c r="YI27" s="108">
        <v>27308.940429999999</v>
      </c>
      <c r="YJ27" s="108">
        <v>9882.91</v>
      </c>
      <c r="YK27" s="108">
        <v>14449.03</v>
      </c>
      <c r="YL27" s="108">
        <v>13858.3</v>
      </c>
      <c r="YM27" s="108">
        <v>14311.61</v>
      </c>
      <c r="YN27" s="108">
        <v>17747.47</v>
      </c>
      <c r="YO27" s="108">
        <v>23804.84</v>
      </c>
      <c r="YP27" s="108">
        <v>33821.910000000003</v>
      </c>
      <c r="YQ27" s="108">
        <v>21342.639999999999</v>
      </c>
      <c r="YR27" s="108">
        <v>14170.44</v>
      </c>
      <c r="YS27" s="108">
        <v>15521.92</v>
      </c>
      <c r="YT27" s="108">
        <v>15120.49</v>
      </c>
      <c r="YU27" s="108">
        <v>18131.21</v>
      </c>
      <c r="YV27" s="108">
        <v>18813.64</v>
      </c>
      <c r="YW27" s="108">
        <v>30709.32</v>
      </c>
      <c r="YX27" s="756" t="s">
        <v>712</v>
      </c>
      <c r="YY27" s="756" t="s">
        <v>713</v>
      </c>
      <c r="YZ27" s="756" t="s">
        <v>714</v>
      </c>
      <c r="ZA27" s="756" t="s">
        <v>715</v>
      </c>
      <c r="ZB27" s="756" t="s">
        <v>716</v>
      </c>
      <c r="ZC27" s="756" t="s">
        <v>717</v>
      </c>
      <c r="ZD27" s="756" t="s">
        <v>718</v>
      </c>
      <c r="ZE27">
        <v>8550</v>
      </c>
      <c r="ZF27">
        <v>11382</v>
      </c>
      <c r="ZG27">
        <v>10629</v>
      </c>
      <c r="ZH27">
        <v>11592</v>
      </c>
      <c r="ZI27">
        <v>13968</v>
      </c>
      <c r="ZJ27">
        <v>20091</v>
      </c>
      <c r="ZK27">
        <v>30926</v>
      </c>
      <c r="ZL27">
        <v>11548</v>
      </c>
      <c r="ZM27">
        <v>15194</v>
      </c>
      <c r="ZN27">
        <v>15012</v>
      </c>
      <c r="ZO27">
        <v>15270</v>
      </c>
      <c r="ZP27">
        <v>17132</v>
      </c>
      <c r="ZQ27">
        <v>21998</v>
      </c>
      <c r="ZR27">
        <v>26228</v>
      </c>
      <c r="ZS27" s="108">
        <v>13767.04</v>
      </c>
      <c r="ZT27" s="108">
        <v>17347.669999999998</v>
      </c>
      <c r="ZU27" s="108">
        <v>15784.75</v>
      </c>
      <c r="ZV27" s="108">
        <v>17012.87</v>
      </c>
      <c r="ZW27" s="108">
        <v>18948.29</v>
      </c>
      <c r="ZX27" s="108">
        <v>22804.15</v>
      </c>
      <c r="ZY27" s="108">
        <v>29577.32</v>
      </c>
      <c r="ZZ27" s="108">
        <v>21491.109805913791</v>
      </c>
      <c r="AAA27" s="108">
        <v>19776.844641696778</v>
      </c>
      <c r="AAB27" s="108">
        <v>18396.000412994221</v>
      </c>
      <c r="AAC27" s="108">
        <v>20873.418582779046</v>
      </c>
      <c r="AAD27" s="108">
        <v>23044.201576201784</v>
      </c>
      <c r="AAE27" s="108">
        <v>26840.352964890026</v>
      </c>
      <c r="AAF27" s="108">
        <v>42079.908339490044</v>
      </c>
      <c r="AAG27" s="108">
        <v>27939.183272323495</v>
      </c>
      <c r="AAH27" s="108">
        <v>25973.21885824556</v>
      </c>
      <c r="AAI27" s="108">
        <v>26030.652426251483</v>
      </c>
      <c r="AAJ27" s="108">
        <v>27942.582653953414</v>
      </c>
      <c r="AAK27" s="108">
        <v>31912.110397300654</v>
      </c>
      <c r="AAL27" s="108">
        <v>33718.698967271623</v>
      </c>
      <c r="AAM27" s="108">
        <v>49379.691231682562</v>
      </c>
      <c r="AAN27" s="596">
        <f>'Tabla de Proyecciones'!AAN27*1.032493958</f>
        <v>41393.635527106038</v>
      </c>
      <c r="AAO27" s="596">
        <v>36528.188706282199</v>
      </c>
      <c r="AAP27" s="596">
        <v>41846.6935028679</v>
      </c>
      <c r="AAQ27" s="596">
        <v>39407.222023858019</v>
      </c>
      <c r="AAR27" s="596">
        <v>41302.826808399688</v>
      </c>
      <c r="AAS27" s="596">
        <v>45110.893657444052</v>
      </c>
      <c r="AAT27" s="596">
        <v>60401.39</v>
      </c>
      <c r="AAU27" s="596">
        <f t="shared" ca="1" si="2"/>
        <v>51712.163458883821</v>
      </c>
      <c r="AAV27" s="596">
        <v>75431.67324654093</v>
      </c>
      <c r="AAW27" s="596">
        <f t="shared" ca="1" si="2"/>
        <v>45814.879037208215</v>
      </c>
      <c r="AAX27" s="348">
        <v>0</v>
      </c>
      <c r="AAY27" s="596">
        <f t="shared" ca="1" si="2"/>
        <v>17085.822653734027</v>
      </c>
      <c r="AAZ27" s="596">
        <f t="shared" ca="1" si="2"/>
        <v>15920.140687003321</v>
      </c>
      <c r="ABA27" s="596">
        <f t="shared" ca="1" si="2"/>
        <v>21737.208158053993</v>
      </c>
      <c r="ABB27" s="596">
        <f t="shared" ca="1" si="16"/>
        <v>13986.246957449417</v>
      </c>
      <c r="ABC27" s="596">
        <f t="shared" ca="1" si="16"/>
        <v>12588.601524050033</v>
      </c>
      <c r="ABD27" s="596">
        <f t="shared" ca="1" si="16"/>
        <v>15394.004072211475</v>
      </c>
      <c r="ABE27" s="348">
        <v>0</v>
      </c>
      <c r="ABF27" s="596">
        <f t="shared" ca="1" si="2"/>
        <v>12855.140027479385</v>
      </c>
      <c r="ABG27" s="596">
        <f t="shared" ca="1" si="2"/>
        <v>11507.338436127307</v>
      </c>
      <c r="ABH27" s="596">
        <f t="shared" ca="1" si="2"/>
        <v>10070.621296373296</v>
      </c>
      <c r="ABI27">
        <v>0</v>
      </c>
      <c r="ABJ27">
        <v>0</v>
      </c>
      <c r="ABK27">
        <v>0</v>
      </c>
      <c r="ABL27">
        <v>0</v>
      </c>
      <c r="ABM27">
        <v>0</v>
      </c>
      <c r="ABN27">
        <v>0</v>
      </c>
      <c r="ABO27">
        <v>0</v>
      </c>
      <c r="ABP27">
        <v>0</v>
      </c>
      <c r="ABQ27">
        <v>0</v>
      </c>
      <c r="ABR27">
        <v>0</v>
      </c>
      <c r="ABS27">
        <v>0</v>
      </c>
      <c r="ABT27">
        <v>0</v>
      </c>
      <c r="ABU27">
        <v>0</v>
      </c>
      <c r="ABV27">
        <v>0</v>
      </c>
      <c r="ABW27">
        <v>0</v>
      </c>
      <c r="ABX27">
        <v>0</v>
      </c>
      <c r="ABY27">
        <v>0</v>
      </c>
      <c r="ABZ27">
        <v>0</v>
      </c>
      <c r="ACA27">
        <v>0</v>
      </c>
      <c r="ACB27">
        <v>0</v>
      </c>
      <c r="ACC27">
        <v>0</v>
      </c>
      <c r="ACD27">
        <v>0</v>
      </c>
      <c r="ACE27">
        <v>0</v>
      </c>
      <c r="ACF27">
        <v>0</v>
      </c>
      <c r="ACG27">
        <v>0</v>
      </c>
      <c r="ACH27">
        <v>0</v>
      </c>
      <c r="ACI27">
        <v>0</v>
      </c>
      <c r="ACJ27">
        <v>0</v>
      </c>
      <c r="ACK27">
        <v>0</v>
      </c>
      <c r="ACL27">
        <v>0</v>
      </c>
      <c r="ACM27">
        <v>0</v>
      </c>
    </row>
    <row r="28" spans="1:767">
      <c r="A28" s="601" t="s">
        <v>35</v>
      </c>
      <c r="B28" s="596">
        <f t="shared" ref="B28:B29" si="32">H61*B$33</f>
        <v>0</v>
      </c>
      <c r="C28" s="596">
        <f t="shared" ref="C28:C29" si="33">H61*C$33</f>
        <v>0</v>
      </c>
      <c r="D28" s="596">
        <f t="shared" ref="D28:D29" si="34">H61*D$33</f>
        <v>0</v>
      </c>
      <c r="E28" s="596">
        <f t="shared" ref="E28:E29" si="35">H61*E$33</f>
        <v>0</v>
      </c>
      <c r="F28" s="596">
        <f t="shared" ref="F28:F29" si="36">H61*F$33</f>
        <v>0</v>
      </c>
      <c r="G28" s="596">
        <f t="shared" ref="G28:G29" si="37">H61*G$33</f>
        <v>0</v>
      </c>
      <c r="H28" s="596">
        <f t="shared" ref="H28:H29" si="38">H61*H$33</f>
        <v>0</v>
      </c>
      <c r="I28" s="596">
        <f t="shared" ref="I28:I29" si="39">O61*I$33</f>
        <v>0</v>
      </c>
      <c r="J28" s="596">
        <f t="shared" ref="J28:J29" si="40">O61*J$33</f>
        <v>0</v>
      </c>
      <c r="K28" s="596">
        <f t="shared" ref="K28:K29" si="41">O61*K$33</f>
        <v>0</v>
      </c>
      <c r="L28" s="596">
        <f t="shared" ref="L28:L29" si="42">O61*L$33</f>
        <v>0</v>
      </c>
      <c r="M28" s="596">
        <f t="shared" ref="M28:M29" si="43">O61*M$33</f>
        <v>0</v>
      </c>
      <c r="N28" s="596">
        <f t="shared" ref="N28" si="44">O61*N$33</f>
        <v>0</v>
      </c>
      <c r="O28" s="596">
        <f t="shared" ref="O28" si="45">O61*O$33</f>
        <v>0</v>
      </c>
      <c r="P28" s="596">
        <f t="shared" ref="P28:P29" si="46">V61*P$33</f>
        <v>0</v>
      </c>
      <c r="Q28" s="596">
        <f t="shared" ref="Q28:Q29" si="47">V61*Q$33</f>
        <v>0</v>
      </c>
      <c r="R28" s="596">
        <f t="shared" ref="R28:R29" si="48">V61*R$33</f>
        <v>0</v>
      </c>
      <c r="S28" s="596">
        <f t="shared" ref="S28:S29" si="49">V61*S$33</f>
        <v>0</v>
      </c>
      <c r="T28" s="596">
        <f t="shared" ref="T28:T29" si="50">V61*T$33</f>
        <v>0</v>
      </c>
      <c r="U28" s="596">
        <f t="shared" ref="U28" si="51">V61*U$33</f>
        <v>0</v>
      </c>
      <c r="V28" s="596">
        <f t="shared" ref="V28" si="52">V61*V$33</f>
        <v>0</v>
      </c>
      <c r="W28" s="596">
        <f t="shared" ref="W28:W29" si="53">AC61*W$33</f>
        <v>0</v>
      </c>
      <c r="X28" s="596">
        <f t="shared" ref="X28:X29" si="54">AC61*X$33</f>
        <v>0</v>
      </c>
      <c r="Y28" s="596">
        <f t="shared" ref="Y28:Y29" si="55">AC61*Y$33</f>
        <v>0</v>
      </c>
      <c r="Z28" s="596">
        <f t="shared" ref="Z28:Z29" si="56">AC61*Z$33</f>
        <v>0</v>
      </c>
      <c r="AA28" s="596">
        <f t="shared" ref="AA28:AA29" si="57">AC61*AA$33</f>
        <v>0</v>
      </c>
      <c r="AB28" s="596">
        <f t="shared" ref="AB28" si="58">AC61*AB$33</f>
        <v>0</v>
      </c>
      <c r="AC28" s="596">
        <f t="shared" ref="AC28" si="59">AC61*AC$33</f>
        <v>0</v>
      </c>
      <c r="AD28" s="596">
        <f t="shared" ref="AD28:AD29" si="60">AJ61*AD$33</f>
        <v>0</v>
      </c>
      <c r="AE28" s="596">
        <f t="shared" ref="AE28:AE29" si="61">AJ61*AE$33</f>
        <v>0</v>
      </c>
      <c r="AF28" s="596">
        <f t="shared" ref="AF28:AF29" si="62">AJ61*AF$33</f>
        <v>0</v>
      </c>
      <c r="AG28" s="596">
        <f t="shared" ref="AG28:AG29" si="63">AJ61*AG$33</f>
        <v>0</v>
      </c>
      <c r="AH28" s="596">
        <f t="shared" ref="AH28:AH29" si="64">AJ61*AH$33</f>
        <v>0</v>
      </c>
      <c r="AI28" s="596">
        <f t="shared" ref="AI28" si="65">AJ61*AI$33</f>
        <v>0</v>
      </c>
      <c r="AJ28" s="596">
        <f t="shared" ref="AJ28" si="66">AJ61*AJ$33</f>
        <v>0</v>
      </c>
      <c r="AK28" s="596">
        <f t="shared" ref="AK28:AK29" si="67">AQ61*AK$33</f>
        <v>0</v>
      </c>
      <c r="AL28" s="596">
        <f t="shared" ref="AL28:AL29" si="68">AQ61*AL$33</f>
        <v>0</v>
      </c>
      <c r="AM28" s="596">
        <f t="shared" ref="AM28:AM29" si="69">AQ61*AM$33</f>
        <v>0</v>
      </c>
      <c r="AN28" s="596">
        <f t="shared" ref="AN28:AN29" si="70">AQ61*AN$33</f>
        <v>0</v>
      </c>
      <c r="AO28" s="596">
        <f t="shared" ref="AO28:AO29" si="71">AQ61*AO$33</f>
        <v>0</v>
      </c>
      <c r="AP28" s="596">
        <f t="shared" ref="AP28" si="72">AQ61*AP$33</f>
        <v>0</v>
      </c>
      <c r="AQ28" s="596">
        <f t="shared" ref="AQ28" si="73">AQ61*AQ$33</f>
        <v>0</v>
      </c>
      <c r="AR28" s="596">
        <f t="shared" ref="AR28:AR29" si="74">AX61*AR$33</f>
        <v>0</v>
      </c>
      <c r="AS28" s="596">
        <f t="shared" ref="AS28:AS29" si="75">AX61*AS$33</f>
        <v>0</v>
      </c>
      <c r="AT28" s="596">
        <f t="shared" ref="AT28:AT29" si="76">AX61*AT$33</f>
        <v>0</v>
      </c>
      <c r="AU28" s="596">
        <f t="shared" ref="AU28:AU29" si="77">AX61*AU$33</f>
        <v>0</v>
      </c>
      <c r="AV28" s="596">
        <f t="shared" ref="AV28:AV29" si="78">AX61*AV$33</f>
        <v>0</v>
      </c>
      <c r="AW28" s="596">
        <f t="shared" ref="AW28" si="79">AX61*AW$33</f>
        <v>0</v>
      </c>
      <c r="AX28" s="596">
        <f t="shared" ref="AX28" si="80">AX61*AX$33</f>
        <v>0</v>
      </c>
      <c r="AY28" s="596">
        <f t="shared" ref="AY28:AY29" si="81">BE61*AY$33</f>
        <v>0</v>
      </c>
      <c r="AZ28" s="596">
        <f t="shared" ref="AZ28:AZ29" si="82">BE61*AZ$33</f>
        <v>0</v>
      </c>
      <c r="BA28" s="596">
        <f t="shared" ref="BA28:BA29" si="83">BE61*BA$33</f>
        <v>0</v>
      </c>
      <c r="BB28" s="596">
        <f t="shared" ref="BB28:BB29" si="84">BE61*BB$33</f>
        <v>0</v>
      </c>
      <c r="BC28" s="596">
        <f t="shared" ref="BC28:BC29" si="85">BE61*BC$33</f>
        <v>0</v>
      </c>
      <c r="BD28" s="596">
        <f t="shared" ref="BD28" si="86">BE61*BD$33</f>
        <v>0</v>
      </c>
      <c r="BE28" s="596">
        <f t="shared" ref="BE28" si="87">BE61*BE$33</f>
        <v>0</v>
      </c>
      <c r="BF28" s="596">
        <f t="shared" ref="BF28:BF29" si="88">BL61*BF$33</f>
        <v>0</v>
      </c>
      <c r="BG28" s="596">
        <f t="shared" ref="BG28:BG29" si="89">BL61*BG$33</f>
        <v>0</v>
      </c>
      <c r="BH28" s="596">
        <f t="shared" ref="BH28:BH29" si="90">BL61*BH$33</f>
        <v>0</v>
      </c>
      <c r="BI28" s="596">
        <f t="shared" ref="BI28:BI29" si="91">BL61*BI$33</f>
        <v>0</v>
      </c>
      <c r="BJ28" s="596">
        <f t="shared" ref="BJ28:BJ29" si="92">BL61*BJ$33</f>
        <v>0</v>
      </c>
      <c r="BK28" s="596">
        <f t="shared" ref="BK28" si="93">BL61*BK$33</f>
        <v>0</v>
      </c>
      <c r="BL28" s="596">
        <f t="shared" ref="BL28" si="94">BL61*BL$33</f>
        <v>0</v>
      </c>
      <c r="BM28" s="596">
        <f t="shared" ref="BM28:BM29" si="95">BS61*BM$33</f>
        <v>0</v>
      </c>
      <c r="BN28" s="596">
        <f t="shared" ref="BN28:BN29" si="96">BS61*BN$33</f>
        <v>0</v>
      </c>
      <c r="BO28" s="596">
        <f t="shared" ref="BO28:BO29" si="97">BS61*BO$33</f>
        <v>0</v>
      </c>
      <c r="BP28" s="596">
        <f t="shared" ref="BP28:BP29" si="98">BS61*BP$33</f>
        <v>0</v>
      </c>
      <c r="BQ28" s="596">
        <f t="shared" ref="BQ28:BQ29" si="99">BS61*BQ$33</f>
        <v>0</v>
      </c>
      <c r="BR28" s="596">
        <f t="shared" ref="BR28" si="100">BS61*BR$33</f>
        <v>0</v>
      </c>
      <c r="BS28" s="596">
        <f t="shared" ref="BS28" si="101">BS61*BS$33</f>
        <v>0</v>
      </c>
      <c r="BT28" s="596">
        <f t="shared" ref="BT28:BT29" si="102">BZ61*BT$33</f>
        <v>0</v>
      </c>
      <c r="BU28" s="596">
        <f t="shared" ref="BU28:BU29" si="103">BZ61*BU$33</f>
        <v>0</v>
      </c>
      <c r="BV28" s="596">
        <f t="shared" ref="BV28:BV29" si="104">BZ61*BV$33</f>
        <v>0</v>
      </c>
      <c r="BW28" s="596">
        <f t="shared" ref="BW28:BW29" si="105">BZ61*BW$33</f>
        <v>0</v>
      </c>
      <c r="BX28" s="596">
        <f t="shared" ref="BX28:BX29" si="106">BZ61*BX$33</f>
        <v>0</v>
      </c>
      <c r="BY28" s="596">
        <f t="shared" ref="BY28" si="107">BZ61*BY$33</f>
        <v>0</v>
      </c>
      <c r="BZ28" s="596">
        <f t="shared" ref="BZ28" si="108">BZ61*BZ$33</f>
        <v>0</v>
      </c>
      <c r="CA28" s="596">
        <f t="shared" ref="CA28:CA29" si="109">CG61*CA$33</f>
        <v>0</v>
      </c>
      <c r="CB28" s="596">
        <f t="shared" ref="CB28:CB29" si="110">CG61*CB$33</f>
        <v>0</v>
      </c>
      <c r="CC28" s="596">
        <f t="shared" ref="CC28:CC29" si="111">CG61*CC$33</f>
        <v>0</v>
      </c>
      <c r="CD28" s="596">
        <f t="shared" ref="CD28:CD29" si="112">CG61*CD$33</f>
        <v>0</v>
      </c>
      <c r="CE28" s="596">
        <f t="shared" ref="CE28:CE29" si="113">CG61*CE$33</f>
        <v>0</v>
      </c>
      <c r="CF28" s="596">
        <f t="shared" ref="CF28" si="114">CG61*CF$33</f>
        <v>0</v>
      </c>
      <c r="CG28" s="596">
        <f t="shared" ref="CG28" si="115">CG61*CG$33</f>
        <v>0</v>
      </c>
      <c r="CH28" s="596">
        <f t="shared" ref="CH28:CH29" si="116">CN61*CH$33</f>
        <v>0</v>
      </c>
      <c r="CI28" s="596">
        <f t="shared" ref="CI28:CI29" si="117">CN61*CI$33</f>
        <v>0</v>
      </c>
      <c r="CJ28" s="596">
        <f t="shared" ref="CJ28:CJ29" si="118">CN61*CJ$33</f>
        <v>0</v>
      </c>
      <c r="CK28" s="596">
        <f t="shared" ref="CK28:CK29" si="119">CN61*CK$33</f>
        <v>0</v>
      </c>
      <c r="CL28" s="596">
        <f t="shared" ref="CL28:CL29" si="120">CN61*CL$33</f>
        <v>0</v>
      </c>
      <c r="CM28" s="596">
        <f t="shared" ref="CM28" si="121">CN61*CM$33</f>
        <v>0</v>
      </c>
      <c r="CN28" s="596">
        <f t="shared" ref="CN28" si="122">CN61*CN$33</f>
        <v>0</v>
      </c>
      <c r="CO28" s="596">
        <f t="shared" ref="CO28:CO29" si="123">CU61*CO$33</f>
        <v>0</v>
      </c>
      <c r="CP28" s="596">
        <f t="shared" ref="CP28:CP29" si="124">CU61*CP$33</f>
        <v>0</v>
      </c>
      <c r="CQ28" s="596">
        <f t="shared" ref="CQ28:CQ29" si="125">CU61*CQ$33</f>
        <v>0</v>
      </c>
      <c r="CR28" s="596">
        <f t="shared" ref="CR28:CR29" si="126">CU61*CR$33</f>
        <v>0</v>
      </c>
      <c r="CS28" s="596">
        <f t="shared" ref="CS28:CS29" si="127">CU61*CS$33</f>
        <v>0</v>
      </c>
      <c r="CT28" s="596">
        <f t="shared" ref="CT28" si="128">CU61*CT$33</f>
        <v>0</v>
      </c>
      <c r="CU28" s="596">
        <f t="shared" ref="CU28" si="129">CU61*CU$33</f>
        <v>0</v>
      </c>
      <c r="CV28" s="596">
        <f t="shared" ref="CV28:CV29" si="130">DB61*CV$33</f>
        <v>0</v>
      </c>
      <c r="CW28" s="596">
        <f t="shared" ref="CW28:CW29" si="131">DB61*CW$33</f>
        <v>0</v>
      </c>
      <c r="CX28" s="596">
        <f t="shared" ref="CX28:CX29" si="132">DB61*CX$33</f>
        <v>0</v>
      </c>
      <c r="CY28" s="596">
        <f t="shared" ref="CY28:CY29" si="133">DB61*CY$33</f>
        <v>0</v>
      </c>
      <c r="CZ28" s="596">
        <f t="shared" ref="CZ28:CZ29" si="134">DB61*CZ$33</f>
        <v>0</v>
      </c>
      <c r="DA28" s="596">
        <f t="shared" ref="DA28" si="135">DB61*DA$33</f>
        <v>0</v>
      </c>
      <c r="DB28" s="596">
        <f t="shared" ref="DB28" si="136">DB61*DB$33</f>
        <v>0</v>
      </c>
      <c r="DC28" s="596">
        <f t="shared" ref="DC28:DC29" si="137">DI61*DC$33</f>
        <v>0</v>
      </c>
      <c r="DD28" s="596">
        <f t="shared" ref="DD28:DD29" si="138">DI61*DD$33</f>
        <v>0</v>
      </c>
      <c r="DE28" s="596">
        <f t="shared" ref="DE28:DE29" si="139">DI61*DE$33</f>
        <v>0</v>
      </c>
      <c r="DF28" s="596">
        <f t="shared" ref="DF28:DF29" si="140">DI61*DF$33</f>
        <v>0</v>
      </c>
      <c r="DG28" s="596">
        <f t="shared" ref="DG28:DG29" si="141">DI61*DG$33</f>
        <v>0</v>
      </c>
      <c r="DH28" s="596">
        <f t="shared" ref="DH28" si="142">DI61*DH$33</f>
        <v>0</v>
      </c>
      <c r="DI28" s="596">
        <f t="shared" ref="DI28" si="143">DI61*DI$33</f>
        <v>0</v>
      </c>
      <c r="DJ28" s="596">
        <f t="shared" ref="DJ28:DJ29" si="144">DP61*DJ$33</f>
        <v>0</v>
      </c>
      <c r="DK28" s="596">
        <f t="shared" ref="DK28:DK29" si="145">DP61*DK$33</f>
        <v>0</v>
      </c>
      <c r="DL28" s="596">
        <f t="shared" ref="DL28:DL29" si="146">DP61*DL$33</f>
        <v>0</v>
      </c>
      <c r="DM28" s="596">
        <f t="shared" ref="DM28:DM29" si="147">DP61*DM$33</f>
        <v>0</v>
      </c>
      <c r="DN28" s="596">
        <f t="shared" ref="DN28:DN29" si="148">DP61*DN$33</f>
        <v>0</v>
      </c>
      <c r="DO28" s="596">
        <f t="shared" ref="DO28" si="149">DP61*DO$33</f>
        <v>0</v>
      </c>
      <c r="DP28" s="596">
        <f t="shared" ref="DP28" si="150">DP61*DP$33</f>
        <v>0</v>
      </c>
      <c r="DQ28" s="596">
        <f t="shared" ref="DQ28:DQ29" si="151">DW61*DQ$33</f>
        <v>0</v>
      </c>
      <c r="DR28" s="596">
        <f t="shared" ref="DR28:DR29" si="152">DW61*DR$33</f>
        <v>0</v>
      </c>
      <c r="DS28" s="596">
        <f t="shared" ref="DS28:DS29" si="153">DW61*DS$33</f>
        <v>0</v>
      </c>
      <c r="DT28" s="596">
        <f t="shared" ref="DT28:DT29" si="154">DW61*DT$33</f>
        <v>0</v>
      </c>
      <c r="DU28" s="596">
        <f t="shared" ref="DU28:DU29" si="155">DW61*DU$33</f>
        <v>0</v>
      </c>
      <c r="DV28" s="596">
        <f t="shared" ref="DV28" si="156">DW61*DV$33</f>
        <v>0</v>
      </c>
      <c r="DW28" s="596">
        <f t="shared" ref="DW28" si="157">DW61*DW$33</f>
        <v>0</v>
      </c>
      <c r="DX28" s="596">
        <f>ED61*DX$32</f>
        <v>0</v>
      </c>
      <c r="DY28" s="596">
        <f>ED61*DY$32</f>
        <v>0</v>
      </c>
      <c r="DZ28" s="596">
        <f>ED61*DZ$32</f>
        <v>0</v>
      </c>
      <c r="EA28" s="596">
        <f>ED61*EA$32</f>
        <v>0</v>
      </c>
      <c r="EB28" s="596">
        <f>ED61*EB$32</f>
        <v>0</v>
      </c>
      <c r="EC28" s="596">
        <f>ED61*EC$32</f>
        <v>0</v>
      </c>
      <c r="ED28" s="596">
        <f>ED61*ED$32</f>
        <v>0</v>
      </c>
      <c r="EE28" s="596">
        <f t="shared" ref="EE28:EE29" si="158">EK61*EE$32</f>
        <v>0</v>
      </c>
      <c r="EF28" s="596">
        <f t="shared" ref="EF28:EF29" si="159">EK61*EF$32</f>
        <v>0</v>
      </c>
      <c r="EG28" s="596">
        <f t="shared" ref="EG28:EG29" si="160">EK61*EG$32</f>
        <v>0</v>
      </c>
      <c r="EH28" s="596">
        <f t="shared" ref="EH28:EH29" si="161">EK61*EH$32</f>
        <v>0</v>
      </c>
      <c r="EI28" s="596">
        <f t="shared" ref="EI28:EI29" si="162">EK61*EI$32</f>
        <v>0</v>
      </c>
      <c r="EJ28" s="596">
        <f t="shared" ref="EJ28:EJ29" si="163">EK61*EJ$32</f>
        <v>0</v>
      </c>
      <c r="EK28" s="596">
        <f t="shared" ref="EK28:EK29" si="164">EK61*EK$32</f>
        <v>0</v>
      </c>
      <c r="EL28" s="596">
        <f t="shared" ref="EL28:EL29" si="165">ER61*EL$32</f>
        <v>0</v>
      </c>
      <c r="EM28" s="596">
        <f t="shared" ref="EM28:EM29" si="166">ER61*EM$32</f>
        <v>0</v>
      </c>
      <c r="EN28" s="596">
        <f t="shared" ref="EN28:EN29" si="167">ER61*EN$32</f>
        <v>0</v>
      </c>
      <c r="EO28" s="596">
        <f t="shared" ref="EO28:EO29" si="168">ER61*EO$32</f>
        <v>0</v>
      </c>
      <c r="EP28" s="596">
        <f t="shared" ref="EP28:EP29" si="169">ER61*EP$32</f>
        <v>0</v>
      </c>
      <c r="EQ28" s="596">
        <f t="shared" ref="EQ28:EQ29" si="170">ER61*EQ$32</f>
        <v>0</v>
      </c>
      <c r="ER28" s="596">
        <f t="shared" ref="ER28:ER29" si="171">ER61*ER$32</f>
        <v>0</v>
      </c>
      <c r="ES28" s="596">
        <f t="shared" ref="ES28:ES29" si="172">EY61*ES$32</f>
        <v>0</v>
      </c>
      <c r="ET28" s="596">
        <f t="shared" ref="ET28:ET29" si="173">EY61*ET$32</f>
        <v>0</v>
      </c>
      <c r="EU28" s="596">
        <f t="shared" ref="EU28:EU29" si="174">EY61*EU$32</f>
        <v>0</v>
      </c>
      <c r="EV28" s="596">
        <f t="shared" ref="EV28:EV29" si="175">EY61*EV$32</f>
        <v>0</v>
      </c>
      <c r="EW28" s="596">
        <f t="shared" ref="EW28:EW29" si="176">EY61*EW$32</f>
        <v>0</v>
      </c>
      <c r="EX28" s="596">
        <f t="shared" ref="EX28:EX29" si="177">EY61*EX$32</f>
        <v>0</v>
      </c>
      <c r="EY28" s="596">
        <f t="shared" ref="EY28:EY29" si="178">EY61*EY$32</f>
        <v>0</v>
      </c>
      <c r="EZ28" s="596">
        <f t="shared" ref="EZ28:EZ29" si="179">FF61*EZ$32</f>
        <v>0</v>
      </c>
      <c r="FA28" s="596">
        <f t="shared" ref="FA28:FA29" si="180">FF61*FA$32</f>
        <v>0</v>
      </c>
      <c r="FB28" s="596">
        <f t="shared" ref="FB28:FB29" si="181">FF61*FB$32</f>
        <v>0</v>
      </c>
      <c r="FC28" s="596">
        <f t="shared" ref="FC28:FC29" si="182">FF61*FC$32</f>
        <v>0</v>
      </c>
      <c r="FD28" s="596">
        <f t="shared" ref="FD28:FD29" si="183">FF61*FD$32</f>
        <v>0</v>
      </c>
      <c r="FE28" s="596">
        <f t="shared" ref="FE28:FE29" si="184">FF61*FE$32</f>
        <v>0</v>
      </c>
      <c r="FF28" s="596">
        <f t="shared" ref="FF28:FF29" si="185">FF61*FF$32</f>
        <v>0</v>
      </c>
      <c r="FG28" s="596">
        <f t="shared" ref="FG28:FG29" si="186">FM61*FG$32</f>
        <v>0</v>
      </c>
      <c r="FH28" s="596">
        <f t="shared" ref="FH28:FH29" si="187">FM61*FH$32</f>
        <v>0</v>
      </c>
      <c r="FI28" s="596">
        <f t="shared" ref="FI28:FI29" si="188">FM61*FI$32</f>
        <v>0</v>
      </c>
      <c r="FJ28" s="596">
        <f t="shared" ref="FJ28:FJ29" si="189">FM61*FJ$32</f>
        <v>0</v>
      </c>
      <c r="FK28" s="596">
        <f t="shared" ref="FK28:FK29" si="190">FM61*FK$32</f>
        <v>0</v>
      </c>
      <c r="FL28" s="596">
        <f t="shared" ref="FL28:FL29" si="191">FM61*FL$32</f>
        <v>0</v>
      </c>
      <c r="FM28" s="596">
        <f t="shared" ref="FM28:FM29" si="192">FM61*FM$32</f>
        <v>0</v>
      </c>
      <c r="FN28" s="596">
        <f t="shared" ref="FN28:FN29" si="193">FT61*FN$32</f>
        <v>0</v>
      </c>
      <c r="FO28" s="596">
        <f t="shared" ref="FO28:FO29" si="194">FT61*FO$32</f>
        <v>0</v>
      </c>
      <c r="FP28" s="596">
        <f t="shared" ref="FP28:FP29" si="195">FT61*FP$32</f>
        <v>0</v>
      </c>
      <c r="FQ28" s="596">
        <f t="shared" ref="FQ28:FQ29" si="196">FT61*FQ$32</f>
        <v>0</v>
      </c>
      <c r="FR28" s="596">
        <f t="shared" ref="FR28:FR29" si="197">FT61*FR$32</f>
        <v>0</v>
      </c>
      <c r="FS28" s="596">
        <f t="shared" ref="FS28:FS29" si="198">FT61*FS$32</f>
        <v>0</v>
      </c>
      <c r="FT28" s="596">
        <f t="shared" ref="FT28:FT29" si="199">FT61*FT$32</f>
        <v>0</v>
      </c>
      <c r="FU28" s="596">
        <f t="shared" ref="FU28:FU29" si="200">GA61*FU$32</f>
        <v>0</v>
      </c>
      <c r="FV28" s="596">
        <f t="shared" ref="FV28:FV29" si="201">GA61*FV$32</f>
        <v>0</v>
      </c>
      <c r="FW28" s="596">
        <f t="shared" ref="FW28:FW29" si="202">GA61*FW$32</f>
        <v>0</v>
      </c>
      <c r="FX28" s="596">
        <f t="shared" ref="FX28:FX29" si="203">GA61*FX$32</f>
        <v>0</v>
      </c>
      <c r="FY28" s="596">
        <f t="shared" ref="FY28:FY29" si="204">GA61*FY$32</f>
        <v>0</v>
      </c>
      <c r="FZ28" s="596">
        <f t="shared" ref="FZ28:FZ29" si="205">GA61*FZ$32</f>
        <v>0</v>
      </c>
      <c r="GA28" s="596">
        <f t="shared" ref="GA28:GA29" si="206">GA61*GA$32</f>
        <v>0</v>
      </c>
      <c r="GB28" s="596">
        <f t="shared" ref="GB28:GB29" si="207">GH61*GB$32</f>
        <v>0</v>
      </c>
      <c r="GC28" s="596">
        <f t="shared" ref="GC28:GC29" si="208">GH61*GC$32</f>
        <v>0</v>
      </c>
      <c r="GD28" s="596">
        <f t="shared" ref="GD28:GD29" si="209">GH61*GD$32</f>
        <v>0</v>
      </c>
      <c r="GE28" s="596">
        <f t="shared" ref="GE28:GE29" si="210">GH61*GE$32</f>
        <v>0</v>
      </c>
      <c r="GF28" s="596">
        <f t="shared" ref="GF28:GF29" si="211">GH61*GF$32</f>
        <v>0</v>
      </c>
      <c r="GG28" s="596">
        <f t="shared" ref="GG28:GG29" si="212">GH61*GG$32</f>
        <v>0</v>
      </c>
      <c r="GH28" s="596">
        <f t="shared" ref="GH28:GH29" si="213">GH61*GH$32</f>
        <v>0</v>
      </c>
      <c r="GI28" s="596">
        <f t="shared" ref="GI28:GI29" si="214">GO61*GI$32</f>
        <v>0</v>
      </c>
      <c r="GJ28" s="596">
        <f t="shared" ref="GJ28:GJ29" si="215">GO61*GJ$32</f>
        <v>0</v>
      </c>
      <c r="GK28" s="596">
        <f t="shared" ref="GK28:GK29" si="216">GO61*GK$32</f>
        <v>0</v>
      </c>
      <c r="GL28" s="596">
        <f t="shared" ref="GL28:GL29" si="217">GO61*GL$32</f>
        <v>0</v>
      </c>
      <c r="GM28" s="596">
        <f t="shared" ref="GM28:GM29" si="218">GO61*GM$32</f>
        <v>0</v>
      </c>
      <c r="GN28" s="596">
        <f t="shared" ref="GN28:GN29" si="219">GO61*GN$32</f>
        <v>0</v>
      </c>
      <c r="GO28" s="596">
        <f t="shared" ref="GO28:GO29" si="220">GO61*GO$32</f>
        <v>0</v>
      </c>
      <c r="GP28" s="596">
        <f t="shared" ref="GP28:GP29" si="221">GV61*GP$32</f>
        <v>0</v>
      </c>
      <c r="GQ28" s="596">
        <f t="shared" ref="GQ28:GQ29" si="222">GV61*GQ$32</f>
        <v>0</v>
      </c>
      <c r="GR28" s="596">
        <f t="shared" ref="GR28:GR29" si="223">GV61*GR$32</f>
        <v>0</v>
      </c>
      <c r="GS28" s="596">
        <f t="shared" ref="GS28:GS29" si="224">GV61*GS$32</f>
        <v>0</v>
      </c>
      <c r="GT28" s="596">
        <f t="shared" ref="GT28:GT29" si="225">GV61*GT$32</f>
        <v>0</v>
      </c>
      <c r="GU28" s="596">
        <f t="shared" ref="GU28:GU29" si="226">GV61*GU$32</f>
        <v>0</v>
      </c>
      <c r="GV28" s="596">
        <f t="shared" ref="GV28:GV29" si="227">GV61*GV$32</f>
        <v>0</v>
      </c>
      <c r="GW28" s="596">
        <f t="shared" ref="GW28:GW29" si="228">HC61*GW$32</f>
        <v>0</v>
      </c>
      <c r="GX28" s="596">
        <f t="shared" ref="GX28:GX29" si="229">HC61*GX$32</f>
        <v>0</v>
      </c>
      <c r="GY28" s="596">
        <f t="shared" ref="GY28:GY29" si="230">HC61*GY$32</f>
        <v>0</v>
      </c>
      <c r="GZ28" s="596">
        <f t="shared" ref="GZ28:GZ29" si="231">HC61*GZ$32</f>
        <v>0</v>
      </c>
      <c r="HA28" s="596">
        <f t="shared" ref="HA28:HA29" si="232">HC61*HA$32</f>
        <v>0</v>
      </c>
      <c r="HB28" s="596">
        <f t="shared" ref="HB28:HB29" si="233">HC61*HB$32</f>
        <v>0</v>
      </c>
      <c r="HC28" s="596">
        <f t="shared" ref="HC28:HC29" si="234">HC61*HC$32</f>
        <v>0</v>
      </c>
      <c r="HD28" s="596">
        <f t="shared" ref="HD28:HD29" si="235">HJ61*HD$32</f>
        <v>0</v>
      </c>
      <c r="HE28" s="596">
        <f t="shared" ref="HE28:HE29" si="236">HJ61*HE$32</f>
        <v>0</v>
      </c>
      <c r="HF28" s="596">
        <f t="shared" ref="HF28:HF29" si="237">HJ61*HF$32</f>
        <v>0</v>
      </c>
      <c r="HG28" s="596">
        <f t="shared" ref="HG28:HG29" si="238">HJ61*HG$32</f>
        <v>0</v>
      </c>
      <c r="HH28" s="596">
        <f t="shared" ref="HH28:HH29" si="239">HJ61*HH$32</f>
        <v>0</v>
      </c>
      <c r="HI28" s="596">
        <f t="shared" ref="HI28:HI29" si="240">HJ61*HI$32</f>
        <v>0</v>
      </c>
      <c r="HJ28" s="596">
        <f t="shared" ref="HJ28:HJ29" si="241">HJ61*HJ$32</f>
        <v>0</v>
      </c>
      <c r="HK28" s="596">
        <f t="shared" ref="HK28:HK29" si="242">HQ61*HK$32</f>
        <v>0</v>
      </c>
      <c r="HL28" s="596">
        <f t="shared" ref="HL28:HL29" si="243">HQ61*HL$32</f>
        <v>0</v>
      </c>
      <c r="HM28" s="596">
        <f t="shared" ref="HM28:HM29" si="244">HQ61*HM$32</f>
        <v>0</v>
      </c>
      <c r="HN28" s="596">
        <f t="shared" ref="HN28:HN29" si="245">HQ61*HN$32</f>
        <v>0</v>
      </c>
      <c r="HO28" s="596">
        <f t="shared" ref="HO28:HO29" si="246">HQ61*HO$32</f>
        <v>0</v>
      </c>
      <c r="HP28" s="596">
        <f t="shared" ref="HP28:HP29" si="247">HQ61*HP$32</f>
        <v>0</v>
      </c>
      <c r="HQ28" s="596">
        <f t="shared" ref="HQ28:HQ29" si="248">HQ61*HQ$32</f>
        <v>0</v>
      </c>
      <c r="HR28" s="596">
        <f t="shared" ref="HR28:HR29" si="249">HX61*HR$32</f>
        <v>0</v>
      </c>
      <c r="HS28" s="596">
        <f t="shared" ref="HS28:HS29" si="250">HX61*HS$32</f>
        <v>0</v>
      </c>
      <c r="HT28" s="596">
        <f t="shared" ref="HT28:HT29" si="251">HX61*HT$32</f>
        <v>0</v>
      </c>
      <c r="HU28" s="596">
        <f t="shared" ref="HU28:HU29" si="252">HX61*HU$32</f>
        <v>0</v>
      </c>
      <c r="HV28" s="596">
        <f t="shared" ref="HV28:HV29" si="253">HX61*HV$32</f>
        <v>0</v>
      </c>
      <c r="HW28" s="596">
        <f t="shared" ref="HW28:HW29" si="254">HX61*HW$32</f>
        <v>0</v>
      </c>
      <c r="HX28" s="596">
        <f t="shared" ref="HX28:HX29" si="255">HX61*HX$32</f>
        <v>0</v>
      </c>
      <c r="HY28" s="596">
        <f t="shared" ref="HY28:HY29" si="256">IE61*HY$32</f>
        <v>0</v>
      </c>
      <c r="HZ28" s="596">
        <f t="shared" ref="HZ28:HZ29" si="257">IE61*HZ$32</f>
        <v>0</v>
      </c>
      <c r="IA28" s="596">
        <f t="shared" ref="IA28:IA29" si="258">IE61*IA$32</f>
        <v>0</v>
      </c>
      <c r="IB28" s="596">
        <f t="shared" ref="IB28:IB29" si="259">IE61*IB$32</f>
        <v>0</v>
      </c>
      <c r="IC28" s="596">
        <f t="shared" ref="IC28:IC29" si="260">IE61*IC$32</f>
        <v>0</v>
      </c>
      <c r="ID28" s="596">
        <f t="shared" ref="ID28:ID29" si="261">IE61*ID$32</f>
        <v>0</v>
      </c>
      <c r="IE28" s="596">
        <f t="shared" ref="IE28:IE29" si="262">IE61*IE$32</f>
        <v>0</v>
      </c>
      <c r="IF28" s="596">
        <f t="shared" ref="IF28:IF29" si="263">IL61*IF$32</f>
        <v>0</v>
      </c>
      <c r="IG28" s="596">
        <f t="shared" ref="IG28:IG29" si="264">IL61*IG$32</f>
        <v>0</v>
      </c>
      <c r="IH28" s="596">
        <f t="shared" ref="IH28:IH29" si="265">IL61*IH$32</f>
        <v>0</v>
      </c>
      <c r="II28" s="596">
        <f t="shared" ref="II28:II29" si="266">IL61*II$32</f>
        <v>0</v>
      </c>
      <c r="IJ28" s="596">
        <f t="shared" ref="IJ28:IJ29" si="267">IL61*IJ$32</f>
        <v>0</v>
      </c>
      <c r="IK28" s="596">
        <f t="shared" ref="IK28:IK29" si="268">IL61*IK$32</f>
        <v>0</v>
      </c>
      <c r="IL28" s="596">
        <f t="shared" ref="IL28:IL29" si="269">IL61*IL$32</f>
        <v>0</v>
      </c>
      <c r="IM28" s="596">
        <f t="shared" ref="IM28:IM29" si="270">IS61*IM$32</f>
        <v>0</v>
      </c>
      <c r="IN28" s="596">
        <f t="shared" ref="IN28:IN29" si="271">IS61*IN$32</f>
        <v>0</v>
      </c>
      <c r="IO28" s="596">
        <f t="shared" ref="IO28:IO29" si="272">IS61*IO$32</f>
        <v>0</v>
      </c>
      <c r="IP28" s="596">
        <f t="shared" ref="IP28:IP29" si="273">IS61*IP$32</f>
        <v>0</v>
      </c>
      <c r="IQ28" s="596">
        <f t="shared" ref="IQ28:IQ29" si="274">IS61*IQ$32</f>
        <v>0</v>
      </c>
      <c r="IR28" s="596">
        <f t="shared" ref="IR28:IR29" si="275">IS61*IR$32</f>
        <v>0</v>
      </c>
      <c r="IS28" s="596">
        <f t="shared" ref="IS28:IS29" si="276">IS61*IS$32</f>
        <v>0</v>
      </c>
      <c r="IT28" s="596">
        <f t="shared" ref="IT28:IT29" si="277">IZ61*IT$32</f>
        <v>0</v>
      </c>
      <c r="IU28" s="596">
        <f t="shared" ref="IU28:IU29" si="278">IZ61*IU$32</f>
        <v>0</v>
      </c>
      <c r="IV28" s="596">
        <f t="shared" ref="IV28:IV29" si="279">IZ61*IV$32</f>
        <v>0</v>
      </c>
      <c r="IW28" s="596">
        <f t="shared" ref="IW28:IW29" si="280">IZ61*IW$32</f>
        <v>0</v>
      </c>
      <c r="IX28" s="596">
        <f t="shared" ref="IX28:IX29" si="281">IZ61*IX$32</f>
        <v>0</v>
      </c>
      <c r="IY28" s="596">
        <f t="shared" ref="IY28:IY29" si="282">IZ61*IY$32</f>
        <v>0</v>
      </c>
      <c r="IZ28" s="596">
        <f t="shared" ref="IZ28:IZ29" si="283">IZ61*IZ$32</f>
        <v>0</v>
      </c>
      <c r="JA28" s="596">
        <f t="shared" ref="JA28:JA29" si="284">JG61*JA$32</f>
        <v>0</v>
      </c>
      <c r="JB28" s="596">
        <f t="shared" ref="JB28:JB29" si="285">JG61*JB$32</f>
        <v>0</v>
      </c>
      <c r="JC28" s="596">
        <f t="shared" ref="JC28:JC29" si="286">JG61*JC$32</f>
        <v>0</v>
      </c>
      <c r="JD28" s="596">
        <f t="shared" ref="JD28:JD29" si="287">JG61*JD$32</f>
        <v>0</v>
      </c>
      <c r="JE28" s="596">
        <f t="shared" ref="JE28:JE29" si="288">JG61*JE$32</f>
        <v>0</v>
      </c>
      <c r="JF28" s="596">
        <f t="shared" ref="JF28:JF29" si="289">JG61*JF$32</f>
        <v>0</v>
      </c>
      <c r="JG28" s="596">
        <f t="shared" ref="JG28:JG29" si="290">JG61*JG$32</f>
        <v>0</v>
      </c>
      <c r="JH28" s="596">
        <f t="shared" ref="JH28:JH29" si="291">JN61*JH$32</f>
        <v>0</v>
      </c>
      <c r="JI28" s="596">
        <f t="shared" ref="JI28:JI29" si="292">JN61*JI$32</f>
        <v>0</v>
      </c>
      <c r="JJ28" s="596">
        <f t="shared" ref="JJ28:JJ29" si="293">JN61*JJ$32</f>
        <v>0</v>
      </c>
      <c r="JK28" s="596">
        <f t="shared" ref="JK28:JK29" si="294">JN61*JK$32</f>
        <v>0</v>
      </c>
      <c r="JL28" s="596">
        <f t="shared" ref="JL28:JL29" si="295">JN61*JL$32</f>
        <v>0</v>
      </c>
      <c r="JM28" s="596">
        <f t="shared" ref="JM28:JM29" si="296">JN61*JM$32</f>
        <v>0</v>
      </c>
      <c r="JN28" s="596">
        <f t="shared" ref="JN28:JN29" si="297">JN61*JN$32</f>
        <v>0</v>
      </c>
      <c r="JO28" s="596">
        <f>[3]Hoja1!JW11</f>
        <v>20000</v>
      </c>
      <c r="JP28" s="596">
        <f>[3]Hoja1!JX11</f>
        <v>33000</v>
      </c>
      <c r="JQ28" s="596">
        <f>[3]Hoja1!JY11</f>
        <v>39000</v>
      </c>
      <c r="JR28" s="596">
        <f>[3]Hoja1!JZ11</f>
        <v>36000</v>
      </c>
      <c r="JS28" s="596">
        <f>[3]Hoja1!KA11</f>
        <v>53000</v>
      </c>
      <c r="JT28" s="596">
        <f>[3]Hoja1!KB11</f>
        <v>59000</v>
      </c>
      <c r="JU28" s="596">
        <f>[3]Hoja1!KC11</f>
        <v>60000</v>
      </c>
      <c r="JV28" s="596">
        <f>[3]Hoja1!KE11</f>
        <v>30000</v>
      </c>
      <c r="JW28" s="596">
        <f>[3]Hoja1!KF11</f>
        <v>20000</v>
      </c>
      <c r="JX28" s="596">
        <f>[3]Hoja1!KG11</f>
        <v>20000</v>
      </c>
      <c r="JY28" s="596">
        <f>[3]Hoja1!KH11</f>
        <v>16000</v>
      </c>
      <c r="JZ28" s="596">
        <f>[3]Hoja1!KI11</f>
        <v>24000</v>
      </c>
      <c r="KA28" s="596">
        <f>[3]Hoja1!KJ11</f>
        <v>25000</v>
      </c>
      <c r="KB28" s="596">
        <f>[3]Hoja1!KK11</f>
        <v>45000</v>
      </c>
      <c r="KC28" s="596">
        <f>[3]Hoja1!KM11</f>
        <v>30000</v>
      </c>
      <c r="KD28" s="596">
        <f>[3]Hoja1!KN11</f>
        <v>19000</v>
      </c>
      <c r="KE28" s="596">
        <f>[3]Hoja1!KO11</f>
        <v>18000</v>
      </c>
      <c r="KF28" s="596">
        <f>[3]Hoja1!KP11</f>
        <v>11000</v>
      </c>
      <c r="KG28" s="596">
        <f>[3]Hoja1!KQ11</f>
        <v>15000</v>
      </c>
      <c r="KH28" s="596">
        <f>[3]Hoja1!KR11</f>
        <v>20000</v>
      </c>
      <c r="KI28" s="596">
        <f>[3]Hoja1!KS11</f>
        <v>32000</v>
      </c>
      <c r="KJ28" s="596">
        <f>[3]Hoja1!KU11</f>
        <v>28000</v>
      </c>
      <c r="KK28" s="596">
        <f>[3]Hoja1!KV11</f>
        <v>12000</v>
      </c>
      <c r="KL28" s="596">
        <f>[3]Hoja1!KW11</f>
        <v>15000</v>
      </c>
      <c r="KM28" s="596">
        <f>[3]Hoja1!KX11</f>
        <v>15000</v>
      </c>
      <c r="KN28" s="596">
        <f>[3]Hoja1!KY11</f>
        <v>20000</v>
      </c>
      <c r="KO28" s="596">
        <f>[3]Hoja1!KZ11</f>
        <v>20000</v>
      </c>
      <c r="KP28" s="596">
        <f>[3]Hoja1!LA11</f>
        <v>40000</v>
      </c>
      <c r="KQ28" s="596">
        <f>[3]Hoja1!LD11</f>
        <v>35000</v>
      </c>
      <c r="KR28" s="596">
        <f>[3]Hoja1!LE11</f>
        <v>12000</v>
      </c>
      <c r="KS28" s="596">
        <f>[3]Hoja1!LF11</f>
        <v>14000</v>
      </c>
      <c r="KT28" s="596">
        <f>[3]Hoja1!LG11</f>
        <v>12000</v>
      </c>
      <c r="KU28" s="596">
        <f>[3]Hoja1!LH11</f>
        <v>15000</v>
      </c>
      <c r="KV28" s="596">
        <f>[3]Hoja1!LI11</f>
        <v>25000</v>
      </c>
      <c r="KW28" s="596">
        <f>[3]Hoja1!LJ11</f>
        <v>37000</v>
      </c>
      <c r="KX28" s="596">
        <f>[3]Hoja1!LL11</f>
        <v>30000</v>
      </c>
      <c r="KY28" s="596">
        <f>[3]Hoja1!LM11</f>
        <v>14000</v>
      </c>
      <c r="KZ28" s="596">
        <f>[3]Hoja1!LN11</f>
        <v>12000</v>
      </c>
      <c r="LA28" s="596">
        <f>[3]Hoja1!LO11</f>
        <v>14000</v>
      </c>
      <c r="LB28" s="596">
        <f>[3]Hoja1!LP11</f>
        <v>15000</v>
      </c>
      <c r="LC28" s="596">
        <f>[3]Hoja1!LQ11</f>
        <v>25000</v>
      </c>
      <c r="LD28" s="596">
        <f>[3]Hoja1!LR11</f>
        <v>40000</v>
      </c>
      <c r="LE28" s="596">
        <f>[3]Hoja1!LT11</f>
        <v>20000</v>
      </c>
      <c r="LF28" s="596">
        <f>[3]Hoja1!LU11</f>
        <v>12000</v>
      </c>
      <c r="LG28" s="596">
        <f>[3]Hoja1!LV11</f>
        <v>11000</v>
      </c>
      <c r="LH28" s="596">
        <f>[3]Hoja1!LW11</f>
        <v>20000</v>
      </c>
      <c r="LI28" s="596">
        <f>[3]Hoja1!LX11</f>
        <v>32000</v>
      </c>
      <c r="LJ28" s="596">
        <f>[3]Hoja1!LY11</f>
        <v>45000</v>
      </c>
      <c r="LK28" s="596">
        <f>[3]Hoja1!LZ11</f>
        <v>60000</v>
      </c>
      <c r="LL28" s="596">
        <f>[3]Hoja1!MB11</f>
        <v>30000</v>
      </c>
      <c r="LM28" s="596">
        <f>[3]Hoja1!MC11</f>
        <v>25000</v>
      </c>
      <c r="LN28" s="596">
        <f>[3]Hoja1!MD11</f>
        <v>12000</v>
      </c>
      <c r="LO28" s="596">
        <f>[3]Hoja1!ME11</f>
        <v>14000</v>
      </c>
      <c r="LP28" s="596">
        <f>[3]Hoja1!MF11</f>
        <v>12000</v>
      </c>
      <c r="LQ28" s="596">
        <f>[3]Hoja1!MG11</f>
        <v>30000</v>
      </c>
      <c r="LR28" s="596">
        <f>[3]Hoja1!MH11</f>
        <v>40000</v>
      </c>
      <c r="LS28" s="596">
        <f>[3]Hoja1!MK11</f>
        <v>40000</v>
      </c>
      <c r="LT28" s="596">
        <f>[3]Hoja1!ML11</f>
        <v>20000</v>
      </c>
      <c r="LU28" s="596">
        <f>[3]Hoja1!MM11</f>
        <v>25000</v>
      </c>
      <c r="LV28" s="596">
        <f>[3]Hoja1!MN11</f>
        <v>25000</v>
      </c>
      <c r="LW28" s="596">
        <f>[3]Hoja1!MO11</f>
        <v>25000</v>
      </c>
      <c r="LX28" s="596">
        <f>[3]Hoja1!MP11</f>
        <v>30000</v>
      </c>
      <c r="LY28" s="596">
        <f>[3]Hoja1!MQ11</f>
        <v>45000</v>
      </c>
      <c r="LZ28" s="596">
        <f>[3]Hoja1!MS11</f>
        <v>25000</v>
      </c>
      <c r="MA28" s="596">
        <f>[3]Hoja1!MT11</f>
        <v>18000</v>
      </c>
      <c r="MB28" s="596">
        <f>[3]Hoja1!MU11</f>
        <v>14000</v>
      </c>
      <c r="MC28" s="596">
        <f>[3]Hoja1!MV11</f>
        <v>13000</v>
      </c>
      <c r="MD28" s="596">
        <f>[3]Hoja1!MW11</f>
        <v>20000</v>
      </c>
      <c r="ME28" s="596">
        <f>[3]Hoja1!MX11</f>
        <v>30000</v>
      </c>
      <c r="MF28" s="596">
        <f>[3]Hoja1!MY11</f>
        <v>45000</v>
      </c>
      <c r="MG28" s="596">
        <f>[3]Hoja1!NA11</f>
        <v>40000</v>
      </c>
      <c r="MH28" s="596">
        <f>[3]Hoja1!NB11</f>
        <v>17000</v>
      </c>
      <c r="MI28" s="596">
        <f>[3]Hoja1!NC11</f>
        <v>20000</v>
      </c>
      <c r="MJ28" s="596">
        <f>[3]Hoja1!ND11</f>
        <v>23000</v>
      </c>
      <c r="MK28" s="596">
        <f>[3]Hoja1!NE11</f>
        <v>22000</v>
      </c>
      <c r="ML28" s="596">
        <f>[3]Hoja1!NF11</f>
        <v>28000</v>
      </c>
      <c r="MM28" s="596">
        <f>[3]Hoja1!NG11</f>
        <v>50000</v>
      </c>
      <c r="MN28" s="596">
        <f>[3]Hoja1!NI11</f>
        <v>45000</v>
      </c>
      <c r="MO28" s="596">
        <f>[3]Hoja1!NJ11</f>
        <v>35000</v>
      </c>
      <c r="MP28" s="596">
        <f>[3]Hoja1!NK11</f>
        <v>35000</v>
      </c>
      <c r="MQ28" s="596">
        <f>[3]Hoja1!NL11</f>
        <v>38000</v>
      </c>
      <c r="MR28" s="596">
        <f>[3]Hoja1!NM11</f>
        <v>42000</v>
      </c>
      <c r="MS28" s="596">
        <f>[3]Hoja1!NN11</f>
        <v>47000</v>
      </c>
      <c r="MT28" s="596">
        <f>[3]Hoja1!NO11</f>
        <v>55000</v>
      </c>
      <c r="MU28" s="596">
        <f>[3]Hoja1!NQ11</f>
        <v>35000</v>
      </c>
      <c r="MV28" s="596">
        <f>[3]Hoja1!NR11</f>
        <v>20000</v>
      </c>
      <c r="MW28" s="596">
        <f>[3]Hoja1!NS11</f>
        <v>23000</v>
      </c>
      <c r="MX28" s="596">
        <f>[3]Hoja1!NT11</f>
        <v>21000</v>
      </c>
      <c r="MY28" s="596">
        <f>[3]Hoja1!NU11</f>
        <v>25000</v>
      </c>
      <c r="MZ28" s="596">
        <f>[3]Hoja1!NV11</f>
        <v>32000</v>
      </c>
      <c r="NA28" s="596">
        <f>[3]Hoja1!NW11</f>
        <v>40000</v>
      </c>
      <c r="NB28" s="596">
        <f>[3]Hoja1!NZ11</f>
        <v>35000</v>
      </c>
      <c r="NC28" s="596">
        <f>[3]Hoja1!OA11</f>
        <v>0</v>
      </c>
      <c r="ND28" s="596">
        <f>[3]Hoja1!OB11</f>
        <v>20000</v>
      </c>
      <c r="NE28" s="596">
        <f>[3]Hoja1!OC11</f>
        <v>18000</v>
      </c>
      <c r="NF28" s="596">
        <f>[3]Hoja1!OD11</f>
        <v>18000</v>
      </c>
      <c r="NG28" s="596">
        <f>[3]Hoja1!OE11</f>
        <v>20000</v>
      </c>
      <c r="NH28" s="596">
        <f>[3]Hoja1!OF11</f>
        <v>35000</v>
      </c>
      <c r="NI28" s="596">
        <f>[3]Hoja1!OH11</f>
        <v>25000</v>
      </c>
      <c r="NJ28" s="596">
        <f>[3]Hoja1!OI11</f>
        <v>14000</v>
      </c>
      <c r="NK28" s="596">
        <f>[3]Hoja1!OJ11</f>
        <v>15000</v>
      </c>
      <c r="NL28" s="596">
        <f>[3]Hoja1!OK11</f>
        <v>14000</v>
      </c>
      <c r="NM28" s="596">
        <f>[3]Hoja1!OL11</f>
        <v>16000</v>
      </c>
      <c r="NN28" s="596">
        <f>[3]Hoja1!OM11</f>
        <v>20000</v>
      </c>
      <c r="NO28" s="596">
        <f>[3]Hoja1!ON11</f>
        <v>30000</v>
      </c>
      <c r="NP28" s="596">
        <f>[3]Hoja1!OP11</f>
        <v>18000</v>
      </c>
      <c r="NQ28" s="596">
        <f>[3]Hoja1!OQ11</f>
        <v>12000</v>
      </c>
      <c r="NR28" s="596">
        <f>[3]Hoja1!OR11</f>
        <v>11000</v>
      </c>
      <c r="NS28" s="596">
        <f>[3]Hoja1!OS11</f>
        <v>13000</v>
      </c>
      <c r="NT28" s="596">
        <f>[3]Hoja1!OT11</f>
        <v>12000</v>
      </c>
      <c r="NU28" s="596">
        <f>[3]Hoja1!OU11</f>
        <v>14000</v>
      </c>
      <c r="NV28" s="596">
        <f>[3]Hoja1!OV11</f>
        <v>25000</v>
      </c>
      <c r="NW28" s="596">
        <f>[3]Hoja1!OX11</f>
        <v>27000</v>
      </c>
      <c r="NX28" s="596">
        <f>[3]Hoja1!OY11</f>
        <v>12000</v>
      </c>
      <c r="NY28" s="596">
        <f>[3]Hoja1!OZ11</f>
        <v>13000</v>
      </c>
      <c r="NZ28" s="596">
        <f>[3]Hoja1!PA11</f>
        <v>11000</v>
      </c>
      <c r="OA28" s="596">
        <f>[3]Hoja1!PB11</f>
        <v>14000</v>
      </c>
      <c r="OB28" s="596">
        <f>[3]Hoja1!PC11</f>
        <v>18000</v>
      </c>
      <c r="OC28" s="596">
        <f>[3]Hoja1!PD11</f>
        <v>30000</v>
      </c>
      <c r="OD28" s="596">
        <f>[3]Hoja1!PF11</f>
        <v>28000</v>
      </c>
      <c r="OE28" s="596">
        <f>[3]Hoja1!PG11</f>
        <v>11000</v>
      </c>
      <c r="OF28" s="596">
        <f>[3]Hoja1!PH11</f>
        <v>12000</v>
      </c>
      <c r="OG28" s="596">
        <f>[3]Hoja1!PI11</f>
        <v>11000</v>
      </c>
      <c r="OH28" s="596">
        <f>[3]Hoja1!PJ11</f>
        <v>15000</v>
      </c>
      <c r="OI28" s="596">
        <f>[3]Hoja1!PK11</f>
        <v>19000</v>
      </c>
      <c r="OJ28" s="596">
        <f>[3]Hoja1!PL11</f>
        <v>30000</v>
      </c>
      <c r="OK28">
        <f>[2]SUC!B57</f>
        <v>27262.44</v>
      </c>
      <c r="OL28">
        <f>[2]SUC!C57</f>
        <v>13836.048749999998</v>
      </c>
      <c r="OM28">
        <f>[2]SUC!D57</f>
        <v>12868.661249999999</v>
      </c>
      <c r="ON28">
        <f>[2]SUC!E57</f>
        <v>12778.807500000001</v>
      </c>
      <c r="OO28">
        <f>[2]SUC!F57</f>
        <v>12016.766250000001</v>
      </c>
      <c r="OP28">
        <f>[2]SUC!G57</f>
        <v>16066.473749999999</v>
      </c>
      <c r="OQ28">
        <f>[2]SUC!H57</f>
        <v>29271.96</v>
      </c>
      <c r="OR28" s="712">
        <v>22208.13</v>
      </c>
      <c r="OS28" s="712">
        <v>27908.68</v>
      </c>
      <c r="OT28" s="712">
        <v>16274.82</v>
      </c>
      <c r="OU28" s="712">
        <v>16867.21</v>
      </c>
      <c r="OV28" s="712">
        <v>13714.56</v>
      </c>
      <c r="OW28" s="712">
        <v>17689.59</v>
      </c>
      <c r="OX28" s="712">
        <v>32533.85</v>
      </c>
      <c r="OY28" s="741">
        <v>25065</v>
      </c>
      <c r="OZ28" s="741">
        <v>15546</v>
      </c>
      <c r="PA28" s="741">
        <v>14574</v>
      </c>
      <c r="PB28" s="741">
        <v>12424</v>
      </c>
      <c r="PC28" s="741">
        <v>14257</v>
      </c>
      <c r="PD28" s="741">
        <v>15428</v>
      </c>
      <c r="PE28" s="741">
        <v>28529</v>
      </c>
      <c r="PF28" s="712">
        <v>16794.830000000002</v>
      </c>
      <c r="PG28" s="712">
        <v>18572.150000000001</v>
      </c>
      <c r="PH28" s="712">
        <v>11012.62</v>
      </c>
      <c r="PI28" s="712">
        <v>14693.13</v>
      </c>
      <c r="PJ28" s="712">
        <v>11264.23</v>
      </c>
      <c r="PK28" s="712">
        <v>18039.740000000002</v>
      </c>
      <c r="PL28" s="712">
        <v>31077.14</v>
      </c>
      <c r="PM28" s="712">
        <v>17716.169999999998</v>
      </c>
      <c r="PN28" s="712">
        <v>9420.08</v>
      </c>
      <c r="PO28" s="712">
        <v>9472.64</v>
      </c>
      <c r="PP28" s="712">
        <v>10468.19</v>
      </c>
      <c r="PQ28" s="712">
        <v>10539.71</v>
      </c>
      <c r="PR28" s="712">
        <v>15281.63</v>
      </c>
      <c r="PS28" s="712">
        <v>29884.65</v>
      </c>
      <c r="PT28" s="717">
        <v>25844.6826</v>
      </c>
      <c r="PU28" s="717">
        <v>12199.342699999999</v>
      </c>
      <c r="PV28" s="717">
        <v>11806.732900000001</v>
      </c>
      <c r="PW28" s="717">
        <v>13822.742899999999</v>
      </c>
      <c r="PX28" s="717">
        <v>13556.231299999999</v>
      </c>
      <c r="PY28" s="717">
        <v>18510.396100000002</v>
      </c>
      <c r="PZ28" s="717">
        <v>31064.3511</v>
      </c>
      <c r="QA28" s="108">
        <v>22653.53</v>
      </c>
      <c r="QB28" s="108">
        <v>9356.7900000000009</v>
      </c>
      <c r="QC28" s="108">
        <v>8304.19</v>
      </c>
      <c r="QD28" s="108">
        <v>9189.15</v>
      </c>
      <c r="QE28" s="108">
        <v>10253.379999999999</v>
      </c>
      <c r="QF28" s="108">
        <v>15466.58</v>
      </c>
      <c r="QG28" s="108">
        <v>26987.27</v>
      </c>
      <c r="QH28" s="108">
        <v>19976.79</v>
      </c>
      <c r="QI28" s="108">
        <v>14073.31</v>
      </c>
      <c r="QJ28" s="108">
        <v>12503.08</v>
      </c>
      <c r="QK28" s="108">
        <v>13468.99</v>
      </c>
      <c r="QL28" s="108">
        <v>14605.25</v>
      </c>
      <c r="QM28" s="108">
        <v>10173.620000000001</v>
      </c>
      <c r="QN28" s="108">
        <v>20422.259999999998</v>
      </c>
      <c r="QO28" s="596">
        <v>27418.430270000001</v>
      </c>
      <c r="QP28" s="596">
        <v>13393.079009999999</v>
      </c>
      <c r="QQ28" s="596">
        <v>12945.00625</v>
      </c>
      <c r="QR28" s="596">
        <v>14126.72207</v>
      </c>
      <c r="QS28" s="596">
        <v>14100.167380000001</v>
      </c>
      <c r="QT28" s="596">
        <v>18459.922859999999</v>
      </c>
      <c r="QU28" s="596">
        <v>28788.834770000001</v>
      </c>
      <c r="QV28" s="712">
        <v>25472.26</v>
      </c>
      <c r="QW28" s="712">
        <v>12617.02</v>
      </c>
      <c r="QX28" s="712">
        <v>11866.46</v>
      </c>
      <c r="QY28" s="712">
        <v>12041.78</v>
      </c>
      <c r="QZ28" s="712">
        <v>11365.18</v>
      </c>
      <c r="RA28" s="712">
        <v>15396.83</v>
      </c>
      <c r="RB28" s="712">
        <v>26065.82</v>
      </c>
      <c r="RC28" s="108">
        <v>20976.73</v>
      </c>
      <c r="RD28" s="108">
        <v>9537.48</v>
      </c>
      <c r="RE28" s="108">
        <v>7956.68</v>
      </c>
      <c r="RF28" s="108">
        <v>7951.26</v>
      </c>
      <c r="RG28" s="108">
        <v>8626.27</v>
      </c>
      <c r="RH28" s="108">
        <v>13818.39</v>
      </c>
      <c r="RI28" s="108">
        <v>25841.49</v>
      </c>
      <c r="RJ28" s="108">
        <v>24983.48</v>
      </c>
      <c r="RK28" s="108">
        <v>10857.79</v>
      </c>
      <c r="RL28" s="108">
        <v>9913.7999999999993</v>
      </c>
      <c r="RM28" s="108">
        <v>10734.11</v>
      </c>
      <c r="RN28" s="108">
        <v>11964.03</v>
      </c>
      <c r="RO28" s="108">
        <v>20197.66</v>
      </c>
      <c r="RP28" s="108">
        <v>39430.620000000003</v>
      </c>
      <c r="RQ28">
        <v>30688.752329999999</v>
      </c>
      <c r="RR28">
        <v>12787.88337</v>
      </c>
      <c r="RS28">
        <v>12854.079879999999</v>
      </c>
      <c r="RT28">
        <v>13995.099270000001</v>
      </c>
      <c r="RU28">
        <v>14431.595740000001</v>
      </c>
      <c r="RV28">
        <v>23480.563180000001</v>
      </c>
      <c r="RW28">
        <v>37255.822110000001</v>
      </c>
      <c r="RX28">
        <v>31739.135750000001</v>
      </c>
      <c r="RY28">
        <v>14958.95478</v>
      </c>
      <c r="RZ28">
        <v>17406.765230000001</v>
      </c>
      <c r="SA28">
        <v>21346.640820000001</v>
      </c>
      <c r="SB28">
        <v>20578.72695</v>
      </c>
      <c r="SC28">
        <v>28895.539069999999</v>
      </c>
      <c r="SD28">
        <v>38286.630069999999</v>
      </c>
      <c r="SE28">
        <v>28714.423630000001</v>
      </c>
      <c r="SF28">
        <v>12208.59599</v>
      </c>
      <c r="SG28">
        <v>10577.62363</v>
      </c>
      <c r="SH28">
        <v>12868.66474</v>
      </c>
      <c r="SI28">
        <v>13799.8459</v>
      </c>
      <c r="SJ28">
        <v>21221.311720000002</v>
      </c>
      <c r="SK28">
        <v>30849.697660000002</v>
      </c>
      <c r="SL28" s="108">
        <v>22638.21</v>
      </c>
      <c r="SM28" s="108">
        <v>9978.98</v>
      </c>
      <c r="SN28" s="108">
        <v>9450.7099999999991</v>
      </c>
      <c r="SO28" s="108">
        <v>12206.98</v>
      </c>
      <c r="SP28" s="108">
        <v>12369.54</v>
      </c>
      <c r="SQ28" s="108">
        <v>15930.05</v>
      </c>
      <c r="SR28" s="108">
        <v>24941.71</v>
      </c>
      <c r="SS28" s="108">
        <v>21693.08</v>
      </c>
      <c r="ST28" s="108">
        <v>10252.219999999999</v>
      </c>
      <c r="SU28" s="108">
        <v>9318.7900000000009</v>
      </c>
      <c r="SV28" s="108">
        <v>10545.67</v>
      </c>
      <c r="SW28" s="108">
        <v>11880.85</v>
      </c>
      <c r="SX28" s="108">
        <v>16708.28</v>
      </c>
      <c r="SY28" s="108">
        <v>27463.72</v>
      </c>
      <c r="SZ28" s="108">
        <v>23414.04</v>
      </c>
      <c r="TA28" s="108">
        <v>9696.5</v>
      </c>
      <c r="TB28" s="108">
        <v>8417.0400000000009</v>
      </c>
      <c r="TC28" s="108">
        <v>9271.56</v>
      </c>
      <c r="TD28" s="108">
        <v>10762.44</v>
      </c>
      <c r="TE28" s="108">
        <v>17601.25</v>
      </c>
      <c r="TF28" s="108">
        <v>31071.200000000001</v>
      </c>
      <c r="TG28" s="108">
        <v>24471.09</v>
      </c>
      <c r="TH28" s="108">
        <v>9907.7099999999991</v>
      </c>
      <c r="TI28" s="108">
        <v>9018.33</v>
      </c>
      <c r="TJ28" s="108">
        <v>11158.39</v>
      </c>
      <c r="TK28" s="108">
        <v>13059.87</v>
      </c>
      <c r="TL28" s="108">
        <v>17680.25</v>
      </c>
      <c r="TM28" s="108">
        <v>25066.6</v>
      </c>
      <c r="TN28" s="596">
        <v>29447.355039999999</v>
      </c>
      <c r="TO28" s="596">
        <v>12089.890649999999</v>
      </c>
      <c r="TP28" s="596">
        <v>11954.161459999999</v>
      </c>
      <c r="TQ28" s="596">
        <v>13996.364589999999</v>
      </c>
      <c r="TR28" s="596">
        <v>18143.460800000001</v>
      </c>
      <c r="TS28" s="596">
        <v>29606.586859999999</v>
      </c>
      <c r="TT28" s="596">
        <v>43998.152419999999</v>
      </c>
      <c r="TU28" s="108">
        <v>38370.33</v>
      </c>
      <c r="TV28" s="108">
        <v>16324.84</v>
      </c>
      <c r="TW28" s="108">
        <v>16616.14</v>
      </c>
      <c r="TX28" s="108">
        <v>20751</v>
      </c>
      <c r="TY28" s="108">
        <v>22092.52</v>
      </c>
      <c r="TZ28" s="108">
        <v>34004.94</v>
      </c>
      <c r="UA28" s="108">
        <v>49194.29</v>
      </c>
      <c r="UB28" s="108">
        <v>21806.12</v>
      </c>
      <c r="UC28" s="108">
        <v>15127.41</v>
      </c>
      <c r="UD28" s="108">
        <v>16659</v>
      </c>
      <c r="UE28" s="108">
        <v>20225.169999999998</v>
      </c>
      <c r="UF28" s="108">
        <v>20502.47</v>
      </c>
      <c r="UG28" s="108">
        <v>30401.64</v>
      </c>
      <c r="UH28" s="108">
        <v>41344.47</v>
      </c>
      <c r="UI28" s="108">
        <v>33440.339999999997</v>
      </c>
      <c r="UJ28" s="108">
        <v>14265.82</v>
      </c>
      <c r="UK28" s="108">
        <v>14716.81</v>
      </c>
      <c r="UL28" s="108">
        <v>17758.07</v>
      </c>
      <c r="UM28" s="108">
        <v>18599.95</v>
      </c>
      <c r="UN28" s="108">
        <v>27518.6</v>
      </c>
      <c r="UO28" s="108">
        <v>38223.72</v>
      </c>
      <c r="UP28" s="108">
        <v>34066.42</v>
      </c>
      <c r="UQ28" s="108">
        <v>15709.85</v>
      </c>
      <c r="UR28" s="108">
        <v>14742.66</v>
      </c>
      <c r="US28" s="108">
        <v>17514.23</v>
      </c>
      <c r="UT28" s="108">
        <v>20837.48</v>
      </c>
      <c r="UU28" s="108">
        <v>31138.38</v>
      </c>
      <c r="UV28" s="108">
        <v>42002.879999999997</v>
      </c>
      <c r="UW28" s="596">
        <v>29898.7084</v>
      </c>
      <c r="UX28" s="596">
        <v>14300.27183</v>
      </c>
      <c r="UY28" s="596">
        <v>14477.6729</v>
      </c>
      <c r="UZ28" s="596">
        <v>16854.6999</v>
      </c>
      <c r="VA28" s="596">
        <v>20621.73516</v>
      </c>
      <c r="VB28" s="596">
        <v>32018.253219999999</v>
      </c>
      <c r="VC28" s="596">
        <v>42885.671479999997</v>
      </c>
      <c r="VD28" s="108">
        <v>28596.89</v>
      </c>
      <c r="VE28" s="108">
        <v>13173.8</v>
      </c>
      <c r="VF28" s="108">
        <v>12861.89</v>
      </c>
      <c r="VG28" s="108">
        <v>14189.66</v>
      </c>
      <c r="VH28" s="108">
        <v>16640.66</v>
      </c>
      <c r="VI28" s="108">
        <f>28824.96*1.15</f>
        <v>33148.703999999998</v>
      </c>
      <c r="VJ28" s="108">
        <f>41426.41*1.15</f>
        <v>47640.371500000001</v>
      </c>
      <c r="VK28" s="108">
        <v>31075.119999999999</v>
      </c>
      <c r="VL28" s="108">
        <v>14599.12</v>
      </c>
      <c r="VM28" s="108">
        <v>13383.28</v>
      </c>
      <c r="VN28" s="108">
        <v>14357.36</v>
      </c>
      <c r="VO28" s="108">
        <v>16332.88</v>
      </c>
      <c r="VP28" s="108">
        <v>25026.959999999999</v>
      </c>
      <c r="VQ28" s="108">
        <v>35737.440000000002</v>
      </c>
      <c r="VR28" s="108">
        <v>36478.930800000002</v>
      </c>
      <c r="VS28" s="108">
        <v>17954.44571</v>
      </c>
      <c r="VT28" s="108">
        <v>18001.30863</v>
      </c>
      <c r="VU28" s="108">
        <v>18423.911680000001</v>
      </c>
      <c r="VV28" s="108">
        <v>20118.031770000001</v>
      </c>
      <c r="VW28" s="108">
        <v>29468.854640000001</v>
      </c>
      <c r="VX28" s="108">
        <v>42218.77968</v>
      </c>
      <c r="VY28" s="752">
        <v>50805.62</v>
      </c>
      <c r="VZ28" s="752">
        <v>17847.86</v>
      </c>
      <c r="WA28" s="752">
        <v>15159.54</v>
      </c>
      <c r="WB28" s="752">
        <v>16243.82</v>
      </c>
      <c r="WC28" s="752">
        <v>17302.54</v>
      </c>
      <c r="WD28" s="752">
        <v>25678.36</v>
      </c>
      <c r="WE28" s="752">
        <v>40681.74</v>
      </c>
      <c r="WF28" s="108">
        <v>38113.74</v>
      </c>
      <c r="WG28" s="108">
        <v>17904.560000000001</v>
      </c>
      <c r="WH28" s="108">
        <v>16393.939999999999</v>
      </c>
      <c r="WI28" s="108">
        <v>16995.62</v>
      </c>
      <c r="WJ28" s="108">
        <v>19343.38</v>
      </c>
      <c r="WK28" s="108">
        <v>29125.95</v>
      </c>
      <c r="WL28" s="108">
        <v>48356.02</v>
      </c>
      <c r="WM28" s="108">
        <v>36645.65</v>
      </c>
      <c r="WN28" s="108">
        <v>15905.99</v>
      </c>
      <c r="WO28" s="108">
        <v>14526.48</v>
      </c>
      <c r="WP28" s="108">
        <v>13289.91</v>
      </c>
      <c r="WQ28" s="108">
        <v>13406.66</v>
      </c>
      <c r="WR28" s="108">
        <v>20768.48</v>
      </c>
      <c r="WS28" s="108">
        <v>36431.86</v>
      </c>
      <c r="WT28" s="108">
        <v>30238.337500000001</v>
      </c>
      <c r="WU28" s="108">
        <v>12842.755080000001</v>
      </c>
      <c r="WV28" s="108">
        <v>11147.72012</v>
      </c>
      <c r="WW28" s="108">
        <v>12725.02246</v>
      </c>
      <c r="WX28" s="108">
        <v>16155.835929999999</v>
      </c>
      <c r="WY28" s="108">
        <v>24990.4375</v>
      </c>
      <c r="WZ28" s="108">
        <v>39354.943359999997</v>
      </c>
      <c r="XA28" s="108">
        <v>35742.980000000003</v>
      </c>
      <c r="XB28" s="108">
        <v>15752.25</v>
      </c>
      <c r="XC28" s="108">
        <v>13029.06</v>
      </c>
      <c r="XD28" s="108">
        <v>13699.38</v>
      </c>
      <c r="XE28" s="108">
        <v>16933.14</v>
      </c>
      <c r="XF28" s="108">
        <v>25738.9</v>
      </c>
      <c r="XG28" s="108">
        <v>40575.29</v>
      </c>
      <c r="XH28" s="108">
        <v>27129.092270000001</v>
      </c>
      <c r="XI28" s="108">
        <v>14060.75871</v>
      </c>
      <c r="XJ28" s="108">
        <v>12470.27952</v>
      </c>
      <c r="XK28" s="108">
        <v>14266.26658</v>
      </c>
      <c r="XL28" s="108">
        <v>18408.47651</v>
      </c>
      <c r="XM28" s="108">
        <v>24699.413980000001</v>
      </c>
      <c r="XN28" s="108">
        <v>35936.647340000003</v>
      </c>
      <c r="XO28" s="108">
        <v>34815.172350000001</v>
      </c>
      <c r="XP28" s="108">
        <v>26900.831849999999</v>
      </c>
      <c r="XQ28" s="108">
        <v>17233.412110000001</v>
      </c>
      <c r="XR28" s="108">
        <v>15229.104300000001</v>
      </c>
      <c r="XS28" s="108">
        <v>18710.018359999998</v>
      </c>
      <c r="XT28" s="108">
        <v>23970.039840000001</v>
      </c>
      <c r="XU28" s="108">
        <v>36953.270700000001</v>
      </c>
      <c r="XV28" s="108">
        <v>43937.46787</v>
      </c>
      <c r="XW28" s="108">
        <v>21925.958340000001</v>
      </c>
      <c r="XX28" s="108">
        <v>18657.429889999999</v>
      </c>
      <c r="XY28" s="108">
        <v>19095.272860000001</v>
      </c>
      <c r="XZ28" s="108">
        <v>21674.69887</v>
      </c>
      <c r="YA28" s="108">
        <v>33056.727760000002</v>
      </c>
      <c r="YB28" s="108">
        <v>51971.969259999998</v>
      </c>
      <c r="YC28" s="108">
        <v>39490.240819999999</v>
      </c>
      <c r="YD28" s="108">
        <v>19631.160349999998</v>
      </c>
      <c r="YE28" s="108">
        <v>16547.98115</v>
      </c>
      <c r="YF28" s="108">
        <v>15923.659180000001</v>
      </c>
      <c r="YG28" s="108">
        <v>19124.85713</v>
      </c>
      <c r="YH28" s="108">
        <v>29783.881440000001</v>
      </c>
      <c r="YI28" s="108">
        <v>45180.943939999997</v>
      </c>
      <c r="YJ28" s="108">
        <v>47348</v>
      </c>
      <c r="YK28" s="108">
        <v>19733.68</v>
      </c>
      <c r="YL28" s="108">
        <v>16438.46</v>
      </c>
      <c r="YM28" s="108">
        <v>17466.27</v>
      </c>
      <c r="YN28" s="108">
        <v>20850.349999999999</v>
      </c>
      <c r="YO28" s="108">
        <v>32930.01</v>
      </c>
      <c r="YP28" s="108">
        <v>59340.94</v>
      </c>
      <c r="YQ28" s="108">
        <v>27121.22</v>
      </c>
      <c r="YR28" s="108">
        <v>18007.13</v>
      </c>
      <c r="YS28" s="108">
        <v>19724.52</v>
      </c>
      <c r="YT28" s="108">
        <v>19214.41</v>
      </c>
      <c r="YU28" s="108">
        <v>23040.28</v>
      </c>
      <c r="YV28" s="108">
        <v>23907.48</v>
      </c>
      <c r="YW28" s="108">
        <v>39023.949999999997</v>
      </c>
      <c r="YX28" s="756" t="s">
        <v>719</v>
      </c>
      <c r="YY28" s="756" t="s">
        <v>720</v>
      </c>
      <c r="YZ28" s="756" t="s">
        <v>721</v>
      </c>
      <c r="ZA28" s="756" t="s">
        <v>722</v>
      </c>
      <c r="ZB28" s="756" t="s">
        <v>723</v>
      </c>
      <c r="ZC28" s="756" t="s">
        <v>724</v>
      </c>
      <c r="ZD28" s="756" t="s">
        <v>725</v>
      </c>
      <c r="ZE28">
        <v>36831</v>
      </c>
      <c r="ZF28">
        <v>14909</v>
      </c>
      <c r="ZG28">
        <v>14209</v>
      </c>
      <c r="ZH28">
        <v>8665</v>
      </c>
      <c r="ZI28">
        <v>13934</v>
      </c>
      <c r="ZJ28">
        <v>27428</v>
      </c>
      <c r="ZK28">
        <v>49811</v>
      </c>
      <c r="ZL28">
        <v>36653</v>
      </c>
      <c r="ZM28">
        <v>17465</v>
      </c>
      <c r="ZN28">
        <v>15366</v>
      </c>
      <c r="ZO28">
        <v>10418</v>
      </c>
      <c r="ZP28">
        <v>15868</v>
      </c>
      <c r="ZQ28">
        <v>24502</v>
      </c>
      <c r="ZR28">
        <v>35309</v>
      </c>
      <c r="ZS28" s="108">
        <v>26554.52</v>
      </c>
      <c r="ZT28" s="108">
        <v>11951.15</v>
      </c>
      <c r="ZU28" s="108">
        <v>12998.33</v>
      </c>
      <c r="ZV28" s="108">
        <v>13791.4</v>
      </c>
      <c r="ZW28" s="108">
        <v>18485.45</v>
      </c>
      <c r="ZX28" s="108">
        <v>20823.63</v>
      </c>
      <c r="ZY28" s="108">
        <v>34695.5</v>
      </c>
      <c r="ZZ28" s="108">
        <v>35694.277041063186</v>
      </c>
      <c r="AAA28" s="108">
        <v>32847.078536844107</v>
      </c>
      <c r="AAB28" s="108">
        <v>30553.654097855881</v>
      </c>
      <c r="AAC28" s="108">
        <v>34668.362519034279</v>
      </c>
      <c r="AAD28" s="108">
        <v>38273.784959430443</v>
      </c>
      <c r="AAE28" s="108">
        <v>44578.758531356856</v>
      </c>
      <c r="AAF28" s="108">
        <v>69889.9181892872</v>
      </c>
      <c r="AAG28" s="108">
        <v>50116.093286575895</v>
      </c>
      <c r="AAH28" s="108">
        <v>46589.631721336853</v>
      </c>
      <c r="AAI28" s="108">
        <v>46692.653560733896</v>
      </c>
      <c r="AAJ28" s="108">
        <v>50122.190949675816</v>
      </c>
      <c r="AAK28" s="108">
        <v>57242.557380941842</v>
      </c>
      <c r="AAL28" s="108">
        <v>60483.137480246849</v>
      </c>
      <c r="AAM28" s="108">
        <v>88575.145096698936</v>
      </c>
      <c r="AAN28" s="596">
        <f>'Tabla de Proyecciones'!AAN28*1.032493958</f>
        <v>68750.097486112369</v>
      </c>
      <c r="AAO28" s="596">
        <v>60669.14641753344</v>
      </c>
      <c r="AAP28" s="596">
        <v>69502.575001166391</v>
      </c>
      <c r="AAQ28" s="596">
        <v>65450.891696212537</v>
      </c>
      <c r="AAR28" s="596">
        <v>68599.274583408813</v>
      </c>
      <c r="AAS28" s="596">
        <v>74924.038373098025</v>
      </c>
      <c r="AAT28" s="596">
        <v>100319.8</v>
      </c>
      <c r="AAU28" s="596">
        <f t="shared" ca="1" si="2"/>
        <v>85887.993014963795</v>
      </c>
      <c r="AAV28" s="596">
        <v>125283.38772863588</v>
      </c>
      <c r="AAW28" s="596">
        <f t="shared" ca="1" si="2"/>
        <v>76093.277626216804</v>
      </c>
      <c r="AAX28" s="348">
        <v>0</v>
      </c>
      <c r="AAY28" s="596">
        <f t="shared" ca="1" si="2"/>
        <v>28377.598587720986</v>
      </c>
      <c r="AAZ28" s="596">
        <f t="shared" ca="1" si="2"/>
        <v>26441.534073695388</v>
      </c>
      <c r="ABA28" s="596">
        <f t="shared" ca="1" si="2"/>
        <v>36103.018275926006</v>
      </c>
      <c r="ABB28" s="596">
        <f t="shared" ca="1" si="16"/>
        <v>23229.557625104677</v>
      </c>
      <c r="ABC28" s="596">
        <f t="shared" ca="1" si="16"/>
        <v>20908.228305424473</v>
      </c>
      <c r="ABD28" s="596">
        <f t="shared" ca="1" si="16"/>
        <v>25567.681291804176</v>
      </c>
      <c r="ABE28" s="348">
        <v>0</v>
      </c>
      <c r="ABF28" s="596">
        <f t="shared" ca="1" si="2"/>
        <v>21350.91829535229</v>
      </c>
      <c r="ABG28" s="596">
        <f t="shared" ca="1" si="2"/>
        <v>19112.373900363971</v>
      </c>
      <c r="ABH28" s="596">
        <f t="shared" ca="1" si="2"/>
        <v>16726.150942166067</v>
      </c>
      <c r="ABI28">
        <v>0</v>
      </c>
      <c r="ABJ28">
        <v>0</v>
      </c>
      <c r="ABK28">
        <v>0</v>
      </c>
      <c r="ABL28">
        <v>0</v>
      </c>
      <c r="ABM28">
        <v>0</v>
      </c>
      <c r="ABN28">
        <v>0</v>
      </c>
      <c r="ABO28">
        <v>0</v>
      </c>
      <c r="ABP28">
        <v>0</v>
      </c>
      <c r="ABQ28">
        <v>0</v>
      </c>
      <c r="ABR28">
        <v>0</v>
      </c>
      <c r="ABS28">
        <v>0</v>
      </c>
      <c r="ABT28">
        <v>0</v>
      </c>
      <c r="ABU28">
        <v>0</v>
      </c>
      <c r="ABV28">
        <v>0</v>
      </c>
      <c r="ABW28">
        <v>0</v>
      </c>
      <c r="ABX28">
        <v>0</v>
      </c>
      <c r="ABY28">
        <v>0</v>
      </c>
      <c r="ABZ28">
        <v>0</v>
      </c>
      <c r="ACA28">
        <v>0</v>
      </c>
      <c r="ACB28">
        <v>0</v>
      </c>
      <c r="ACC28">
        <v>0</v>
      </c>
      <c r="ACD28">
        <v>0</v>
      </c>
      <c r="ACE28">
        <v>0</v>
      </c>
      <c r="ACF28">
        <v>0</v>
      </c>
      <c r="ACG28">
        <v>0</v>
      </c>
      <c r="ACH28">
        <v>0</v>
      </c>
      <c r="ACI28">
        <v>0</v>
      </c>
      <c r="ACJ28">
        <v>0</v>
      </c>
      <c r="ACK28">
        <v>0</v>
      </c>
      <c r="ACL28">
        <v>0</v>
      </c>
      <c r="ACM28">
        <v>0</v>
      </c>
    </row>
    <row r="29" spans="1:767">
      <c r="A29" s="601" t="s">
        <v>36</v>
      </c>
      <c r="B29" s="596">
        <f t="shared" si="32"/>
        <v>0</v>
      </c>
      <c r="C29" s="596">
        <f t="shared" si="33"/>
        <v>0</v>
      </c>
      <c r="D29" s="596">
        <f t="shared" si="34"/>
        <v>0</v>
      </c>
      <c r="E29" s="596">
        <f t="shared" si="35"/>
        <v>0</v>
      </c>
      <c r="F29" s="596">
        <f t="shared" si="36"/>
        <v>0</v>
      </c>
      <c r="G29" s="596">
        <f t="shared" si="37"/>
        <v>0</v>
      </c>
      <c r="H29" s="596">
        <f t="shared" si="38"/>
        <v>0</v>
      </c>
      <c r="I29" s="596">
        <f t="shared" si="39"/>
        <v>0</v>
      </c>
      <c r="J29" s="596">
        <f t="shared" si="40"/>
        <v>0</v>
      </c>
      <c r="K29" s="596">
        <f t="shared" si="41"/>
        <v>0</v>
      </c>
      <c r="L29" s="596">
        <f t="shared" si="42"/>
        <v>0</v>
      </c>
      <c r="M29" s="596">
        <f t="shared" si="43"/>
        <v>0</v>
      </c>
      <c r="N29" s="596">
        <f t="shared" ref="N29" si="298">O62*N$33</f>
        <v>0</v>
      </c>
      <c r="O29" s="596">
        <f t="shared" ref="O29" si="299">O62*O$33</f>
        <v>0</v>
      </c>
      <c r="P29" s="596">
        <f t="shared" si="46"/>
        <v>0</v>
      </c>
      <c r="Q29" s="596">
        <f t="shared" si="47"/>
        <v>0</v>
      </c>
      <c r="R29" s="596">
        <f t="shared" si="48"/>
        <v>0</v>
      </c>
      <c r="S29" s="596">
        <f t="shared" si="49"/>
        <v>0</v>
      </c>
      <c r="T29" s="596">
        <f t="shared" si="50"/>
        <v>0</v>
      </c>
      <c r="U29" s="596">
        <f t="shared" ref="U29" si="300">V62*U$33</f>
        <v>0</v>
      </c>
      <c r="V29" s="596">
        <f t="shared" ref="V29" si="301">V62*V$33</f>
        <v>0</v>
      </c>
      <c r="W29" s="596">
        <f t="shared" si="53"/>
        <v>0</v>
      </c>
      <c r="X29" s="596">
        <f t="shared" si="54"/>
        <v>0</v>
      </c>
      <c r="Y29" s="596">
        <f t="shared" si="55"/>
        <v>0</v>
      </c>
      <c r="Z29" s="596">
        <f t="shared" si="56"/>
        <v>0</v>
      </c>
      <c r="AA29" s="596">
        <f t="shared" si="57"/>
        <v>0</v>
      </c>
      <c r="AB29" s="596">
        <f t="shared" ref="AB29" si="302">AC62*AB$33</f>
        <v>0</v>
      </c>
      <c r="AC29" s="596">
        <f t="shared" ref="AC29" si="303">AC62*AC$33</f>
        <v>0</v>
      </c>
      <c r="AD29" s="596">
        <f t="shared" si="60"/>
        <v>0</v>
      </c>
      <c r="AE29" s="596">
        <f t="shared" si="61"/>
        <v>0</v>
      </c>
      <c r="AF29" s="596">
        <f t="shared" si="62"/>
        <v>0</v>
      </c>
      <c r="AG29" s="596">
        <f t="shared" si="63"/>
        <v>0</v>
      </c>
      <c r="AH29" s="596">
        <f t="shared" si="64"/>
        <v>0</v>
      </c>
      <c r="AI29" s="596">
        <f t="shared" ref="AI29" si="304">AJ62*AI$33</f>
        <v>0</v>
      </c>
      <c r="AJ29" s="596">
        <f t="shared" ref="AJ29" si="305">AJ62*AJ$33</f>
        <v>0</v>
      </c>
      <c r="AK29" s="596">
        <f t="shared" si="67"/>
        <v>0</v>
      </c>
      <c r="AL29" s="596">
        <f t="shared" si="68"/>
        <v>0</v>
      </c>
      <c r="AM29" s="596">
        <f t="shared" si="69"/>
        <v>0</v>
      </c>
      <c r="AN29" s="596">
        <f t="shared" si="70"/>
        <v>0</v>
      </c>
      <c r="AO29" s="596">
        <f t="shared" si="71"/>
        <v>0</v>
      </c>
      <c r="AP29" s="596">
        <f t="shared" ref="AP29" si="306">AQ62*AP$33</f>
        <v>0</v>
      </c>
      <c r="AQ29" s="596">
        <f t="shared" ref="AQ29" si="307">AQ62*AQ$33</f>
        <v>0</v>
      </c>
      <c r="AR29" s="596">
        <f t="shared" si="74"/>
        <v>0</v>
      </c>
      <c r="AS29" s="596">
        <f t="shared" si="75"/>
        <v>0</v>
      </c>
      <c r="AT29" s="596">
        <f t="shared" si="76"/>
        <v>0</v>
      </c>
      <c r="AU29" s="596">
        <f t="shared" si="77"/>
        <v>0</v>
      </c>
      <c r="AV29" s="596">
        <f t="shared" si="78"/>
        <v>0</v>
      </c>
      <c r="AW29" s="596">
        <f t="shared" ref="AW29" si="308">AX62*AW$33</f>
        <v>0</v>
      </c>
      <c r="AX29" s="596">
        <f t="shared" ref="AX29" si="309">AX62*AX$33</f>
        <v>0</v>
      </c>
      <c r="AY29" s="596">
        <f t="shared" si="81"/>
        <v>0</v>
      </c>
      <c r="AZ29" s="596">
        <f t="shared" si="82"/>
        <v>0</v>
      </c>
      <c r="BA29" s="596">
        <f t="shared" si="83"/>
        <v>0</v>
      </c>
      <c r="BB29" s="596">
        <f t="shared" si="84"/>
        <v>0</v>
      </c>
      <c r="BC29" s="596">
        <f t="shared" si="85"/>
        <v>0</v>
      </c>
      <c r="BD29" s="596">
        <f t="shared" ref="BD29" si="310">BE62*BD$33</f>
        <v>0</v>
      </c>
      <c r="BE29" s="596">
        <f t="shared" ref="BE29" si="311">BE62*BE$33</f>
        <v>0</v>
      </c>
      <c r="BF29" s="596">
        <f t="shared" si="88"/>
        <v>0</v>
      </c>
      <c r="BG29" s="596">
        <f t="shared" si="89"/>
        <v>0</v>
      </c>
      <c r="BH29" s="596">
        <f t="shared" si="90"/>
        <v>0</v>
      </c>
      <c r="BI29" s="596">
        <f t="shared" si="91"/>
        <v>0</v>
      </c>
      <c r="BJ29" s="596">
        <f t="shared" si="92"/>
        <v>0</v>
      </c>
      <c r="BK29" s="596">
        <f t="shared" ref="BK29" si="312">BL62*BK$33</f>
        <v>0</v>
      </c>
      <c r="BL29" s="596">
        <f t="shared" ref="BL29" si="313">BL62*BL$33</f>
        <v>0</v>
      </c>
      <c r="BM29" s="596">
        <f t="shared" si="95"/>
        <v>0</v>
      </c>
      <c r="BN29" s="596">
        <f t="shared" si="96"/>
        <v>0</v>
      </c>
      <c r="BO29" s="596">
        <f t="shared" si="97"/>
        <v>0</v>
      </c>
      <c r="BP29" s="596">
        <f t="shared" si="98"/>
        <v>0</v>
      </c>
      <c r="BQ29" s="596">
        <f t="shared" si="99"/>
        <v>0</v>
      </c>
      <c r="BR29" s="596">
        <f t="shared" ref="BR29" si="314">BS62*BR$33</f>
        <v>0</v>
      </c>
      <c r="BS29" s="596">
        <f t="shared" ref="BS29" si="315">BS62*BS$33</f>
        <v>0</v>
      </c>
      <c r="BT29" s="596">
        <f t="shared" si="102"/>
        <v>0</v>
      </c>
      <c r="BU29" s="596">
        <f t="shared" si="103"/>
        <v>0</v>
      </c>
      <c r="BV29" s="596">
        <f t="shared" si="104"/>
        <v>0</v>
      </c>
      <c r="BW29" s="596">
        <f t="shared" si="105"/>
        <v>0</v>
      </c>
      <c r="BX29" s="596">
        <f t="shared" si="106"/>
        <v>0</v>
      </c>
      <c r="BY29" s="596">
        <f t="shared" ref="BY29" si="316">BZ62*BY$33</f>
        <v>0</v>
      </c>
      <c r="BZ29" s="596">
        <f t="shared" ref="BZ29" si="317">BZ62*BZ$33</f>
        <v>0</v>
      </c>
      <c r="CA29" s="596">
        <f t="shared" si="109"/>
        <v>0</v>
      </c>
      <c r="CB29" s="596">
        <f t="shared" si="110"/>
        <v>0</v>
      </c>
      <c r="CC29" s="596">
        <f t="shared" si="111"/>
        <v>0</v>
      </c>
      <c r="CD29" s="596">
        <f t="shared" si="112"/>
        <v>0</v>
      </c>
      <c r="CE29" s="596">
        <f t="shared" si="113"/>
        <v>0</v>
      </c>
      <c r="CF29" s="596">
        <f t="shared" ref="CF29" si="318">CG62*CF$33</f>
        <v>0</v>
      </c>
      <c r="CG29" s="596">
        <f t="shared" ref="CG29" si="319">CG62*CG$33</f>
        <v>0</v>
      </c>
      <c r="CH29" s="596">
        <f t="shared" si="116"/>
        <v>0</v>
      </c>
      <c r="CI29" s="596">
        <f t="shared" si="117"/>
        <v>0</v>
      </c>
      <c r="CJ29" s="596">
        <f t="shared" si="118"/>
        <v>0</v>
      </c>
      <c r="CK29" s="596">
        <f t="shared" si="119"/>
        <v>0</v>
      </c>
      <c r="CL29" s="596">
        <f t="shared" si="120"/>
        <v>0</v>
      </c>
      <c r="CM29" s="596">
        <f t="shared" ref="CM29" si="320">CN62*CM$33</f>
        <v>0</v>
      </c>
      <c r="CN29" s="596">
        <f t="shared" ref="CN29" si="321">CN62*CN$33</f>
        <v>0</v>
      </c>
      <c r="CO29" s="596">
        <f t="shared" si="123"/>
        <v>0</v>
      </c>
      <c r="CP29" s="596">
        <f t="shared" si="124"/>
        <v>0</v>
      </c>
      <c r="CQ29" s="596">
        <f t="shared" si="125"/>
        <v>0</v>
      </c>
      <c r="CR29" s="596">
        <f t="shared" si="126"/>
        <v>0</v>
      </c>
      <c r="CS29" s="596">
        <f t="shared" si="127"/>
        <v>0</v>
      </c>
      <c r="CT29" s="596">
        <f t="shared" ref="CT29" si="322">CU62*CT$33</f>
        <v>0</v>
      </c>
      <c r="CU29" s="596">
        <f t="shared" ref="CU29" si="323">CU62*CU$33</f>
        <v>0</v>
      </c>
      <c r="CV29" s="596">
        <f t="shared" si="130"/>
        <v>0</v>
      </c>
      <c r="CW29" s="596">
        <f t="shared" si="131"/>
        <v>0</v>
      </c>
      <c r="CX29" s="596">
        <f t="shared" si="132"/>
        <v>0</v>
      </c>
      <c r="CY29" s="596">
        <f t="shared" si="133"/>
        <v>0</v>
      </c>
      <c r="CZ29" s="596">
        <f t="shared" si="134"/>
        <v>0</v>
      </c>
      <c r="DA29" s="596">
        <f t="shared" ref="DA29" si="324">DB62*DA$33</f>
        <v>0</v>
      </c>
      <c r="DB29" s="596">
        <f t="shared" ref="DB29" si="325">DB62*DB$33</f>
        <v>0</v>
      </c>
      <c r="DC29" s="596">
        <f t="shared" si="137"/>
        <v>0</v>
      </c>
      <c r="DD29" s="596">
        <f t="shared" si="138"/>
        <v>0</v>
      </c>
      <c r="DE29" s="596">
        <f t="shared" si="139"/>
        <v>0</v>
      </c>
      <c r="DF29" s="596">
        <f t="shared" si="140"/>
        <v>0</v>
      </c>
      <c r="DG29" s="596">
        <f t="shared" si="141"/>
        <v>0</v>
      </c>
      <c r="DH29" s="596">
        <f t="shared" ref="DH29" si="326">DI62*DH$33</f>
        <v>0</v>
      </c>
      <c r="DI29" s="596">
        <f t="shared" ref="DI29" si="327">DI62*DI$33</f>
        <v>0</v>
      </c>
      <c r="DJ29" s="596">
        <f t="shared" si="144"/>
        <v>0</v>
      </c>
      <c r="DK29" s="596">
        <f t="shared" si="145"/>
        <v>0</v>
      </c>
      <c r="DL29" s="596">
        <f t="shared" si="146"/>
        <v>0</v>
      </c>
      <c r="DM29" s="596">
        <f t="shared" si="147"/>
        <v>0</v>
      </c>
      <c r="DN29" s="596">
        <f t="shared" si="148"/>
        <v>0</v>
      </c>
      <c r="DO29" s="596">
        <f t="shared" ref="DO29" si="328">DP62*DO$33</f>
        <v>0</v>
      </c>
      <c r="DP29" s="596">
        <f t="shared" ref="DP29" si="329">DP62*DP$33</f>
        <v>0</v>
      </c>
      <c r="DQ29" s="596">
        <f t="shared" si="151"/>
        <v>0</v>
      </c>
      <c r="DR29" s="596">
        <f t="shared" si="152"/>
        <v>0</v>
      </c>
      <c r="DS29" s="596">
        <f t="shared" si="153"/>
        <v>0</v>
      </c>
      <c r="DT29" s="596">
        <f t="shared" si="154"/>
        <v>0</v>
      </c>
      <c r="DU29" s="596">
        <f t="shared" si="155"/>
        <v>0</v>
      </c>
      <c r="DV29" s="596">
        <f t="shared" ref="DV29" si="330">DW62*DV$33</f>
        <v>0</v>
      </c>
      <c r="DW29" s="596">
        <f t="shared" ref="DW29" si="331">DW62*DW$33</f>
        <v>0</v>
      </c>
      <c r="DX29" s="596">
        <f>ED62*DX$32</f>
        <v>0</v>
      </c>
      <c r="DY29" s="596">
        <f>ED62*DY$32</f>
        <v>0</v>
      </c>
      <c r="DZ29" s="596">
        <f>ED62*DZ$32</f>
        <v>0</v>
      </c>
      <c r="EA29" s="596">
        <f>ED62*EA$32</f>
        <v>0</v>
      </c>
      <c r="EB29" s="596">
        <f>ED62*EB$32</f>
        <v>0</v>
      </c>
      <c r="EC29" s="596">
        <f>ED62*EC$32</f>
        <v>0</v>
      </c>
      <c r="ED29" s="596">
        <f>ED62*ED$32</f>
        <v>0</v>
      </c>
      <c r="EE29" s="596">
        <f t="shared" si="158"/>
        <v>0</v>
      </c>
      <c r="EF29" s="596">
        <f t="shared" si="159"/>
        <v>0</v>
      </c>
      <c r="EG29" s="596">
        <f t="shared" si="160"/>
        <v>0</v>
      </c>
      <c r="EH29" s="596">
        <f t="shared" si="161"/>
        <v>0</v>
      </c>
      <c r="EI29" s="596">
        <f t="shared" si="162"/>
        <v>0</v>
      </c>
      <c r="EJ29" s="596">
        <f t="shared" si="163"/>
        <v>0</v>
      </c>
      <c r="EK29" s="596">
        <f t="shared" si="164"/>
        <v>0</v>
      </c>
      <c r="EL29" s="596">
        <f t="shared" si="165"/>
        <v>0</v>
      </c>
      <c r="EM29" s="596">
        <f t="shared" si="166"/>
        <v>0</v>
      </c>
      <c r="EN29" s="596">
        <f t="shared" si="167"/>
        <v>0</v>
      </c>
      <c r="EO29" s="596">
        <f t="shared" si="168"/>
        <v>0</v>
      </c>
      <c r="EP29" s="596">
        <f t="shared" si="169"/>
        <v>0</v>
      </c>
      <c r="EQ29" s="596">
        <f t="shared" si="170"/>
        <v>0</v>
      </c>
      <c r="ER29" s="596">
        <f t="shared" si="171"/>
        <v>0</v>
      </c>
      <c r="ES29" s="596">
        <f t="shared" si="172"/>
        <v>0</v>
      </c>
      <c r="ET29" s="596">
        <f t="shared" si="173"/>
        <v>0</v>
      </c>
      <c r="EU29" s="596">
        <f t="shared" si="174"/>
        <v>0</v>
      </c>
      <c r="EV29" s="596">
        <f t="shared" si="175"/>
        <v>0</v>
      </c>
      <c r="EW29" s="596">
        <f t="shared" si="176"/>
        <v>0</v>
      </c>
      <c r="EX29" s="596">
        <f t="shared" si="177"/>
        <v>0</v>
      </c>
      <c r="EY29" s="596">
        <f t="shared" si="178"/>
        <v>0</v>
      </c>
      <c r="EZ29" s="596">
        <f t="shared" si="179"/>
        <v>0</v>
      </c>
      <c r="FA29" s="596">
        <f t="shared" si="180"/>
        <v>0</v>
      </c>
      <c r="FB29" s="596">
        <f t="shared" si="181"/>
        <v>0</v>
      </c>
      <c r="FC29" s="596">
        <f t="shared" si="182"/>
        <v>0</v>
      </c>
      <c r="FD29" s="596">
        <f t="shared" si="183"/>
        <v>0</v>
      </c>
      <c r="FE29" s="596">
        <f t="shared" si="184"/>
        <v>0</v>
      </c>
      <c r="FF29" s="596">
        <f t="shared" si="185"/>
        <v>0</v>
      </c>
      <c r="FG29" s="596">
        <f t="shared" si="186"/>
        <v>0</v>
      </c>
      <c r="FH29" s="596">
        <f t="shared" si="187"/>
        <v>0</v>
      </c>
      <c r="FI29" s="596">
        <f t="shared" si="188"/>
        <v>0</v>
      </c>
      <c r="FJ29" s="596">
        <f t="shared" si="189"/>
        <v>0</v>
      </c>
      <c r="FK29" s="596">
        <f t="shared" si="190"/>
        <v>0</v>
      </c>
      <c r="FL29" s="596">
        <f t="shared" si="191"/>
        <v>0</v>
      </c>
      <c r="FM29" s="596">
        <f t="shared" si="192"/>
        <v>0</v>
      </c>
      <c r="FN29" s="596">
        <f t="shared" si="193"/>
        <v>0</v>
      </c>
      <c r="FO29" s="596">
        <f t="shared" si="194"/>
        <v>0</v>
      </c>
      <c r="FP29" s="596">
        <f t="shared" si="195"/>
        <v>0</v>
      </c>
      <c r="FQ29" s="596">
        <f t="shared" si="196"/>
        <v>0</v>
      </c>
      <c r="FR29" s="596">
        <f t="shared" si="197"/>
        <v>0</v>
      </c>
      <c r="FS29" s="596">
        <f t="shared" si="198"/>
        <v>0</v>
      </c>
      <c r="FT29" s="596">
        <f t="shared" si="199"/>
        <v>0</v>
      </c>
      <c r="FU29" s="596">
        <f t="shared" si="200"/>
        <v>0</v>
      </c>
      <c r="FV29" s="596">
        <f t="shared" si="201"/>
        <v>0</v>
      </c>
      <c r="FW29" s="596">
        <f t="shared" si="202"/>
        <v>0</v>
      </c>
      <c r="FX29" s="596">
        <f t="shared" si="203"/>
        <v>0</v>
      </c>
      <c r="FY29" s="596">
        <f t="shared" si="204"/>
        <v>0</v>
      </c>
      <c r="FZ29" s="596">
        <f t="shared" si="205"/>
        <v>0</v>
      </c>
      <c r="GA29" s="596">
        <f t="shared" si="206"/>
        <v>0</v>
      </c>
      <c r="GB29" s="596">
        <f t="shared" si="207"/>
        <v>0</v>
      </c>
      <c r="GC29" s="596">
        <f t="shared" si="208"/>
        <v>0</v>
      </c>
      <c r="GD29" s="596">
        <f t="shared" si="209"/>
        <v>0</v>
      </c>
      <c r="GE29" s="596">
        <f t="shared" si="210"/>
        <v>0</v>
      </c>
      <c r="GF29" s="596">
        <f t="shared" si="211"/>
        <v>0</v>
      </c>
      <c r="GG29" s="596">
        <f t="shared" si="212"/>
        <v>0</v>
      </c>
      <c r="GH29" s="596">
        <f t="shared" si="213"/>
        <v>0</v>
      </c>
      <c r="GI29" s="596">
        <f t="shared" si="214"/>
        <v>0</v>
      </c>
      <c r="GJ29" s="596">
        <f t="shared" si="215"/>
        <v>0</v>
      </c>
      <c r="GK29" s="596">
        <f t="shared" si="216"/>
        <v>0</v>
      </c>
      <c r="GL29" s="596">
        <f t="shared" si="217"/>
        <v>0</v>
      </c>
      <c r="GM29" s="596">
        <f t="shared" si="218"/>
        <v>0</v>
      </c>
      <c r="GN29" s="596">
        <f t="shared" si="219"/>
        <v>0</v>
      </c>
      <c r="GO29" s="596">
        <f t="shared" si="220"/>
        <v>0</v>
      </c>
      <c r="GP29" s="596">
        <f t="shared" si="221"/>
        <v>0</v>
      </c>
      <c r="GQ29" s="596">
        <f t="shared" si="222"/>
        <v>0</v>
      </c>
      <c r="GR29" s="596">
        <f t="shared" si="223"/>
        <v>0</v>
      </c>
      <c r="GS29" s="596">
        <f t="shared" si="224"/>
        <v>0</v>
      </c>
      <c r="GT29" s="596">
        <f t="shared" si="225"/>
        <v>0</v>
      </c>
      <c r="GU29" s="596">
        <f t="shared" si="226"/>
        <v>0</v>
      </c>
      <c r="GV29" s="596">
        <f t="shared" si="227"/>
        <v>0</v>
      </c>
      <c r="GW29" s="596">
        <f t="shared" si="228"/>
        <v>0</v>
      </c>
      <c r="GX29" s="596">
        <f t="shared" si="229"/>
        <v>0</v>
      </c>
      <c r="GY29" s="596">
        <f t="shared" si="230"/>
        <v>0</v>
      </c>
      <c r="GZ29" s="596">
        <f t="shared" si="231"/>
        <v>0</v>
      </c>
      <c r="HA29" s="596">
        <f t="shared" si="232"/>
        <v>0</v>
      </c>
      <c r="HB29" s="596">
        <f t="shared" si="233"/>
        <v>0</v>
      </c>
      <c r="HC29" s="596">
        <f t="shared" si="234"/>
        <v>0</v>
      </c>
      <c r="HD29" s="596">
        <f t="shared" si="235"/>
        <v>0</v>
      </c>
      <c r="HE29" s="596">
        <f t="shared" si="236"/>
        <v>0</v>
      </c>
      <c r="HF29" s="596">
        <f t="shared" si="237"/>
        <v>0</v>
      </c>
      <c r="HG29" s="596">
        <f t="shared" si="238"/>
        <v>0</v>
      </c>
      <c r="HH29" s="596">
        <f t="shared" si="239"/>
        <v>0</v>
      </c>
      <c r="HI29" s="596">
        <f t="shared" si="240"/>
        <v>0</v>
      </c>
      <c r="HJ29" s="596">
        <f t="shared" si="241"/>
        <v>0</v>
      </c>
      <c r="HK29" s="596">
        <f t="shared" si="242"/>
        <v>0</v>
      </c>
      <c r="HL29" s="596">
        <f t="shared" si="243"/>
        <v>0</v>
      </c>
      <c r="HM29" s="596">
        <f t="shared" si="244"/>
        <v>0</v>
      </c>
      <c r="HN29" s="596">
        <f t="shared" si="245"/>
        <v>0</v>
      </c>
      <c r="HO29" s="596">
        <f t="shared" si="246"/>
        <v>0</v>
      </c>
      <c r="HP29" s="596">
        <f t="shared" si="247"/>
        <v>0</v>
      </c>
      <c r="HQ29" s="596">
        <f t="shared" si="248"/>
        <v>0</v>
      </c>
      <c r="HR29" s="596">
        <f t="shared" si="249"/>
        <v>0</v>
      </c>
      <c r="HS29" s="596">
        <f t="shared" si="250"/>
        <v>0</v>
      </c>
      <c r="HT29" s="596">
        <f t="shared" si="251"/>
        <v>0</v>
      </c>
      <c r="HU29" s="596">
        <f t="shared" si="252"/>
        <v>0</v>
      </c>
      <c r="HV29" s="596">
        <f t="shared" si="253"/>
        <v>0</v>
      </c>
      <c r="HW29" s="596">
        <f t="shared" si="254"/>
        <v>0</v>
      </c>
      <c r="HX29" s="596">
        <f t="shared" si="255"/>
        <v>0</v>
      </c>
      <c r="HY29" s="596">
        <f t="shared" si="256"/>
        <v>0</v>
      </c>
      <c r="HZ29" s="596">
        <f t="shared" si="257"/>
        <v>0</v>
      </c>
      <c r="IA29" s="596">
        <f t="shared" si="258"/>
        <v>0</v>
      </c>
      <c r="IB29" s="596">
        <f t="shared" si="259"/>
        <v>0</v>
      </c>
      <c r="IC29" s="596">
        <f t="shared" si="260"/>
        <v>0</v>
      </c>
      <c r="ID29" s="596">
        <f t="shared" si="261"/>
        <v>0</v>
      </c>
      <c r="IE29" s="596">
        <f t="shared" si="262"/>
        <v>0</v>
      </c>
      <c r="IF29" s="596">
        <f t="shared" si="263"/>
        <v>0</v>
      </c>
      <c r="IG29" s="596">
        <f t="shared" si="264"/>
        <v>0</v>
      </c>
      <c r="IH29" s="596">
        <f t="shared" si="265"/>
        <v>0</v>
      </c>
      <c r="II29" s="596">
        <f t="shared" si="266"/>
        <v>0</v>
      </c>
      <c r="IJ29" s="596">
        <f t="shared" si="267"/>
        <v>0</v>
      </c>
      <c r="IK29" s="596">
        <f t="shared" si="268"/>
        <v>0</v>
      </c>
      <c r="IL29" s="596">
        <f t="shared" si="269"/>
        <v>0</v>
      </c>
      <c r="IM29" s="596">
        <f t="shared" si="270"/>
        <v>0</v>
      </c>
      <c r="IN29" s="596">
        <f t="shared" si="271"/>
        <v>0</v>
      </c>
      <c r="IO29" s="596">
        <f t="shared" si="272"/>
        <v>0</v>
      </c>
      <c r="IP29" s="596">
        <f t="shared" si="273"/>
        <v>0</v>
      </c>
      <c r="IQ29" s="596">
        <f t="shared" si="274"/>
        <v>0</v>
      </c>
      <c r="IR29" s="596">
        <f t="shared" si="275"/>
        <v>0</v>
      </c>
      <c r="IS29" s="596">
        <f t="shared" si="276"/>
        <v>0</v>
      </c>
      <c r="IT29" s="596">
        <f t="shared" si="277"/>
        <v>0</v>
      </c>
      <c r="IU29" s="596">
        <f t="shared" si="278"/>
        <v>0</v>
      </c>
      <c r="IV29" s="596">
        <f t="shared" si="279"/>
        <v>0</v>
      </c>
      <c r="IW29" s="596">
        <f t="shared" si="280"/>
        <v>0</v>
      </c>
      <c r="IX29" s="596">
        <f t="shared" si="281"/>
        <v>0</v>
      </c>
      <c r="IY29" s="596">
        <f t="shared" si="282"/>
        <v>0</v>
      </c>
      <c r="IZ29" s="596">
        <f t="shared" si="283"/>
        <v>0</v>
      </c>
      <c r="JA29" s="596">
        <f t="shared" si="284"/>
        <v>0</v>
      </c>
      <c r="JB29" s="596">
        <f t="shared" si="285"/>
        <v>0</v>
      </c>
      <c r="JC29" s="596">
        <f t="shared" si="286"/>
        <v>0</v>
      </c>
      <c r="JD29" s="596">
        <f t="shared" si="287"/>
        <v>0</v>
      </c>
      <c r="JE29" s="596">
        <f t="shared" si="288"/>
        <v>0</v>
      </c>
      <c r="JF29" s="596">
        <f t="shared" si="289"/>
        <v>0</v>
      </c>
      <c r="JG29" s="596">
        <f t="shared" si="290"/>
        <v>0</v>
      </c>
      <c r="JH29" s="596">
        <f t="shared" si="291"/>
        <v>0</v>
      </c>
      <c r="JI29" s="596">
        <f t="shared" si="292"/>
        <v>0</v>
      </c>
      <c r="JJ29" s="596">
        <f t="shared" si="293"/>
        <v>0</v>
      </c>
      <c r="JK29" s="596">
        <f t="shared" si="294"/>
        <v>0</v>
      </c>
      <c r="JL29" s="596">
        <f t="shared" si="295"/>
        <v>0</v>
      </c>
      <c r="JM29" s="596">
        <f t="shared" si="296"/>
        <v>0</v>
      </c>
      <c r="JN29" s="596">
        <f t="shared" si="297"/>
        <v>0</v>
      </c>
      <c r="JO29" s="596">
        <f t="shared" ref="JO28:JO29" si="332">JU62*JO$33</f>
        <v>0</v>
      </c>
      <c r="JP29" s="596">
        <f t="shared" ref="JP28:JP29" si="333">JU62*JP$32</f>
        <v>0</v>
      </c>
      <c r="JQ29" s="596">
        <f t="shared" ref="JQ28:JQ29" si="334">JU62*JQ$32</f>
        <v>0</v>
      </c>
      <c r="JR29" s="596">
        <f t="shared" ref="JR28:JR29" si="335">JU62*JR$32</f>
        <v>0</v>
      </c>
      <c r="JS29" s="596">
        <f t="shared" ref="JS28:JS29" si="336">JU62*JS$32</f>
        <v>0</v>
      </c>
      <c r="JT29" s="596">
        <f t="shared" ref="JT28:JT29" si="337">JU62*JT$32</f>
        <v>0</v>
      </c>
      <c r="JU29" s="596">
        <f t="shared" ref="JU28:JU29" si="338">JU62*JU$32</f>
        <v>0</v>
      </c>
      <c r="JV29" s="596">
        <f t="shared" ref="JV28:JV29" si="339">KB62*JV$32</f>
        <v>0</v>
      </c>
      <c r="JW29" s="596">
        <f t="shared" ref="JW28:JW29" si="340">KB62*JW$32</f>
        <v>0</v>
      </c>
      <c r="JX29" s="596">
        <f t="shared" ref="JX28:JX29" si="341">KB62*JX$32</f>
        <v>0</v>
      </c>
      <c r="JY29" s="596">
        <f t="shared" ref="JY28:JY29" si="342">KB62*JY$32</f>
        <v>0</v>
      </c>
      <c r="JZ29" s="596">
        <f t="shared" ref="JZ28:JZ29" si="343">KB62*JZ$32</f>
        <v>0</v>
      </c>
      <c r="KA29" s="596">
        <f t="shared" ref="KA28:KA29" si="344">KB62*KA$32</f>
        <v>0</v>
      </c>
      <c r="KB29" s="596">
        <f t="shared" ref="KB28:KB29" si="345">KB62*KB$32</f>
        <v>0</v>
      </c>
      <c r="KC29" s="596">
        <f t="shared" ref="KC28:KC29" si="346">KI62*KC$32</f>
        <v>0</v>
      </c>
      <c r="KD29" s="596">
        <f t="shared" ref="KD28:KD29" si="347">KI62*KD$32</f>
        <v>0</v>
      </c>
      <c r="KE29" s="596">
        <f t="shared" ref="KE28:KE29" si="348">KI62*KE$32</f>
        <v>0</v>
      </c>
      <c r="KF29" s="596">
        <f t="shared" ref="KF28:KF29" si="349">KI62*KF$32</f>
        <v>0</v>
      </c>
      <c r="KG29" s="596">
        <f t="shared" ref="KG28:KG29" si="350">KI62*KG$32</f>
        <v>0</v>
      </c>
      <c r="KH29" s="596">
        <f t="shared" ref="KH28:KH29" si="351">KI62*KH$32</f>
        <v>0</v>
      </c>
      <c r="KI29" s="596">
        <f t="shared" ref="KI28:KI29" si="352">KI62*KI$32</f>
        <v>0</v>
      </c>
      <c r="KJ29" s="596">
        <f t="shared" ref="KJ28:KJ29" si="353">KP62*KJ$32</f>
        <v>0</v>
      </c>
      <c r="KK29" s="596">
        <f t="shared" ref="KK28:KK29" si="354">KP62*KK$32</f>
        <v>0</v>
      </c>
      <c r="KL29" s="596">
        <f t="shared" ref="KL28:KL29" si="355">KP62*KL$32</f>
        <v>0</v>
      </c>
      <c r="KM29" s="596">
        <f t="shared" ref="KM28:KM29" si="356">KP62*KM$32</f>
        <v>0</v>
      </c>
      <c r="KN29" s="596">
        <f t="shared" ref="KN28:KN29" si="357">KP62*KN$32</f>
        <v>0</v>
      </c>
      <c r="KO29" s="596">
        <f t="shared" ref="KO28:KO29" si="358">KP62*KO$32</f>
        <v>0</v>
      </c>
      <c r="KP29" s="596">
        <f t="shared" ref="KP28:KP29" si="359">KP62*KP$32</f>
        <v>0</v>
      </c>
      <c r="KQ29" s="596">
        <f t="shared" ref="KQ28:KQ29" si="360">KW62*KQ$32</f>
        <v>0</v>
      </c>
      <c r="KR29" s="596">
        <f t="shared" ref="KR28:KR29" si="361">KW62*KR$32</f>
        <v>0</v>
      </c>
      <c r="KS29" s="596">
        <f t="shared" ref="KS28:KS29" si="362">KW62*KS$32</f>
        <v>0</v>
      </c>
      <c r="KT29" s="596">
        <f t="shared" ref="KT28:KT29" si="363">KW62*KT$32</f>
        <v>0</v>
      </c>
      <c r="KU29" s="596">
        <f t="shared" ref="KU28:KU29" si="364">KW62*KU$32</f>
        <v>0</v>
      </c>
      <c r="KV29" s="596">
        <f t="shared" ref="KV28:KV29" si="365">KW62*KV$32</f>
        <v>0</v>
      </c>
      <c r="KW29" s="596">
        <f t="shared" ref="KW28:KW29" si="366">KW62*KW$32</f>
        <v>0</v>
      </c>
      <c r="KX29" s="596">
        <f t="shared" ref="KX28:KX29" si="367">LD62*KX$32</f>
        <v>0</v>
      </c>
      <c r="KY29" s="596">
        <f t="shared" ref="KY28:KY29" si="368">LD62*KY$32</f>
        <v>0</v>
      </c>
      <c r="KZ29" s="596">
        <f t="shared" ref="KZ28:KZ29" si="369">LD62*KZ$32</f>
        <v>0</v>
      </c>
      <c r="LA29" s="596">
        <f t="shared" ref="LA28:LA29" si="370">LD62*LA$32</f>
        <v>0</v>
      </c>
      <c r="LB29" s="596">
        <f t="shared" ref="LB28:LB29" si="371">LD62*LB$32</f>
        <v>0</v>
      </c>
      <c r="LC29" s="596">
        <f t="shared" ref="LC28:LC29" si="372">LD62*LC$32</f>
        <v>0</v>
      </c>
      <c r="LD29" s="596">
        <f t="shared" ref="LD28:LD29" si="373">LD62*LD$32</f>
        <v>0</v>
      </c>
      <c r="LE29" s="596">
        <f t="shared" ref="LE28:LE29" si="374">LK62*LE$32</f>
        <v>0</v>
      </c>
      <c r="LF29" s="596">
        <f t="shared" ref="LF28:LF29" si="375">LK62*LF$32</f>
        <v>0</v>
      </c>
      <c r="LG29" s="596">
        <f t="shared" ref="LG28:LG29" si="376">LK62*LG$32</f>
        <v>0</v>
      </c>
      <c r="LH29" s="596">
        <f t="shared" ref="LH28:LH29" si="377">LK62*LH$32</f>
        <v>0</v>
      </c>
      <c r="LI29" s="596">
        <f t="shared" ref="LI28:LI29" si="378">LK62*LI$32</f>
        <v>0</v>
      </c>
      <c r="LJ29" s="596">
        <f t="shared" ref="LJ28:LJ29" si="379">LK62*LJ$32</f>
        <v>0</v>
      </c>
      <c r="LK29" s="596">
        <f t="shared" ref="LK28:LK29" si="380">LK62*LK$32</f>
        <v>0</v>
      </c>
      <c r="LL29" s="596">
        <f t="shared" ref="LL28:LL29" si="381">LR62*LL$32</f>
        <v>0</v>
      </c>
      <c r="LM29" s="596">
        <f t="shared" ref="LM28:LM29" si="382">LR62*LM$32</f>
        <v>0</v>
      </c>
      <c r="LN29" s="596">
        <f t="shared" ref="LN28:LN29" si="383">LR62*LN$32</f>
        <v>0</v>
      </c>
      <c r="LO29" s="596">
        <f t="shared" ref="LO28:LO29" si="384">LR62*LO$32</f>
        <v>0</v>
      </c>
      <c r="LP29" s="596">
        <f t="shared" ref="LP28:LP29" si="385">LR62*LP$32</f>
        <v>0</v>
      </c>
      <c r="LQ29" s="596">
        <f t="shared" ref="LQ28:LQ29" si="386">LR62*LQ$32</f>
        <v>0</v>
      </c>
      <c r="LR29" s="596">
        <f t="shared" ref="LR28:LR29" si="387">LR62*LR$32</f>
        <v>0</v>
      </c>
      <c r="LS29" s="596">
        <f t="shared" ref="LS28:LS29" si="388">LY62*LS$32</f>
        <v>0</v>
      </c>
      <c r="LT29" s="596">
        <f t="shared" ref="LT28:LT29" si="389">LY62*LT$32</f>
        <v>0</v>
      </c>
      <c r="LU29" s="596">
        <f t="shared" ref="LU28:LU29" si="390">LY62*LU$32</f>
        <v>0</v>
      </c>
      <c r="LV29" s="596">
        <f t="shared" ref="LV28:LV29" si="391">LY62*LV$32</f>
        <v>0</v>
      </c>
      <c r="LW29" s="596">
        <f t="shared" ref="LW28:LW29" si="392">LY62*LW$32</f>
        <v>0</v>
      </c>
      <c r="LX29" s="596">
        <f t="shared" ref="LX28:LX29" si="393">LY62*LX$32</f>
        <v>0</v>
      </c>
      <c r="LY29" s="596">
        <f t="shared" ref="LY28:LY29" si="394">LY62*LY$32</f>
        <v>0</v>
      </c>
      <c r="LZ29" s="596">
        <f t="shared" ref="LZ28:LZ29" si="395">MF62*LZ$32</f>
        <v>0</v>
      </c>
      <c r="MA29" s="596">
        <f t="shared" ref="MA28:MA29" si="396">MF62*MA$32</f>
        <v>0</v>
      </c>
      <c r="MB29" s="596">
        <f t="shared" ref="MB28:MB29" si="397">MF62*MB$32</f>
        <v>0</v>
      </c>
      <c r="MC29" s="596">
        <f t="shared" ref="MC28:MC29" si="398">MF62*MC$32</f>
        <v>0</v>
      </c>
      <c r="MD29" s="596">
        <f t="shared" ref="MD28:MD29" si="399">MF62*MD$32</f>
        <v>0</v>
      </c>
      <c r="ME29" s="596">
        <f t="shared" ref="ME28:ME29" si="400">MF62*ME$32</f>
        <v>0</v>
      </c>
      <c r="MF29" s="596">
        <f t="shared" ref="MF28:MF29" si="401">MF62*MF$32</f>
        <v>0</v>
      </c>
      <c r="MG29" s="596">
        <f t="shared" ref="MG28:MG29" si="402">MM62*MG$32</f>
        <v>0</v>
      </c>
      <c r="MH29" s="596">
        <f t="shared" ref="MH28:MH29" si="403">MM62*MH$32</f>
        <v>0</v>
      </c>
      <c r="MI29" s="596">
        <f t="shared" ref="MI28:MI29" si="404">MM62*MI$32</f>
        <v>0</v>
      </c>
      <c r="MJ29" s="596">
        <f t="shared" ref="MJ28:MJ29" si="405">MM62*MJ$32</f>
        <v>0</v>
      </c>
      <c r="MK29" s="596">
        <f t="shared" ref="MK28:MK29" si="406">MM62*MK$32</f>
        <v>0</v>
      </c>
      <c r="ML29" s="596">
        <f t="shared" ref="ML28:ML29" si="407">MM62*ML$32</f>
        <v>0</v>
      </c>
      <c r="MM29" s="596">
        <f t="shared" ref="MM28:MM29" si="408">MM62*MM$32</f>
        <v>0</v>
      </c>
      <c r="MN29" s="596">
        <f t="shared" ref="MN28:MN29" si="409">MT62*MN$32</f>
        <v>0</v>
      </c>
      <c r="MO29" s="596">
        <f t="shared" ref="MO28:MO29" si="410">MT62*MO$32</f>
        <v>0</v>
      </c>
      <c r="MP29" s="596">
        <f t="shared" ref="MP28:MP29" si="411">MT62*MP$32</f>
        <v>0</v>
      </c>
      <c r="MQ29" s="596">
        <f t="shared" ref="MQ28:MQ29" si="412">MT62*MQ$32</f>
        <v>0</v>
      </c>
      <c r="MR29" s="596">
        <f t="shared" ref="MR28:MR29" si="413">MT62*MR$32</f>
        <v>0</v>
      </c>
      <c r="MS29" s="596">
        <f t="shared" ref="MS28:MS29" si="414">MT62*MS$32</f>
        <v>0</v>
      </c>
      <c r="MT29" s="596">
        <f t="shared" ref="MT28:MT29" si="415">MT62*MT$32</f>
        <v>0</v>
      </c>
      <c r="MU29" s="596">
        <f t="shared" ref="MU28:MU29" si="416">NA62*MU$32</f>
        <v>0</v>
      </c>
      <c r="MV29" s="596">
        <f t="shared" ref="MV28:MV29" si="417">NA62*MV$32</f>
        <v>0</v>
      </c>
      <c r="MW29" s="596">
        <f t="shared" ref="MW28:MW29" si="418">NA62*MW$32</f>
        <v>0</v>
      </c>
      <c r="MX29" s="596">
        <f t="shared" ref="MX28:MX29" si="419">NA62*MX$32</f>
        <v>0</v>
      </c>
      <c r="MY29" s="596">
        <f t="shared" ref="MY28:MY29" si="420">NA62*MY$32</f>
        <v>0</v>
      </c>
      <c r="MZ29" s="596">
        <f t="shared" ref="MZ28:MZ29" si="421">NA62*MZ$32</f>
        <v>0</v>
      </c>
      <c r="NA29" s="596">
        <f t="shared" ref="NA28:NA29" si="422">NA62*NA$32</f>
        <v>0</v>
      </c>
      <c r="NB29" s="596">
        <f t="shared" ref="NB28:NB29" si="423">NH62*NB$33</f>
        <v>0</v>
      </c>
      <c r="NC29" s="596">
        <f t="shared" ref="NC28:NC29" si="424">NH62*NC$33</f>
        <v>0</v>
      </c>
      <c r="ND29" s="596">
        <f t="shared" ref="ND28:ND29" si="425">NH62*ND$33</f>
        <v>0</v>
      </c>
      <c r="NE29" s="596">
        <f t="shared" ref="NE28:NE29" si="426">NH62*NE$33</f>
        <v>0</v>
      </c>
      <c r="NF29" s="596">
        <f t="shared" ref="NF28:NF29" si="427">NH62*NF$33</f>
        <v>0</v>
      </c>
      <c r="NG29" s="596">
        <f t="shared" ref="NG29" si="428">NH62*NG$33</f>
        <v>0</v>
      </c>
      <c r="NH29" s="596">
        <f t="shared" ref="NH29" si="429">NH62*NH$33</f>
        <v>0</v>
      </c>
      <c r="NI29" s="596">
        <f t="shared" ref="NI28:NI29" si="430">NO62*NI$33</f>
        <v>0</v>
      </c>
      <c r="NJ29" s="596">
        <f t="shared" ref="NJ28:NJ29" si="431">NO62*NJ$33</f>
        <v>0</v>
      </c>
      <c r="NK29" s="596">
        <f t="shared" ref="NK28:NK29" si="432">NO62*NK$33</f>
        <v>0</v>
      </c>
      <c r="NL29" s="596">
        <f t="shared" ref="NL28:NL29" si="433">NO62*NL$33</f>
        <v>0</v>
      </c>
      <c r="NM29" s="596">
        <f t="shared" ref="NM28:NM29" si="434">NO62*NM$33</f>
        <v>0</v>
      </c>
      <c r="NN29" s="596">
        <f t="shared" ref="NN29" si="435">NO62*NN$33</f>
        <v>0</v>
      </c>
      <c r="NO29" s="596">
        <f t="shared" ref="NO29" si="436">NO62*NO$33</f>
        <v>0</v>
      </c>
      <c r="NP29" s="596">
        <f t="shared" ref="NP28:NP29" si="437">NV62*NP$33</f>
        <v>0</v>
      </c>
      <c r="NQ29" s="596">
        <f t="shared" ref="NQ28:NQ29" si="438">NV62*NQ$33</f>
        <v>0</v>
      </c>
      <c r="NR29" s="596">
        <f t="shared" ref="NR28:NR29" si="439">NV62*NR$33</f>
        <v>0</v>
      </c>
      <c r="NS29" s="596">
        <f t="shared" ref="NS28:NS29" si="440">NV62*NS$33</f>
        <v>0</v>
      </c>
      <c r="NT29" s="596">
        <f t="shared" ref="NT28:NT29" si="441">NV62*NT$33</f>
        <v>0</v>
      </c>
      <c r="NU29" s="596">
        <f t="shared" ref="NU29" si="442">NV62*NU$33</f>
        <v>0</v>
      </c>
      <c r="NV29" s="596">
        <f t="shared" ref="NV29" si="443">NV62*NV$33</f>
        <v>0</v>
      </c>
      <c r="NW29" s="596">
        <f t="shared" ref="NW28:NW29" si="444">OC62*NW$33</f>
        <v>0</v>
      </c>
      <c r="NX29" s="596">
        <f t="shared" ref="NX28:NX29" si="445">OC62*NX$33</f>
        <v>0</v>
      </c>
      <c r="NY29" s="596">
        <f t="shared" ref="NY28:NY29" si="446">OC62*NY$33</f>
        <v>0</v>
      </c>
      <c r="NZ29" s="596">
        <f t="shared" ref="NZ28:NZ29" si="447">OC62*NZ$33</f>
        <v>0</v>
      </c>
      <c r="OA29" s="596">
        <f t="shared" ref="OA28:OA29" si="448">OC62*OA$33</f>
        <v>0</v>
      </c>
      <c r="OB29" s="596">
        <f t="shared" ref="OB29" si="449">OC62*OB$33</f>
        <v>0</v>
      </c>
      <c r="OC29" s="596">
        <f t="shared" ref="OC28:OJ29" si="450">OC62*OC$33</f>
        <v>0</v>
      </c>
      <c r="OD29" s="596">
        <f t="shared" si="450"/>
        <v>0</v>
      </c>
      <c r="OE29" s="596">
        <f t="shared" si="450"/>
        <v>0</v>
      </c>
      <c r="OF29" s="596">
        <f t="shared" si="450"/>
        <v>0</v>
      </c>
      <c r="OG29" s="596">
        <f t="shared" si="450"/>
        <v>0</v>
      </c>
      <c r="OH29" s="596">
        <f t="shared" si="450"/>
        <v>0</v>
      </c>
      <c r="OI29" s="596">
        <f t="shared" si="450"/>
        <v>0</v>
      </c>
      <c r="OJ29" s="596">
        <f t="shared" si="450"/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0</v>
      </c>
      <c r="UH29">
        <v>0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0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0</v>
      </c>
      <c r="XD29">
        <v>0</v>
      </c>
      <c r="XE29">
        <v>0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0</v>
      </c>
      <c r="XX29">
        <v>0</v>
      </c>
      <c r="XY29">
        <v>0</v>
      </c>
      <c r="XZ29">
        <v>0</v>
      </c>
      <c r="YA29">
        <v>0</v>
      </c>
      <c r="YB29">
        <v>0</v>
      </c>
      <c r="YC29">
        <v>0</v>
      </c>
      <c r="YD29">
        <v>0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0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0</v>
      </c>
      <c r="AAA29">
        <v>0</v>
      </c>
      <c r="AAB29">
        <v>0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 s="108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>
        <v>0</v>
      </c>
      <c r="ABR29">
        <v>0</v>
      </c>
      <c r="ABS29">
        <v>0</v>
      </c>
      <c r="ABT29">
        <v>0</v>
      </c>
      <c r="ABU29">
        <v>0</v>
      </c>
      <c r="ABV29">
        <v>0</v>
      </c>
      <c r="ABW29">
        <v>0</v>
      </c>
      <c r="ABX29">
        <v>0</v>
      </c>
      <c r="ABY29">
        <v>0</v>
      </c>
      <c r="ABZ29">
        <v>0</v>
      </c>
      <c r="ACA29">
        <v>0</v>
      </c>
      <c r="ACB29">
        <v>0</v>
      </c>
      <c r="ACC29">
        <v>0</v>
      </c>
      <c r="ACD29">
        <v>0</v>
      </c>
      <c r="ACE29">
        <v>0</v>
      </c>
      <c r="ACF29">
        <v>0</v>
      </c>
      <c r="ACG29">
        <v>0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</row>
    <row r="30" spans="1:767">
      <c r="A30" s="601" t="s">
        <v>37</v>
      </c>
      <c r="B30" s="596">
        <v>0</v>
      </c>
      <c r="C30" s="596">
        <v>0</v>
      </c>
      <c r="D30" s="596">
        <v>0</v>
      </c>
      <c r="E30" s="596">
        <v>0</v>
      </c>
      <c r="F30" s="596">
        <v>0</v>
      </c>
      <c r="G30" s="596">
        <v>0</v>
      </c>
      <c r="H30" s="596">
        <v>0</v>
      </c>
      <c r="I30" s="596">
        <v>0</v>
      </c>
      <c r="J30" s="596">
        <v>0</v>
      </c>
      <c r="K30" s="596">
        <v>0</v>
      </c>
      <c r="L30" s="596">
        <v>0</v>
      </c>
      <c r="M30" s="596">
        <v>0</v>
      </c>
      <c r="N30" s="596">
        <v>0</v>
      </c>
      <c r="O30" s="596">
        <v>0</v>
      </c>
      <c r="P30" s="596">
        <v>0</v>
      </c>
      <c r="Q30" s="596">
        <v>0</v>
      </c>
      <c r="R30" s="596">
        <v>0</v>
      </c>
      <c r="S30" s="596">
        <v>0</v>
      </c>
      <c r="T30" s="596">
        <v>0</v>
      </c>
      <c r="U30" s="596">
        <v>0</v>
      </c>
      <c r="V30" s="596">
        <v>0</v>
      </c>
      <c r="W30" s="596">
        <v>0</v>
      </c>
      <c r="X30" s="596">
        <v>0</v>
      </c>
      <c r="Y30" s="596">
        <v>0</v>
      </c>
      <c r="Z30" s="596">
        <v>0</v>
      </c>
      <c r="AA30" s="596">
        <v>0</v>
      </c>
      <c r="AB30" s="596">
        <v>0</v>
      </c>
      <c r="AC30" s="596">
        <v>0</v>
      </c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v>0</v>
      </c>
      <c r="AL30" s="596">
        <v>0</v>
      </c>
      <c r="AM30" s="596">
        <v>0</v>
      </c>
      <c r="AN30" s="596">
        <v>0</v>
      </c>
      <c r="AO30" s="596">
        <v>0</v>
      </c>
      <c r="AP30" s="596">
        <v>0</v>
      </c>
      <c r="AQ30" s="596">
        <v>0</v>
      </c>
      <c r="AR30" s="596">
        <v>0</v>
      </c>
      <c r="AS30" s="596">
        <v>0</v>
      </c>
      <c r="AT30" s="596">
        <v>0</v>
      </c>
      <c r="AU30" s="596">
        <v>0</v>
      </c>
      <c r="AV30" s="596">
        <v>0</v>
      </c>
      <c r="AW30" s="596">
        <v>0</v>
      </c>
      <c r="AX30" s="596">
        <v>0</v>
      </c>
      <c r="AY30" s="596">
        <v>0</v>
      </c>
      <c r="AZ30" s="596">
        <v>0</v>
      </c>
      <c r="BA30" s="596">
        <v>0</v>
      </c>
      <c r="BB30" s="596">
        <v>0</v>
      </c>
      <c r="BC30" s="596">
        <v>0</v>
      </c>
      <c r="BD30" s="596">
        <v>0</v>
      </c>
      <c r="BE30" s="596">
        <v>0</v>
      </c>
      <c r="BF30" s="596">
        <v>0</v>
      </c>
      <c r="BG30" s="596">
        <v>0</v>
      </c>
      <c r="BH30" s="596">
        <v>0</v>
      </c>
      <c r="BI30" s="596">
        <v>0</v>
      </c>
      <c r="BJ30" s="596">
        <v>0</v>
      </c>
      <c r="BK30" s="596">
        <v>0</v>
      </c>
      <c r="BL30" s="596">
        <v>0</v>
      </c>
      <c r="BM30" s="596">
        <v>0</v>
      </c>
      <c r="BN30" s="596">
        <v>0</v>
      </c>
      <c r="BO30" s="596">
        <v>0</v>
      </c>
      <c r="BP30" s="596">
        <v>0</v>
      </c>
      <c r="BQ30" s="596">
        <v>0</v>
      </c>
      <c r="BR30" s="596">
        <v>0</v>
      </c>
      <c r="BS30" s="596">
        <v>0</v>
      </c>
      <c r="BT30" s="596">
        <v>0</v>
      </c>
      <c r="BU30" s="596">
        <v>0</v>
      </c>
      <c r="BV30" s="596">
        <v>0</v>
      </c>
      <c r="BW30" s="596">
        <v>0</v>
      </c>
      <c r="BX30" s="596">
        <v>0</v>
      </c>
      <c r="BY30" s="596">
        <v>0</v>
      </c>
      <c r="BZ30" s="596">
        <v>0</v>
      </c>
      <c r="CA30" s="596">
        <v>0</v>
      </c>
      <c r="CB30" s="596">
        <v>0</v>
      </c>
      <c r="CC30" s="596">
        <v>0</v>
      </c>
      <c r="CD30" s="596">
        <v>0</v>
      </c>
      <c r="CE30" s="596">
        <v>0</v>
      </c>
      <c r="CF30" s="596">
        <v>0</v>
      </c>
      <c r="CG30" s="596">
        <v>0</v>
      </c>
      <c r="CH30" s="596">
        <v>0</v>
      </c>
      <c r="CI30" s="596">
        <v>0</v>
      </c>
      <c r="CJ30" s="596">
        <v>0</v>
      </c>
      <c r="CK30" s="596">
        <v>0</v>
      </c>
      <c r="CL30" s="596">
        <v>0</v>
      </c>
      <c r="CM30" s="596">
        <v>0</v>
      </c>
      <c r="CN30" s="596">
        <v>0</v>
      </c>
      <c r="CO30" s="596">
        <v>0</v>
      </c>
      <c r="CP30" s="596">
        <v>0</v>
      </c>
      <c r="CQ30" s="596">
        <v>0</v>
      </c>
      <c r="CR30" s="596">
        <v>0</v>
      </c>
      <c r="CS30" s="596">
        <v>0</v>
      </c>
      <c r="CT30" s="596">
        <v>0</v>
      </c>
      <c r="CU30" s="596">
        <v>0</v>
      </c>
      <c r="CV30" s="596">
        <v>0</v>
      </c>
      <c r="CW30" s="596">
        <v>0</v>
      </c>
      <c r="CX30" s="596">
        <v>0</v>
      </c>
      <c r="CY30" s="596">
        <v>0</v>
      </c>
      <c r="CZ30" s="596">
        <v>0</v>
      </c>
      <c r="DA30" s="596">
        <v>0</v>
      </c>
      <c r="DB30" s="596">
        <v>0</v>
      </c>
      <c r="DC30" s="596">
        <v>0</v>
      </c>
      <c r="DD30" s="596">
        <v>0</v>
      </c>
      <c r="DE30" s="596">
        <v>0</v>
      </c>
      <c r="DF30" s="596">
        <v>0</v>
      </c>
      <c r="DG30" s="596">
        <v>0</v>
      </c>
      <c r="DH30" s="596">
        <v>0</v>
      </c>
      <c r="DI30" s="596">
        <v>0</v>
      </c>
      <c r="DJ30" s="596">
        <v>0</v>
      </c>
      <c r="DK30" s="596">
        <v>0</v>
      </c>
      <c r="DL30" s="596">
        <v>0</v>
      </c>
      <c r="DM30" s="596">
        <v>0</v>
      </c>
      <c r="DN30" s="596">
        <v>0</v>
      </c>
      <c r="DO30" s="596">
        <v>0</v>
      </c>
      <c r="DP30" s="596">
        <v>0</v>
      </c>
      <c r="DQ30" s="596">
        <v>0</v>
      </c>
      <c r="DR30" s="596">
        <v>0</v>
      </c>
      <c r="DS30" s="596">
        <v>0</v>
      </c>
      <c r="DT30" s="596">
        <v>0</v>
      </c>
      <c r="DU30" s="596">
        <v>0</v>
      </c>
      <c r="DV30" s="596">
        <v>0</v>
      </c>
      <c r="DW30" s="596">
        <v>0</v>
      </c>
      <c r="DX30" s="596">
        <v>0</v>
      </c>
      <c r="DY30" s="596">
        <v>0</v>
      </c>
      <c r="DZ30" s="596">
        <v>0</v>
      </c>
      <c r="EA30" s="596">
        <v>0</v>
      </c>
      <c r="EB30" s="596">
        <v>0</v>
      </c>
      <c r="EC30" s="596">
        <v>0</v>
      </c>
      <c r="ED30" s="596">
        <v>0</v>
      </c>
      <c r="EE30" s="596">
        <v>0</v>
      </c>
      <c r="EF30" s="596">
        <v>0</v>
      </c>
      <c r="EG30" s="596">
        <v>0</v>
      </c>
      <c r="EH30" s="596">
        <v>0</v>
      </c>
      <c r="EI30" s="596">
        <v>0</v>
      </c>
      <c r="EJ30" s="596">
        <v>0</v>
      </c>
      <c r="EK30" s="596">
        <v>0</v>
      </c>
      <c r="EL30" s="596">
        <v>0</v>
      </c>
      <c r="EM30" s="596">
        <v>0</v>
      </c>
      <c r="EN30" s="596">
        <v>0</v>
      </c>
      <c r="EO30" s="596">
        <v>0</v>
      </c>
      <c r="EP30" s="596">
        <v>0</v>
      </c>
      <c r="EQ30" s="596">
        <v>0</v>
      </c>
      <c r="ER30" s="596">
        <v>0</v>
      </c>
      <c r="ES30" s="596">
        <v>0</v>
      </c>
      <c r="ET30" s="596">
        <v>0</v>
      </c>
      <c r="EU30" s="596">
        <v>0</v>
      </c>
      <c r="EV30" s="596">
        <v>0</v>
      </c>
      <c r="EW30" s="596">
        <v>0</v>
      </c>
      <c r="EX30" s="596">
        <v>0</v>
      </c>
      <c r="EY30" s="596">
        <v>0</v>
      </c>
      <c r="EZ30" s="596">
        <v>0</v>
      </c>
      <c r="FA30" s="596">
        <v>0</v>
      </c>
      <c r="FB30" s="596">
        <v>0</v>
      </c>
      <c r="FC30" s="596">
        <v>0</v>
      </c>
      <c r="FD30" s="596">
        <v>0</v>
      </c>
      <c r="FE30" s="596">
        <v>0</v>
      </c>
      <c r="FF30" s="596">
        <v>0</v>
      </c>
      <c r="FG30" s="596">
        <v>0</v>
      </c>
      <c r="FH30" s="596">
        <v>0</v>
      </c>
      <c r="FI30" s="596">
        <v>0</v>
      </c>
      <c r="FJ30" s="596">
        <v>0</v>
      </c>
      <c r="FK30" s="596">
        <v>0</v>
      </c>
      <c r="FL30" s="596">
        <v>0</v>
      </c>
      <c r="FM30" s="596">
        <v>0</v>
      </c>
      <c r="FN30" s="596">
        <v>0</v>
      </c>
      <c r="FO30" s="596">
        <v>0</v>
      </c>
      <c r="FP30" s="596">
        <v>0</v>
      </c>
      <c r="FQ30" s="596">
        <v>0</v>
      </c>
      <c r="FR30" s="596">
        <v>0</v>
      </c>
      <c r="FS30" s="596">
        <v>0</v>
      </c>
      <c r="FT30" s="596">
        <v>0</v>
      </c>
      <c r="FU30" s="596">
        <v>0</v>
      </c>
      <c r="FV30" s="596">
        <v>0</v>
      </c>
      <c r="FW30" s="596">
        <v>0</v>
      </c>
      <c r="FX30" s="596">
        <v>0</v>
      </c>
      <c r="FY30" s="596">
        <v>0</v>
      </c>
      <c r="FZ30" s="596">
        <v>0</v>
      </c>
      <c r="GA30" s="596">
        <v>0</v>
      </c>
      <c r="GB30" s="596">
        <v>0</v>
      </c>
      <c r="GC30" s="596">
        <v>0</v>
      </c>
      <c r="GD30" s="596">
        <v>0</v>
      </c>
      <c r="GE30" s="596">
        <v>0</v>
      </c>
      <c r="GF30" s="596">
        <v>0</v>
      </c>
      <c r="GG30" s="596">
        <v>0</v>
      </c>
      <c r="GH30" s="596">
        <v>0</v>
      </c>
      <c r="GI30" s="596">
        <v>0</v>
      </c>
      <c r="GJ30" s="596">
        <v>0</v>
      </c>
      <c r="GK30" s="596">
        <v>0</v>
      </c>
      <c r="GL30" s="596">
        <v>0</v>
      </c>
      <c r="GM30" s="596">
        <v>0</v>
      </c>
      <c r="GN30" s="596">
        <v>0</v>
      </c>
      <c r="GO30" s="596">
        <v>0</v>
      </c>
      <c r="GP30" s="596">
        <v>0</v>
      </c>
      <c r="GQ30" s="596">
        <v>0</v>
      </c>
      <c r="GR30" s="596">
        <v>0</v>
      </c>
      <c r="GS30" s="596">
        <v>0</v>
      </c>
      <c r="GT30" s="596">
        <v>0</v>
      </c>
      <c r="GU30" s="596">
        <v>0</v>
      </c>
      <c r="GV30" s="596">
        <v>0</v>
      </c>
      <c r="GW30" s="596">
        <v>0</v>
      </c>
      <c r="GX30" s="596">
        <v>0</v>
      </c>
      <c r="GY30" s="596">
        <v>0</v>
      </c>
      <c r="GZ30" s="596">
        <v>0</v>
      </c>
      <c r="HA30" s="596">
        <v>0</v>
      </c>
      <c r="HB30" s="596">
        <v>0</v>
      </c>
      <c r="HC30" s="596">
        <v>0</v>
      </c>
      <c r="HD30" s="596">
        <v>0</v>
      </c>
      <c r="HE30" s="596">
        <v>0</v>
      </c>
      <c r="HF30" s="596">
        <v>0</v>
      </c>
      <c r="HG30" s="596">
        <v>0</v>
      </c>
      <c r="HH30" s="596">
        <v>0</v>
      </c>
      <c r="HI30" s="596">
        <v>0</v>
      </c>
      <c r="HJ30" s="596">
        <v>0</v>
      </c>
      <c r="HK30" s="596">
        <v>0</v>
      </c>
      <c r="HL30" s="596">
        <v>0</v>
      </c>
      <c r="HM30" s="596">
        <v>0</v>
      </c>
      <c r="HN30" s="596">
        <v>0</v>
      </c>
      <c r="HO30" s="596">
        <v>0</v>
      </c>
      <c r="HP30" s="596">
        <v>0</v>
      </c>
      <c r="HQ30" s="596">
        <v>0</v>
      </c>
      <c r="HR30" s="596">
        <v>0</v>
      </c>
      <c r="HS30" s="596">
        <v>0</v>
      </c>
      <c r="HT30" s="596">
        <v>0</v>
      </c>
      <c r="HU30" s="596">
        <v>0</v>
      </c>
      <c r="HV30" s="596">
        <v>0</v>
      </c>
      <c r="HW30" s="596">
        <v>0</v>
      </c>
      <c r="HX30" s="596">
        <v>0</v>
      </c>
      <c r="HY30" s="596">
        <v>0</v>
      </c>
      <c r="HZ30" s="596">
        <v>0</v>
      </c>
      <c r="IA30" s="596">
        <v>0</v>
      </c>
      <c r="IB30" s="596">
        <v>0</v>
      </c>
      <c r="IC30" s="596">
        <v>0</v>
      </c>
      <c r="ID30" s="596">
        <v>0</v>
      </c>
      <c r="IE30" s="596">
        <v>0</v>
      </c>
      <c r="IF30" s="596">
        <v>0</v>
      </c>
      <c r="IG30" s="596">
        <v>0</v>
      </c>
      <c r="IH30" s="596">
        <v>0</v>
      </c>
      <c r="II30" s="596">
        <v>0</v>
      </c>
      <c r="IJ30" s="596">
        <v>0</v>
      </c>
      <c r="IK30" s="596">
        <v>0</v>
      </c>
      <c r="IL30" s="596">
        <v>0</v>
      </c>
      <c r="IM30" s="596">
        <v>0</v>
      </c>
      <c r="IN30" s="596">
        <v>0</v>
      </c>
      <c r="IO30" s="596">
        <v>0</v>
      </c>
      <c r="IP30" s="596">
        <v>0</v>
      </c>
      <c r="IQ30" s="596">
        <v>0</v>
      </c>
      <c r="IR30" s="596">
        <v>0</v>
      </c>
      <c r="IS30" s="596">
        <v>0</v>
      </c>
      <c r="IT30" s="596">
        <v>0</v>
      </c>
      <c r="IU30" s="596">
        <v>0</v>
      </c>
      <c r="IV30" s="596">
        <v>0</v>
      </c>
      <c r="IW30" s="596">
        <v>0</v>
      </c>
      <c r="IX30" s="596">
        <v>0</v>
      </c>
      <c r="IY30" s="596">
        <v>0</v>
      </c>
      <c r="IZ30" s="596">
        <v>0</v>
      </c>
      <c r="JA30" s="596">
        <v>0</v>
      </c>
      <c r="JB30" s="596">
        <v>0</v>
      </c>
      <c r="JC30" s="596">
        <v>0</v>
      </c>
      <c r="JD30" s="596">
        <v>0</v>
      </c>
      <c r="JE30" s="596">
        <v>0</v>
      </c>
      <c r="JF30" s="596">
        <v>0</v>
      </c>
      <c r="JG30" s="596">
        <v>0</v>
      </c>
      <c r="JH30" s="596">
        <v>0</v>
      </c>
      <c r="JI30" s="596">
        <v>0</v>
      </c>
      <c r="JJ30" s="596">
        <v>0</v>
      </c>
      <c r="JK30" s="596">
        <v>0</v>
      </c>
      <c r="JL30" s="596">
        <v>0</v>
      </c>
      <c r="JM30" s="596">
        <v>0</v>
      </c>
      <c r="JN30" s="596">
        <v>0</v>
      </c>
      <c r="JO30" s="596">
        <v>0</v>
      </c>
      <c r="JP30" s="596">
        <v>0</v>
      </c>
      <c r="JQ30" s="596">
        <v>0</v>
      </c>
      <c r="JR30" s="596">
        <v>0</v>
      </c>
      <c r="JS30" s="596">
        <v>0</v>
      </c>
      <c r="JT30" s="596">
        <v>0</v>
      </c>
      <c r="JU30" s="596">
        <v>0</v>
      </c>
      <c r="JV30" s="596">
        <v>0</v>
      </c>
      <c r="JW30" s="596">
        <v>0</v>
      </c>
      <c r="JX30" s="596">
        <v>0</v>
      </c>
      <c r="JY30" s="596">
        <v>0</v>
      </c>
      <c r="JZ30" s="596">
        <v>0</v>
      </c>
      <c r="KA30" s="596">
        <v>0</v>
      </c>
      <c r="KB30" s="596">
        <v>0</v>
      </c>
      <c r="KC30" s="596">
        <v>0</v>
      </c>
      <c r="KD30" s="596">
        <v>0</v>
      </c>
      <c r="KE30" s="596">
        <v>0</v>
      </c>
      <c r="KF30" s="596">
        <v>0</v>
      </c>
      <c r="KG30" s="596">
        <v>0</v>
      </c>
      <c r="KH30" s="596">
        <v>0</v>
      </c>
      <c r="KI30" s="596">
        <v>0</v>
      </c>
      <c r="KJ30" s="596">
        <v>0</v>
      </c>
      <c r="KK30" s="596">
        <v>0</v>
      </c>
      <c r="KL30" s="596">
        <v>0</v>
      </c>
      <c r="KM30" s="596">
        <v>0</v>
      </c>
      <c r="KN30" s="596">
        <v>0</v>
      </c>
      <c r="KO30" s="596">
        <v>0</v>
      </c>
      <c r="KP30" s="596">
        <v>0</v>
      </c>
      <c r="KQ30" s="596">
        <v>0</v>
      </c>
      <c r="KR30" s="596">
        <v>0</v>
      </c>
      <c r="KS30" s="596">
        <v>0</v>
      </c>
      <c r="KT30" s="596">
        <v>0</v>
      </c>
      <c r="KU30" s="596">
        <v>0</v>
      </c>
      <c r="KV30" s="596">
        <v>0</v>
      </c>
      <c r="KW30" s="596">
        <v>0</v>
      </c>
      <c r="KX30" s="596">
        <v>0</v>
      </c>
      <c r="KY30" s="596">
        <v>0</v>
      </c>
      <c r="KZ30" s="596">
        <v>0</v>
      </c>
      <c r="LA30" s="596">
        <v>0</v>
      </c>
      <c r="LB30" s="596">
        <v>0</v>
      </c>
      <c r="LC30" s="596">
        <v>0</v>
      </c>
      <c r="LD30" s="596">
        <v>0</v>
      </c>
      <c r="LE30" s="596">
        <v>0</v>
      </c>
      <c r="LF30" s="596">
        <v>0</v>
      </c>
      <c r="LG30" s="596">
        <v>0</v>
      </c>
      <c r="LH30" s="596">
        <v>0</v>
      </c>
      <c r="LI30" s="596">
        <v>0</v>
      </c>
      <c r="LJ30" s="596">
        <v>0</v>
      </c>
      <c r="LK30" s="596">
        <v>0</v>
      </c>
      <c r="LL30" s="596">
        <v>0</v>
      </c>
      <c r="LM30" s="596">
        <v>0</v>
      </c>
      <c r="LN30" s="596">
        <v>0</v>
      </c>
      <c r="LO30" s="596">
        <v>0</v>
      </c>
      <c r="LP30" s="596">
        <v>0</v>
      </c>
      <c r="LQ30" s="596">
        <v>0</v>
      </c>
      <c r="LR30" s="596"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v>0</v>
      </c>
      <c r="MA30" s="596">
        <v>0</v>
      </c>
      <c r="MB30" s="596">
        <v>0</v>
      </c>
      <c r="MC30" s="596">
        <v>0</v>
      </c>
      <c r="MD30" s="596">
        <v>0</v>
      </c>
      <c r="ME30" s="596">
        <v>0</v>
      </c>
      <c r="MF30" s="596">
        <v>0</v>
      </c>
      <c r="MG30" s="596">
        <v>0</v>
      </c>
      <c r="MH30" s="596">
        <v>0</v>
      </c>
      <c r="MI30" s="596">
        <v>0</v>
      </c>
      <c r="MJ30" s="596">
        <v>0</v>
      </c>
      <c r="MK30" s="596">
        <v>0</v>
      </c>
      <c r="ML30" s="596">
        <v>0</v>
      </c>
      <c r="MM30" s="596">
        <v>0</v>
      </c>
      <c r="MN30" s="596">
        <v>0</v>
      </c>
      <c r="MO30" s="596">
        <v>0</v>
      </c>
      <c r="MP30" s="596">
        <v>0</v>
      </c>
      <c r="MQ30" s="596">
        <v>0</v>
      </c>
      <c r="MR30" s="596">
        <v>0</v>
      </c>
      <c r="MS30" s="596">
        <v>0</v>
      </c>
      <c r="MT30" s="596">
        <v>0</v>
      </c>
      <c r="MU30" s="596">
        <v>0</v>
      </c>
      <c r="MV30" s="596">
        <v>0</v>
      </c>
      <c r="MW30" s="596">
        <v>0</v>
      </c>
      <c r="MX30" s="596">
        <v>0</v>
      </c>
      <c r="MY30" s="596">
        <v>0</v>
      </c>
      <c r="MZ30" s="596">
        <v>0</v>
      </c>
      <c r="NA30" s="596">
        <v>0</v>
      </c>
      <c r="NB30" s="596">
        <v>0</v>
      </c>
      <c r="NC30" s="596">
        <v>0</v>
      </c>
      <c r="ND30" s="596">
        <v>0</v>
      </c>
      <c r="NE30" s="596">
        <v>0</v>
      </c>
      <c r="NF30" s="596">
        <v>0</v>
      </c>
      <c r="NG30" s="596">
        <v>0</v>
      </c>
      <c r="NH30" s="596">
        <v>0</v>
      </c>
      <c r="NI30" s="596">
        <v>0</v>
      </c>
      <c r="NJ30" s="596">
        <v>0</v>
      </c>
      <c r="NK30" s="596">
        <v>0</v>
      </c>
      <c r="NL30" s="596">
        <v>0</v>
      </c>
      <c r="NM30" s="596">
        <v>0</v>
      </c>
      <c r="NN30" s="596">
        <v>0</v>
      </c>
      <c r="NO30" s="596">
        <v>0</v>
      </c>
      <c r="NP30" s="596">
        <v>0</v>
      </c>
      <c r="NQ30" s="596">
        <v>0</v>
      </c>
      <c r="NR30" s="596">
        <v>0</v>
      </c>
      <c r="NS30" s="596">
        <v>0</v>
      </c>
      <c r="NT30" s="596">
        <v>0</v>
      </c>
      <c r="NU30" s="596">
        <v>0</v>
      </c>
      <c r="NV30" s="596">
        <v>0</v>
      </c>
      <c r="NW30" s="596">
        <v>0</v>
      </c>
      <c r="NX30" s="596">
        <v>0</v>
      </c>
      <c r="NY30" s="596">
        <v>0</v>
      </c>
      <c r="NZ30" s="596">
        <v>0</v>
      </c>
      <c r="OA30" s="596">
        <v>0</v>
      </c>
      <c r="OB30" s="596">
        <v>0</v>
      </c>
      <c r="OC30" s="596">
        <v>0</v>
      </c>
      <c r="OD30" s="596">
        <v>0</v>
      </c>
      <c r="OE30" s="596">
        <v>0</v>
      </c>
      <c r="OF30" s="596">
        <v>0</v>
      </c>
      <c r="OG30" s="596">
        <v>0</v>
      </c>
      <c r="OH30" s="596">
        <v>0</v>
      </c>
      <c r="OI30" s="596">
        <v>0</v>
      </c>
      <c r="OJ30" s="596">
        <v>0</v>
      </c>
      <c r="OK30" s="596">
        <v>0</v>
      </c>
      <c r="OL30" s="596">
        <v>0</v>
      </c>
      <c r="OM30" s="596">
        <v>0</v>
      </c>
      <c r="ON30" s="596">
        <v>0</v>
      </c>
      <c r="OO30" s="596">
        <v>0</v>
      </c>
      <c r="OP30" s="596">
        <v>0</v>
      </c>
      <c r="OQ30" s="596">
        <v>0</v>
      </c>
      <c r="OR30" s="596">
        <v>0</v>
      </c>
      <c r="OS30" s="596">
        <v>0</v>
      </c>
      <c r="OT30" s="596">
        <v>0</v>
      </c>
      <c r="OU30" s="596">
        <v>0</v>
      </c>
      <c r="OV30" s="596">
        <v>0</v>
      </c>
      <c r="OW30" s="596">
        <v>0</v>
      </c>
      <c r="OX30" s="596">
        <v>0</v>
      </c>
      <c r="OY30" s="596">
        <v>0</v>
      </c>
      <c r="OZ30" s="596">
        <v>0</v>
      </c>
      <c r="PA30" s="596">
        <v>0</v>
      </c>
      <c r="PB30" s="596">
        <v>0</v>
      </c>
      <c r="PC30" s="596">
        <v>0</v>
      </c>
      <c r="PD30" s="596">
        <v>0</v>
      </c>
      <c r="PE30" s="596">
        <v>0</v>
      </c>
      <c r="PF30" s="596">
        <v>0</v>
      </c>
      <c r="PG30" s="596">
        <v>0</v>
      </c>
      <c r="PH30" s="596">
        <v>0</v>
      </c>
      <c r="PI30" s="596">
        <v>0</v>
      </c>
      <c r="PJ30" s="596">
        <v>0</v>
      </c>
      <c r="PK30" s="596">
        <v>0</v>
      </c>
      <c r="PL30" s="596">
        <v>0</v>
      </c>
      <c r="PM30" s="596">
        <v>0</v>
      </c>
      <c r="PN30" s="596">
        <v>0</v>
      </c>
      <c r="PO30" s="596">
        <v>0</v>
      </c>
      <c r="PP30" s="596">
        <v>0</v>
      </c>
      <c r="PQ30" s="596">
        <v>0</v>
      </c>
      <c r="PR30" s="596">
        <v>0</v>
      </c>
      <c r="PS30" s="596">
        <v>0</v>
      </c>
      <c r="PT30" s="596">
        <v>0</v>
      </c>
      <c r="PU30" s="596">
        <v>0</v>
      </c>
      <c r="PV30" s="596">
        <v>0</v>
      </c>
      <c r="PW30" s="596">
        <v>0</v>
      </c>
      <c r="PX30" s="596">
        <v>0</v>
      </c>
      <c r="PY30" s="596">
        <v>0</v>
      </c>
      <c r="PZ30" s="596">
        <v>0</v>
      </c>
      <c r="QA30" s="596">
        <v>0</v>
      </c>
      <c r="QB30" s="596">
        <v>0</v>
      </c>
      <c r="QC30" s="596">
        <v>0</v>
      </c>
      <c r="QD30" s="596">
        <v>0</v>
      </c>
      <c r="QE30" s="596">
        <v>0</v>
      </c>
      <c r="QF30" s="596">
        <v>0</v>
      </c>
      <c r="QG30" s="596">
        <v>0</v>
      </c>
      <c r="QH30" s="596">
        <v>0</v>
      </c>
      <c r="QI30" s="596">
        <v>0</v>
      </c>
      <c r="QJ30" s="596">
        <v>0</v>
      </c>
      <c r="QK30" s="596">
        <v>0</v>
      </c>
      <c r="QL30" s="596">
        <v>0</v>
      </c>
      <c r="QM30" s="596">
        <v>0</v>
      </c>
      <c r="QN30" s="596">
        <v>0</v>
      </c>
      <c r="QO30" s="596">
        <v>0</v>
      </c>
      <c r="QP30" s="596">
        <v>0</v>
      </c>
      <c r="QQ30" s="596">
        <v>0</v>
      </c>
      <c r="QR30" s="596">
        <v>0</v>
      </c>
      <c r="QS30" s="596">
        <v>0</v>
      </c>
      <c r="QT30" s="596">
        <v>0</v>
      </c>
      <c r="QU30" s="596">
        <v>0</v>
      </c>
      <c r="QV30" s="596">
        <v>0</v>
      </c>
      <c r="QW30" s="596">
        <v>0</v>
      </c>
      <c r="QX30" s="596">
        <v>0</v>
      </c>
      <c r="QY30" s="596">
        <v>0</v>
      </c>
      <c r="QZ30" s="596">
        <v>0</v>
      </c>
      <c r="RA30" s="596">
        <v>0</v>
      </c>
      <c r="RB30" s="596">
        <v>0</v>
      </c>
      <c r="RC30" s="596">
        <v>0</v>
      </c>
      <c r="RD30" s="596">
        <v>0</v>
      </c>
      <c r="RE30" s="596">
        <v>0</v>
      </c>
      <c r="RF30" s="596">
        <v>0</v>
      </c>
      <c r="RG30" s="596">
        <v>0</v>
      </c>
      <c r="RH30" s="596">
        <v>0</v>
      </c>
      <c r="RI30" s="596">
        <v>0</v>
      </c>
      <c r="RJ30" s="596">
        <v>0</v>
      </c>
      <c r="RK30" s="596">
        <v>0</v>
      </c>
      <c r="RL30" s="596">
        <v>0</v>
      </c>
      <c r="RM30" s="596">
        <v>0</v>
      </c>
      <c r="RN30" s="596">
        <v>0</v>
      </c>
      <c r="RO30" s="596">
        <v>0</v>
      </c>
      <c r="RP30" s="596">
        <v>0</v>
      </c>
      <c r="RQ30" s="596">
        <v>0</v>
      </c>
      <c r="RR30" s="596">
        <v>0</v>
      </c>
      <c r="RS30" s="596">
        <v>0</v>
      </c>
      <c r="RT30" s="596">
        <v>0</v>
      </c>
      <c r="RU30" s="596">
        <v>0</v>
      </c>
      <c r="RV30" s="596">
        <v>0</v>
      </c>
      <c r="RW30" s="596">
        <v>0</v>
      </c>
      <c r="RX30" s="596">
        <v>0</v>
      </c>
      <c r="RY30" s="596">
        <v>0</v>
      </c>
      <c r="RZ30" s="596">
        <v>0</v>
      </c>
      <c r="SA30" s="596">
        <v>0</v>
      </c>
      <c r="SB30" s="596">
        <v>0</v>
      </c>
      <c r="SC30" s="596">
        <v>0</v>
      </c>
      <c r="SD30" s="596">
        <v>0</v>
      </c>
      <c r="SE30" s="596">
        <v>0</v>
      </c>
      <c r="SF30" s="596">
        <v>0</v>
      </c>
      <c r="SG30" s="596">
        <v>0</v>
      </c>
      <c r="SH30" s="596">
        <v>0</v>
      </c>
      <c r="SI30" s="596">
        <v>0</v>
      </c>
      <c r="SJ30" s="596">
        <v>0</v>
      </c>
      <c r="SK30" s="596">
        <v>0</v>
      </c>
      <c r="SL30" s="596">
        <v>0</v>
      </c>
      <c r="SM30" s="596">
        <v>0</v>
      </c>
      <c r="SN30" s="596">
        <v>0</v>
      </c>
      <c r="SO30" s="596">
        <v>0</v>
      </c>
      <c r="SP30" s="596">
        <v>0</v>
      </c>
      <c r="SQ30" s="596">
        <v>0</v>
      </c>
      <c r="SR30" s="596">
        <v>0</v>
      </c>
      <c r="SS30" s="596">
        <v>0</v>
      </c>
      <c r="ST30" s="596">
        <v>0</v>
      </c>
      <c r="SU30" s="596">
        <v>0</v>
      </c>
      <c r="SV30" s="596">
        <v>0</v>
      </c>
      <c r="SW30" s="596">
        <v>0</v>
      </c>
      <c r="SX30" s="596">
        <v>0</v>
      </c>
      <c r="SY30" s="596">
        <v>0</v>
      </c>
      <c r="SZ30" s="596">
        <v>0</v>
      </c>
      <c r="TA30" s="596">
        <v>0</v>
      </c>
      <c r="TB30" s="596">
        <v>0</v>
      </c>
      <c r="TC30" s="596">
        <v>0</v>
      </c>
      <c r="TD30" s="596">
        <v>0</v>
      </c>
      <c r="TE30" s="596">
        <v>0</v>
      </c>
      <c r="TF30" s="596">
        <v>0</v>
      </c>
      <c r="TG30" s="596">
        <v>0</v>
      </c>
      <c r="TH30" s="596">
        <v>0</v>
      </c>
      <c r="TI30" s="596">
        <v>0</v>
      </c>
      <c r="TJ30" s="596">
        <v>0</v>
      </c>
      <c r="TK30" s="596">
        <v>0</v>
      </c>
      <c r="TL30" s="596">
        <v>0</v>
      </c>
      <c r="TM30" s="596">
        <v>0</v>
      </c>
      <c r="TN30" s="596">
        <v>0</v>
      </c>
      <c r="TO30" s="596">
        <v>0</v>
      </c>
      <c r="TP30" s="596">
        <v>0</v>
      </c>
      <c r="TQ30" s="596">
        <v>0</v>
      </c>
      <c r="TR30" s="596">
        <v>0</v>
      </c>
      <c r="TS30" s="596">
        <v>0</v>
      </c>
      <c r="TT30" s="596">
        <v>0</v>
      </c>
      <c r="TU30" s="596">
        <v>0</v>
      </c>
      <c r="TV30" s="596">
        <v>0</v>
      </c>
      <c r="TW30" s="596">
        <v>0</v>
      </c>
      <c r="TX30" s="596">
        <v>0</v>
      </c>
      <c r="TY30" s="596">
        <v>0</v>
      </c>
      <c r="TZ30" s="596">
        <v>0</v>
      </c>
      <c r="UA30" s="596">
        <v>0</v>
      </c>
      <c r="UB30" s="596">
        <v>0</v>
      </c>
      <c r="UC30" s="596">
        <v>0</v>
      </c>
      <c r="UD30" s="596">
        <v>0</v>
      </c>
      <c r="UE30" s="596">
        <v>0</v>
      </c>
      <c r="UF30" s="596">
        <v>0</v>
      </c>
      <c r="UG30" s="596">
        <v>0</v>
      </c>
      <c r="UH30" s="596">
        <v>0</v>
      </c>
      <c r="UI30" s="596">
        <v>0</v>
      </c>
      <c r="UJ30" s="596">
        <v>0</v>
      </c>
      <c r="UK30" s="596">
        <v>0</v>
      </c>
      <c r="UL30" s="596">
        <v>0</v>
      </c>
      <c r="UM30" s="596">
        <v>0</v>
      </c>
      <c r="UN30" s="596">
        <v>0</v>
      </c>
      <c r="UO30" s="596">
        <v>0</v>
      </c>
      <c r="UP30" s="596">
        <v>0</v>
      </c>
      <c r="UQ30" s="596">
        <v>0</v>
      </c>
      <c r="UR30" s="596">
        <v>0</v>
      </c>
      <c r="US30" s="596">
        <v>0</v>
      </c>
      <c r="UT30" s="596">
        <v>0</v>
      </c>
      <c r="UU30" s="596">
        <v>0</v>
      </c>
      <c r="UV30" s="596">
        <v>0</v>
      </c>
      <c r="UW30" s="596">
        <v>0</v>
      </c>
      <c r="UX30" s="596">
        <v>0</v>
      </c>
      <c r="UY30" s="596">
        <v>0</v>
      </c>
      <c r="UZ30" s="596">
        <v>0</v>
      </c>
      <c r="VA30" s="596">
        <v>0</v>
      </c>
      <c r="VB30" s="596">
        <v>0</v>
      </c>
      <c r="VC30" s="596">
        <v>0</v>
      </c>
      <c r="VD30" s="596">
        <v>0</v>
      </c>
      <c r="VE30" s="596">
        <v>0</v>
      </c>
      <c r="VF30" s="596">
        <v>0</v>
      </c>
      <c r="VG30" s="596">
        <v>0</v>
      </c>
      <c r="VH30" s="596">
        <v>0</v>
      </c>
      <c r="VI30" s="596">
        <v>0</v>
      </c>
      <c r="VJ30" s="596">
        <v>0</v>
      </c>
      <c r="VK30" s="596">
        <v>0</v>
      </c>
      <c r="VL30" s="596">
        <v>0</v>
      </c>
      <c r="VM30" s="596">
        <v>0</v>
      </c>
      <c r="VN30" s="596">
        <v>0</v>
      </c>
      <c r="VO30" s="596">
        <v>0</v>
      </c>
      <c r="VP30" s="596">
        <v>0</v>
      </c>
      <c r="VQ30" s="596">
        <v>0</v>
      </c>
      <c r="VR30" s="596">
        <v>0</v>
      </c>
      <c r="VS30" s="596">
        <v>0</v>
      </c>
      <c r="VT30" s="596">
        <v>0</v>
      </c>
      <c r="VU30" s="596">
        <v>0</v>
      </c>
      <c r="VV30" s="596">
        <v>0</v>
      </c>
      <c r="VW30" s="596">
        <v>0</v>
      </c>
      <c r="VX30" s="596">
        <v>0</v>
      </c>
      <c r="VY30" s="596">
        <v>0</v>
      </c>
      <c r="VZ30" s="596">
        <v>0</v>
      </c>
      <c r="WA30" s="596">
        <v>0</v>
      </c>
      <c r="WB30" s="596">
        <v>0</v>
      </c>
      <c r="WC30" s="596">
        <v>0</v>
      </c>
      <c r="WD30" s="596">
        <v>0</v>
      </c>
      <c r="WE30" s="596">
        <v>0</v>
      </c>
      <c r="WF30" s="596">
        <v>0</v>
      </c>
      <c r="WG30" s="596">
        <v>0</v>
      </c>
      <c r="WH30" s="596">
        <v>0</v>
      </c>
      <c r="WI30" s="596">
        <v>0</v>
      </c>
      <c r="WJ30" s="596">
        <v>0</v>
      </c>
      <c r="WK30" s="596">
        <v>0</v>
      </c>
      <c r="WL30" s="596">
        <v>0</v>
      </c>
      <c r="WM30" s="596">
        <v>0</v>
      </c>
      <c r="WN30" s="596">
        <v>0</v>
      </c>
      <c r="WO30" s="596">
        <v>0</v>
      </c>
      <c r="WP30" s="596">
        <v>0</v>
      </c>
      <c r="WQ30" s="596">
        <v>0</v>
      </c>
      <c r="WR30" s="596">
        <v>0</v>
      </c>
      <c r="WS30" s="596">
        <v>0</v>
      </c>
      <c r="WT30" s="596">
        <v>0</v>
      </c>
      <c r="WU30" s="596">
        <v>0</v>
      </c>
      <c r="WV30" s="596">
        <v>0</v>
      </c>
      <c r="WW30" s="596">
        <v>0</v>
      </c>
      <c r="WX30" s="596">
        <v>0</v>
      </c>
      <c r="WY30" s="596">
        <v>0</v>
      </c>
      <c r="WZ30" s="596">
        <v>0</v>
      </c>
      <c r="XA30" s="596">
        <v>0</v>
      </c>
      <c r="XB30" s="596">
        <v>0</v>
      </c>
      <c r="XC30" s="596">
        <v>0</v>
      </c>
      <c r="XD30" s="596">
        <v>0</v>
      </c>
      <c r="XE30" s="596">
        <v>0</v>
      </c>
      <c r="XF30" s="596">
        <v>0</v>
      </c>
      <c r="XG30" s="596">
        <v>0</v>
      </c>
      <c r="XH30" s="596">
        <v>0</v>
      </c>
      <c r="XI30" s="596">
        <v>0</v>
      </c>
      <c r="XJ30" s="596">
        <v>0</v>
      </c>
      <c r="XK30" s="596">
        <v>0</v>
      </c>
      <c r="XL30" s="596">
        <v>0</v>
      </c>
      <c r="XM30" s="596">
        <v>0</v>
      </c>
      <c r="XN30" s="596">
        <v>0</v>
      </c>
      <c r="XO30" s="596">
        <v>0</v>
      </c>
      <c r="XP30" s="596">
        <v>0</v>
      </c>
      <c r="XQ30" s="596">
        <v>0</v>
      </c>
      <c r="XR30" s="596">
        <v>0</v>
      </c>
      <c r="XS30" s="596">
        <v>0</v>
      </c>
      <c r="XT30" s="596">
        <v>0</v>
      </c>
      <c r="XU30" s="596">
        <v>0</v>
      </c>
      <c r="XV30" s="596">
        <v>0</v>
      </c>
      <c r="XW30" s="596">
        <v>0</v>
      </c>
      <c r="XX30" s="596">
        <v>0</v>
      </c>
      <c r="XY30" s="596">
        <v>0</v>
      </c>
      <c r="XZ30" s="596">
        <v>0</v>
      </c>
      <c r="YA30" s="596">
        <v>0</v>
      </c>
      <c r="YB30" s="596">
        <v>0</v>
      </c>
      <c r="YC30" s="596">
        <v>0</v>
      </c>
      <c r="YD30" s="596">
        <v>0</v>
      </c>
      <c r="YE30" s="596">
        <v>0</v>
      </c>
      <c r="YF30" s="596">
        <v>0</v>
      </c>
      <c r="YG30" s="596">
        <v>0</v>
      </c>
      <c r="YH30" s="596">
        <v>0</v>
      </c>
      <c r="YI30" s="596">
        <v>0</v>
      </c>
      <c r="YJ30" s="596">
        <v>0</v>
      </c>
      <c r="YK30" s="596">
        <v>0</v>
      </c>
      <c r="YL30" s="596">
        <v>0</v>
      </c>
      <c r="YM30" s="596">
        <v>0</v>
      </c>
      <c r="YN30" s="596">
        <v>0</v>
      </c>
      <c r="YO30" s="596">
        <v>0</v>
      </c>
      <c r="YP30" s="596">
        <v>0</v>
      </c>
      <c r="YQ30" s="596">
        <v>0</v>
      </c>
      <c r="YR30" s="596">
        <v>0</v>
      </c>
      <c r="YS30" s="596">
        <v>0</v>
      </c>
      <c r="YT30" s="596">
        <v>0</v>
      </c>
      <c r="YU30" s="596">
        <v>0</v>
      </c>
      <c r="YV30" s="596">
        <v>0</v>
      </c>
      <c r="YW30" s="596">
        <v>0</v>
      </c>
      <c r="YX30" s="596">
        <v>0</v>
      </c>
      <c r="YY30" s="596">
        <v>0</v>
      </c>
      <c r="YZ30" s="596">
        <v>0</v>
      </c>
      <c r="ZA30" s="596">
        <v>0</v>
      </c>
      <c r="ZB30" s="596">
        <v>0</v>
      </c>
      <c r="ZC30" s="596">
        <v>0</v>
      </c>
      <c r="ZD30" s="596">
        <v>0</v>
      </c>
      <c r="ZE30" s="596">
        <v>0</v>
      </c>
      <c r="ZF30" s="596">
        <v>0</v>
      </c>
      <c r="ZG30" s="596">
        <v>0</v>
      </c>
      <c r="ZH30" s="596">
        <v>0</v>
      </c>
      <c r="ZI30" s="596">
        <v>0</v>
      </c>
      <c r="ZJ30" s="596">
        <v>0</v>
      </c>
      <c r="ZK30" s="596">
        <v>0</v>
      </c>
      <c r="ZL30" s="596">
        <v>0</v>
      </c>
      <c r="ZM30" s="596">
        <v>0</v>
      </c>
      <c r="ZN30" s="596">
        <v>0</v>
      </c>
      <c r="ZO30" s="596">
        <v>0</v>
      </c>
      <c r="ZP30" s="596">
        <v>0</v>
      </c>
      <c r="ZQ30" s="596">
        <v>0</v>
      </c>
      <c r="ZR30" s="596">
        <v>0</v>
      </c>
      <c r="ZS30" s="596">
        <v>0</v>
      </c>
      <c r="ZT30" s="596">
        <v>0</v>
      </c>
      <c r="ZU30" s="596">
        <v>0</v>
      </c>
      <c r="ZV30" s="596">
        <v>0</v>
      </c>
      <c r="ZW30" s="596">
        <v>0</v>
      </c>
      <c r="ZX30" s="596">
        <v>0</v>
      </c>
      <c r="ZY30" s="596">
        <v>0</v>
      </c>
      <c r="ZZ30" s="596">
        <v>0</v>
      </c>
      <c r="AAA30" s="596">
        <v>0</v>
      </c>
      <c r="AAB30" s="596">
        <v>0</v>
      </c>
      <c r="AAC30" s="596">
        <v>0</v>
      </c>
      <c r="AAD30" s="596">
        <v>0</v>
      </c>
      <c r="AAE30" s="596">
        <v>0</v>
      </c>
      <c r="AAF30" s="596">
        <v>0</v>
      </c>
      <c r="AAG30" s="596">
        <v>0</v>
      </c>
      <c r="AAH30" s="596">
        <v>0</v>
      </c>
      <c r="AAI30" s="596">
        <v>0</v>
      </c>
      <c r="AAJ30" s="596">
        <v>0</v>
      </c>
      <c r="AAK30" s="596">
        <v>0</v>
      </c>
      <c r="AAL30" s="596">
        <v>0</v>
      </c>
      <c r="AAM30" s="596">
        <v>0</v>
      </c>
      <c r="AAN30" s="596">
        <v>0</v>
      </c>
      <c r="AAO30" s="596">
        <v>0</v>
      </c>
      <c r="AAP30" s="596">
        <v>0</v>
      </c>
      <c r="AAQ30" s="596">
        <v>0</v>
      </c>
      <c r="AAR30" s="596">
        <v>0</v>
      </c>
      <c r="AAS30" s="596">
        <v>0</v>
      </c>
      <c r="AAT30" s="596">
        <v>0</v>
      </c>
      <c r="AAU30" s="596">
        <v>0</v>
      </c>
      <c r="AAV30" s="596">
        <v>0</v>
      </c>
      <c r="AAW30" s="596">
        <v>0</v>
      </c>
      <c r="AAX30" s="596">
        <v>0</v>
      </c>
      <c r="AAY30" s="596">
        <v>0</v>
      </c>
      <c r="AAZ30" s="596">
        <v>0</v>
      </c>
      <c r="ABA30" s="596">
        <v>0</v>
      </c>
      <c r="ABB30" s="596">
        <v>0</v>
      </c>
      <c r="ABC30" s="596">
        <v>0</v>
      </c>
      <c r="ABD30" s="596">
        <v>0</v>
      </c>
      <c r="ABE30" s="596">
        <v>0</v>
      </c>
      <c r="ABF30" s="596">
        <v>0</v>
      </c>
      <c r="ABG30" s="596">
        <v>0</v>
      </c>
      <c r="ABH30" s="596">
        <v>0</v>
      </c>
      <c r="ABI30" s="596">
        <v>0</v>
      </c>
      <c r="ABJ30" s="596">
        <v>0</v>
      </c>
      <c r="ABK30" s="596">
        <v>0</v>
      </c>
      <c r="ABL30" s="596">
        <v>0</v>
      </c>
      <c r="ABM30" s="596">
        <v>0</v>
      </c>
      <c r="ABN30" s="596">
        <v>0</v>
      </c>
      <c r="ABO30" s="596">
        <v>0</v>
      </c>
      <c r="ABP30" s="596">
        <v>0</v>
      </c>
      <c r="ABQ30" s="596">
        <v>0</v>
      </c>
      <c r="ABR30" s="596">
        <v>0</v>
      </c>
      <c r="ABS30" s="596">
        <v>0</v>
      </c>
      <c r="ABT30" s="596">
        <v>0</v>
      </c>
      <c r="ABU30" s="596">
        <v>0</v>
      </c>
      <c r="ABV30" s="596">
        <v>0</v>
      </c>
      <c r="ABW30" s="596">
        <v>0</v>
      </c>
      <c r="ABX30" s="596">
        <v>0</v>
      </c>
      <c r="ABY30" s="596">
        <v>0</v>
      </c>
      <c r="ABZ30" s="596">
        <v>0</v>
      </c>
      <c r="ACA30" s="596">
        <v>0</v>
      </c>
      <c r="ACB30" s="596">
        <v>0</v>
      </c>
      <c r="ACC30" s="596">
        <v>0</v>
      </c>
      <c r="ACD30" s="596">
        <v>0</v>
      </c>
      <c r="ACE30" s="596">
        <v>0</v>
      </c>
      <c r="ACF30" s="596">
        <v>0</v>
      </c>
      <c r="ACG30" s="596">
        <v>0</v>
      </c>
      <c r="ACH30" s="596">
        <v>0</v>
      </c>
      <c r="ACI30" s="596">
        <v>0</v>
      </c>
      <c r="ACJ30" s="596">
        <v>0</v>
      </c>
      <c r="ACK30" s="596">
        <v>0</v>
      </c>
      <c r="ACL30" s="596">
        <v>0</v>
      </c>
      <c r="ACM30" s="596">
        <v>0</v>
      </c>
    </row>
    <row r="31" spans="1:767">
      <c r="A31" s="758" t="s">
        <v>522</v>
      </c>
      <c r="B31" s="596">
        <f>H63*B$33</f>
        <v>0</v>
      </c>
      <c r="C31" s="596">
        <f>H63*C$33</f>
        <v>0</v>
      </c>
      <c r="D31" s="596">
        <f>H63*D$33</f>
        <v>0</v>
      </c>
      <c r="E31" s="596">
        <f>H63*E$33</f>
        <v>0</v>
      </c>
      <c r="F31" s="596">
        <f>H63*F$33</f>
        <v>0</v>
      </c>
      <c r="G31" s="596">
        <f>H63*G$33</f>
        <v>0</v>
      </c>
      <c r="H31" s="596">
        <f>H63*H$33</f>
        <v>0</v>
      </c>
      <c r="I31" s="596">
        <f>O63*I$33</f>
        <v>0</v>
      </c>
      <c r="J31" s="596">
        <f>O63*J$33</f>
        <v>0</v>
      </c>
      <c r="K31" s="596">
        <f>O63*K$33</f>
        <v>0</v>
      </c>
      <c r="L31" s="596">
        <f>O63*L$33</f>
        <v>0</v>
      </c>
      <c r="M31" s="596">
        <f>O63*M$33</f>
        <v>0</v>
      </c>
      <c r="N31" s="596">
        <f>O63*N$33</f>
        <v>0</v>
      </c>
      <c r="O31" s="596">
        <f>O63*O$33</f>
        <v>0</v>
      </c>
      <c r="P31" s="596">
        <f>V63*P$33</f>
        <v>0</v>
      </c>
      <c r="Q31" s="596">
        <f>V63*Q$33</f>
        <v>0</v>
      </c>
      <c r="R31" s="596">
        <f>V63*R$33</f>
        <v>0</v>
      </c>
      <c r="S31" s="596">
        <f>V63*S$33</f>
        <v>0</v>
      </c>
      <c r="T31" s="596">
        <f>V63*T$33</f>
        <v>0</v>
      </c>
      <c r="U31" s="596">
        <f>V63*U$33</f>
        <v>0</v>
      </c>
      <c r="V31" s="596">
        <f>V63*V$33</f>
        <v>0</v>
      </c>
      <c r="W31" s="596">
        <f>AC63*W$33</f>
        <v>0</v>
      </c>
      <c r="X31" s="596">
        <f>AC63*X$33</f>
        <v>0</v>
      </c>
      <c r="Y31" s="596">
        <f>AC63*Y$33</f>
        <v>0</v>
      </c>
      <c r="Z31" s="596">
        <f>AC63*Z$33</f>
        <v>0</v>
      </c>
      <c r="AA31" s="596">
        <f>AC63*AA$33</f>
        <v>0</v>
      </c>
      <c r="AB31" s="596">
        <f>AC63*AB$33</f>
        <v>0</v>
      </c>
      <c r="AC31" s="596">
        <f>AC63*AC$33</f>
        <v>0</v>
      </c>
      <c r="AD31" s="596">
        <f>AJ63*AD$33</f>
        <v>0</v>
      </c>
      <c r="AE31" s="596">
        <f>AJ63*AE$33</f>
        <v>0</v>
      </c>
      <c r="AF31" s="596">
        <f>AJ63*AF$33</f>
        <v>0</v>
      </c>
      <c r="AG31" s="596">
        <f>AJ63*AG$33</f>
        <v>0</v>
      </c>
      <c r="AH31" s="596">
        <f>AJ63*AH$33</f>
        <v>0</v>
      </c>
      <c r="AI31" s="596">
        <f>AJ63*AI$33</f>
        <v>0</v>
      </c>
      <c r="AJ31" s="596">
        <f>AJ63*AJ$33</f>
        <v>0</v>
      </c>
      <c r="AK31" s="596">
        <f>AQ63*AK$33</f>
        <v>0</v>
      </c>
      <c r="AL31" s="596">
        <f>AQ63*AL$33</f>
        <v>0</v>
      </c>
      <c r="AM31" s="596">
        <f>AQ63*AM$33</f>
        <v>0</v>
      </c>
      <c r="AN31" s="596">
        <f>AQ63*AN$33</f>
        <v>0</v>
      </c>
      <c r="AO31" s="596">
        <f>AQ63*AO$33</f>
        <v>0</v>
      </c>
      <c r="AP31" s="596">
        <f>AQ63*AP$33</f>
        <v>0</v>
      </c>
      <c r="AQ31" s="596">
        <f>AQ63*AQ$33</f>
        <v>0</v>
      </c>
      <c r="AR31" s="596">
        <f>AX63*AR$33</f>
        <v>0</v>
      </c>
      <c r="AS31" s="596">
        <f>AX63*AS$33</f>
        <v>0</v>
      </c>
      <c r="AT31" s="596">
        <f>AX63*AT$33</f>
        <v>0</v>
      </c>
      <c r="AU31" s="596">
        <f>AX63*AU$33</f>
        <v>0</v>
      </c>
      <c r="AV31" s="596">
        <f>AX63*AV$33</f>
        <v>0</v>
      </c>
      <c r="AW31" s="596">
        <f>AX63*AW$33</f>
        <v>0</v>
      </c>
      <c r="AX31" s="596">
        <f>AX63*AX$33</f>
        <v>0</v>
      </c>
      <c r="AY31" s="596">
        <f>BE63*AY$33</f>
        <v>0</v>
      </c>
      <c r="AZ31" s="596">
        <f>BE63*AZ$33</f>
        <v>0</v>
      </c>
      <c r="BA31" s="596">
        <f>BE63*BA$33</f>
        <v>0</v>
      </c>
      <c r="BB31" s="596">
        <f>BE63*BB$33</f>
        <v>0</v>
      </c>
      <c r="BC31" s="596">
        <f>BE63*BC$33</f>
        <v>0</v>
      </c>
      <c r="BD31" s="596">
        <f>BE63*BD$33</f>
        <v>0</v>
      </c>
      <c r="BE31" s="596">
        <f>BE63*BE$33</f>
        <v>0</v>
      </c>
      <c r="BF31" s="596">
        <f>BL63*BF$33</f>
        <v>0</v>
      </c>
      <c r="BG31" s="596">
        <f>BL63*BG$33</f>
        <v>0</v>
      </c>
      <c r="BH31" s="596">
        <f>BL63*BH$33</f>
        <v>0</v>
      </c>
      <c r="BI31" s="596">
        <f>BL63*BI$33</f>
        <v>0</v>
      </c>
      <c r="BJ31" s="596">
        <f>BL63*BJ$33</f>
        <v>0</v>
      </c>
      <c r="BK31" s="596">
        <f>BL63*BK$33</f>
        <v>0</v>
      </c>
      <c r="BL31" s="596">
        <f>BL63*BL$33</f>
        <v>0</v>
      </c>
      <c r="BM31" s="596">
        <f>BS63*BM$33</f>
        <v>0</v>
      </c>
      <c r="BN31" s="596">
        <f>BS63*BN$33</f>
        <v>0</v>
      </c>
      <c r="BO31" s="596">
        <f>BS63*BO$33</f>
        <v>0</v>
      </c>
      <c r="BP31" s="596">
        <f>BS63*BP$33</f>
        <v>0</v>
      </c>
      <c r="BQ31" s="596">
        <f>BS63*BQ$33</f>
        <v>0</v>
      </c>
      <c r="BR31" s="596">
        <f>BS63*BR$33</f>
        <v>0</v>
      </c>
      <c r="BS31" s="596">
        <f>BS63*BS$33</f>
        <v>0</v>
      </c>
      <c r="BT31" s="596">
        <f>BZ63*BT$33</f>
        <v>0</v>
      </c>
      <c r="BU31" s="596">
        <f>BZ63*BU$33</f>
        <v>0</v>
      </c>
      <c r="BV31" s="596">
        <f>BZ63*BV$33</f>
        <v>0</v>
      </c>
      <c r="BW31" s="596">
        <f>BZ63*BW$33</f>
        <v>0</v>
      </c>
      <c r="BX31" s="596">
        <f>BZ63*BX$33</f>
        <v>0</v>
      </c>
      <c r="BY31" s="596">
        <f>BZ63*BY$33</f>
        <v>0</v>
      </c>
      <c r="BZ31" s="596">
        <f>BZ63*BZ$33</f>
        <v>0</v>
      </c>
      <c r="CA31" s="596">
        <f>CG63*CA$33</f>
        <v>0</v>
      </c>
      <c r="CB31" s="596">
        <f>CG63*CB$33</f>
        <v>0</v>
      </c>
      <c r="CC31" s="596">
        <f>CG63*CC$33</f>
        <v>0</v>
      </c>
      <c r="CD31" s="596">
        <f>CG63*CD$33</f>
        <v>0</v>
      </c>
      <c r="CE31" s="596">
        <f>CG63*CE$33</f>
        <v>0</v>
      </c>
      <c r="CF31" s="596">
        <f>CG63*CF$33</f>
        <v>0</v>
      </c>
      <c r="CG31" s="596">
        <f>CG63*CG$33</f>
        <v>0</v>
      </c>
      <c r="CH31" s="596">
        <f>CN63*CH$33</f>
        <v>0</v>
      </c>
      <c r="CI31" s="596">
        <f>CN63*CI$33</f>
        <v>0</v>
      </c>
      <c r="CJ31" s="596">
        <f>CN63*CJ$33</f>
        <v>0</v>
      </c>
      <c r="CK31" s="596">
        <f>CN63*CK$33</f>
        <v>0</v>
      </c>
      <c r="CL31" s="596">
        <f>CN63*CL$33</f>
        <v>0</v>
      </c>
      <c r="CM31" s="596">
        <f>CN63*CM$33</f>
        <v>0</v>
      </c>
      <c r="CN31" s="596">
        <f>CN63*CN$33</f>
        <v>0</v>
      </c>
      <c r="CO31" s="596">
        <f>CU63*CO$33</f>
        <v>0</v>
      </c>
      <c r="CP31" s="596">
        <f>CU63*CP$33</f>
        <v>0</v>
      </c>
      <c r="CQ31" s="596">
        <f>CU63*CQ$33</f>
        <v>0</v>
      </c>
      <c r="CR31" s="596">
        <f>CU63*CR$33</f>
        <v>0</v>
      </c>
      <c r="CS31" s="596">
        <f>CU63*CS$33</f>
        <v>0</v>
      </c>
      <c r="CT31" s="596">
        <f>CU63*CT$33</f>
        <v>0</v>
      </c>
      <c r="CU31" s="596">
        <f>CU63*CU$33</f>
        <v>0</v>
      </c>
      <c r="CV31" s="596">
        <f>DB63*CV$33</f>
        <v>0</v>
      </c>
      <c r="CW31" s="596">
        <f>DB63*CW$33</f>
        <v>0</v>
      </c>
      <c r="CX31" s="596">
        <f>DB63*CX$33</f>
        <v>0</v>
      </c>
      <c r="CY31" s="596">
        <f>DB63*CY$33</f>
        <v>0</v>
      </c>
      <c r="CZ31" s="596">
        <f>DB63*CZ$33</f>
        <v>0</v>
      </c>
      <c r="DA31" s="596">
        <f>DB63*DA$33</f>
        <v>0</v>
      </c>
      <c r="DB31" s="596">
        <f>DB63*DB$33</f>
        <v>0</v>
      </c>
      <c r="DC31" s="596">
        <f>DI63*DC$33</f>
        <v>0</v>
      </c>
      <c r="DD31" s="596">
        <f>DI63*DD$33</f>
        <v>0</v>
      </c>
      <c r="DE31" s="596">
        <f>DI63*DE$33</f>
        <v>0</v>
      </c>
      <c r="DF31" s="596">
        <f>DI63*DF$33</f>
        <v>0</v>
      </c>
      <c r="DG31" s="596">
        <f>DI63*DG$33</f>
        <v>0</v>
      </c>
      <c r="DH31" s="596">
        <f>DI63*DH$33</f>
        <v>0</v>
      </c>
      <c r="DI31" s="596">
        <f>DI63*DI$33</f>
        <v>0</v>
      </c>
      <c r="DJ31" s="596">
        <f>DP63*DJ$33</f>
        <v>0</v>
      </c>
      <c r="DK31" s="596">
        <f>DP63*DK$33</f>
        <v>0</v>
      </c>
      <c r="DL31" s="596">
        <f>DP63*DL$33</f>
        <v>0</v>
      </c>
      <c r="DM31" s="596">
        <f>DP63*DM$33</f>
        <v>0</v>
      </c>
      <c r="DN31" s="596">
        <f>DP63*DN$33</f>
        <v>0</v>
      </c>
      <c r="DO31" s="596">
        <f>DP63*DO$33</f>
        <v>0</v>
      </c>
      <c r="DP31" s="596">
        <f>DP63*DP$33</f>
        <v>0</v>
      </c>
      <c r="DQ31" s="596">
        <f>DW63*DQ$33</f>
        <v>0</v>
      </c>
      <c r="DR31" s="596">
        <f>DW63*DR$33</f>
        <v>0</v>
      </c>
      <c r="DS31" s="596">
        <f>DW63*DS$33</f>
        <v>0</v>
      </c>
      <c r="DT31" s="596">
        <f>DW63*DT$33</f>
        <v>0</v>
      </c>
      <c r="DU31" s="596">
        <f>DW63*DU$33</f>
        <v>0</v>
      </c>
      <c r="DV31" s="596">
        <f>DW63*DV$33</f>
        <v>0</v>
      </c>
      <c r="DW31" s="596">
        <f>DW63*DW$33</f>
        <v>0</v>
      </c>
      <c r="DX31" s="596">
        <f>ED63*DX$32</f>
        <v>0</v>
      </c>
      <c r="DY31" s="596">
        <f>ED63*DY$32</f>
        <v>0</v>
      </c>
      <c r="DZ31" s="596">
        <f>ED63*DZ$32</f>
        <v>0</v>
      </c>
      <c r="EA31" s="596">
        <f>ED63*EA$32</f>
        <v>0</v>
      </c>
      <c r="EB31" s="596">
        <f>ED63*EB$32</f>
        <v>0</v>
      </c>
      <c r="EC31" s="596">
        <f>ED63*EC$32</f>
        <v>0</v>
      </c>
      <c r="ED31" s="596">
        <f>ED63*ED$32</f>
        <v>0</v>
      </c>
      <c r="EE31" s="596">
        <f>EK63*EE$32</f>
        <v>0</v>
      </c>
      <c r="EF31" s="596">
        <f>EK63*EF$32</f>
        <v>0</v>
      </c>
      <c r="EG31" s="596">
        <f>EK63*EG$32</f>
        <v>0</v>
      </c>
      <c r="EH31" s="596">
        <f>EK63*EH$32</f>
        <v>0</v>
      </c>
      <c r="EI31" s="596">
        <f>EK63*EI$32</f>
        <v>0</v>
      </c>
      <c r="EJ31" s="596">
        <f>EK63*EJ$32</f>
        <v>0</v>
      </c>
      <c r="EK31" s="596">
        <f>EK63*EK$32</f>
        <v>0</v>
      </c>
      <c r="EL31" s="596">
        <f>ER63*EL$32</f>
        <v>0</v>
      </c>
      <c r="EM31" s="596">
        <f>ER63*EM$32</f>
        <v>0</v>
      </c>
      <c r="EN31" s="596">
        <f>ER63*EN$32</f>
        <v>0</v>
      </c>
      <c r="EO31" s="596">
        <f>ER63*EO$32</f>
        <v>0</v>
      </c>
      <c r="EP31" s="596">
        <f>ER63*EP$32</f>
        <v>0</v>
      </c>
      <c r="EQ31" s="596">
        <f>9170.399212065*102%</f>
        <v>9353.8071963062994</v>
      </c>
      <c r="ER31" s="596">
        <f>13789.409138505*102%</f>
        <v>14065.1973212751</v>
      </c>
      <c r="ES31" s="596">
        <f>EY63*ES$32</f>
        <v>0</v>
      </c>
      <c r="ET31" s="596">
        <f>EY63*ET$32</f>
        <v>0</v>
      </c>
      <c r="EU31" s="596">
        <f>EY63*EU$32</f>
        <v>0</v>
      </c>
      <c r="EV31" s="596">
        <f>EY63*EV$32</f>
        <v>0</v>
      </c>
      <c r="EW31" s="596">
        <f>EY63*EW$32</f>
        <v>0</v>
      </c>
      <c r="EX31" s="596">
        <f>EY63*EX$32</f>
        <v>0</v>
      </c>
      <c r="EY31" s="596">
        <f>EY63*EY$32</f>
        <v>0</v>
      </c>
      <c r="EZ31" s="596">
        <f>FF63*EZ$32</f>
        <v>0</v>
      </c>
      <c r="FA31" s="596">
        <f>FF63*FA$32</f>
        <v>0</v>
      </c>
      <c r="FB31" s="596">
        <f>FF63*FB$32</f>
        <v>0</v>
      </c>
      <c r="FC31" s="596">
        <f>FF63*FC$32</f>
        <v>0</v>
      </c>
      <c r="FD31" s="596">
        <f>FF63*FD$32</f>
        <v>0</v>
      </c>
      <c r="FE31" s="596">
        <f>FF63*FE$32</f>
        <v>0</v>
      </c>
      <c r="FF31" s="596">
        <f>FF63*FF$32</f>
        <v>0</v>
      </c>
      <c r="FG31" s="596">
        <f>FM63*FG$32</f>
        <v>0</v>
      </c>
      <c r="FH31" s="596">
        <f>FM63*FH$32</f>
        <v>0</v>
      </c>
      <c r="FI31" s="596">
        <f>FM63*FI$32</f>
        <v>0</v>
      </c>
      <c r="FJ31" s="596">
        <f>FM63*FJ$32</f>
        <v>0</v>
      </c>
      <c r="FK31" s="596">
        <f>FM63*FK$32</f>
        <v>0</v>
      </c>
      <c r="FL31" s="596">
        <f>FM63*FL$32</f>
        <v>0</v>
      </c>
      <c r="FM31" s="596">
        <f>FM63*FM$32</f>
        <v>0</v>
      </c>
      <c r="FN31" s="596">
        <f>FT63*FN$32</f>
        <v>0</v>
      </c>
      <c r="FO31" s="596">
        <f>FT63*FO$32</f>
        <v>0</v>
      </c>
      <c r="FP31" s="596">
        <f>FT63*FP$32</f>
        <v>0</v>
      </c>
      <c r="FQ31" s="596">
        <f>FT63*FQ$32</f>
        <v>0</v>
      </c>
      <c r="FR31" s="596">
        <f>FT63*FR$32</f>
        <v>0</v>
      </c>
      <c r="FS31" s="596">
        <f>FT63*FS$32</f>
        <v>0</v>
      </c>
      <c r="FT31" s="596">
        <f>FT63*FT$32</f>
        <v>0</v>
      </c>
      <c r="FU31" s="596">
        <f>GA63*FU$32</f>
        <v>0</v>
      </c>
      <c r="FV31" s="596">
        <f>GA63*FV$32</f>
        <v>0</v>
      </c>
      <c r="FW31" s="596">
        <f>GA63*FW$32</f>
        <v>0</v>
      </c>
      <c r="FX31" s="596">
        <f>GA63*FX$32</f>
        <v>0</v>
      </c>
      <c r="FY31" s="596">
        <f>GA63*FY$32</f>
        <v>0</v>
      </c>
      <c r="FZ31" s="596">
        <f>GA63*FZ$32</f>
        <v>0</v>
      </c>
      <c r="GA31" s="596">
        <f>GA63*GA$32</f>
        <v>0</v>
      </c>
      <c r="GB31" s="596">
        <f>GH63*GB$32</f>
        <v>0</v>
      </c>
      <c r="GC31" s="596">
        <f>GH63*GC$32</f>
        <v>0</v>
      </c>
      <c r="GD31" s="596">
        <f>GH63*GD$32</f>
        <v>0</v>
      </c>
      <c r="GE31" s="596">
        <f>GH63*GE$32</f>
        <v>0</v>
      </c>
      <c r="GF31" s="596">
        <f>GH63*GF$32</f>
        <v>0</v>
      </c>
      <c r="GG31" s="596">
        <f>GH63*GG$32</f>
        <v>0</v>
      </c>
      <c r="GH31" s="596">
        <f>GH63*GH$32</f>
        <v>0</v>
      </c>
      <c r="GI31" s="596">
        <f>GO63*GI$32</f>
        <v>0</v>
      </c>
      <c r="GJ31" s="596">
        <f>GO63*GJ$32</f>
        <v>0</v>
      </c>
      <c r="GK31" s="596">
        <f>GO63*GK$32</f>
        <v>0</v>
      </c>
      <c r="GL31" s="596">
        <f>GO63*GL$32</f>
        <v>0</v>
      </c>
      <c r="GM31" s="596">
        <f>GO63*GM$32</f>
        <v>0</v>
      </c>
      <c r="GN31" s="596">
        <f>GO63*GN$32</f>
        <v>0</v>
      </c>
      <c r="GO31" s="596">
        <f>GO63*GO$32</f>
        <v>0</v>
      </c>
      <c r="GP31" s="596">
        <f>GV63*GP$32</f>
        <v>0</v>
      </c>
      <c r="GQ31" s="596">
        <f>GV63*GQ$32</f>
        <v>0</v>
      </c>
      <c r="GR31" s="596">
        <f>GV63*GR$32</f>
        <v>0</v>
      </c>
      <c r="GS31" s="596">
        <f>GV63*GS$32</f>
        <v>0</v>
      </c>
      <c r="GT31" s="596">
        <f>GV63*GT$32</f>
        <v>0</v>
      </c>
      <c r="GU31" s="596">
        <f>GV63*GU$32</f>
        <v>0</v>
      </c>
      <c r="GV31" s="596">
        <f>GV63*GV$32</f>
        <v>0</v>
      </c>
      <c r="GW31" s="596">
        <f>HC63*GW$32</f>
        <v>0</v>
      </c>
      <c r="GX31" s="596">
        <f>HC63*GX$32</f>
        <v>0</v>
      </c>
      <c r="GY31" s="596">
        <f>HC63*GY$32</f>
        <v>0</v>
      </c>
      <c r="GZ31" s="596">
        <f>HC63*GZ$32</f>
        <v>0</v>
      </c>
      <c r="HA31" s="596">
        <f>HC63*HA$32</f>
        <v>0</v>
      </c>
      <c r="HB31" s="596">
        <f>HC63*HB$32</f>
        <v>0</v>
      </c>
      <c r="HC31" s="596">
        <f>HC63*HC$32</f>
        <v>0</v>
      </c>
      <c r="HD31" s="596">
        <f>HJ63*HD$32</f>
        <v>0</v>
      </c>
      <c r="HE31" s="596">
        <f>HJ63*HE$32</f>
        <v>0</v>
      </c>
      <c r="HF31" s="596">
        <f>HJ63*HF$32</f>
        <v>0</v>
      </c>
      <c r="HG31" s="596">
        <f>HJ63*HG$32</f>
        <v>0</v>
      </c>
      <c r="HH31" s="596">
        <f>HJ63*HH$32</f>
        <v>0</v>
      </c>
      <c r="HI31" s="596">
        <f>HJ63*HI$32</f>
        <v>0</v>
      </c>
      <c r="HJ31" s="596">
        <f>HJ63*HJ$32</f>
        <v>0</v>
      </c>
      <c r="HK31" s="596">
        <f>HQ63*HK$32</f>
        <v>0</v>
      </c>
      <c r="HL31" s="596">
        <f>HQ63*HL$32</f>
        <v>0</v>
      </c>
      <c r="HM31" s="596">
        <f>HQ63*HM$32</f>
        <v>0</v>
      </c>
      <c r="HN31" s="596">
        <f>HQ63*HN$32</f>
        <v>0</v>
      </c>
      <c r="HO31" s="596">
        <f>HQ63*HO$32</f>
        <v>0</v>
      </c>
      <c r="HP31" s="596">
        <f>HQ63*HP$32</f>
        <v>0</v>
      </c>
      <c r="HQ31" s="596">
        <f>HQ63*HQ$32</f>
        <v>0</v>
      </c>
      <c r="HR31" s="596">
        <f>HX63*HR$32</f>
        <v>0</v>
      </c>
      <c r="HS31" s="596">
        <f>HX63*HS$32</f>
        <v>0</v>
      </c>
      <c r="HT31" s="596">
        <f>HX63*HT$32</f>
        <v>0</v>
      </c>
      <c r="HU31" s="596">
        <f>HX63*HU$32</f>
        <v>0</v>
      </c>
      <c r="HV31" s="596">
        <f>HX63*HV$32</f>
        <v>0</v>
      </c>
      <c r="HW31" s="596">
        <f>HX63*HW$32</f>
        <v>0</v>
      </c>
      <c r="HX31" s="596">
        <f>HX63*HX$32</f>
        <v>0</v>
      </c>
      <c r="HY31" s="596">
        <f>IE63*HY$32</f>
        <v>0</v>
      </c>
      <c r="HZ31" s="596">
        <f>IE63*HZ$32</f>
        <v>0</v>
      </c>
      <c r="IA31" s="596">
        <f>IE63*IA$32</f>
        <v>0</v>
      </c>
      <c r="IB31" s="596">
        <f>IE63*IB$32</f>
        <v>0</v>
      </c>
      <c r="IC31" s="596">
        <f>IE63*IC$32</f>
        <v>0</v>
      </c>
      <c r="ID31" s="596">
        <f>IE63*ID$32</f>
        <v>0</v>
      </c>
      <c r="IE31" s="596">
        <f>IE63*IE$32</f>
        <v>0</v>
      </c>
      <c r="IF31" s="596">
        <f>'Tabla de Proyecciones'!IF31*105%</f>
        <v>0</v>
      </c>
      <c r="IG31" s="596">
        <f>'Tabla de Proyecciones'!IG31*105%</f>
        <v>0</v>
      </c>
      <c r="IH31" s="596">
        <f>'Tabla de Proyecciones'!IH31*105%</f>
        <v>0</v>
      </c>
      <c r="II31" s="596">
        <f>'Tabla de Proyecciones'!II31*105%</f>
        <v>0</v>
      </c>
      <c r="IJ31" s="596">
        <f>IL63*IJ$32</f>
        <v>0</v>
      </c>
      <c r="IK31" s="596">
        <f>IL63*IK$32</f>
        <v>0</v>
      </c>
      <c r="IL31" s="596">
        <f>IL63*IL$32</f>
        <v>0</v>
      </c>
      <c r="IM31" s="596">
        <f>IS63*IM$32</f>
        <v>0</v>
      </c>
      <c r="IN31" s="596">
        <f>IS63*IN$32</f>
        <v>0</v>
      </c>
      <c r="IO31" s="596">
        <f>IS63*IO$32</f>
        <v>0</v>
      </c>
      <c r="IP31" s="596">
        <f>IS63*IP$32</f>
        <v>0</v>
      </c>
      <c r="IQ31" s="596">
        <f>IS63*IQ$32</f>
        <v>0</v>
      </c>
      <c r="IR31" s="596">
        <f>IS63*IR$32</f>
        <v>0</v>
      </c>
      <c r="IS31" s="596">
        <f>IS63*IS$32</f>
        <v>0</v>
      </c>
      <c r="IT31" s="596">
        <f>IZ63*IT$32</f>
        <v>0</v>
      </c>
      <c r="IU31" s="596">
        <f>IZ63*IU$32</f>
        <v>0</v>
      </c>
      <c r="IV31" s="596">
        <f>IZ63*IV$32</f>
        <v>0</v>
      </c>
      <c r="IW31" s="596">
        <f>IZ63*IW$32</f>
        <v>0</v>
      </c>
      <c r="IX31" s="596">
        <f>IZ63*IX$32</f>
        <v>0</v>
      </c>
      <c r="IY31" s="596">
        <f>IZ63*IY$32</f>
        <v>0</v>
      </c>
      <c r="IZ31" s="596">
        <f>IZ63*IZ$32</f>
        <v>0</v>
      </c>
      <c r="JA31" s="596">
        <f>JG63*JA$32</f>
        <v>0</v>
      </c>
      <c r="JB31" s="596">
        <f>JG63*JB$32</f>
        <v>0</v>
      </c>
      <c r="JC31" s="596">
        <f>JG63*JC$32</f>
        <v>0</v>
      </c>
      <c r="JD31" s="596">
        <f>JG63*JD$32</f>
        <v>0</v>
      </c>
      <c r="JE31" s="596">
        <f>JG63*JE$32</f>
        <v>0</v>
      </c>
      <c r="JF31" s="596">
        <f>JG63*JF$32</f>
        <v>0</v>
      </c>
      <c r="JG31" s="596">
        <f>JG63*JG$32</f>
        <v>0</v>
      </c>
      <c r="JH31" s="596">
        <f>JN63*JH$32</f>
        <v>0</v>
      </c>
      <c r="JI31" s="596">
        <f>JN63*JI$32</f>
        <v>0</v>
      </c>
      <c r="JJ31" s="596">
        <f>JN63*JJ$32</f>
        <v>0</v>
      </c>
      <c r="JK31" s="596">
        <f>JN63*JK$32</f>
        <v>0</v>
      </c>
      <c r="JL31" s="596">
        <f>JN63*JL$32</f>
        <v>0</v>
      </c>
      <c r="JM31" s="596">
        <f>JN63*JM$32</f>
        <v>0</v>
      </c>
      <c r="JN31" s="596">
        <f>JN63*JN$32</f>
        <v>0</v>
      </c>
      <c r="JO31" s="596">
        <f>JU63*JO$33</f>
        <v>0</v>
      </c>
      <c r="JP31" s="596">
        <f>JU63*JP$32</f>
        <v>0</v>
      </c>
      <c r="JQ31" s="596">
        <f>JU63*JQ$32</f>
        <v>0</v>
      </c>
      <c r="JR31" s="596">
        <f>JU63*JR$32</f>
        <v>0</v>
      </c>
      <c r="JS31" s="596">
        <f>JU63*JS$32</f>
        <v>0</v>
      </c>
      <c r="JT31" s="596">
        <f>JU63*JT$32</f>
        <v>0</v>
      </c>
      <c r="JU31" s="596">
        <f>JU63*JU$32</f>
        <v>0</v>
      </c>
      <c r="JV31" s="596">
        <f>KB63*JV$32</f>
        <v>0</v>
      </c>
      <c r="JW31" s="596">
        <f>KB63*JW$32</f>
        <v>0</v>
      </c>
      <c r="JX31" s="596">
        <f>KB63*JX$32</f>
        <v>0</v>
      </c>
      <c r="JY31" s="596">
        <f>KB63*JY$32</f>
        <v>0</v>
      </c>
      <c r="JZ31" s="596">
        <f>KB63*JZ$32</f>
        <v>0</v>
      </c>
      <c r="KA31" s="596">
        <f>KB63*KA$32</f>
        <v>0</v>
      </c>
      <c r="KB31" s="596">
        <f>KB63*KB$32</f>
        <v>0</v>
      </c>
      <c r="KC31" s="596">
        <f>KI63*KC$32</f>
        <v>0</v>
      </c>
      <c r="KD31" s="596">
        <f>KI63*KD$32</f>
        <v>0</v>
      </c>
      <c r="KE31" s="596">
        <f>KI63*KE$32</f>
        <v>0</v>
      </c>
      <c r="KF31" s="596">
        <f>KI63*KF$32</f>
        <v>0</v>
      </c>
      <c r="KG31" s="596">
        <f>KI63*KG$32</f>
        <v>0</v>
      </c>
      <c r="KH31" s="596">
        <f>KI63*KH$32</f>
        <v>0</v>
      </c>
      <c r="KI31" s="596">
        <f>KI63*KI$32</f>
        <v>0</v>
      </c>
      <c r="KJ31" s="596">
        <f>KP63*KJ$32</f>
        <v>0</v>
      </c>
      <c r="KK31" s="596">
        <f>KP63*KK$32</f>
        <v>0</v>
      </c>
      <c r="KL31" s="596">
        <f>KP63*KL$32</f>
        <v>0</v>
      </c>
      <c r="KM31" s="596">
        <f>KP63*KM$32</f>
        <v>0</v>
      </c>
      <c r="KN31" s="596">
        <f>KP63*KN$32</f>
        <v>0</v>
      </c>
      <c r="KO31" s="596">
        <f>KP63*KO$32</f>
        <v>0</v>
      </c>
      <c r="KP31" s="596">
        <f>KP63*KP$32</f>
        <v>0</v>
      </c>
      <c r="KQ31" s="596">
        <f>KW63*KQ$32</f>
        <v>0</v>
      </c>
      <c r="KR31" s="596">
        <f>KW63*KR$32</f>
        <v>0</v>
      </c>
      <c r="KS31" s="596">
        <f>KW63*KS$32</f>
        <v>0</v>
      </c>
      <c r="KT31" s="596">
        <f>KW63*KT$32</f>
        <v>0</v>
      </c>
      <c r="KU31" s="596">
        <f>KW63*KU$32</f>
        <v>0</v>
      </c>
      <c r="KV31" s="596">
        <f>KW63*KV$32</f>
        <v>0</v>
      </c>
      <c r="KW31" s="596">
        <f>KW63*KW$32</f>
        <v>0</v>
      </c>
      <c r="KX31" s="596">
        <f>LD63*KX$32</f>
        <v>0</v>
      </c>
      <c r="KY31" s="596">
        <f>LD63*KY$32</f>
        <v>0</v>
      </c>
      <c r="KZ31" s="596">
        <f>LD63*KZ$32</f>
        <v>0</v>
      </c>
      <c r="LA31" s="596">
        <f>LD63*LA$32</f>
        <v>0</v>
      </c>
      <c r="LB31" s="596">
        <f>LD63*LB$32</f>
        <v>0</v>
      </c>
      <c r="LC31" s="596">
        <f>LD63*LC$32</f>
        <v>0</v>
      </c>
      <c r="LD31" s="596">
        <f>LD63*LD$32</f>
        <v>0</v>
      </c>
      <c r="LE31" s="596">
        <f>LK63*LE$32</f>
        <v>0</v>
      </c>
      <c r="LF31" s="596">
        <f>LK63*LF$32</f>
        <v>0</v>
      </c>
      <c r="LG31" s="596">
        <f>LK63*LG$32</f>
        <v>0</v>
      </c>
      <c r="LH31" s="596">
        <f>LK63*LH$32</f>
        <v>0</v>
      </c>
      <c r="LI31" s="596">
        <f>LK63*LI$32</f>
        <v>0</v>
      </c>
      <c r="LJ31" s="596">
        <f>LK63*LJ$32</f>
        <v>0</v>
      </c>
      <c r="LK31" s="596">
        <f>LK63*LK$32</f>
        <v>0</v>
      </c>
      <c r="LL31" s="596">
        <f>LR63*LL$32</f>
        <v>0</v>
      </c>
      <c r="LM31" s="596">
        <f>LR63*LM$32</f>
        <v>0</v>
      </c>
      <c r="LN31" s="596">
        <f>LR63*LN$32</f>
        <v>0</v>
      </c>
      <c r="LO31" s="596">
        <f>LR63*LO$32</f>
        <v>0</v>
      </c>
      <c r="LP31" s="596">
        <f>LR63*LP$32</f>
        <v>0</v>
      </c>
      <c r="LQ31" s="596">
        <f>LR63*LQ$32</f>
        <v>0</v>
      </c>
      <c r="LR31" s="596">
        <f>LR63*LR$32</f>
        <v>0</v>
      </c>
      <c r="LS31" s="596">
        <f>LY63*LS$32</f>
        <v>0</v>
      </c>
      <c r="LT31" s="596">
        <f>LY63*LT$32</f>
        <v>0</v>
      </c>
      <c r="LU31" s="596">
        <f>LY63*LU$32</f>
        <v>0</v>
      </c>
      <c r="LV31" s="596">
        <f>LY63*LV$32</f>
        <v>0</v>
      </c>
      <c r="LW31" s="596">
        <f>LY63*LW$32</f>
        <v>0</v>
      </c>
      <c r="LX31" s="596">
        <f>LY63*LX$32</f>
        <v>0</v>
      </c>
      <c r="LY31" s="596">
        <f>LY63*LY$32</f>
        <v>0</v>
      </c>
      <c r="LZ31" s="596">
        <f>MF63*LZ$32</f>
        <v>0</v>
      </c>
      <c r="MA31" s="596">
        <f>MF63*MA$32</f>
        <v>0</v>
      </c>
      <c r="MB31" s="596">
        <f>MF63*MB$32</f>
        <v>0</v>
      </c>
      <c r="MC31" s="596">
        <f>MF63*MC$32</f>
        <v>0</v>
      </c>
      <c r="MD31" s="596">
        <f>MF63*MD$32</f>
        <v>0</v>
      </c>
      <c r="ME31" s="596">
        <f>MF63*ME$32</f>
        <v>0</v>
      </c>
      <c r="MF31" s="596">
        <f>MF63*MF$32</f>
        <v>0</v>
      </c>
      <c r="MG31" s="596">
        <f>MM63*MG$32</f>
        <v>0</v>
      </c>
      <c r="MH31" s="596">
        <f>MM63*MH$32</f>
        <v>0</v>
      </c>
      <c r="MI31" s="596">
        <f>MM63*MI$32</f>
        <v>0</v>
      </c>
      <c r="MJ31" s="596">
        <f>MM63*MJ$32</f>
        <v>0</v>
      </c>
      <c r="MK31" s="596">
        <f>MM63*MK$32</f>
        <v>0</v>
      </c>
      <c r="ML31" s="596">
        <f>MM63*ML$32</f>
        <v>0</v>
      </c>
      <c r="MM31" s="596">
        <f>MM63*MM$32</f>
        <v>0</v>
      </c>
      <c r="MN31" s="596">
        <f>MT63*MN$32</f>
        <v>0</v>
      </c>
      <c r="MO31" s="596">
        <f>MT63*MO$32</f>
        <v>0</v>
      </c>
      <c r="MP31" s="596">
        <f>MT63*MP$32</f>
        <v>0</v>
      </c>
      <c r="MQ31" s="596">
        <f>MT63*MQ$32</f>
        <v>0</v>
      </c>
      <c r="MR31" s="596">
        <f>MT63*MR$32</f>
        <v>0</v>
      </c>
      <c r="MS31" s="596">
        <f>MT63*MS$32</f>
        <v>0</v>
      </c>
      <c r="MT31" s="596">
        <f>MT63*MT$32</f>
        <v>0</v>
      </c>
      <c r="MU31" s="596">
        <f>NA63*MU$32</f>
        <v>0</v>
      </c>
      <c r="MV31" s="596">
        <f>NA63*MV$32</f>
        <v>0</v>
      </c>
      <c r="MW31" s="596">
        <f>NA63*MW$32</f>
        <v>0</v>
      </c>
      <c r="MX31" s="596">
        <f>NA63*MX$32</f>
        <v>0</v>
      </c>
      <c r="MY31" s="596">
        <f>NA63*MY$32</f>
        <v>0</v>
      </c>
      <c r="MZ31" s="596">
        <f>NA63*MZ$32</f>
        <v>0</v>
      </c>
      <c r="NA31" s="596">
        <f>NA63*NA$32</f>
        <v>0</v>
      </c>
      <c r="NB31" s="596">
        <f>NH63*NB$33</f>
        <v>0</v>
      </c>
      <c r="NC31" s="596">
        <f>NH63*NC$33</f>
        <v>0</v>
      </c>
      <c r="ND31" s="596">
        <f>NH63*ND$33</f>
        <v>0</v>
      </c>
      <c r="NE31" s="596">
        <f>NH63*NE$33</f>
        <v>0</v>
      </c>
      <c r="NF31" s="596">
        <f>NH63*NF$33</f>
        <v>0</v>
      </c>
      <c r="NG31" s="596">
        <f>NH63*NG$33</f>
        <v>0</v>
      </c>
      <c r="NH31" s="596">
        <f>NH63*NH$33</f>
        <v>0</v>
      </c>
      <c r="NI31" s="596">
        <f>NO63*NI$33</f>
        <v>0</v>
      </c>
      <c r="NJ31" s="596">
        <f>NO63*NJ$33</f>
        <v>0</v>
      </c>
      <c r="NK31" s="596">
        <f>NO63*NK$33</f>
        <v>0</v>
      </c>
      <c r="NL31" s="596">
        <f>NO63*NL$33</f>
        <v>0</v>
      </c>
      <c r="NM31" s="596">
        <f>NO63*NM$33</f>
        <v>0</v>
      </c>
      <c r="NN31" s="596">
        <f>NO63*NN$33</f>
        <v>0</v>
      </c>
      <c r="NO31" s="596">
        <f>NO63*NO$33</f>
        <v>0</v>
      </c>
      <c r="NP31" s="596">
        <f>NV63*NP$33</f>
        <v>0</v>
      </c>
      <c r="NQ31" s="596">
        <f>NV63*NQ$33</f>
        <v>0</v>
      </c>
      <c r="NR31" s="596">
        <f>NV63*NR$33</f>
        <v>0</v>
      </c>
      <c r="NS31" s="596">
        <f>NV63*NS$33</f>
        <v>0</v>
      </c>
      <c r="NT31" s="596">
        <f>NV63*NT$33</f>
        <v>0</v>
      </c>
      <c r="NU31" s="596">
        <f>NV63*NU$33</f>
        <v>0</v>
      </c>
      <c r="NV31" s="596">
        <f>NV63*NV$33</f>
        <v>0</v>
      </c>
      <c r="NW31" s="596">
        <f>OC63*NW$33</f>
        <v>0</v>
      </c>
      <c r="NX31" s="596">
        <f>OC63*NX$33</f>
        <v>0</v>
      </c>
      <c r="NY31" s="596">
        <f>OC63*NY$33</f>
        <v>0</v>
      </c>
      <c r="NZ31" s="596">
        <f>OC63*NZ$33</f>
        <v>0</v>
      </c>
      <c r="OA31" s="596">
        <f>OC63*OA$33</f>
        <v>0</v>
      </c>
      <c r="OB31" s="596">
        <f>OC63*OB$33</f>
        <v>0</v>
      </c>
      <c r="OC31" s="596">
        <f>OC63*OC$33</f>
        <v>0</v>
      </c>
      <c r="OD31" s="596">
        <f t="shared" ref="OD31:OJ31" si="451">OD63*OD$33</f>
        <v>0</v>
      </c>
      <c r="OE31" s="596">
        <f t="shared" si="451"/>
        <v>0</v>
      </c>
      <c r="OF31" s="596">
        <f t="shared" si="451"/>
        <v>0</v>
      </c>
      <c r="OG31" s="596">
        <f t="shared" si="451"/>
        <v>0</v>
      </c>
      <c r="OH31" s="596">
        <f t="shared" si="451"/>
        <v>0</v>
      </c>
      <c r="OI31" s="596">
        <f t="shared" si="451"/>
        <v>0</v>
      </c>
      <c r="OJ31" s="596">
        <f t="shared" si="451"/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0</v>
      </c>
      <c r="SA31">
        <v>0</v>
      </c>
      <c r="SB31">
        <v>0</v>
      </c>
      <c r="SC31">
        <v>0</v>
      </c>
      <c r="SD31">
        <v>0</v>
      </c>
      <c r="SE31">
        <v>0</v>
      </c>
      <c r="SF31">
        <v>0</v>
      </c>
      <c r="SG31">
        <v>0</v>
      </c>
      <c r="SH31">
        <v>0</v>
      </c>
      <c r="SI31">
        <v>0</v>
      </c>
      <c r="SJ31">
        <v>0</v>
      </c>
      <c r="SK31">
        <v>0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0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</v>
      </c>
      <c r="TZ31">
        <v>0</v>
      </c>
      <c r="UA31">
        <v>0</v>
      </c>
      <c r="UB31">
        <v>0</v>
      </c>
      <c r="UC31">
        <v>0</v>
      </c>
      <c r="UD31">
        <v>0</v>
      </c>
      <c r="UE31">
        <v>0</v>
      </c>
      <c r="UF31">
        <v>0</v>
      </c>
      <c r="UG31">
        <v>0</v>
      </c>
      <c r="UH31">
        <v>0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0</v>
      </c>
      <c r="US31">
        <v>0</v>
      </c>
      <c r="UT31">
        <v>0</v>
      </c>
      <c r="UU31">
        <v>0</v>
      </c>
      <c r="UV31">
        <v>0</v>
      </c>
      <c r="UW31">
        <v>0</v>
      </c>
      <c r="UX31">
        <v>0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</v>
      </c>
      <c r="VS31">
        <v>0</v>
      </c>
      <c r="VT31">
        <v>0</v>
      </c>
      <c r="VU31">
        <v>0</v>
      </c>
      <c r="VV31">
        <v>0</v>
      </c>
      <c r="VW31">
        <v>0</v>
      </c>
      <c r="VX31">
        <v>0</v>
      </c>
      <c r="VY31">
        <v>0</v>
      </c>
      <c r="VZ31">
        <v>0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0</v>
      </c>
      <c r="WN31">
        <v>0</v>
      </c>
      <c r="WO31">
        <v>0</v>
      </c>
      <c r="WP31">
        <v>0</v>
      </c>
      <c r="WQ31">
        <v>0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0</v>
      </c>
      <c r="WZ31">
        <v>0</v>
      </c>
      <c r="XA31">
        <v>0</v>
      </c>
      <c r="XB31">
        <v>0</v>
      </c>
      <c r="XC31">
        <v>0</v>
      </c>
      <c r="XD31">
        <v>0</v>
      </c>
      <c r="XE31">
        <v>0</v>
      </c>
      <c r="XF31">
        <v>0</v>
      </c>
      <c r="XG31">
        <v>0</v>
      </c>
      <c r="XH31">
        <v>0</v>
      </c>
      <c r="XI31">
        <v>0</v>
      </c>
      <c r="XJ31">
        <v>0</v>
      </c>
      <c r="XK31">
        <v>0</v>
      </c>
      <c r="XL31">
        <v>0</v>
      </c>
      <c r="XM31">
        <v>0</v>
      </c>
      <c r="XN31">
        <v>0</v>
      </c>
      <c r="XO31">
        <v>0</v>
      </c>
      <c r="XP31">
        <v>0</v>
      </c>
      <c r="XQ31">
        <v>0</v>
      </c>
      <c r="XR31">
        <v>0</v>
      </c>
      <c r="XS31">
        <v>0</v>
      </c>
      <c r="XT31">
        <v>0</v>
      </c>
      <c r="XU31">
        <v>0</v>
      </c>
      <c r="XV31">
        <v>0</v>
      </c>
      <c r="XW31">
        <v>0</v>
      </c>
      <c r="XX31">
        <v>0</v>
      </c>
      <c r="XY31">
        <v>0</v>
      </c>
      <c r="XZ31">
        <v>0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</v>
      </c>
      <c r="YG31">
        <v>0</v>
      </c>
      <c r="YH31">
        <v>0</v>
      </c>
      <c r="YI31">
        <v>0</v>
      </c>
      <c r="YJ31">
        <v>0</v>
      </c>
      <c r="YK31">
        <v>0</v>
      </c>
      <c r="YL31">
        <v>0</v>
      </c>
      <c r="YM31">
        <v>0</v>
      </c>
      <c r="YN31">
        <v>0</v>
      </c>
      <c r="YO31">
        <v>0</v>
      </c>
      <c r="YP31">
        <v>0</v>
      </c>
      <c r="YQ31">
        <v>0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</v>
      </c>
      <c r="YX31">
        <v>0</v>
      </c>
      <c r="YY31">
        <v>0</v>
      </c>
      <c r="YZ31">
        <v>0</v>
      </c>
      <c r="ZA31">
        <v>0</v>
      </c>
      <c r="ZB31">
        <v>0</v>
      </c>
      <c r="ZC31">
        <v>0</v>
      </c>
      <c r="ZD31">
        <v>0</v>
      </c>
      <c r="ZE31" s="757">
        <v>6000</v>
      </c>
      <c r="ZF31" s="757">
        <v>4000</v>
      </c>
      <c r="ZG31" s="757">
        <v>4000</v>
      </c>
      <c r="ZH31" s="757">
        <v>5000</v>
      </c>
      <c r="ZI31" s="757">
        <v>5500</v>
      </c>
      <c r="ZJ31" s="757">
        <v>6000</v>
      </c>
      <c r="ZK31" s="757">
        <v>12000</v>
      </c>
      <c r="ZL31" s="762">
        <v>6000</v>
      </c>
      <c r="ZM31" s="762">
        <v>4000</v>
      </c>
      <c r="ZN31" s="762">
        <v>4000</v>
      </c>
      <c r="ZO31" s="762">
        <v>5000</v>
      </c>
      <c r="ZP31" s="762">
        <v>5500</v>
      </c>
      <c r="ZQ31" s="762">
        <v>8000</v>
      </c>
      <c r="ZR31" s="762">
        <v>15000</v>
      </c>
      <c r="ZS31" s="762">
        <v>6000</v>
      </c>
      <c r="ZT31" s="762">
        <v>4000</v>
      </c>
      <c r="ZU31" s="762">
        <v>4000</v>
      </c>
      <c r="ZV31" s="762">
        <v>5000</v>
      </c>
      <c r="ZW31" s="762">
        <v>5500</v>
      </c>
      <c r="ZX31" s="762">
        <v>8000</v>
      </c>
      <c r="ZY31" s="762">
        <v>15000</v>
      </c>
      <c r="ZZ31" s="762">
        <v>6000</v>
      </c>
      <c r="AAA31" s="762">
        <v>4000</v>
      </c>
      <c r="AAB31" s="762">
        <v>4000</v>
      </c>
      <c r="AAC31" s="762">
        <v>5000</v>
      </c>
      <c r="AAD31" s="762">
        <v>5500</v>
      </c>
      <c r="AAE31" s="762">
        <v>8000</v>
      </c>
      <c r="AAF31" s="762">
        <v>15000</v>
      </c>
      <c r="AAG31" s="108">
        <v>7000</v>
      </c>
      <c r="AAH31" s="108">
        <v>6000</v>
      </c>
      <c r="AAI31" s="108">
        <v>6000</v>
      </c>
      <c r="AAJ31" s="108">
        <v>7000</v>
      </c>
      <c r="AAK31" s="108">
        <v>7500</v>
      </c>
      <c r="AAL31" s="108">
        <v>10000</v>
      </c>
      <c r="AAM31" s="108">
        <v>17000</v>
      </c>
      <c r="AAN31" s="108">
        <v>25000</v>
      </c>
      <c r="AAO31" s="108">
        <v>15000</v>
      </c>
      <c r="AAP31" s="108">
        <v>15000</v>
      </c>
      <c r="AAQ31" s="108">
        <v>15000</v>
      </c>
      <c r="AAR31" s="108">
        <v>18000</v>
      </c>
      <c r="AAS31" s="108">
        <v>25000</v>
      </c>
      <c r="AAT31" s="108">
        <v>35000</v>
      </c>
      <c r="AAU31" s="108">
        <v>25000</v>
      </c>
      <c r="AAV31" s="108">
        <v>30000</v>
      </c>
      <c r="AAW31" s="108">
        <v>20000</v>
      </c>
      <c r="AAX31" s="108">
        <v>0</v>
      </c>
      <c r="AAY31" s="108">
        <v>5500</v>
      </c>
      <c r="AAZ31" s="108">
        <v>8000</v>
      </c>
      <c r="ABA31" s="108">
        <v>15000</v>
      </c>
      <c r="ABB31" s="108">
        <v>6000</v>
      </c>
      <c r="ABC31" s="108">
        <v>4000</v>
      </c>
      <c r="ABD31" s="108">
        <v>4000</v>
      </c>
      <c r="ABE31" s="108">
        <v>5000</v>
      </c>
      <c r="ABF31" s="108">
        <v>5500</v>
      </c>
      <c r="ABG31" s="108">
        <v>8000</v>
      </c>
      <c r="ABH31" s="108">
        <v>15000</v>
      </c>
      <c r="ABI31">
        <v>0</v>
      </c>
      <c r="ABJ31">
        <v>0</v>
      </c>
      <c r="ABK31">
        <v>0</v>
      </c>
      <c r="ABL31">
        <v>0</v>
      </c>
      <c r="ABM31">
        <v>0</v>
      </c>
      <c r="ABN31">
        <v>0</v>
      </c>
      <c r="ABO31">
        <v>0</v>
      </c>
      <c r="ABP31">
        <v>0</v>
      </c>
      <c r="ABQ31">
        <v>0</v>
      </c>
      <c r="ABR31">
        <v>0</v>
      </c>
      <c r="ABS31">
        <v>0</v>
      </c>
      <c r="ABT31">
        <v>0</v>
      </c>
      <c r="ABU31">
        <v>0</v>
      </c>
      <c r="ABV31">
        <v>0</v>
      </c>
      <c r="ABW31">
        <v>0</v>
      </c>
      <c r="ABX31">
        <v>0</v>
      </c>
      <c r="ABY31">
        <v>0</v>
      </c>
      <c r="ABZ31">
        <v>0</v>
      </c>
      <c r="ACA31">
        <v>0</v>
      </c>
      <c r="ACB31">
        <v>0</v>
      </c>
      <c r="ACC31">
        <v>0</v>
      </c>
      <c r="ACD31">
        <v>0</v>
      </c>
      <c r="ACE31">
        <v>0</v>
      </c>
      <c r="ACF31">
        <v>0</v>
      </c>
      <c r="ACG31">
        <v>0</v>
      </c>
      <c r="ACH31">
        <v>0</v>
      </c>
      <c r="ACI31">
        <v>0</v>
      </c>
      <c r="ACJ31">
        <v>0</v>
      </c>
      <c r="ACK31">
        <v>0</v>
      </c>
      <c r="ACL31">
        <v>0</v>
      </c>
      <c r="ACM31">
        <v>0</v>
      </c>
    </row>
    <row r="32" spans="1:767" s="607" customFormat="1">
      <c r="A32" s="607" t="s">
        <v>536</v>
      </c>
      <c r="B32" s="608">
        <v>0</v>
      </c>
      <c r="C32" s="608">
        <v>0.13400000000000001</v>
      </c>
      <c r="D32" s="608">
        <v>0.1258</v>
      </c>
      <c r="E32" s="608">
        <v>0.10340000000000001</v>
      </c>
      <c r="F32" s="608">
        <v>0.13039999999999999</v>
      </c>
      <c r="G32" s="608">
        <v>0.2213</v>
      </c>
      <c r="H32" s="608">
        <v>0.28510000000000002</v>
      </c>
      <c r="I32" s="608">
        <v>0.14499999999999999</v>
      </c>
      <c r="J32" s="608">
        <v>9.4E-2</v>
      </c>
      <c r="K32" s="608">
        <v>9.5799999999999996E-2</v>
      </c>
      <c r="L32" s="608">
        <v>0.10340000000000001</v>
      </c>
      <c r="M32" s="608">
        <v>0.12039999999999999</v>
      </c>
      <c r="N32" s="608">
        <v>0.17630000000000001</v>
      </c>
      <c r="O32" s="608">
        <v>0.2651</v>
      </c>
      <c r="P32" s="608">
        <v>0.1585</v>
      </c>
      <c r="Q32" s="608">
        <v>0.1137</v>
      </c>
      <c r="R32" s="608">
        <v>9.7699999999999995E-2</v>
      </c>
      <c r="S32" s="608">
        <v>0.11020000000000001</v>
      </c>
      <c r="T32" s="608">
        <v>0.1108</v>
      </c>
      <c r="U32" s="608">
        <v>0.15790000000000001</v>
      </c>
      <c r="V32" s="608">
        <v>0.25119999999999998</v>
      </c>
      <c r="W32" s="608">
        <v>0.1585</v>
      </c>
      <c r="X32" s="608">
        <v>0.1137</v>
      </c>
      <c r="Y32" s="608">
        <v>9.7699999999999995E-2</v>
      </c>
      <c r="Z32" s="608">
        <v>0.11020000000000001</v>
      </c>
      <c r="AA32" s="608">
        <v>0.1108</v>
      </c>
      <c r="AB32" s="608">
        <v>0.15790000000000001</v>
      </c>
      <c r="AC32" s="608">
        <v>0.25119999999999998</v>
      </c>
      <c r="AD32" s="608">
        <v>0.14499999999999999</v>
      </c>
      <c r="AE32" s="608">
        <v>9.4E-2</v>
      </c>
      <c r="AF32" s="608">
        <v>9.5799999999999996E-2</v>
      </c>
      <c r="AG32" s="608">
        <v>0.10340000000000001</v>
      </c>
      <c r="AH32" s="608">
        <v>0.12039999999999999</v>
      </c>
      <c r="AI32" s="608">
        <v>0.17630000000000001</v>
      </c>
      <c r="AJ32" s="608">
        <v>0.2651</v>
      </c>
      <c r="AK32" s="608">
        <v>0.14499999999999999</v>
      </c>
      <c r="AL32" s="608">
        <v>9.4E-2</v>
      </c>
      <c r="AM32" s="608">
        <v>9.5799999999999996E-2</v>
      </c>
      <c r="AN32" s="608">
        <v>0.10340000000000001</v>
      </c>
      <c r="AO32" s="608">
        <v>0.12039999999999999</v>
      </c>
      <c r="AP32" s="608">
        <v>0.17630000000000001</v>
      </c>
      <c r="AQ32" s="608">
        <v>0.2651</v>
      </c>
      <c r="AR32" s="608">
        <v>0.14499999999999999</v>
      </c>
      <c r="AS32" s="608">
        <v>9.4E-2</v>
      </c>
      <c r="AT32" s="608">
        <v>9.5799999999999996E-2</v>
      </c>
      <c r="AU32" s="608">
        <v>0.10340000000000001</v>
      </c>
      <c r="AV32" s="608">
        <v>0.12039999999999999</v>
      </c>
      <c r="AW32" s="608">
        <v>0.17630000000000001</v>
      </c>
      <c r="AX32" s="608">
        <v>0.2651</v>
      </c>
      <c r="AY32" s="608">
        <v>0.14499999999999999</v>
      </c>
      <c r="AZ32" s="608">
        <v>9.4E-2</v>
      </c>
      <c r="BA32" s="608">
        <v>9.5799999999999996E-2</v>
      </c>
      <c r="BB32" s="608">
        <v>0.10340000000000001</v>
      </c>
      <c r="BC32" s="608">
        <v>0.12039999999999999</v>
      </c>
      <c r="BD32" s="608">
        <v>0.17630000000000001</v>
      </c>
      <c r="BE32" s="608">
        <v>0.2651</v>
      </c>
      <c r="BF32" s="608">
        <v>0.14499999999999999</v>
      </c>
      <c r="BG32" s="608">
        <v>9.4E-2</v>
      </c>
      <c r="BH32" s="608">
        <v>9.5799999999999996E-2</v>
      </c>
      <c r="BI32" s="608">
        <v>0.10340000000000001</v>
      </c>
      <c r="BJ32" s="608">
        <v>0.12039999999999999</v>
      </c>
      <c r="BK32" s="608">
        <v>0.17630000000000001</v>
      </c>
      <c r="BL32" s="608">
        <v>0.2651</v>
      </c>
      <c r="BM32" s="608">
        <v>0.14499999999999999</v>
      </c>
      <c r="BN32" s="608">
        <v>9.4E-2</v>
      </c>
      <c r="BO32" s="608">
        <v>9.5799999999999996E-2</v>
      </c>
      <c r="BP32" s="608">
        <v>0.10340000000000001</v>
      </c>
      <c r="BQ32" s="608">
        <v>0.12039999999999999</v>
      </c>
      <c r="BR32" s="608">
        <v>0.17630000000000001</v>
      </c>
      <c r="BS32" s="608">
        <v>0.2651</v>
      </c>
      <c r="BT32" s="608">
        <v>0.14499999999999999</v>
      </c>
      <c r="BU32" s="608">
        <v>9.4E-2</v>
      </c>
      <c r="BV32" s="608">
        <v>9.5799999999999996E-2</v>
      </c>
      <c r="BW32" s="608">
        <v>0.10340000000000001</v>
      </c>
      <c r="BX32" s="608">
        <v>0.12039999999999999</v>
      </c>
      <c r="BY32" s="608">
        <v>0.17630000000000001</v>
      </c>
      <c r="BZ32" s="608">
        <v>0.2651</v>
      </c>
      <c r="CA32" s="608">
        <v>0.14499999999999999</v>
      </c>
      <c r="CB32" s="608">
        <v>9.4E-2</v>
      </c>
      <c r="CC32" s="608">
        <v>9.5799999999999996E-2</v>
      </c>
      <c r="CD32" s="608">
        <v>0.10340000000000001</v>
      </c>
      <c r="CE32" s="608">
        <v>0.12039999999999999</v>
      </c>
      <c r="CF32" s="608">
        <v>0.17630000000000001</v>
      </c>
      <c r="CG32" s="608">
        <v>0.2651</v>
      </c>
      <c r="CH32" s="608">
        <v>0.14499999999999999</v>
      </c>
      <c r="CI32" s="608">
        <v>9.4E-2</v>
      </c>
      <c r="CJ32" s="608">
        <v>9.5799999999999996E-2</v>
      </c>
      <c r="CK32" s="608">
        <v>0.10340000000000001</v>
      </c>
      <c r="CL32" s="608">
        <v>0.12039999999999999</v>
      </c>
      <c r="CM32" s="608">
        <v>0.17630000000000001</v>
      </c>
      <c r="CN32" s="608">
        <v>0.2651</v>
      </c>
      <c r="CO32" s="608">
        <v>0.14499999999999999</v>
      </c>
      <c r="CP32" s="608">
        <v>9.4E-2</v>
      </c>
      <c r="CQ32" s="608">
        <v>9.5799999999999996E-2</v>
      </c>
      <c r="CR32" s="608">
        <v>0.10340000000000001</v>
      </c>
      <c r="CS32" s="608">
        <v>0.12039999999999999</v>
      </c>
      <c r="CT32" s="608">
        <v>0.17630000000000001</v>
      </c>
      <c r="CU32" s="608">
        <v>0.2651</v>
      </c>
      <c r="CV32" s="608">
        <v>0.14499999999999999</v>
      </c>
      <c r="CW32" s="608">
        <v>9.4E-2</v>
      </c>
      <c r="CX32" s="608">
        <v>9.5799999999999996E-2</v>
      </c>
      <c r="CY32" s="608">
        <v>0.10340000000000001</v>
      </c>
      <c r="CZ32" s="608">
        <v>0.12039999999999999</v>
      </c>
      <c r="DA32" s="608">
        <v>0.17630000000000001</v>
      </c>
      <c r="DB32" s="608">
        <v>0.2651</v>
      </c>
      <c r="DC32" s="608">
        <v>0.14499999999999999</v>
      </c>
      <c r="DD32" s="608">
        <v>9.4E-2</v>
      </c>
      <c r="DE32" s="608">
        <v>9.5799999999999996E-2</v>
      </c>
      <c r="DF32" s="608">
        <v>0.10340000000000001</v>
      </c>
      <c r="DG32" s="608">
        <v>0.12039999999999999</v>
      </c>
      <c r="DH32" s="608">
        <v>0.17630000000000001</v>
      </c>
      <c r="DI32" s="608">
        <v>0.2651</v>
      </c>
      <c r="DJ32" s="608">
        <v>0.14499999999999999</v>
      </c>
      <c r="DK32" s="608">
        <v>9.4E-2</v>
      </c>
      <c r="DL32" s="608">
        <v>9.5799999999999996E-2</v>
      </c>
      <c r="DM32" s="608">
        <v>0.10340000000000001</v>
      </c>
      <c r="DN32" s="608">
        <v>0.12039999999999999</v>
      </c>
      <c r="DO32" s="608">
        <v>0.17630000000000001</v>
      </c>
      <c r="DP32" s="608">
        <v>0.2651</v>
      </c>
      <c r="DQ32" s="608">
        <v>0.14499999999999999</v>
      </c>
      <c r="DR32" s="608">
        <v>9.4E-2</v>
      </c>
      <c r="DS32" s="608">
        <v>9.5799999999999996E-2</v>
      </c>
      <c r="DT32" s="608">
        <v>0.10340000000000001</v>
      </c>
      <c r="DU32" s="608">
        <v>0.12039999999999999</v>
      </c>
      <c r="DV32" s="608">
        <v>0.17630000000000001</v>
      </c>
      <c r="DW32" s="608">
        <v>0.2651</v>
      </c>
      <c r="DX32" s="608">
        <v>0.14499999999999999</v>
      </c>
      <c r="DY32" s="608">
        <v>9.4E-2</v>
      </c>
      <c r="DZ32" s="608">
        <v>9.5799999999999996E-2</v>
      </c>
      <c r="EA32" s="608">
        <v>0.10340000000000001</v>
      </c>
      <c r="EB32" s="608">
        <v>0.12039999999999999</v>
      </c>
      <c r="EC32" s="608">
        <v>0.17630000000000001</v>
      </c>
      <c r="ED32" s="608">
        <v>0.2651</v>
      </c>
      <c r="EE32" s="608">
        <v>0.14499999999999999</v>
      </c>
      <c r="EF32" s="608">
        <v>9.4E-2</v>
      </c>
      <c r="EG32" s="608">
        <v>9.5799999999999996E-2</v>
      </c>
      <c r="EH32" s="608">
        <v>0.10340000000000001</v>
      </c>
      <c r="EI32" s="608">
        <v>0.12039999999999999</v>
      </c>
      <c r="EJ32" s="608">
        <v>0.17630000000000001</v>
      </c>
      <c r="EK32" s="608">
        <v>0.2651</v>
      </c>
      <c r="EL32" s="608">
        <v>0.14499999999999999</v>
      </c>
      <c r="EM32" s="608">
        <v>9.4E-2</v>
      </c>
      <c r="EN32" s="608">
        <v>9.5799999999999996E-2</v>
      </c>
      <c r="EO32" s="608">
        <v>0.10340000000000001</v>
      </c>
      <c r="EP32" s="608">
        <v>0.12039999999999999</v>
      </c>
      <c r="EQ32" s="608">
        <v>0.17630000000000001</v>
      </c>
      <c r="ER32" s="608">
        <v>0.2651</v>
      </c>
      <c r="ES32" s="608">
        <v>0.14499999999999999</v>
      </c>
      <c r="ET32" s="608">
        <v>9.4E-2</v>
      </c>
      <c r="EU32" s="608">
        <v>9.5799999999999996E-2</v>
      </c>
      <c r="EV32" s="608">
        <v>0.10340000000000001</v>
      </c>
      <c r="EW32" s="608">
        <v>0.12039999999999999</v>
      </c>
      <c r="EX32" s="608">
        <v>0.17630000000000001</v>
      </c>
      <c r="EY32" s="608">
        <v>0.2651</v>
      </c>
      <c r="EZ32" s="608">
        <v>0.14499999999999999</v>
      </c>
      <c r="FA32" s="608">
        <v>9.4E-2</v>
      </c>
      <c r="FB32" s="608">
        <v>9.5799999999999996E-2</v>
      </c>
      <c r="FC32" s="608">
        <v>0.10340000000000001</v>
      </c>
      <c r="FD32" s="608">
        <v>0.12039999999999999</v>
      </c>
      <c r="FE32" s="608">
        <v>0.17630000000000001</v>
      </c>
      <c r="FF32" s="608">
        <v>0.2651</v>
      </c>
      <c r="FG32" s="608">
        <v>0.14499999999999999</v>
      </c>
      <c r="FH32" s="608">
        <v>9.4E-2</v>
      </c>
      <c r="FI32" s="608">
        <v>9.5799999999999996E-2</v>
      </c>
      <c r="FJ32" s="608">
        <v>0.10340000000000001</v>
      </c>
      <c r="FK32" s="608">
        <v>0.12039999999999999</v>
      </c>
      <c r="FL32" s="608">
        <v>0.17630000000000001</v>
      </c>
      <c r="FM32" s="608">
        <v>0.2651</v>
      </c>
      <c r="FN32" s="608">
        <v>0.14499999999999999</v>
      </c>
      <c r="FO32" s="608">
        <v>9.4E-2</v>
      </c>
      <c r="FP32" s="608">
        <v>9.5799999999999996E-2</v>
      </c>
      <c r="FQ32" s="608">
        <v>0.10340000000000001</v>
      </c>
      <c r="FR32" s="608">
        <v>0.12039999999999999</v>
      </c>
      <c r="FS32" s="608">
        <v>0.17630000000000001</v>
      </c>
      <c r="FT32" s="608">
        <v>0.2651</v>
      </c>
      <c r="FU32" s="608">
        <v>0.14499999999999999</v>
      </c>
      <c r="FV32" s="608">
        <v>9.4E-2</v>
      </c>
      <c r="FW32" s="608">
        <v>9.5799999999999996E-2</v>
      </c>
      <c r="FX32" s="608">
        <v>0.10340000000000001</v>
      </c>
      <c r="FY32" s="608">
        <v>0.12039999999999999</v>
      </c>
      <c r="FZ32" s="608">
        <v>0.17630000000000001</v>
      </c>
      <c r="GA32" s="608">
        <v>0.2651</v>
      </c>
      <c r="GB32" s="608">
        <v>0.14499999999999999</v>
      </c>
      <c r="GC32" s="608">
        <v>9.7000000000000003E-2</v>
      </c>
      <c r="GD32" s="608">
        <v>9.2799999999999994E-2</v>
      </c>
      <c r="GE32" s="608">
        <v>0.10340000000000001</v>
      </c>
      <c r="GF32" s="608">
        <v>0.12039999999999999</v>
      </c>
      <c r="GG32" s="608">
        <v>0.17630000000000001</v>
      </c>
      <c r="GH32" s="608">
        <v>0.2651</v>
      </c>
      <c r="GI32" s="608">
        <v>0.14499999999999999</v>
      </c>
      <c r="GJ32" s="608">
        <v>9.4E-2</v>
      </c>
      <c r="GK32" s="608">
        <v>9.5799999999999996E-2</v>
      </c>
      <c r="GL32" s="608">
        <v>0.10340000000000001</v>
      </c>
      <c r="GM32" s="608">
        <v>0.12039999999999999</v>
      </c>
      <c r="GN32" s="608">
        <v>0.17630000000000001</v>
      </c>
      <c r="GO32" s="608">
        <v>0.2651</v>
      </c>
      <c r="GP32" s="608">
        <v>0.14499999999999999</v>
      </c>
      <c r="GQ32" s="608">
        <v>9.4E-2</v>
      </c>
      <c r="GR32" s="608">
        <v>9.5799999999999996E-2</v>
      </c>
      <c r="GS32" s="608">
        <v>0.10340000000000001</v>
      </c>
      <c r="GT32" s="608">
        <v>0.12039999999999999</v>
      </c>
      <c r="GU32" s="608">
        <v>0.17630000000000001</v>
      </c>
      <c r="GV32" s="608">
        <v>0.2651</v>
      </c>
      <c r="GW32" s="608">
        <v>0.14499999999999999</v>
      </c>
      <c r="GX32" s="608">
        <v>9.4E-2</v>
      </c>
      <c r="GY32" s="608">
        <v>9.5799999999999996E-2</v>
      </c>
      <c r="GZ32" s="608">
        <v>0.10340000000000001</v>
      </c>
      <c r="HA32" s="608">
        <v>0.12039999999999999</v>
      </c>
      <c r="HB32" s="608">
        <v>0.17630000000000001</v>
      </c>
      <c r="HC32" s="608">
        <v>0.2651</v>
      </c>
      <c r="HD32" s="608">
        <v>0.14499999999999999</v>
      </c>
      <c r="HE32" s="608">
        <v>9.4E-2</v>
      </c>
      <c r="HF32" s="608">
        <v>9.5799999999999996E-2</v>
      </c>
      <c r="HG32" s="608">
        <v>0.10340000000000001</v>
      </c>
      <c r="HH32" s="608">
        <v>0.12039999999999999</v>
      </c>
      <c r="HI32" s="608">
        <v>0.17630000000000001</v>
      </c>
      <c r="HJ32" s="608">
        <v>0.2651</v>
      </c>
      <c r="HK32" s="608">
        <v>0.14499999999999999</v>
      </c>
      <c r="HL32" s="608">
        <v>9.4E-2</v>
      </c>
      <c r="HM32" s="608">
        <v>9.5799999999999996E-2</v>
      </c>
      <c r="HN32" s="608">
        <v>0.10340000000000001</v>
      </c>
      <c r="HO32" s="608">
        <v>0.12039999999999999</v>
      </c>
      <c r="HP32" s="608">
        <v>0.17630000000000001</v>
      </c>
      <c r="HQ32" s="608">
        <v>0.2651</v>
      </c>
      <c r="HR32" s="608">
        <v>0.14499999999999999</v>
      </c>
      <c r="HS32" s="608">
        <v>9.4E-2</v>
      </c>
      <c r="HT32" s="608">
        <v>9.5799999999999996E-2</v>
      </c>
      <c r="HU32" s="608">
        <v>0.10340000000000001</v>
      </c>
      <c r="HV32" s="608">
        <v>0.12039999999999999</v>
      </c>
      <c r="HW32" s="608">
        <v>0.17630000000000001</v>
      </c>
      <c r="HX32" s="608">
        <v>0.2651</v>
      </c>
      <c r="HY32" s="608">
        <v>0.14499999999999999</v>
      </c>
      <c r="HZ32" s="608">
        <v>9.4E-2</v>
      </c>
      <c r="IA32" s="608">
        <v>9.5799999999999996E-2</v>
      </c>
      <c r="IB32" s="608">
        <v>0.10340000000000001</v>
      </c>
      <c r="IC32" s="608">
        <v>0.12039999999999999</v>
      </c>
      <c r="ID32" s="608">
        <v>0.17630000000000001</v>
      </c>
      <c r="IE32" s="608">
        <v>0.2651</v>
      </c>
      <c r="IF32" s="608">
        <v>0.14499999999999999</v>
      </c>
      <c r="IG32" s="608">
        <v>9.4E-2</v>
      </c>
      <c r="IH32" s="608">
        <v>9.5799999999999996E-2</v>
      </c>
      <c r="II32" s="608">
        <v>0.10340000000000001</v>
      </c>
      <c r="IJ32" s="608">
        <v>0.12039999999999999</v>
      </c>
      <c r="IK32" s="608">
        <v>0.17630000000000001</v>
      </c>
      <c r="IL32" s="608">
        <v>0.2651</v>
      </c>
      <c r="IM32" s="608">
        <v>0.14499999999999999</v>
      </c>
      <c r="IN32" s="608">
        <v>9.4E-2</v>
      </c>
      <c r="IO32" s="608">
        <v>9.5799999999999996E-2</v>
      </c>
      <c r="IP32" s="608">
        <v>0.10340000000000001</v>
      </c>
      <c r="IQ32" s="608">
        <v>0.12039999999999999</v>
      </c>
      <c r="IR32" s="608">
        <v>0.17630000000000001</v>
      </c>
      <c r="IS32" s="608">
        <v>0.2651</v>
      </c>
      <c r="IT32" s="608">
        <v>0.14499999999999999</v>
      </c>
      <c r="IU32" s="608">
        <v>9.4E-2</v>
      </c>
      <c r="IV32" s="608">
        <v>9.5799999999999996E-2</v>
      </c>
      <c r="IW32" s="608">
        <v>0.10340000000000001</v>
      </c>
      <c r="IX32" s="608">
        <v>0.12039999999999999</v>
      </c>
      <c r="IY32" s="608">
        <v>0.17630000000000001</v>
      </c>
      <c r="IZ32" s="608">
        <v>0.2651</v>
      </c>
      <c r="JA32" s="608">
        <v>0.14499999999999999</v>
      </c>
      <c r="JB32" s="608">
        <v>9.4E-2</v>
      </c>
      <c r="JC32" s="608">
        <v>9.5799999999999996E-2</v>
      </c>
      <c r="JD32" s="608">
        <v>0.10340000000000001</v>
      </c>
      <c r="JE32" s="608">
        <v>0.12039999999999999</v>
      </c>
      <c r="JF32" s="608">
        <v>0.17630000000000001</v>
      </c>
      <c r="JG32" s="608">
        <v>0.2651</v>
      </c>
      <c r="JH32" s="608">
        <v>0.14499999999999999</v>
      </c>
      <c r="JI32" s="608">
        <v>9.4E-2</v>
      </c>
      <c r="JJ32" s="608">
        <v>9.5799999999999996E-2</v>
      </c>
      <c r="JK32" s="608">
        <v>0.10340000000000001</v>
      </c>
      <c r="JL32" s="608">
        <v>0.12039999999999999</v>
      </c>
      <c r="JM32" s="608">
        <v>0.17630000000000001</v>
      </c>
      <c r="JN32" s="608">
        <v>0.2651</v>
      </c>
      <c r="JO32" s="608">
        <v>0.14499999999999999</v>
      </c>
      <c r="JP32" s="608">
        <v>9.4E-2</v>
      </c>
      <c r="JQ32" s="608">
        <v>9.5799999999999996E-2</v>
      </c>
      <c r="JR32" s="608">
        <v>0.10340000000000001</v>
      </c>
      <c r="JS32" s="608">
        <v>0.12039999999999999</v>
      </c>
      <c r="JT32" s="608">
        <v>0.17630000000000001</v>
      </c>
      <c r="JU32" s="608">
        <v>0.2651</v>
      </c>
      <c r="JV32" s="608">
        <v>0.14499999999999999</v>
      </c>
      <c r="JW32" s="608">
        <v>9.4E-2</v>
      </c>
      <c r="JX32" s="608">
        <v>9.5799999999999996E-2</v>
      </c>
      <c r="JY32" s="608">
        <v>0.10340000000000001</v>
      </c>
      <c r="JZ32" s="608">
        <v>0.12039999999999999</v>
      </c>
      <c r="KA32" s="608">
        <v>0.17630000000000001</v>
      </c>
      <c r="KB32" s="608">
        <v>0.2651</v>
      </c>
      <c r="KC32" s="608">
        <v>0.14499999999999999</v>
      </c>
      <c r="KD32" s="608">
        <v>9.4E-2</v>
      </c>
      <c r="KE32" s="608">
        <v>9.5799999999999996E-2</v>
      </c>
      <c r="KF32" s="608">
        <v>0.10340000000000001</v>
      </c>
      <c r="KG32" s="608">
        <v>0.12039999999999999</v>
      </c>
      <c r="KH32" s="608">
        <v>0.17630000000000001</v>
      </c>
      <c r="KI32" s="608">
        <v>0.2651</v>
      </c>
      <c r="KJ32" s="608">
        <v>0.14499999999999999</v>
      </c>
      <c r="KK32" s="608">
        <v>9.4E-2</v>
      </c>
      <c r="KL32" s="608">
        <v>9.5799999999999996E-2</v>
      </c>
      <c r="KM32" s="608">
        <v>0.10340000000000001</v>
      </c>
      <c r="KN32" s="608">
        <v>0.12039999999999999</v>
      </c>
      <c r="KO32" s="608">
        <v>0.17630000000000001</v>
      </c>
      <c r="KP32" s="608">
        <v>0.2651</v>
      </c>
      <c r="KQ32" s="608">
        <v>0.14499999999999999</v>
      </c>
      <c r="KR32" s="608">
        <v>9.4E-2</v>
      </c>
      <c r="KS32" s="608">
        <v>9.5799999999999996E-2</v>
      </c>
      <c r="KT32" s="608">
        <v>0.10340000000000001</v>
      </c>
      <c r="KU32" s="608">
        <v>0.12039999999999999</v>
      </c>
      <c r="KV32" s="608">
        <v>0.17630000000000001</v>
      </c>
      <c r="KW32" s="608">
        <v>0.2651</v>
      </c>
      <c r="KX32" s="608">
        <v>0.14499999999999999</v>
      </c>
      <c r="KY32" s="608">
        <v>9.4E-2</v>
      </c>
      <c r="KZ32" s="608">
        <v>9.5799999999999996E-2</v>
      </c>
      <c r="LA32" s="608">
        <v>0.10340000000000001</v>
      </c>
      <c r="LB32" s="608">
        <v>0.12039999999999999</v>
      </c>
      <c r="LC32" s="608">
        <v>0.17630000000000001</v>
      </c>
      <c r="LD32" s="608">
        <v>0.2651</v>
      </c>
      <c r="LE32" s="608">
        <v>0.14499999999999999</v>
      </c>
      <c r="LF32" s="608">
        <v>9.4E-2</v>
      </c>
      <c r="LG32" s="608">
        <v>9.5799999999999996E-2</v>
      </c>
      <c r="LH32" s="608">
        <v>0.10340000000000001</v>
      </c>
      <c r="LI32" s="608">
        <v>0.12039999999999999</v>
      </c>
      <c r="LJ32" s="608">
        <v>0.17630000000000001</v>
      </c>
      <c r="LK32" s="608">
        <v>0.2651</v>
      </c>
      <c r="LL32" s="608">
        <v>0.14499999999999999</v>
      </c>
      <c r="LM32" s="608">
        <v>9.4E-2</v>
      </c>
      <c r="LN32" s="608">
        <v>9.5799999999999996E-2</v>
      </c>
      <c r="LO32" s="608">
        <v>0.10340000000000001</v>
      </c>
      <c r="LP32" s="608">
        <v>0.12039999999999999</v>
      </c>
      <c r="LQ32" s="608">
        <v>0.17630000000000001</v>
      </c>
      <c r="LR32" s="608">
        <v>0.2651</v>
      </c>
      <c r="LS32" s="608">
        <v>0.14499999999999999</v>
      </c>
      <c r="LT32" s="608">
        <v>9.4E-2</v>
      </c>
      <c r="LU32" s="608">
        <v>9.5799999999999996E-2</v>
      </c>
      <c r="LV32" s="608">
        <v>0.10340000000000001</v>
      </c>
      <c r="LW32" s="608">
        <v>0.12039999999999999</v>
      </c>
      <c r="LX32" s="608">
        <v>0.17630000000000001</v>
      </c>
      <c r="LY32" s="608">
        <v>0.2651</v>
      </c>
      <c r="LZ32" s="608">
        <v>0.14499999999999999</v>
      </c>
      <c r="MA32" s="608">
        <v>9.4E-2</v>
      </c>
      <c r="MB32" s="608">
        <v>9.5799999999999996E-2</v>
      </c>
      <c r="MC32" s="608">
        <v>0.10340000000000001</v>
      </c>
      <c r="MD32" s="608">
        <v>0.12039999999999999</v>
      </c>
      <c r="ME32" s="608">
        <v>0.17630000000000001</v>
      </c>
      <c r="MF32" s="608">
        <v>0.2651</v>
      </c>
      <c r="MG32" s="608">
        <v>0.14499999999999999</v>
      </c>
      <c r="MH32" s="608">
        <v>9.4E-2</v>
      </c>
      <c r="MI32" s="608">
        <v>9.5799999999999996E-2</v>
      </c>
      <c r="MJ32" s="608">
        <v>0.10340000000000001</v>
      </c>
      <c r="MK32" s="608">
        <v>0.12039999999999999</v>
      </c>
      <c r="ML32" s="608">
        <v>0.17630000000000001</v>
      </c>
      <c r="MM32" s="608">
        <v>0.2651</v>
      </c>
      <c r="MN32" s="608">
        <v>0.14499999999999999</v>
      </c>
      <c r="MO32" s="608">
        <v>9.4E-2</v>
      </c>
      <c r="MP32" s="608">
        <v>9.5799999999999996E-2</v>
      </c>
      <c r="MQ32" s="608">
        <v>0.10340000000000001</v>
      </c>
      <c r="MR32" s="608">
        <v>0.12039999999999999</v>
      </c>
      <c r="MS32" s="608">
        <v>0.17630000000000001</v>
      </c>
      <c r="MT32" s="608">
        <v>0.2651</v>
      </c>
      <c r="MU32" s="608">
        <v>0.14499999999999999</v>
      </c>
      <c r="MV32" s="608">
        <v>9.4E-2</v>
      </c>
      <c r="MW32" s="608">
        <v>9.5799999999999996E-2</v>
      </c>
      <c r="MX32" s="608">
        <v>0.10340000000000001</v>
      </c>
      <c r="MY32" s="608">
        <v>0.12039999999999999</v>
      </c>
      <c r="MZ32" s="608">
        <v>0.17630000000000001</v>
      </c>
      <c r="NA32" s="608">
        <v>0.2651</v>
      </c>
      <c r="NB32" s="608">
        <v>0.14499999999999999</v>
      </c>
      <c r="NC32" s="608">
        <v>9.4E-2</v>
      </c>
      <c r="ND32" s="608">
        <v>9.5799999999999996E-2</v>
      </c>
      <c r="NE32" s="608">
        <v>0.10340000000000001</v>
      </c>
      <c r="NF32" s="608">
        <v>0.12039999999999999</v>
      </c>
      <c r="NG32" s="608">
        <v>0.17630000000000001</v>
      </c>
      <c r="NH32" s="608">
        <v>0.2651</v>
      </c>
      <c r="NI32" s="608">
        <v>0.14499999999999999</v>
      </c>
      <c r="NJ32" s="608">
        <v>9.4E-2</v>
      </c>
      <c r="NK32" s="608">
        <v>9.5799999999999996E-2</v>
      </c>
      <c r="NL32" s="608">
        <v>0.10340000000000001</v>
      </c>
      <c r="NM32" s="608">
        <v>0.12039999999999999</v>
      </c>
      <c r="NN32" s="608">
        <v>0.17630000000000001</v>
      </c>
      <c r="NO32" s="608">
        <v>0.2651</v>
      </c>
      <c r="NP32" s="608">
        <v>0.14499999999999999</v>
      </c>
      <c r="NQ32" s="608">
        <v>9.4E-2</v>
      </c>
      <c r="NR32" s="608">
        <v>9.5799999999999996E-2</v>
      </c>
      <c r="NS32" s="608">
        <v>0.10340000000000001</v>
      </c>
      <c r="NT32" s="608">
        <v>0.12039999999999999</v>
      </c>
      <c r="NU32" s="608">
        <v>0.17630000000000001</v>
      </c>
      <c r="NV32" s="608">
        <v>0.2651</v>
      </c>
      <c r="NW32" s="608">
        <v>0.14499999999999999</v>
      </c>
      <c r="NX32" s="608">
        <v>9.4E-2</v>
      </c>
      <c r="NY32" s="608">
        <v>9.5799999999999996E-2</v>
      </c>
      <c r="NZ32" s="608">
        <v>0.10340000000000001</v>
      </c>
      <c r="OA32" s="608">
        <v>0.12039999999999999</v>
      </c>
      <c r="OB32" s="608">
        <v>0.17630000000000001</v>
      </c>
      <c r="OC32" s="608">
        <v>0.2651</v>
      </c>
      <c r="OD32" s="608">
        <v>0.14499999999999999</v>
      </c>
      <c r="OE32" s="608">
        <v>9.4E-2</v>
      </c>
      <c r="OF32" s="608">
        <v>9.5799999999999996E-2</v>
      </c>
      <c r="OG32" s="608">
        <v>0.10340000000000001</v>
      </c>
      <c r="OH32" s="608">
        <v>0.12039999999999999</v>
      </c>
      <c r="OI32" s="608">
        <v>0.17630000000000001</v>
      </c>
      <c r="OJ32" s="608">
        <v>0.2651</v>
      </c>
    </row>
    <row r="33" spans="1:422" s="607" customFormat="1">
      <c r="A33" s="607" t="s">
        <v>365</v>
      </c>
      <c r="B33" s="608">
        <v>0</v>
      </c>
      <c r="C33" s="608">
        <v>0.1464</v>
      </c>
      <c r="D33" s="608">
        <v>0.1381</v>
      </c>
      <c r="E33" s="608">
        <v>0.1246</v>
      </c>
      <c r="F33" s="608">
        <v>0.13780000000000001</v>
      </c>
      <c r="G33" s="608">
        <v>0.17730000000000001</v>
      </c>
      <c r="H33" s="608">
        <v>0.27579999999999999</v>
      </c>
      <c r="I33" s="608">
        <v>0.1191</v>
      </c>
      <c r="J33" s="608">
        <v>0.1164</v>
      </c>
      <c r="K33" s="608">
        <v>0.1181</v>
      </c>
      <c r="L33" s="608">
        <v>0.11550000000000001</v>
      </c>
      <c r="M33" s="608">
        <v>0.1278</v>
      </c>
      <c r="N33" s="608">
        <v>0.1573</v>
      </c>
      <c r="O33" s="608">
        <v>0.24579999999999999</v>
      </c>
      <c r="P33" s="608">
        <v>0.1234</v>
      </c>
      <c r="Q33" s="608">
        <v>0.13189999999999999</v>
      </c>
      <c r="R33" s="608">
        <v>0.1145</v>
      </c>
      <c r="S33" s="608">
        <v>0.11749999999999999</v>
      </c>
      <c r="T33" s="608">
        <v>0.12520000000000001</v>
      </c>
      <c r="U33" s="608">
        <v>0.1585</v>
      </c>
      <c r="V33" s="608">
        <v>0.22900000000000001</v>
      </c>
      <c r="W33" s="608">
        <v>0.1234</v>
      </c>
      <c r="X33" s="608">
        <v>0.13189999999999999</v>
      </c>
      <c r="Y33" s="608">
        <v>0.1145</v>
      </c>
      <c r="Z33" s="608">
        <v>0.11749999999999999</v>
      </c>
      <c r="AA33" s="608">
        <v>0.12520000000000001</v>
      </c>
      <c r="AB33" s="608">
        <v>0.1585</v>
      </c>
      <c r="AC33" s="608">
        <v>0.22900000000000001</v>
      </c>
      <c r="AD33" s="608">
        <v>0.1191</v>
      </c>
      <c r="AE33" s="608">
        <v>0.1164</v>
      </c>
      <c r="AF33" s="608">
        <v>0.1181</v>
      </c>
      <c r="AG33" s="608">
        <v>0.11550000000000001</v>
      </c>
      <c r="AH33" s="608">
        <v>0.1278</v>
      </c>
      <c r="AI33" s="608">
        <v>0.1573</v>
      </c>
      <c r="AJ33" s="608">
        <v>0.24579999999999999</v>
      </c>
      <c r="AK33" s="608">
        <v>0.1191</v>
      </c>
      <c r="AL33" s="608">
        <v>0.1164</v>
      </c>
      <c r="AM33" s="608">
        <v>0.1181</v>
      </c>
      <c r="AN33" s="608">
        <v>0.11550000000000001</v>
      </c>
      <c r="AO33" s="608">
        <v>0.1278</v>
      </c>
      <c r="AP33" s="608">
        <v>0.1573</v>
      </c>
      <c r="AQ33" s="608">
        <v>0.24579999999999999</v>
      </c>
      <c r="AR33" s="608">
        <v>0.1191</v>
      </c>
      <c r="AS33" s="608">
        <v>0.1164</v>
      </c>
      <c r="AT33" s="608">
        <v>0.1181</v>
      </c>
      <c r="AU33" s="608">
        <v>0.11550000000000001</v>
      </c>
      <c r="AV33" s="608">
        <v>0.1278</v>
      </c>
      <c r="AW33" s="608">
        <v>0.1573</v>
      </c>
      <c r="AX33" s="608">
        <v>0.24579999999999999</v>
      </c>
      <c r="AY33" s="608">
        <v>0.1191</v>
      </c>
      <c r="AZ33" s="608">
        <v>0.1164</v>
      </c>
      <c r="BA33" s="608">
        <v>0.1181</v>
      </c>
      <c r="BB33" s="608">
        <v>0.11550000000000001</v>
      </c>
      <c r="BC33" s="608">
        <v>0.1278</v>
      </c>
      <c r="BD33" s="608">
        <v>0.1573</v>
      </c>
      <c r="BE33" s="608">
        <v>0.24579999999999999</v>
      </c>
      <c r="BF33" s="608">
        <v>0.1191</v>
      </c>
      <c r="BG33" s="608">
        <v>0.1164</v>
      </c>
      <c r="BH33" s="608">
        <v>0.1181</v>
      </c>
      <c r="BI33" s="608">
        <v>0.11550000000000001</v>
      </c>
      <c r="BJ33" s="608">
        <v>0.1278</v>
      </c>
      <c r="BK33" s="608">
        <v>0.1573</v>
      </c>
      <c r="BL33" s="608">
        <v>0.24579999999999999</v>
      </c>
      <c r="BM33" s="608">
        <v>0.1191</v>
      </c>
      <c r="BN33" s="608">
        <v>0.1164</v>
      </c>
      <c r="BO33" s="608">
        <v>0.1181</v>
      </c>
      <c r="BP33" s="608">
        <v>0.11550000000000001</v>
      </c>
      <c r="BQ33" s="608">
        <v>0.1278</v>
      </c>
      <c r="BR33" s="608">
        <v>0.1573</v>
      </c>
      <c r="BS33" s="608">
        <v>0.24579999999999999</v>
      </c>
      <c r="BT33" s="608">
        <v>0.1191</v>
      </c>
      <c r="BU33" s="608">
        <v>0.1164</v>
      </c>
      <c r="BV33" s="608">
        <v>0.1181</v>
      </c>
      <c r="BW33" s="608">
        <v>0.11550000000000001</v>
      </c>
      <c r="BX33" s="608">
        <v>0.1278</v>
      </c>
      <c r="BY33" s="608">
        <v>0.1573</v>
      </c>
      <c r="BZ33" s="608">
        <v>0.24579999999999999</v>
      </c>
      <c r="CA33" s="608">
        <v>0.1191</v>
      </c>
      <c r="CB33" s="608">
        <v>0.1164</v>
      </c>
      <c r="CC33" s="608">
        <v>0.1181</v>
      </c>
      <c r="CD33" s="608">
        <v>0.11550000000000001</v>
      </c>
      <c r="CE33" s="608">
        <v>0.1278</v>
      </c>
      <c r="CF33" s="608">
        <v>0.1573</v>
      </c>
      <c r="CG33" s="608">
        <v>0.24579999999999999</v>
      </c>
      <c r="CH33" s="608">
        <v>0.1191</v>
      </c>
      <c r="CI33" s="608">
        <v>0.1164</v>
      </c>
      <c r="CJ33" s="608">
        <v>0.1181</v>
      </c>
      <c r="CK33" s="608">
        <v>0.11550000000000001</v>
      </c>
      <c r="CL33" s="608">
        <v>0.1278</v>
      </c>
      <c r="CM33" s="608">
        <v>0.1573</v>
      </c>
      <c r="CN33" s="608">
        <v>0.24579999999999999</v>
      </c>
      <c r="CO33" s="608">
        <v>0.1191</v>
      </c>
      <c r="CP33" s="608">
        <v>0.1164</v>
      </c>
      <c r="CQ33" s="608">
        <v>0.1181</v>
      </c>
      <c r="CR33" s="608">
        <v>0.11550000000000001</v>
      </c>
      <c r="CS33" s="608">
        <v>0.1278</v>
      </c>
      <c r="CT33" s="608">
        <v>0.1573</v>
      </c>
      <c r="CU33" s="608">
        <v>0.24579999999999999</v>
      </c>
      <c r="CV33" s="608">
        <v>0.1191</v>
      </c>
      <c r="CW33" s="608">
        <v>0.1164</v>
      </c>
      <c r="CX33" s="608">
        <v>0.1181</v>
      </c>
      <c r="CY33" s="608">
        <v>0.11550000000000001</v>
      </c>
      <c r="CZ33" s="608">
        <v>0.1278</v>
      </c>
      <c r="DA33" s="608">
        <v>0.1573</v>
      </c>
      <c r="DB33" s="608">
        <v>0.24579999999999999</v>
      </c>
      <c r="DC33" s="608">
        <v>0.1191</v>
      </c>
      <c r="DD33" s="608">
        <v>0.1164</v>
      </c>
      <c r="DE33" s="608">
        <v>0.1181</v>
      </c>
      <c r="DF33" s="608">
        <v>0.11550000000000001</v>
      </c>
      <c r="DG33" s="608">
        <v>0.1278</v>
      </c>
      <c r="DH33" s="608">
        <v>0.1573</v>
      </c>
      <c r="DI33" s="608">
        <v>0.24579999999999999</v>
      </c>
      <c r="DJ33" s="608">
        <v>0.1191</v>
      </c>
      <c r="DK33" s="608">
        <v>0.1164</v>
      </c>
      <c r="DL33" s="608">
        <v>0.1181</v>
      </c>
      <c r="DM33" s="608">
        <v>0.11550000000000001</v>
      </c>
      <c r="DN33" s="608">
        <v>0.1278</v>
      </c>
      <c r="DO33" s="608">
        <v>0.1573</v>
      </c>
      <c r="DP33" s="608">
        <v>0.24579999999999999</v>
      </c>
      <c r="DQ33" s="608">
        <v>0.1191</v>
      </c>
      <c r="DR33" s="608">
        <v>0.1164</v>
      </c>
      <c r="DS33" s="608">
        <v>0.1181</v>
      </c>
      <c r="DT33" s="608">
        <v>0.11550000000000001</v>
      </c>
      <c r="DU33" s="608">
        <v>0.1278</v>
      </c>
      <c r="DV33" s="608">
        <v>0.1573</v>
      </c>
      <c r="DW33" s="608">
        <v>0.24579999999999999</v>
      </c>
      <c r="DX33" s="608">
        <v>0.1191</v>
      </c>
      <c r="DY33" s="608">
        <v>0.1164</v>
      </c>
      <c r="DZ33" s="608">
        <v>0.1181</v>
      </c>
      <c r="EA33" s="608">
        <v>0.11550000000000001</v>
      </c>
      <c r="EB33" s="608">
        <v>0.1278</v>
      </c>
      <c r="EC33" s="608">
        <v>0.1573</v>
      </c>
      <c r="ED33" s="608">
        <v>0.24579999999999999</v>
      </c>
      <c r="EE33" s="608">
        <v>0.1212</v>
      </c>
      <c r="EF33" s="608">
        <v>0.1195</v>
      </c>
      <c r="EG33" s="608">
        <v>0.1205</v>
      </c>
      <c r="EH33" s="608">
        <v>0.1245</v>
      </c>
      <c r="EI33" s="608">
        <v>0.13750000000000001</v>
      </c>
      <c r="EJ33" s="608">
        <v>0.15529999999999999</v>
      </c>
      <c r="EK33" s="608">
        <v>0.2215</v>
      </c>
      <c r="EL33" s="608">
        <v>0.1212</v>
      </c>
      <c r="EM33" s="608">
        <v>0.1195</v>
      </c>
      <c r="EN33" s="608">
        <v>0.1205</v>
      </c>
      <c r="EO33" s="608">
        <v>0.1245</v>
      </c>
      <c r="EP33" s="608">
        <v>0.13750000000000001</v>
      </c>
      <c r="EQ33" s="608">
        <v>0.15529999999999999</v>
      </c>
      <c r="ER33" s="608">
        <v>0.2215</v>
      </c>
      <c r="ES33" s="608">
        <v>0.12</v>
      </c>
      <c r="ET33" s="608">
        <v>0.1212</v>
      </c>
      <c r="EU33" s="608">
        <v>0.1198</v>
      </c>
      <c r="EV33" s="608">
        <v>0.1065</v>
      </c>
      <c r="EW33" s="608">
        <v>0.1245</v>
      </c>
      <c r="EX33" s="608">
        <v>0.16800000000000001</v>
      </c>
      <c r="EY33" s="608">
        <v>0.24</v>
      </c>
      <c r="EZ33" s="608">
        <v>0.12</v>
      </c>
      <c r="FA33" s="608">
        <v>0.1212</v>
      </c>
      <c r="FB33" s="608">
        <v>0.1198</v>
      </c>
      <c r="FC33" s="608">
        <v>0.1065</v>
      </c>
      <c r="FD33" s="608">
        <v>0.1245</v>
      </c>
      <c r="FE33" s="608">
        <v>0.16800000000000001</v>
      </c>
      <c r="FF33" s="608">
        <v>0.24</v>
      </c>
      <c r="FG33" s="608">
        <v>0.12</v>
      </c>
      <c r="FH33" s="608">
        <v>0.1212</v>
      </c>
      <c r="FI33" s="608">
        <v>0.1198</v>
      </c>
      <c r="FJ33" s="608">
        <v>0.1065</v>
      </c>
      <c r="FK33" s="608">
        <v>0.1245</v>
      </c>
      <c r="FL33" s="608">
        <v>0.16800000000000001</v>
      </c>
      <c r="FM33" s="608">
        <v>0.24</v>
      </c>
      <c r="FN33" s="608">
        <v>0.12</v>
      </c>
      <c r="FO33" s="608">
        <v>0.1212</v>
      </c>
      <c r="FP33" s="608">
        <v>0.1198</v>
      </c>
      <c r="FQ33" s="608">
        <v>0.1065</v>
      </c>
      <c r="FR33" s="608">
        <v>0.1245</v>
      </c>
      <c r="FS33" s="608">
        <v>0.16800000000000001</v>
      </c>
      <c r="FT33" s="608">
        <v>0.24</v>
      </c>
      <c r="FU33" s="608">
        <v>0.12</v>
      </c>
      <c r="FV33" s="608">
        <v>0.1212</v>
      </c>
      <c r="FW33" s="608">
        <v>0.1198</v>
      </c>
      <c r="FX33" s="608">
        <v>0.1065</v>
      </c>
      <c r="FY33" s="608">
        <v>0.1245</v>
      </c>
      <c r="FZ33" s="608">
        <v>0.16800000000000001</v>
      </c>
      <c r="GA33" s="608">
        <v>0.24</v>
      </c>
      <c r="GB33" s="608">
        <v>0.12</v>
      </c>
      <c r="GC33" s="608">
        <v>0.1212</v>
      </c>
      <c r="GD33" s="608">
        <v>0.1198</v>
      </c>
      <c r="GE33" s="608">
        <v>0.1065</v>
      </c>
      <c r="GF33" s="608">
        <v>0.1245</v>
      </c>
      <c r="GG33" s="608">
        <v>0.16800000000000001</v>
      </c>
      <c r="GH33" s="608">
        <v>0.24</v>
      </c>
      <c r="GI33" s="608">
        <v>0.12</v>
      </c>
      <c r="GJ33" s="608">
        <v>0.1212</v>
      </c>
      <c r="GK33" s="608">
        <v>0.1198</v>
      </c>
      <c r="GL33" s="608">
        <v>0.1065</v>
      </c>
      <c r="GM33" s="608">
        <v>0.1245</v>
      </c>
      <c r="GN33" s="608">
        <v>0.16800000000000001</v>
      </c>
      <c r="GO33" s="608">
        <v>0.24</v>
      </c>
      <c r="GP33" s="608">
        <v>0.12</v>
      </c>
      <c r="GQ33" s="608">
        <v>0.1212</v>
      </c>
      <c r="GR33" s="608">
        <v>0.1198</v>
      </c>
      <c r="GS33" s="608">
        <v>0.1065</v>
      </c>
      <c r="GT33" s="608">
        <v>0.1245</v>
      </c>
      <c r="GU33" s="608">
        <v>0.16800000000000001</v>
      </c>
      <c r="GV33" s="608">
        <v>0.24</v>
      </c>
      <c r="GW33" s="608">
        <v>0.12</v>
      </c>
      <c r="GX33" s="608">
        <v>0.1212</v>
      </c>
      <c r="GY33" s="608">
        <v>0.1198</v>
      </c>
      <c r="GZ33" s="608">
        <v>0.1065</v>
      </c>
      <c r="HA33" s="608">
        <v>0.1245</v>
      </c>
      <c r="HB33" s="608">
        <v>0.16800000000000001</v>
      </c>
      <c r="HC33" s="608">
        <v>0.24</v>
      </c>
      <c r="HD33" s="608">
        <v>0.12</v>
      </c>
      <c r="HE33" s="608">
        <v>0.1212</v>
      </c>
      <c r="HF33" s="608">
        <v>0.1198</v>
      </c>
      <c r="HG33" s="608">
        <v>0.1065</v>
      </c>
      <c r="HH33" s="608">
        <v>0.1245</v>
      </c>
      <c r="HI33" s="608">
        <v>0.16800000000000001</v>
      </c>
      <c r="HJ33" s="608">
        <v>0.24</v>
      </c>
      <c r="HK33" s="608">
        <v>0.12</v>
      </c>
      <c r="HL33" s="608">
        <v>0.1212</v>
      </c>
      <c r="HM33" s="608">
        <v>0.1198</v>
      </c>
      <c r="HN33" s="608">
        <v>0.1065</v>
      </c>
      <c r="HO33" s="608">
        <v>0.1245</v>
      </c>
      <c r="HP33" s="608">
        <v>0.16800000000000001</v>
      </c>
      <c r="HQ33" s="608">
        <v>0.24</v>
      </c>
      <c r="HR33" s="608">
        <v>0.12</v>
      </c>
      <c r="HS33" s="608">
        <v>0.1212</v>
      </c>
      <c r="HT33" s="608">
        <v>0.1198</v>
      </c>
      <c r="HU33" s="608">
        <v>0.1065</v>
      </c>
      <c r="HV33" s="608">
        <v>0.1245</v>
      </c>
      <c r="HW33" s="608">
        <v>0.16800000000000001</v>
      </c>
      <c r="HX33" s="608">
        <v>0.24</v>
      </c>
      <c r="HY33" s="608">
        <v>0.12</v>
      </c>
      <c r="HZ33" s="608">
        <v>0.1212</v>
      </c>
      <c r="IA33" s="608">
        <v>0.1198</v>
      </c>
      <c r="IB33" s="608">
        <v>0.1065</v>
      </c>
      <c r="IC33" s="608">
        <v>0.1245</v>
      </c>
      <c r="ID33" s="608">
        <v>0.16800000000000001</v>
      </c>
      <c r="IE33" s="608">
        <v>0.24</v>
      </c>
      <c r="IF33" s="608">
        <v>0.12</v>
      </c>
      <c r="IG33" s="608">
        <v>0.1212</v>
      </c>
      <c r="IH33" s="608">
        <v>0.1198</v>
      </c>
      <c r="II33" s="608">
        <v>0.1065</v>
      </c>
      <c r="IJ33" s="608">
        <v>0.1245</v>
      </c>
      <c r="IK33" s="608">
        <v>0.16800000000000001</v>
      </c>
      <c r="IL33" s="608">
        <v>0.24</v>
      </c>
      <c r="IM33" s="608">
        <v>0.12</v>
      </c>
      <c r="IN33" s="608">
        <v>0.1212</v>
      </c>
      <c r="IO33" s="608">
        <v>0.1198</v>
      </c>
      <c r="IP33" s="608">
        <v>0.1065</v>
      </c>
      <c r="IQ33" s="608">
        <v>0.1245</v>
      </c>
      <c r="IR33" s="608">
        <v>0.16800000000000001</v>
      </c>
      <c r="IS33" s="608">
        <v>0.24</v>
      </c>
      <c r="IT33" s="608">
        <v>0.12</v>
      </c>
      <c r="IU33" s="608">
        <v>0.1212</v>
      </c>
      <c r="IV33" s="608">
        <v>0.1198</v>
      </c>
      <c r="IW33" s="608">
        <v>0.1065</v>
      </c>
      <c r="IX33" s="608">
        <v>0.1245</v>
      </c>
      <c r="IY33" s="608">
        <v>0.16800000000000001</v>
      </c>
      <c r="IZ33" s="608">
        <v>0.24</v>
      </c>
      <c r="JA33" s="608">
        <v>0.12</v>
      </c>
      <c r="JB33" s="608">
        <v>0.1212</v>
      </c>
      <c r="JC33" s="608">
        <v>0.1198</v>
      </c>
      <c r="JD33" s="608">
        <v>0.1065</v>
      </c>
      <c r="JE33" s="608">
        <v>0.1245</v>
      </c>
      <c r="JF33" s="608">
        <v>0.16800000000000001</v>
      </c>
      <c r="JG33" s="608">
        <v>0.24</v>
      </c>
      <c r="JH33" s="608">
        <v>0.12</v>
      </c>
      <c r="JI33" s="608">
        <v>0.1212</v>
      </c>
      <c r="JJ33" s="608">
        <v>0.1198</v>
      </c>
      <c r="JK33" s="608">
        <v>0.1065</v>
      </c>
      <c r="JL33" s="608">
        <v>0.1245</v>
      </c>
      <c r="JM33" s="608">
        <v>0.16800000000000001</v>
      </c>
      <c r="JN33" s="608">
        <v>0.24</v>
      </c>
      <c r="JO33" s="608">
        <v>0.12</v>
      </c>
      <c r="JP33" s="608">
        <v>0.1212</v>
      </c>
      <c r="JQ33" s="608">
        <v>0.1198</v>
      </c>
      <c r="JR33" s="608">
        <v>0.1065</v>
      </c>
      <c r="JS33" s="608">
        <v>0.1245</v>
      </c>
      <c r="JT33" s="608">
        <v>0.16800000000000001</v>
      </c>
      <c r="JU33" s="608">
        <v>0.24</v>
      </c>
      <c r="JV33" s="608">
        <v>0.12</v>
      </c>
      <c r="JW33" s="608">
        <v>0.1212</v>
      </c>
      <c r="JX33" s="608">
        <v>0.1198</v>
      </c>
      <c r="JY33" s="608">
        <v>0.1065</v>
      </c>
      <c r="JZ33" s="608">
        <v>0.1245</v>
      </c>
      <c r="KA33" s="608">
        <v>0.16800000000000001</v>
      </c>
      <c r="KB33" s="608">
        <v>0.24</v>
      </c>
      <c r="KC33" s="608">
        <v>0.12</v>
      </c>
      <c r="KD33" s="608">
        <v>0.1212</v>
      </c>
      <c r="KE33" s="608">
        <v>0.1198</v>
      </c>
      <c r="KF33" s="608">
        <v>0.1065</v>
      </c>
      <c r="KG33" s="608">
        <v>0.1245</v>
      </c>
      <c r="KH33" s="608">
        <v>0.16800000000000001</v>
      </c>
      <c r="KI33" s="608">
        <v>0.24</v>
      </c>
      <c r="KJ33" s="608">
        <v>0.12</v>
      </c>
      <c r="KK33" s="608">
        <v>0.1212</v>
      </c>
      <c r="KL33" s="608">
        <v>0.1198</v>
      </c>
      <c r="KM33" s="608">
        <v>0.1065</v>
      </c>
      <c r="KN33" s="608">
        <v>0.1245</v>
      </c>
      <c r="KO33" s="608">
        <v>0.16800000000000001</v>
      </c>
      <c r="KP33" s="608">
        <v>0.24</v>
      </c>
      <c r="KQ33" s="608">
        <v>0.12</v>
      </c>
      <c r="KR33" s="608">
        <v>0.1212</v>
      </c>
      <c r="KS33" s="608">
        <v>0.1198</v>
      </c>
      <c r="KT33" s="608">
        <v>0.1065</v>
      </c>
      <c r="KU33" s="608">
        <v>0.1245</v>
      </c>
      <c r="KV33" s="608">
        <v>0.16800000000000001</v>
      </c>
      <c r="KW33" s="608">
        <v>0.24</v>
      </c>
      <c r="KX33" s="608">
        <v>0.12</v>
      </c>
      <c r="KY33" s="608">
        <v>0.1212</v>
      </c>
      <c r="KZ33" s="608">
        <v>0.1198</v>
      </c>
      <c r="LA33" s="608">
        <v>0.1065</v>
      </c>
      <c r="LB33" s="608">
        <v>0.1245</v>
      </c>
      <c r="LC33" s="608">
        <v>0.16800000000000001</v>
      </c>
      <c r="LD33" s="608">
        <v>0.24</v>
      </c>
      <c r="LE33" s="608">
        <v>0.12</v>
      </c>
      <c r="LF33" s="608">
        <v>0.1212</v>
      </c>
      <c r="LG33" s="608">
        <v>0.1198</v>
      </c>
      <c r="LH33" s="608">
        <v>0.1065</v>
      </c>
      <c r="LI33" s="608">
        <v>0.1245</v>
      </c>
      <c r="LJ33" s="608">
        <v>0.16800000000000001</v>
      </c>
      <c r="LK33" s="608">
        <v>0.24</v>
      </c>
      <c r="LL33" s="608">
        <v>0.12</v>
      </c>
      <c r="LM33" s="608">
        <v>0.1212</v>
      </c>
      <c r="LN33" s="608">
        <v>0.1198</v>
      </c>
      <c r="LO33" s="608">
        <v>0.1065</v>
      </c>
      <c r="LP33" s="608">
        <v>0.1245</v>
      </c>
      <c r="LQ33" s="608">
        <v>0.16800000000000001</v>
      </c>
      <c r="LR33" s="608">
        <v>0.24</v>
      </c>
      <c r="LS33" s="608">
        <v>0.12</v>
      </c>
      <c r="LT33" s="608">
        <v>0.1212</v>
      </c>
      <c r="LU33" s="608">
        <v>0.1198</v>
      </c>
      <c r="LV33" s="608">
        <v>0.1065</v>
      </c>
      <c r="LW33" s="608">
        <v>0.1245</v>
      </c>
      <c r="LX33" s="608">
        <v>0.16800000000000001</v>
      </c>
      <c r="LY33" s="608">
        <v>0.24</v>
      </c>
      <c r="LZ33" s="608">
        <v>0.12</v>
      </c>
      <c r="MA33" s="608">
        <v>0.1212</v>
      </c>
      <c r="MB33" s="608">
        <v>0.1198</v>
      </c>
      <c r="MC33" s="608">
        <v>0.1065</v>
      </c>
      <c r="MD33" s="608">
        <v>0.1245</v>
      </c>
      <c r="ME33" s="608">
        <v>0.16800000000000001</v>
      </c>
      <c r="MF33" s="608">
        <v>0.24</v>
      </c>
      <c r="MG33" s="608">
        <v>0.12</v>
      </c>
      <c r="MH33" s="608">
        <v>0.1212</v>
      </c>
      <c r="MI33" s="608">
        <v>0.1198</v>
      </c>
      <c r="MJ33" s="608">
        <v>0.1065</v>
      </c>
      <c r="MK33" s="608">
        <v>0.1245</v>
      </c>
      <c r="ML33" s="608">
        <v>0.16800000000000001</v>
      </c>
      <c r="MM33" s="608">
        <v>0.24</v>
      </c>
      <c r="MN33" s="608">
        <v>0.12</v>
      </c>
      <c r="MO33" s="608">
        <v>0.1212</v>
      </c>
      <c r="MP33" s="608">
        <v>0.1198</v>
      </c>
      <c r="MQ33" s="608">
        <v>0.1065</v>
      </c>
      <c r="MR33" s="608">
        <v>0.1245</v>
      </c>
      <c r="MS33" s="608">
        <v>0.16800000000000001</v>
      </c>
      <c r="MT33" s="608">
        <v>0.24</v>
      </c>
      <c r="MU33" s="608">
        <v>0.12</v>
      </c>
      <c r="MV33" s="608">
        <v>0.1212</v>
      </c>
      <c r="MW33" s="608">
        <v>0.1198</v>
      </c>
      <c r="MX33" s="608">
        <v>0.1065</v>
      </c>
      <c r="MY33" s="608">
        <v>0.1245</v>
      </c>
      <c r="MZ33" s="608">
        <v>0.16800000000000001</v>
      </c>
      <c r="NA33" s="608">
        <v>0.24</v>
      </c>
      <c r="NB33" s="608">
        <v>0.12</v>
      </c>
      <c r="NC33" s="608">
        <v>0.1212</v>
      </c>
      <c r="ND33" s="608">
        <v>0.1198</v>
      </c>
      <c r="NE33" s="608">
        <v>0.1065</v>
      </c>
      <c r="NF33" s="608">
        <v>0.1245</v>
      </c>
      <c r="NG33" s="608">
        <v>0.16800000000000001</v>
      </c>
      <c r="NH33" s="608">
        <v>0.24</v>
      </c>
      <c r="NI33" s="608">
        <v>0.12</v>
      </c>
      <c r="NJ33" s="608">
        <v>0.1212</v>
      </c>
      <c r="NK33" s="608">
        <v>0.1198</v>
      </c>
      <c r="NL33" s="608">
        <v>0.1065</v>
      </c>
      <c r="NM33" s="608">
        <v>0.1245</v>
      </c>
      <c r="NN33" s="608">
        <v>0.16800000000000001</v>
      </c>
      <c r="NO33" s="608">
        <v>0.24</v>
      </c>
      <c r="NP33" s="608">
        <v>0.12</v>
      </c>
      <c r="NQ33" s="608">
        <v>0.1212</v>
      </c>
      <c r="NR33" s="608">
        <v>0.1198</v>
      </c>
      <c r="NS33" s="608">
        <v>0.1065</v>
      </c>
      <c r="NT33" s="608">
        <v>0.1245</v>
      </c>
      <c r="NU33" s="608">
        <v>0.16800000000000001</v>
      </c>
      <c r="NV33" s="608">
        <v>0.24</v>
      </c>
      <c r="NW33" s="608">
        <v>0.12</v>
      </c>
      <c r="NX33" s="608">
        <v>0.1212</v>
      </c>
      <c r="NY33" s="608">
        <v>0.1198</v>
      </c>
      <c r="NZ33" s="608">
        <v>0.1065</v>
      </c>
      <c r="OA33" s="608">
        <v>0.1245</v>
      </c>
      <c r="OB33" s="608">
        <v>0.16800000000000001</v>
      </c>
      <c r="OC33" s="608">
        <v>0.24</v>
      </c>
      <c r="OD33" s="608">
        <v>0.12</v>
      </c>
      <c r="OE33" s="608">
        <v>0.1212</v>
      </c>
      <c r="OF33" s="608">
        <v>0.1198</v>
      </c>
      <c r="OG33" s="608">
        <v>0.1065</v>
      </c>
      <c r="OH33" s="608">
        <v>0.1245</v>
      </c>
      <c r="OI33" s="608">
        <v>0.16800000000000001</v>
      </c>
      <c r="OJ33" s="608">
        <v>0.24</v>
      </c>
      <c r="OK33" s="608"/>
      <c r="OL33" s="608"/>
      <c r="OM33" s="608"/>
      <c r="ON33" s="608"/>
      <c r="OO33" s="608"/>
      <c r="OP33" s="608"/>
      <c r="OQ33" s="608"/>
      <c r="OR33" s="608"/>
      <c r="OS33" s="608"/>
      <c r="OT33" s="608"/>
      <c r="OU33" s="608"/>
      <c r="OV33" s="608"/>
      <c r="OW33" s="608"/>
      <c r="OX33" s="608"/>
      <c r="OY33" s="608"/>
      <c r="OZ33" s="608"/>
      <c r="PA33" s="608"/>
      <c r="PB33" s="608"/>
      <c r="PC33" s="608"/>
      <c r="PD33" s="608"/>
      <c r="PE33" s="608"/>
      <c r="PF33" s="608"/>
    </row>
    <row r="34" spans="1:422">
      <c r="H34">
        <v>49</v>
      </c>
      <c r="O34">
        <v>50</v>
      </c>
      <c r="V34">
        <v>51</v>
      </c>
      <c r="AC34">
        <v>52</v>
      </c>
      <c r="AJ34">
        <v>1</v>
      </c>
      <c r="AQ34">
        <v>2</v>
      </c>
      <c r="AX34">
        <v>3</v>
      </c>
      <c r="BE34">
        <v>4</v>
      </c>
      <c r="BL34">
        <v>5</v>
      </c>
      <c r="BS34">
        <v>6</v>
      </c>
      <c r="BZ34">
        <v>7</v>
      </c>
      <c r="CG34">
        <v>8</v>
      </c>
      <c r="CN34">
        <v>9</v>
      </c>
      <c r="CU34">
        <v>10</v>
      </c>
      <c r="DB34">
        <v>11</v>
      </c>
      <c r="DI34">
        <v>12</v>
      </c>
      <c r="DP34">
        <v>13</v>
      </c>
      <c r="DW34">
        <v>14</v>
      </c>
      <c r="ED34">
        <v>15</v>
      </c>
      <c r="EK34">
        <v>16</v>
      </c>
      <c r="ER34">
        <v>17</v>
      </c>
      <c r="EY34">
        <v>18</v>
      </c>
      <c r="FF34">
        <v>19</v>
      </c>
      <c r="FM34">
        <v>20</v>
      </c>
      <c r="FT34">
        <v>21</v>
      </c>
      <c r="GA34">
        <v>22</v>
      </c>
      <c r="GH34">
        <v>23</v>
      </c>
      <c r="GO34">
        <v>24</v>
      </c>
      <c r="GV34">
        <v>25</v>
      </c>
      <c r="HC34">
        <v>26</v>
      </c>
      <c r="HJ34">
        <v>27</v>
      </c>
      <c r="HQ34">
        <v>28</v>
      </c>
      <c r="HX34">
        <v>29</v>
      </c>
      <c r="IE34">
        <v>30</v>
      </c>
      <c r="IL34">
        <v>31</v>
      </c>
      <c r="IS34">
        <v>32</v>
      </c>
      <c r="IZ34">
        <v>33</v>
      </c>
      <c r="JG34">
        <v>34</v>
      </c>
      <c r="JN34">
        <v>35</v>
      </c>
      <c r="JU34">
        <v>36</v>
      </c>
      <c r="KB34">
        <v>37</v>
      </c>
      <c r="KI34">
        <v>38</v>
      </c>
      <c r="KP34">
        <v>39</v>
      </c>
      <c r="KW34">
        <v>40</v>
      </c>
      <c r="LD34">
        <v>41</v>
      </c>
      <c r="LK34">
        <v>42</v>
      </c>
      <c r="LR34">
        <v>43</v>
      </c>
      <c r="LY34">
        <v>44</v>
      </c>
      <c r="MF34">
        <v>45</v>
      </c>
      <c r="MM34">
        <v>46</v>
      </c>
      <c r="MT34">
        <v>47</v>
      </c>
      <c r="NA34">
        <v>48</v>
      </c>
      <c r="NH34">
        <v>49</v>
      </c>
      <c r="NO34">
        <v>50</v>
      </c>
      <c r="NV34">
        <v>51</v>
      </c>
      <c r="OC34">
        <v>52</v>
      </c>
      <c r="OJ34">
        <v>53</v>
      </c>
    </row>
    <row r="35" spans="1:422">
      <c r="A35" s="597" t="s">
        <v>341</v>
      </c>
      <c r="G35" s="577">
        <v>1.05</v>
      </c>
      <c r="H35" s="348">
        <f>'Proy 2023 vs 2022'!D6*G35</f>
        <v>75049.144800000009</v>
      </c>
      <c r="N35" s="577">
        <v>1.05</v>
      </c>
      <c r="O35" s="348">
        <f>'Proy 2023 vs 2022'!I6*N35</f>
        <v>54673.53360000001</v>
      </c>
      <c r="U35" s="577">
        <v>1.1200000000000001</v>
      </c>
      <c r="V35" s="348">
        <f>'Proy 2023 vs 2022'!N6*U35</f>
        <v>73799.222000000009</v>
      </c>
      <c r="AB35" s="577">
        <v>1.05</v>
      </c>
      <c r="AC35" s="348">
        <f>'Proy 2023 vs 2022'!S6*AB35</f>
        <v>48873.762000000002</v>
      </c>
      <c r="AI35" s="577">
        <v>1.05</v>
      </c>
      <c r="AJ35" s="348">
        <f>'Proy 2023 vs 2022'!AB6*AI35</f>
        <v>48054.635999999999</v>
      </c>
      <c r="AP35" s="577">
        <v>1.05</v>
      </c>
      <c r="AQ35" s="348">
        <f>'Proy 2023 vs 2022'!AG6*AP35</f>
        <v>62289.517500000002</v>
      </c>
      <c r="AW35" s="577">
        <v>1.05</v>
      </c>
      <c r="AX35" s="348">
        <f>[1]Hoja1!D4</f>
        <v>9436.06</v>
      </c>
      <c r="BD35" s="577">
        <v>1.05</v>
      </c>
      <c r="BE35" s="348">
        <f>[1]Hoja1!E4</f>
        <v>10784.06</v>
      </c>
      <c r="BK35" s="577">
        <v>1.05</v>
      </c>
      <c r="BL35" s="348">
        <f>[1]Hoja1!G4</f>
        <v>9609.07</v>
      </c>
      <c r="BR35" s="577">
        <v>1.05</v>
      </c>
      <c r="BS35" s="348">
        <f>[1]Hoja1!H4</f>
        <v>8070.12</v>
      </c>
      <c r="BY35" s="577">
        <v>1.05</v>
      </c>
      <c r="BZ35" s="348">
        <f>[1]Hoja1!I4</f>
        <v>9408.4599999999991</v>
      </c>
      <c r="CF35" s="577">
        <v>1.05</v>
      </c>
      <c r="CG35" s="348">
        <f>[1]Hoja1!J4</f>
        <v>12749.12</v>
      </c>
      <c r="CM35" s="577">
        <v>1.05</v>
      </c>
      <c r="CN35" s="348">
        <f>[1]Hoja1!K4</f>
        <v>79819.350000000006</v>
      </c>
      <c r="CT35" s="577">
        <v>1.05</v>
      </c>
      <c r="CU35" s="348">
        <f>'Proy 2023 vs 2022'!CC6*CT35</f>
        <v>94489.948980000016</v>
      </c>
      <c r="DA35" s="577">
        <v>1.05</v>
      </c>
      <c r="DB35" s="348">
        <f>'Proy 2023 vs 2022'!CH6*DA35</f>
        <v>84301.049700000018</v>
      </c>
      <c r="DH35" s="577">
        <v>1.05</v>
      </c>
      <c r="DI35" s="348">
        <f>'Proy 2023 vs 2022'!CM6*DH35</f>
        <v>83491.725240000014</v>
      </c>
      <c r="DO35" s="577">
        <v>1.05</v>
      </c>
      <c r="DP35" s="348">
        <f>'Proy 2023 vs 2022'!CR6*DO35</f>
        <v>114195.82986</v>
      </c>
      <c r="DV35" s="577">
        <v>1.02</v>
      </c>
      <c r="DW35" s="348">
        <f>'Proy 2023 vs 2022'!DB6*DV35</f>
        <v>103062.02767200003</v>
      </c>
      <c r="EC35" s="577">
        <v>1.02</v>
      </c>
      <c r="ED35" s="348">
        <f>'Proy 2023 vs 2022'!DG6*EC35</f>
        <v>107286.25608000001</v>
      </c>
      <c r="EJ35" s="577">
        <v>1.02</v>
      </c>
      <c r="EK35" s="348">
        <f>'Proy 2023 vs 2022'!DL6*EJ35</f>
        <v>87178.277592000013</v>
      </c>
      <c r="EQ35" s="577">
        <v>1.05</v>
      </c>
      <c r="ER35" s="348">
        <f>'Proy 2023 vs 2022'!DQ6*EQ35</f>
        <v>77341.487580000001</v>
      </c>
      <c r="EX35" s="577">
        <v>1.05</v>
      </c>
      <c r="EY35" s="348">
        <f>'Proy 2023 vs 2022'!DZ6*EX35</f>
        <v>82904.472000000009</v>
      </c>
      <c r="FE35" s="577">
        <v>1.05</v>
      </c>
      <c r="FF35" s="348">
        <f>'Proy 2023 vs 2022'!EE6*FE35</f>
        <v>84770.990640000004</v>
      </c>
      <c r="FL35" s="577">
        <v>1.05</v>
      </c>
      <c r="FM35" s="348">
        <f>'Proy 2023 vs 2022'!EJ6*FL35</f>
        <v>84941.748360000012</v>
      </c>
      <c r="FS35" s="577">
        <v>1.05</v>
      </c>
      <c r="FT35" s="348">
        <f>'Proy 2023 vs 2022'!EO6*FS35</f>
        <v>77274.558900000018</v>
      </c>
      <c r="FZ35" s="577">
        <v>1.05</v>
      </c>
      <c r="GA35" s="348">
        <f>'Proy 2023 vs 2022'!ET6*FZ35</f>
        <v>111467.95884000001</v>
      </c>
      <c r="GG35" s="577">
        <v>1.05</v>
      </c>
      <c r="GH35" s="348">
        <f>'Proy 2023 vs 2022'!FD6*GG35</f>
        <v>101458.39032000001</v>
      </c>
      <c r="GN35" s="577">
        <v>1.05</v>
      </c>
      <c r="GO35" s="348">
        <f>'Proy 2023 vs 2022'!FI6*GN35</f>
        <v>81603.127619999999</v>
      </c>
      <c r="GU35" s="577">
        <v>1.05</v>
      </c>
      <c r="GV35" s="348">
        <f>'Proy 2023 vs 2022'!FN6*GU35</f>
        <v>79378.945380000005</v>
      </c>
      <c r="HB35" s="577">
        <v>1.05</v>
      </c>
      <c r="HC35" s="348">
        <f>'Proy 2023 vs 2022'!FS6*HB35</f>
        <v>69444.708480000016</v>
      </c>
      <c r="HI35" s="577">
        <v>1.05</v>
      </c>
      <c r="HJ35" s="348">
        <f>'Proy 2023 vs 2022'!GB6*HI35</f>
        <v>68288.085180000009</v>
      </c>
      <c r="HP35" s="577">
        <v>1.05</v>
      </c>
      <c r="HQ35" s="348">
        <f>'Proy 2023 vs 2022'!GG6*HP35</f>
        <v>61692.548400000014</v>
      </c>
      <c r="HW35" s="577">
        <v>1.05</v>
      </c>
      <c r="HX35" s="348">
        <f>'Proy 2023 vs 2022'!GL6*HW35</f>
        <v>70642.393920000002</v>
      </c>
      <c r="ID35" s="577">
        <v>1.05</v>
      </c>
      <c r="IE35" s="348">
        <f>'Proy 2023 vs 2022'!GQ6*ID35</f>
        <v>59469.692940000008</v>
      </c>
      <c r="IK35" s="577">
        <v>1.05</v>
      </c>
      <c r="IL35" s="348">
        <f>'Proy 2023 vs 2022'!GZ6*IK35</f>
        <v>74950.913520000002</v>
      </c>
      <c r="IR35" s="577">
        <v>1.05</v>
      </c>
      <c r="IS35" s="348">
        <f>'Proy 2023 vs 2022'!HE6*IR35</f>
        <v>64193.653440000002</v>
      </c>
      <c r="IY35" s="577">
        <v>1.05</v>
      </c>
      <c r="IZ35" s="348">
        <f>'Proy 2023 vs 2022'!HJ6*IY35</f>
        <v>88657.628220000013</v>
      </c>
      <c r="JF35" s="577">
        <v>1.05</v>
      </c>
      <c r="JG35" s="348">
        <f>'Proy 2023 vs 2022'!HO6*JF35</f>
        <v>71593.559100000013</v>
      </c>
      <c r="JM35" s="577">
        <v>1.05</v>
      </c>
      <c r="JN35" s="348">
        <f>'Proy 2023 vs 2022'!HT6*JM35</f>
        <v>65362.229100000011</v>
      </c>
      <c r="JO35" s="348"/>
      <c r="JT35" s="577">
        <v>1.05</v>
      </c>
      <c r="JU35" s="348">
        <f>'Proy 2023 vs 2022'!IC6*JT35</f>
        <v>59598.946260000004</v>
      </c>
      <c r="KA35" s="577">
        <v>1.05</v>
      </c>
      <c r="KB35" s="348">
        <f>'Proy 2023 vs 2022'!IH6*KA35</f>
        <v>70356.523860000001</v>
      </c>
      <c r="KH35" s="577">
        <v>1.05</v>
      </c>
      <c r="KI35" s="348">
        <f>'Proy 2023 vs 2022'!IM6*KH35</f>
        <v>73624.065480000005</v>
      </c>
      <c r="KO35" s="577">
        <v>1.05</v>
      </c>
      <c r="KP35" s="348">
        <f>'Proy 2023 vs 2022'!IR6*KO35</f>
        <v>113809.07916000002</v>
      </c>
      <c r="KV35" s="577">
        <v>1.05</v>
      </c>
      <c r="KW35" s="348">
        <f>'Proy 2023 vs 2022'!JA6*KV35</f>
        <v>106144.30512</v>
      </c>
      <c r="KX35">
        <f>KW35/$KW$65</f>
        <v>3.1209042286338161E-2</v>
      </c>
      <c r="KY35">
        <f>$KW$67*KX35</f>
        <v>0</v>
      </c>
      <c r="LC35" s="577">
        <v>1.05</v>
      </c>
      <c r="LD35" s="348">
        <f>'Proy 2023 vs 2022'!JF6*LC35</f>
        <v>73597.768020000003</v>
      </c>
      <c r="LE35">
        <f>LD35/$LD$65</f>
        <v>2.4767073687474467E-2</v>
      </c>
      <c r="LF35" s="108">
        <f>$LD$67*LE35</f>
        <v>0</v>
      </c>
      <c r="LJ35" s="577">
        <v>1.05</v>
      </c>
      <c r="LK35" s="348">
        <f>'Proy 2023 vs 2022'!JK6*LJ35</f>
        <v>96209.251740000007</v>
      </c>
      <c r="LL35">
        <f>LK35/$LK$65</f>
        <v>2.3767037267838562E-2</v>
      </c>
      <c r="LM35" s="108">
        <f>$LK$67*LL35</f>
        <v>0</v>
      </c>
      <c r="LQ35" s="577">
        <v>1.05</v>
      </c>
      <c r="LR35" s="348">
        <f>'Proy 2023 vs 2022'!JP6*LQ35</f>
        <v>98869.797180000009</v>
      </c>
      <c r="LS35">
        <f>LR35/$LR$65</f>
        <v>2.3869975339582E-2</v>
      </c>
      <c r="LT35" s="108">
        <f>$LR$67*LS35</f>
        <v>0</v>
      </c>
      <c r="LX35" s="577">
        <v>1.05</v>
      </c>
      <c r="LY35" s="348">
        <f>'Proy 2023 vs 2022'!JY6*LX35</f>
        <v>214061.18916000001</v>
      </c>
      <c r="LZ35">
        <f>LY35/$LY$65</f>
        <v>3.8426873120275616E-2</v>
      </c>
      <c r="MA35" s="348">
        <f>$LY$67*LZ35</f>
        <v>221584.5090444177</v>
      </c>
      <c r="ME35" s="577">
        <v>1.05</v>
      </c>
      <c r="MF35" s="348">
        <f>'Proy 2023 vs 2022'!KD6*ME35</f>
        <v>164472.00588000004</v>
      </c>
      <c r="MG35">
        <f>MF35/$MF$65</f>
        <v>2.3491301223485025E-2</v>
      </c>
      <c r="MH35" s="348">
        <f>$MF$67*MG35</f>
        <v>170306.38545983043</v>
      </c>
      <c r="ML35" s="577">
        <v>1.05</v>
      </c>
      <c r="MM35" s="348">
        <f>'Proy 2023 vs 2022'!KI6*ML35</f>
        <v>206347.06092000005</v>
      </c>
      <c r="MN35">
        <f>MM35/$MM$65</f>
        <v>2.3217770316766823E-2</v>
      </c>
      <c r="MO35" s="348">
        <f>$MM$67*MN35</f>
        <v>213644.8152419517</v>
      </c>
      <c r="MS35" s="577">
        <v>1.05</v>
      </c>
      <c r="MT35" s="348">
        <f>'Proy 2023 vs 2022'!KN6*MS35</f>
        <v>340151.75376000005</v>
      </c>
      <c r="MU35">
        <f>MT35/$MT$65</f>
        <v>2.4559365943620359E-2</v>
      </c>
      <c r="MV35" s="348">
        <f>$MT$67*MU35</f>
        <v>352095.84079243848</v>
      </c>
      <c r="MZ35" s="577">
        <v>1.05</v>
      </c>
      <c r="NA35" s="348">
        <f>'Proy 2023 vs 2022'!KS6*MZ35</f>
        <v>84447.723360000004</v>
      </c>
      <c r="NB35">
        <f>NA35/$NA$65</f>
        <v>2.0814961633490392E-2</v>
      </c>
      <c r="NC35" s="348">
        <f>$NA$67*NB35</f>
        <v>87454.505702540744</v>
      </c>
      <c r="NG35" s="577">
        <v>1.05</v>
      </c>
      <c r="NH35" s="348">
        <f>'Tabla de Proyecciones'!NH35*NG35</f>
        <v>75384.431744999994</v>
      </c>
      <c r="NN35" s="577">
        <v>1.05</v>
      </c>
      <c r="NO35" s="348">
        <f>'Tabla de Proyecciones'!NO35*NN35</f>
        <v>76994.974979999999</v>
      </c>
      <c r="NU35" s="577">
        <v>1.05</v>
      </c>
      <c r="NV35" s="348">
        <f>'Tabla de Proyecciones'!NV35*NU35</f>
        <v>63794.142090000001</v>
      </c>
      <c r="OB35" s="577">
        <v>1.05</v>
      </c>
      <c r="OC35" s="348">
        <f>'Tabla de Proyecciones'!OC35*OB35</f>
        <v>61008.572309999996</v>
      </c>
      <c r="OI35" s="577">
        <v>1.05</v>
      </c>
      <c r="OJ35" s="348">
        <f>'Tabla de Proyecciones'!OJ35*OI35</f>
        <v>74815.315155000004</v>
      </c>
    </row>
    <row r="36" spans="1:422">
      <c r="A36" s="598" t="s">
        <v>342</v>
      </c>
      <c r="G36" s="577">
        <v>1.05</v>
      </c>
      <c r="H36" s="348">
        <f>'Proy 2023 vs 2022'!D7*G36</f>
        <v>71319.990000000005</v>
      </c>
      <c r="N36" s="577">
        <v>1.05</v>
      </c>
      <c r="O36" s="348">
        <f>'Proy 2023 vs 2022'!I7*N36</f>
        <v>51271.001250000001</v>
      </c>
      <c r="U36" s="577">
        <v>1.1200000000000001</v>
      </c>
      <c r="V36" s="348">
        <f>'Proy 2023 vs 2022'!N7*U36</f>
        <v>66308.004000000015</v>
      </c>
      <c r="AB36" s="577">
        <v>1.05</v>
      </c>
      <c r="AC36" s="348">
        <f>'Proy 2023 vs 2022'!S7*AB36</f>
        <v>58502.883599999994</v>
      </c>
      <c r="AI36" s="577">
        <v>1.05</v>
      </c>
      <c r="AJ36" s="348">
        <f>'Proy 2023 vs 2022'!AB7*AI36</f>
        <v>68000.200800000006</v>
      </c>
      <c r="AP36" s="577">
        <v>1.05</v>
      </c>
      <c r="AQ36" s="348">
        <f>'Proy 2023 vs 2022'!AG7*AP36</f>
        <v>81271.942500000005</v>
      </c>
      <c r="AW36" s="577">
        <v>1.05</v>
      </c>
      <c r="AX36" s="348">
        <f>[1]Hoja1!D5</f>
        <v>8190.82</v>
      </c>
      <c r="BD36" s="577">
        <v>1.05</v>
      </c>
      <c r="BE36" s="348">
        <f>[1]Hoja1!E5</f>
        <v>12481.25</v>
      </c>
      <c r="BK36" s="577">
        <v>1.05</v>
      </c>
      <c r="BL36" s="348">
        <f>[1]Hoja1!G5</f>
        <v>7246.72</v>
      </c>
      <c r="BR36" s="577">
        <v>1.05</v>
      </c>
      <c r="BS36" s="348">
        <f>[1]Hoja1!H5</f>
        <v>7235.41</v>
      </c>
      <c r="BY36" s="577">
        <v>1.05</v>
      </c>
      <c r="BZ36" s="348">
        <f>[1]Hoja1!I5</f>
        <v>13083.99</v>
      </c>
      <c r="CF36" s="577">
        <v>1.05</v>
      </c>
      <c r="CG36" s="348">
        <f>[1]Hoja1!J5</f>
        <v>14285.05</v>
      </c>
      <c r="CM36" s="577">
        <v>1.05</v>
      </c>
      <c r="CN36" s="348">
        <f>[1]Hoja1!K5</f>
        <v>78435.679999999993</v>
      </c>
      <c r="CT36" s="577">
        <v>1.05</v>
      </c>
      <c r="CU36" s="348">
        <f>'Proy 2023 vs 2022'!CC7*CT36</f>
        <v>62608.616280000017</v>
      </c>
      <c r="DA36" s="577">
        <v>1.05</v>
      </c>
      <c r="DB36" s="348">
        <f>'Proy 2023 vs 2022'!CH7*DA36</f>
        <v>87762.947580000007</v>
      </c>
      <c r="DH36" s="577">
        <v>1.05</v>
      </c>
      <c r="DI36" s="348">
        <f>'Proy 2023 vs 2022'!CM7*DH36</f>
        <v>90602.596980000002</v>
      </c>
      <c r="DO36" s="577">
        <v>1.05</v>
      </c>
      <c r="DP36" s="348">
        <f>'Proy 2023 vs 2022'!CR7*DO36</f>
        <v>105749.55972000002</v>
      </c>
      <c r="DV36" s="577">
        <v>1.02</v>
      </c>
      <c r="DW36" s="348">
        <f>'Proy 2023 vs 2022'!DB7*DV36</f>
        <v>89768.910312000022</v>
      </c>
      <c r="EC36" s="577">
        <v>1.02</v>
      </c>
      <c r="ED36" s="348">
        <f>'Proy 2023 vs 2022'!DG7*EC36</f>
        <v>107626.13272800001</v>
      </c>
      <c r="EJ36" s="577">
        <v>1.02</v>
      </c>
      <c r="EK36" s="348">
        <f>'Proy 2023 vs 2022'!DL7*EJ36</f>
        <v>83825.998632000003</v>
      </c>
      <c r="EQ36" s="577">
        <v>1.05</v>
      </c>
      <c r="ER36" s="348">
        <f>'Proy 2023 vs 2022'!DQ7*EQ36</f>
        <v>77932.460339999991</v>
      </c>
      <c r="EX36" s="577">
        <v>1.05</v>
      </c>
      <c r="EY36" s="348">
        <f>'Proy 2023 vs 2022'!DZ7*EX36</f>
        <v>106864.40646000001</v>
      </c>
      <c r="FE36" s="577">
        <v>1.05</v>
      </c>
      <c r="FF36" s="348">
        <f>'Proy 2023 vs 2022'!EE7*FE36</f>
        <v>92173.118940000015</v>
      </c>
      <c r="FL36" s="577">
        <v>1.05</v>
      </c>
      <c r="FM36" s="348">
        <f>'Proy 2023 vs 2022'!EJ7*FL36</f>
        <v>93974.976900000023</v>
      </c>
      <c r="FS36" s="577">
        <v>1.05</v>
      </c>
      <c r="FT36" s="348">
        <f>'Proy 2023 vs 2022'!EO7*FS36</f>
        <v>87760.225980000003</v>
      </c>
      <c r="FZ36" s="577">
        <v>1.05</v>
      </c>
      <c r="GA36" s="348">
        <f>'Proy 2023 vs 2022'!ET7*FZ36</f>
        <v>97376.081040000005</v>
      </c>
      <c r="GG36" s="577">
        <v>1.05</v>
      </c>
      <c r="GH36" s="348">
        <f>'Proy 2023 vs 2022'!FD7*GG36</f>
        <v>111935.50704000001</v>
      </c>
      <c r="GN36" s="577">
        <v>1.05</v>
      </c>
      <c r="GO36" s="348">
        <f>'Proy 2023 vs 2022'!FI7*GN36</f>
        <v>86224.052880000017</v>
      </c>
      <c r="GU36" s="577">
        <v>1.05</v>
      </c>
      <c r="GV36" s="348">
        <f>'Proy 2023 vs 2022'!FN7*GU36</f>
        <v>95464.803420000011</v>
      </c>
      <c r="HB36" s="577">
        <v>1.05</v>
      </c>
      <c r="HC36" s="348">
        <f>'Proy 2023 vs 2022'!FS7*HB36</f>
        <v>95305.555800000002</v>
      </c>
      <c r="HI36" s="577">
        <v>1.05</v>
      </c>
      <c r="HJ36" s="348">
        <f>'Proy 2023 vs 2022'!GB7*HI36</f>
        <v>93099.188700000013</v>
      </c>
      <c r="HP36" s="577">
        <v>1.05</v>
      </c>
      <c r="HQ36" s="348">
        <f>'Proy 2023 vs 2022'!GG7*HP36</f>
        <v>76927.260060000001</v>
      </c>
      <c r="HW36" s="577">
        <v>1.05</v>
      </c>
      <c r="HX36" s="348">
        <f>'Proy 2023 vs 2022'!GL7*HW36</f>
        <v>87573.682980000012</v>
      </c>
      <c r="ID36" s="577">
        <v>1.05</v>
      </c>
      <c r="IE36" s="348">
        <f>'Proy 2023 vs 2022'!GQ7*ID36</f>
        <v>75013.884540000014</v>
      </c>
      <c r="IK36" s="577">
        <v>1.05</v>
      </c>
      <c r="IL36" s="348">
        <f>'Proy 2023 vs 2022'!GZ7*IK36</f>
        <v>81284.156100000022</v>
      </c>
      <c r="IR36" s="577">
        <v>1.05</v>
      </c>
      <c r="IS36" s="348">
        <f>'Proy 2023 vs 2022'!HE7*IR36</f>
        <v>69304.693500000008</v>
      </c>
      <c r="IY36" s="577">
        <v>1.05</v>
      </c>
      <c r="IZ36" s="348">
        <f>'Proy 2023 vs 2022'!HJ7*IY36</f>
        <v>78656.802840000018</v>
      </c>
      <c r="JF36" s="577">
        <v>1.05</v>
      </c>
      <c r="JG36" s="348">
        <f>'Proy 2023 vs 2022'!HO7*JF36</f>
        <v>65659.359780000013</v>
      </c>
      <c r="JM36" s="577">
        <v>1.05</v>
      </c>
      <c r="JN36" s="348">
        <f>'Proy 2023 vs 2022'!HT7*JM36</f>
        <v>65394.865620000011</v>
      </c>
      <c r="JO36" s="348"/>
      <c r="JT36" s="577">
        <v>1.05</v>
      </c>
      <c r="JU36" s="348">
        <f>'Proy 2023 vs 2022'!IC7*JT36</f>
        <v>59982.952680000002</v>
      </c>
      <c r="KA36" s="577">
        <v>1.05</v>
      </c>
      <c r="KB36" s="348">
        <f>'Proy 2023 vs 2022'!IH7*KA36</f>
        <v>60818.177700000007</v>
      </c>
      <c r="KH36" s="577">
        <v>1.05</v>
      </c>
      <c r="KI36" s="348">
        <f>'Proy 2023 vs 2022'!IM7*KH36</f>
        <v>71435.72898</v>
      </c>
      <c r="KO36" s="577">
        <v>1.05</v>
      </c>
      <c r="KP36" s="348">
        <f>'Proy 2023 vs 2022'!IR7*KO36</f>
        <v>111241.72584</v>
      </c>
      <c r="KV36" s="577">
        <v>1.05</v>
      </c>
      <c r="KW36" s="348">
        <f>'Proy 2023 vs 2022'!JA7*KV36</f>
        <v>104007.78108</v>
      </c>
      <c r="KX36">
        <f t="shared" ref="KX36:KX61" si="452">KW36/$KW$65</f>
        <v>3.0580851550765911E-2</v>
      </c>
      <c r="KY36">
        <f t="shared" ref="KY36:KY61" si="453">$KW$67*KX36</f>
        <v>0</v>
      </c>
      <c r="LC36" s="577">
        <v>1.05</v>
      </c>
      <c r="LD36" s="348">
        <f>'Proy 2023 vs 2022'!JF7*LC36</f>
        <v>71853.471900000004</v>
      </c>
      <c r="LE36">
        <f t="shared" ref="LE36:LE61" si="454">LD36/$LD$65</f>
        <v>2.4180084275987477E-2</v>
      </c>
      <c r="LF36" s="108">
        <f t="shared" ref="LF36:LF61" si="455">$LD$67*LE36</f>
        <v>0</v>
      </c>
      <c r="LJ36" s="577">
        <v>1.05</v>
      </c>
      <c r="LK36" s="348">
        <f>'Proy 2023 vs 2022'!JK7*LJ36</f>
        <v>96322.039380000017</v>
      </c>
      <c r="LL36">
        <f t="shared" ref="LL36:LL61" si="456">LK36/$LK$65</f>
        <v>2.3794899744624849E-2</v>
      </c>
      <c r="LM36" s="108">
        <f t="shared" ref="LM36:LM61" si="457">$LK$67*LL36</f>
        <v>0</v>
      </c>
      <c r="LQ36" s="577">
        <v>1.05</v>
      </c>
      <c r="LR36" s="348">
        <f>'Proy 2023 vs 2022'!JP7*LQ36</f>
        <v>123208.18146000002</v>
      </c>
      <c r="LS36">
        <f t="shared" ref="LS36:LS61" si="458">LR36/$LR$65</f>
        <v>2.9745952120551769E-2</v>
      </c>
      <c r="LT36" s="108">
        <f t="shared" ref="LT36:LT61" si="459">$LR$67*LS36</f>
        <v>0</v>
      </c>
      <c r="LX36" s="577">
        <v>1.05</v>
      </c>
      <c r="LY36" s="348">
        <f>'Proy 2023 vs 2022'!JY7*LX36</f>
        <v>140770.62636000002</v>
      </c>
      <c r="LZ36">
        <f t="shared" ref="LZ36:LZ61" si="460">LY36/$LY$65</f>
        <v>2.527022772985817E-2</v>
      </c>
      <c r="MA36" s="348">
        <f t="shared" ref="MA36:MA61" si="461">$LY$67*LZ36</f>
        <v>145718.1016897971</v>
      </c>
      <c r="ME36" s="577">
        <v>1.05</v>
      </c>
      <c r="MF36" s="348">
        <f>'Proy 2023 vs 2022'!KD7*ME36</f>
        <v>159915.36288000003</v>
      </c>
      <c r="MG36">
        <f t="shared" ref="MG36:MG61" si="462">MF36/$MF$65</f>
        <v>2.2840482424819779E-2</v>
      </c>
      <c r="MH36" s="348">
        <f t="shared" ref="MH36:MH61" si="463">$MF$67*MG36</f>
        <v>165588.10288639946</v>
      </c>
      <c r="ML36" s="577">
        <v>1.05</v>
      </c>
      <c r="MM36" s="348">
        <f>'Proy 2023 vs 2022'!KI7*ML36</f>
        <v>214205.97744000002</v>
      </c>
      <c r="MN36">
        <f t="shared" ref="MN36:MN61" si="464">MM36/$MM$65</f>
        <v>2.410204033198524E-2</v>
      </c>
      <c r="MO36" s="348">
        <f t="shared" ref="MO36:MO61" si="465">$MM$67*MN36</f>
        <v>221781.67340911634</v>
      </c>
      <c r="MS36" s="577">
        <v>1.05</v>
      </c>
      <c r="MT36" s="348">
        <f>'Proy 2023 vs 2022'!KN7*MS36</f>
        <v>369685.06848000002</v>
      </c>
      <c r="MU36">
        <f t="shared" ref="MU36:MU61" si="466">MT36/$MT$65</f>
        <v>2.6691706805365117E-2</v>
      </c>
      <c r="MV36" s="348">
        <f t="shared" ref="MV36:MV61" si="467">$MT$67*MU36</f>
        <v>382666.18818233605</v>
      </c>
      <c r="MZ36" s="577">
        <v>1.05</v>
      </c>
      <c r="NA36" s="348">
        <f>'Proy 2023 vs 2022'!KS7*MZ36</f>
        <v>109778.60712000002</v>
      </c>
      <c r="NB36">
        <f t="shared" ref="NB36:NB61" si="468">NA36/$NA$65</f>
        <v>2.7058603884911353E-2</v>
      </c>
      <c r="NC36" s="348">
        <f t="shared" ref="NC36:NC61" si="469">$NA$67*NB36</f>
        <v>113687.30192364799</v>
      </c>
      <c r="NG36" s="577">
        <v>1.05</v>
      </c>
      <c r="NH36" s="348">
        <f>'Tabla de Proyecciones'!NH36*NG36</f>
        <v>79664.350814999998</v>
      </c>
      <c r="NN36" s="577">
        <v>1.05</v>
      </c>
      <c r="NO36" s="348">
        <f>'Tabla de Proyecciones'!NO36*NN36</f>
        <v>76373.996474999993</v>
      </c>
      <c r="NU36" s="577">
        <v>1.05</v>
      </c>
      <c r="NV36" s="348">
        <f>'Tabla de Proyecciones'!NV36*NU36</f>
        <v>67713.080399999992</v>
      </c>
      <c r="OB36" s="577">
        <v>1.05</v>
      </c>
      <c r="OC36" s="348">
        <f>'Tabla de Proyecciones'!OC36*OB36</f>
        <v>69573.108989999993</v>
      </c>
      <c r="OI36" s="577">
        <v>1.05</v>
      </c>
      <c r="OJ36" s="348">
        <f>'Tabla de Proyecciones'!OJ36*OI36</f>
        <v>68241.559364999994</v>
      </c>
    </row>
    <row r="37" spans="1:422">
      <c r="A37" s="598" t="s">
        <v>343</v>
      </c>
      <c r="G37" s="577">
        <v>1.05</v>
      </c>
      <c r="H37" s="348">
        <f>'Proy 2023 vs 2022'!D8*G37</f>
        <v>66210.552240000005</v>
      </c>
      <c r="N37" s="577">
        <v>1.05</v>
      </c>
      <c r="O37" s="348">
        <f>'Proy 2023 vs 2022'!I8*N37</f>
        <v>54720.805229999998</v>
      </c>
      <c r="U37" s="577">
        <v>1.1200000000000001</v>
      </c>
      <c r="V37" s="348">
        <f>'Proy 2023 vs 2022'!N8*U37</f>
        <v>73050.532800000015</v>
      </c>
      <c r="AB37" s="577">
        <v>1.05</v>
      </c>
      <c r="AC37" s="348">
        <f>'Proy 2023 vs 2022'!S8*AB37</f>
        <v>81369.506400000013</v>
      </c>
      <c r="AI37" s="577">
        <v>1.05</v>
      </c>
      <c r="AJ37" s="348">
        <f>'Proy 2023 vs 2022'!AB8*AI37</f>
        <v>80056.132800000007</v>
      </c>
      <c r="AP37" s="577">
        <v>1.05</v>
      </c>
      <c r="AQ37" s="348">
        <f>'Proy 2023 vs 2022'!AG8*AP37</f>
        <v>73521.220499999996</v>
      </c>
      <c r="AW37" s="577">
        <v>1.05</v>
      </c>
      <c r="AX37" s="348">
        <f>[1]Hoja1!D6</f>
        <v>13551</v>
      </c>
      <c r="BD37" s="577">
        <v>1.05</v>
      </c>
      <c r="BE37" s="348">
        <f>[1]Hoja1!E6</f>
        <v>18067.990000000002</v>
      </c>
      <c r="BK37" s="577">
        <v>1.05</v>
      </c>
      <c r="BL37" s="348">
        <f>[1]Hoja1!G6</f>
        <v>8273.56</v>
      </c>
      <c r="BR37" s="577">
        <v>1.05</v>
      </c>
      <c r="BS37" s="348">
        <f>[1]Hoja1!H6</f>
        <v>9054.74</v>
      </c>
      <c r="BY37" s="577">
        <v>1.05</v>
      </c>
      <c r="BZ37" s="348">
        <f>[1]Hoja1!I6</f>
        <v>12134.65</v>
      </c>
      <c r="CF37" s="577">
        <v>1.05</v>
      </c>
      <c r="CG37" s="348">
        <f>[1]Hoja1!J6</f>
        <v>23152.31</v>
      </c>
      <c r="CM37" s="577">
        <v>1.05</v>
      </c>
      <c r="CN37" s="348">
        <f>[1]Hoja1!K6</f>
        <v>102648.17</v>
      </c>
      <c r="CT37" s="577">
        <v>1.05</v>
      </c>
      <c r="CU37" s="348">
        <f>'Proy 2023 vs 2022'!CC8*CT37</f>
        <v>82726.887600000002</v>
      </c>
      <c r="DA37" s="577">
        <v>1.05</v>
      </c>
      <c r="DB37" s="348">
        <f>'Proy 2023 vs 2022'!CH8*DA37</f>
        <v>94280.63526000001</v>
      </c>
      <c r="DH37" s="577">
        <v>1.05</v>
      </c>
      <c r="DI37" s="348">
        <f>'Proy 2023 vs 2022'!CM8*DH37</f>
        <v>91312.866540000003</v>
      </c>
      <c r="DO37" s="577">
        <v>1.05</v>
      </c>
      <c r="DP37" s="348">
        <f>'Proy 2023 vs 2022'!CR8*DO37</f>
        <v>129209.62698000002</v>
      </c>
      <c r="DV37" s="577">
        <v>1.02</v>
      </c>
      <c r="DW37" s="348">
        <f>'Proy 2023 vs 2022'!DB8*DV37</f>
        <v>97251.539328000013</v>
      </c>
      <c r="EC37" s="577">
        <v>1.02</v>
      </c>
      <c r="ED37" s="348">
        <f>'Proy 2023 vs 2022'!DG8*EC37</f>
        <v>112567.80016800003</v>
      </c>
      <c r="EJ37" s="577">
        <v>1.02</v>
      </c>
      <c r="EK37" s="348">
        <f>'Proy 2023 vs 2022'!DL8*EJ37</f>
        <v>93539.698128000018</v>
      </c>
      <c r="EQ37" s="577">
        <v>1.05</v>
      </c>
      <c r="ER37" s="348">
        <f>'Proy 2023 vs 2022'!DQ8*EQ37</f>
        <v>92206.594620000018</v>
      </c>
      <c r="EX37" s="577">
        <v>1.05</v>
      </c>
      <c r="EY37" s="348">
        <f>'Proy 2023 vs 2022'!DZ8*EX37</f>
        <v>78196.875119999997</v>
      </c>
      <c r="FE37" s="577">
        <v>1.05</v>
      </c>
      <c r="FF37" s="348">
        <f>'Proy 2023 vs 2022'!EE8*FE37</f>
        <v>93875.853960000008</v>
      </c>
      <c r="FL37" s="577">
        <v>1.05</v>
      </c>
      <c r="FM37" s="348">
        <f>'Proy 2023 vs 2022'!EJ8*FL37</f>
        <v>86279.67558000001</v>
      </c>
      <c r="FS37" s="577">
        <v>1.05</v>
      </c>
      <c r="FT37" s="348">
        <f>'Proy 2023 vs 2022'!EO8*FS37</f>
        <v>77806.132740000001</v>
      </c>
      <c r="FZ37" s="577">
        <v>1.05</v>
      </c>
      <c r="GA37" s="348">
        <f>'Proy 2023 vs 2022'!ET8*FZ37</f>
        <v>85890.04452000001</v>
      </c>
      <c r="GG37" s="577">
        <v>1.05</v>
      </c>
      <c r="GH37" s="348">
        <f>'Proy 2023 vs 2022'!FD8*GG37</f>
        <v>90596.439360000004</v>
      </c>
      <c r="GN37" s="577">
        <v>1.05</v>
      </c>
      <c r="GO37" s="348">
        <f>'Proy 2023 vs 2022'!FI8*GN37</f>
        <v>88855.012260000003</v>
      </c>
      <c r="GU37" s="577">
        <v>1.05</v>
      </c>
      <c r="GV37" s="348">
        <f>'Proy 2023 vs 2022'!FN8*GU37</f>
        <v>72608.63652</v>
      </c>
      <c r="HB37" s="577">
        <v>1.05</v>
      </c>
      <c r="HC37" s="348">
        <f>'Proy 2023 vs 2022'!FS8*HB37</f>
        <v>80669.131199999989</v>
      </c>
      <c r="HI37" s="577">
        <v>1.05</v>
      </c>
      <c r="HJ37" s="348">
        <f>'Proy 2023 vs 2022'!GB8*HI37</f>
        <v>67436.042939999999</v>
      </c>
      <c r="HP37" s="577">
        <v>1.05</v>
      </c>
      <c r="HQ37" s="348">
        <f>'Proy 2023 vs 2022'!GG8*HP37</f>
        <v>71275.313340000008</v>
      </c>
      <c r="HW37" s="577">
        <v>1.05</v>
      </c>
      <c r="HX37" s="348">
        <f>'Proy 2023 vs 2022'!GL8*HW37</f>
        <v>71780.374260000011</v>
      </c>
      <c r="ID37" s="577">
        <v>1.05</v>
      </c>
      <c r="IE37" s="348">
        <f>'Proy 2023 vs 2022'!GQ8*ID37</f>
        <v>78142.125600000014</v>
      </c>
      <c r="IK37" s="577">
        <v>1.05</v>
      </c>
      <c r="IL37" s="348">
        <f>'Proy 2023 vs 2022'!GZ8*IK37</f>
        <v>81146.012220000004</v>
      </c>
      <c r="IR37" s="577">
        <v>1.05</v>
      </c>
      <c r="IS37" s="348">
        <f>'Proy 2023 vs 2022'!HE8*IR37</f>
        <v>63836.17128000001</v>
      </c>
      <c r="IY37" s="577">
        <v>1.05</v>
      </c>
      <c r="IZ37" s="348">
        <f>'Proy 2023 vs 2022'!HJ8*IY37</f>
        <v>85557.941279999999</v>
      </c>
      <c r="JF37" s="577">
        <v>1.05</v>
      </c>
      <c r="JG37" s="348">
        <f>'Proy 2023 vs 2022'!HO8*JF37</f>
        <v>73253.077380000002</v>
      </c>
      <c r="JM37" s="577">
        <v>1.05</v>
      </c>
      <c r="JN37" s="348">
        <f>'Proy 2023 vs 2022'!HT8*JM37</f>
        <v>66080.720160000012</v>
      </c>
      <c r="JO37" s="348"/>
      <c r="JT37" s="577">
        <v>1.05</v>
      </c>
      <c r="JU37" s="348">
        <f>'Proy 2023 vs 2022'!IC8*JT37</f>
        <v>62223.181020000004</v>
      </c>
      <c r="KA37" s="577">
        <v>1.05</v>
      </c>
      <c r="KB37" s="348">
        <f>'Proy 2023 vs 2022'!IH8*KA37</f>
        <v>71380.548540000003</v>
      </c>
      <c r="KH37" s="577">
        <v>1.05</v>
      </c>
      <c r="KI37" s="348">
        <f>'Proy 2023 vs 2022'!IM8*KH37</f>
        <v>81194.978340000001</v>
      </c>
      <c r="KO37" s="577">
        <v>1.05</v>
      </c>
      <c r="KP37" s="348">
        <f>'Proy 2023 vs 2022'!IR8*KO37</f>
        <v>128891.3472</v>
      </c>
      <c r="KV37" s="577">
        <v>1.05</v>
      </c>
      <c r="KW37" s="348">
        <f>'Proy 2023 vs 2022'!JA8*KV37</f>
        <v>105939.76554000001</v>
      </c>
      <c r="KX37">
        <f t="shared" si="452"/>
        <v>3.1148902607678691E-2</v>
      </c>
      <c r="KY37">
        <f t="shared" si="453"/>
        <v>0</v>
      </c>
      <c r="LC37" s="577">
        <v>1.05</v>
      </c>
      <c r="LD37" s="348">
        <f>'Proy 2023 vs 2022'!JF8*LC37</f>
        <v>71481.542580000023</v>
      </c>
      <c r="LE37">
        <f t="shared" si="454"/>
        <v>2.4054922859781641E-2</v>
      </c>
      <c r="LF37" s="108">
        <f t="shared" si="455"/>
        <v>0</v>
      </c>
      <c r="LJ37" s="577">
        <v>1.05</v>
      </c>
      <c r="LK37" s="348">
        <f>'Proy 2023 vs 2022'!JK8*LJ37</f>
        <v>101270.81538000003</v>
      </c>
      <c r="LL37">
        <f t="shared" si="456"/>
        <v>2.5017419840093844E-2</v>
      </c>
      <c r="LM37" s="108">
        <f t="shared" si="457"/>
        <v>0</v>
      </c>
      <c r="LQ37" s="577">
        <v>1.05</v>
      </c>
      <c r="LR37" s="348">
        <f>'Proy 2023 vs 2022'!JP8*LQ37</f>
        <v>128212.64820000003</v>
      </c>
      <c r="LS37">
        <f t="shared" si="458"/>
        <v>3.0954172437359727E-2</v>
      </c>
      <c r="LT37" s="108">
        <f t="shared" si="459"/>
        <v>0</v>
      </c>
      <c r="LX37" s="577">
        <v>1.05</v>
      </c>
      <c r="LY37" s="348">
        <f>'Proy 2023 vs 2022'!JY8*LX37</f>
        <v>156533.05668000004</v>
      </c>
      <c r="LZ37">
        <f t="shared" si="460"/>
        <v>2.8099796753326012E-2</v>
      </c>
      <c r="MA37" s="348">
        <f t="shared" si="461"/>
        <v>162034.51288750104</v>
      </c>
      <c r="ME37" s="577">
        <v>1.05</v>
      </c>
      <c r="MF37" s="348">
        <f>'Proy 2023 vs 2022'!KD8*ME37</f>
        <v>178578.97512000002</v>
      </c>
      <c r="MG37">
        <f t="shared" si="462"/>
        <v>2.550617945151042E-2</v>
      </c>
      <c r="MH37" s="348">
        <f t="shared" si="463"/>
        <v>184913.77671892589</v>
      </c>
      <c r="ML37" s="577">
        <v>1.05</v>
      </c>
      <c r="MM37" s="348">
        <f>'Proy 2023 vs 2022'!KI8*ML37</f>
        <v>209751.53472</v>
      </c>
      <c r="MN37">
        <f t="shared" si="464"/>
        <v>2.3600835093097679E-2</v>
      </c>
      <c r="MO37" s="348">
        <f t="shared" si="465"/>
        <v>217169.69305098942</v>
      </c>
      <c r="MS37" s="577">
        <v>1.05</v>
      </c>
      <c r="MT37" s="348">
        <f>'Proy 2023 vs 2022'!KN8*MS37</f>
        <v>347889.81864000001</v>
      </c>
      <c r="MU37">
        <f t="shared" si="466"/>
        <v>2.511806353956891E-2</v>
      </c>
      <c r="MV37" s="348">
        <f t="shared" si="467"/>
        <v>360105.62004511984</v>
      </c>
      <c r="MZ37" s="577">
        <v>1.05</v>
      </c>
      <c r="NA37" s="348">
        <f>'Proy 2023 vs 2022'!KS8*MZ37</f>
        <v>92029.937999999995</v>
      </c>
      <c r="NB37">
        <f t="shared" si="468"/>
        <v>2.2683851646731937E-2</v>
      </c>
      <c r="NC37" s="348">
        <f t="shared" si="469"/>
        <v>95306.68699397688</v>
      </c>
      <c r="NG37" s="577">
        <v>1.05</v>
      </c>
      <c r="NH37" s="348">
        <f>'Tabla de Proyecciones'!NH37*NG37</f>
        <v>79067.280285000001</v>
      </c>
      <c r="NN37" s="577">
        <v>1.05</v>
      </c>
      <c r="NO37" s="348">
        <f>'Tabla de Proyecciones'!NO37*NN37</f>
        <v>90173.869484999988</v>
      </c>
      <c r="NU37" s="577">
        <v>1.05</v>
      </c>
      <c r="NV37" s="348">
        <f>'Tabla de Proyecciones'!NV37*NU37</f>
        <v>82587.186779999989</v>
      </c>
      <c r="OB37" s="577">
        <v>1.05</v>
      </c>
      <c r="OC37" s="348">
        <f>'Tabla de Proyecciones'!OC37*OB37</f>
        <v>69398.693490000005</v>
      </c>
      <c r="OI37" s="577">
        <v>1.05</v>
      </c>
      <c r="OJ37" s="348">
        <f>'Tabla de Proyecciones'!OJ37*OI37</f>
        <v>69135.954929999993</v>
      </c>
    </row>
    <row r="38" spans="1:422">
      <c r="A38" s="598" t="s">
        <v>344</v>
      </c>
      <c r="G38" s="577">
        <v>1.05</v>
      </c>
      <c r="H38" s="348">
        <f>'Proy 2023 vs 2022'!D9*G38</f>
        <v>50299.836720000007</v>
      </c>
      <c r="N38" s="577">
        <v>1.05</v>
      </c>
      <c r="O38" s="348">
        <f>'Proy 2023 vs 2022'!I9*N38</f>
        <v>38316.867750000005</v>
      </c>
      <c r="U38" s="577">
        <v>1.1200000000000001</v>
      </c>
      <c r="V38" s="348">
        <f>'Proy 2023 vs 2022'!N9*U38</f>
        <v>67889.920000000013</v>
      </c>
      <c r="AB38" s="577">
        <v>1.05</v>
      </c>
      <c r="AC38" s="348">
        <f>'Proy 2023 vs 2022'!S9*AB38</f>
        <v>32656.365000000002</v>
      </c>
      <c r="AI38" s="577">
        <v>1.05</v>
      </c>
      <c r="AJ38" s="348">
        <f>'Proy 2023 vs 2022'!AB9*AI38</f>
        <v>32047.7955</v>
      </c>
      <c r="AP38" s="577">
        <v>1.05</v>
      </c>
      <c r="AQ38" s="348">
        <f>'Proy 2023 vs 2022'!AG9*AP38</f>
        <v>42221.570999999996</v>
      </c>
      <c r="AW38" s="577">
        <v>1.05</v>
      </c>
      <c r="AX38" s="348">
        <f>[1]Hoja1!D7</f>
        <v>7461.04</v>
      </c>
      <c r="BD38" s="577">
        <v>1.05</v>
      </c>
      <c r="BE38" s="348">
        <f>[1]Hoja1!E7</f>
        <v>8171.61</v>
      </c>
      <c r="BK38" s="577">
        <v>1.05</v>
      </c>
      <c r="BL38" s="348">
        <f>[1]Hoja1!G7</f>
        <v>4588.1099999999997</v>
      </c>
      <c r="BR38" s="577">
        <v>1.05</v>
      </c>
      <c r="BS38" s="348">
        <f>[1]Hoja1!H7</f>
        <v>4685.76</v>
      </c>
      <c r="BY38" s="577">
        <v>1.05</v>
      </c>
      <c r="BZ38" s="348">
        <f>[1]Hoja1!I7</f>
        <v>6306.98</v>
      </c>
      <c r="CF38" s="577">
        <v>1.05</v>
      </c>
      <c r="CG38" s="348">
        <f>[1]Hoja1!J7</f>
        <v>11780.05</v>
      </c>
      <c r="CM38" s="577">
        <v>1.05</v>
      </c>
      <c r="CN38" s="348">
        <f>[1]Hoja1!K7</f>
        <v>51676.25</v>
      </c>
      <c r="CT38" s="577">
        <v>1.05</v>
      </c>
      <c r="CU38" s="348">
        <f>'Proy 2023 vs 2022'!CC9*CT38</f>
        <v>52372.928160000003</v>
      </c>
      <c r="DA38" s="577">
        <v>1.05</v>
      </c>
      <c r="DB38" s="348">
        <f>'Proy 2023 vs 2022'!CH9*DA38</f>
        <v>58835.163240000009</v>
      </c>
      <c r="DH38" s="577">
        <v>1.05</v>
      </c>
      <c r="DI38" s="348">
        <f>'Proy 2023 vs 2022'!CM9*DH38</f>
        <v>61724.890079999997</v>
      </c>
      <c r="DO38" s="577">
        <v>1.05</v>
      </c>
      <c r="DP38" s="348">
        <f>'Proy 2023 vs 2022'!CR9*DO38</f>
        <v>73513.058220000006</v>
      </c>
      <c r="DV38" s="577">
        <v>1.02</v>
      </c>
      <c r="DW38" s="348">
        <f>'Proy 2023 vs 2022'!DB9*DV38</f>
        <v>63026.435663999997</v>
      </c>
      <c r="EC38" s="577">
        <v>1.02</v>
      </c>
      <c r="ED38" s="348">
        <f>'Proy 2023 vs 2022'!DG9*EC38</f>
        <v>68924.32495200001</v>
      </c>
      <c r="EJ38" s="577">
        <v>1.02</v>
      </c>
      <c r="EK38" s="348">
        <f>'Proy 2023 vs 2022'!DL9*EJ38</f>
        <v>46177.463663999995</v>
      </c>
      <c r="EQ38" s="577">
        <v>1.05</v>
      </c>
      <c r="ER38" s="348">
        <f>'Proy 2023 vs 2022'!DQ9*EQ38</f>
        <v>46057.387320000009</v>
      </c>
      <c r="EX38" s="577">
        <v>1.05</v>
      </c>
      <c r="EY38" s="348">
        <f>'Proy 2023 vs 2022'!DZ9*EX38</f>
        <v>60566.735880000007</v>
      </c>
      <c r="FE38" s="577">
        <v>1.05</v>
      </c>
      <c r="FF38" s="348">
        <f>'Proy 2023 vs 2022'!EE9*FE38</f>
        <v>51976.164240000006</v>
      </c>
      <c r="FL38" s="577">
        <v>1.05</v>
      </c>
      <c r="FM38" s="348">
        <f>'Proy 2023 vs 2022'!EJ9*FL38</f>
        <v>56848.939559999999</v>
      </c>
      <c r="FS38" s="577">
        <v>1.05</v>
      </c>
      <c r="FT38" s="348">
        <f>'Proy 2023 vs 2022'!EO9*FS38</f>
        <v>64884.021300000015</v>
      </c>
      <c r="FZ38" s="577">
        <v>1.05</v>
      </c>
      <c r="GA38" s="348">
        <f>'Proy 2023 vs 2022'!ET9*FZ38</f>
        <v>52724.604240000008</v>
      </c>
      <c r="GG38" s="577">
        <v>1.05</v>
      </c>
      <c r="GH38" s="348">
        <f>'Proy 2023 vs 2022'!FD9*GG38</f>
        <v>93185.293320000026</v>
      </c>
      <c r="GN38" s="577">
        <v>1.05</v>
      </c>
      <c r="GO38" s="348">
        <f>'Proy 2023 vs 2022'!FI9*GN38</f>
        <v>67841.119080000004</v>
      </c>
      <c r="GU38" s="577">
        <v>1.05</v>
      </c>
      <c r="GV38" s="348">
        <f>'Proy 2023 vs 2022'!FN9*GU38</f>
        <v>61139.451240000009</v>
      </c>
      <c r="HB38" s="577">
        <v>1.05</v>
      </c>
      <c r="HC38" s="348">
        <f>'Proy 2023 vs 2022'!FS9*HB38</f>
        <v>65998.130940000003</v>
      </c>
      <c r="HI38" s="577">
        <v>1.05</v>
      </c>
      <c r="HJ38" s="348">
        <f>'Proy 2023 vs 2022'!GB9*HI38</f>
        <v>50899.680720000004</v>
      </c>
      <c r="HP38" s="577">
        <v>1.05</v>
      </c>
      <c r="HQ38" s="348">
        <f>'Proy 2023 vs 2022'!GG9*HP38</f>
        <v>48251.042280000001</v>
      </c>
      <c r="HW38" s="577">
        <v>1.05</v>
      </c>
      <c r="HX38" s="348">
        <f>'Proy 2023 vs 2022'!GL9*HW38</f>
        <v>45254.299859999992</v>
      </c>
      <c r="ID38" s="577">
        <v>1.05</v>
      </c>
      <c r="IE38" s="348">
        <f>'Proy 2023 vs 2022'!GQ9*ID38</f>
        <v>64549.899539999999</v>
      </c>
      <c r="IK38" s="577">
        <v>1.05</v>
      </c>
      <c r="IL38" s="348">
        <f>'Proy 2023 vs 2022'!GZ9*IK38</f>
        <v>56315.324520000009</v>
      </c>
      <c r="IR38" s="577">
        <v>1.05</v>
      </c>
      <c r="IS38" s="348">
        <f>'Proy 2023 vs 2022'!HE9*IR38</f>
        <v>48634.549740000009</v>
      </c>
      <c r="IY38" s="577">
        <v>1.05</v>
      </c>
      <c r="IZ38" s="348">
        <f>'Proy 2023 vs 2022'!HJ9*IY38</f>
        <v>49741.435800000014</v>
      </c>
      <c r="JF38" s="577">
        <v>1.05</v>
      </c>
      <c r="JG38" s="348">
        <f>'Proy 2023 vs 2022'!HO9*JF38</f>
        <v>42821.098740000001</v>
      </c>
      <c r="JM38" s="577">
        <v>1.05</v>
      </c>
      <c r="JN38" s="348">
        <f>'Proy 2023 vs 2022'!HT9*JM38</f>
        <v>45382.952160000001</v>
      </c>
      <c r="JO38" s="348"/>
      <c r="JT38" s="577">
        <v>1.05</v>
      </c>
      <c r="JU38" s="348">
        <f>'Proy 2023 vs 2022'!IC9*JT38</f>
        <v>47857.158720000007</v>
      </c>
      <c r="KA38" s="577">
        <v>1.05</v>
      </c>
      <c r="KB38" s="348">
        <f>'Proy 2023 vs 2022'!IH9*KA38</f>
        <v>47673.836280000003</v>
      </c>
      <c r="KH38" s="577">
        <v>1.05</v>
      </c>
      <c r="KI38" s="348">
        <f>'Proy 2023 vs 2022'!IM9*KH38</f>
        <v>54488.836080000008</v>
      </c>
      <c r="KO38" s="577">
        <v>1.05</v>
      </c>
      <c r="KP38" s="348">
        <f>'Proy 2023 vs 2022'!IR9*KO38</f>
        <v>98589.461040000009</v>
      </c>
      <c r="KV38" s="577">
        <v>1.05</v>
      </c>
      <c r="KW38" s="348">
        <f>'Proy 2023 vs 2022'!JA9*KV38</f>
        <v>72953.100360000011</v>
      </c>
      <c r="KX38">
        <f t="shared" si="452"/>
        <v>2.1450009884945883E-2</v>
      </c>
      <c r="KY38">
        <f t="shared" si="453"/>
        <v>0</v>
      </c>
      <c r="LC38" s="577">
        <v>1.05</v>
      </c>
      <c r="LD38" s="348">
        <f>'Proy 2023 vs 2022'!JF9*LC38</f>
        <v>57324.913380000005</v>
      </c>
      <c r="LE38">
        <f t="shared" si="454"/>
        <v>1.9290943081653404E-2</v>
      </c>
      <c r="LF38" s="108">
        <f t="shared" si="455"/>
        <v>0</v>
      </c>
      <c r="LJ38" s="577">
        <v>1.05</v>
      </c>
      <c r="LK38" s="348">
        <f>'Proy 2023 vs 2022'!JK9*LJ38</f>
        <v>74952.773280000009</v>
      </c>
      <c r="LL38">
        <f t="shared" si="456"/>
        <v>1.8515946477660597E-2</v>
      </c>
      <c r="LM38" s="108">
        <f t="shared" si="457"/>
        <v>0</v>
      </c>
      <c r="LQ38" s="577">
        <v>1.05</v>
      </c>
      <c r="LR38" s="348">
        <f>'Proy 2023 vs 2022'!JP9*LQ38</f>
        <v>89986.653539999999</v>
      </c>
      <c r="LS38">
        <f t="shared" si="458"/>
        <v>2.172533232753324E-2</v>
      </c>
      <c r="LT38" s="108">
        <f t="shared" si="459"/>
        <v>0</v>
      </c>
      <c r="LX38" s="577">
        <v>1.05</v>
      </c>
      <c r="LY38" s="348">
        <f>'Proy 2023 vs 2022'!JY9*LX38</f>
        <v>100543.98900000002</v>
      </c>
      <c r="LZ38">
        <f t="shared" si="460"/>
        <v>1.8049003294200835E-2</v>
      </c>
      <c r="MA38" s="348">
        <f t="shared" si="461"/>
        <v>104077.67296518151</v>
      </c>
      <c r="ME38" s="577">
        <v>1.05</v>
      </c>
      <c r="MF38" s="348">
        <f>'Proy 2023 vs 2022'!KD9*ME38</f>
        <v>131580.38712</v>
      </c>
      <c r="MG38">
        <f t="shared" si="462"/>
        <v>1.8793438387283371E-2</v>
      </c>
      <c r="MH38" s="348">
        <f t="shared" si="463"/>
        <v>136247.98948559174</v>
      </c>
      <c r="ML38" s="577">
        <v>1.05</v>
      </c>
      <c r="MM38" s="348">
        <f>'Proy 2023 vs 2022'!KI9*ML38</f>
        <v>186724.48704000001</v>
      </c>
      <c r="MN38">
        <f t="shared" si="464"/>
        <v>2.1009876434787762E-2</v>
      </c>
      <c r="MO38" s="348">
        <f t="shared" si="465"/>
        <v>193328.26141039759</v>
      </c>
      <c r="MS38" s="577">
        <v>1.05</v>
      </c>
      <c r="MT38" s="348">
        <f>'Proy 2023 vs 2022'!KN9*MS38</f>
        <v>314061.71159999998</v>
      </c>
      <c r="MU38">
        <f t="shared" si="466"/>
        <v>2.267563350417505E-2</v>
      </c>
      <c r="MV38" s="348">
        <f t="shared" si="467"/>
        <v>325089.67301851936</v>
      </c>
      <c r="MZ38" s="577">
        <v>1.05</v>
      </c>
      <c r="NA38" s="348">
        <f>'Proy 2023 vs 2022'!KS9*MZ38</f>
        <v>89073.926760000002</v>
      </c>
      <c r="NB38">
        <f t="shared" si="468"/>
        <v>2.1955243957848872E-2</v>
      </c>
      <c r="NC38" s="348">
        <f t="shared" si="469"/>
        <v>92245.426233360529</v>
      </c>
      <c r="NG38" s="577">
        <v>1.05</v>
      </c>
      <c r="NH38" s="348">
        <f>'Tabla de Proyecciones'!NH38*NG38</f>
        <v>62528.894085</v>
      </c>
      <c r="NN38" s="577">
        <v>1.05</v>
      </c>
      <c r="NO38" s="348">
        <f>'Tabla de Proyecciones'!NO38*NN38</f>
        <v>55579.824614999998</v>
      </c>
      <c r="NU38" s="577">
        <v>1.05</v>
      </c>
      <c r="NV38" s="348">
        <f>'Tabla de Proyecciones'!NV38*NU38</f>
        <v>41550.482505</v>
      </c>
      <c r="OB38" s="577">
        <v>1.05</v>
      </c>
      <c r="OC38" s="348">
        <f>'Tabla de Proyecciones'!OC38*OB38</f>
        <v>37596.79161</v>
      </c>
      <c r="OI38" s="577">
        <v>1.05</v>
      </c>
      <c r="OJ38" s="348">
        <f>'Tabla de Proyecciones'!OJ38*OI38</f>
        <v>45299.680124999999</v>
      </c>
    </row>
    <row r="39" spans="1:422">
      <c r="A39" s="598" t="s">
        <v>345</v>
      </c>
      <c r="G39" s="577">
        <v>1.05</v>
      </c>
      <c r="H39" s="348">
        <f>'Proy 2023 vs 2022'!D10*G39</f>
        <v>57797.695200000002</v>
      </c>
      <c r="N39" s="577">
        <v>1.05</v>
      </c>
      <c r="O39" s="348">
        <f>'Proy 2023 vs 2022'!I10*N39</f>
        <v>53388.582869999998</v>
      </c>
      <c r="U39" s="577">
        <v>1.1200000000000001</v>
      </c>
      <c r="V39" s="348">
        <f>'Proy 2023 vs 2022'!N10*U39</f>
        <v>62137.627999999997</v>
      </c>
      <c r="AB39" s="577">
        <v>1.05</v>
      </c>
      <c r="AC39" s="348">
        <f>'Proy 2023 vs 2022'!S10*AB39</f>
        <v>51493.064700000003</v>
      </c>
      <c r="AI39" s="577">
        <v>1.05</v>
      </c>
      <c r="AJ39" s="348">
        <f>'Proy 2023 vs 2022'!AB10*AI39</f>
        <v>53871.706350000008</v>
      </c>
      <c r="AP39" s="577">
        <v>1.05</v>
      </c>
      <c r="AQ39" s="348">
        <f>'Proy 2023 vs 2022'!AG10*AP39</f>
        <v>60100.320000000007</v>
      </c>
      <c r="AW39" s="577">
        <v>1.05</v>
      </c>
      <c r="AX39" s="348">
        <f>[1]Hoja1!D8</f>
        <v>9345.66</v>
      </c>
      <c r="BD39" s="577">
        <v>1.05</v>
      </c>
      <c r="BE39" s="348">
        <f>[1]Hoja1!E8</f>
        <v>10235.719999999999</v>
      </c>
      <c r="BK39" s="577">
        <v>1.05</v>
      </c>
      <c r="BL39" s="348">
        <f>[1]Hoja1!G8</f>
        <v>7761.87</v>
      </c>
      <c r="BR39" s="577">
        <v>1.05</v>
      </c>
      <c r="BS39" s="348">
        <f>[1]Hoja1!H8</f>
        <v>6927.12</v>
      </c>
      <c r="BY39" s="577">
        <v>1.05</v>
      </c>
      <c r="BZ39" s="348">
        <f>[1]Hoja1!I8</f>
        <v>12594.63</v>
      </c>
      <c r="CF39" s="577">
        <v>1.05</v>
      </c>
      <c r="CG39" s="348">
        <f>[1]Hoja1!J8</f>
        <v>18103.810000000001</v>
      </c>
      <c r="CM39" s="577">
        <v>1.05</v>
      </c>
      <c r="CN39" s="348">
        <f>[1]Hoja1!K8</f>
        <v>85034.38</v>
      </c>
      <c r="CT39" s="577">
        <v>1.05</v>
      </c>
      <c r="CU39" s="348">
        <f>'Proy 2023 vs 2022'!CC10*CT39</f>
        <v>69105.857940000016</v>
      </c>
      <c r="DA39" s="577">
        <v>1.05</v>
      </c>
      <c r="DB39" s="348">
        <f>'Proy 2023 vs 2022'!CH10*DA39</f>
        <v>71552.066040000005</v>
      </c>
      <c r="DH39" s="577">
        <v>1.05</v>
      </c>
      <c r="DI39" s="348">
        <f>'Proy 2023 vs 2022'!CM10*DH39</f>
        <v>78482.121480000016</v>
      </c>
      <c r="DO39" s="577">
        <v>1.05</v>
      </c>
      <c r="DP39" s="348">
        <f>'Proy 2023 vs 2022'!CR10*DO39</f>
        <v>103159.6398</v>
      </c>
      <c r="DV39" s="577">
        <v>1.02</v>
      </c>
      <c r="DW39" s="348">
        <f>'Proy 2023 vs 2022'!DB10*DV39</f>
        <v>88259.93863199999</v>
      </c>
      <c r="EC39" s="577">
        <v>1.02</v>
      </c>
      <c r="ED39" s="348">
        <f>'Proy 2023 vs 2022'!DG10*EC39</f>
        <v>105950.367792</v>
      </c>
      <c r="EJ39" s="577">
        <v>1.02</v>
      </c>
      <c r="EK39" s="348">
        <f>'Proy 2023 vs 2022'!DL10*EJ39</f>
        <v>78181.268039999995</v>
      </c>
      <c r="EQ39" s="577">
        <v>1.05</v>
      </c>
      <c r="ER39" s="348">
        <f>'Proy 2023 vs 2022'!DQ10*EQ39</f>
        <v>78649.454519999999</v>
      </c>
      <c r="EX39" s="577">
        <v>1.05</v>
      </c>
      <c r="EY39" s="348">
        <f>'Proy 2023 vs 2022'!DZ10*EX39</f>
        <v>80976.252420000004</v>
      </c>
      <c r="FE39" s="577">
        <v>1.05</v>
      </c>
      <c r="FF39" s="348">
        <f>'Proy 2023 vs 2022'!EE10*FE39</f>
        <v>63841.036140000011</v>
      </c>
      <c r="FL39" s="577">
        <v>1.05</v>
      </c>
      <c r="FM39" s="348">
        <f>'Proy 2023 vs 2022'!EJ10*FL39</f>
        <v>84556.721340000004</v>
      </c>
      <c r="FS39" s="577">
        <v>1.05</v>
      </c>
      <c r="FT39" s="348">
        <f>'Proy 2023 vs 2022'!EO10*FS39</f>
        <v>76217.704920000018</v>
      </c>
      <c r="FZ39" s="577">
        <v>1.05</v>
      </c>
      <c r="GA39" s="348">
        <f>'Proy 2023 vs 2022'!ET10*FZ39</f>
        <v>85713.877619999999</v>
      </c>
      <c r="GG39" s="577">
        <v>1.05</v>
      </c>
      <c r="GH39" s="348">
        <f>'Proy 2023 vs 2022'!FD10*GG39</f>
        <v>84173.996339999998</v>
      </c>
      <c r="GN39" s="577">
        <v>1.05</v>
      </c>
      <c r="GO39" s="348">
        <f>'Proy 2023 vs 2022'!FI10*GN39</f>
        <v>63715.649760000008</v>
      </c>
      <c r="GU39" s="577">
        <v>1.05</v>
      </c>
      <c r="GV39" s="348">
        <f>'Proy 2023 vs 2022'!FN10*GU39</f>
        <v>72720.834480000005</v>
      </c>
      <c r="HB39" s="577">
        <v>1.05</v>
      </c>
      <c r="HC39" s="348">
        <f>'Proy 2023 vs 2022'!FS10*HB39</f>
        <v>59304.605220000005</v>
      </c>
      <c r="HI39" s="577">
        <v>1.05</v>
      </c>
      <c r="HJ39" s="348">
        <f>'Proy 2023 vs 2022'!GB10*HI39</f>
        <v>68757.878700000016</v>
      </c>
      <c r="HP39" s="577">
        <v>1.05</v>
      </c>
      <c r="HQ39" s="348">
        <f>'Proy 2023 vs 2022'!GG10*HP39</f>
        <v>61908.008400000006</v>
      </c>
      <c r="HW39" s="577">
        <v>1.05</v>
      </c>
      <c r="HX39" s="348">
        <f>'Proy 2023 vs 2022'!GL10*HW39</f>
        <v>74575.55952000001</v>
      </c>
      <c r="ID39" s="577">
        <v>1.05</v>
      </c>
      <c r="IE39" s="348">
        <f>'Proy 2023 vs 2022'!GQ10*ID39</f>
        <v>80806.333859999999</v>
      </c>
      <c r="IK39" s="577">
        <v>1.05</v>
      </c>
      <c r="IL39" s="348">
        <f>'Proy 2023 vs 2022'!GZ10*IK39</f>
        <v>81698.043420000016</v>
      </c>
      <c r="IR39" s="577">
        <v>1.05</v>
      </c>
      <c r="IS39" s="348">
        <f>'Proy 2023 vs 2022'!HE10*IR39</f>
        <v>77691.74616000001</v>
      </c>
      <c r="IY39" s="577">
        <v>1.05</v>
      </c>
      <c r="IZ39" s="348">
        <f>'Proy 2023 vs 2022'!HJ10*IY39</f>
        <v>82165.534920000006</v>
      </c>
      <c r="JF39" s="577">
        <v>1.05</v>
      </c>
      <c r="JG39" s="348">
        <f>'Proy 2023 vs 2022'!HO10*JF39</f>
        <v>68513.161500000002</v>
      </c>
      <c r="JM39" s="577">
        <v>1.05</v>
      </c>
      <c r="JN39" s="348">
        <f>'Proy 2023 vs 2022'!HT10*JM39</f>
        <v>61675.322940000013</v>
      </c>
      <c r="JO39" s="348"/>
      <c r="JT39" s="577">
        <v>1.05</v>
      </c>
      <c r="JU39" s="348">
        <f>'Proy 2023 vs 2022'!IC10*JT39</f>
        <v>60033.585780000001</v>
      </c>
      <c r="KA39" s="577">
        <v>1.05</v>
      </c>
      <c r="KB39" s="348">
        <f>'Proy 2023 vs 2022'!IH10*KA39</f>
        <v>65019.953880000008</v>
      </c>
      <c r="KH39" s="577">
        <v>1.05</v>
      </c>
      <c r="KI39" s="348">
        <f>'Proy 2023 vs 2022'!IM10*KH39</f>
        <v>69348.624660000001</v>
      </c>
      <c r="KO39" s="577">
        <v>1.05</v>
      </c>
      <c r="KP39" s="348">
        <f>'Proy 2023 vs 2022'!IR10*KO39</f>
        <v>122574.78576000001</v>
      </c>
      <c r="KV39" s="577">
        <v>1.05</v>
      </c>
      <c r="KW39" s="348">
        <f>'Proy 2023 vs 2022'!JA10*KV39</f>
        <v>84465.241559999995</v>
      </c>
      <c r="KX39">
        <f t="shared" si="452"/>
        <v>2.4834863185468348E-2</v>
      </c>
      <c r="KY39">
        <f t="shared" si="453"/>
        <v>0</v>
      </c>
      <c r="LC39" s="577">
        <v>1.05</v>
      </c>
      <c r="LD39" s="348">
        <f>'Proy 2023 vs 2022'!JF10*LC39</f>
        <v>62941.774140000009</v>
      </c>
      <c r="LE39">
        <f t="shared" si="454"/>
        <v>2.1181125461877219E-2</v>
      </c>
      <c r="LF39" s="108">
        <f t="shared" si="455"/>
        <v>0</v>
      </c>
      <c r="LJ39" s="577">
        <v>1.05</v>
      </c>
      <c r="LK39" s="348">
        <f>'Proy 2023 vs 2022'!JK10*LJ39</f>
        <v>84741.846839999998</v>
      </c>
      <c r="LL39">
        <f t="shared" si="456"/>
        <v>2.0934188714351886E-2</v>
      </c>
      <c r="LM39" s="108">
        <f t="shared" si="457"/>
        <v>0</v>
      </c>
      <c r="LQ39" s="577">
        <v>1.05</v>
      </c>
      <c r="LR39" s="348">
        <f>'Proy 2023 vs 2022'!JP10*LQ39</f>
        <v>95201.919540000003</v>
      </c>
      <c r="LS39">
        <f t="shared" si="458"/>
        <v>2.2984445568988768E-2</v>
      </c>
      <c r="LT39" s="108">
        <f t="shared" si="459"/>
        <v>0</v>
      </c>
      <c r="LX39" s="577">
        <v>1.05</v>
      </c>
      <c r="LY39" s="348">
        <f>'Proy 2023 vs 2022'!JY10*LX39</f>
        <v>120234.52896000001</v>
      </c>
      <c r="LZ39">
        <f t="shared" si="460"/>
        <v>2.1583721024592783E-2</v>
      </c>
      <c r="MA39" s="348">
        <f t="shared" si="461"/>
        <v>124460.24977407178</v>
      </c>
      <c r="ME39" s="577">
        <v>1.05</v>
      </c>
      <c r="MF39" s="348">
        <f>'Proy 2023 vs 2022'!KD10*ME39</f>
        <v>163284.75072000001</v>
      </c>
      <c r="MG39">
        <f t="shared" si="462"/>
        <v>2.3321727268066455E-2</v>
      </c>
      <c r="MH39" s="348">
        <f t="shared" si="463"/>
        <v>169077.01433471835</v>
      </c>
      <c r="ML39" s="577">
        <v>1.05</v>
      </c>
      <c r="MM39" s="348">
        <f>'Proy 2023 vs 2022'!KI10*ML39</f>
        <v>164599.44227999999</v>
      </c>
      <c r="MN39">
        <f t="shared" si="464"/>
        <v>1.8520409392245182E-2</v>
      </c>
      <c r="MO39" s="348">
        <f t="shared" si="465"/>
        <v>170420.73329298614</v>
      </c>
      <c r="MS39" s="577">
        <v>1.05</v>
      </c>
      <c r="MT39" s="348">
        <f>'Proy 2023 vs 2022'!KN10*MS39</f>
        <v>249557.39172000004</v>
      </c>
      <c r="MU39">
        <f t="shared" si="466"/>
        <v>1.8018343987464183E-2</v>
      </c>
      <c r="MV39" s="348">
        <f t="shared" si="467"/>
        <v>258320.34876297656</v>
      </c>
      <c r="MZ39" s="577">
        <v>1.05</v>
      </c>
      <c r="NA39" s="348">
        <f>'Proy 2023 vs 2022'!KS10*MZ39</f>
        <v>74134.733400000012</v>
      </c>
      <c r="NB39">
        <f t="shared" si="468"/>
        <v>1.8272980845815887E-2</v>
      </c>
      <c r="NC39" s="348">
        <f t="shared" si="469"/>
        <v>76774.319151836506</v>
      </c>
      <c r="NG39" s="577">
        <v>1.05</v>
      </c>
      <c r="NH39" s="348">
        <f>'Tabla de Proyecciones'!NH39*NG39</f>
        <v>71216.933549999987</v>
      </c>
      <c r="NN39" s="577">
        <v>1.05</v>
      </c>
      <c r="NO39" s="348">
        <f>'Tabla de Proyecciones'!NO39*NN39</f>
        <v>69512.016104999988</v>
      </c>
      <c r="NU39" s="577">
        <v>1.05</v>
      </c>
      <c r="NV39" s="348">
        <f>'Tabla de Proyecciones'!NV39*NU39</f>
        <v>52777.750619999999</v>
      </c>
      <c r="OB39" s="577">
        <v>1.05</v>
      </c>
      <c r="OC39" s="348">
        <f>'Tabla de Proyecciones'!OC39*OB39</f>
        <v>64142.984954999993</v>
      </c>
      <c r="OI39" s="577">
        <v>1.05</v>
      </c>
      <c r="OJ39" s="348">
        <f>'Tabla de Proyecciones'!OJ39*OI39</f>
        <v>62247.930884999994</v>
      </c>
    </row>
    <row r="40" spans="1:422">
      <c r="A40" s="598" t="s">
        <v>346</v>
      </c>
      <c r="G40" s="577">
        <v>1.05</v>
      </c>
      <c r="H40" s="348">
        <f>'Proy 2023 vs 2022'!D11*G40</f>
        <v>73752.075599999996</v>
      </c>
      <c r="N40" s="577">
        <v>1.05</v>
      </c>
      <c r="O40" s="348">
        <f>'Proy 2023 vs 2022'!I11*N40</f>
        <v>67194.362025000009</v>
      </c>
      <c r="U40" s="577">
        <v>1.1200000000000001</v>
      </c>
      <c r="V40" s="348">
        <f>'Proy 2023 vs 2022'!N11*U40</f>
        <v>84603.439200000008</v>
      </c>
      <c r="AB40" s="577">
        <v>1.05</v>
      </c>
      <c r="AC40" s="348">
        <f>'Proy 2023 vs 2022'!S11*AB40</f>
        <v>62391.457799999996</v>
      </c>
      <c r="AI40" s="577">
        <v>1.05</v>
      </c>
      <c r="AJ40" s="348">
        <f>'Proy 2023 vs 2022'!AB11*AI40</f>
        <v>63667.371600000006</v>
      </c>
      <c r="AP40" s="577">
        <v>1.05</v>
      </c>
      <c r="AQ40" s="348">
        <f>'Proy 2023 vs 2022'!AG11*AP40</f>
        <v>85412.930399999983</v>
      </c>
      <c r="AW40" s="577">
        <v>1.05</v>
      </c>
      <c r="AX40" s="348">
        <f>[1]Hoja1!D9</f>
        <v>4427.12</v>
      </c>
      <c r="BD40" s="577">
        <v>1.05</v>
      </c>
      <c r="BE40" s="348">
        <f>[1]Hoja1!E9</f>
        <v>10540.75</v>
      </c>
      <c r="BK40" s="577">
        <v>1.05</v>
      </c>
      <c r="BL40" s="348">
        <f>[1]Hoja1!G9</f>
        <v>9312.68</v>
      </c>
      <c r="BR40" s="577">
        <v>1.05</v>
      </c>
      <c r="BS40" s="348">
        <f>[1]Hoja1!H9</f>
        <v>11560.54</v>
      </c>
      <c r="BY40" s="577">
        <v>1.05</v>
      </c>
      <c r="BZ40" s="348">
        <f>[1]Hoja1!I9</f>
        <v>11440.95</v>
      </c>
      <c r="CF40" s="577">
        <v>1.05</v>
      </c>
      <c r="CG40" s="348">
        <f>[1]Hoja1!J9</f>
        <v>15650.3</v>
      </c>
      <c r="CM40" s="577">
        <v>1.05</v>
      </c>
      <c r="CN40" s="348">
        <f>[1]Hoja1!K9</f>
        <v>80682.240000000005</v>
      </c>
      <c r="CT40" s="577">
        <v>1.05</v>
      </c>
      <c r="CU40" s="348">
        <f>'Proy 2023 vs 2022'!CC11*CT40</f>
        <v>92194.596900000019</v>
      </c>
      <c r="DA40" s="577">
        <v>1.05</v>
      </c>
      <c r="DB40" s="348">
        <f>'Proy 2023 vs 2022'!CH11*DA40</f>
        <v>76717.209240000011</v>
      </c>
      <c r="DH40" s="577">
        <v>1.05</v>
      </c>
      <c r="DI40" s="348">
        <f>'Proy 2023 vs 2022'!CM11*DH40</f>
        <v>107240.99652000002</v>
      </c>
      <c r="DO40" s="577">
        <v>1.05</v>
      </c>
      <c r="DP40" s="348">
        <f>'Proy 2023 vs 2022'!CR11*DO40</f>
        <v>125314.46172000001</v>
      </c>
      <c r="DV40" s="577">
        <v>1.02</v>
      </c>
      <c r="DW40" s="348">
        <f>'Proy 2023 vs 2022'!DB11*DV40</f>
        <v>108171.402696</v>
      </c>
      <c r="EC40" s="577">
        <v>1.02</v>
      </c>
      <c r="ED40" s="348">
        <f>'Proy 2023 vs 2022'!DG11*EC40</f>
        <v>106600.59820800002</v>
      </c>
      <c r="EJ40" s="577">
        <v>1.02</v>
      </c>
      <c r="EK40" s="348">
        <f>'Proy 2023 vs 2022'!DL11*EJ40</f>
        <v>99214.282080000004</v>
      </c>
      <c r="EQ40" s="577">
        <v>1.05</v>
      </c>
      <c r="ER40" s="348">
        <f>'Proy 2023 vs 2022'!DQ11*EQ40</f>
        <v>106418.44962000001</v>
      </c>
      <c r="EX40" s="577">
        <v>1.05</v>
      </c>
      <c r="EY40" s="348">
        <f>'Proy 2023 vs 2022'!DZ11*EX40</f>
        <v>90716.337180000017</v>
      </c>
      <c r="FE40" s="577">
        <v>1.05</v>
      </c>
      <c r="FF40" s="348">
        <f>'Proy 2023 vs 2022'!EE11*FE40</f>
        <v>106393.01400000001</v>
      </c>
      <c r="FL40" s="577">
        <v>1.05</v>
      </c>
      <c r="FM40" s="348">
        <f>'Proy 2023 vs 2022'!EJ11*FL40</f>
        <v>105233.40828</v>
      </c>
      <c r="FS40" s="577">
        <v>1.05</v>
      </c>
      <c r="FT40" s="348">
        <f>'Proy 2023 vs 2022'!EO11*FS40</f>
        <v>92043.695520000008</v>
      </c>
      <c r="FZ40" s="577">
        <v>1.05</v>
      </c>
      <c r="GA40" s="348">
        <f>'Proy 2023 vs 2022'!ET11*FZ40</f>
        <v>110047.02282</v>
      </c>
      <c r="GG40" s="577">
        <v>1.05</v>
      </c>
      <c r="GH40" s="348">
        <f>'Proy 2023 vs 2022'!FD11*GG40</f>
        <v>104081.57046</v>
      </c>
      <c r="GN40" s="577">
        <v>1.05</v>
      </c>
      <c r="GO40" s="348">
        <f>'Proy 2023 vs 2022'!FI11*GN40</f>
        <v>97208.963460000014</v>
      </c>
      <c r="GU40" s="577">
        <v>1.05</v>
      </c>
      <c r="GV40" s="348">
        <f>'Proy 2023 vs 2022'!FN11*GU40</f>
        <v>88523.816220000022</v>
      </c>
      <c r="HB40" s="577">
        <v>1.05</v>
      </c>
      <c r="HC40" s="348">
        <f>'Proy 2023 vs 2022'!FS11*HB40</f>
        <v>101472.56532000001</v>
      </c>
      <c r="HI40" s="577">
        <v>1.05</v>
      </c>
      <c r="HJ40" s="348">
        <f>'Proy 2023 vs 2022'!GB11*HI40</f>
        <v>84634.57044000001</v>
      </c>
      <c r="HP40" s="577">
        <v>1.05</v>
      </c>
      <c r="HQ40" s="348">
        <f>'Proy 2023 vs 2022'!GG11*HP40</f>
        <v>100739.92194000001</v>
      </c>
      <c r="HW40" s="577">
        <v>1.05</v>
      </c>
      <c r="HX40" s="348">
        <f>'Proy 2023 vs 2022'!GL11*HW40</f>
        <v>81629.742599999998</v>
      </c>
      <c r="ID40" s="577">
        <v>1.05</v>
      </c>
      <c r="IE40" s="348">
        <f>'Proy 2023 vs 2022'!GQ11*ID40</f>
        <v>95401.571580000003</v>
      </c>
      <c r="IK40" s="577">
        <v>1.05</v>
      </c>
      <c r="IL40" s="348">
        <f>'Proy 2023 vs 2022'!GZ11*IK40</f>
        <v>96651.001439999993</v>
      </c>
      <c r="IR40" s="577">
        <v>1.05</v>
      </c>
      <c r="IS40" s="348">
        <f>'Proy 2023 vs 2022'!HE11*IR40</f>
        <v>87848.235720000011</v>
      </c>
      <c r="IY40" s="577">
        <v>1.05</v>
      </c>
      <c r="IZ40" s="348">
        <f>'Proy 2023 vs 2022'!HJ11*IY40</f>
        <v>95465.291040000011</v>
      </c>
      <c r="JF40" s="577">
        <v>1.05</v>
      </c>
      <c r="JG40" s="348">
        <f>'Proy 2023 vs 2022'!HO11*JF40</f>
        <v>82522.121220000001</v>
      </c>
      <c r="JM40" s="577">
        <v>1.05</v>
      </c>
      <c r="JN40" s="348">
        <f>'Proy 2023 vs 2022'!HT11*JM40</f>
        <v>82910.017260000022</v>
      </c>
      <c r="JO40" s="348"/>
      <c r="JT40" s="577">
        <v>1.05</v>
      </c>
      <c r="JU40" s="348">
        <f>'Proy 2023 vs 2022'!IC11*JT40</f>
        <v>92251.240200000015</v>
      </c>
      <c r="KA40" s="577">
        <v>1.05</v>
      </c>
      <c r="KB40" s="348">
        <f>'Proy 2023 vs 2022'!IH11*KA40</f>
        <v>91970.427779999998</v>
      </c>
      <c r="KH40" s="577">
        <v>1.05</v>
      </c>
      <c r="KI40" s="348">
        <f>'Proy 2023 vs 2022'!IM11*KH40</f>
        <v>107358.37686</v>
      </c>
      <c r="KO40" s="577">
        <v>1.05</v>
      </c>
      <c r="KP40" s="348">
        <f>'Proy 2023 vs 2022'!IR11*KO40</f>
        <v>176944.51782000004</v>
      </c>
      <c r="KV40" s="577">
        <v>1.05</v>
      </c>
      <c r="KW40" s="348">
        <f>'Proy 2023 vs 2022'!JA11*KV40</f>
        <v>118319.93838000002</v>
      </c>
      <c r="KX40">
        <f t="shared" si="452"/>
        <v>3.4788978608354622E-2</v>
      </c>
      <c r="KY40">
        <f t="shared" si="453"/>
        <v>0</v>
      </c>
      <c r="LC40" s="577">
        <v>1.05</v>
      </c>
      <c r="LD40" s="348">
        <f>'Proy 2023 vs 2022'!JF11*LC40</f>
        <v>91540.993320000009</v>
      </c>
      <c r="LE40">
        <f t="shared" si="454"/>
        <v>3.0805316356400127E-2</v>
      </c>
      <c r="LF40" s="108">
        <f t="shared" si="455"/>
        <v>0</v>
      </c>
      <c r="LJ40" s="577">
        <v>1.05</v>
      </c>
      <c r="LK40" s="348">
        <f>'Proy 2023 vs 2022'!JK11*LJ40</f>
        <v>110217.08880000001</v>
      </c>
      <c r="LL40">
        <f t="shared" si="456"/>
        <v>2.7227461077666545E-2</v>
      </c>
      <c r="LM40" s="108">
        <f t="shared" si="457"/>
        <v>0</v>
      </c>
      <c r="LQ40" s="577">
        <v>1.05</v>
      </c>
      <c r="LR40" s="348">
        <f>'Proy 2023 vs 2022'!JP11*LQ40</f>
        <v>129812.60880000002</v>
      </c>
      <c r="LS40">
        <f t="shared" si="458"/>
        <v>3.1340448339157854E-2</v>
      </c>
      <c r="LT40" s="108">
        <f t="shared" si="459"/>
        <v>0</v>
      </c>
      <c r="LX40" s="577">
        <v>1.05</v>
      </c>
      <c r="LY40" s="348">
        <f>'Proy 2023 vs 2022'!JY11*LX40</f>
        <v>269636.09399999998</v>
      </c>
      <c r="LZ40">
        <f>LY40/$LY$65</f>
        <v>4.8403318758732009E-2</v>
      </c>
      <c r="MA40" s="348">
        <f t="shared" si="461"/>
        <v>279112.63010403275</v>
      </c>
      <c r="ME40" s="577">
        <v>1.05</v>
      </c>
      <c r="MF40" s="348">
        <f>'Proy 2023 vs 2022'!KD11*ME40</f>
        <v>253333.22196000002</v>
      </c>
      <c r="MG40">
        <f t="shared" si="462"/>
        <v>3.6183221546652364E-2</v>
      </c>
      <c r="MH40" s="348">
        <f t="shared" si="463"/>
        <v>262319.81009813253</v>
      </c>
      <c r="ML40" s="577">
        <v>1.05</v>
      </c>
      <c r="MM40" s="348">
        <f>'Proy 2023 vs 2022'!KI11*ML40</f>
        <v>300426.55188000004</v>
      </c>
      <c r="MN40">
        <f t="shared" si="464"/>
        <v>3.3803411822339181E-2</v>
      </c>
      <c r="MO40" s="348">
        <f t="shared" si="465"/>
        <v>311051.55985266657</v>
      </c>
      <c r="MS40" s="577">
        <v>1.05</v>
      </c>
      <c r="MT40" s="348">
        <f>'Proy 2023 vs 2022'!KN11*MS40</f>
        <v>480659.85240000003</v>
      </c>
      <c r="MU40">
        <f t="shared" si="466"/>
        <v>3.4704219746070047E-2</v>
      </c>
      <c r="MV40" s="348">
        <f t="shared" si="467"/>
        <v>497537.74012688594</v>
      </c>
      <c r="MZ40" s="577">
        <v>1.05</v>
      </c>
      <c r="NA40" s="348">
        <f>'Proy 2023 vs 2022'!KS11*MZ40</f>
        <v>108023.68668</v>
      </c>
      <c r="NB40">
        <f t="shared" si="468"/>
        <v>2.6626045135249066E-2</v>
      </c>
      <c r="NC40" s="348">
        <f t="shared" si="469"/>
        <v>111869.89710181257</v>
      </c>
      <c r="NG40" s="577">
        <v>1.05</v>
      </c>
      <c r="NH40" s="348">
        <f>'Tabla de Proyecciones'!NH40*NG40</f>
        <v>87244.863719999994</v>
      </c>
      <c r="NN40" s="577">
        <v>1.05</v>
      </c>
      <c r="NO40" s="348">
        <f>'Tabla de Proyecciones'!NO40*NN40</f>
        <v>93117.813284999982</v>
      </c>
      <c r="NU40" s="577">
        <v>1.05</v>
      </c>
      <c r="NV40" s="348">
        <f>'Tabla de Proyecciones'!NV40*NU40</f>
        <v>75257.808465000009</v>
      </c>
      <c r="OB40" s="577">
        <v>1.05</v>
      </c>
      <c r="OC40" s="348">
        <f>'Tabla de Proyecciones'!OC40*OB40</f>
        <v>78703.570575000005</v>
      </c>
      <c r="OI40" s="577">
        <v>1.05</v>
      </c>
      <c r="OJ40" s="348">
        <f>'Tabla de Proyecciones'!OJ40*OI40</f>
        <v>80487.520785000001</v>
      </c>
    </row>
    <row r="41" spans="1:422">
      <c r="A41" s="598" t="s">
        <v>347</v>
      </c>
      <c r="G41" s="577">
        <v>1.05</v>
      </c>
      <c r="H41" s="348">
        <f>'Proy 2023 vs 2022'!D12*G41</f>
        <v>89535.277440000005</v>
      </c>
      <c r="N41" s="577">
        <v>1.05</v>
      </c>
      <c r="O41" s="348">
        <f>'Proy 2023 vs 2022'!I12*N41</f>
        <v>62978.057520000009</v>
      </c>
      <c r="U41" s="577">
        <v>1.1200000000000001</v>
      </c>
      <c r="V41" s="348">
        <f>'Proy 2023 vs 2022'!N12*U41</f>
        <v>87680.762400000007</v>
      </c>
      <c r="AB41" s="577">
        <v>1.05</v>
      </c>
      <c r="AC41" s="348">
        <f>'Proy 2023 vs 2022'!S12*AB41</f>
        <v>117213.20835000002</v>
      </c>
      <c r="AI41" s="577">
        <v>1.05</v>
      </c>
      <c r="AJ41" s="348">
        <f>'Proy 2023 vs 2022'!AB12*AI41</f>
        <v>111160.16467500001</v>
      </c>
      <c r="AP41" s="577">
        <v>1.05</v>
      </c>
      <c r="AQ41" s="348">
        <f>'Proy 2023 vs 2022'!AG12*AP41</f>
        <v>109526.73375000001</v>
      </c>
      <c r="AW41" s="577">
        <v>1.05</v>
      </c>
      <c r="AX41" s="348">
        <f>[1]Hoja1!D10</f>
        <v>26809.71</v>
      </c>
      <c r="BD41" s="577">
        <v>1.05</v>
      </c>
      <c r="BE41" s="348">
        <f>[1]Hoja1!E10</f>
        <v>28086.37</v>
      </c>
      <c r="BK41" s="577">
        <v>1.05</v>
      </c>
      <c r="BL41" s="348">
        <f>[1]Hoja1!G10</f>
        <v>7460.22</v>
      </c>
      <c r="BR41" s="577">
        <v>1.05</v>
      </c>
      <c r="BS41" s="348">
        <f>[1]Hoja1!H10</f>
        <v>8309.7000000000007</v>
      </c>
      <c r="BY41" s="577">
        <v>1.05</v>
      </c>
      <c r="BZ41" s="348">
        <f>[1]Hoja1!I10</f>
        <v>10567.46</v>
      </c>
      <c r="CF41" s="577">
        <v>1.05</v>
      </c>
      <c r="CG41" s="348">
        <f>[1]Hoja1!J10</f>
        <v>26799.01</v>
      </c>
      <c r="CM41" s="577">
        <v>1.05</v>
      </c>
      <c r="CN41" s="348">
        <f>[1]Hoja1!K10</f>
        <v>135389.05000000002</v>
      </c>
      <c r="CT41" s="577">
        <v>1.05</v>
      </c>
      <c r="CU41" s="348">
        <f>'Proy 2023 vs 2022'!CC12*CT41</f>
        <v>98024.2641</v>
      </c>
      <c r="DA41" s="577">
        <v>1.05</v>
      </c>
      <c r="DB41" s="348">
        <f>'Proy 2023 vs 2022'!CH12*DA41</f>
        <v>112747.47372000001</v>
      </c>
      <c r="DH41" s="577">
        <v>1.05</v>
      </c>
      <c r="DI41" s="348">
        <f>'Proy 2023 vs 2022'!CM12*DH41</f>
        <v>104973.29136000002</v>
      </c>
      <c r="DO41" s="577">
        <v>1.05</v>
      </c>
      <c r="DP41" s="348">
        <f>'Proy 2023 vs 2022'!CR12*DO41</f>
        <v>164693.01996000001</v>
      </c>
      <c r="DV41" s="577">
        <v>1.02</v>
      </c>
      <c r="DW41" s="348">
        <f>'Proy 2023 vs 2022'!DB12*DV41</f>
        <v>123611.351184</v>
      </c>
      <c r="EC41" s="577">
        <v>1.02</v>
      </c>
      <c r="ED41" s="348">
        <f>'Proy 2023 vs 2022'!DG12*EC41</f>
        <v>156752.05082399998</v>
      </c>
      <c r="EJ41" s="577">
        <v>1.02</v>
      </c>
      <c r="EK41" s="348">
        <f>'Proy 2023 vs 2022'!DL12*EJ41</f>
        <v>116951.50720800002</v>
      </c>
      <c r="EQ41" s="577">
        <v>1.05</v>
      </c>
      <c r="ER41" s="348">
        <f>'Proy 2023 vs 2022'!DQ12*EQ41</f>
        <v>116843.52708</v>
      </c>
      <c r="EX41" s="577">
        <v>1.05</v>
      </c>
      <c r="EY41" s="348">
        <f>'Proy 2023 vs 2022'!DZ12*EX41</f>
        <v>99623.60100000001</v>
      </c>
      <c r="FE41" s="577">
        <v>1.05</v>
      </c>
      <c r="FF41" s="348">
        <f>'Proy 2023 vs 2022'!EE12*FE41</f>
        <v>113198.82840000001</v>
      </c>
      <c r="FL41" s="577">
        <v>1.05</v>
      </c>
      <c r="FM41" s="348">
        <f>'Proy 2023 vs 2022'!EJ12*FL41</f>
        <v>134816.97348000002</v>
      </c>
      <c r="FS41" s="577">
        <v>1.05</v>
      </c>
      <c r="FT41" s="348">
        <f>'Proy 2023 vs 2022'!EO12*FS41</f>
        <v>111036.12030000001</v>
      </c>
      <c r="FZ41" s="577">
        <v>1.05</v>
      </c>
      <c r="GA41" s="348">
        <f>'Proy 2023 vs 2022'!ET12*FZ41</f>
        <v>131595.65370000002</v>
      </c>
      <c r="GG41" s="577">
        <v>1.05</v>
      </c>
      <c r="GH41" s="348">
        <f>'Proy 2023 vs 2022'!FD12*GG41</f>
        <v>137955.10302000001</v>
      </c>
      <c r="GN41" s="577">
        <v>1.05</v>
      </c>
      <c r="GO41" s="348">
        <f>'Proy 2023 vs 2022'!FI12*GN41</f>
        <v>130613.58702000002</v>
      </c>
      <c r="GU41" s="577">
        <v>1.05</v>
      </c>
      <c r="GV41" s="348">
        <f>'Proy 2023 vs 2022'!FN12*GU41</f>
        <v>106739.77986000001</v>
      </c>
      <c r="HB41" s="577">
        <v>1.05</v>
      </c>
      <c r="HC41" s="348">
        <f>'Proy 2023 vs 2022'!FS12*HB41</f>
        <v>101976.12936000001</v>
      </c>
      <c r="HI41" s="577">
        <v>1.05</v>
      </c>
      <c r="HJ41" s="348">
        <f>'Proy 2023 vs 2022'!GB12*HI41</f>
        <v>104702.19732000002</v>
      </c>
      <c r="HP41" s="577">
        <v>1.05</v>
      </c>
      <c r="HQ41" s="348">
        <f>'Proy 2023 vs 2022'!GG12*HP41</f>
        <v>93160.923660000015</v>
      </c>
      <c r="HW41" s="577">
        <v>1.05</v>
      </c>
      <c r="HX41" s="348">
        <f>'Proy 2023 vs 2022'!GL12*HW41</f>
        <v>111360.46698000001</v>
      </c>
      <c r="ID41" s="577">
        <v>1.05</v>
      </c>
      <c r="IE41" s="348">
        <f>'Proy 2023 vs 2022'!GQ12*ID41</f>
        <v>123991.37856</v>
      </c>
      <c r="IK41" s="577">
        <v>1.05</v>
      </c>
      <c r="IL41" s="348">
        <f>'Proy 2023 vs 2022'!GZ12*IK41</f>
        <v>102802.41846000002</v>
      </c>
      <c r="IR41" s="577">
        <v>1.05</v>
      </c>
      <c r="IS41" s="348">
        <f>'Proy 2023 vs 2022'!HE12*IR41</f>
        <v>88223.408280000003</v>
      </c>
      <c r="IY41" s="577">
        <v>1.05</v>
      </c>
      <c r="IZ41" s="348">
        <f>'Proy 2023 vs 2022'!HJ12*IY41</f>
        <v>111728.14380000002</v>
      </c>
      <c r="JF41" s="577">
        <v>1.05</v>
      </c>
      <c r="JG41" s="348">
        <f>'Proy 2023 vs 2022'!HO12*JF41</f>
        <v>88598.195280000014</v>
      </c>
      <c r="JM41" s="577">
        <v>1.05</v>
      </c>
      <c r="JN41" s="348">
        <f>'Proy 2023 vs 2022'!HT12*JM41</f>
        <v>91151.044740000012</v>
      </c>
      <c r="JO41" s="348"/>
      <c r="JT41" s="577">
        <v>1.05</v>
      </c>
      <c r="JU41" s="348">
        <f>'Proy 2023 vs 2022'!IC12*JT41</f>
        <v>94030.871760000009</v>
      </c>
      <c r="KA41" s="577">
        <v>1.05</v>
      </c>
      <c r="KB41" s="348">
        <f>'Proy 2023 vs 2022'!IH12*KA41</f>
        <v>91273.834260000003</v>
      </c>
      <c r="KH41" s="577">
        <v>1.05</v>
      </c>
      <c r="KI41" s="348">
        <f>'Proy 2023 vs 2022'!IM12*KH41</f>
        <v>121311.04482000001</v>
      </c>
      <c r="KO41" s="577">
        <v>1.05</v>
      </c>
      <c r="KP41" s="348">
        <f>'Proy 2023 vs 2022'!IR12*KO41</f>
        <v>155461.62492000003</v>
      </c>
      <c r="KV41" s="577">
        <v>1.05</v>
      </c>
      <c r="KW41" s="348">
        <f>'Proy 2023 vs 2022'!JA12*KV41</f>
        <v>116601.7923</v>
      </c>
      <c r="KX41">
        <f t="shared" si="452"/>
        <v>3.4283801306527591E-2</v>
      </c>
      <c r="KY41">
        <f t="shared" si="453"/>
        <v>0</v>
      </c>
      <c r="LC41" s="577">
        <v>1.05</v>
      </c>
      <c r="LD41" s="348">
        <f>'Proy 2023 vs 2022'!JF12*LC41</f>
        <v>103566.93858</v>
      </c>
      <c r="LE41">
        <f t="shared" si="454"/>
        <v>3.4852279741689404E-2</v>
      </c>
      <c r="LF41" s="108">
        <f t="shared" si="455"/>
        <v>0</v>
      </c>
      <c r="LJ41" s="577">
        <v>1.05</v>
      </c>
      <c r="LK41" s="348">
        <f>'Proy 2023 vs 2022'!JK12*LJ41</f>
        <v>147633.44148000001</v>
      </c>
      <c r="LL41">
        <f t="shared" si="456"/>
        <v>3.6470603836695252E-2</v>
      </c>
      <c r="LM41" s="108">
        <f t="shared" si="457"/>
        <v>0</v>
      </c>
      <c r="LQ41" s="577">
        <v>1.05</v>
      </c>
      <c r="LR41" s="348">
        <f>'Proy 2023 vs 2022'!JP12*LQ41</f>
        <v>162048.81546000004</v>
      </c>
      <c r="LS41">
        <f t="shared" si="458"/>
        <v>3.9123183612852989E-2</v>
      </c>
      <c r="LT41" s="108">
        <f t="shared" si="459"/>
        <v>0</v>
      </c>
      <c r="LX41" s="577">
        <v>1.05</v>
      </c>
      <c r="LY41" s="348">
        <f>'Proy 2023 vs 2022'!JY12*LX41</f>
        <v>205927.43808000002</v>
      </c>
      <c r="LZ41">
        <f t="shared" si="460"/>
        <v>3.696675500185554E-2</v>
      </c>
      <c r="MA41" s="348">
        <f t="shared" si="461"/>
        <v>213164.8919862122</v>
      </c>
      <c r="ME41" s="577">
        <v>1.05</v>
      </c>
      <c r="MF41" s="348">
        <f>'Proy 2023 vs 2022'!KD12*ME41</f>
        <v>275045.02116000006</v>
      </c>
      <c r="MG41">
        <f t="shared" si="462"/>
        <v>3.9284286754570782E-2</v>
      </c>
      <c r="MH41" s="348">
        <f t="shared" si="463"/>
        <v>284801.8004149496</v>
      </c>
      <c r="ML41" s="577">
        <v>1.05</v>
      </c>
      <c r="MM41" s="348">
        <f>'Proy 2023 vs 2022'!KI12*ML41</f>
        <v>402443.88912000001</v>
      </c>
      <c r="MN41">
        <f t="shared" si="464"/>
        <v>4.5282204366347188E-2</v>
      </c>
      <c r="MO41" s="348">
        <f t="shared" si="465"/>
        <v>416676.88385263231</v>
      </c>
      <c r="MS41" s="577">
        <v>1.05</v>
      </c>
      <c r="MT41" s="348">
        <f>'Proy 2023 vs 2022'!KN12*MS41</f>
        <v>629293.44660000014</v>
      </c>
      <c r="MU41">
        <f t="shared" si="466"/>
        <v>4.5435744105779614E-2</v>
      </c>
      <c r="MV41" s="348">
        <f t="shared" si="467"/>
        <v>651390.45363303414</v>
      </c>
      <c r="MZ41" s="577">
        <v>1.05</v>
      </c>
      <c r="NA41" s="348">
        <f>'Proy 2023 vs 2022'!KS12*MZ41</f>
        <v>103525.56396000001</v>
      </c>
      <c r="NB41">
        <f t="shared" si="468"/>
        <v>2.5517332571851771E-2</v>
      </c>
      <c r="NC41" s="348">
        <f t="shared" si="469"/>
        <v>107211.61759568562</v>
      </c>
      <c r="NG41" s="577">
        <v>1.05</v>
      </c>
      <c r="NH41" s="348">
        <f>'Tabla de Proyecciones'!NH41*NG41</f>
        <v>102243.825495</v>
      </c>
      <c r="NN41" s="577">
        <v>1.05</v>
      </c>
      <c r="NO41" s="348">
        <f>'Tabla de Proyecciones'!NO41*NN41</f>
        <v>104849.62865999999</v>
      </c>
      <c r="NU41" s="577">
        <v>1.05</v>
      </c>
      <c r="NV41" s="348">
        <f>'Tabla de Proyecciones'!NV41*NU41</f>
        <v>116244.50176499999</v>
      </c>
      <c r="OB41" s="577">
        <v>1.05</v>
      </c>
      <c r="OC41" s="348">
        <f>'Tabla de Proyecciones'!OC41*OB41</f>
        <v>93392.689739999987</v>
      </c>
      <c r="OI41" s="577">
        <v>1.05</v>
      </c>
      <c r="OJ41" s="348">
        <f>'Tabla de Proyecciones'!OJ41*OI41</f>
        <v>101656.53172499999</v>
      </c>
    </row>
    <row r="42" spans="1:422">
      <c r="A42" s="598" t="s">
        <v>348</v>
      </c>
      <c r="G42" s="577">
        <v>1.05</v>
      </c>
      <c r="H42" s="348">
        <f>'Proy 2023 vs 2022'!D13*G42</f>
        <v>65328.140640000012</v>
      </c>
      <c r="N42" s="577">
        <v>1.05</v>
      </c>
      <c r="O42" s="348">
        <f>'Proy 2023 vs 2022'!I13*N42</f>
        <v>73080.016800000012</v>
      </c>
      <c r="U42" s="577">
        <v>1.1200000000000001</v>
      </c>
      <c r="V42" s="348">
        <f>'Proy 2023 vs 2022'!N13*U42</f>
        <v>55096.298880000002</v>
      </c>
      <c r="AB42" s="577">
        <v>1.05</v>
      </c>
      <c r="AC42" s="348">
        <f>'Proy 2023 vs 2022'!S13*AB42</f>
        <v>67698.373574999991</v>
      </c>
      <c r="AI42" s="577">
        <v>1.05</v>
      </c>
      <c r="AJ42" s="348">
        <f>'Proy 2023 vs 2022'!AB13*AI42</f>
        <v>82673.561775000009</v>
      </c>
      <c r="AP42" s="577">
        <v>1.05</v>
      </c>
      <c r="AQ42" s="348">
        <f>'Proy 2023 vs 2022'!AG13*AP42</f>
        <v>63086.540999999997</v>
      </c>
      <c r="AW42" s="577">
        <v>1.05</v>
      </c>
      <c r="AX42" s="348">
        <f>[1]Hoja1!D11</f>
        <v>8777.19</v>
      </c>
      <c r="BD42" s="577">
        <v>1.05</v>
      </c>
      <c r="BE42" s="348">
        <f>[1]Hoja1!E11</f>
        <v>9613.11</v>
      </c>
      <c r="BK42" s="577">
        <v>1.05</v>
      </c>
      <c r="BL42" s="348">
        <f>[1]Hoja1!G11</f>
        <v>5891.61</v>
      </c>
      <c r="BR42" s="577">
        <v>1.05</v>
      </c>
      <c r="BS42" s="348">
        <f>[1]Hoja1!H11</f>
        <v>7735.55</v>
      </c>
      <c r="BY42" s="577">
        <v>1.05</v>
      </c>
      <c r="BZ42" s="348">
        <f>[1]Hoja1!I11</f>
        <v>11764.15</v>
      </c>
      <c r="CF42" s="577">
        <v>1.05</v>
      </c>
      <c r="CG42" s="348">
        <f>[1]Hoja1!J11</f>
        <v>16440.509999999998</v>
      </c>
      <c r="CM42" s="577">
        <v>1.05</v>
      </c>
      <c r="CN42" s="348">
        <f>[1]Hoja1!K11</f>
        <v>78697.820000000007</v>
      </c>
      <c r="CT42" s="577">
        <v>1.05</v>
      </c>
      <c r="CU42" s="348">
        <f>'Proy 2023 vs 2022'!CC13*CT42</f>
        <v>58678.03620000001</v>
      </c>
      <c r="DA42" s="577">
        <v>1.05</v>
      </c>
      <c r="DB42" s="348">
        <f>'Proy 2023 vs 2022'!CH13*DA42</f>
        <v>76434.922619999998</v>
      </c>
      <c r="DH42" s="577">
        <v>1.05</v>
      </c>
      <c r="DI42" s="348">
        <f>'Proy 2023 vs 2022'!CM13*DH42</f>
        <v>92288.344680000009</v>
      </c>
      <c r="DO42" s="577">
        <v>1.05</v>
      </c>
      <c r="DP42" s="348">
        <f>'Proy 2023 vs 2022'!CR13*DO42</f>
        <v>117838.11311999999</v>
      </c>
      <c r="DV42" s="577">
        <v>1.02</v>
      </c>
      <c r="DW42" s="348">
        <f>'Proy 2023 vs 2022'!DB13*DV42</f>
        <v>79861.252104000014</v>
      </c>
      <c r="EC42" s="577">
        <v>1.02</v>
      </c>
      <c r="ED42" s="348">
        <f>'Proy 2023 vs 2022'!DG13*EC42</f>
        <v>103860.136872</v>
      </c>
      <c r="EJ42" s="577">
        <v>1.02</v>
      </c>
      <c r="EK42" s="348">
        <f>'Proy 2023 vs 2022'!DL13*EJ42</f>
        <v>103342.37385600001</v>
      </c>
      <c r="EQ42" s="577">
        <v>1.05</v>
      </c>
      <c r="ER42" s="348">
        <f>'Proy 2023 vs 2022'!DQ13*EQ42</f>
        <v>77052.918600000005</v>
      </c>
      <c r="EX42" s="577">
        <v>1.05</v>
      </c>
      <c r="EY42" s="348">
        <f>'Proy 2023 vs 2022'!DZ13*EX42</f>
        <v>79231.117140000002</v>
      </c>
      <c r="FE42" s="577">
        <v>1.05</v>
      </c>
      <c r="FF42" s="348">
        <f>'Proy 2023 vs 2022'!EE13*FE42</f>
        <v>83692.590660000016</v>
      </c>
      <c r="FL42" s="577">
        <v>1.05</v>
      </c>
      <c r="FM42" s="348">
        <f>'Proy 2023 vs 2022'!EJ13*FL42</f>
        <v>88329.493980000014</v>
      </c>
      <c r="FS42" s="577">
        <v>1.05</v>
      </c>
      <c r="FT42" s="348">
        <f>'Proy 2023 vs 2022'!EO13*FS42</f>
        <v>68237.293319999997</v>
      </c>
      <c r="FZ42" s="577">
        <v>1.05</v>
      </c>
      <c r="GA42" s="348">
        <f>'Proy 2023 vs 2022'!ET13*FZ42</f>
        <v>71030.550780000005</v>
      </c>
      <c r="GG42" s="577">
        <v>1.05</v>
      </c>
      <c r="GH42" s="348">
        <f>'Proy 2023 vs 2022'!FD13*GG42</f>
        <v>85616.795880000005</v>
      </c>
      <c r="GN42" s="577">
        <v>1.05</v>
      </c>
      <c r="GO42" s="348">
        <f>'Proy 2023 vs 2022'!FI13*GN42</f>
        <v>77965.970040000015</v>
      </c>
      <c r="GU42" s="577">
        <v>1.05</v>
      </c>
      <c r="GV42" s="348">
        <f>'Proy 2023 vs 2022'!FN13*GU42</f>
        <v>67625.625060000006</v>
      </c>
      <c r="HB42" s="577">
        <v>1.05</v>
      </c>
      <c r="HC42" s="348">
        <f>'Proy 2023 vs 2022'!FS13*HB42</f>
        <v>72981.892620000013</v>
      </c>
      <c r="HI42" s="577">
        <v>1.05</v>
      </c>
      <c r="HJ42" s="348">
        <f>'Proy 2023 vs 2022'!GB13*HI42</f>
        <v>70117.726139999999</v>
      </c>
      <c r="HP42" s="577">
        <v>1.05</v>
      </c>
      <c r="HQ42" s="348">
        <f>'Proy 2023 vs 2022'!GG13*HP42</f>
        <v>57605.861880000011</v>
      </c>
      <c r="HW42" s="577">
        <v>1.05</v>
      </c>
      <c r="HX42" s="348">
        <f>'Proy 2023 vs 2022'!GL13*HW42</f>
        <v>74196.145800000013</v>
      </c>
      <c r="ID42" s="577">
        <v>1.05</v>
      </c>
      <c r="IE42" s="348">
        <f>'Proy 2023 vs 2022'!GQ13*ID42</f>
        <v>58413.088440000007</v>
      </c>
      <c r="IK42" s="577">
        <v>1.05</v>
      </c>
      <c r="IL42" s="348">
        <f>'Proy 2023 vs 2022'!GZ13*IK42</f>
        <v>62666.937900000004</v>
      </c>
      <c r="IR42" s="577">
        <v>1.05</v>
      </c>
      <c r="IS42" s="348">
        <f>'Proy 2023 vs 2022'!HE13*IR42</f>
        <v>74867.791320000018</v>
      </c>
      <c r="IY42" s="577">
        <v>1.05</v>
      </c>
      <c r="IZ42" s="348">
        <f>'Proy 2023 vs 2022'!HJ13*IY42</f>
        <v>73260.720539999995</v>
      </c>
      <c r="JF42" s="577">
        <v>1.05</v>
      </c>
      <c r="JG42" s="348">
        <f>'Proy 2023 vs 2022'!HO13*JF42</f>
        <v>57767.524920000003</v>
      </c>
      <c r="JM42" s="577">
        <v>1.05</v>
      </c>
      <c r="JN42" s="348">
        <f>'Proy 2023 vs 2022'!HT13*JM42</f>
        <v>77649.674760000009</v>
      </c>
      <c r="JO42" s="348"/>
      <c r="JT42" s="577">
        <v>1.05</v>
      </c>
      <c r="JU42" s="348">
        <f>'Proy 2023 vs 2022'!IC13*JT42</f>
        <v>60160.446360000002</v>
      </c>
      <c r="KA42" s="577">
        <v>1.05</v>
      </c>
      <c r="KB42" s="348">
        <f>'Proy 2023 vs 2022'!IH13*KA42</f>
        <v>58176.445320000013</v>
      </c>
      <c r="KH42" s="577">
        <v>1.05</v>
      </c>
      <c r="KI42" s="348">
        <f>'Proy 2023 vs 2022'!IM13*KH42</f>
        <v>64769.850180000009</v>
      </c>
      <c r="KO42" s="577">
        <v>1.05</v>
      </c>
      <c r="KP42" s="348">
        <f>'Proy 2023 vs 2022'!IR13*KO42</f>
        <v>108080.55342000001</v>
      </c>
      <c r="KV42" s="577">
        <v>1.05</v>
      </c>
      <c r="KW42" s="348">
        <f>'Proy 2023 vs 2022'!JA13*KV42</f>
        <v>86036.534640000013</v>
      </c>
      <c r="KX42">
        <f t="shared" si="452"/>
        <v>2.5296862085197457E-2</v>
      </c>
      <c r="KY42">
        <f t="shared" si="453"/>
        <v>0</v>
      </c>
      <c r="LC42" s="577">
        <v>1.05</v>
      </c>
      <c r="LD42" s="348">
        <f>'Proy 2023 vs 2022'!JF13*LC42</f>
        <v>85367.542680000013</v>
      </c>
      <c r="LE42">
        <f t="shared" si="454"/>
        <v>2.8727830706763081E-2</v>
      </c>
      <c r="LF42" s="108">
        <f t="shared" si="455"/>
        <v>0</v>
      </c>
      <c r="LJ42" s="577">
        <v>1.05</v>
      </c>
      <c r="LK42" s="348">
        <f>'Proy 2023 vs 2022'!JK13*LJ42</f>
        <v>82059.097680000006</v>
      </c>
      <c r="LL42">
        <f t="shared" si="456"/>
        <v>2.0271456200452984E-2</v>
      </c>
      <c r="LM42" s="108">
        <f t="shared" si="457"/>
        <v>0</v>
      </c>
      <c r="LQ42" s="577">
        <v>1.05</v>
      </c>
      <c r="LR42" s="348">
        <f>'Proy 2023 vs 2022'!JP13*LQ42</f>
        <v>100527.88662</v>
      </c>
      <c r="LS42">
        <f t="shared" si="458"/>
        <v>2.4270285193273369E-2</v>
      </c>
      <c r="LT42" s="108">
        <f t="shared" si="459"/>
        <v>0</v>
      </c>
      <c r="LX42" s="577">
        <v>1.05</v>
      </c>
      <c r="LY42" s="348">
        <f>'Proy 2023 vs 2022'!JY13*LX42</f>
        <v>126237.49320000001</v>
      </c>
      <c r="LZ42">
        <f t="shared" si="460"/>
        <v>2.2661334141203162E-2</v>
      </c>
      <c r="MA42" s="348">
        <f t="shared" si="461"/>
        <v>130674.19210126947</v>
      </c>
      <c r="ME42" s="577">
        <v>1.05</v>
      </c>
      <c r="MF42" s="348">
        <f>'Proy 2023 vs 2022'!KD13*ME42</f>
        <v>141664.10076</v>
      </c>
      <c r="MG42">
        <f t="shared" si="462"/>
        <v>2.0233680775653302E-2</v>
      </c>
      <c r="MH42" s="348">
        <f t="shared" si="463"/>
        <v>146689.40663042403</v>
      </c>
      <c r="ML42" s="577">
        <v>1.05</v>
      </c>
      <c r="MM42" s="348">
        <f>'Proy 2023 vs 2022'!KI13*ML42</f>
        <v>193990.32744000002</v>
      </c>
      <c r="MN42">
        <f t="shared" si="464"/>
        <v>2.1827414677461781E-2</v>
      </c>
      <c r="MO42" s="348">
        <f t="shared" si="465"/>
        <v>200851.06848559668</v>
      </c>
      <c r="MS42" s="577">
        <v>1.05</v>
      </c>
      <c r="MT42" s="348">
        <f>'Proy 2023 vs 2022'!KN13*MS42</f>
        <v>314646.16092000005</v>
      </c>
      <c r="MU42">
        <f t="shared" si="466"/>
        <v>2.2717831448377065E-2</v>
      </c>
      <c r="MV42" s="348">
        <f t="shared" si="467"/>
        <v>325694.64468910848</v>
      </c>
      <c r="MZ42" s="577">
        <v>1.05</v>
      </c>
      <c r="NA42" s="348">
        <f>'Proy 2023 vs 2022'!KS13*MZ42</f>
        <v>72735.258960000021</v>
      </c>
      <c r="NB42">
        <f t="shared" si="468"/>
        <v>1.7928033633308225E-2</v>
      </c>
      <c r="NC42" s="348">
        <f t="shared" si="469"/>
        <v>75325.016073862571</v>
      </c>
      <c r="NG42" s="577">
        <v>1.05</v>
      </c>
      <c r="NH42" s="348">
        <f>'Tabla de Proyecciones'!NH42*NG42</f>
        <v>102610.786215</v>
      </c>
      <c r="NN42" s="577">
        <v>1.05</v>
      </c>
      <c r="NO42" s="348">
        <f>'Tabla de Proyecciones'!NO42*NN42</f>
        <v>72819.420450000005</v>
      </c>
      <c r="NU42" s="577">
        <v>1.05</v>
      </c>
      <c r="NV42" s="348">
        <f>'Tabla de Proyecciones'!NV42*NU42</f>
        <v>73392.535545000006</v>
      </c>
      <c r="OB42" s="577">
        <v>1.05</v>
      </c>
      <c r="OC42" s="348">
        <f>'Tabla de Proyecciones'!OC42*OB42</f>
        <v>56843.814929999993</v>
      </c>
      <c r="OI42" s="577">
        <v>1.05</v>
      </c>
      <c r="OJ42" s="348">
        <f>'Tabla de Proyecciones'!OJ42*OI42</f>
        <v>68958.786749999985</v>
      </c>
    </row>
    <row r="43" spans="1:422">
      <c r="A43" s="598" t="s">
        <v>17</v>
      </c>
      <c r="G43" s="577">
        <v>1.05</v>
      </c>
      <c r="H43" s="348">
        <f>'Proy 2023 vs 2022'!D14*G43</f>
        <v>113137.96200000003</v>
      </c>
      <c r="N43" s="577">
        <v>1.05</v>
      </c>
      <c r="O43" s="348">
        <f>'Proy 2023 vs 2022'!I14*N43</f>
        <v>100796.42632500001</v>
      </c>
      <c r="U43" s="577">
        <v>1.1200000000000001</v>
      </c>
      <c r="V43" s="348">
        <f>'Proy 2023 vs 2022'!N14*U43</f>
        <v>128426.84400000003</v>
      </c>
      <c r="AB43" s="577">
        <v>1.05</v>
      </c>
      <c r="AC43" s="348">
        <f>'Proy 2023 vs 2022'!S14*AB43</f>
        <v>109700.31187500001</v>
      </c>
      <c r="AI43" s="577">
        <v>1.05</v>
      </c>
      <c r="AJ43" s="348">
        <f>'Proy 2023 vs 2022'!AB14*AI43</f>
        <v>113863.41750000001</v>
      </c>
      <c r="AP43" s="577">
        <v>1.05</v>
      </c>
      <c r="AQ43" s="348">
        <f>'Proy 2023 vs 2022'!AG14*AP43</f>
        <v>145335.34312499998</v>
      </c>
      <c r="AW43" s="577">
        <v>1.05</v>
      </c>
      <c r="AX43" s="348">
        <f>[1]Hoja1!D12</f>
        <v>23345.4</v>
      </c>
      <c r="BD43" s="577">
        <v>1.05</v>
      </c>
      <c r="BE43" s="348">
        <f>[1]Hoja1!E12</f>
        <v>33350.57</v>
      </c>
      <c r="BK43" s="577">
        <v>1.05</v>
      </c>
      <c r="BL43" s="348">
        <f>[1]Hoja1!G12</f>
        <v>16096.62</v>
      </c>
      <c r="BR43" s="577">
        <v>1.05</v>
      </c>
      <c r="BS43" s="348">
        <f>[1]Hoja1!H12</f>
        <v>12008.81</v>
      </c>
      <c r="BY43" s="577">
        <v>1.05</v>
      </c>
      <c r="BZ43" s="348">
        <f>[1]Hoja1!I12</f>
        <v>17409.990000000002</v>
      </c>
      <c r="CF43" s="577">
        <v>1.05</v>
      </c>
      <c r="CG43" s="348">
        <f>[1]Hoja1!J12</f>
        <v>26156.23</v>
      </c>
      <c r="CM43" s="577">
        <v>1.05</v>
      </c>
      <c r="CN43" s="348">
        <f>[1]Hoja1!K12</f>
        <v>172706.96</v>
      </c>
      <c r="CT43" s="577">
        <v>1.05</v>
      </c>
      <c r="CU43" s="348">
        <f>'Proy 2023 vs 2022'!CC14*CT43</f>
        <v>121050.80295000001</v>
      </c>
      <c r="DA43" s="577">
        <v>1.05</v>
      </c>
      <c r="DB43" s="348">
        <f>'Proy 2023 vs 2022'!CH14*DA43</f>
        <v>148017.55815000003</v>
      </c>
      <c r="DH43" s="577">
        <v>1.05</v>
      </c>
      <c r="DI43" s="348">
        <f>'Proy 2023 vs 2022'!CM14*DH43</f>
        <v>157380.51945000002</v>
      </c>
      <c r="DO43" s="577">
        <v>1.05</v>
      </c>
      <c r="DP43" s="348">
        <f>'Proy 2023 vs 2022'!CR14*DO43</f>
        <v>209092.06395000001</v>
      </c>
      <c r="DV43" s="577">
        <v>1.02</v>
      </c>
      <c r="DW43" s="348">
        <f>'Proy 2023 vs 2022'!DB14*DV43</f>
        <v>202537.77390000003</v>
      </c>
      <c r="EC43" s="577">
        <v>1.02</v>
      </c>
      <c r="ED43" s="348">
        <f>'Proy 2023 vs 2022'!DG14*EC43</f>
        <v>260945.15568000003</v>
      </c>
      <c r="EJ43" s="577">
        <v>1.02</v>
      </c>
      <c r="EK43" s="348">
        <f>'Proy 2023 vs 2022'!DL14*EJ43</f>
        <v>165154.70861999999</v>
      </c>
      <c r="EQ43" s="577">
        <v>1.05</v>
      </c>
      <c r="ER43" s="348">
        <f>'Proy 2023 vs 2022'!DQ14*EQ43</f>
        <v>138328.97925</v>
      </c>
      <c r="EX43" s="577">
        <v>1.05</v>
      </c>
      <c r="EY43" s="348">
        <f>'Proy 2023 vs 2022'!DZ14*EX43</f>
        <v>127834.014</v>
      </c>
      <c r="FE43" s="577">
        <v>1.05</v>
      </c>
      <c r="FF43" s="348">
        <f>'Proy 2023 vs 2022'!EE14*FE43</f>
        <v>157683.07170000003</v>
      </c>
      <c r="FL43" s="577">
        <v>1.05</v>
      </c>
      <c r="FM43" s="348">
        <f>'Proy 2023 vs 2022'!EJ14*FL43</f>
        <v>142811.54580000002</v>
      </c>
      <c r="FS43" s="577">
        <v>1.05</v>
      </c>
      <c r="FT43" s="348">
        <f>'Proy 2023 vs 2022'!EO14*FS43</f>
        <v>132821.78910000002</v>
      </c>
      <c r="FZ43" s="577">
        <v>1.05</v>
      </c>
      <c r="GA43" s="348">
        <f>'Proy 2023 vs 2022'!ET14*FZ43</f>
        <v>159241.54785000003</v>
      </c>
      <c r="GG43" s="577">
        <v>1.05</v>
      </c>
      <c r="GH43" s="348">
        <f>'Proy 2023 vs 2022'!FD14*GG43</f>
        <v>196222.30320000002</v>
      </c>
      <c r="GN43" s="577">
        <v>1.05</v>
      </c>
      <c r="GO43" s="348">
        <f>'Proy 2023 vs 2022'!FI14*GN43</f>
        <v>169038.92775000006</v>
      </c>
      <c r="GU43" s="577">
        <v>1.05</v>
      </c>
      <c r="GV43" s="348">
        <f>'Proy 2023 vs 2022'!FN14*GU43</f>
        <v>196226.28795000006</v>
      </c>
      <c r="HB43" s="577">
        <v>1.05</v>
      </c>
      <c r="HC43" s="348">
        <f>'Proy 2023 vs 2022'!FS14*HB43</f>
        <v>161187.33015000002</v>
      </c>
      <c r="HI43" s="577">
        <v>1.05</v>
      </c>
      <c r="HJ43" s="348">
        <f>'Proy 2023 vs 2022'!GB14*HI43</f>
        <v>141315.91320000001</v>
      </c>
      <c r="HP43" s="577">
        <v>1.05</v>
      </c>
      <c r="HQ43" s="348">
        <f>'Proy 2023 vs 2022'!GG14*HP43</f>
        <v>160130.34345000001</v>
      </c>
      <c r="HW43" s="577">
        <v>1.05</v>
      </c>
      <c r="HX43" s="348">
        <f>'Proy 2023 vs 2022'!GL14*HW43</f>
        <v>149995.35705000002</v>
      </c>
      <c r="ID43" s="577">
        <v>1.05</v>
      </c>
      <c r="IE43" s="348">
        <f>'Proy 2023 vs 2022'!GQ14*ID43</f>
        <v>182564.12789999999</v>
      </c>
      <c r="IK43" s="577">
        <v>1.05</v>
      </c>
      <c r="IL43" s="348">
        <f>'Proy 2023 vs 2022'!GZ14*IK43</f>
        <v>407153.35815000004</v>
      </c>
      <c r="IR43" s="577">
        <v>1.05</v>
      </c>
      <c r="IS43" s="348">
        <f>'Proy 2023 vs 2022'!HE14*IR43</f>
        <v>149831.80905000001</v>
      </c>
      <c r="IY43" s="577">
        <v>1.05</v>
      </c>
      <c r="IZ43" s="348">
        <f>'Proy 2023 vs 2022'!HJ14*IY43</f>
        <v>169941.47940000004</v>
      </c>
      <c r="JF43" s="577">
        <v>1.05</v>
      </c>
      <c r="JG43" s="348">
        <f>'Proy 2023 vs 2022'!HO14*JF43</f>
        <v>107940.96389999999</v>
      </c>
      <c r="JM43" s="577">
        <v>1.05</v>
      </c>
      <c r="JN43" s="348">
        <f>'Proy 2023 vs 2022'!HT14*JM43</f>
        <v>114872.54625000001</v>
      </c>
      <c r="JO43" s="348"/>
      <c r="JT43" s="577">
        <v>1.05</v>
      </c>
      <c r="JU43" s="348">
        <f>'Proy 2023 vs 2022'!IC14*JT43</f>
        <v>114545.046</v>
      </c>
      <c r="KA43" s="577">
        <v>1.05</v>
      </c>
      <c r="KB43" s="348">
        <f>'Proy 2023 vs 2022'!IH14*KA43</f>
        <v>132097.54635000002</v>
      </c>
      <c r="KH43" s="577">
        <v>1.05</v>
      </c>
      <c r="KI43" s="348">
        <f>'Proy 2023 vs 2022'!IM14*KH43</f>
        <v>172101.50265000004</v>
      </c>
      <c r="KO43" s="577">
        <v>1.05</v>
      </c>
      <c r="KP43" s="348">
        <f>'Proy 2023 vs 2022'!IR14*KO43</f>
        <v>314521.4457000001</v>
      </c>
      <c r="KV43" s="577">
        <v>1.05</v>
      </c>
      <c r="KW43" s="348">
        <f>'Proy 2023 vs 2022'!JA14*KV43</f>
        <v>217026.07080000002</v>
      </c>
      <c r="KX43">
        <f t="shared" si="452"/>
        <v>6.3811014761250714E-2</v>
      </c>
      <c r="KY43">
        <f t="shared" si="453"/>
        <v>0</v>
      </c>
      <c r="LC43" s="577">
        <v>1.05</v>
      </c>
      <c r="LD43" s="348">
        <f>'Proy 2023 vs 2022'!JF14*LC43</f>
        <v>152174.46090000003</v>
      </c>
      <c r="LE43">
        <f t="shared" si="454"/>
        <v>5.1209651975285576E-2</v>
      </c>
      <c r="LF43" s="108">
        <f t="shared" si="455"/>
        <v>0</v>
      </c>
      <c r="LJ43" s="577">
        <v>1.05</v>
      </c>
      <c r="LK43" s="348">
        <f>'Proy 2023 vs 2022'!JK14*LJ43</f>
        <v>243231.14970000001</v>
      </c>
      <c r="LL43">
        <f t="shared" si="456"/>
        <v>6.0086568547914998E-2</v>
      </c>
      <c r="LM43" s="108">
        <f t="shared" si="457"/>
        <v>0</v>
      </c>
      <c r="LQ43" s="577">
        <v>1.05</v>
      </c>
      <c r="LR43" s="348">
        <f>'Proy 2023 vs 2022'!JP14*LQ43</f>
        <v>291402.73470000003</v>
      </c>
      <c r="LS43">
        <f t="shared" si="458"/>
        <v>7.0352891272875126E-2</v>
      </c>
      <c r="LT43" s="108">
        <f t="shared" si="459"/>
        <v>0</v>
      </c>
      <c r="LX43" s="577">
        <v>1.05</v>
      </c>
      <c r="LY43" s="348">
        <f>'Proy 2023 vs 2022'!JY14*LX43</f>
        <v>366639.40403999999</v>
      </c>
      <c r="LZ43">
        <f t="shared" si="460"/>
        <v>6.5816722383093329E-2</v>
      </c>
      <c r="MA43" s="348">
        <f t="shared" si="461"/>
        <v>379525.18464156182</v>
      </c>
      <c r="ME43" s="577">
        <v>1.05</v>
      </c>
      <c r="MF43" s="348">
        <f>'Proy 2023 vs 2022'!KD14*ME43</f>
        <v>542673.93180000002</v>
      </c>
      <c r="MG43">
        <f t="shared" si="462"/>
        <v>7.7509341056786807E-2</v>
      </c>
      <c r="MH43" s="348">
        <f t="shared" si="463"/>
        <v>561924.41573044006</v>
      </c>
      <c r="ML43" s="577">
        <v>1.05</v>
      </c>
      <c r="MM43" s="348">
        <f>'Proy 2023 vs 2022'!KI14*ML43</f>
        <v>645620.73576000007</v>
      </c>
      <c r="MN43">
        <f t="shared" si="464"/>
        <v>7.2643990603913675E-2</v>
      </c>
      <c r="MO43" s="348">
        <f t="shared" si="465"/>
        <v>668454.02203860041</v>
      </c>
      <c r="MS43" s="577">
        <v>1.05</v>
      </c>
      <c r="MT43" s="348">
        <f>'Proy 2023 vs 2022'!KN14*MS43</f>
        <v>1034650.0491600001</v>
      </c>
      <c r="MU43">
        <f t="shared" si="466"/>
        <v>7.4702978597117414E-2</v>
      </c>
      <c r="MV43" s="348">
        <f t="shared" si="467"/>
        <v>1070980.745970116</v>
      </c>
      <c r="MZ43" s="577">
        <v>1.05</v>
      </c>
      <c r="NA43" s="348">
        <f>'Proy 2023 vs 2022'!KS14*MZ43</f>
        <v>183357.39240000004</v>
      </c>
      <c r="NB43">
        <f t="shared" si="468"/>
        <v>4.5194552750141108E-2</v>
      </c>
      <c r="NC43" s="348">
        <f t="shared" si="469"/>
        <v>189885.87828341906</v>
      </c>
      <c r="NG43" s="577">
        <v>1.05</v>
      </c>
      <c r="NH43" s="348">
        <f>'Tabla de Proyecciones'!NH43*NG43</f>
        <v>142684.96609499998</v>
      </c>
      <c r="NN43" s="577">
        <v>1.05</v>
      </c>
      <c r="NO43" s="348">
        <f>'Tabla de Proyecciones'!NO43*NN43</f>
        <v>138959.46287999998</v>
      </c>
      <c r="NU43" s="577">
        <v>1.05</v>
      </c>
      <c r="NV43" s="348">
        <f>'Tabla de Proyecciones'!NV43*NU43</f>
        <v>117600.90856499999</v>
      </c>
      <c r="OB43" s="577">
        <v>1.05</v>
      </c>
      <c r="OC43" s="348">
        <f>'Tabla de Proyecciones'!OC43*OB43</f>
        <v>118722.25784999998</v>
      </c>
      <c r="OI43" s="577">
        <v>1.05</v>
      </c>
      <c r="OJ43" s="348">
        <f>'Tabla de Proyecciones'!OJ43*OI43</f>
        <v>130821.90009000001</v>
      </c>
    </row>
    <row r="44" spans="1:422">
      <c r="A44" s="598" t="s">
        <v>18</v>
      </c>
      <c r="G44" s="577">
        <v>1.05</v>
      </c>
      <c r="H44" s="348">
        <f>'Proy 2023 vs 2022'!D15*G44</f>
        <v>83406.165360000014</v>
      </c>
      <c r="N44" s="577">
        <v>1.05</v>
      </c>
      <c r="O44" s="348">
        <f>'Proy 2023 vs 2022'!I15*N44</f>
        <v>86145.302250000008</v>
      </c>
      <c r="U44" s="577">
        <v>1.1200000000000001</v>
      </c>
      <c r="V44" s="348">
        <f>'Proy 2023 vs 2022'!N15*U44</f>
        <v>109888.43846400002</v>
      </c>
      <c r="AB44" s="577">
        <v>1.05</v>
      </c>
      <c r="AC44" s="348">
        <f>'Proy 2023 vs 2022'!S15*AB44</f>
        <v>74258.036999999997</v>
      </c>
      <c r="AI44" s="577">
        <v>1.05</v>
      </c>
      <c r="AJ44" s="348">
        <f>'Proy 2023 vs 2022'!AB15*AI44</f>
        <v>79912.123200000002</v>
      </c>
      <c r="AP44" s="577">
        <v>1.05</v>
      </c>
      <c r="AQ44" s="348">
        <f>'Proy 2023 vs 2022'!AG15*AP44</f>
        <v>109838.77905000001</v>
      </c>
      <c r="AW44" s="577">
        <v>1.05</v>
      </c>
      <c r="AX44" s="348">
        <f>[1]Hoja1!D13</f>
        <v>11854.46</v>
      </c>
      <c r="BD44" s="577">
        <v>1.05</v>
      </c>
      <c r="BE44" s="348">
        <f>[1]Hoja1!E13</f>
        <v>16934.939999999999</v>
      </c>
      <c r="BK44" s="577">
        <v>1.05</v>
      </c>
      <c r="BL44" s="348">
        <f>[1]Hoja1!G13</f>
        <v>10232.66</v>
      </c>
      <c r="BR44" s="577">
        <v>1.05</v>
      </c>
      <c r="BS44" s="348">
        <f>[1]Hoja1!H13</f>
        <v>12849.04</v>
      </c>
      <c r="BY44" s="577">
        <v>1.05</v>
      </c>
      <c r="BZ44" s="348">
        <f>[1]Hoja1!I13</f>
        <v>18469.740000000002</v>
      </c>
      <c r="CF44" s="577">
        <v>1.05</v>
      </c>
      <c r="CG44" s="348">
        <f>[1]Hoja1!J13</f>
        <v>22552.44</v>
      </c>
      <c r="CM44" s="577">
        <v>1.05</v>
      </c>
      <c r="CN44" s="348">
        <f>[1]Hoja1!K13</f>
        <v>122094.74</v>
      </c>
      <c r="CT44" s="577">
        <v>1.05</v>
      </c>
      <c r="CU44" s="348">
        <f>'Proy 2023 vs 2022'!CC15*CT44</f>
        <v>100052.34372000002</v>
      </c>
      <c r="DA44" s="577">
        <v>1.05</v>
      </c>
      <c r="DB44" s="348">
        <f>'Proy 2023 vs 2022'!CH15*DA44</f>
        <v>109730.79558000001</v>
      </c>
      <c r="DH44" s="577">
        <v>1.05</v>
      </c>
      <c r="DI44" s="348">
        <f>'Proy 2023 vs 2022'!CM15*DH44</f>
        <v>99470.794500000018</v>
      </c>
      <c r="DO44" s="577">
        <v>1.05</v>
      </c>
      <c r="DP44" s="348">
        <f>'Proy 2023 vs 2022'!CR15*DO44</f>
        <v>135363.33468000003</v>
      </c>
      <c r="DV44" s="577">
        <v>1.02</v>
      </c>
      <c r="DW44" s="348">
        <f>'Proy 2023 vs 2022'!DB15*DV44</f>
        <v>103050.09734400001</v>
      </c>
      <c r="EC44" s="577">
        <v>1.02</v>
      </c>
      <c r="ED44" s="348">
        <f>'Proy 2023 vs 2022'!DG15*EC44</f>
        <v>163830.701088</v>
      </c>
      <c r="EJ44" s="577">
        <v>1.02</v>
      </c>
      <c r="EK44" s="348">
        <f>'Proy 2023 vs 2022'!DL15*EJ44</f>
        <v>95384.580696000005</v>
      </c>
      <c r="EQ44" s="577">
        <v>1.05</v>
      </c>
      <c r="ER44" s="348">
        <f>'Proy 2023 vs 2022'!DQ15*EQ44</f>
        <v>93298.443840000007</v>
      </c>
      <c r="EX44" s="577">
        <v>1.05</v>
      </c>
      <c r="EY44" s="348">
        <f>'Proy 2023 vs 2022'!DZ15*EX44</f>
        <v>90012.213900000002</v>
      </c>
      <c r="FE44" s="577">
        <v>1.05</v>
      </c>
      <c r="FF44" s="348">
        <f>'Proy 2023 vs 2022'!EE15*FE44</f>
        <v>93237.264540000018</v>
      </c>
      <c r="FL44" s="577">
        <v>1.05</v>
      </c>
      <c r="FM44" s="348">
        <f>'Proy 2023 vs 2022'!EJ15*FL44</f>
        <v>93806.657280000014</v>
      </c>
      <c r="FS44" s="577">
        <v>1.05</v>
      </c>
      <c r="FT44" s="348">
        <f>'Proy 2023 vs 2022'!EO15*FS44</f>
        <v>101936.24657999999</v>
      </c>
      <c r="FZ44" s="577">
        <v>1.05</v>
      </c>
      <c r="GA44" s="348">
        <f>'Proy 2023 vs 2022'!ET15*FZ44</f>
        <v>102503.4507</v>
      </c>
      <c r="GG44" s="577">
        <v>1.05</v>
      </c>
      <c r="GH44" s="348">
        <f>'Proy 2023 vs 2022'!FD15*GG44</f>
        <v>129039.56100000002</v>
      </c>
      <c r="GN44" s="577">
        <v>1.05</v>
      </c>
      <c r="GO44" s="348">
        <f>'Proy 2023 vs 2022'!FI15*GN44</f>
        <v>126371.56518000002</v>
      </c>
      <c r="GU44" s="577">
        <v>1.05</v>
      </c>
      <c r="GV44" s="348">
        <f>'Proy 2023 vs 2022'!FN15*GU44</f>
        <v>124604.01072000002</v>
      </c>
      <c r="HB44" s="577">
        <v>1.05</v>
      </c>
      <c r="HC44" s="348">
        <f>'Proy 2023 vs 2022'!FS15*HB44</f>
        <v>104637.55932000001</v>
      </c>
      <c r="HI44" s="577">
        <v>1.05</v>
      </c>
      <c r="HJ44" s="348">
        <f>'Proy 2023 vs 2022'!GB15*HI44</f>
        <v>110269.70640000001</v>
      </c>
      <c r="HP44" s="577">
        <v>1.05</v>
      </c>
      <c r="HQ44" s="348">
        <f>'Proy 2023 vs 2022'!GG15*HP44</f>
        <v>96858.909</v>
      </c>
      <c r="HW44" s="577">
        <v>1.05</v>
      </c>
      <c r="HX44" s="348">
        <f>'Proy 2023 vs 2022'!GL15*HW44</f>
        <v>94499.928180000017</v>
      </c>
      <c r="ID44" s="577">
        <v>1.05</v>
      </c>
      <c r="IE44" s="348">
        <f>'Proy 2023 vs 2022'!GQ15*ID44</f>
        <v>98424.747540000011</v>
      </c>
      <c r="IK44" s="577">
        <v>1.05</v>
      </c>
      <c r="IL44" s="348">
        <f>'Proy 2023 vs 2022'!GZ15*IK44</f>
        <v>82364.052960000015</v>
      </c>
      <c r="IR44" s="577">
        <v>1.05</v>
      </c>
      <c r="IS44" s="348">
        <f>'Proy 2023 vs 2022'!HE15*IR44</f>
        <v>87171.555240000002</v>
      </c>
      <c r="IY44" s="577">
        <v>1.05</v>
      </c>
      <c r="IZ44" s="348">
        <f>'Proy 2023 vs 2022'!HJ15*IY44</f>
        <v>97805.243340000015</v>
      </c>
      <c r="JF44" s="577">
        <v>1.05</v>
      </c>
      <c r="JG44" s="348">
        <f>'Proy 2023 vs 2022'!HO15*JF44</f>
        <v>87247.499219999998</v>
      </c>
      <c r="JM44" s="577">
        <v>1.05</v>
      </c>
      <c r="JN44" s="348">
        <f>'Proy 2023 vs 2022'!HT15*JM44</f>
        <v>80743.283460000021</v>
      </c>
      <c r="JO44" s="348"/>
      <c r="JT44" s="577">
        <v>1.05</v>
      </c>
      <c r="JU44" s="348">
        <f>'Proy 2023 vs 2022'!IC15*JT44</f>
        <v>88911.848340000011</v>
      </c>
      <c r="KA44" s="577">
        <v>1.05</v>
      </c>
      <c r="KB44" s="348">
        <f>'Proy 2023 vs 2022'!IH15*KA44</f>
        <v>91674.408420000022</v>
      </c>
      <c r="KH44" s="577">
        <v>1.05</v>
      </c>
      <c r="KI44" s="348">
        <f>'Proy 2023 vs 2022'!IM15*KH44</f>
        <v>96580.852200000008</v>
      </c>
      <c r="KO44" s="577">
        <v>1.05</v>
      </c>
      <c r="KP44" s="348">
        <f>'Proy 2023 vs 2022'!IR15*KO44</f>
        <v>169510.83030000003</v>
      </c>
      <c r="KV44" s="577">
        <v>1.05</v>
      </c>
      <c r="KW44" s="348">
        <f>'Proy 2023 vs 2022'!JA15*KV44</f>
        <v>127658.22426000002</v>
      </c>
      <c r="KX44">
        <f t="shared" si="452"/>
        <v>3.75346648567252E-2</v>
      </c>
      <c r="KY44">
        <f t="shared" si="453"/>
        <v>0</v>
      </c>
      <c r="LC44" s="577">
        <v>1.05</v>
      </c>
      <c r="LD44" s="348">
        <f>'Proy 2023 vs 2022'!JF15*LC44</f>
        <v>91261.847880000016</v>
      </c>
      <c r="LE44">
        <f t="shared" si="454"/>
        <v>3.0711378511979037E-2</v>
      </c>
      <c r="LF44" s="108">
        <f t="shared" si="455"/>
        <v>0</v>
      </c>
      <c r="LJ44" s="577">
        <v>1.05</v>
      </c>
      <c r="LK44" s="348">
        <f>'Proy 2023 vs 2022'!JK15*LJ44</f>
        <v>135419.34294000003</v>
      </c>
      <c r="LL44">
        <f t="shared" si="456"/>
        <v>3.3453295938098017E-2</v>
      </c>
      <c r="LM44" s="108">
        <f t="shared" si="457"/>
        <v>0</v>
      </c>
      <c r="LQ44" s="577">
        <v>1.05</v>
      </c>
      <c r="LR44" s="348">
        <f>'Proy 2023 vs 2022'!JP15*LQ44</f>
        <v>141595.29972000001</v>
      </c>
      <c r="LS44">
        <f t="shared" si="458"/>
        <v>3.4185124364762266E-2</v>
      </c>
      <c r="LT44" s="108">
        <f t="shared" si="459"/>
        <v>0</v>
      </c>
      <c r="LX44" s="577">
        <v>1.05</v>
      </c>
      <c r="LY44" s="348">
        <f>'Proy 2023 vs 2022'!JY15*LX44</f>
        <v>182661.37344000002</v>
      </c>
      <c r="LZ44">
        <f t="shared" si="460"/>
        <v>3.2790182324492899E-2</v>
      </c>
      <c r="MA44" s="348">
        <f t="shared" si="461"/>
        <v>189081.12635414943</v>
      </c>
      <c r="ME44" s="577">
        <v>1.05</v>
      </c>
      <c r="MF44" s="348">
        <f>'Proy 2023 vs 2022'!KD15*ME44</f>
        <v>232396.53528000001</v>
      </c>
      <c r="MG44">
        <f t="shared" si="462"/>
        <v>3.3192864550699815E-2</v>
      </c>
      <c r="MH44" s="348">
        <f t="shared" si="463"/>
        <v>240640.4281698954</v>
      </c>
      <c r="ML44" s="577">
        <v>1.05</v>
      </c>
      <c r="MM44" s="348">
        <f>'Proy 2023 vs 2022'!KI15*ML44</f>
        <v>299978.46059999999</v>
      </c>
      <c r="MN44">
        <f t="shared" si="464"/>
        <v>3.3752993462253987E-2</v>
      </c>
      <c r="MO44" s="348">
        <f t="shared" si="465"/>
        <v>310587.62119368929</v>
      </c>
      <c r="MS44" s="577">
        <v>1.05</v>
      </c>
      <c r="MT44" s="348">
        <f>'Proy 2023 vs 2022'!KN15*MS44</f>
        <v>531054.82247999997</v>
      </c>
      <c r="MU44">
        <f t="shared" si="466"/>
        <v>3.8342797228712616E-2</v>
      </c>
      <c r="MV44" s="348">
        <f t="shared" si="467"/>
        <v>549702.27894195507</v>
      </c>
      <c r="MZ44" s="577">
        <v>1.05</v>
      </c>
      <c r="NA44" s="348">
        <f>'Proy 2023 vs 2022'!KS15*MZ44</f>
        <v>144694.26972000001</v>
      </c>
      <c r="NB44">
        <f t="shared" si="468"/>
        <v>3.5664734974185222E-2</v>
      </c>
      <c r="NC44" s="348">
        <f t="shared" si="469"/>
        <v>149846.1454361309</v>
      </c>
      <c r="NG44" s="577">
        <v>1.05</v>
      </c>
      <c r="NH44" s="348">
        <f>'Tabla de Proyecciones'!NH44*NG44</f>
        <v>112757.92405500001</v>
      </c>
      <c r="NN44" s="577">
        <v>1.05</v>
      </c>
      <c r="NO44" s="348">
        <f>'Tabla de Proyecciones'!NO44*NN44</f>
        <v>109648.59401999999</v>
      </c>
      <c r="NU44" s="577">
        <v>1.05</v>
      </c>
      <c r="NV44" s="348">
        <f>'Tabla de Proyecciones'!NV44*NU44</f>
        <v>94159.192469999995</v>
      </c>
      <c r="OB44" s="577">
        <v>1.05</v>
      </c>
      <c r="OC44" s="348">
        <f>'Tabla de Proyecciones'!OC44*OB44</f>
        <v>76850.032139999996</v>
      </c>
      <c r="OI44" s="577">
        <v>1.05</v>
      </c>
      <c r="OJ44" s="348">
        <f>'Tabla de Proyecciones'!OJ44*OI44</f>
        <v>96223.488900000011</v>
      </c>
    </row>
    <row r="45" spans="1:422">
      <c r="A45" s="598" t="s">
        <v>19</v>
      </c>
      <c r="G45" s="577">
        <v>1.05</v>
      </c>
      <c r="H45" s="348">
        <f>'Proy 2023 vs 2022'!D16*G45</f>
        <v>87280.132800000021</v>
      </c>
      <c r="N45" s="577">
        <v>1.05</v>
      </c>
      <c r="O45" s="348">
        <f>'Proy 2023 vs 2022'!I16*N45</f>
        <v>65805.138000000006</v>
      </c>
      <c r="U45" s="577">
        <v>1.1200000000000001</v>
      </c>
      <c r="V45" s="348">
        <f>'Proy 2023 vs 2022'!N16*U45</f>
        <v>118593.09000000001</v>
      </c>
      <c r="AB45" s="577">
        <v>1.05</v>
      </c>
      <c r="AC45" s="348">
        <f>'Proy 2023 vs 2022'!S16*AB45</f>
        <v>97751.320800000001</v>
      </c>
      <c r="AI45" s="577">
        <v>1.05</v>
      </c>
      <c r="AJ45" s="348">
        <f>'Proy 2023 vs 2022'!AB16*AI45</f>
        <v>88012.512000000002</v>
      </c>
      <c r="AP45" s="577">
        <v>1.05</v>
      </c>
      <c r="AQ45" s="348">
        <f>'Proy 2023 vs 2022'!AG16*AP45</f>
        <v>153984.90240000002</v>
      </c>
      <c r="AW45" s="577">
        <v>1.05</v>
      </c>
      <c r="AX45" s="348">
        <f>[1]Hoja1!D14</f>
        <v>22217.88</v>
      </c>
      <c r="BD45" s="577">
        <v>1.05</v>
      </c>
      <c r="BE45" s="348">
        <f>[1]Hoja1!E14</f>
        <v>29623.85</v>
      </c>
      <c r="BK45" s="577">
        <v>1.05</v>
      </c>
      <c r="BL45" s="348">
        <f>[1]Hoja1!G14</f>
        <v>10056.61</v>
      </c>
      <c r="BR45" s="577">
        <v>1.05</v>
      </c>
      <c r="BS45" s="348">
        <f>[1]Hoja1!H14</f>
        <v>14010.11</v>
      </c>
      <c r="BY45" s="577">
        <v>1.05</v>
      </c>
      <c r="BZ45" s="348">
        <f>[1]Hoja1!I14</f>
        <v>18006.919999999998</v>
      </c>
      <c r="CF45" s="577">
        <v>1.05</v>
      </c>
      <c r="CG45" s="348">
        <f>[1]Hoja1!J14</f>
        <v>31766.13</v>
      </c>
      <c r="CM45" s="577">
        <v>1.05</v>
      </c>
      <c r="CN45" s="348">
        <f>[1]Hoja1!K14</f>
        <v>162927.81</v>
      </c>
      <c r="CT45" s="577">
        <v>1.05</v>
      </c>
      <c r="CU45" s="348">
        <f>'Proy 2023 vs 2022'!CC16*CT45</f>
        <v>111496.32018000001</v>
      </c>
      <c r="DA45" s="577">
        <v>1.05</v>
      </c>
      <c r="DB45" s="348">
        <f>'Proy 2023 vs 2022'!CH16*DA45</f>
        <v>121056.46182000001</v>
      </c>
      <c r="DH45" s="577">
        <v>1.05</v>
      </c>
      <c r="DI45" s="348">
        <f>'Proy 2023 vs 2022'!CM16*DH45</f>
        <v>132148.90961999999</v>
      </c>
      <c r="DO45" s="577">
        <v>1.05</v>
      </c>
      <c r="DP45" s="348">
        <f>'Proy 2023 vs 2022'!CR16*DO45</f>
        <v>168472.65330000003</v>
      </c>
      <c r="DV45" s="577">
        <v>1.02</v>
      </c>
      <c r="DW45" s="348">
        <f>'Proy 2023 vs 2022'!DB16*DV45</f>
        <v>136520.098272</v>
      </c>
      <c r="EC45" s="577">
        <v>1.02</v>
      </c>
      <c r="ED45" s="348">
        <f>'Proy 2023 vs 2022'!DG16*EC45</f>
        <v>150762.14488800004</v>
      </c>
      <c r="EJ45" s="577">
        <v>1.02</v>
      </c>
      <c r="EK45" s="348">
        <f>'Proy 2023 vs 2022'!DL16*EJ45</f>
        <v>106300.70964</v>
      </c>
      <c r="EQ45" s="577">
        <v>1.05</v>
      </c>
      <c r="ER45" s="348">
        <f>'Proy 2023 vs 2022'!DQ16*EQ45</f>
        <v>116409.95352000001</v>
      </c>
      <c r="EX45" s="577">
        <v>1.05</v>
      </c>
      <c r="EY45" s="348">
        <f>'Proy 2023 vs 2022'!DZ16*EX45</f>
        <v>102521.10708000003</v>
      </c>
      <c r="FE45" s="577">
        <v>1.05</v>
      </c>
      <c r="FF45" s="348">
        <f>'Proy 2023 vs 2022'!EE16*FE45</f>
        <v>126597.77550000002</v>
      </c>
      <c r="FL45" s="577">
        <v>1.05</v>
      </c>
      <c r="FM45" s="348">
        <f>'Proy 2023 vs 2022'!EJ16*FL45</f>
        <v>112285.99242000002</v>
      </c>
      <c r="FS45" s="577">
        <v>1.05</v>
      </c>
      <c r="FT45" s="348">
        <f>'Proy 2023 vs 2022'!EO16*FS45</f>
        <v>102897.23219999998</v>
      </c>
      <c r="FZ45" s="577">
        <v>1.05</v>
      </c>
      <c r="GA45" s="348">
        <f>'Proy 2023 vs 2022'!ET16*FZ45</f>
        <v>118794.89160000002</v>
      </c>
      <c r="GG45" s="577">
        <v>1.05</v>
      </c>
      <c r="GH45" s="348">
        <f>'Proy 2023 vs 2022'!FD16*GG45</f>
        <v>117610.55334</v>
      </c>
      <c r="GN45" s="577">
        <v>1.05</v>
      </c>
      <c r="GO45" s="348">
        <f>'Proy 2023 vs 2022'!FI16*GN45</f>
        <v>117375.89472000001</v>
      </c>
      <c r="GU45" s="577">
        <v>1.05</v>
      </c>
      <c r="GV45" s="348">
        <f>'Proy 2023 vs 2022'!FN16*GU45</f>
        <v>128886.83388000001</v>
      </c>
      <c r="HB45" s="577">
        <v>1.05</v>
      </c>
      <c r="HC45" s="348">
        <f>'Proy 2023 vs 2022'!FS16*HB45</f>
        <v>94521.202019999997</v>
      </c>
      <c r="HI45" s="577">
        <v>1.05</v>
      </c>
      <c r="HJ45" s="348">
        <f>'Proy 2023 vs 2022'!GB16*HI45</f>
        <v>104617.26072000002</v>
      </c>
      <c r="HP45" s="577">
        <v>1.05</v>
      </c>
      <c r="HQ45" s="348">
        <f>'Proy 2023 vs 2022'!GG16*HP45</f>
        <v>114954.65730000001</v>
      </c>
      <c r="HW45" s="577">
        <v>1.05</v>
      </c>
      <c r="HX45" s="348">
        <f>'Proy 2023 vs 2022'!GL16*HW45</f>
        <v>105442.85808000002</v>
      </c>
      <c r="ID45" s="577">
        <v>1.05</v>
      </c>
      <c r="IE45" s="348">
        <f>'Proy 2023 vs 2022'!GQ16*ID45</f>
        <v>132174.68544</v>
      </c>
      <c r="IK45" s="577">
        <v>1.05</v>
      </c>
      <c r="IL45" s="348">
        <f>'Proy 2023 vs 2022'!GZ16*IK45</f>
        <v>113891.22612000002</v>
      </c>
      <c r="IR45" s="577">
        <v>1.05</v>
      </c>
      <c r="IS45" s="348">
        <f>'Proy 2023 vs 2022'!HE16*IR45</f>
        <v>97415.215380000023</v>
      </c>
      <c r="IY45" s="577">
        <v>1.05</v>
      </c>
      <c r="IZ45" s="348">
        <f>'Proy 2023 vs 2022'!HJ16*IY45</f>
        <v>116792.88264000003</v>
      </c>
      <c r="JF45" s="577">
        <v>1.05</v>
      </c>
      <c r="JG45" s="348">
        <f>'Proy 2023 vs 2022'!HO16*JF45</f>
        <v>83761.594559999998</v>
      </c>
      <c r="JM45" s="577">
        <v>1.05</v>
      </c>
      <c r="JN45" s="348">
        <f>'Proy 2023 vs 2022'!HT16*JM45</f>
        <v>92961.770579999997</v>
      </c>
      <c r="JO45" s="348"/>
      <c r="JT45" s="577">
        <v>1.05</v>
      </c>
      <c r="JU45" s="348">
        <f>'Proy 2023 vs 2022'!IC16*JT45</f>
        <v>118883.24154</v>
      </c>
      <c r="KA45" s="577">
        <v>1.05</v>
      </c>
      <c r="KB45" s="348">
        <f>'Proy 2023 vs 2022'!IH16*KA45</f>
        <v>118616.86494000001</v>
      </c>
      <c r="KH45" s="577">
        <v>1.05</v>
      </c>
      <c r="KI45" s="348">
        <f>'Proy 2023 vs 2022'!IM16*KH45</f>
        <v>145804.36752000003</v>
      </c>
      <c r="KO45" s="577">
        <v>1.05</v>
      </c>
      <c r="KP45" s="348">
        <f>'Proy 2023 vs 2022'!IR16*KO45</f>
        <v>232034.27184000003</v>
      </c>
      <c r="KV45" s="577">
        <v>1.05</v>
      </c>
      <c r="KW45" s="348">
        <f>'Proy 2023 vs 2022'!JA16*KV45</f>
        <v>142670.49048000001</v>
      </c>
      <c r="KX45">
        <f t="shared" si="452"/>
        <v>4.1948641195296246E-2</v>
      </c>
      <c r="KY45">
        <f t="shared" si="453"/>
        <v>0</v>
      </c>
      <c r="LC45" s="577">
        <v>1.05</v>
      </c>
      <c r="LD45" s="348">
        <f>'Proy 2023 vs 2022'!JF16*LC45</f>
        <v>143863.03890000001</v>
      </c>
      <c r="LE45">
        <f t="shared" si="454"/>
        <v>4.8412697574905426E-2</v>
      </c>
      <c r="LF45" s="108">
        <f t="shared" si="455"/>
        <v>0</v>
      </c>
      <c r="LJ45" s="577">
        <v>1.05</v>
      </c>
      <c r="LK45" s="348">
        <f>'Proy 2023 vs 2022'!JK16*LJ45</f>
        <v>211166.99352000002</v>
      </c>
      <c r="LL45">
        <f t="shared" si="456"/>
        <v>5.2165604803686878E-2</v>
      </c>
      <c r="LM45" s="108">
        <f t="shared" si="457"/>
        <v>0</v>
      </c>
      <c r="LQ45" s="577">
        <v>1.05</v>
      </c>
      <c r="LR45" s="348">
        <f>'Proy 2023 vs 2022'!JP16*LQ45</f>
        <v>222988.53528000004</v>
      </c>
      <c r="LS45">
        <f t="shared" si="458"/>
        <v>5.3835761678085306E-2</v>
      </c>
      <c r="LT45" s="108">
        <f t="shared" si="459"/>
        <v>0</v>
      </c>
      <c r="LX45" s="577">
        <v>1.05</v>
      </c>
      <c r="LY45" s="348">
        <f>'Proy 2023 vs 2022'!JY16*LX45</f>
        <v>373935.83136000001</v>
      </c>
      <c r="LZ45">
        <f t="shared" si="460"/>
        <v>6.7126529583348513E-2</v>
      </c>
      <c r="MA45" s="348">
        <f t="shared" si="461"/>
        <v>387078.0496509776</v>
      </c>
      <c r="ME45" s="577">
        <v>1.05</v>
      </c>
      <c r="MF45" s="348">
        <f>'Proy 2023 vs 2022'!KD16*ME45</f>
        <v>471968.60256000003</v>
      </c>
      <c r="MG45">
        <f t="shared" si="462"/>
        <v>6.7410600068035384E-2</v>
      </c>
      <c r="MH45" s="348">
        <f t="shared" si="463"/>
        <v>488710.92878362641</v>
      </c>
      <c r="ML45" s="577">
        <v>1.05</v>
      </c>
      <c r="MM45" s="348">
        <f>'Proy 2023 vs 2022'!KI16*ML45</f>
        <v>575753.06880000012</v>
      </c>
      <c r="MN45">
        <f t="shared" si="464"/>
        <v>6.4782616485895367E-2</v>
      </c>
      <c r="MO45" s="348">
        <f t="shared" si="465"/>
        <v>596115.3866710607</v>
      </c>
      <c r="MS45" s="577">
        <v>1.05</v>
      </c>
      <c r="MT45" s="348">
        <f>'Proy 2023 vs 2022'!KN16*MS45</f>
        <v>935738.02139999997</v>
      </c>
      <c r="MU45">
        <f t="shared" si="466"/>
        <v>6.7561411166901092E-2</v>
      </c>
      <c r="MV45" s="348">
        <f t="shared" si="467"/>
        <v>968595.52174688678</v>
      </c>
      <c r="MZ45" s="577">
        <v>1.05</v>
      </c>
      <c r="NA45" s="348">
        <f>'Proy 2023 vs 2022'!KS16*MZ45</f>
        <v>148312.69907999999</v>
      </c>
      <c r="NB45">
        <f t="shared" si="468"/>
        <v>3.6556617730820556E-2</v>
      </c>
      <c r="NC45" s="348">
        <f t="shared" si="469"/>
        <v>153593.4098798311</v>
      </c>
      <c r="NG45" s="577">
        <v>1.05</v>
      </c>
      <c r="NH45" s="348">
        <f>'Tabla de Proyecciones'!NH45*NG45</f>
        <v>126943.42143</v>
      </c>
      <c r="NN45" s="577">
        <v>1.05</v>
      </c>
      <c r="NO45" s="348">
        <f>'Tabla de Proyecciones'!NO45*NN45</f>
        <v>119490.50473499999</v>
      </c>
      <c r="NU45" s="577">
        <v>1.05</v>
      </c>
      <c r="NV45" s="348">
        <f>'Tabla de Proyecciones'!NV45*NU45</f>
        <v>90562.851644999988</v>
      </c>
      <c r="OB45" s="577">
        <v>1.05</v>
      </c>
      <c r="OC45" s="348">
        <f>'Tabla de Proyecciones'!OC45*OB45</f>
        <v>93069.831224999987</v>
      </c>
      <c r="OI45" s="577">
        <v>1.05</v>
      </c>
      <c r="OJ45" s="348">
        <f>'Tabla de Proyecciones'!OJ45*OI45</f>
        <v>95669.65443000001</v>
      </c>
    </row>
    <row r="46" spans="1:422">
      <c r="A46" s="598" t="s">
        <v>20</v>
      </c>
      <c r="G46" s="577">
        <v>1.05</v>
      </c>
      <c r="H46" s="348">
        <f>'Proy 2023 vs 2022'!D17*G46</f>
        <v>58847.463360000009</v>
      </c>
      <c r="N46" s="577">
        <v>1.05</v>
      </c>
      <c r="O46" s="348">
        <f>'Proy 2023 vs 2022'!I17*N46</f>
        <v>37925.068125000005</v>
      </c>
      <c r="U46" s="577">
        <v>1.1200000000000001</v>
      </c>
      <c r="V46" s="348">
        <f>'Proy 2023 vs 2022'!N17*U46</f>
        <v>50599.180800000009</v>
      </c>
      <c r="AB46" s="577">
        <v>1.05</v>
      </c>
      <c r="AC46" s="348">
        <f>'Proy 2023 vs 2022'!S17*AB46</f>
        <v>58178.502900000007</v>
      </c>
      <c r="AI46" s="577">
        <v>1.05</v>
      </c>
      <c r="AJ46" s="348">
        <f>'Proy 2023 vs 2022'!AB17*AI46</f>
        <v>68378.159325000015</v>
      </c>
      <c r="AP46" s="577">
        <v>1.05</v>
      </c>
      <c r="AQ46" s="348">
        <f>'Proy 2023 vs 2022'!AG17*AP46</f>
        <v>63442.076250000006</v>
      </c>
      <c r="AW46" s="577">
        <v>1.05</v>
      </c>
      <c r="AX46" s="348">
        <f>[1]Hoja1!D15</f>
        <v>11522.23</v>
      </c>
      <c r="BD46" s="577">
        <v>1.05</v>
      </c>
      <c r="BE46" s="348">
        <f>[1]Hoja1!E15</f>
        <v>12619.58</v>
      </c>
      <c r="BK46" s="577">
        <v>1.05</v>
      </c>
      <c r="BL46" s="348">
        <f>[1]Hoja1!G15</f>
        <v>8263.66</v>
      </c>
      <c r="BR46" s="577">
        <v>1.05</v>
      </c>
      <c r="BS46" s="348">
        <f>[1]Hoja1!H15</f>
        <v>7524.4</v>
      </c>
      <c r="BY46" s="577">
        <v>1.05</v>
      </c>
      <c r="BZ46" s="348">
        <f>[1]Hoja1!I15</f>
        <v>10528.08</v>
      </c>
      <c r="CF46" s="577">
        <v>1.05</v>
      </c>
      <c r="CG46" s="348">
        <f>[1]Hoja1!J15</f>
        <v>14558.25</v>
      </c>
      <c r="CM46" s="577">
        <v>1.05</v>
      </c>
      <c r="CN46" s="348">
        <f>[1]Hoja1!K15</f>
        <v>81090.7</v>
      </c>
      <c r="CT46" s="577">
        <v>1.05</v>
      </c>
      <c r="CU46" s="348">
        <f>'Proy 2023 vs 2022'!CC17*CT46</f>
        <v>66976.149240000013</v>
      </c>
      <c r="DA46" s="577">
        <v>1.05</v>
      </c>
      <c r="DB46" s="348">
        <f>'Proy 2023 vs 2022'!CH17*DA46</f>
        <v>84486.492720000009</v>
      </c>
      <c r="DH46" s="577">
        <v>1.05</v>
      </c>
      <c r="DI46" s="348">
        <f>'Proy 2023 vs 2022'!CM17*DH46</f>
        <v>74536.334460000013</v>
      </c>
      <c r="DO46" s="577">
        <v>1.05</v>
      </c>
      <c r="DP46" s="348">
        <f>'Proy 2023 vs 2022'!CR17*DO46</f>
        <v>106774.08336</v>
      </c>
      <c r="DV46" s="577">
        <v>1.02</v>
      </c>
      <c r="DW46" s="348">
        <f>'Proy 2023 vs 2022'!DB17*DV46</f>
        <v>91977.409008000002</v>
      </c>
      <c r="EC46" s="577">
        <v>1.02</v>
      </c>
      <c r="ED46" s="348">
        <f>'Proy 2023 vs 2022'!DG17*EC46</f>
        <v>96065.380512000018</v>
      </c>
      <c r="EJ46" s="577">
        <v>1.02</v>
      </c>
      <c r="EK46" s="348">
        <f>'Proy 2023 vs 2022'!DL17*EJ46</f>
        <v>66520.87610400001</v>
      </c>
      <c r="EQ46" s="577">
        <v>1.05</v>
      </c>
      <c r="ER46" s="348">
        <f>'Proy 2023 vs 2022'!DQ17*EQ46</f>
        <v>60766.864200000011</v>
      </c>
      <c r="EX46" s="577">
        <v>1.05</v>
      </c>
      <c r="EY46" s="348">
        <f>'Proy 2023 vs 2022'!DZ17*EX46</f>
        <v>70024.250520000016</v>
      </c>
      <c r="FE46" s="577">
        <v>1.05</v>
      </c>
      <c r="FF46" s="348">
        <f>'Proy 2023 vs 2022'!EE17*FE46</f>
        <v>64163.375640000006</v>
      </c>
      <c r="FL46" s="577">
        <v>1.05</v>
      </c>
      <c r="FM46" s="348">
        <f>'Proy 2023 vs 2022'!EJ17*FL46</f>
        <v>79386.35040000001</v>
      </c>
      <c r="FS46" s="577">
        <v>1.05</v>
      </c>
      <c r="FT46" s="348">
        <f>'Proy 2023 vs 2022'!EO17*FS46</f>
        <v>71602.619760000001</v>
      </c>
      <c r="FZ46" s="577">
        <v>1.05</v>
      </c>
      <c r="GA46" s="348">
        <f>'Proy 2023 vs 2022'!ET17*FZ46</f>
        <v>78878.556540000005</v>
      </c>
      <c r="GG46" s="577">
        <v>1.05</v>
      </c>
      <c r="GH46" s="348">
        <f>'Proy 2023 vs 2022'!FD17*GG46</f>
        <v>78624.223020000005</v>
      </c>
      <c r="GN46" s="577">
        <v>1.05</v>
      </c>
      <c r="GO46" s="348">
        <f>'Proy 2023 vs 2022'!FI17*GN46</f>
        <v>78935.199840000016</v>
      </c>
      <c r="GU46" s="577">
        <v>1.05</v>
      </c>
      <c r="GV46" s="348">
        <f>'Proy 2023 vs 2022'!FN17*GU46</f>
        <v>75969.324900000007</v>
      </c>
      <c r="HB46" s="577">
        <v>1.05</v>
      </c>
      <c r="HC46" s="348">
        <f>'Proy 2023 vs 2022'!FS17*HB46</f>
        <v>66544.923060000001</v>
      </c>
      <c r="HI46" s="577">
        <v>1.05</v>
      </c>
      <c r="HJ46" s="348">
        <f>'Proy 2023 vs 2022'!GB17*HI46</f>
        <v>65911.935599999997</v>
      </c>
      <c r="HP46" s="577">
        <v>1.05</v>
      </c>
      <c r="HQ46" s="348">
        <f>'Proy 2023 vs 2022'!GG17*HP46</f>
        <v>73752.683760000014</v>
      </c>
      <c r="HW46" s="577">
        <v>1.05</v>
      </c>
      <c r="HX46" s="348">
        <f>'Proy 2023 vs 2022'!GL17*HW46</f>
        <v>75457.754820000002</v>
      </c>
      <c r="ID46" s="577">
        <v>1.05</v>
      </c>
      <c r="IE46" s="348">
        <f>'Proy 2023 vs 2022'!GQ17*ID46</f>
        <v>87659.402040000015</v>
      </c>
      <c r="IK46" s="577">
        <v>1.05</v>
      </c>
      <c r="IL46" s="348">
        <f>'Proy 2023 vs 2022'!GZ17*IK46</f>
        <v>55321.600320000012</v>
      </c>
      <c r="IR46" s="577">
        <v>1.05</v>
      </c>
      <c r="IS46" s="348">
        <f>'Proy 2023 vs 2022'!HE17*IR46</f>
        <v>47085.891300000003</v>
      </c>
      <c r="IY46" s="577">
        <v>1.05</v>
      </c>
      <c r="IZ46" s="348">
        <f>'Proy 2023 vs 2022'!HJ17*IY46</f>
        <v>54091.062900000004</v>
      </c>
      <c r="JF46" s="577">
        <v>1.05</v>
      </c>
      <c r="JG46" s="348">
        <f>'Proy 2023 vs 2022'!HO17*JF46</f>
        <v>47208.828240000003</v>
      </c>
      <c r="JM46" s="577">
        <v>1.05</v>
      </c>
      <c r="JN46" s="348">
        <f>'Proy 2023 vs 2022'!HT17*JM46</f>
        <v>52094.383740000005</v>
      </c>
      <c r="JO46" s="348"/>
      <c r="JT46" s="577">
        <v>1.05</v>
      </c>
      <c r="JU46" s="348">
        <f>'Proy 2023 vs 2022'!IC17*JT46</f>
        <v>46796.369760000001</v>
      </c>
      <c r="KA46" s="577">
        <v>1.05</v>
      </c>
      <c r="KB46" s="348">
        <f>'Proy 2023 vs 2022'!IH17*KA46</f>
        <v>53016.019560000008</v>
      </c>
      <c r="KH46" s="577">
        <v>1.05</v>
      </c>
      <c r="KI46" s="348">
        <f>'Proy 2023 vs 2022'!IM17*KH46</f>
        <v>65126.742660000004</v>
      </c>
      <c r="KO46" s="577">
        <v>1.05</v>
      </c>
      <c r="KP46" s="348">
        <f>'Proy 2023 vs 2022'!IR17*KO46</f>
        <v>107397.42048000002</v>
      </c>
      <c r="KV46" s="577">
        <v>1.05</v>
      </c>
      <c r="KW46" s="348">
        <f>'Proy 2023 vs 2022'!JA17*KV46</f>
        <v>59153.238900000011</v>
      </c>
      <c r="KX46">
        <f t="shared" si="452"/>
        <v>1.7392510433007807E-2</v>
      </c>
      <c r="KY46">
        <f t="shared" si="453"/>
        <v>0</v>
      </c>
      <c r="LC46" s="577">
        <v>1.05</v>
      </c>
      <c r="LD46" s="348">
        <f>'Proy 2023 vs 2022'!JF17*LC46</f>
        <v>75459.807360000006</v>
      </c>
      <c r="LE46">
        <f t="shared" si="454"/>
        <v>2.5393685971833745E-2</v>
      </c>
      <c r="LF46" s="108">
        <f t="shared" si="455"/>
        <v>0</v>
      </c>
      <c r="LJ46" s="577">
        <v>1.05</v>
      </c>
      <c r="LK46" s="348">
        <f>'Proy 2023 vs 2022'!JK17*LJ46</f>
        <v>92570.56326000001</v>
      </c>
      <c r="LL46">
        <f t="shared" si="456"/>
        <v>2.286815443540656E-2</v>
      </c>
      <c r="LM46" s="108">
        <f t="shared" si="457"/>
        <v>0</v>
      </c>
      <c r="LQ46" s="577">
        <v>1.05</v>
      </c>
      <c r="LR46" s="348">
        <f>'Proy 2023 vs 2022'!JP17*LQ46</f>
        <v>127170.21870000001</v>
      </c>
      <c r="LS46">
        <f t="shared" si="458"/>
        <v>3.0702500367951593E-2</v>
      </c>
      <c r="LT46" s="108">
        <f t="shared" si="459"/>
        <v>0</v>
      </c>
      <c r="LX46" s="577">
        <v>1.05</v>
      </c>
      <c r="LY46" s="348">
        <f>'Proy 2023 vs 2022'!JY17*LX46</f>
        <v>133456.01724000002</v>
      </c>
      <c r="LZ46">
        <f t="shared" si="460"/>
        <v>2.3957156651062284E-2</v>
      </c>
      <c r="MA46" s="348">
        <f t="shared" si="461"/>
        <v>138146.41586918084</v>
      </c>
      <c r="ME46" s="577">
        <v>1.05</v>
      </c>
      <c r="MF46" s="348">
        <f>'Proy 2023 vs 2022'!KD17*ME46</f>
        <v>172895.70480000001</v>
      </c>
      <c r="MG46">
        <f t="shared" si="462"/>
        <v>2.469444608504914E-2</v>
      </c>
      <c r="MH46" s="348">
        <f t="shared" si="463"/>
        <v>179028.90153538543</v>
      </c>
      <c r="ML46" s="577">
        <v>1.05</v>
      </c>
      <c r="MM46" s="348">
        <f>'Proy 2023 vs 2022'!KI17*ML46</f>
        <v>278939.90123999998</v>
      </c>
      <c r="MN46">
        <f t="shared" si="464"/>
        <v>3.138577564563811E-2</v>
      </c>
      <c r="MO46" s="348">
        <f t="shared" si="465"/>
        <v>288805.00356209307</v>
      </c>
      <c r="MS46" s="577">
        <v>1.05</v>
      </c>
      <c r="MT46" s="348">
        <f>'Proy 2023 vs 2022'!KN17*MS46</f>
        <v>438717.89052000002</v>
      </c>
      <c r="MU46">
        <f t="shared" si="466"/>
        <v>3.1675959627408191E-2</v>
      </c>
      <c r="MV46" s="348">
        <f t="shared" si="467"/>
        <v>454123.0284007705</v>
      </c>
      <c r="MZ46" s="577">
        <v>1.05</v>
      </c>
      <c r="NA46" s="348">
        <f>'Proy 2023 vs 2022'!KS17*MZ46</f>
        <v>87908.588040000002</v>
      </c>
      <c r="NB46">
        <f t="shared" si="468"/>
        <v>2.1668007312718538E-2</v>
      </c>
      <c r="NC46" s="348">
        <f t="shared" si="469"/>
        <v>91038.59533634306</v>
      </c>
      <c r="NG46" s="577">
        <v>1.05</v>
      </c>
      <c r="NH46" s="348">
        <f>'Tabla de Proyecciones'!NH46*NG46</f>
        <v>65060.149454999992</v>
      </c>
      <c r="NN46" s="577">
        <v>1.05</v>
      </c>
      <c r="NO46" s="348">
        <f>'Tabla de Proyecciones'!NO46*NN46</f>
        <v>56084.348144999996</v>
      </c>
      <c r="NU46" s="577">
        <v>1.05</v>
      </c>
      <c r="NV46" s="348">
        <f>'Tabla de Proyecciones'!NV46*NU46</f>
        <v>58214.305484999997</v>
      </c>
      <c r="OB46" s="577">
        <v>1.05</v>
      </c>
      <c r="OC46" s="348">
        <f>'Tabla de Proyecciones'!OC46*OB46</f>
        <v>37861.013294999997</v>
      </c>
      <c r="OI46" s="577">
        <v>1.05</v>
      </c>
      <c r="OJ46" s="348">
        <f>'Tabla de Proyecciones'!OJ46*OI46</f>
        <v>50435.789459999993</v>
      </c>
    </row>
    <row r="47" spans="1:422">
      <c r="A47" s="598" t="s">
        <v>21</v>
      </c>
      <c r="G47" s="577">
        <v>1.05</v>
      </c>
      <c r="H47" s="348">
        <f>'Proy 2023 vs 2022'!D18*G47</f>
        <v>79277.358720000004</v>
      </c>
      <c r="N47" s="577">
        <v>1.05</v>
      </c>
      <c r="O47" s="348">
        <f>'Proy 2023 vs 2022'!I18*N47</f>
        <v>53520.856200000002</v>
      </c>
      <c r="U47" s="577">
        <v>1.1200000000000001</v>
      </c>
      <c r="V47" s="348">
        <f>'Proy 2023 vs 2022'!N18*U47</f>
        <v>70007.701680000013</v>
      </c>
      <c r="AB47" s="577">
        <v>1.05</v>
      </c>
      <c r="AC47" s="348">
        <f>'Proy 2023 vs 2022'!S18*AB47</f>
        <v>47140.812075000002</v>
      </c>
      <c r="AI47" s="577">
        <v>1.05</v>
      </c>
      <c r="AJ47" s="348">
        <f>'Proy 2023 vs 2022'!AB18*AI47</f>
        <v>52490.894399999997</v>
      </c>
      <c r="AP47" s="577">
        <v>1.05</v>
      </c>
      <c r="AQ47" s="348">
        <f>'Proy 2023 vs 2022'!AG18*AP47</f>
        <v>60543.702450000012</v>
      </c>
      <c r="AW47" s="577">
        <v>1.05</v>
      </c>
      <c r="AX47" s="348">
        <f>[1]Hoja1!D16</f>
        <v>10169.6</v>
      </c>
      <c r="BD47" s="577">
        <v>1.05</v>
      </c>
      <c r="BE47" s="348">
        <f>[1]Hoja1!E16</f>
        <v>11138.13</v>
      </c>
      <c r="BK47" s="577">
        <v>1.05</v>
      </c>
      <c r="BL47" s="348">
        <f>[1]Hoja1!G16</f>
        <v>7184.9</v>
      </c>
      <c r="BR47" s="577">
        <v>1.05</v>
      </c>
      <c r="BS47" s="348">
        <f>[1]Hoja1!H16</f>
        <v>6150.05</v>
      </c>
      <c r="BY47" s="577">
        <v>1.05</v>
      </c>
      <c r="BZ47" s="348">
        <f>[1]Hoja1!I16</f>
        <v>10104.6</v>
      </c>
      <c r="CF47" s="577">
        <v>1.05</v>
      </c>
      <c r="CG47" s="348">
        <f>[1]Hoja1!J16</f>
        <v>20727.04</v>
      </c>
      <c r="CM47" s="577">
        <v>1.05</v>
      </c>
      <c r="CN47" s="348">
        <f>[1]Hoja1!K16</f>
        <v>82932.360000000015</v>
      </c>
      <c r="CT47" s="577">
        <v>1.05</v>
      </c>
      <c r="CU47" s="348">
        <f>'Proy 2023 vs 2022'!CC18*CT47</f>
        <v>73648.049579999992</v>
      </c>
      <c r="DA47" s="577">
        <v>1.05</v>
      </c>
      <c r="DB47" s="348">
        <f>'Proy 2023 vs 2022'!CH18*DA47</f>
        <v>88972.619400000011</v>
      </c>
      <c r="DH47" s="577">
        <v>1.05</v>
      </c>
      <c r="DI47" s="348">
        <f>'Proy 2023 vs 2022'!CM18*DH47</f>
        <v>79110.470879999993</v>
      </c>
      <c r="DO47" s="577">
        <v>1.05</v>
      </c>
      <c r="DP47" s="348">
        <f>'Proy 2023 vs 2022'!CR18*DO47</f>
        <v>100030.24206</v>
      </c>
      <c r="DV47" s="577">
        <v>1.02</v>
      </c>
      <c r="DW47" s="348">
        <f>'Proy 2023 vs 2022'!DB18*DV47</f>
        <v>95744.13192</v>
      </c>
      <c r="EC47" s="577">
        <v>1.02</v>
      </c>
      <c r="ED47" s="348">
        <f>'Proy 2023 vs 2022'!DG18*EC47</f>
        <v>105116.26931999999</v>
      </c>
      <c r="EJ47" s="577">
        <v>1.02</v>
      </c>
      <c r="EK47" s="348">
        <f>'Proy 2023 vs 2022'!DL18*EJ47</f>
        <v>79743.435984000025</v>
      </c>
      <c r="EQ47" s="577">
        <v>1.05</v>
      </c>
      <c r="ER47" s="348">
        <f>'Proy 2023 vs 2022'!DQ18*EQ47</f>
        <v>73302.939360000004</v>
      </c>
      <c r="EX47" s="577">
        <v>1.05</v>
      </c>
      <c r="EY47" s="348">
        <f>'Proy 2023 vs 2022'!DZ18*EX47</f>
        <v>79474.008600000001</v>
      </c>
      <c r="FE47" s="577">
        <v>1.05</v>
      </c>
      <c r="FF47" s="348">
        <f>'Proy 2023 vs 2022'!EE18*FE47</f>
        <v>92985.856740000017</v>
      </c>
      <c r="FL47" s="577">
        <v>1.05</v>
      </c>
      <c r="FM47" s="348">
        <f>'Proy 2023 vs 2022'!EJ18*FL47</f>
        <v>105672.73122000002</v>
      </c>
      <c r="FS47" s="577">
        <v>1.05</v>
      </c>
      <c r="FT47" s="348">
        <f>'Proy 2023 vs 2022'!EO18*FS47</f>
        <v>76345.12116000001</v>
      </c>
      <c r="FZ47" s="577">
        <v>1.05</v>
      </c>
      <c r="GA47" s="348">
        <f>'Proy 2023 vs 2022'!ET18*FZ47</f>
        <v>74338.553520000016</v>
      </c>
      <c r="GG47" s="577">
        <v>1.05</v>
      </c>
      <c r="GH47" s="348">
        <f>'Proy 2023 vs 2022'!FD18*GG47</f>
        <v>113317.02522000003</v>
      </c>
      <c r="GN47" s="577">
        <v>1.05</v>
      </c>
      <c r="GO47" s="348">
        <f>'Proy 2023 vs 2022'!FI18*GN47</f>
        <v>75013.510320000001</v>
      </c>
      <c r="GU47" s="577">
        <v>1.05</v>
      </c>
      <c r="GV47" s="348">
        <f>'Proy 2023 vs 2022'!FN18*GU47</f>
        <v>87151.302000000011</v>
      </c>
      <c r="HB47" s="577">
        <v>1.05</v>
      </c>
      <c r="HC47" s="348">
        <f>'Proy 2023 vs 2022'!FS18*HB47</f>
        <v>77765.478839999996</v>
      </c>
      <c r="HI47" s="577">
        <v>1.05</v>
      </c>
      <c r="HJ47" s="348">
        <f>'Proy 2023 vs 2022'!GB18*HI47</f>
        <v>86796.087840000022</v>
      </c>
      <c r="HP47" s="577">
        <v>1.05</v>
      </c>
      <c r="HQ47" s="348">
        <f>'Proy 2023 vs 2022'!GG18*HP47</f>
        <v>74565.228780000005</v>
      </c>
      <c r="HW47" s="577">
        <v>1.05</v>
      </c>
      <c r="HX47" s="348">
        <f>'Proy 2023 vs 2022'!GL18*HW47</f>
        <v>67026.521520000009</v>
      </c>
      <c r="ID47" s="577">
        <v>1.05</v>
      </c>
      <c r="IE47" s="348">
        <f>'Proy 2023 vs 2022'!GQ18*ID47</f>
        <v>68762.437380000003</v>
      </c>
      <c r="IK47" s="577">
        <v>1.05</v>
      </c>
      <c r="IL47" s="348">
        <f>'Proy 2023 vs 2022'!GZ18*IK47</f>
        <v>73288.673640000008</v>
      </c>
      <c r="IR47" s="577">
        <v>1.05</v>
      </c>
      <c r="IS47" s="348">
        <f>'Proy 2023 vs 2022'!HE18*IR47</f>
        <v>64265.027400000006</v>
      </c>
      <c r="IY47" s="577">
        <v>1.05</v>
      </c>
      <c r="IZ47" s="348">
        <f>'Proy 2023 vs 2022'!HJ18*IY47</f>
        <v>71585.723160000009</v>
      </c>
      <c r="JF47" s="577">
        <v>1.05</v>
      </c>
      <c r="JG47" s="348">
        <f>'Proy 2023 vs 2022'!HO18*JF47</f>
        <v>66111.859800000006</v>
      </c>
      <c r="JM47" s="577">
        <v>1.05</v>
      </c>
      <c r="JN47" s="348">
        <f>'Proy 2023 vs 2022'!HT18*JM47</f>
        <v>60021.82620000001</v>
      </c>
      <c r="JO47" s="348"/>
      <c r="JT47" s="577">
        <v>1.05</v>
      </c>
      <c r="JU47" s="348">
        <f>'Proy 2023 vs 2022'!IC18*JT47</f>
        <v>71510.879159999997</v>
      </c>
      <c r="KA47" s="577">
        <v>1.05</v>
      </c>
      <c r="KB47" s="348">
        <f>'Proy 2023 vs 2022'!IH18*KA47</f>
        <v>67264.865640000004</v>
      </c>
      <c r="KH47" s="577">
        <v>1.05</v>
      </c>
      <c r="KI47" s="348">
        <f>'Proy 2023 vs 2022'!IM18*KH47</f>
        <v>78156.187200000015</v>
      </c>
      <c r="KO47" s="577">
        <v>1.05</v>
      </c>
      <c r="KP47" s="348">
        <f>'Proy 2023 vs 2022'!IR18*KO47</f>
        <v>95293.72818000002</v>
      </c>
      <c r="KV47" s="577">
        <v>1.05</v>
      </c>
      <c r="KW47" s="348">
        <f>'Proy 2023 vs 2022'!JA18*KV47</f>
        <v>97946.539740000022</v>
      </c>
      <c r="KX47">
        <f t="shared" si="452"/>
        <v>2.8798697180129618E-2</v>
      </c>
      <c r="KY47">
        <f t="shared" si="453"/>
        <v>0</v>
      </c>
      <c r="LC47" s="577">
        <v>1.05</v>
      </c>
      <c r="LD47" s="348">
        <f>'Proy 2023 vs 2022'!JF18*LC47</f>
        <v>79098.393779999999</v>
      </c>
      <c r="LE47">
        <f t="shared" si="454"/>
        <v>2.6618140740053003E-2</v>
      </c>
      <c r="LF47" s="108">
        <f t="shared" si="455"/>
        <v>0</v>
      </c>
      <c r="LJ47" s="577">
        <v>1.05</v>
      </c>
      <c r="LK47" s="348">
        <f>'Proy 2023 vs 2022'!JK18*LJ47</f>
        <v>82899.8226</v>
      </c>
      <c r="LL47">
        <f t="shared" si="456"/>
        <v>2.04791445479275E-2</v>
      </c>
      <c r="LM47" s="108">
        <f t="shared" si="457"/>
        <v>0</v>
      </c>
      <c r="LQ47" s="577">
        <v>1.05</v>
      </c>
      <c r="LR47" s="348">
        <f>'Proy 2023 vs 2022'!JP18*LQ47</f>
        <v>111800.91258000002</v>
      </c>
      <c r="LS47">
        <f t="shared" si="458"/>
        <v>2.6991913631306621E-2</v>
      </c>
      <c r="LT47" s="108">
        <f t="shared" si="459"/>
        <v>0</v>
      </c>
      <c r="LX47" s="577">
        <v>1.05</v>
      </c>
      <c r="LY47" s="348">
        <f>'Proy 2023 vs 2022'!JY18*LX47</f>
        <v>123065.96484</v>
      </c>
      <c r="LZ47">
        <f t="shared" si="460"/>
        <v>2.2092001987320829E-2</v>
      </c>
      <c r="MA47" s="348">
        <f t="shared" si="461"/>
        <v>127391.19831183588</v>
      </c>
      <c r="ME47" s="577">
        <v>1.05</v>
      </c>
      <c r="MF47" s="348">
        <f>'Proy 2023 vs 2022'!KD18*ME47</f>
        <v>157516.50096</v>
      </c>
      <c r="MG47">
        <f t="shared" si="462"/>
        <v>2.2497856409804291E-2</v>
      </c>
      <c r="MH47" s="348">
        <f t="shared" si="463"/>
        <v>163104.14520237566</v>
      </c>
      <c r="ML47" s="577">
        <v>1.05</v>
      </c>
      <c r="MM47" s="348">
        <f>'Proy 2023 vs 2022'!KI18*ML47</f>
        <v>181106.08152000001</v>
      </c>
      <c r="MN47">
        <f t="shared" si="464"/>
        <v>2.0377704363481214E-2</v>
      </c>
      <c r="MO47" s="348">
        <f t="shared" si="465"/>
        <v>187511.15306912528</v>
      </c>
      <c r="MS47" s="577">
        <v>1.05</v>
      </c>
      <c r="MT47" s="348">
        <f>'Proy 2023 vs 2022'!KN18*MS47</f>
        <v>306910.08348000003</v>
      </c>
      <c r="MU47">
        <f t="shared" si="466"/>
        <v>2.2159277347988098E-2</v>
      </c>
      <c r="MV47" s="348">
        <f t="shared" si="467"/>
        <v>317686.92266338557</v>
      </c>
      <c r="MZ47" s="577">
        <v>1.05</v>
      </c>
      <c r="NA47" s="348">
        <f>'Proy 2023 vs 2022'!KS18*MZ47</f>
        <v>84503.000400000004</v>
      </c>
      <c r="NB47">
        <f t="shared" si="468"/>
        <v>2.082858650602731E-2</v>
      </c>
      <c r="NC47" s="348">
        <f t="shared" si="469"/>
        <v>87511.750895395642</v>
      </c>
      <c r="NG47" s="577">
        <v>1.05</v>
      </c>
      <c r="NH47" s="348">
        <f>'Tabla de Proyecciones'!NH47*NG47</f>
        <v>94579.438905000003</v>
      </c>
      <c r="NN47" s="577">
        <v>1.05</v>
      </c>
      <c r="NO47" s="348">
        <f>'Tabla de Proyecciones'!NO47*NN47</f>
        <v>74397.275609999997</v>
      </c>
      <c r="NU47" s="577">
        <v>1.05</v>
      </c>
      <c r="NV47" s="348">
        <f>'Tabla de Proyecciones'!NV47*NU47</f>
        <v>65004.609389999998</v>
      </c>
      <c r="OB47" s="577">
        <v>1.05</v>
      </c>
      <c r="OC47" s="348">
        <f>'Tabla de Proyecciones'!OC47*OB47</f>
        <v>57532.874804999999</v>
      </c>
      <c r="OI47" s="577">
        <v>1.05</v>
      </c>
      <c r="OJ47" s="348">
        <f>'Tabla de Proyecciones'!OJ47*OI47</f>
        <v>52719.303630000002</v>
      </c>
    </row>
    <row r="48" spans="1:422">
      <c r="A48" s="598" t="s">
        <v>22</v>
      </c>
      <c r="G48" s="577">
        <v>1.05</v>
      </c>
      <c r="H48" s="348">
        <f>'Proy 2023 vs 2022'!D19*G48</f>
        <v>86390.324160000004</v>
      </c>
      <c r="N48" s="577">
        <v>1.05</v>
      </c>
      <c r="O48" s="348">
        <f>'Proy 2023 vs 2022'!I19*N48</f>
        <v>66067.192800000004</v>
      </c>
      <c r="U48" s="577">
        <v>1.1200000000000001</v>
      </c>
      <c r="V48" s="348">
        <f>'Proy 2023 vs 2022'!N19*U48</f>
        <v>68444.623520000008</v>
      </c>
      <c r="AB48" s="577">
        <v>1.05</v>
      </c>
      <c r="AC48" s="348">
        <f>'Proy 2023 vs 2022'!S19*AB48</f>
        <v>96250.341600000014</v>
      </c>
      <c r="AI48" s="577">
        <v>1.05</v>
      </c>
      <c r="AJ48" s="348">
        <f>'Proy 2023 vs 2022'!AB19*AI48</f>
        <v>100231.488</v>
      </c>
      <c r="AP48" s="577">
        <v>1.05</v>
      </c>
      <c r="AQ48" s="348">
        <f>'Proy 2023 vs 2022'!AG19*AP48</f>
        <v>76952.283975000013</v>
      </c>
      <c r="AW48" s="577">
        <v>1.05</v>
      </c>
      <c r="AX48" s="348">
        <f>[1]Hoja1!D17</f>
        <v>7859.73</v>
      </c>
      <c r="BD48" s="577">
        <v>1.05</v>
      </c>
      <c r="BE48" s="348">
        <f>[1]Hoja1!E17</f>
        <v>8608.2800000000007</v>
      </c>
      <c r="BK48" s="577">
        <v>1.05</v>
      </c>
      <c r="BL48" s="348">
        <f>[1]Hoja1!G17</f>
        <v>11250.86</v>
      </c>
      <c r="BR48" s="577">
        <v>1.05</v>
      </c>
      <c r="BS48" s="348">
        <f>[1]Hoja1!H17</f>
        <v>10846.78</v>
      </c>
      <c r="BY48" s="577">
        <v>1.05</v>
      </c>
      <c r="BZ48" s="348">
        <f>[1]Hoja1!I17</f>
        <v>15657.21</v>
      </c>
      <c r="CF48" s="577">
        <v>1.05</v>
      </c>
      <c r="CG48" s="348">
        <f>[1]Hoja1!J17</f>
        <v>14020.55</v>
      </c>
      <c r="CM48" s="577">
        <v>1.05</v>
      </c>
      <c r="CN48" s="348">
        <f>[1]Hoja1!K17</f>
        <v>93050.400000000009</v>
      </c>
      <c r="CT48" s="577">
        <v>1.05</v>
      </c>
      <c r="CU48" s="348">
        <f>'Proy 2023 vs 2022'!CC19*CT48</f>
        <v>86122.559880000001</v>
      </c>
      <c r="DA48" s="577">
        <v>1.05</v>
      </c>
      <c r="DB48" s="348">
        <f>'Proy 2023 vs 2022'!CH19*DA48</f>
        <v>90535.860870000004</v>
      </c>
      <c r="DH48" s="577">
        <v>1.05</v>
      </c>
      <c r="DI48" s="348">
        <f>'Proy 2023 vs 2022'!CM19*DH48</f>
        <v>82406.130449999997</v>
      </c>
      <c r="DO48" s="577">
        <v>1.05</v>
      </c>
      <c r="DP48" s="348">
        <f>'Proy 2023 vs 2022'!CR19*DO48</f>
        <v>126445.73739000001</v>
      </c>
      <c r="DV48" s="577">
        <v>1.02</v>
      </c>
      <c r="DW48" s="348">
        <f>'Proy 2023 vs 2022'!DB19*DV48</f>
        <v>102498.37628400001</v>
      </c>
      <c r="EC48" s="577">
        <v>1.02</v>
      </c>
      <c r="ED48" s="348">
        <f>'Proy 2023 vs 2022'!DG19*EC48</f>
        <v>120812.574408</v>
      </c>
      <c r="EJ48" s="577">
        <v>1.02</v>
      </c>
      <c r="EK48" s="348">
        <f>'Proy 2023 vs 2022'!DL19*EJ48</f>
        <v>76743.057024000009</v>
      </c>
      <c r="EQ48" s="577">
        <v>1.05</v>
      </c>
      <c r="ER48" s="348">
        <f>'Proy 2023 vs 2022'!DQ19*EQ48</f>
        <v>89564.389949999997</v>
      </c>
      <c r="EX48" s="577">
        <v>1.05</v>
      </c>
      <c r="EY48" s="348">
        <f>'Proy 2023 vs 2022'!DZ19*EX48</f>
        <v>81541.641090000005</v>
      </c>
      <c r="FE48" s="577">
        <v>1.05</v>
      </c>
      <c r="FF48" s="348">
        <f>'Proy 2023 vs 2022'!EE19*FE48</f>
        <v>80549.557410000009</v>
      </c>
      <c r="FL48" s="577">
        <v>1.05</v>
      </c>
      <c r="FM48" s="348">
        <f>'Proy 2023 vs 2022'!EJ19*FL48</f>
        <v>86834.334509999986</v>
      </c>
      <c r="FS48" s="577">
        <v>1.05</v>
      </c>
      <c r="FT48" s="348">
        <f>'Proy 2023 vs 2022'!EO19*FS48</f>
        <v>84644.618310000005</v>
      </c>
      <c r="FZ48" s="577">
        <v>1.05</v>
      </c>
      <c r="GA48" s="348">
        <f>'Proy 2023 vs 2022'!ET19*FZ48</f>
        <v>102794.30931</v>
      </c>
      <c r="GG48" s="577">
        <v>1.05</v>
      </c>
      <c r="GH48" s="348">
        <f>'Proy 2023 vs 2022'!FD19*GG48</f>
        <v>98275.262190000009</v>
      </c>
      <c r="GN48" s="577">
        <v>1.05</v>
      </c>
      <c r="GO48" s="348">
        <f>'Proy 2023 vs 2022'!FI19*GN48</f>
        <v>84507.596880000012</v>
      </c>
      <c r="GU48" s="577">
        <v>1.05</v>
      </c>
      <c r="GV48" s="348">
        <f>'Proy 2023 vs 2022'!FN19*GU48</f>
        <v>76205.440499999997</v>
      </c>
      <c r="HB48" s="577">
        <v>1.05</v>
      </c>
      <c r="HC48" s="348">
        <f>'Proy 2023 vs 2022'!FS19*HB48</f>
        <v>76777.667190000007</v>
      </c>
      <c r="HI48" s="577">
        <v>1.05</v>
      </c>
      <c r="HJ48" s="348">
        <f>'Proy 2023 vs 2022'!GB19*HI48</f>
        <v>81914.384790000011</v>
      </c>
      <c r="HP48" s="577">
        <v>1.05</v>
      </c>
      <c r="HQ48" s="348">
        <f>'Proy 2023 vs 2022'!GG19*HP48</f>
        <v>75048.699600000007</v>
      </c>
      <c r="HW48" s="577">
        <v>1.05</v>
      </c>
      <c r="HX48" s="348">
        <f>'Proy 2023 vs 2022'!GL19*HW48</f>
        <v>80985.474990000002</v>
      </c>
      <c r="ID48" s="577">
        <v>1.05</v>
      </c>
      <c r="IE48" s="348">
        <f>'Proy 2023 vs 2022'!GQ19*ID48</f>
        <v>95204.550839999996</v>
      </c>
      <c r="IK48" s="577">
        <v>1.05</v>
      </c>
      <c r="IL48" s="348">
        <f>'Proy 2023 vs 2022'!GZ19*IK48</f>
        <v>106733.88411000001</v>
      </c>
      <c r="IR48" s="577">
        <v>1.05</v>
      </c>
      <c r="IS48" s="348">
        <f>'Proy 2023 vs 2022'!HE19*IR48</f>
        <v>79820.553540000008</v>
      </c>
      <c r="IY48" s="577">
        <v>1.05</v>
      </c>
      <c r="IZ48" s="348">
        <f>'Proy 2023 vs 2022'!HJ19*IY48</f>
        <v>87600.56822999999</v>
      </c>
      <c r="JF48" s="577">
        <v>1.05</v>
      </c>
      <c r="JG48" s="348">
        <f>'Proy 2023 vs 2022'!HO19*JF48</f>
        <v>72711.855930000005</v>
      </c>
      <c r="JM48" s="577">
        <v>1.05</v>
      </c>
      <c r="JN48" s="348">
        <f>'Proy 2023 vs 2022'!HT19*JM48</f>
        <v>75914.01258000001</v>
      </c>
      <c r="JO48" s="348"/>
      <c r="JT48" s="577">
        <v>1.05</v>
      </c>
      <c r="JU48" s="348">
        <f>'Proy 2023 vs 2022'!IC19*JT48</f>
        <v>83288.182950000002</v>
      </c>
      <c r="KA48" s="577">
        <v>1.05</v>
      </c>
      <c r="KB48" s="348">
        <f>'Proy 2023 vs 2022'!IH19*KA48</f>
        <v>81300.702000000005</v>
      </c>
      <c r="KH48" s="577">
        <v>1.05</v>
      </c>
      <c r="KI48" s="348">
        <f>'Proy 2023 vs 2022'!IM19*KH48</f>
        <v>78290.506980000006</v>
      </c>
      <c r="KO48" s="577">
        <v>1.05</v>
      </c>
      <c r="KP48" s="348">
        <f>'Proy 2023 vs 2022'!IR19*KO48</f>
        <v>138890.78028000004</v>
      </c>
      <c r="KV48" s="577">
        <v>1.05</v>
      </c>
      <c r="KW48" s="348">
        <f>'Proy 2023 vs 2022'!JA19*KV48</f>
        <v>115816.93242000001</v>
      </c>
      <c r="KX48">
        <f t="shared" si="452"/>
        <v>3.4053033154095129E-2</v>
      </c>
      <c r="KY48">
        <f t="shared" si="453"/>
        <v>0</v>
      </c>
      <c r="LC48" s="577">
        <v>1.05</v>
      </c>
      <c r="LD48" s="348">
        <f>'Proy 2023 vs 2022'!JF19*LC48</f>
        <v>79356.421410000024</v>
      </c>
      <c r="LE48">
        <f t="shared" si="454"/>
        <v>2.6704972032598157E-2</v>
      </c>
      <c r="LF48" s="108">
        <f t="shared" si="455"/>
        <v>0</v>
      </c>
      <c r="LJ48" s="577">
        <v>1.05</v>
      </c>
      <c r="LK48" s="348">
        <f>'Proy 2023 vs 2022'!JK19*LJ48</f>
        <v>101297.85855000002</v>
      </c>
      <c r="LL48">
        <f t="shared" si="456"/>
        <v>2.5024100445312222E-2</v>
      </c>
      <c r="LM48" s="108">
        <f t="shared" si="457"/>
        <v>0</v>
      </c>
      <c r="LQ48" s="577">
        <v>1.05</v>
      </c>
      <c r="LR48" s="348">
        <f>'Proy 2023 vs 2022'!JP19*LQ48</f>
        <v>145585.82031000001</v>
      </c>
      <c r="LS48">
        <f t="shared" si="458"/>
        <v>3.5148549301317743E-2</v>
      </c>
      <c r="LT48" s="108">
        <f t="shared" si="459"/>
        <v>0</v>
      </c>
      <c r="LX48" s="577">
        <v>1.05</v>
      </c>
      <c r="LY48" s="348">
        <f>'Proy 2023 vs 2022'!JY19*LX48</f>
        <v>179326.53648000001</v>
      </c>
      <c r="LZ48">
        <f t="shared" si="460"/>
        <v>3.219153407236653E-2</v>
      </c>
      <c r="MA48" s="348">
        <f t="shared" si="461"/>
        <v>185629.08437762631</v>
      </c>
      <c r="ME48" s="577">
        <v>1.05</v>
      </c>
      <c r="MF48" s="348">
        <f>'Proy 2023 vs 2022'!KD19*ME48</f>
        <v>231173.68092000004</v>
      </c>
      <c r="MG48">
        <f t="shared" si="462"/>
        <v>3.301820601249137E-2</v>
      </c>
      <c r="MH48" s="348">
        <f t="shared" si="463"/>
        <v>239374.19502048433</v>
      </c>
      <c r="ML48" s="577">
        <v>1.05</v>
      </c>
      <c r="MM48" s="348">
        <f>'Proy 2023 vs 2022'!KI19*ML48</f>
        <v>288507.69948000001</v>
      </c>
      <c r="MN48">
        <f t="shared" si="464"/>
        <v>3.2462325711256013E-2</v>
      </c>
      <c r="MO48" s="348">
        <f t="shared" si="465"/>
        <v>298711.18045719108</v>
      </c>
      <c r="MS48" s="577">
        <v>1.05</v>
      </c>
      <c r="MT48" s="348">
        <f>'Proy 2023 vs 2022'!KN19*MS48</f>
        <v>541330.01832000003</v>
      </c>
      <c r="MU48">
        <f t="shared" si="466"/>
        <v>3.9084678733033715E-2</v>
      </c>
      <c r="MV48" s="348">
        <f t="shared" si="467"/>
        <v>560338.27795886574</v>
      </c>
      <c r="MZ48" s="577">
        <v>1.05</v>
      </c>
      <c r="NA48" s="348">
        <f>'Proy 2023 vs 2022'!KS19*MZ48</f>
        <v>111680.13948000001</v>
      </c>
      <c r="NB48">
        <f t="shared" si="468"/>
        <v>2.7527300038501068E-2</v>
      </c>
      <c r="NC48" s="348">
        <f t="shared" si="469"/>
        <v>115656.53881961804</v>
      </c>
      <c r="NG48" s="577">
        <v>1.05</v>
      </c>
      <c r="NH48" s="348">
        <f>'Tabla de Proyecciones'!NH48*NG48</f>
        <v>94056.975495000006</v>
      </c>
      <c r="NN48" s="577">
        <v>1.05</v>
      </c>
      <c r="NO48" s="348">
        <f>'Tabla de Proyecciones'!NO48*NN48</f>
        <v>88871.792519999988</v>
      </c>
      <c r="NU48" s="577">
        <v>1.05</v>
      </c>
      <c r="NV48" s="348">
        <f>'Tabla de Proyecciones'!NV48*NU48</f>
        <v>92862.632729999998</v>
      </c>
      <c r="OB48" s="577">
        <v>1.05</v>
      </c>
      <c r="OC48" s="348">
        <f>'Tabla de Proyecciones'!OC48*OB48</f>
        <v>92033.886209999997</v>
      </c>
      <c r="OI48" s="577">
        <v>1.05</v>
      </c>
      <c r="OJ48" s="348">
        <f>'Tabla de Proyecciones'!OJ48*OI48</f>
        <v>78277.961159999992</v>
      </c>
    </row>
    <row r="49" spans="1:400">
      <c r="A49" s="598" t="s">
        <v>23</v>
      </c>
      <c r="G49" s="577">
        <v>1.05</v>
      </c>
      <c r="H49" s="348">
        <f>'Proy 2023 vs 2022'!D20*G49</f>
        <v>91264.115040000004</v>
      </c>
      <c r="N49" s="577">
        <v>1.05</v>
      </c>
      <c r="O49" s="348">
        <f>'Proy 2023 vs 2022'!I20*N49</f>
        <v>67037.468399999998</v>
      </c>
      <c r="U49" s="577">
        <v>1.1200000000000001</v>
      </c>
      <c r="V49" s="348">
        <f>'Proy 2023 vs 2022'!N20*U49</f>
        <v>87571.305360000013</v>
      </c>
      <c r="AB49" s="577">
        <v>1.05</v>
      </c>
      <c r="AC49" s="348">
        <f>'Proy 2023 vs 2022'!S20*AB49</f>
        <v>56440.250999999997</v>
      </c>
      <c r="AI49" s="577">
        <v>1.05</v>
      </c>
      <c r="AJ49" s="348">
        <f>'Proy 2023 vs 2022'!AB20*AI49</f>
        <v>73331.332200000004</v>
      </c>
      <c r="AP49" s="577">
        <v>1.05</v>
      </c>
      <c r="AQ49" s="348">
        <f>'Proy 2023 vs 2022'!AG20*AP49</f>
        <v>82860.647100000017</v>
      </c>
      <c r="AW49" s="577">
        <v>1.05</v>
      </c>
      <c r="AX49" s="348">
        <f>[1]Hoja1!D18</f>
        <v>8764.48</v>
      </c>
      <c r="BD49" s="577">
        <v>1.05</v>
      </c>
      <c r="BE49" s="348">
        <f>[1]Hoja1!E18</f>
        <v>12520.68</v>
      </c>
      <c r="BK49" s="577">
        <v>1.05</v>
      </c>
      <c r="BL49" s="348">
        <f>[1]Hoja1!G18</f>
        <v>8887.92</v>
      </c>
      <c r="BR49" s="577">
        <v>1.05</v>
      </c>
      <c r="BS49" s="348">
        <f>[1]Hoja1!H18</f>
        <v>15118.25</v>
      </c>
      <c r="BY49" s="577">
        <v>1.05</v>
      </c>
      <c r="BZ49" s="348">
        <f>[1]Hoja1!I18</f>
        <v>16732.490000000002</v>
      </c>
      <c r="CF49" s="577">
        <v>1.05</v>
      </c>
      <c r="CG49" s="348">
        <f>[1]Hoja1!J18</f>
        <v>19825.810000000001</v>
      </c>
      <c r="CM49" s="577">
        <v>1.05</v>
      </c>
      <c r="CN49" s="348">
        <f>[1]Hoja1!K18</f>
        <v>103154.04</v>
      </c>
      <c r="CT49" s="577">
        <v>1.05</v>
      </c>
      <c r="CU49" s="348">
        <f>'Proy 2023 vs 2022'!CC20*CT49</f>
        <v>80328.84951</v>
      </c>
      <c r="DA49" s="577">
        <v>1.05</v>
      </c>
      <c r="DB49" s="348">
        <f>'Proy 2023 vs 2022'!CH20*DA49</f>
        <v>104312.75294999999</v>
      </c>
      <c r="DH49" s="577">
        <v>1.05</v>
      </c>
      <c r="DI49" s="348">
        <f>'Proy 2023 vs 2022'!CM20*DH49</f>
        <v>88050.409440000003</v>
      </c>
      <c r="DO49" s="577">
        <v>1.05</v>
      </c>
      <c r="DP49" s="348">
        <f>'Proy 2023 vs 2022'!CR20*DO49</f>
        <v>116559.14760000001</v>
      </c>
      <c r="DV49" s="577">
        <v>1.02</v>
      </c>
      <c r="DW49" s="348">
        <f>'Proy 2023 vs 2022'!DB20*DV49</f>
        <v>94697.983200000002</v>
      </c>
      <c r="EC49" s="577">
        <v>1.02</v>
      </c>
      <c r="ED49" s="348">
        <f>'Proy 2023 vs 2022'!DG20*EC49</f>
        <v>130222.10664000001</v>
      </c>
      <c r="EJ49" s="577">
        <v>1.02</v>
      </c>
      <c r="EK49" s="348">
        <f>'Proy 2023 vs 2022'!DL20*EJ49</f>
        <v>89498.524836000011</v>
      </c>
      <c r="EQ49" s="577">
        <v>1.05</v>
      </c>
      <c r="ER49" s="348">
        <f>'Proy 2023 vs 2022'!DQ20*EQ49</f>
        <v>75344.568390000015</v>
      </c>
      <c r="EX49" s="577">
        <v>1.05</v>
      </c>
      <c r="EY49" s="348">
        <f>'Proy 2023 vs 2022'!DZ20*EX49</f>
        <v>95711.310870000001</v>
      </c>
      <c r="FE49" s="577">
        <v>1.05</v>
      </c>
      <c r="FF49" s="348">
        <f>'Proy 2023 vs 2022'!EE20*FE49</f>
        <v>91065.348360000004</v>
      </c>
      <c r="FL49" s="577">
        <v>1.05</v>
      </c>
      <c r="FM49" s="348">
        <f>'Proy 2023 vs 2022'!EJ20*FL49</f>
        <v>110863.94886000002</v>
      </c>
      <c r="FS49" s="577">
        <v>1.05</v>
      </c>
      <c r="FT49" s="348">
        <f>'Proy 2023 vs 2022'!EO20*FS49</f>
        <v>90551.175750000009</v>
      </c>
      <c r="FZ49" s="577">
        <v>1.05</v>
      </c>
      <c r="GA49" s="348">
        <f>'Proy 2023 vs 2022'!ET20*FZ49</f>
        <v>105565.31202</v>
      </c>
      <c r="GG49" s="577">
        <v>1.05</v>
      </c>
      <c r="GH49" s="348">
        <f>'Proy 2023 vs 2022'!FD20*GG49</f>
        <v>100602.23355000002</v>
      </c>
      <c r="GN49" s="577">
        <v>1.05</v>
      </c>
      <c r="GO49" s="348">
        <f>'Proy 2023 vs 2022'!FI20*GN49</f>
        <v>93010.226820000011</v>
      </c>
      <c r="GU49" s="577">
        <v>1.05</v>
      </c>
      <c r="GV49" s="348">
        <f>'Proy 2023 vs 2022'!FN20*GU49</f>
        <v>98052.294900000008</v>
      </c>
      <c r="HB49" s="577">
        <v>1.05</v>
      </c>
      <c r="HC49" s="348">
        <f>'Proy 2023 vs 2022'!FS20*HB49</f>
        <v>77773.857840000011</v>
      </c>
      <c r="HI49" s="577">
        <v>1.05</v>
      </c>
      <c r="HJ49" s="348">
        <f>'Proy 2023 vs 2022'!GB20*HI49</f>
        <v>75988.572450000021</v>
      </c>
      <c r="HP49" s="577">
        <v>1.05</v>
      </c>
      <c r="HQ49" s="348">
        <f>'Proy 2023 vs 2022'!GG20*HP49</f>
        <v>73090.364969999995</v>
      </c>
      <c r="HW49" s="577">
        <v>1.05</v>
      </c>
      <c r="HX49" s="348">
        <f>'Proy 2023 vs 2022'!GL20*HW49</f>
        <v>81560.929380000016</v>
      </c>
      <c r="ID49" s="577">
        <v>1.05</v>
      </c>
      <c r="IE49" s="348">
        <f>'Proy 2023 vs 2022'!GQ20*ID49</f>
        <v>86200.647960000017</v>
      </c>
      <c r="IK49" s="577">
        <v>1.05</v>
      </c>
      <c r="IL49" s="348">
        <f>'Proy 2023 vs 2022'!GZ20*IK49</f>
        <v>92388.872310000006</v>
      </c>
      <c r="IR49" s="577">
        <v>1.05</v>
      </c>
      <c r="IS49" s="348">
        <f>'Proy 2023 vs 2022'!HE20*IR49</f>
        <v>81831.065610000005</v>
      </c>
      <c r="IY49" s="577">
        <v>1.05</v>
      </c>
      <c r="IZ49" s="348">
        <f>'Proy 2023 vs 2022'!HJ20*IY49</f>
        <v>89203.08789000001</v>
      </c>
      <c r="JF49" s="577">
        <v>1.05</v>
      </c>
      <c r="JG49" s="348">
        <f>'Proy 2023 vs 2022'!HO20*JF49</f>
        <v>70823.729340000005</v>
      </c>
      <c r="JM49" s="577">
        <v>1.05</v>
      </c>
      <c r="JN49" s="348">
        <f>'Proy 2023 vs 2022'!HT20*JM49</f>
        <v>85733.288130000001</v>
      </c>
      <c r="JO49" s="348"/>
      <c r="JT49" s="577">
        <v>1.05</v>
      </c>
      <c r="JU49" s="348">
        <f>'Proy 2023 vs 2022'!IC20*JT49</f>
        <v>82135.560150000005</v>
      </c>
      <c r="KA49" s="577">
        <v>1.05</v>
      </c>
      <c r="KB49" s="348">
        <f>'Proy 2023 vs 2022'!IH20*KA49</f>
        <v>78135.34911000001</v>
      </c>
      <c r="KH49" s="577">
        <v>1.05</v>
      </c>
      <c r="KI49" s="348">
        <f>'Proy 2023 vs 2022'!IM20*KH49</f>
        <v>92126.438040000008</v>
      </c>
      <c r="KO49" s="577">
        <v>1.05</v>
      </c>
      <c r="KP49" s="348">
        <f>'Proy 2023 vs 2022'!IR20*KO49</f>
        <v>125419.23975000001</v>
      </c>
      <c r="KV49" s="577">
        <v>1.05</v>
      </c>
      <c r="KW49" s="348">
        <f>'Proy 2023 vs 2022'!JA20*KV49</f>
        <v>108998.36052</v>
      </c>
      <c r="KX49">
        <f t="shared" si="452"/>
        <v>3.2048204929736243E-2</v>
      </c>
      <c r="KY49">
        <f t="shared" si="453"/>
        <v>0</v>
      </c>
      <c r="LC49" s="577">
        <v>1.05</v>
      </c>
      <c r="LD49" s="348">
        <f>'Proy 2023 vs 2022'!JF20*LC49</f>
        <v>84854.986440000008</v>
      </c>
      <c r="LE49">
        <f t="shared" si="454"/>
        <v>2.8555345609638867E-2</v>
      </c>
      <c r="LF49" s="108">
        <f t="shared" si="455"/>
        <v>0</v>
      </c>
      <c r="LJ49" s="577">
        <v>1.05</v>
      </c>
      <c r="LK49" s="348">
        <f>'Proy 2023 vs 2022'!JK20*LJ49</f>
        <v>123370.90794000002</v>
      </c>
      <c r="LL49">
        <f t="shared" si="456"/>
        <v>3.0476912705870097E-2</v>
      </c>
      <c r="LM49" s="108">
        <f t="shared" si="457"/>
        <v>0</v>
      </c>
      <c r="LQ49" s="577">
        <v>1.05</v>
      </c>
      <c r="LR49" s="348">
        <f>'Proy 2023 vs 2022'!JP20*LQ49</f>
        <v>116436.18336000002</v>
      </c>
      <c r="LS49">
        <f t="shared" si="458"/>
        <v>2.8110999564187111E-2</v>
      </c>
      <c r="LT49" s="108">
        <f t="shared" si="459"/>
        <v>0</v>
      </c>
      <c r="LX49" s="577">
        <v>1.05</v>
      </c>
      <c r="LY49" s="348">
        <f>'Proy 2023 vs 2022'!JY20*LX49</f>
        <v>163698.43308000002</v>
      </c>
      <c r="LZ49">
        <f t="shared" si="460"/>
        <v>2.9386078544351713E-2</v>
      </c>
      <c r="MA49" s="348">
        <f t="shared" si="461"/>
        <v>169451.72110699618</v>
      </c>
      <c r="ME49" s="577">
        <v>1.05</v>
      </c>
      <c r="MF49" s="348">
        <f>'Proy 2023 vs 2022'!KD20*ME49</f>
        <v>193180.81692000004</v>
      </c>
      <c r="MG49">
        <f t="shared" si="462"/>
        <v>2.7591739619067097E-2</v>
      </c>
      <c r="MH49" s="348">
        <f t="shared" si="463"/>
        <v>200033.5953452558</v>
      </c>
      <c r="ML49" s="577">
        <v>1.05</v>
      </c>
      <c r="MM49" s="348">
        <f>'Proy 2023 vs 2022'!KI20*ML49</f>
        <v>246727.94328000004</v>
      </c>
      <c r="MN49">
        <f t="shared" si="464"/>
        <v>2.7761348730933562E-2</v>
      </c>
      <c r="MO49" s="348">
        <f t="shared" si="465"/>
        <v>255453.82435817027</v>
      </c>
      <c r="MS49" s="577">
        <v>1.05</v>
      </c>
      <c r="MT49" s="348">
        <f>'Proy 2023 vs 2022'!KN20*MS49</f>
        <v>368359.04196000006</v>
      </c>
      <c r="MU49">
        <f t="shared" si="466"/>
        <v>2.6595966094945019E-2</v>
      </c>
      <c r="MV49" s="348">
        <f t="shared" si="467"/>
        <v>381293.59957354149</v>
      </c>
      <c r="MZ49" s="577">
        <v>1.05</v>
      </c>
      <c r="NA49" s="348">
        <f>'Proy 2023 vs 2022'!KS20*MZ49</f>
        <v>107431.16748000002</v>
      </c>
      <c r="NB49">
        <f t="shared" si="468"/>
        <v>2.6479998990671202E-2</v>
      </c>
      <c r="NC49" s="348">
        <f t="shared" si="469"/>
        <v>111256.2811072835</v>
      </c>
      <c r="NG49" s="577">
        <v>1.05</v>
      </c>
      <c r="NH49" s="348">
        <f>'Tabla de Proyecciones'!NH49*NG49</f>
        <v>99103.432889999982</v>
      </c>
      <c r="NN49" s="577">
        <v>1.05</v>
      </c>
      <c r="NO49" s="348">
        <f>'Tabla de Proyecciones'!NO49*NN49</f>
        <v>94711.816709999999</v>
      </c>
      <c r="NU49" s="577">
        <v>1.05</v>
      </c>
      <c r="NV49" s="348">
        <f>'Tabla de Proyecciones'!NV49*NU49</f>
        <v>87104.927909999999</v>
      </c>
      <c r="OB49" s="577">
        <v>1.05</v>
      </c>
      <c r="OC49" s="348">
        <f>'Tabla de Proyecciones'!OC49*OB49</f>
        <v>82421.598840000006</v>
      </c>
      <c r="OI49" s="577">
        <v>1.05</v>
      </c>
      <c r="OJ49" s="348">
        <f>'Tabla de Proyecciones'!OJ49*OI49</f>
        <v>87422.814989999984</v>
      </c>
    </row>
    <row r="50" spans="1:400">
      <c r="A50" s="598" t="s">
        <v>24</v>
      </c>
      <c r="G50" s="577">
        <v>1.05</v>
      </c>
      <c r="H50" s="348">
        <f>'Proy 2023 vs 2022'!D21*G50</f>
        <v>114832.368</v>
      </c>
      <c r="N50" s="577">
        <v>1.05</v>
      </c>
      <c r="O50" s="348">
        <f>'Proy 2023 vs 2022'!I21*N50</f>
        <v>88859.068200000009</v>
      </c>
      <c r="U50" s="577">
        <v>1.1200000000000001</v>
      </c>
      <c r="V50" s="348">
        <f>'Proy 2023 vs 2022'!N21*U50</f>
        <v>116432.28576000001</v>
      </c>
      <c r="AB50" s="577">
        <v>1.05</v>
      </c>
      <c r="AC50" s="348">
        <f>'Proy 2023 vs 2022'!S21*AB50</f>
        <v>77937.943125000005</v>
      </c>
      <c r="AI50" s="577">
        <v>1.05</v>
      </c>
      <c r="AJ50" s="348">
        <f>'Proy 2023 vs 2022'!AB21*AI50</f>
        <v>91349.212500000009</v>
      </c>
      <c r="AP50" s="577">
        <v>1.05</v>
      </c>
      <c r="AQ50" s="348">
        <f>'Proy 2023 vs 2022'!AG21*AP50</f>
        <v>96930.175650000019</v>
      </c>
      <c r="AW50" s="577">
        <v>1.05</v>
      </c>
      <c r="AX50" s="348">
        <f>[1]Hoja1!D19</f>
        <v>11056.8</v>
      </c>
      <c r="BD50" s="577">
        <v>1.05</v>
      </c>
      <c r="BE50" s="348">
        <f>[1]Hoja1!E19</f>
        <v>12109.83</v>
      </c>
      <c r="BK50" s="577">
        <v>1.05</v>
      </c>
      <c r="BL50" s="348">
        <f>[1]Hoja1!G19</f>
        <v>14044.29</v>
      </c>
      <c r="BR50" s="577">
        <v>1.05</v>
      </c>
      <c r="BS50" s="348">
        <f>[1]Hoja1!H19</f>
        <v>12699.08</v>
      </c>
      <c r="BY50" s="577">
        <v>1.05</v>
      </c>
      <c r="BZ50" s="348">
        <f>[1]Hoja1!I19</f>
        <v>18060</v>
      </c>
      <c r="CF50" s="577">
        <v>1.05</v>
      </c>
      <c r="CG50" s="348">
        <f>[1]Hoja1!J19</f>
        <v>23307.67</v>
      </c>
      <c r="CM50" s="577">
        <v>1.05</v>
      </c>
      <c r="CN50" s="348">
        <f>[1]Hoja1!K19</f>
        <v>118402.48999999999</v>
      </c>
      <c r="CT50" s="577">
        <v>1.05</v>
      </c>
      <c r="CU50" s="348">
        <f>'Proy 2023 vs 2022'!CC21*CT50</f>
        <v>104237.61505500002</v>
      </c>
      <c r="DA50" s="577">
        <v>1.05</v>
      </c>
      <c r="DB50" s="348">
        <f>'Proy 2023 vs 2022'!CH21*DA50</f>
        <v>113803.79240999999</v>
      </c>
      <c r="DH50" s="577">
        <v>1.05</v>
      </c>
      <c r="DI50" s="348">
        <f>'Proy 2023 vs 2022'!CM21*DH50</f>
        <v>106782.67404000001</v>
      </c>
      <c r="DO50" s="577">
        <v>1.05</v>
      </c>
      <c r="DP50" s="348">
        <f>'Proy 2023 vs 2022'!CR21*DO50</f>
        <v>155843.57785500001</v>
      </c>
      <c r="DV50" s="577">
        <v>1.02</v>
      </c>
      <c r="DW50" s="348">
        <f>'Proy 2023 vs 2022'!DB21*DV50</f>
        <v>156443.62383600001</v>
      </c>
      <c r="EC50" s="577">
        <v>1.02</v>
      </c>
      <c r="ED50" s="348">
        <f>'Proy 2023 vs 2022'!DG21*EC50</f>
        <v>196789.62285600003</v>
      </c>
      <c r="EJ50" s="577">
        <v>1.02</v>
      </c>
      <c r="EK50" s="348">
        <f>'Proy 2023 vs 2022'!DL21*EJ50</f>
        <v>129421.55831400001</v>
      </c>
      <c r="EQ50" s="577">
        <v>1.05</v>
      </c>
      <c r="ER50" s="611">
        <f>'Proy 2023 vs 2022'!DQ21*EQ50</f>
        <v>122852.58709500002</v>
      </c>
      <c r="EX50" s="577">
        <v>1.05</v>
      </c>
      <c r="EY50" s="348">
        <f>'Proy 2023 vs 2022'!DZ21*EX50</f>
        <v>145217.18148000003</v>
      </c>
      <c r="FE50" s="577">
        <v>1.05</v>
      </c>
      <c r="FF50" s="348">
        <f>'Proy 2023 vs 2022'!EE21*FE50</f>
        <v>136379.58138000002</v>
      </c>
      <c r="FL50" s="577">
        <v>1.05</v>
      </c>
      <c r="FM50" s="348">
        <f>'Proy 2023 vs 2022'!EJ21*FL50</f>
        <v>150642.83251499999</v>
      </c>
      <c r="FS50" s="577">
        <v>1.05</v>
      </c>
      <c r="FT50" s="348">
        <f>'Proy 2023 vs 2022'!EO21*FS50</f>
        <v>124380.58615500003</v>
      </c>
      <c r="FZ50" s="577">
        <v>1.05</v>
      </c>
      <c r="GA50" s="348">
        <f>'Proy 2023 vs 2022'!ET21*FZ50</f>
        <v>144587.38602000003</v>
      </c>
      <c r="GG50" s="577">
        <v>1.05</v>
      </c>
      <c r="GH50" s="348">
        <f>'Proy 2023 vs 2022'!FD21*GG50</f>
        <v>147394.52406</v>
      </c>
      <c r="GN50" s="577">
        <v>1.05</v>
      </c>
      <c r="GO50" s="348">
        <f>'Proy 2023 vs 2022'!FI21*GN50</f>
        <v>140966.68015500001</v>
      </c>
      <c r="GU50" s="577">
        <v>1.05</v>
      </c>
      <c r="GV50" s="348">
        <f>'Proy 2023 vs 2022'!FN21*GU50</f>
        <v>162089.53782000003</v>
      </c>
      <c r="HB50" s="577">
        <v>1.05</v>
      </c>
      <c r="HC50" s="348">
        <f>'Proy 2023 vs 2022'!FS21*HB50</f>
        <v>139814.50056000004</v>
      </c>
      <c r="HI50" s="577">
        <v>1.05</v>
      </c>
      <c r="HJ50" s="348">
        <f>'Proy 2023 vs 2022'!GB21*HI50</f>
        <v>149193.63228000002</v>
      </c>
      <c r="HP50" s="577">
        <v>1.05</v>
      </c>
      <c r="HQ50" s="348">
        <f>'Proy 2023 vs 2022'!GG21*HP50</f>
        <v>118291.81182000003</v>
      </c>
      <c r="HW50" s="577">
        <v>1.05</v>
      </c>
      <c r="HX50" s="348">
        <f>'Proy 2023 vs 2022'!GL21*HW50</f>
        <v>123846.20766000001</v>
      </c>
      <c r="ID50" s="577">
        <v>1.05</v>
      </c>
      <c r="IE50" s="348">
        <f>'Proy 2023 vs 2022'!GQ21*ID50</f>
        <v>133585.42197</v>
      </c>
      <c r="IK50" s="577">
        <v>1.05</v>
      </c>
      <c r="IL50" s="348">
        <f>'Proy 2023 vs 2022'!GZ21*IK50</f>
        <v>147127.11163500001</v>
      </c>
      <c r="IR50" s="577">
        <v>1.05</v>
      </c>
      <c r="IS50" s="348">
        <f>'Proy 2023 vs 2022'!HE21*IR50</f>
        <v>105283.33326</v>
      </c>
      <c r="IY50" s="577">
        <v>1.05</v>
      </c>
      <c r="IZ50" s="348">
        <f>'Proy 2023 vs 2022'!HJ21*IY50</f>
        <v>118872.66846000002</v>
      </c>
      <c r="JF50" s="577">
        <v>1.05</v>
      </c>
      <c r="JG50" s="348">
        <f>'Proy 2023 vs 2022'!HO21*JF50</f>
        <v>101543.83974000002</v>
      </c>
      <c r="JM50" s="577">
        <v>1.05</v>
      </c>
      <c r="JN50" s="348">
        <f>'Proy 2023 vs 2022'!HT21*JM50</f>
        <v>92317.945125000013</v>
      </c>
      <c r="JO50" s="348"/>
      <c r="JT50" s="577">
        <v>1.05</v>
      </c>
      <c r="JU50" s="348">
        <f>'Proy 2023 vs 2022'!IC21*JT50</f>
        <v>95404.489950000017</v>
      </c>
      <c r="KA50" s="577">
        <v>1.05</v>
      </c>
      <c r="KB50" s="348">
        <f>'Proy 2023 vs 2022'!IH21*KA50</f>
        <v>106149.897</v>
      </c>
      <c r="KH50" s="577">
        <v>1.05</v>
      </c>
      <c r="KI50" s="348">
        <f>'Proy 2023 vs 2022'!IM21*KH50</f>
        <v>116528.86350000001</v>
      </c>
      <c r="KO50" s="577">
        <v>1.05</v>
      </c>
      <c r="KP50" s="348">
        <f>'Proy 2023 vs 2022'!IR21*KO50</f>
        <v>203197.17379500001</v>
      </c>
      <c r="KV50" s="577">
        <v>1.05</v>
      </c>
      <c r="KW50" s="348">
        <f>'Proy 2023 vs 2022'!JA21*KV50</f>
        <v>149629.28620500001</v>
      </c>
      <c r="KX50">
        <f t="shared" si="452"/>
        <v>4.3994698680886145E-2</v>
      </c>
      <c r="KY50">
        <f t="shared" si="453"/>
        <v>0</v>
      </c>
      <c r="LC50" s="577">
        <v>1.05</v>
      </c>
      <c r="LD50" s="348">
        <f>'Proy 2023 vs 2022'!JF21*LC50</f>
        <v>128637.95448000001</v>
      </c>
      <c r="LE50">
        <f t="shared" si="454"/>
        <v>4.32891619314646E-2</v>
      </c>
      <c r="LF50" s="108">
        <f t="shared" si="455"/>
        <v>0</v>
      </c>
      <c r="LJ50" s="577">
        <v>1.05</v>
      </c>
      <c r="LK50" s="348">
        <f>'Proy 2023 vs 2022'!JK21*LJ50</f>
        <v>148180.44076500001</v>
      </c>
      <c r="LL50">
        <f t="shared" si="456"/>
        <v>3.6605731718442107E-2</v>
      </c>
      <c r="LM50" s="108">
        <f t="shared" si="457"/>
        <v>0</v>
      </c>
      <c r="LQ50" s="577">
        <v>1.05</v>
      </c>
      <c r="LR50" s="348">
        <f>'Proy 2023 vs 2022'!JP21*LQ50</f>
        <v>176600.50453500001</v>
      </c>
      <c r="LS50">
        <f t="shared" si="458"/>
        <v>4.2636374387758087E-2</v>
      </c>
      <c r="LT50" s="108">
        <f t="shared" si="459"/>
        <v>0</v>
      </c>
      <c r="LX50" s="577">
        <v>1.05</v>
      </c>
      <c r="LY50" s="348">
        <f>'Proy 2023 vs 2022'!JY21*LX50</f>
        <v>211556.38140000001</v>
      </c>
      <c r="LZ50">
        <f t="shared" si="460"/>
        <v>3.7977226314323057E-2</v>
      </c>
      <c r="MA50" s="348">
        <f t="shared" si="461"/>
        <v>218991.66818462324</v>
      </c>
      <c r="ME50" s="577">
        <v>1.05</v>
      </c>
      <c r="MF50" s="348">
        <f>'Proy 2023 vs 2022'!KD21*ME50</f>
        <v>253323.21924000003</v>
      </c>
      <c r="MG50">
        <f t="shared" si="462"/>
        <v>3.6181792872469684E-2</v>
      </c>
      <c r="MH50" s="348">
        <f t="shared" si="463"/>
        <v>262309.45254774665</v>
      </c>
      <c r="ML50" s="577">
        <v>1.05</v>
      </c>
      <c r="MM50" s="348">
        <f>'Proy 2023 vs 2022'!KI21*ML50</f>
        <v>331604.78988000005</v>
      </c>
      <c r="MN50">
        <f t="shared" si="464"/>
        <v>3.7311526575890923E-2</v>
      </c>
      <c r="MO50" s="348">
        <f t="shared" si="465"/>
        <v>343332.46013484732</v>
      </c>
      <c r="MS50" s="577">
        <v>1.05</v>
      </c>
      <c r="MT50" s="348">
        <f>'Proy 2023 vs 2022'!KN21*MS50</f>
        <v>569335.65780000004</v>
      </c>
      <c r="MU50">
        <f t="shared" si="466"/>
        <v>4.1106719604120066E-2</v>
      </c>
      <c r="MV50" s="348">
        <f t="shared" si="467"/>
        <v>589327.30732779228</v>
      </c>
      <c r="MZ50" s="577">
        <v>1.05</v>
      </c>
      <c r="NA50" s="348">
        <f>'Proy 2023 vs 2022'!KS21*MZ50</f>
        <v>152796.29820000002</v>
      </c>
      <c r="NB50">
        <f t="shared" si="468"/>
        <v>3.7661750467968533E-2</v>
      </c>
      <c r="NC50" s="348">
        <f t="shared" si="469"/>
        <v>158236.64866954228</v>
      </c>
      <c r="NG50" s="577">
        <v>1.05</v>
      </c>
      <c r="NH50" s="348">
        <f>'Tabla de Proyecciones'!NH50*NG50</f>
        <v>135354.31822499997</v>
      </c>
      <c r="NN50" s="577">
        <v>1.05</v>
      </c>
      <c r="NO50" s="348">
        <f>'Tabla de Proyecciones'!NO50*NN50</f>
        <v>128429.3703</v>
      </c>
      <c r="NU50" s="577">
        <v>1.05</v>
      </c>
      <c r="NV50" s="348">
        <f>'Tabla de Proyecciones'!NV50*NU50</f>
        <v>117023.66445</v>
      </c>
      <c r="OB50" s="577">
        <v>1.05</v>
      </c>
      <c r="OC50" s="348">
        <f>'Tabla de Proyecciones'!OC50*OB50</f>
        <v>106447.761105</v>
      </c>
      <c r="OI50" s="577">
        <v>1.05</v>
      </c>
      <c r="OJ50" s="348">
        <f>'Tabla de Proyecciones'!OJ50*OI50</f>
        <v>99057.135659999985</v>
      </c>
    </row>
    <row r="51" spans="1:400">
      <c r="A51" s="598" t="s">
        <v>25</v>
      </c>
      <c r="G51" s="577">
        <v>1.05</v>
      </c>
      <c r="H51" s="348">
        <f>'Proy 2023 vs 2022'!D22*G51</f>
        <v>91053.763919999998</v>
      </c>
      <c r="N51" s="577">
        <v>1.05</v>
      </c>
      <c r="O51" s="348">
        <f>'Proy 2023 vs 2022'!I22*N51</f>
        <v>77500.446240000019</v>
      </c>
      <c r="U51" s="577">
        <v>1.1200000000000001</v>
      </c>
      <c r="V51" s="348">
        <f>'Proy 2023 vs 2022'!N22*U51</f>
        <v>68133.396800000002</v>
      </c>
      <c r="AB51" s="577">
        <v>1.05</v>
      </c>
      <c r="AC51" s="348">
        <f>'Proy 2023 vs 2022'!S22*AB51</f>
        <v>75313.465500000006</v>
      </c>
      <c r="AI51" s="577">
        <v>1.05</v>
      </c>
      <c r="AJ51" s="348">
        <f>'Proy 2023 vs 2022'!AB22*AI51</f>
        <v>62321.353499999997</v>
      </c>
      <c r="AP51" s="577">
        <v>1.05</v>
      </c>
      <c r="AQ51" s="348">
        <f>'Proy 2023 vs 2022'!AG22*AP51</f>
        <v>85653.057000000001</v>
      </c>
      <c r="AW51" s="577">
        <v>1.05</v>
      </c>
      <c r="AX51" s="348">
        <f>[1]Hoja1!D20</f>
        <v>14022.49</v>
      </c>
      <c r="BD51" s="577">
        <v>1.05</v>
      </c>
      <c r="BE51" s="348">
        <f>[1]Hoja1!E20</f>
        <v>15357.96</v>
      </c>
      <c r="BK51" s="577">
        <v>1.05</v>
      </c>
      <c r="BL51" s="348">
        <f>[1]Hoja1!G20</f>
        <v>11518.89</v>
      </c>
      <c r="BR51" s="577">
        <v>1.05</v>
      </c>
      <c r="BS51" s="348">
        <f>[1]Hoja1!H20</f>
        <v>10587.79</v>
      </c>
      <c r="BY51" s="577">
        <v>1.05</v>
      </c>
      <c r="BZ51" s="348">
        <f>[1]Hoja1!I20</f>
        <v>15580.86</v>
      </c>
      <c r="CF51" s="577">
        <v>1.05</v>
      </c>
      <c r="CG51" s="348">
        <f>[1]Hoja1!J20</f>
        <v>20719.52</v>
      </c>
      <c r="CM51" s="577">
        <v>1.05</v>
      </c>
      <c r="CN51" s="348">
        <f>[1]Hoja1!K20</f>
        <v>110973.09</v>
      </c>
      <c r="CT51" s="577">
        <v>1.05</v>
      </c>
      <c r="CU51" s="348">
        <f>'Proy 2023 vs 2022'!CC22*CT51</f>
        <v>116669.52612000001</v>
      </c>
      <c r="DA51" s="577">
        <v>1.05</v>
      </c>
      <c r="DB51" s="348">
        <f>'Proy 2023 vs 2022'!CH22*DA51</f>
        <v>150461.39934000003</v>
      </c>
      <c r="DH51" s="577">
        <v>1.05</v>
      </c>
      <c r="DI51" s="348">
        <f>'Proy 2023 vs 2022'!CM22*DH51</f>
        <v>152575.28873999999</v>
      </c>
      <c r="DO51" s="577">
        <v>1.05</v>
      </c>
      <c r="DP51" s="348">
        <f>'Proy 2023 vs 2022'!CR22*DO51</f>
        <v>145428.48053999999</v>
      </c>
      <c r="DV51" s="577">
        <v>1.02</v>
      </c>
      <c r="DW51" s="348">
        <f>'Proy 2023 vs 2022'!DB22*DV51</f>
        <v>147676.51922400002</v>
      </c>
      <c r="EC51" s="577">
        <v>1.02</v>
      </c>
      <c r="ED51" s="348">
        <f>'Proy 2023 vs 2022'!DG22*EC51</f>
        <v>157493.504736</v>
      </c>
      <c r="EJ51" s="577">
        <v>1.02</v>
      </c>
      <c r="EK51" s="348">
        <f>'Proy 2023 vs 2022'!DL22*EJ51</f>
        <v>122591.655144</v>
      </c>
      <c r="EQ51" s="577">
        <v>1.05</v>
      </c>
      <c r="ER51" s="348">
        <f>'Proy 2023 vs 2022'!DQ22*EQ51</f>
        <v>125553.58830000002</v>
      </c>
      <c r="EX51" s="577">
        <v>1.05</v>
      </c>
      <c r="EY51" s="348">
        <f>'Proy 2023 vs 2022'!DZ22*EX51</f>
        <v>105195.02238000001</v>
      </c>
      <c r="FE51" s="577">
        <v>1.05</v>
      </c>
      <c r="FF51" s="348">
        <f>'Proy 2023 vs 2022'!EE22*FE51</f>
        <v>173269.94958000001</v>
      </c>
      <c r="FL51" s="577">
        <v>1.05</v>
      </c>
      <c r="FM51" s="348">
        <f>'Proy 2023 vs 2022'!EJ22*FL51</f>
        <v>76630.027320000008</v>
      </c>
      <c r="FS51" s="577">
        <v>1.05</v>
      </c>
      <c r="FT51" s="348">
        <f>'Proy 2023 vs 2022'!EO22*FS51</f>
        <v>54443.816280000006</v>
      </c>
      <c r="FZ51" s="577">
        <v>1.05</v>
      </c>
      <c r="GA51" s="348">
        <f>'Proy 2023 vs 2022'!ET22*FZ51</f>
        <v>104948.18460000001</v>
      </c>
      <c r="GG51" s="577">
        <v>1.05</v>
      </c>
      <c r="GH51" s="348">
        <f>'Proy 2023 vs 2022'!FD22*GG51</f>
        <v>104561.44524</v>
      </c>
      <c r="GN51" s="577">
        <v>1.05</v>
      </c>
      <c r="GO51" s="348">
        <f>'Proy 2023 vs 2022'!FI22*GN51</f>
        <v>103017.87846000001</v>
      </c>
      <c r="GU51" s="577">
        <v>1.05</v>
      </c>
      <c r="GV51" s="348">
        <f>'Proy 2023 vs 2022'!FN22*GU51</f>
        <v>102412.10700000002</v>
      </c>
      <c r="HB51" s="577">
        <v>1.05</v>
      </c>
      <c r="HC51" s="348">
        <f>'Proy 2023 vs 2022'!FS22*HB51</f>
        <v>91891.818900000013</v>
      </c>
      <c r="HI51" s="577">
        <v>1.05</v>
      </c>
      <c r="HJ51" s="348">
        <f>'Proy 2023 vs 2022'!GB22*HI51</f>
        <v>102317.96232000001</v>
      </c>
      <c r="HP51" s="577">
        <v>1.05</v>
      </c>
      <c r="HQ51" s="348">
        <f>'Proy 2023 vs 2022'!GG22*HP51</f>
        <v>85902.983460000018</v>
      </c>
      <c r="HW51" s="577">
        <v>1.05</v>
      </c>
      <c r="HX51" s="348">
        <f>'Proy 2023 vs 2022'!GL22*HW51</f>
        <v>106008.27048000002</v>
      </c>
      <c r="ID51" s="577">
        <v>1.05</v>
      </c>
      <c r="IE51" s="348">
        <f>'Proy 2023 vs 2022'!GQ22*ID51</f>
        <v>104932.51272000001</v>
      </c>
      <c r="IK51" s="577">
        <v>1.05</v>
      </c>
      <c r="IL51" s="348">
        <f>'Proy 2023 vs 2022'!GZ22*IK51</f>
        <v>84836.059559999994</v>
      </c>
      <c r="IR51" s="577">
        <v>1.05</v>
      </c>
      <c r="IS51" s="348">
        <f>'Proy 2023 vs 2022'!HE22*IR51</f>
        <v>79182.468540000002</v>
      </c>
      <c r="IY51" s="577">
        <v>1.05</v>
      </c>
      <c r="IZ51" s="348">
        <f>'Proy 2023 vs 2022'!HJ22*IY51</f>
        <v>99898.87950000001</v>
      </c>
      <c r="JF51" s="577">
        <v>1.05</v>
      </c>
      <c r="JG51" s="348">
        <f>'Proy 2023 vs 2022'!HO22*JF51</f>
        <v>73353.334320000009</v>
      </c>
      <c r="JM51" s="577">
        <v>1.05</v>
      </c>
      <c r="JN51" s="348">
        <f>'Proy 2023 vs 2022'!HT22*JM51</f>
        <v>71880.982740000007</v>
      </c>
      <c r="JO51" s="348"/>
      <c r="JT51" s="577">
        <v>1.05</v>
      </c>
      <c r="JU51" s="348">
        <f>'Proy 2023 vs 2022'!IC22*JT51</f>
        <v>79626.032640000019</v>
      </c>
      <c r="KA51" s="577">
        <v>1.05</v>
      </c>
      <c r="KB51" s="348">
        <f>'Proy 2023 vs 2022'!IH22*KA51</f>
        <v>78716.473920000019</v>
      </c>
      <c r="KH51" s="577">
        <v>1.05</v>
      </c>
      <c r="KI51" s="348">
        <f>'Proy 2023 vs 2022'!IM22*KH51</f>
        <v>111648.80916000002</v>
      </c>
      <c r="KO51" s="577">
        <v>1.05</v>
      </c>
      <c r="KP51" s="348">
        <f>'Proy 2023 vs 2022'!IR22*KO51</f>
        <v>173764.24884000001</v>
      </c>
      <c r="KV51" s="577">
        <v>1.05</v>
      </c>
      <c r="KW51" s="348">
        <f>'Proy 2023 vs 2022'!JA22*KV51</f>
        <v>96032.404440000013</v>
      </c>
      <c r="KX51">
        <f t="shared" si="452"/>
        <v>2.8235894216259477E-2</v>
      </c>
      <c r="KY51">
        <f t="shared" si="453"/>
        <v>0</v>
      </c>
      <c r="LC51" s="577">
        <v>1.05</v>
      </c>
      <c r="LD51" s="348">
        <f>'Proy 2023 vs 2022'!JF22*LC51</f>
        <v>77994.478800000012</v>
      </c>
      <c r="LE51">
        <f t="shared" si="454"/>
        <v>2.6246651979049587E-2</v>
      </c>
      <c r="LF51" s="108">
        <f t="shared" si="455"/>
        <v>0</v>
      </c>
      <c r="LJ51" s="577">
        <v>1.05</v>
      </c>
      <c r="LK51" s="348">
        <f>'Proy 2023 vs 2022'!JK22*LJ51</f>
        <v>156919.26852000001</v>
      </c>
      <c r="LL51">
        <f t="shared" si="456"/>
        <v>3.8764526649012754E-2</v>
      </c>
      <c r="LM51" s="108">
        <f t="shared" si="457"/>
        <v>0</v>
      </c>
      <c r="LQ51" s="577">
        <v>1.05</v>
      </c>
      <c r="LR51" s="348">
        <f>'Proy 2023 vs 2022'!JP22*LQ51</f>
        <v>190072.41624000002</v>
      </c>
      <c r="LS51">
        <f t="shared" si="458"/>
        <v>4.5888876257362675E-2</v>
      </c>
      <c r="LT51" s="108">
        <f t="shared" si="459"/>
        <v>0</v>
      </c>
      <c r="LX51" s="577">
        <v>1.05</v>
      </c>
      <c r="LY51" s="348">
        <f>'Proy 2023 vs 2022'!JY22*LX51</f>
        <v>283637.57604000001</v>
      </c>
      <c r="LZ51">
        <f t="shared" si="460"/>
        <v>5.0916773794454279E-2</v>
      </c>
      <c r="MA51" s="348">
        <f t="shared" si="461"/>
        <v>293606.20334774983</v>
      </c>
      <c r="ME51" s="577">
        <v>1.05</v>
      </c>
      <c r="MF51" s="348">
        <f>'Proy 2023 vs 2022'!KD22*ME51</f>
        <v>368084.39304</v>
      </c>
      <c r="MG51">
        <f t="shared" si="462"/>
        <v>5.2572967091281474E-2</v>
      </c>
      <c r="MH51" s="348">
        <f t="shared" si="463"/>
        <v>381141.59420269338</v>
      </c>
      <c r="ML51" s="577">
        <v>1.05</v>
      </c>
      <c r="MM51" s="348">
        <f>'Proy 2023 vs 2022'!KI22*ML51</f>
        <v>445613.23716000002</v>
      </c>
      <c r="MN51">
        <f t="shared" si="464"/>
        <v>5.0139535520222329E-2</v>
      </c>
      <c r="MO51" s="348">
        <f t="shared" si="465"/>
        <v>461372.97666345746</v>
      </c>
      <c r="MS51" s="577">
        <v>1.05</v>
      </c>
      <c r="MT51" s="348">
        <f>'Proy 2023 vs 2022'!KN22*MS51</f>
        <v>666265.14864000014</v>
      </c>
      <c r="MU51">
        <f t="shared" si="466"/>
        <v>4.8105145483023463E-2</v>
      </c>
      <c r="MV51" s="348">
        <f t="shared" si="467"/>
        <v>689660.37983922404</v>
      </c>
      <c r="MZ51" s="577">
        <v>1.05</v>
      </c>
      <c r="NA51" s="348">
        <f>'Proy 2023 vs 2022'!KS22*MZ51</f>
        <v>91665.548520000011</v>
      </c>
      <c r="NB51">
        <f t="shared" si="468"/>
        <v>2.2594035690255369E-2</v>
      </c>
      <c r="NC51" s="348">
        <f t="shared" si="469"/>
        <v>94929.323335269917</v>
      </c>
      <c r="NG51" s="577">
        <v>1.05</v>
      </c>
      <c r="NH51" s="348">
        <f>'Tabla de Proyecciones'!NH51*NG51</f>
        <v>84079.993620000008</v>
      </c>
      <c r="NN51" s="577">
        <v>1.05</v>
      </c>
      <c r="NO51" s="348">
        <f>'Tabla de Proyecciones'!NO51*NN51</f>
        <v>78536.689349999986</v>
      </c>
      <c r="NU51" s="577">
        <v>1.05</v>
      </c>
      <c r="NV51" s="348">
        <f>'Tabla de Proyecciones'!NV51*NU51</f>
        <v>62589.666615000002</v>
      </c>
      <c r="OB51" s="577">
        <v>1.05</v>
      </c>
      <c r="OC51" s="348">
        <f>'Tabla de Proyecciones'!OC51*OB51</f>
        <v>69677.983724999998</v>
      </c>
      <c r="OI51" s="577">
        <v>1.05</v>
      </c>
      <c r="OJ51" s="348">
        <f>'Tabla de Proyecciones'!OJ51*OI51</f>
        <v>79805.307014999999</v>
      </c>
    </row>
    <row r="52" spans="1:400">
      <c r="A52" s="598" t="s">
        <v>26</v>
      </c>
      <c r="G52" s="577">
        <v>1.05</v>
      </c>
      <c r="H52" s="348">
        <f>'Proy 2023 vs 2022'!D23*G52</f>
        <v>65539.679520000005</v>
      </c>
      <c r="N52" s="577">
        <v>1.05</v>
      </c>
      <c r="O52" s="348">
        <f>'Proy 2023 vs 2022'!I23*N52</f>
        <v>54317.144700000004</v>
      </c>
      <c r="U52" s="577">
        <v>1.1200000000000001</v>
      </c>
      <c r="V52" s="348">
        <f>'Proy 2023 vs 2022'!N23*U52</f>
        <v>96443.444160000014</v>
      </c>
      <c r="AB52" s="577">
        <v>1.05</v>
      </c>
      <c r="AC52" s="348">
        <f>'Proy 2023 vs 2022'!S23*AB52</f>
        <v>67908.125249999997</v>
      </c>
      <c r="AI52" s="577">
        <v>1.05</v>
      </c>
      <c r="AJ52" s="348">
        <f>'Proy 2023 vs 2022'!AB23*AI52</f>
        <v>78909.46875</v>
      </c>
      <c r="AP52" s="577">
        <v>1.05</v>
      </c>
      <c r="AQ52" s="348">
        <f>'Proy 2023 vs 2022'!AG23*AP52</f>
        <v>93097.966499999995</v>
      </c>
      <c r="AW52" s="577">
        <v>1.05</v>
      </c>
      <c r="AX52" s="348">
        <f>[1]Hoja1!D21</f>
        <v>7262.36</v>
      </c>
      <c r="BD52" s="577">
        <v>1.05</v>
      </c>
      <c r="BE52" s="348">
        <f>[1]Hoja1!E21</f>
        <v>13487.23</v>
      </c>
      <c r="BK52" s="577">
        <v>1.05</v>
      </c>
      <c r="BL52" s="348">
        <f>[1]Hoja1!G21</f>
        <v>10437.31</v>
      </c>
      <c r="BR52" s="577">
        <v>1.05</v>
      </c>
      <c r="BS52" s="348">
        <f>[1]Hoja1!H21</f>
        <v>10884.81</v>
      </c>
      <c r="BY52" s="577">
        <v>1.05</v>
      </c>
      <c r="BZ52" s="348">
        <f>[1]Hoja1!I21</f>
        <v>15045.62</v>
      </c>
      <c r="CF52" s="577">
        <v>1.05</v>
      </c>
      <c r="CG52" s="348">
        <f>[1]Hoja1!J21</f>
        <v>21559.54</v>
      </c>
      <c r="CM52" s="577">
        <v>1.05</v>
      </c>
      <c r="CN52" s="348">
        <f>[1]Hoja1!K21</f>
        <v>103326.51999999999</v>
      </c>
      <c r="CT52" s="577">
        <v>1.05</v>
      </c>
      <c r="CU52" s="348">
        <f>'Proy 2023 vs 2022'!CC23*CT52</f>
        <v>86107.046760000012</v>
      </c>
      <c r="DA52" s="577">
        <v>1.05</v>
      </c>
      <c r="DB52" s="348">
        <f>'Proy 2023 vs 2022'!CH23*DA52</f>
        <v>78512.013720000017</v>
      </c>
      <c r="DH52" s="577">
        <v>1.05</v>
      </c>
      <c r="DI52" s="348">
        <f>'Proy 2023 vs 2022'!CM23*DH52</f>
        <v>75768.663600000014</v>
      </c>
      <c r="DO52" s="577">
        <v>1.05</v>
      </c>
      <c r="DP52" s="348">
        <f>'Proy 2023 vs 2022'!CR23*DO52</f>
        <v>127386.81270000001</v>
      </c>
      <c r="DV52" s="577">
        <v>1.02</v>
      </c>
      <c r="DW52" s="348">
        <f>'Proy 2023 vs 2022'!DB23*DV52</f>
        <v>97049.219472000012</v>
      </c>
      <c r="EC52" s="577">
        <v>1.02</v>
      </c>
      <c r="ED52" s="348">
        <f>'Proy 2023 vs 2022'!DG23*EC52</f>
        <v>116664.90393600002</v>
      </c>
      <c r="EJ52" s="577">
        <v>1.02</v>
      </c>
      <c r="EK52" s="348">
        <f>'Proy 2023 vs 2022'!DL23*EJ52</f>
        <v>73999.285992000019</v>
      </c>
      <c r="EQ52" s="577">
        <v>1.05</v>
      </c>
      <c r="ER52" s="348">
        <f>'Proy 2023 vs 2022'!DQ23*EQ52</f>
        <v>76196.884680000003</v>
      </c>
      <c r="EX52" s="577">
        <v>1.05</v>
      </c>
      <c r="EY52" s="348">
        <f>'Proy 2023 vs 2022'!DZ23*EX52</f>
        <v>75879.648179999989</v>
      </c>
      <c r="FE52" s="577">
        <v>1.05</v>
      </c>
      <c r="FF52" s="348">
        <f>'Proy 2023 vs 2022'!EE23*FE52</f>
        <v>85862.545020000005</v>
      </c>
      <c r="FL52" s="577">
        <v>1.05</v>
      </c>
      <c r="FM52" s="348">
        <f>'Proy 2023 vs 2022'!EJ23*FL52</f>
        <v>89257.672980000003</v>
      </c>
      <c r="FS52" s="577">
        <v>1.05</v>
      </c>
      <c r="FT52" s="348">
        <f>'Proy 2023 vs 2022'!EO23*FS52</f>
        <v>88680.444300000017</v>
      </c>
      <c r="FZ52" s="577">
        <v>1.05</v>
      </c>
      <c r="GA52" s="348">
        <f>'Proy 2023 vs 2022'!ET23*FZ52</f>
        <v>89688.388860000021</v>
      </c>
      <c r="GG52" s="577">
        <v>1.05</v>
      </c>
      <c r="GH52" s="348">
        <f>'Proy 2023 vs 2022'!FD23*GG52</f>
        <v>90300.374640000009</v>
      </c>
      <c r="GN52" s="577">
        <v>1.05</v>
      </c>
      <c r="GO52" s="348">
        <f>'Proy 2023 vs 2022'!FI23*GN52</f>
        <v>74917.154339999994</v>
      </c>
      <c r="GU52" s="577">
        <v>1.05</v>
      </c>
      <c r="GV52" s="348">
        <f>'Proy 2023 vs 2022'!FN23*GU52</f>
        <v>72751.838040000002</v>
      </c>
      <c r="HB52" s="577">
        <v>1.05</v>
      </c>
      <c r="HC52" s="348">
        <f>'Proy 2023 vs 2022'!FS23*HB52</f>
        <v>72605.642760000017</v>
      </c>
      <c r="HI52" s="577">
        <v>1.05</v>
      </c>
      <c r="HJ52" s="348">
        <f>'Proy 2023 vs 2022'!GB23*HI52</f>
        <v>82205.179560000019</v>
      </c>
      <c r="HP52" s="577">
        <v>1.05</v>
      </c>
      <c r="HQ52" s="348">
        <f>'Proy 2023 vs 2022'!GG23*HP52</f>
        <v>72709.199640000006</v>
      </c>
      <c r="HW52" s="577">
        <v>1.05</v>
      </c>
      <c r="HX52" s="348">
        <f>'Proy 2023 vs 2022'!GL23*HW52</f>
        <v>74962.979280000014</v>
      </c>
      <c r="ID52" s="577">
        <v>1.05</v>
      </c>
      <c r="IE52" s="348">
        <f>'Proy 2023 vs 2022'!GQ23*ID52</f>
        <v>74957.33196000001</v>
      </c>
      <c r="IK52" s="577">
        <v>1.05</v>
      </c>
      <c r="IL52" s="348">
        <f>'Proy 2023 vs 2022'!GZ23*IK52</f>
        <v>74992.089060000013</v>
      </c>
      <c r="IR52" s="577">
        <v>1.05</v>
      </c>
      <c r="IS52" s="348">
        <f>'Proy 2023 vs 2022'!HE23*IR52</f>
        <v>72424.089359999998</v>
      </c>
      <c r="IY52" s="577">
        <v>1.05</v>
      </c>
      <c r="IZ52" s="348">
        <f>'Proy 2023 vs 2022'!HJ23*IY52</f>
        <v>85124.83266</v>
      </c>
      <c r="JF52" s="577">
        <v>1.05</v>
      </c>
      <c r="JG52" s="348">
        <f>'Proy 2023 vs 2022'!HO23*JF52</f>
        <v>61972.895880000011</v>
      </c>
      <c r="JM52" s="577">
        <v>1.05</v>
      </c>
      <c r="JN52" s="348">
        <f>'Proy 2023 vs 2022'!HT23*JM52</f>
        <v>71143.51986</v>
      </c>
      <c r="JO52" s="348"/>
      <c r="JT52" s="577">
        <v>1.05</v>
      </c>
      <c r="JU52" s="348">
        <f>'Proy 2023 vs 2022'!IC23*JT52</f>
        <v>75951.101520000011</v>
      </c>
      <c r="KA52" s="577">
        <v>1.05</v>
      </c>
      <c r="KB52" s="348">
        <f>'Proy 2023 vs 2022'!IH23*KA52</f>
        <v>69771.697379999998</v>
      </c>
      <c r="KH52" s="577">
        <v>1.05</v>
      </c>
      <c r="KI52" s="348">
        <f>'Proy 2023 vs 2022'!IM23*KH52</f>
        <v>72057.263040000005</v>
      </c>
      <c r="KO52" s="577">
        <v>1.05</v>
      </c>
      <c r="KP52" s="348">
        <f>'Proy 2023 vs 2022'!IR23*KO52</f>
        <v>126840.38346000003</v>
      </c>
      <c r="KV52" s="577">
        <v>1.05</v>
      </c>
      <c r="KW52" s="348">
        <f>'Proy 2023 vs 2022'!JA23*KV52</f>
        <v>93715.642440000011</v>
      </c>
      <c r="KX52">
        <f t="shared" si="452"/>
        <v>2.7554709077371061E-2</v>
      </c>
      <c r="KY52">
        <f t="shared" si="453"/>
        <v>0</v>
      </c>
      <c r="LC52" s="577">
        <v>1.05</v>
      </c>
      <c r="LD52" s="348">
        <f>'Proy 2023 vs 2022'!JF23*LC52</f>
        <v>70912.637460000013</v>
      </c>
      <c r="LE52">
        <f t="shared" si="454"/>
        <v>2.3863475273702771E-2</v>
      </c>
      <c r="LF52" s="108">
        <f t="shared" si="455"/>
        <v>0</v>
      </c>
      <c r="LJ52" s="577">
        <v>1.05</v>
      </c>
      <c r="LK52" s="348">
        <f>'Proy 2023 vs 2022'!JK23*LJ52</f>
        <v>88648.125300000014</v>
      </c>
      <c r="LL52">
        <f t="shared" si="456"/>
        <v>2.189917559511749E-2</v>
      </c>
      <c r="LM52" s="108">
        <f t="shared" si="457"/>
        <v>0</v>
      </c>
      <c r="LQ52" s="577">
        <v>1.05</v>
      </c>
      <c r="LR52" s="348">
        <f>'Proy 2023 vs 2022'!JP23*LQ52</f>
        <v>106815.79188000002</v>
      </c>
      <c r="LS52">
        <f t="shared" si="458"/>
        <v>2.5788363997668748E-2</v>
      </c>
      <c r="LT52" s="108">
        <f t="shared" si="459"/>
        <v>0</v>
      </c>
      <c r="LX52" s="577">
        <v>1.05</v>
      </c>
      <c r="LY52" s="348">
        <f>'Proy 2023 vs 2022'!JY23*LX52</f>
        <v>162440.99508000002</v>
      </c>
      <c r="LZ52">
        <f t="shared" si="460"/>
        <v>2.9160351448878574E-2</v>
      </c>
      <c r="MA52" s="348">
        <f t="shared" si="461"/>
        <v>168150.08962967343</v>
      </c>
      <c r="ME52" s="577">
        <v>1.05</v>
      </c>
      <c r="MF52" s="348">
        <f>'Proy 2023 vs 2022'!KD23*ME52</f>
        <v>219873.26088000002</v>
      </c>
      <c r="MG52">
        <f t="shared" si="462"/>
        <v>3.1404183190241429E-2</v>
      </c>
      <c r="MH52" s="348">
        <f t="shared" si="463"/>
        <v>227672.91077522264</v>
      </c>
      <c r="ML52" s="577">
        <v>1.05</v>
      </c>
      <c r="MM52" s="348">
        <f>'Proy 2023 vs 2022'!KI23*ML52</f>
        <v>232980.83172000002</v>
      </c>
      <c r="MN52">
        <f t="shared" si="464"/>
        <v>2.6214550451878864E-2</v>
      </c>
      <c r="MO52" s="348">
        <f t="shared" si="465"/>
        <v>241220.5268435264</v>
      </c>
      <c r="MS52" s="577">
        <v>1.05</v>
      </c>
      <c r="MT52" s="348">
        <f>'Proy 2023 vs 2022'!KN23*MS52</f>
        <v>385482.32267999998</v>
      </c>
      <c r="MU52">
        <f t="shared" si="466"/>
        <v>2.7832287568255825E-2</v>
      </c>
      <c r="MV52" s="348">
        <f t="shared" si="467"/>
        <v>399018.14708972815</v>
      </c>
      <c r="MZ52" s="577">
        <v>1.05</v>
      </c>
      <c r="NA52" s="348">
        <f>'Proy 2023 vs 2022'!KS23*MZ52</f>
        <v>90992.210400000011</v>
      </c>
      <c r="NB52">
        <f t="shared" si="468"/>
        <v>2.2428069023819393E-2</v>
      </c>
      <c r="NC52" s="348">
        <f t="shared" si="469"/>
        <v>94232.010842850825</v>
      </c>
      <c r="NG52" s="577">
        <v>1.05</v>
      </c>
      <c r="NH52" s="348">
        <f>'Tabla de Proyecciones'!NH52*NG52</f>
        <v>89242.182224999982</v>
      </c>
      <c r="NN52" s="577">
        <v>1.05</v>
      </c>
      <c r="NO52" s="348">
        <f>'Tabla de Proyecciones'!NO52*NN52</f>
        <v>90659.064930000008</v>
      </c>
      <c r="NU52" s="577">
        <v>1.05</v>
      </c>
      <c r="NV52" s="348">
        <f>'Tabla de Proyecciones'!NV52*NU52</f>
        <v>88631.265239999979</v>
      </c>
      <c r="OB52" s="577">
        <v>1.05</v>
      </c>
      <c r="OC52" s="348">
        <f>'Tabla de Proyecciones'!OC52*OB52</f>
        <v>68080.847939999992</v>
      </c>
      <c r="OI52" s="577">
        <v>1.05</v>
      </c>
      <c r="OJ52" s="348">
        <f>'Tabla de Proyecciones'!OJ52*OI52</f>
        <v>75842.800424999994</v>
      </c>
    </row>
    <row r="53" spans="1:400" s="637" customFormat="1">
      <c r="A53" s="599" t="s">
        <v>27</v>
      </c>
      <c r="G53" s="677">
        <v>1.05</v>
      </c>
      <c r="H53" s="638">
        <f>'Proy 2023 vs 2022'!D24*G53</f>
        <v>90628.545840000006</v>
      </c>
      <c r="N53" s="677">
        <v>1.05</v>
      </c>
      <c r="O53" s="638">
        <f>'Proy 2023 vs 2022'!I24*N53</f>
        <v>64753.047449999998</v>
      </c>
      <c r="U53" s="677">
        <v>1.1200000000000001</v>
      </c>
      <c r="V53" s="638">
        <f>'Proy 2023 vs 2022'!N24*U53</f>
        <v>105350.8512</v>
      </c>
      <c r="AB53" s="677">
        <v>1.05</v>
      </c>
      <c r="AC53" s="638">
        <f>'Proy 2023 vs 2022'!S24*AB53</f>
        <v>90906.186000000016</v>
      </c>
      <c r="AI53" s="677">
        <v>1.05</v>
      </c>
      <c r="AJ53" s="638">
        <f>'Proy 2023 vs 2022'!AB24*AI53</f>
        <v>90833.337</v>
      </c>
      <c r="AP53" s="677">
        <v>1.05</v>
      </c>
      <c r="AQ53" s="638">
        <f>'Proy 2023 vs 2022'!AG24*AP53</f>
        <v>140851.15537500003</v>
      </c>
      <c r="AW53" s="677">
        <v>1.05</v>
      </c>
      <c r="AX53" s="638">
        <f>[1]Hoja1!D22</f>
        <v>23267.14</v>
      </c>
      <c r="BD53" s="677">
        <v>1.05</v>
      </c>
      <c r="BE53" s="638">
        <f>[1]Hoja1!E22</f>
        <v>26591.02</v>
      </c>
      <c r="BK53" s="677">
        <v>1.05</v>
      </c>
      <c r="BL53" s="638">
        <f>[1]Hoja1!G22</f>
        <v>11430.44</v>
      </c>
      <c r="BR53" s="677">
        <v>1.05</v>
      </c>
      <c r="BS53" s="638">
        <f>[1]Hoja1!H22</f>
        <v>12801.11</v>
      </c>
      <c r="BY53" s="677">
        <v>1.05</v>
      </c>
      <c r="BZ53" s="638">
        <f>[1]Hoja1!I22</f>
        <v>18171.09</v>
      </c>
      <c r="CF53" s="677">
        <v>1.05</v>
      </c>
      <c r="CG53" s="638">
        <f>[1]Hoja1!J22</f>
        <v>20464</v>
      </c>
      <c r="CM53" s="677">
        <v>1.05</v>
      </c>
      <c r="CN53" s="638">
        <f>[1]Hoja1!K22</f>
        <v>142472.01</v>
      </c>
      <c r="CT53" s="677">
        <v>1.05</v>
      </c>
      <c r="CU53" s="638">
        <f>'Proy 2023 vs 2022'!CC24*CT53</f>
        <v>77824.469520000013</v>
      </c>
      <c r="DA53" s="677">
        <v>1.05</v>
      </c>
      <c r="DB53" s="638">
        <f>'Proy 2023 vs 2022'!CH24*DA53</f>
        <v>115910.75538</v>
      </c>
      <c r="DH53" s="677">
        <v>1.05</v>
      </c>
      <c r="DI53" s="638">
        <f>'Proy 2023 vs 2022'!CM24*DH53</f>
        <v>115399.91106000001</v>
      </c>
      <c r="DO53" s="677">
        <v>1.05</v>
      </c>
      <c r="DP53" s="638">
        <f>'Proy 2023 vs 2022'!CR24*DO53</f>
        <v>129527.69130000001</v>
      </c>
      <c r="DV53" s="677">
        <v>1.02</v>
      </c>
      <c r="DW53" s="638">
        <f>'Proy 2023 vs 2022'!DB24*DV53</f>
        <v>126746.62596000002</v>
      </c>
      <c r="EC53" s="677">
        <v>1.02</v>
      </c>
      <c r="ED53" s="638">
        <f>'Proy 2023 vs 2022'!DG24*EC53</f>
        <v>147809.39421599999</v>
      </c>
      <c r="EJ53" s="677">
        <v>1.02</v>
      </c>
      <c r="EK53" s="638">
        <f>'Proy 2023 vs 2022'!DL24*EJ53</f>
        <v>87191.937432000006</v>
      </c>
      <c r="EQ53" s="677">
        <v>1.05</v>
      </c>
      <c r="ER53" s="638">
        <f>'Proy 2023 vs 2022'!DQ24*EQ53</f>
        <v>97486.63470000001</v>
      </c>
      <c r="EX53" s="677">
        <v>1.05</v>
      </c>
      <c r="EY53" s="638">
        <f>'Proy 2023 vs 2022'!DZ24*EX53</f>
        <v>91838.520900000018</v>
      </c>
      <c r="FE53" s="677">
        <v>1.05</v>
      </c>
      <c r="FF53" s="638">
        <f>'Proy 2023 vs 2022'!EE24*FE53</f>
        <v>104235.11406000001</v>
      </c>
      <c r="FL53" s="677">
        <v>1.05</v>
      </c>
      <c r="FM53" s="638">
        <f>'Proy 2023 vs 2022'!EJ24*FL53</f>
        <v>114736.72517999999</v>
      </c>
      <c r="FS53" s="677">
        <v>1.05</v>
      </c>
      <c r="FT53" s="638">
        <f>'Proy 2023 vs 2022'!EO24*FS53</f>
        <v>69247.46639999999</v>
      </c>
      <c r="FZ53" s="677">
        <v>1.05</v>
      </c>
      <c r="GA53" s="638">
        <f>'Proy 2023 vs 2022'!ET24*FZ53</f>
        <v>86759.8557</v>
      </c>
      <c r="GG53" s="677">
        <v>1.05</v>
      </c>
      <c r="GH53" s="638">
        <f>'Proy 2023 vs 2022'!FD24*GG53</f>
        <v>107355.21300000002</v>
      </c>
      <c r="GN53" s="677">
        <v>1.05</v>
      </c>
      <c r="GO53" s="638">
        <f>'Proy 2023 vs 2022'!FI24*GN53</f>
        <v>105595.61922000002</v>
      </c>
      <c r="GU53" s="677">
        <v>1.05</v>
      </c>
      <c r="GV53" s="638">
        <f>'Proy 2023 vs 2022'!FN24*GU53</f>
        <v>113655.63762000002</v>
      </c>
      <c r="HB53" s="677">
        <v>1.05</v>
      </c>
      <c r="HC53" s="638">
        <f>'Proy 2023 vs 2022'!FS24*HB53</f>
        <v>109397.90988000002</v>
      </c>
      <c r="HI53" s="677">
        <v>1.05</v>
      </c>
      <c r="HJ53" s="638">
        <f>'Proy 2023 vs 2022'!GB24*HI53</f>
        <v>103225.37778000001</v>
      </c>
      <c r="HP53" s="677">
        <v>1.05</v>
      </c>
      <c r="HQ53" s="638">
        <f>'Proy 2023 vs 2022'!GG24*HP53</f>
        <v>98500.237920000014</v>
      </c>
      <c r="HW53" s="677">
        <v>1.05</v>
      </c>
      <c r="HX53" s="638">
        <f>'Proy 2023 vs 2022'!GL24*HW53</f>
        <v>119958.89724000002</v>
      </c>
      <c r="ID53" s="677">
        <v>1.05</v>
      </c>
      <c r="IE53" s="638">
        <f>'Proy 2023 vs 2022'!GQ24*ID53</f>
        <v>173929.14377999998</v>
      </c>
      <c r="IK53" s="677">
        <v>1.05</v>
      </c>
      <c r="IL53" s="638">
        <f>'Proy 2023 vs 2022'!GZ24*IK53</f>
        <v>116503.08894000002</v>
      </c>
      <c r="IR53" s="677">
        <v>1.05</v>
      </c>
      <c r="IS53" s="638">
        <f>'Proy 2023 vs 2022'!HE24*IR53</f>
        <v>96352.543979999988</v>
      </c>
      <c r="IY53" s="677">
        <v>1.05</v>
      </c>
      <c r="IZ53" s="638">
        <f>'Proy 2023 vs 2022'!HJ24*IY53</f>
        <v>90762.604380000004</v>
      </c>
      <c r="JF53" s="677">
        <v>1.05</v>
      </c>
      <c r="JG53" s="638">
        <f>'Proy 2023 vs 2022'!HO24*JF53</f>
        <v>76855.523220000017</v>
      </c>
      <c r="JM53" s="677">
        <v>1.05</v>
      </c>
      <c r="JN53" s="638">
        <f>'Proy 2023 vs 2022'!HT24*JM53</f>
        <v>75399.569279999996</v>
      </c>
      <c r="JO53" s="638"/>
      <c r="JT53" s="677">
        <v>1.05</v>
      </c>
      <c r="JU53" s="638">
        <f>'Proy 2023 vs 2022'!IC24*JT53</f>
        <v>102676.65786000001</v>
      </c>
      <c r="KA53" s="677">
        <v>1.05</v>
      </c>
      <c r="KB53" s="638">
        <f>'Proy 2023 vs 2022'!IH24*KA53</f>
        <v>131403.09</v>
      </c>
      <c r="KH53" s="677">
        <v>1.05</v>
      </c>
      <c r="KI53" s="638">
        <f>'Proy 2023 vs 2022'!IM24*KH53</f>
        <v>161937.35250000001</v>
      </c>
      <c r="KO53" s="677">
        <v>1.05</v>
      </c>
      <c r="KP53" s="638">
        <f>'Proy 2023 vs 2022'!IR24*KO53</f>
        <v>178912.14390000002</v>
      </c>
      <c r="KV53" s="677">
        <v>1.05</v>
      </c>
      <c r="KW53" s="638">
        <f>'Proy 2023 vs 2022'!JA24*KV53</f>
        <v>141839.60868000003</v>
      </c>
      <c r="KX53" s="637">
        <f t="shared" si="452"/>
        <v>4.1704341463889724E-2</v>
      </c>
      <c r="KY53" s="637">
        <f t="shared" si="453"/>
        <v>0</v>
      </c>
      <c r="LC53" s="677">
        <v>1.05</v>
      </c>
      <c r="LD53" s="638">
        <f>'Proy 2023 vs 2022'!JF24*LC53</f>
        <v>104991.24258000001</v>
      </c>
      <c r="LE53" s="637">
        <f t="shared" si="454"/>
        <v>3.5331585610201319E-2</v>
      </c>
      <c r="LF53" s="678">
        <f t="shared" si="455"/>
        <v>0</v>
      </c>
      <c r="LJ53" s="677">
        <v>1.05</v>
      </c>
      <c r="LK53" s="638">
        <f>'Proy 2023 vs 2022'!JK24*LJ53</f>
        <v>162557.74332000004</v>
      </c>
      <c r="LL53" s="637">
        <f t="shared" si="456"/>
        <v>4.0157426378318657E-2</v>
      </c>
      <c r="LM53" s="678">
        <f t="shared" si="457"/>
        <v>0</v>
      </c>
      <c r="LQ53" s="677">
        <v>1.05</v>
      </c>
      <c r="LR53" s="638">
        <f>'Proy 2023 vs 2022'!JP24*LQ53</f>
        <v>190803.35862000001</v>
      </c>
      <c r="LS53" s="637">
        <f t="shared" si="458"/>
        <v>4.6065346494815376E-2</v>
      </c>
      <c r="LT53" s="678">
        <f t="shared" si="459"/>
        <v>0</v>
      </c>
      <c r="LX53" s="677">
        <v>1.05</v>
      </c>
      <c r="LY53" s="638">
        <f>'Proy 2023 vs 2022'!JY24*LX53</f>
        <v>317054.70888000005</v>
      </c>
      <c r="LZ53">
        <f t="shared" si="460"/>
        <v>5.6915600245550299E-2</v>
      </c>
      <c r="MA53" s="348">
        <f t="shared" si="461"/>
        <v>328197.80308182794</v>
      </c>
      <c r="ME53" s="677">
        <v>1.05</v>
      </c>
      <c r="MF53" s="638">
        <f>'Proy 2023 vs 2022'!KD24*ME53</f>
        <v>384590.91216000001</v>
      </c>
      <c r="MG53">
        <f t="shared" si="462"/>
        <v>5.4930569594664615E-2</v>
      </c>
      <c r="MH53" s="348">
        <f t="shared" si="463"/>
        <v>398233.65551008587</v>
      </c>
      <c r="ML53" s="677">
        <v>1.05</v>
      </c>
      <c r="MM53" s="638">
        <f>'Proy 2023 vs 2022'!KI24*ML53</f>
        <v>410977.07196000003</v>
      </c>
      <c r="MN53">
        <f t="shared" si="464"/>
        <v>4.6242341517643504E-2</v>
      </c>
      <c r="MO53" s="348">
        <f t="shared" si="465"/>
        <v>425511.85471749183</v>
      </c>
      <c r="MS53" s="677">
        <v>1.05</v>
      </c>
      <c r="MT53" s="638">
        <f>'Proy 2023 vs 2022'!KN24*MS53</f>
        <v>642880.72211999993</v>
      </c>
      <c r="MU53">
        <f t="shared" si="466"/>
        <v>4.6416761748592987E-2</v>
      </c>
      <c r="MV53" s="348">
        <f t="shared" si="467"/>
        <v>665454.83267977077</v>
      </c>
      <c r="MZ53" s="677">
        <v>1.05</v>
      </c>
      <c r="NA53" s="638">
        <f>'Proy 2023 vs 2022'!KS24*MZ53</f>
        <v>136927.48524000001</v>
      </c>
      <c r="NB53">
        <f t="shared" si="468"/>
        <v>3.3750351559991683E-2</v>
      </c>
      <c r="NC53" s="348">
        <f t="shared" si="469"/>
        <v>141802.82264931084</v>
      </c>
      <c r="NG53" s="677">
        <v>1.05</v>
      </c>
      <c r="NH53" s="638">
        <f>'Tabla de Proyecciones'!NH53*NG53</f>
        <v>108020.632965</v>
      </c>
      <c r="NN53" s="677">
        <v>1.05</v>
      </c>
      <c r="NO53" s="638">
        <f>'Tabla de Proyecciones'!NO53*NN53</f>
        <v>121606.864785</v>
      </c>
      <c r="NU53" s="677">
        <v>1.05</v>
      </c>
      <c r="NV53" s="638">
        <f>'Tabla de Proyecciones'!NV53*NU53</f>
        <v>112534.221345</v>
      </c>
      <c r="OB53" s="677">
        <v>1.05</v>
      </c>
      <c r="OC53" s="638">
        <f>'Tabla de Proyecciones'!OC53*OB53</f>
        <v>97008.560355000009</v>
      </c>
      <c r="OI53" s="677">
        <v>1.05</v>
      </c>
      <c r="OJ53" s="638">
        <f>'Tabla de Proyecciones'!OJ53*OI53</f>
        <v>126581.94233999999</v>
      </c>
    </row>
    <row r="54" spans="1:400">
      <c r="A54" s="600" t="s">
        <v>349</v>
      </c>
      <c r="G54" s="577">
        <v>1.05</v>
      </c>
      <c r="H54" s="348">
        <f>'Proy 2023 vs 2022'!D25*G54</f>
        <v>116099.61216000002</v>
      </c>
      <c r="N54" s="577">
        <v>1.05</v>
      </c>
      <c r="O54" s="348">
        <f>'Proy 2023 vs 2022'!I25*N54</f>
        <v>124753.00949999999</v>
      </c>
      <c r="U54" s="577">
        <v>1.1200000000000001</v>
      </c>
      <c r="V54" s="348">
        <f>'Proy 2023 vs 2022'!N25*U54</f>
        <v>121124.53808000001</v>
      </c>
      <c r="AB54" s="577">
        <v>1.05</v>
      </c>
      <c r="AC54" s="348">
        <f>'Proy 2023 vs 2022'!S25*AB54</f>
        <v>144997.61010000002</v>
      </c>
      <c r="AI54" s="577">
        <v>1.05</v>
      </c>
      <c r="AJ54" s="348">
        <f>'Proy 2023 vs 2022'!AB25*AI54</f>
        <v>126989.8308</v>
      </c>
      <c r="AP54" s="577">
        <v>1.05</v>
      </c>
      <c r="AQ54" s="348">
        <f>'Proy 2023 vs 2022'!AG25*AP54</f>
        <v>119889.75285</v>
      </c>
      <c r="AW54" s="577">
        <v>1.05</v>
      </c>
      <c r="AX54" s="348">
        <f>[3]Hoja1!D4</f>
        <v>21127.35</v>
      </c>
      <c r="BD54" s="577">
        <v>1.05</v>
      </c>
      <c r="BE54" s="348">
        <f>[3]Hoja1!E4</f>
        <v>16155.5</v>
      </c>
      <c r="BK54" s="577">
        <v>1.05</v>
      </c>
      <c r="BL54" s="348">
        <f>[3]Hoja1!G4</f>
        <v>21000</v>
      </c>
      <c r="BR54" s="577">
        <v>1.05</v>
      </c>
      <c r="BS54" s="348">
        <f>[3]Hoja1!H4</f>
        <v>27000</v>
      </c>
      <c r="BY54" s="577">
        <v>1.05</v>
      </c>
      <c r="BZ54" s="348">
        <f>[3]Hoja1!I4</f>
        <v>40000</v>
      </c>
      <c r="CF54" s="577">
        <v>1.05</v>
      </c>
      <c r="CG54" s="348">
        <f>[3]Hoja1!J4</f>
        <v>164749.10999999999</v>
      </c>
      <c r="CM54" s="577">
        <v>1.05</v>
      </c>
      <c r="CN54" s="348">
        <f>[3]Hoja1!K4</f>
        <v>12000</v>
      </c>
      <c r="CT54" s="577">
        <v>1.05</v>
      </c>
      <c r="CU54" s="348">
        <f>'Proy 2023 vs 2022'!CC25*CT54</f>
        <v>145752.55695</v>
      </c>
      <c r="DA54" s="577">
        <v>1.05</v>
      </c>
      <c r="DB54" s="348">
        <f>'Proy 2023 vs 2022'!CH25*DA54</f>
        <v>157765.97760000001</v>
      </c>
      <c r="DH54" s="577">
        <v>1.05</v>
      </c>
      <c r="DI54" s="348">
        <f>'Proy 2023 vs 2022'!CM25*DH54</f>
        <v>183565.92869999999</v>
      </c>
      <c r="DO54" s="577">
        <v>1.05</v>
      </c>
      <c r="DP54" s="348">
        <f>'Proy 2023 vs 2022'!CR25*DO54</f>
        <v>149071.57650000002</v>
      </c>
      <c r="DV54" s="577">
        <v>1.02</v>
      </c>
      <c r="DW54" s="348">
        <f>'Proy 2023 vs 2022'!DB25*DV54</f>
        <v>177438.4656</v>
      </c>
      <c r="EC54" s="577">
        <v>1.02</v>
      </c>
      <c r="ED54" s="348">
        <f>'Proy 2023 vs 2022'!DG25*EC54</f>
        <v>217808.91198</v>
      </c>
      <c r="EJ54" s="577">
        <v>1.02</v>
      </c>
      <c r="EK54" s="348">
        <f>'Proy 2023 vs 2022'!DL25*EJ54</f>
        <v>170083.72194000002</v>
      </c>
      <c r="EQ54" s="577">
        <v>1.02</v>
      </c>
      <c r="ER54" s="348">
        <f>'Proy 2023 vs 2022'!DQ25*EQ54</f>
        <v>154920.90174000003</v>
      </c>
      <c r="EX54" s="577">
        <v>1.02</v>
      </c>
      <c r="EY54" s="348">
        <f>'Proy 2023 vs 2022'!DZ25*EX54</f>
        <v>153904.94196</v>
      </c>
      <c r="FE54" s="577">
        <v>1.02</v>
      </c>
      <c r="FF54" s="348">
        <f>'Proy 2023 vs 2022'!EE25*FE54</f>
        <v>166214.34785999998</v>
      </c>
      <c r="FL54" s="577">
        <v>1.02</v>
      </c>
      <c r="FM54" s="348">
        <f>'Proy 2023 vs 2022'!EJ25*FL54</f>
        <v>176346.24348000003</v>
      </c>
      <c r="FS54" s="577">
        <v>1.02</v>
      </c>
      <c r="FT54" s="348">
        <f>'Proy 2023 vs 2022'!EO25*FS54</f>
        <v>204605.82186000003</v>
      </c>
      <c r="FZ54" s="577">
        <v>1.02</v>
      </c>
      <c r="GA54" s="348">
        <f>'Proy 2023 vs 2022'!ET25*FZ54</f>
        <v>216748.38635999997</v>
      </c>
      <c r="GG54" s="577">
        <v>1.02</v>
      </c>
      <c r="GH54" s="348">
        <f>'Proy 2023 vs 2022'!FD25*GG54</f>
        <v>222858.85446</v>
      </c>
      <c r="GN54" s="577">
        <v>1.02</v>
      </c>
      <c r="GO54" s="348">
        <f>'Proy 2023 vs 2022'!FI25*GN54</f>
        <v>194155.17726</v>
      </c>
      <c r="GU54" s="577">
        <v>1.02</v>
      </c>
      <c r="GV54" s="348">
        <f>'Proy 2023 vs 2022'!FN25*GU54</f>
        <v>164477.73870000002</v>
      </c>
      <c r="HB54" s="577">
        <v>1.02</v>
      </c>
      <c r="HC54" s="348">
        <f>'Proy 2023 vs 2022'!FS25*HB54</f>
        <v>186579.93815999999</v>
      </c>
      <c r="HI54" s="577">
        <v>1.05</v>
      </c>
      <c r="HJ54" s="348">
        <f>'Proy 2023 vs 2022'!GB25*HI54</f>
        <v>174986.13825000002</v>
      </c>
      <c r="HP54" s="577">
        <v>1.05</v>
      </c>
      <c r="HQ54" s="348">
        <f>'Proy 2023 vs 2022'!GG25*HP54</f>
        <v>180789.48195000002</v>
      </c>
      <c r="HW54" s="577">
        <v>1.05</v>
      </c>
      <c r="HX54" s="348">
        <f>'Proy 2023 vs 2022'!GL25*HW54</f>
        <v>178693.24935</v>
      </c>
      <c r="ID54" s="577">
        <v>1.05</v>
      </c>
      <c r="IE54" s="348">
        <f>'Proy 2023 vs 2022'!GQ25*ID54</f>
        <v>141523.01625000002</v>
      </c>
      <c r="IK54" s="577">
        <v>1.05</v>
      </c>
      <c r="IL54" s="348">
        <f>'Proy 2023 vs 2022'!GZ25*IK54</f>
        <v>147609.36960000003</v>
      </c>
      <c r="IR54" s="577">
        <v>1.05</v>
      </c>
      <c r="IS54" s="348">
        <f>'Proy 2023 vs 2022'!HE25*IR54</f>
        <v>166607.99924999999</v>
      </c>
      <c r="IY54" s="577">
        <v>1.05</v>
      </c>
      <c r="IZ54" s="348">
        <f>'Proy 2023 vs 2022'!HJ25*IY54</f>
        <v>184778.79420000003</v>
      </c>
      <c r="JF54" s="577">
        <v>1.05</v>
      </c>
      <c r="JG54" s="348">
        <f>'Proy 2023 vs 2022'!HO25*JF54</f>
        <v>164581.13595000005</v>
      </c>
      <c r="JM54" s="577">
        <v>1.05</v>
      </c>
      <c r="JN54" s="348">
        <f>'Proy 2023 vs 2022'!HT25*JM54</f>
        <v>166704.32625000004</v>
      </c>
      <c r="JO54" s="348"/>
      <c r="JT54" s="577">
        <v>1.05</v>
      </c>
      <c r="JU54" s="348">
        <f>'Proy 2023 vs 2022'!IC25*JT54</f>
        <v>170347.02300000002</v>
      </c>
      <c r="KA54" s="577">
        <v>1.05</v>
      </c>
      <c r="KB54" s="348">
        <f>'Proy 2023 vs 2022'!IH25*KA54</f>
        <v>170321.12789999999</v>
      </c>
      <c r="KH54" s="577">
        <v>1.05</v>
      </c>
      <c r="KI54" s="348">
        <f>'Proy 2023 vs 2022'!IM25*KH54</f>
        <v>162583.95615000001</v>
      </c>
      <c r="KO54" s="577">
        <v>1.05</v>
      </c>
      <c r="KP54" s="348">
        <f>'Proy 2023 vs 2022'!IR25*KO54</f>
        <v>210233.88540000003</v>
      </c>
      <c r="KV54" s="577">
        <v>1.05</v>
      </c>
      <c r="KW54" s="348">
        <f>'Proy 2023 vs 2022'!JA25*KV54</f>
        <v>157361.94705000002</v>
      </c>
      <c r="KX54">
        <f t="shared" si="452"/>
        <v>4.6268291588434839E-2</v>
      </c>
      <c r="KY54">
        <f t="shared" si="453"/>
        <v>0</v>
      </c>
      <c r="LC54" s="577">
        <v>1.05</v>
      </c>
      <c r="LD54" s="348">
        <f>'Proy 2023 vs 2022'!JF25*LC54</f>
        <v>170135.27685000002</v>
      </c>
      <c r="LE54">
        <f t="shared" si="454"/>
        <v>5.7253814238466351E-2</v>
      </c>
      <c r="LF54" s="108">
        <f t="shared" si="455"/>
        <v>0</v>
      </c>
      <c r="LJ54" s="577">
        <v>1.05</v>
      </c>
      <c r="LK54" s="348">
        <f>'Proy 2023 vs 2022'!JK25*LJ54</f>
        <v>213462.11040000003</v>
      </c>
      <c r="LL54">
        <f t="shared" si="456"/>
        <v>5.2732578638681658E-2</v>
      </c>
      <c r="LM54" s="108">
        <f t="shared" si="457"/>
        <v>0</v>
      </c>
      <c r="LQ54" s="577">
        <v>1.05</v>
      </c>
      <c r="LR54" s="348">
        <f>'Proy 2023 vs 2022'!JP25*LQ54</f>
        <v>162976.81785000002</v>
      </c>
      <c r="LS54">
        <f t="shared" si="458"/>
        <v>3.9347229730031165E-2</v>
      </c>
      <c r="LT54" s="108">
        <f t="shared" si="459"/>
        <v>0</v>
      </c>
      <c r="LX54" s="577">
        <v>1.05</v>
      </c>
      <c r="LY54" s="348">
        <f>'Proy 2023 vs 2022'!JY25*LX54</f>
        <v>185505.54204</v>
      </c>
      <c r="LZ54">
        <f t="shared" si="460"/>
        <v>3.3300748982343149E-2</v>
      </c>
      <c r="MA54" s="348">
        <f t="shared" si="461"/>
        <v>192025.25511164917</v>
      </c>
      <c r="ME54" s="577">
        <v>1.05</v>
      </c>
      <c r="MF54" s="348">
        <f>'Proy 2023 vs 2022'!KD25*ME54</f>
        <v>293286.69552000007</v>
      </c>
      <c r="MG54">
        <f t="shared" si="462"/>
        <v>4.1889718997697528E-2</v>
      </c>
      <c r="MH54" s="348">
        <f t="shared" si="463"/>
        <v>303690.56880057702</v>
      </c>
      <c r="ML54" s="577">
        <v>1.05</v>
      </c>
      <c r="MM54" s="348">
        <f>'Proy 2023 vs 2022'!KI25*ML54</f>
        <v>334977.03876000008</v>
      </c>
      <c r="MN54">
        <f t="shared" si="464"/>
        <v>3.7690965466843529E-2</v>
      </c>
      <c r="MO54" s="348">
        <f t="shared" si="465"/>
        <v>346823.97334422037</v>
      </c>
      <c r="MS54" s="577">
        <v>1.05</v>
      </c>
      <c r="MT54" s="348">
        <f>'Proy 2023 vs 2022'!KN25*MS54</f>
        <v>457831.61424000002</v>
      </c>
      <c r="MU54">
        <f t="shared" si="466"/>
        <v>3.3055993480521718E-2</v>
      </c>
      <c r="MV54" s="348">
        <f t="shared" si="467"/>
        <v>473907.91132280929</v>
      </c>
      <c r="MZ54" s="577">
        <v>1.05</v>
      </c>
      <c r="NA54" s="348">
        <f>'Proy 2023 vs 2022'!KS25*MZ54</f>
        <v>250596.06935999999</v>
      </c>
      <c r="NB54">
        <f t="shared" si="468"/>
        <v>6.1767770186006071E-2</v>
      </c>
      <c r="NC54" s="348">
        <f t="shared" si="469"/>
        <v>259518.60517839796</v>
      </c>
      <c r="NG54" s="577">
        <v>1.05</v>
      </c>
      <c r="NH54" s="348">
        <f>'Tabla de Proyecciones'!NH54*NG54</f>
        <v>137296.53566999998</v>
      </c>
      <c r="NN54" s="577">
        <v>1.05</v>
      </c>
      <c r="NO54" s="348">
        <f>'Tabla de Proyecciones'!NO54*NN54</f>
        <v>135271.27509000001</v>
      </c>
      <c r="NU54" s="577">
        <v>1.05</v>
      </c>
      <c r="NV54" s="348">
        <f>'Tabla de Proyecciones'!NV54*NU54</f>
        <v>146275.22017499997</v>
      </c>
      <c r="OB54" s="577">
        <v>1.05</v>
      </c>
      <c r="OC54" s="348">
        <f>'Tabla de Proyecciones'!OC54*OB54</f>
        <v>119555.07406499999</v>
      </c>
      <c r="OI54" s="577">
        <v>1.05</v>
      </c>
      <c r="OJ54" s="348">
        <f>'Tabla de Proyecciones'!OJ54*OI54</f>
        <v>144812.72840999998</v>
      </c>
    </row>
    <row r="55" spans="1:400">
      <c r="A55" s="601" t="s">
        <v>350</v>
      </c>
      <c r="G55" s="577">
        <v>1.05</v>
      </c>
      <c r="H55" s="348">
        <f>'Proy 2023 vs 2022'!D26*G55</f>
        <v>172270.728</v>
      </c>
      <c r="N55" s="577">
        <v>1.05</v>
      </c>
      <c r="O55" s="348">
        <f>'Proy 2023 vs 2022'!I26*N55</f>
        <v>179928.2856</v>
      </c>
      <c r="U55" s="577">
        <v>1.1200000000000001</v>
      </c>
      <c r="V55" s="348">
        <f>'Proy 2023 vs 2022'!N26*U55</f>
        <v>325228.26896000002</v>
      </c>
      <c r="AB55" s="577">
        <v>1.05</v>
      </c>
      <c r="AC55" s="348">
        <f>'Proy 2023 vs 2022'!S26*AB55</f>
        <v>186868.29682500003</v>
      </c>
      <c r="AI55" s="577">
        <v>1.05</v>
      </c>
      <c r="AJ55" s="348">
        <f>'Proy 2023 vs 2022'!AB26*AI55</f>
        <v>171875.94585000002</v>
      </c>
      <c r="AP55" s="577">
        <v>1.05</v>
      </c>
      <c r="AQ55" s="348">
        <f>'Proy 2023 vs 2022'!AG26*AP55</f>
        <v>252905.81820000001</v>
      </c>
      <c r="AW55" s="577">
        <v>1.05</v>
      </c>
      <c r="AX55" s="348">
        <f>[3]Hoja1!D5</f>
        <v>46201.440000000002</v>
      </c>
      <c r="BD55" s="577">
        <v>1.05</v>
      </c>
      <c r="BE55" s="348">
        <f>[3]Hoja1!E5</f>
        <v>14111.03</v>
      </c>
      <c r="BK55" s="577">
        <v>1.05</v>
      </c>
      <c r="BL55" s="348">
        <f>[3]Hoja1!G5</f>
        <v>19000</v>
      </c>
      <c r="BR55" s="577">
        <v>1.05</v>
      </c>
      <c r="BS55" s="348">
        <f>[3]Hoja1!H5</f>
        <v>32000</v>
      </c>
      <c r="BY55" s="577">
        <v>1.05</v>
      </c>
      <c r="BZ55" s="348">
        <f>[3]Hoja1!I5</f>
        <v>55000</v>
      </c>
      <c r="CF55" s="577">
        <v>1.05</v>
      </c>
      <c r="CG55" s="348">
        <f>[3]Hoja1!J5</f>
        <v>240000.26</v>
      </c>
      <c r="CM55" s="577">
        <v>1.05</v>
      </c>
      <c r="CN55" s="348">
        <f>[3]Hoja1!K5</f>
        <v>60000</v>
      </c>
      <c r="CT55" s="577">
        <v>1.05</v>
      </c>
      <c r="CU55" s="348">
        <f>'Proy 2023 vs 2022'!CC26*CT55</f>
        <v>182221.00050000002</v>
      </c>
      <c r="DA55" s="577">
        <v>1.05</v>
      </c>
      <c r="DB55" s="348">
        <f>'Proy 2023 vs 2022'!CH26*DA55</f>
        <v>215360.87265000003</v>
      </c>
      <c r="DH55" s="577">
        <v>1.05</v>
      </c>
      <c r="DI55" s="348">
        <f>'Proy 2023 vs 2022'!CM26*DH55</f>
        <v>201557.12115000002</v>
      </c>
      <c r="DO55" s="577">
        <v>1.05</v>
      </c>
      <c r="DP55" s="348">
        <f>'Proy 2023 vs 2022'!CR26*DO55</f>
        <v>212145.76845000006</v>
      </c>
      <c r="DV55" s="577">
        <v>1.02</v>
      </c>
      <c r="DW55" s="348">
        <f>'Proy 2023 vs 2022'!DB26*DV55</f>
        <v>230215.64016000001</v>
      </c>
      <c r="EC55" s="577">
        <v>1.02</v>
      </c>
      <c r="ED55" s="348">
        <f>'Proy 2023 vs 2022'!DG26*EC55</f>
        <v>277702.43885999999</v>
      </c>
      <c r="EJ55" s="577">
        <v>1.02</v>
      </c>
      <c r="EK55" s="348">
        <f>'Proy 2023 vs 2022'!DL26*EJ55</f>
        <v>207786.82650000002</v>
      </c>
      <c r="EQ55" s="577">
        <v>1.02</v>
      </c>
      <c r="ER55" s="348">
        <f>'Proy 2023 vs 2022'!DQ26*EQ55</f>
        <v>215630.56019999998</v>
      </c>
      <c r="EX55" s="577">
        <v>1.02</v>
      </c>
      <c r="EY55" s="348">
        <f>'Proy 2023 vs 2022'!DZ26*EX55</f>
        <v>219265.43627999999</v>
      </c>
      <c r="FE55" s="577">
        <v>1.02</v>
      </c>
      <c r="FF55" s="348">
        <f>'Proy 2023 vs 2022'!EE26*FE55</f>
        <v>206385.86364000003</v>
      </c>
      <c r="FL55" s="577">
        <v>1.02</v>
      </c>
      <c r="FM55" s="348">
        <f>'Proy 2023 vs 2022'!EJ26*FL55</f>
        <v>235161.03468000001</v>
      </c>
      <c r="FS55" s="577">
        <v>1.02</v>
      </c>
      <c r="FT55" s="348">
        <f>'Proy 2023 vs 2022'!EO26*FS55</f>
        <v>220483.12044000006</v>
      </c>
      <c r="FZ55" s="577">
        <v>1.02</v>
      </c>
      <c r="GA55" s="348">
        <f>'Proy 2023 vs 2022'!ET26*FZ55</f>
        <v>230194.92804000003</v>
      </c>
      <c r="GG55" s="577">
        <v>1.02</v>
      </c>
      <c r="GH55" s="348">
        <f>'Proy 2023 vs 2022'!FD26*GG55</f>
        <v>215619.50850000003</v>
      </c>
      <c r="GN55" s="577">
        <v>1.02</v>
      </c>
      <c r="GO55" s="348">
        <f>'Proy 2023 vs 2022'!FI26*GN55</f>
        <v>246493.80690000003</v>
      </c>
      <c r="GU55" s="577">
        <v>1.02</v>
      </c>
      <c r="GV55" s="348">
        <f>'Proy 2023 vs 2022'!FN26*GU55</f>
        <v>226799.87946</v>
      </c>
      <c r="HB55" s="577">
        <v>1.02</v>
      </c>
      <c r="HC55" s="348">
        <f>'Proy 2023 vs 2022'!FS26*HB55</f>
        <v>305037.15723000007</v>
      </c>
      <c r="HI55" s="577">
        <v>1.05</v>
      </c>
      <c r="HJ55" s="348">
        <f>'Proy 2023 vs 2022'!GB26*HI55</f>
        <v>357002.77409999998</v>
      </c>
      <c r="HP55" s="577">
        <v>1.05</v>
      </c>
      <c r="HQ55" s="348">
        <f>'Proy 2023 vs 2022'!GG26*HP55</f>
        <v>318687.79740000004</v>
      </c>
      <c r="HW55" s="577">
        <v>1.05</v>
      </c>
      <c r="HX55" s="348">
        <f>'Proy 2023 vs 2022'!GL26*HW55</f>
        <v>322666.38180000003</v>
      </c>
      <c r="ID55" s="577">
        <v>1.05</v>
      </c>
      <c r="IE55" s="348">
        <f>'Proy 2023 vs 2022'!GQ26*ID55</f>
        <v>305779.65390000003</v>
      </c>
      <c r="IK55" s="577">
        <v>1.05</v>
      </c>
      <c r="IL55" s="348">
        <f>'Proy 2023 vs 2022'!GZ26*IK55</f>
        <v>241393.5447</v>
      </c>
      <c r="IR55" s="577">
        <v>1.05</v>
      </c>
      <c r="IS55" s="348">
        <f>'Proy 2023 vs 2022'!HE26*IR55</f>
        <v>232692.54855000004</v>
      </c>
      <c r="IY55" s="577">
        <v>1.05</v>
      </c>
      <c r="IZ55" s="348">
        <f>'Proy 2023 vs 2022'!HJ26*IY55</f>
        <v>265899.49155000004</v>
      </c>
      <c r="JF55" s="577">
        <v>1.05</v>
      </c>
      <c r="JG55" s="348">
        <f>'Proy 2023 vs 2022'!HO26*JF55</f>
        <v>238066.50945000004</v>
      </c>
      <c r="JM55" s="577">
        <v>1.05</v>
      </c>
      <c r="JN55" s="348">
        <f>'Proy 2023 vs 2022'!HT26*JM55</f>
        <v>228298.15470000001</v>
      </c>
      <c r="JO55" s="348"/>
      <c r="JT55" s="577">
        <v>1.05</v>
      </c>
      <c r="JU55" s="348">
        <f>'Proy 2023 vs 2022'!IC26*JT55</f>
        <v>258849.81045000005</v>
      </c>
      <c r="KA55" s="577">
        <v>1.05</v>
      </c>
      <c r="KB55" s="348">
        <f>'Proy 2023 vs 2022'!IH26*KA55</f>
        <v>303588.66720000003</v>
      </c>
      <c r="KH55" s="577">
        <v>1.05</v>
      </c>
      <c r="KI55" s="348">
        <f>'Proy 2023 vs 2022'!IM26*KH55</f>
        <v>359009.33197500004</v>
      </c>
      <c r="KO55" s="577">
        <v>1.05</v>
      </c>
      <c r="KP55" s="348">
        <f>'Proy 2023 vs 2022'!IR26*KO55</f>
        <v>327056.21025000006</v>
      </c>
      <c r="KV55" s="577">
        <v>1.05</v>
      </c>
      <c r="KW55" s="348">
        <f>'Proy 2023 vs 2022'!JA26*KV55</f>
        <v>215867.29395000002</v>
      </c>
      <c r="KX55">
        <f t="shared" si="452"/>
        <v>6.3470305802148352E-2</v>
      </c>
      <c r="KY55">
        <f t="shared" si="453"/>
        <v>0</v>
      </c>
      <c r="LC55" s="577">
        <v>1.05</v>
      </c>
      <c r="LD55" s="348">
        <f>'Proy 2023 vs 2022'!JF26*LC55</f>
        <v>207923.83920000005</v>
      </c>
      <c r="LE55">
        <f t="shared" si="454"/>
        <v>6.997039700238715E-2</v>
      </c>
      <c r="LF55" s="108">
        <f t="shared" si="455"/>
        <v>0</v>
      </c>
      <c r="LJ55" s="577">
        <v>1.05</v>
      </c>
      <c r="LK55" s="348">
        <f>'Proy 2023 vs 2022'!JK26*LJ55</f>
        <v>289699.71030000004</v>
      </c>
      <c r="LL55">
        <f t="shared" si="456"/>
        <v>7.1565922056948075E-2</v>
      </c>
      <c r="LM55" s="108">
        <f t="shared" si="457"/>
        <v>0</v>
      </c>
      <c r="LQ55" s="577">
        <v>1.05</v>
      </c>
      <c r="LR55" s="348">
        <f>'Proy 2023 vs 2022'!JP26*LQ55</f>
        <v>232062.85410000003</v>
      </c>
      <c r="LS55">
        <f t="shared" si="458"/>
        <v>5.6026559804863707E-2</v>
      </c>
      <c r="LT55" s="108">
        <f t="shared" si="459"/>
        <v>0</v>
      </c>
      <c r="LX55" s="577">
        <v>1.05</v>
      </c>
      <c r="LY55" s="348">
        <f>'Proy 2023 vs 2022'!JY26*LX55</f>
        <v>345390.19788000005</v>
      </c>
      <c r="LZ55">
        <f t="shared" si="460"/>
        <v>6.2002203028972698E-2</v>
      </c>
      <c r="MA55" s="348">
        <f t="shared" si="461"/>
        <v>357529.1612941075</v>
      </c>
      <c r="ME55" s="577">
        <v>1.05</v>
      </c>
      <c r="MF55" s="348">
        <f>'Proy 2023 vs 2022'!KD26*ME55</f>
        <v>421252.72644000006</v>
      </c>
      <c r="MG55">
        <f t="shared" si="462"/>
        <v>6.0166924061450335E-2</v>
      </c>
      <c r="MH55" s="348">
        <f t="shared" si="463"/>
        <v>436195.98861972085</v>
      </c>
      <c r="ML55" s="577">
        <v>1.05</v>
      </c>
      <c r="MM55" s="348">
        <f>'Proy 2023 vs 2022'!KI26*ML55</f>
        <v>580390.02839999995</v>
      </c>
      <c r="MN55">
        <f t="shared" si="464"/>
        <v>6.5304358169449864E-2</v>
      </c>
      <c r="MO55" s="348">
        <f t="shared" si="465"/>
        <v>600916.33887561108</v>
      </c>
      <c r="MS55" s="577">
        <v>1.05</v>
      </c>
      <c r="MT55" s="348">
        <f>'Proy 2023 vs 2022'!KN26*MS55</f>
        <v>810026.08596000005</v>
      </c>
      <c r="MU55">
        <f t="shared" si="466"/>
        <v>5.8484858152477691E-2</v>
      </c>
      <c r="MV55" s="348">
        <f t="shared" si="467"/>
        <v>838469.33801531093</v>
      </c>
      <c r="MZ55" s="577">
        <v>1.05</v>
      </c>
      <c r="NA55" s="348">
        <f>'Proy 2023 vs 2022'!KS26*MZ55</f>
        <v>344640.43067999999</v>
      </c>
      <c r="NB55">
        <f t="shared" si="468"/>
        <v>8.4948143733519874E-2</v>
      </c>
      <c r="NC55" s="348">
        <f t="shared" si="469"/>
        <v>356911.43953925243</v>
      </c>
      <c r="NG55" s="577">
        <v>1.05</v>
      </c>
      <c r="NH55" s="348">
        <f>'Tabla de Proyecciones'!NH55*NG55</f>
        <v>300327.52071000001</v>
      </c>
      <c r="NN55" s="577">
        <v>1.05</v>
      </c>
      <c r="NO55" s="348">
        <f>'Tabla de Proyecciones'!NO55*NN55</f>
        <v>294680.25530999998</v>
      </c>
      <c r="NU55" s="577">
        <v>1.05</v>
      </c>
      <c r="NV55" s="348">
        <f>'Tabla de Proyecciones'!NV55*NU55</f>
        <v>242425.41897</v>
      </c>
      <c r="OB55" s="577">
        <v>1.05</v>
      </c>
      <c r="OC55" s="348">
        <f>'Tabla de Proyecciones'!OC55*OB55</f>
        <v>239504.65938</v>
      </c>
      <c r="OI55" s="577">
        <v>1.05</v>
      </c>
      <c r="OJ55" s="348">
        <f>'Tabla de Proyecciones'!OJ55*OI55</f>
        <v>277956.03947999998</v>
      </c>
    </row>
    <row r="56" spans="1:400">
      <c r="A56" s="601" t="s">
        <v>351</v>
      </c>
      <c r="G56" s="577">
        <v>1.05</v>
      </c>
      <c r="H56" s="348">
        <f>'Proy 2023 vs 2022'!D27*G56</f>
        <v>100208.3124</v>
      </c>
      <c r="N56" s="577">
        <v>1.05</v>
      </c>
      <c r="O56" s="348">
        <f>'Proy 2023 vs 2022'!I27*N56</f>
        <v>114038.61629999999</v>
      </c>
      <c r="U56" s="577">
        <v>1.1200000000000001</v>
      </c>
      <c r="V56" s="348">
        <f>'Proy 2023 vs 2022'!N27*U56</f>
        <v>138349.22752000001</v>
      </c>
      <c r="AB56" s="577">
        <v>1.05</v>
      </c>
      <c r="AC56" s="348">
        <f>'Proy 2023 vs 2022'!S27*AB56</f>
        <v>83808.083100000003</v>
      </c>
      <c r="AI56" s="577">
        <v>1.05</v>
      </c>
      <c r="AJ56" s="348">
        <f>'Proy 2023 vs 2022'!AB27*AI56</f>
        <v>84821.779349999997</v>
      </c>
      <c r="AP56" s="577">
        <v>1.05</v>
      </c>
      <c r="AQ56" s="348">
        <f>'Proy 2023 vs 2022'!AG27*AP56</f>
        <v>105197.17057499998</v>
      </c>
      <c r="AW56" s="577">
        <v>1.05</v>
      </c>
      <c r="AX56" s="348">
        <f>[3]Hoja1!D6</f>
        <v>20624.939999999999</v>
      </c>
      <c r="BD56" s="577">
        <v>1.05</v>
      </c>
      <c r="BE56" s="348">
        <f>[3]Hoja1!E6</f>
        <v>12472.8</v>
      </c>
      <c r="BK56" s="577">
        <v>1.05</v>
      </c>
      <c r="BL56" s="348">
        <f>[3]Hoja1!G6</f>
        <v>18971</v>
      </c>
      <c r="BR56" s="577">
        <v>1.05</v>
      </c>
      <c r="BS56" s="348">
        <f>[3]Hoja1!H6</f>
        <v>26000</v>
      </c>
      <c r="BY56" s="577">
        <v>1.05</v>
      </c>
      <c r="BZ56" s="348">
        <f>[3]Hoja1!I6</f>
        <v>30000</v>
      </c>
      <c r="CF56" s="577">
        <v>1.05</v>
      </c>
      <c r="CG56" s="348">
        <f>[3]Hoja1!J6</f>
        <v>135059.9</v>
      </c>
      <c r="CM56" s="577">
        <v>1.05</v>
      </c>
      <c r="CN56" s="348">
        <f>[3]Hoja1!K6</f>
        <v>18000</v>
      </c>
      <c r="CT56" s="577">
        <v>1.05</v>
      </c>
      <c r="CU56" s="348">
        <f>'Proy 2023 vs 2022'!CC27*CT56</f>
        <v>138115.13099999999</v>
      </c>
      <c r="DA56" s="577">
        <v>1.05</v>
      </c>
      <c r="DB56" s="348">
        <f>'Proy 2023 vs 2022'!CH27*DA56</f>
        <v>148486.98480000001</v>
      </c>
      <c r="DH56" s="577">
        <v>1.05</v>
      </c>
      <c r="DI56" s="348">
        <f>'Proy 2023 vs 2022'!CM27*DH56</f>
        <v>147815.84895000001</v>
      </c>
      <c r="DO56" s="577">
        <v>1.05</v>
      </c>
      <c r="DP56" s="348">
        <f>'Proy 2023 vs 2022'!CR27*DO56</f>
        <v>125056.20435000001</v>
      </c>
      <c r="DV56" s="577">
        <v>1.02</v>
      </c>
      <c r="DW56" s="348">
        <f>'Proy 2023 vs 2022'!DB27*DV56</f>
        <v>149631.95082</v>
      </c>
      <c r="EC56" s="577">
        <v>1.02</v>
      </c>
      <c r="ED56" s="348">
        <f>'Proy 2023 vs 2022'!DG27*EC56</f>
        <v>182785.89516000001</v>
      </c>
      <c r="EJ56" s="577">
        <v>1.02</v>
      </c>
      <c r="EK56" s="348">
        <f>'Proy 2023 vs 2022'!DL27*EJ56</f>
        <v>136145.85863999999</v>
      </c>
      <c r="EQ56" s="577">
        <v>1.02</v>
      </c>
      <c r="ER56" s="348">
        <f>'Proy 2023 vs 2022'!DQ27*EQ56</f>
        <v>135370.16394</v>
      </c>
      <c r="EX56" s="577">
        <v>1.02</v>
      </c>
      <c r="EY56" s="348">
        <f>'Proy 2023 vs 2022'!DZ27*EX56</f>
        <v>137538.92262</v>
      </c>
      <c r="FE56" s="577">
        <v>1.02</v>
      </c>
      <c r="FF56" s="348">
        <f>'Proy 2023 vs 2022'!EE27*FE56</f>
        <v>144785.70744000003</v>
      </c>
      <c r="FL56" s="577">
        <v>1.02</v>
      </c>
      <c r="FM56" s="348">
        <f>'Proy 2023 vs 2022'!EJ27*FL56</f>
        <v>158197.73640000005</v>
      </c>
      <c r="FS56" s="577">
        <v>1.02</v>
      </c>
      <c r="FT56" s="348">
        <f>'Proy 2023 vs 2022'!EO27*FS56</f>
        <v>142651.51758000001</v>
      </c>
      <c r="FZ56" s="577">
        <v>1.02</v>
      </c>
      <c r="GA56" s="348">
        <f>'Proy 2023 vs 2022'!ET27*FZ56</f>
        <v>169921.14414000002</v>
      </c>
      <c r="GG56" s="577">
        <v>1.05</v>
      </c>
      <c r="GH56" s="348">
        <f>'Proy 2023 vs 2022'!FD27*GG56</f>
        <v>179080.33605000004</v>
      </c>
      <c r="GN56" s="577">
        <v>1.02</v>
      </c>
      <c r="GO56" s="348">
        <f>'Proy 2023 vs 2022'!FI27*GN56</f>
        <v>173524.41348000002</v>
      </c>
      <c r="GU56" s="577">
        <v>1.02</v>
      </c>
      <c r="GV56" s="348">
        <f>'Proy 2023 vs 2022'!FN27*GU56</f>
        <v>172637.66322000005</v>
      </c>
      <c r="HB56" s="577">
        <v>1.02</v>
      </c>
      <c r="HC56" s="348">
        <f>'Proy 2023 vs 2022'!FS27*HB56</f>
        <v>179110.49244000003</v>
      </c>
      <c r="HI56" s="577">
        <v>1.05</v>
      </c>
      <c r="HJ56" s="348">
        <f>'Proy 2023 vs 2022'!GB27*HI56</f>
        <v>178809.07275000005</v>
      </c>
      <c r="HP56" s="577">
        <v>1.05</v>
      </c>
      <c r="HQ56" s="348">
        <f>'Proy 2023 vs 2022'!GG27*HP56</f>
        <v>139085.11155</v>
      </c>
      <c r="HW56" s="577">
        <v>1.05</v>
      </c>
      <c r="HX56" s="348">
        <f>'Proy 2023 vs 2022'!GL27*HW56</f>
        <v>116384.61450000001</v>
      </c>
      <c r="ID56" s="577">
        <v>1.05</v>
      </c>
      <c r="IE56" s="348">
        <f>'Proy 2023 vs 2022'!GQ27*ID56</f>
        <v>121809.04890000002</v>
      </c>
      <c r="IK56" s="577">
        <v>1.05</v>
      </c>
      <c r="IL56" s="348">
        <f>'Proy 2023 vs 2022'!GZ27*IK56</f>
        <v>101354.69190000001</v>
      </c>
      <c r="IR56" s="577">
        <v>1.05</v>
      </c>
      <c r="IS56" s="348">
        <f>'Proy 2023 vs 2022'!HE27*IR56</f>
        <v>125554.93335000004</v>
      </c>
      <c r="IY56" s="577">
        <v>1.05</v>
      </c>
      <c r="IZ56" s="348">
        <f>'Proy 2023 vs 2022'!HJ27*IY56</f>
        <v>152660.68124999999</v>
      </c>
      <c r="JF56" s="577">
        <v>1.05</v>
      </c>
      <c r="JG56" s="348">
        <f>'Proy 2023 vs 2022'!HO27*JF56</f>
        <v>125587.48125000003</v>
      </c>
      <c r="JM56" s="577">
        <v>1.05</v>
      </c>
      <c r="JN56" s="348">
        <f>'Proy 2023 vs 2022'!HT27*JM56</f>
        <v>119940.59385</v>
      </c>
      <c r="JO56" s="348"/>
      <c r="JT56" s="577">
        <v>1.05</v>
      </c>
      <c r="JU56" s="348">
        <f>'Proy 2023 vs 2022'!IC27*JT56</f>
        <v>115775.08635000001</v>
      </c>
      <c r="KA56" s="577">
        <v>1.05</v>
      </c>
      <c r="KB56" s="348">
        <f>'Proy 2023 vs 2022'!IH27*KA56</f>
        <v>146766.18495000002</v>
      </c>
      <c r="KH56" s="577">
        <v>1.05</v>
      </c>
      <c r="KI56" s="348">
        <f>'Proy 2023 vs 2022'!IM27*KH56</f>
        <v>147884.7678</v>
      </c>
      <c r="KO56" s="577">
        <v>1.05</v>
      </c>
      <c r="KP56" s="348">
        <f>'Proy 2023 vs 2022'!IR27*KO56</f>
        <v>175442.51340000003</v>
      </c>
      <c r="KV56" s="577">
        <v>1.05</v>
      </c>
      <c r="KW56" s="348">
        <f>'Proy 2023 vs 2022'!JA27*KV56</f>
        <v>110332.06800000003</v>
      </c>
      <c r="KX56">
        <f t="shared" si="452"/>
        <v>3.2440347806302908E-2</v>
      </c>
      <c r="KY56">
        <f t="shared" si="453"/>
        <v>0</v>
      </c>
      <c r="LC56" s="577">
        <v>1.05</v>
      </c>
      <c r="LD56" s="348">
        <f>'Proy 2023 vs 2022'!JF27*LC56</f>
        <v>104281.85460000002</v>
      </c>
      <c r="LE56">
        <f t="shared" si="454"/>
        <v>3.5092862822182887E-2</v>
      </c>
      <c r="LF56" s="108">
        <f t="shared" si="455"/>
        <v>0</v>
      </c>
      <c r="LJ56" s="577">
        <v>1.05</v>
      </c>
      <c r="LK56" s="348">
        <f>'Proy 2023 vs 2022'!JK27*LJ56</f>
        <v>168995.85780000003</v>
      </c>
      <c r="LL56">
        <f t="shared" si="456"/>
        <v>4.174786496934195E-2</v>
      </c>
      <c r="LM56" s="108">
        <f t="shared" si="457"/>
        <v>0</v>
      </c>
      <c r="LQ56" s="577">
        <v>1.05</v>
      </c>
      <c r="LR56" s="348">
        <f>'Proy 2023 vs 2022'!JP27*LQ56</f>
        <v>115072.59225000002</v>
      </c>
      <c r="LS56">
        <f t="shared" si="458"/>
        <v>2.7781789966338784E-2</v>
      </c>
      <c r="LT56" s="108">
        <f t="shared" si="459"/>
        <v>0</v>
      </c>
      <c r="LX56" s="577">
        <v>1.05</v>
      </c>
      <c r="LY56" s="348">
        <f>'Proy 2023 vs 2022'!JY27*LX56</f>
        <v>130257.04691999999</v>
      </c>
      <c r="LZ56">
        <f t="shared" si="460"/>
        <v>2.3382898294914002E-2</v>
      </c>
      <c r="MA56" s="348">
        <f t="shared" si="461"/>
        <v>134835.01565419353</v>
      </c>
      <c r="ME56" s="577">
        <v>1.05</v>
      </c>
      <c r="MF56" s="348">
        <f>'Proy 2023 vs 2022'!KD27*ME56</f>
        <v>199088.89728</v>
      </c>
      <c r="MG56">
        <f t="shared" si="462"/>
        <v>2.8435582281815284E-2</v>
      </c>
      <c r="MH56" s="348">
        <f t="shared" si="463"/>
        <v>206151.25534298166</v>
      </c>
      <c r="ML56" s="577">
        <v>1.05</v>
      </c>
      <c r="MM56" s="348">
        <f>'Proy 2023 vs 2022'!KI27*ML56</f>
        <v>264751.99296</v>
      </c>
      <c r="MN56">
        <f t="shared" si="464"/>
        <v>2.9789379776214483E-2</v>
      </c>
      <c r="MO56" s="348">
        <f t="shared" si="465"/>
        <v>274115.31993085629</v>
      </c>
      <c r="MS56" s="577">
        <v>1.05</v>
      </c>
      <c r="MT56" s="348">
        <f>'Proy 2023 vs 2022'!KN27*MS56</f>
        <v>361377.65664</v>
      </c>
      <c r="MU56">
        <f t="shared" si="466"/>
        <v>2.6091901673780001E-2</v>
      </c>
      <c r="MV56" s="348">
        <f t="shared" si="467"/>
        <v>374067.06992326147</v>
      </c>
      <c r="MZ56" s="577">
        <v>1.05</v>
      </c>
      <c r="NA56" s="348">
        <f>'Proy 2023 vs 2022'!KS27*MZ56</f>
        <v>206576.14068000001</v>
      </c>
      <c r="NB56">
        <f t="shared" si="468"/>
        <v>5.0917588675758393E-2</v>
      </c>
      <c r="NC56" s="348">
        <f t="shared" si="469"/>
        <v>213931.33591171709</v>
      </c>
      <c r="NG56" s="577">
        <v>1.05</v>
      </c>
      <c r="NH56" s="348">
        <f>'Tabla de Proyecciones'!NH56*NG56</f>
        <v>151426.24381499999</v>
      </c>
      <c r="NN56" s="577">
        <v>1.05</v>
      </c>
      <c r="NO56" s="348">
        <f>'Tabla de Proyecciones'!NO56*NN56</f>
        <v>131902.70666999999</v>
      </c>
      <c r="NU56" s="577">
        <v>1.05</v>
      </c>
      <c r="NV56" s="348">
        <f>'Tabla de Proyecciones'!NV56*NU56</f>
        <v>108911.89616999999</v>
      </c>
      <c r="OB56" s="577">
        <v>1.05</v>
      </c>
      <c r="OC56" s="348">
        <f>'Tabla de Proyecciones'!OC56*OB56</f>
        <v>111264.63075</v>
      </c>
      <c r="OI56" s="577">
        <v>1.05</v>
      </c>
      <c r="OJ56" s="348">
        <f>'Tabla de Proyecciones'!OJ56*OI56</f>
        <v>116952.02357999999</v>
      </c>
    </row>
    <row r="57" spans="1:400">
      <c r="A57" s="601" t="s">
        <v>228</v>
      </c>
      <c r="G57" s="577">
        <v>1.05</v>
      </c>
      <c r="H57" s="348">
        <f>'Proy 2023 vs 2022'!D28*G57</f>
        <v>171909.18359999999</v>
      </c>
      <c r="N57" s="577">
        <v>1.05</v>
      </c>
      <c r="O57" s="348">
        <f>'Proy 2023 vs 2022'!I28*N57</f>
        <v>161923.41899999999</v>
      </c>
      <c r="U57" s="577">
        <v>1.1200000000000001</v>
      </c>
      <c r="V57" s="348">
        <f>'Proy 2023 vs 2022'!N28*U57</f>
        <v>246572.09920000003</v>
      </c>
      <c r="AB57" s="577">
        <v>1.05</v>
      </c>
      <c r="AC57" s="348">
        <f>'Proy 2023 vs 2022'!S28*AB57</f>
        <v>240802.44300000003</v>
      </c>
      <c r="AI57" s="577">
        <v>1.05</v>
      </c>
      <c r="AJ57" s="348">
        <f>'Proy 2023 vs 2022'!AB28*AI57</f>
        <v>270175.79399999999</v>
      </c>
      <c r="AP57" s="577">
        <v>1.05</v>
      </c>
      <c r="AQ57" s="348">
        <f>'Proy 2023 vs 2022'!AG28*AP57</f>
        <v>253758.07012500003</v>
      </c>
      <c r="AW57" s="577">
        <v>1.05</v>
      </c>
      <c r="AX57" s="348">
        <f>[3]Hoja1!D7</f>
        <v>35045.360000000001</v>
      </c>
      <c r="BD57" s="577">
        <v>1.05</v>
      </c>
      <c r="BE57" s="348">
        <f>[3]Hoja1!E7</f>
        <v>16100.02</v>
      </c>
      <c r="BK57" s="577">
        <v>1.05</v>
      </c>
      <c r="BL57" s="348">
        <f>[3]Hoja1!G7</f>
        <v>18000</v>
      </c>
      <c r="BR57" s="577">
        <v>1.05</v>
      </c>
      <c r="BS57" s="348">
        <f>[3]Hoja1!H7</f>
        <v>25609</v>
      </c>
      <c r="BY57" s="577">
        <v>1.05</v>
      </c>
      <c r="BZ57" s="348">
        <f>[3]Hoja1!I7</f>
        <v>53000</v>
      </c>
      <c r="CF57" s="577">
        <v>1.05</v>
      </c>
      <c r="CG57" s="348">
        <f>[3]Hoja1!J7</f>
        <v>215000.03000000003</v>
      </c>
      <c r="CM57" s="577">
        <v>1.05</v>
      </c>
      <c r="CN57" s="348">
        <f>[3]Hoja1!K7</f>
        <v>54000</v>
      </c>
      <c r="CT57" s="577">
        <v>1.05</v>
      </c>
      <c r="CU57" s="348">
        <f>'Proy 2023 vs 2022'!CC28*CT57</f>
        <v>237197.31840000002</v>
      </c>
      <c r="DA57" s="577">
        <v>1.05</v>
      </c>
      <c r="DB57" s="348">
        <f>'Proy 2023 vs 2022'!CH28*DA57</f>
        <v>258630.50640000001</v>
      </c>
      <c r="DH57" s="577">
        <v>1.05</v>
      </c>
      <c r="DI57" s="348">
        <f>'Proy 2023 vs 2022'!CM28*DH57</f>
        <v>237094.86528000003</v>
      </c>
      <c r="DO57" s="577">
        <v>1.05</v>
      </c>
      <c r="DP57" s="348">
        <f>'Proy 2023 vs 2022'!CR28*DO57</f>
        <v>212542.31376000005</v>
      </c>
      <c r="DV57" s="577">
        <v>1.02</v>
      </c>
      <c r="DW57" s="348">
        <f>'Proy 2023 vs 2022'!DB28*DV57</f>
        <v>271784.67119999998</v>
      </c>
      <c r="EC57" s="577">
        <v>1.02</v>
      </c>
      <c r="ED57" s="348">
        <f>'Proy 2023 vs 2022'!DG28*EC57</f>
        <v>330317.13456000003</v>
      </c>
      <c r="EJ57" s="577">
        <v>1.02</v>
      </c>
      <c r="EK57" s="348">
        <f>'Proy 2023 vs 2022'!DL28*EJ57</f>
        <v>232272.322464</v>
      </c>
      <c r="EQ57" s="577">
        <v>1.02</v>
      </c>
      <c r="ER57" s="348">
        <f>'Proy 2023 vs 2022'!DQ28*EQ57</f>
        <v>240300.00153600005</v>
      </c>
      <c r="EX57" s="577">
        <v>1.02</v>
      </c>
      <c r="EY57" s="348">
        <f>'Proy 2023 vs 2022'!DZ28*EX57</f>
        <v>248749.99161600001</v>
      </c>
      <c r="FE57" s="577">
        <v>1.02</v>
      </c>
      <c r="FF57" s="348">
        <f>'Proy 2023 vs 2022'!EE28*FE57</f>
        <v>266430.81360000005</v>
      </c>
      <c r="FL57" s="577">
        <v>1.02</v>
      </c>
      <c r="FM57" s="348">
        <f>'Proy 2023 vs 2022'!EJ28*FL57</f>
        <v>265358.06572800002</v>
      </c>
      <c r="FS57" s="577">
        <v>1.02</v>
      </c>
      <c r="FT57" s="348">
        <f>'Proy 2023 vs 2022'!EO28*FS57</f>
        <v>243213.12153600002</v>
      </c>
      <c r="FZ57" s="577">
        <v>1.02</v>
      </c>
      <c r="GA57" s="348">
        <f>'Proy 2023 vs 2022'!ET28*FZ57</f>
        <v>251957.95363200002</v>
      </c>
      <c r="GG57" s="577">
        <v>1.05</v>
      </c>
      <c r="GH57" s="348">
        <f>'Proy 2023 vs 2022'!FD28*GG57</f>
        <v>290487.33504000003</v>
      </c>
      <c r="GN57" s="577">
        <v>1.02</v>
      </c>
      <c r="GO57" s="348">
        <f>'Proy 2023 vs 2022'!FI28*GN57</f>
        <v>279574.23984000005</v>
      </c>
      <c r="GU57" s="577">
        <v>1.02</v>
      </c>
      <c r="GV57" s="348">
        <f>'Proy 2023 vs 2022'!FN28*GU57</f>
        <v>270149.24563200003</v>
      </c>
      <c r="HB57" s="577">
        <v>1.02</v>
      </c>
      <c r="HC57" s="348">
        <f>'Proy 2023 vs 2022'!FS28*HB57</f>
        <v>286632.08985600004</v>
      </c>
      <c r="HI57" s="577">
        <v>1.05</v>
      </c>
      <c r="HJ57" s="348">
        <f>'Proy 2023 vs 2022'!GB28*HI57</f>
        <v>292659.00720000005</v>
      </c>
      <c r="HP57" s="577">
        <v>1.05</v>
      </c>
      <c r="HQ57" s="348">
        <f>'Proy 2023 vs 2022'!GG28*HP57</f>
        <v>278712.12936000002</v>
      </c>
      <c r="HW57" s="577">
        <v>1.05</v>
      </c>
      <c r="HX57" s="348">
        <f>'Proy 2023 vs 2022'!GL28*HW57</f>
        <v>265016.05704000004</v>
      </c>
      <c r="ID57" s="577">
        <v>1.05</v>
      </c>
      <c r="IE57" s="348">
        <f>'Proy 2023 vs 2022'!GQ28*ID57</f>
        <v>262800.10848000005</v>
      </c>
      <c r="IK57" s="577">
        <v>1.05</v>
      </c>
      <c r="IL57" s="348">
        <f>'Proy 2023 vs 2022'!GZ28*IK57</f>
        <v>260867.07024000003</v>
      </c>
      <c r="IR57" s="577">
        <v>1.05</v>
      </c>
      <c r="IS57" s="348">
        <f>'Proy 2023 vs 2022'!HE28*IR57</f>
        <v>253870.95216000004</v>
      </c>
      <c r="IY57" s="577">
        <v>1.05</v>
      </c>
      <c r="IZ57" s="348">
        <f>'Proy 2023 vs 2022'!HJ28*IY57</f>
        <v>296050.23840000003</v>
      </c>
      <c r="JF57" s="577">
        <v>1.05</v>
      </c>
      <c r="JG57" s="348">
        <f>'Proy 2023 vs 2022'!HO28*JF57</f>
        <v>249474.00576000003</v>
      </c>
      <c r="JM57" s="577">
        <v>1.05</v>
      </c>
      <c r="JN57" s="348">
        <f>'Proy 2023 vs 2022'!HT28*JM57</f>
        <v>259446.67392000003</v>
      </c>
      <c r="JO57" s="348"/>
      <c r="JT57" s="577">
        <v>1.05</v>
      </c>
      <c r="JU57" s="348">
        <f>'Proy 2023 vs 2022'!IC28*JT57</f>
        <v>247046.37720000005</v>
      </c>
      <c r="KA57" s="577">
        <v>1.05</v>
      </c>
      <c r="KB57" s="348">
        <f>'Proy 2023 vs 2022'!IH28*KA57</f>
        <v>248734.99560000005</v>
      </c>
      <c r="KH57" s="577">
        <v>1.05</v>
      </c>
      <c r="KI57" s="348">
        <f>'Proy 2023 vs 2022'!IM28*KH57</f>
        <v>269904.97128000006</v>
      </c>
      <c r="KO57" s="577">
        <v>1.05</v>
      </c>
      <c r="KP57" s="348">
        <f>'Proy 2023 vs 2022'!IR28*KO57</f>
        <v>295066.40856000007</v>
      </c>
      <c r="KV57" s="577">
        <v>1.05</v>
      </c>
      <c r="KW57" s="348">
        <f>'Proy 2023 vs 2022'!JA28*KV57</f>
        <v>242915.24208000003</v>
      </c>
      <c r="KX57">
        <f t="shared" si="452"/>
        <v>7.1423069315871668E-2</v>
      </c>
      <c r="KY57">
        <f t="shared" si="453"/>
        <v>0</v>
      </c>
      <c r="LC57" s="577">
        <v>1.05</v>
      </c>
      <c r="LD57" s="348">
        <f>'Proy 2023 vs 2022'!JF28*LC57</f>
        <v>271671.61728000001</v>
      </c>
      <c r="LE57">
        <f t="shared" si="454"/>
        <v>9.1422758393171197E-2</v>
      </c>
      <c r="LF57" s="108">
        <f t="shared" si="455"/>
        <v>0</v>
      </c>
      <c r="LJ57" s="577">
        <v>1.05</v>
      </c>
      <c r="LK57" s="348">
        <f>'Proy 2023 vs 2022'!JK28*LJ57</f>
        <v>334073.49360000005</v>
      </c>
      <c r="LL57">
        <f t="shared" si="456"/>
        <v>8.2527792587405779E-2</v>
      </c>
      <c r="LM57" s="108">
        <f t="shared" si="457"/>
        <v>0</v>
      </c>
      <c r="LQ57" s="577">
        <v>1.05</v>
      </c>
      <c r="LR57" s="348">
        <f>'Proy 2023 vs 2022'!JP28*LQ57</f>
        <v>291306.00744000007</v>
      </c>
      <c r="LS57">
        <f t="shared" si="458"/>
        <v>7.032953856682414E-2</v>
      </c>
      <c r="LT57" s="108">
        <f t="shared" si="459"/>
        <v>0</v>
      </c>
      <c r="LX57" s="577">
        <v>1.05</v>
      </c>
      <c r="LY57" s="348">
        <f>'Proy 2023 vs 2022'!JY28*LX57</f>
        <v>360976.84896000009</v>
      </c>
      <c r="LZ57">
        <f t="shared" si="460"/>
        <v>6.4800217305972185E-2</v>
      </c>
      <c r="MA57" s="348">
        <f t="shared" si="461"/>
        <v>373663.6153759585</v>
      </c>
      <c r="ME57" s="577">
        <v>1.05</v>
      </c>
      <c r="MF57" s="348">
        <f>'Proy 2023 vs 2022'!KD28*ME57</f>
        <v>431759.67744000006</v>
      </c>
      <c r="MG57">
        <f t="shared" si="462"/>
        <v>6.1667616836252881E-2</v>
      </c>
      <c r="MH57" s="348">
        <f t="shared" si="463"/>
        <v>447075.65678841283</v>
      </c>
      <c r="ML57" s="577">
        <v>1.05</v>
      </c>
      <c r="MM57" s="348">
        <f>'Proy 2023 vs 2022'!KI28*ML57</f>
        <v>584061.14676000003</v>
      </c>
      <c r="MN57">
        <f t="shared" si="464"/>
        <v>6.5717425273522603E-2</v>
      </c>
      <c r="MO57" s="348">
        <f t="shared" si="465"/>
        <v>604717.29150491755</v>
      </c>
      <c r="MS57" s="577">
        <v>1.05</v>
      </c>
      <c r="MT57" s="348">
        <f>'Proy 2023 vs 2022'!KN28*MS57</f>
        <v>911009.24460000009</v>
      </c>
      <c r="MU57">
        <f t="shared" si="466"/>
        <v>6.5775963724528611E-2</v>
      </c>
      <c r="MV57" s="348">
        <f t="shared" si="467"/>
        <v>942998.4187982193</v>
      </c>
      <c r="MZ57" s="577">
        <v>1.05</v>
      </c>
      <c r="NA57" s="348">
        <f>'Proy 2023 vs 2022'!KS28*MZ57</f>
        <v>357340.93667999998</v>
      </c>
      <c r="NB57">
        <f t="shared" si="468"/>
        <v>8.8078607582603732E-2</v>
      </c>
      <c r="NC57" s="348">
        <f t="shared" si="469"/>
        <v>370064.15023658145</v>
      </c>
      <c r="NG57" s="577">
        <v>1.05</v>
      </c>
      <c r="NH57" s="348">
        <f>'Tabla de Proyecciones'!NH57*NG57</f>
        <v>229908.03380999999</v>
      </c>
      <c r="NN57" s="577">
        <v>1.05</v>
      </c>
      <c r="NO57" s="348">
        <f>'Tabla de Proyecciones'!NO57*NN57</f>
        <v>264892.46090999997</v>
      </c>
      <c r="NU57" s="577">
        <v>1.05</v>
      </c>
      <c r="NV57" s="348">
        <f>'Tabla de Proyecciones'!NV57*NU57</f>
        <v>263444.12409</v>
      </c>
      <c r="OB57" s="577">
        <v>1.05</v>
      </c>
      <c r="OC57" s="348">
        <f>'Tabla de Proyecciones'!OC57*OB57</f>
        <v>233467.51008000001</v>
      </c>
      <c r="OI57" s="577">
        <v>1.05</v>
      </c>
      <c r="OJ57" s="348">
        <f>'Tabla de Proyecciones'!OJ57*OI57</f>
        <v>244610.63161499999</v>
      </c>
    </row>
    <row r="58" spans="1:400">
      <c r="A58" s="601" t="s">
        <v>229</v>
      </c>
      <c r="G58" s="577">
        <v>1.05</v>
      </c>
      <c r="H58" s="348">
        <f>'Proy 2023 vs 2022'!D29*G58</f>
        <v>179084.77272000004</v>
      </c>
      <c r="N58" s="577">
        <v>1.05</v>
      </c>
      <c r="O58" s="348">
        <f>'Proy 2023 vs 2022'!I29*N58</f>
        <v>158001.21120000002</v>
      </c>
      <c r="U58" s="577">
        <v>1.1200000000000001</v>
      </c>
      <c r="V58" s="348">
        <f>'Proy 2023 vs 2022'!N29*U58</f>
        <v>236337.29728</v>
      </c>
      <c r="AB58" s="577">
        <v>1.05</v>
      </c>
      <c r="AC58" s="348">
        <f>'Proy 2023 vs 2022'!S29*AB58</f>
        <v>200882.25360000003</v>
      </c>
      <c r="AI58" s="577">
        <v>1.05</v>
      </c>
      <c r="AJ58" s="348">
        <f>'Proy 2023 vs 2022'!AB29*AI58</f>
        <v>206569.86000000002</v>
      </c>
      <c r="AP58" s="577">
        <v>1.05</v>
      </c>
      <c r="AQ58" s="348">
        <f>'Proy 2023 vs 2022'!AG29*AP58</f>
        <v>244604.18640000004</v>
      </c>
      <c r="AW58" s="577">
        <v>1.05</v>
      </c>
      <c r="AX58" s="348">
        <f>[3]Hoja1!D8</f>
        <v>31640.32</v>
      </c>
      <c r="BD58" s="577">
        <v>1.05</v>
      </c>
      <c r="BE58" s="348">
        <f>[3]Hoja1!E8</f>
        <v>21876.42</v>
      </c>
      <c r="BK58" s="577">
        <v>1.05</v>
      </c>
      <c r="BL58" s="348">
        <f>[3]Hoja1!G8</f>
        <v>31741</v>
      </c>
      <c r="BR58" s="577">
        <v>1.05</v>
      </c>
      <c r="BS58" s="348">
        <f>[3]Hoja1!H8</f>
        <v>36000</v>
      </c>
      <c r="BY58" s="577">
        <v>1.05</v>
      </c>
      <c r="BZ58" s="348">
        <f>[3]Hoja1!I8</f>
        <v>55000</v>
      </c>
      <c r="CF58" s="577">
        <v>1.05</v>
      </c>
      <c r="CG58" s="348">
        <f>[3]Hoja1!J8</f>
        <v>230000.72999999998</v>
      </c>
      <c r="CM58" s="577">
        <v>1.05</v>
      </c>
      <c r="CN58" s="348">
        <f>[3]Hoja1!K8</f>
        <v>37000</v>
      </c>
      <c r="CT58" s="577">
        <v>1.05</v>
      </c>
      <c r="CU58" s="348">
        <f>'Proy 2023 vs 2022'!CC29*CT58</f>
        <v>218056.06515000004</v>
      </c>
      <c r="DA58" s="577">
        <v>1.05</v>
      </c>
      <c r="DB58" s="348">
        <f>'Proy 2023 vs 2022'!CH29*DA58</f>
        <v>250462.60470000003</v>
      </c>
      <c r="DH58" s="577">
        <v>1.05</v>
      </c>
      <c r="DI58" s="348">
        <f>'Proy 2023 vs 2022'!CM29*DH58</f>
        <v>219959.58600000004</v>
      </c>
      <c r="DO58" s="577">
        <v>1.05</v>
      </c>
      <c r="DP58" s="348">
        <f>'Proy 2023 vs 2022'!CR29*DO58</f>
        <v>217926.32400000002</v>
      </c>
      <c r="DV58" s="577">
        <v>1.02</v>
      </c>
      <c r="DW58" s="348">
        <f>'Proy 2023 vs 2022'!DB29*DV58</f>
        <v>268627.08576000005</v>
      </c>
      <c r="EC58" s="577">
        <v>1.02</v>
      </c>
      <c r="ED58" s="348">
        <f>'Proy 2023 vs 2022'!DG29*EC58</f>
        <v>297332.74890000006</v>
      </c>
      <c r="EJ58" s="577">
        <v>1.02</v>
      </c>
      <c r="EK58" s="348">
        <f>'Proy 2023 vs 2022'!DL29*EJ58</f>
        <v>236699.54352000004</v>
      </c>
      <c r="EQ58" s="577">
        <v>1.02</v>
      </c>
      <c r="ER58" s="348">
        <f>'Proy 2023 vs 2022'!DQ29*EQ58</f>
        <v>235441.25418000002</v>
      </c>
      <c r="EX58" s="577">
        <v>1.02</v>
      </c>
      <c r="EY58" s="348">
        <f>'Proy 2023 vs 2022'!DZ29*EX58</f>
        <v>221545.31784000003</v>
      </c>
      <c r="FE58" s="577">
        <v>1.02</v>
      </c>
      <c r="FF58" s="348">
        <f>'Proy 2023 vs 2022'!EE29*FE58</f>
        <v>222204.08892000001</v>
      </c>
      <c r="FL58" s="577">
        <v>1.02</v>
      </c>
      <c r="FM58" s="348">
        <f>'Proy 2023 vs 2022'!EJ29*FL58</f>
        <v>245463.57528000002</v>
      </c>
      <c r="FS58" s="577">
        <v>1.02</v>
      </c>
      <c r="FT58" s="348">
        <f>'Proy 2023 vs 2022'!EO29*FS58</f>
        <v>229125.24690000003</v>
      </c>
      <c r="FZ58" s="577">
        <v>1.02</v>
      </c>
      <c r="GA58" s="348">
        <f>'Proy 2023 vs 2022'!ET29*FZ58</f>
        <v>253031.83554000003</v>
      </c>
      <c r="GG58" s="577">
        <v>1.02</v>
      </c>
      <c r="GH58" s="348">
        <f>'Proy 2023 vs 2022'!FD29*GG58</f>
        <v>243099.58859999999</v>
      </c>
      <c r="GN58" s="577">
        <v>1.02</v>
      </c>
      <c r="GO58" s="348">
        <f>'Proy 2023 vs 2022'!FI29*GN58</f>
        <v>263886.23184000002</v>
      </c>
      <c r="GU58" s="577">
        <v>1.02</v>
      </c>
      <c r="GV58" s="348">
        <f>'Proy 2023 vs 2022'!FN29*GU58</f>
        <v>238637.56290000002</v>
      </c>
      <c r="HB58" s="577">
        <v>1.02</v>
      </c>
      <c r="HC58" s="348">
        <f>'Proy 2023 vs 2022'!FS29*HB58</f>
        <v>271853.07138000004</v>
      </c>
      <c r="HI58" s="577">
        <v>1.05</v>
      </c>
      <c r="HJ58" s="348">
        <f>'Proy 2023 vs 2022'!GB29*HI58</f>
        <v>281359.33980000002</v>
      </c>
      <c r="HP58" s="577">
        <v>1.05</v>
      </c>
      <c r="HQ58" s="348">
        <f>'Proy 2023 vs 2022'!GG29*HP58</f>
        <v>276574.42890000006</v>
      </c>
      <c r="HW58" s="577">
        <v>1.05</v>
      </c>
      <c r="HX58" s="348">
        <f>'Proy 2023 vs 2022'!GL29*HW58</f>
        <v>266921.45865000004</v>
      </c>
      <c r="ID58" s="577">
        <v>1.05</v>
      </c>
      <c r="IE58" s="348">
        <f>'Proy 2023 vs 2022'!GQ29*ID58</f>
        <v>245693.52885000003</v>
      </c>
      <c r="IK58" s="577">
        <v>1.05</v>
      </c>
      <c r="IL58" s="348">
        <f>'Proy 2023 vs 2022'!GZ29*IK58</f>
        <v>242822.54535000003</v>
      </c>
      <c r="IR58" s="577">
        <v>1.05</v>
      </c>
      <c r="IS58" s="348">
        <f>'Proy 2023 vs 2022'!HE29*IR58</f>
        <v>244205.04570000005</v>
      </c>
      <c r="IY58" s="577">
        <v>1.05</v>
      </c>
      <c r="IZ58" s="348">
        <f>'Proy 2023 vs 2022'!HJ29*IY58</f>
        <v>230350.04685000001</v>
      </c>
      <c r="JF58" s="577">
        <v>1.05</v>
      </c>
      <c r="JG58" s="348">
        <f>'Proy 2023 vs 2022'!HO29*JF58</f>
        <v>212853.15975000005</v>
      </c>
      <c r="JM58" s="577">
        <v>1.05</v>
      </c>
      <c r="JN58" s="348">
        <f>'Proy 2023 vs 2022'!HT29*JM58</f>
        <v>229095.52050000004</v>
      </c>
      <c r="JO58" s="348"/>
      <c r="JT58" s="577">
        <v>1.05</v>
      </c>
      <c r="JU58" s="348">
        <f>'Proy 2023 vs 2022'!IC29*JT58</f>
        <v>214615.32015000004</v>
      </c>
      <c r="KA58" s="577">
        <v>1.05</v>
      </c>
      <c r="KB58" s="348">
        <f>'Proy 2023 vs 2022'!IH29*KA58</f>
        <v>248024.33040000004</v>
      </c>
      <c r="KH58" s="577">
        <v>1.05</v>
      </c>
      <c r="KI58" s="348">
        <f>'Proy 2023 vs 2022'!IM29*KH58</f>
        <v>254812.09215000004</v>
      </c>
      <c r="KO58" s="577">
        <v>1.05</v>
      </c>
      <c r="KP58" s="348">
        <f>'Proy 2023 vs 2022'!IR29*KO58</f>
        <v>277658.44260000001</v>
      </c>
      <c r="KV58" s="577">
        <v>1.05</v>
      </c>
      <c r="KW58" s="348">
        <f>'Proy 2023 vs 2022'!JA29*KV58</f>
        <v>215867.29395000002</v>
      </c>
      <c r="KX58">
        <f t="shared" si="452"/>
        <v>6.3470305802148352E-2</v>
      </c>
      <c r="KY58">
        <f t="shared" si="453"/>
        <v>0</v>
      </c>
      <c r="LC58" s="577">
        <v>1.05</v>
      </c>
      <c r="LD58" s="348">
        <f>'Proy 2023 vs 2022'!JF29*LC58</f>
        <v>207923.83920000005</v>
      </c>
      <c r="LE58">
        <f t="shared" si="454"/>
        <v>6.997039700238715E-2</v>
      </c>
      <c r="LF58" s="108">
        <f t="shared" si="455"/>
        <v>0</v>
      </c>
      <c r="LJ58" s="577">
        <v>1.05</v>
      </c>
      <c r="LK58" s="348">
        <f>'Proy 2023 vs 2022'!JK29*LJ58</f>
        <v>289699.71030000004</v>
      </c>
      <c r="LL58">
        <f t="shared" si="456"/>
        <v>7.1565922056948075E-2</v>
      </c>
      <c r="LM58" s="108">
        <f t="shared" si="457"/>
        <v>0</v>
      </c>
      <c r="LQ58" s="577">
        <v>1.05</v>
      </c>
      <c r="LR58" s="348">
        <f>'Proy 2023 vs 2022'!JP29*LQ58</f>
        <v>232062.85410000003</v>
      </c>
      <c r="LS58">
        <f t="shared" si="458"/>
        <v>5.6026559804863707E-2</v>
      </c>
      <c r="LT58" s="108">
        <f t="shared" si="459"/>
        <v>0</v>
      </c>
      <c r="LX58" s="577">
        <v>1.05</v>
      </c>
      <c r="LY58" s="348">
        <f>'Proy 2023 vs 2022'!JY29*LX58</f>
        <v>345390.19788000005</v>
      </c>
      <c r="LZ58">
        <f t="shared" si="460"/>
        <v>6.2002203028972698E-2</v>
      </c>
      <c r="MA58" s="348">
        <f t="shared" si="461"/>
        <v>357529.1612941075</v>
      </c>
      <c r="ME58" s="577">
        <v>1.05</v>
      </c>
      <c r="MF58" s="348">
        <f>'Proy 2023 vs 2022'!KD29*ME58</f>
        <v>421252.72644000006</v>
      </c>
      <c r="MG58">
        <f t="shared" si="462"/>
        <v>6.0166924061450335E-2</v>
      </c>
      <c r="MH58" s="348">
        <f t="shared" si="463"/>
        <v>436195.98861972085</v>
      </c>
      <c r="ML58" s="577">
        <v>1.05</v>
      </c>
      <c r="MM58" s="348">
        <f>'Proy 2023 vs 2022'!KI29*ML58</f>
        <v>580390.02839999995</v>
      </c>
      <c r="MN58">
        <f t="shared" si="464"/>
        <v>6.5304358169449864E-2</v>
      </c>
      <c r="MO58" s="348">
        <f t="shared" si="465"/>
        <v>600916.33887561108</v>
      </c>
      <c r="MS58" s="577">
        <v>1.05</v>
      </c>
      <c r="MT58" s="348">
        <f>'Proy 2023 vs 2022'!KN29*MS58</f>
        <v>810026.08596000005</v>
      </c>
      <c r="MU58">
        <f t="shared" si="466"/>
        <v>5.8484858152477691E-2</v>
      </c>
      <c r="MV58" s="348">
        <f t="shared" si="467"/>
        <v>838469.33801531093</v>
      </c>
      <c r="MZ58" s="577">
        <v>1.05</v>
      </c>
      <c r="NA58" s="348">
        <f>'Proy 2023 vs 2022'!KS29*MZ58</f>
        <v>344640.43067999999</v>
      </c>
      <c r="NB58">
        <f t="shared" si="468"/>
        <v>8.4948143733519874E-2</v>
      </c>
      <c r="NC58" s="348">
        <f t="shared" si="469"/>
        <v>356911.43953925243</v>
      </c>
      <c r="NG58" s="577">
        <v>1.05</v>
      </c>
      <c r="NH58" s="348">
        <f>'Tabla de Proyecciones'!NH58*NG58</f>
        <v>234804.29216999997</v>
      </c>
      <c r="NN58" s="577">
        <v>1.05</v>
      </c>
      <c r="NO58" s="348">
        <f>'Tabla de Proyecciones'!NO58*NN58</f>
        <v>228200.73149999997</v>
      </c>
      <c r="NU58" s="577">
        <v>1.05</v>
      </c>
      <c r="NV58" s="348">
        <f>'Tabla de Proyecciones'!NV58*NU58</f>
        <v>217505.96458500001</v>
      </c>
      <c r="OB58" s="577">
        <v>1.05</v>
      </c>
      <c r="OC58" s="348">
        <f>'Tabla de Proyecciones'!OC58*OB58</f>
        <v>200626.43590499999</v>
      </c>
      <c r="OI58" s="577">
        <v>1.05</v>
      </c>
      <c r="OJ58" s="348">
        <f>'Tabla de Proyecciones'!OJ58*OI58</f>
        <v>222465.91426499997</v>
      </c>
    </row>
    <row r="59" spans="1:400">
      <c r="A59" s="601" t="s">
        <v>230</v>
      </c>
      <c r="G59" s="577">
        <v>1.05</v>
      </c>
      <c r="H59" s="348">
        <f>'Proy 2023 vs 2022'!D30*G59</f>
        <v>118330.23720000002</v>
      </c>
      <c r="N59" s="577">
        <v>1.05</v>
      </c>
      <c r="O59" s="348">
        <f>'Proy 2023 vs 2022'!I30*N59</f>
        <v>85244.386500000008</v>
      </c>
      <c r="U59" s="577">
        <v>1.1200000000000001</v>
      </c>
      <c r="V59" s="348">
        <f>'Proy 2023 vs 2022'!N30*U59</f>
        <v>103124.08288</v>
      </c>
      <c r="AB59" s="577">
        <v>1.05</v>
      </c>
      <c r="AC59" s="348">
        <f>'Proy 2023 vs 2022'!S30*AB59</f>
        <v>92919.581999999995</v>
      </c>
      <c r="AI59" s="577">
        <v>1.05</v>
      </c>
      <c r="AJ59" s="348">
        <f>'Proy 2023 vs 2022'!AB30*AI59</f>
        <v>89113.562999999995</v>
      </c>
      <c r="AP59" s="577">
        <v>1.05</v>
      </c>
      <c r="AQ59" s="348">
        <f>'Proy 2023 vs 2022'!AG30*AP59</f>
        <v>85592.007374999986</v>
      </c>
      <c r="AW59" s="577">
        <v>1.05</v>
      </c>
      <c r="AX59" s="348">
        <f>[3]Hoja1!D9</f>
        <v>17624.97</v>
      </c>
      <c r="BD59" s="577">
        <v>1.05</v>
      </c>
      <c r="BE59" s="348">
        <f>[3]Hoja1!E9</f>
        <v>7252.5</v>
      </c>
      <c r="BK59" s="577">
        <v>1.05</v>
      </c>
      <c r="BL59" s="348">
        <f>[3]Hoja1!G9</f>
        <v>12000</v>
      </c>
      <c r="BR59" s="577">
        <v>1.05</v>
      </c>
      <c r="BS59" s="348">
        <f>[3]Hoja1!H9</f>
        <v>14000</v>
      </c>
      <c r="BY59" s="577">
        <v>1.05</v>
      </c>
      <c r="BZ59" s="348">
        <f>[3]Hoja1!I9</f>
        <v>22775</v>
      </c>
      <c r="CF59" s="577">
        <v>1.05</v>
      </c>
      <c r="CG59" s="348">
        <f>[3]Hoja1!J9</f>
        <v>105000.56</v>
      </c>
      <c r="CM59" s="577">
        <v>1.05</v>
      </c>
      <c r="CN59" s="348">
        <f>[3]Hoja1!K9</f>
        <v>22000</v>
      </c>
      <c r="CT59" s="577">
        <v>1.05</v>
      </c>
      <c r="CU59" s="348">
        <f>'Proy 2023 vs 2022'!CC30*CT59</f>
        <v>94004.404200000019</v>
      </c>
      <c r="DA59" s="577">
        <v>1.05</v>
      </c>
      <c r="DB59" s="348">
        <f>'Proy 2023 vs 2022'!CH30*DA59</f>
        <v>112003.50168000003</v>
      </c>
      <c r="DH59" s="577">
        <v>1.05</v>
      </c>
      <c r="DI59" s="348">
        <f>'Proy 2023 vs 2022'!CM30*DH59</f>
        <v>101801.15316000002</v>
      </c>
      <c r="DO59" s="577">
        <v>1.05</v>
      </c>
      <c r="DP59" s="348">
        <f>'Proy 2023 vs 2022'!CR30*DO59</f>
        <v>101816.42813999999</v>
      </c>
      <c r="DV59" s="577">
        <v>1.02</v>
      </c>
      <c r="DW59" s="348">
        <f>'Proy 2023 vs 2022'!DB30*DV59</f>
        <v>103643.330976</v>
      </c>
      <c r="EC59" s="577">
        <v>1.02</v>
      </c>
      <c r="ED59" s="348">
        <f>'Proy 2023 vs 2022'!DG30*EC59</f>
        <v>114671.00793600001</v>
      </c>
      <c r="EJ59" s="577">
        <v>1.02</v>
      </c>
      <c r="EK59" s="348">
        <f>'Proy 2023 vs 2022'!DL30*EJ59</f>
        <v>90612.956231999997</v>
      </c>
      <c r="EQ59" s="577">
        <v>1.02</v>
      </c>
      <c r="ER59" s="348">
        <f>'Proy 2023 vs 2022'!DQ30*EQ59</f>
        <v>97949.898648000017</v>
      </c>
      <c r="EX59" s="577">
        <v>1.02</v>
      </c>
      <c r="EY59" s="348">
        <f>'Proy 2023 vs 2022'!DZ30*EX59</f>
        <v>112888.54202400001</v>
      </c>
      <c r="FE59" s="577">
        <v>1.02</v>
      </c>
      <c r="FF59" s="348">
        <f>'Proy 2023 vs 2022'!EE30*FE59</f>
        <v>115396.51068000002</v>
      </c>
      <c r="FL59" s="577">
        <v>1.02</v>
      </c>
      <c r="FM59" s="348">
        <f>'Proy 2023 vs 2022'!EJ30*FL59</f>
        <v>113556.68445599999</v>
      </c>
      <c r="FS59" s="577">
        <v>1.02</v>
      </c>
      <c r="FT59" s="348">
        <f>'Proy 2023 vs 2022'!EO30*FS59</f>
        <v>102871.957608</v>
      </c>
      <c r="FZ59" s="577">
        <v>1.02</v>
      </c>
      <c r="GA59" s="348">
        <f>'Proy 2023 vs 2022'!ET30*FZ59</f>
        <v>117311.54313600002</v>
      </c>
      <c r="GG59" s="577">
        <v>1.05</v>
      </c>
      <c r="GH59" s="348">
        <f>'Proy 2023 vs 2022'!FD30*GG59</f>
        <v>133754.86908000003</v>
      </c>
      <c r="GN59" s="577">
        <v>1.02</v>
      </c>
      <c r="GO59" s="348">
        <f>'Proy 2023 vs 2022'!FI30*GN59</f>
        <v>134214.61471200001</v>
      </c>
      <c r="GU59" s="577">
        <v>1.02</v>
      </c>
      <c r="GV59" s="348">
        <f>'Proy 2023 vs 2022'!FN30*GU59</f>
        <v>107937.04831200001</v>
      </c>
      <c r="HB59" s="577">
        <v>1.02</v>
      </c>
      <c r="HC59" s="348">
        <f>'Proy 2023 vs 2022'!FS30*HB59</f>
        <v>119773.58608800001</v>
      </c>
      <c r="HI59" s="577">
        <v>1.05</v>
      </c>
      <c r="HJ59" s="348">
        <f>'Proy 2023 vs 2022'!GB30*HI59</f>
        <v>139265.32662000001</v>
      </c>
      <c r="HP59" s="577">
        <v>1.05</v>
      </c>
      <c r="HQ59" s="348">
        <f>'Proy 2023 vs 2022'!GG30*HP59</f>
        <v>104287.27806</v>
      </c>
      <c r="HW59" s="577">
        <v>1.05</v>
      </c>
      <c r="HX59" s="348">
        <f>'Proy 2023 vs 2022'!GL30*HW59</f>
        <v>92413.130040000018</v>
      </c>
      <c r="ID59" s="577">
        <v>1.05</v>
      </c>
      <c r="IE59" s="348">
        <f>'Proy 2023 vs 2022'!GQ30*ID59</f>
        <v>99290.862720000019</v>
      </c>
      <c r="IK59" s="577">
        <v>1.05</v>
      </c>
      <c r="IL59" s="348">
        <f>'Proy 2023 vs 2022'!GZ30*IK59</f>
        <v>118260.76626</v>
      </c>
      <c r="IR59" s="577">
        <v>1.05</v>
      </c>
      <c r="IS59" s="348">
        <f>'Proy 2023 vs 2022'!HE30*IR59</f>
        <v>108954.07362000001</v>
      </c>
      <c r="IY59" s="577">
        <v>1.05</v>
      </c>
      <c r="IZ59" s="348">
        <f>'Proy 2023 vs 2022'!HJ30*IY59</f>
        <v>108932.81112000001</v>
      </c>
      <c r="JF59" s="577">
        <v>1.05</v>
      </c>
      <c r="JG59" s="348">
        <f>'Proy 2023 vs 2022'!HO30*JF59</f>
        <v>92724.696540000004</v>
      </c>
      <c r="JM59" s="577">
        <v>1.05</v>
      </c>
      <c r="JN59" s="348">
        <f>'Proy 2023 vs 2022'!HT30*JM59</f>
        <v>97659.365580000012</v>
      </c>
      <c r="JO59" s="348"/>
      <c r="JT59" s="577">
        <v>1.05</v>
      </c>
      <c r="JU59" s="348">
        <f>'Proy 2023 vs 2022'!IC30*JT59</f>
        <v>87210.167940000014</v>
      </c>
      <c r="KA59" s="577">
        <v>1.05</v>
      </c>
      <c r="KB59" s="348">
        <f>'Proy 2023 vs 2022'!IH30*KA59</f>
        <v>119389.30038000002</v>
      </c>
      <c r="KH59" s="577">
        <v>1.05</v>
      </c>
      <c r="KI59" s="348">
        <f>'Proy 2023 vs 2022'!IM30*KH59</f>
        <v>125152.34508000001</v>
      </c>
      <c r="KO59" s="577">
        <v>1.05</v>
      </c>
      <c r="KP59" s="348">
        <f>'Proy 2023 vs 2022'!IR30*KO59</f>
        <v>142071.72714000003</v>
      </c>
      <c r="KV59" s="577">
        <v>1.05</v>
      </c>
      <c r="KW59" s="348">
        <f>'Proy 2023 vs 2022'!JA30*KV59</f>
        <v>95486.25870000002</v>
      </c>
      <c r="KX59">
        <f t="shared" si="452"/>
        <v>2.8075313905569291E-2</v>
      </c>
      <c r="KY59">
        <f t="shared" si="453"/>
        <v>0</v>
      </c>
      <c r="LC59" s="577">
        <v>1.05</v>
      </c>
      <c r="LD59" s="348">
        <f>'Proy 2023 vs 2022'!JF30*LC59</f>
        <v>92091.992580000006</v>
      </c>
      <c r="LE59">
        <f t="shared" si="454"/>
        <v>3.0990738273956858E-2</v>
      </c>
      <c r="LF59" s="108">
        <f t="shared" si="455"/>
        <v>0</v>
      </c>
      <c r="LJ59" s="577">
        <v>1.05</v>
      </c>
      <c r="LK59" s="348">
        <f>'Proy 2023 vs 2022'!JK30*LJ59</f>
        <v>130041.03042000001</v>
      </c>
      <c r="LL59">
        <f t="shared" si="456"/>
        <v>3.2124665356432471E-2</v>
      </c>
      <c r="LM59" s="108">
        <f t="shared" si="457"/>
        <v>0</v>
      </c>
      <c r="LQ59" s="577">
        <v>1.05</v>
      </c>
      <c r="LR59" s="348">
        <f>'Proy 2023 vs 2022'!JP30*LQ59</f>
        <v>137220.57720000003</v>
      </c>
      <c r="LS59">
        <f t="shared" si="458"/>
        <v>3.3128942177194906E-2</v>
      </c>
      <c r="LT59" s="108">
        <f t="shared" si="459"/>
        <v>0</v>
      </c>
      <c r="LX59" s="577">
        <v>1.05</v>
      </c>
      <c r="LY59" s="348">
        <f>'Proy 2023 vs 2022'!JY30*LX59</f>
        <v>119820.74832000001</v>
      </c>
      <c r="LZ59">
        <f t="shared" si="460"/>
        <v>2.150944181398342E-2</v>
      </c>
      <c r="MA59" s="348">
        <f t="shared" si="461"/>
        <v>124031.92654403519</v>
      </c>
      <c r="ME59" s="577">
        <v>1.05</v>
      </c>
      <c r="MF59" s="348">
        <f>'Proy 2023 vs 2022'!KD30*ME59</f>
        <v>159509.05152000001</v>
      </c>
      <c r="MG59">
        <f t="shared" si="462"/>
        <v>2.278244955474432E-2</v>
      </c>
      <c r="MH59" s="348">
        <f t="shared" si="463"/>
        <v>165167.37828513599</v>
      </c>
      <c r="ML59" s="577">
        <v>1.05</v>
      </c>
      <c r="MM59" s="348">
        <f>'Proy 2023 vs 2022'!KI30*ML59</f>
        <v>250540.66128</v>
      </c>
      <c r="MN59">
        <f t="shared" si="464"/>
        <v>2.8190348351339697E-2</v>
      </c>
      <c r="MO59" s="348">
        <f t="shared" si="465"/>
        <v>259401.38449810102</v>
      </c>
      <c r="MS59" s="577">
        <v>1.05</v>
      </c>
      <c r="MT59" s="348">
        <f>'Proy 2023 vs 2022'!KN30*MS59</f>
        <v>339693.38676000008</v>
      </c>
      <c r="MU59">
        <f t="shared" si="466"/>
        <v>2.4526271294643711E-2</v>
      </c>
      <c r="MV59" s="348">
        <f t="shared" si="467"/>
        <v>351621.37869582273</v>
      </c>
      <c r="MZ59" s="577">
        <v>1.05</v>
      </c>
      <c r="NA59" s="348">
        <f>'Proy 2023 vs 2022'!KS30*MZ59</f>
        <v>148382.68536</v>
      </c>
      <c r="NB59">
        <f t="shared" si="468"/>
        <v>3.6573868186784431E-2</v>
      </c>
      <c r="NC59" s="348">
        <f t="shared" si="469"/>
        <v>153665.88803886055</v>
      </c>
      <c r="NG59" s="577">
        <v>1.05</v>
      </c>
      <c r="NH59" s="348">
        <f>'Tabla de Proyecciones'!NH59*NG59</f>
        <v>130934.64132</v>
      </c>
      <c r="NN59" s="577">
        <v>1.05</v>
      </c>
      <c r="NO59" s="348">
        <f>'Tabla de Proyecciones'!NO59*NN59</f>
        <v>115836.40509</v>
      </c>
      <c r="NU59" s="577">
        <v>1.05</v>
      </c>
      <c r="NV59" s="348">
        <f>'Tabla de Proyecciones'!NV59*NU59</f>
        <v>121204.87858499998</v>
      </c>
      <c r="OB59" s="577">
        <v>1.05</v>
      </c>
      <c r="OC59" s="348">
        <f>'Tabla de Proyecciones'!OC59*OB59</f>
        <v>96474.81332999999</v>
      </c>
      <c r="OI59" s="577">
        <v>1.05</v>
      </c>
      <c r="OJ59" s="348">
        <f>'Tabla de Proyecciones'!OJ59*OI59</f>
        <v>109632.78984</v>
      </c>
    </row>
    <row r="60" spans="1:400">
      <c r="A60" s="601" t="s">
        <v>231</v>
      </c>
      <c r="G60" s="577">
        <v>1.05</v>
      </c>
      <c r="H60" s="348">
        <f>'Proy 2023 vs 2022'!D31*G60</f>
        <v>79281.258924000023</v>
      </c>
      <c r="N60" s="577">
        <v>1.05</v>
      </c>
      <c r="O60" s="348">
        <f>'Proy 2023 vs 2022'!I31*N60</f>
        <v>57113.738955000008</v>
      </c>
      <c r="U60" s="577">
        <v>1.1200000000000001</v>
      </c>
      <c r="V60" s="348">
        <f>'Proy 2023 vs 2022'!N31*U60</f>
        <v>69093.135529600011</v>
      </c>
      <c r="AB60" s="577">
        <v>1.05</v>
      </c>
      <c r="AC60" s="348">
        <f>'Proy 2023 vs 2022'!S31*AB60</f>
        <v>62256.119940000004</v>
      </c>
      <c r="AI60" s="577">
        <v>1.05</v>
      </c>
      <c r="AJ60" s="348">
        <f>'Proy 2023 vs 2022'!AB31*AI60</f>
        <v>59706.087210000005</v>
      </c>
      <c r="AP60" s="577">
        <v>1.05</v>
      </c>
      <c r="AQ60" s="348">
        <f>'Proy 2023 vs 2022'!AG31*AP60</f>
        <v>57346.644941249993</v>
      </c>
      <c r="AW60" s="577">
        <v>1.05</v>
      </c>
      <c r="AX60" s="348">
        <f>[3]Hoja1!D10</f>
        <v>5922.09</v>
      </c>
      <c r="BD60" s="577">
        <v>1.05</v>
      </c>
      <c r="BE60" s="348">
        <f>[3]Hoja1!E10</f>
        <v>5136.24</v>
      </c>
      <c r="BK60" s="577">
        <v>1.05</v>
      </c>
      <c r="BL60" s="348">
        <f>[3]Hoja1!G10</f>
        <v>12170</v>
      </c>
      <c r="BR60" s="577">
        <v>1.05</v>
      </c>
      <c r="BS60" s="348">
        <f>[3]Hoja1!H10</f>
        <v>13000</v>
      </c>
      <c r="BY60" s="577">
        <v>1.05</v>
      </c>
      <c r="BZ60" s="348">
        <f>[3]Hoja1!I10</f>
        <v>21000</v>
      </c>
      <c r="CF60" s="577">
        <v>1.05</v>
      </c>
      <c r="CG60" s="348">
        <f>[3]Hoja1!J10</f>
        <v>69999.899999999994</v>
      </c>
      <c r="CM60" s="577">
        <v>1.05</v>
      </c>
      <c r="CN60" s="348">
        <f>[3]Hoja1!K10</f>
        <v>6000</v>
      </c>
      <c r="CT60" s="577">
        <v>1.05</v>
      </c>
      <c r="CU60" s="348">
        <f>'Proy 2023 vs 2022'!CC31*CT60</f>
        <v>62982.950814000018</v>
      </c>
      <c r="DA60" s="577">
        <v>1.05</v>
      </c>
      <c r="DB60" s="348">
        <f>'Proy 2023 vs 2022'!CH31*DA60</f>
        <v>75042.34612560003</v>
      </c>
      <c r="DH60" s="577">
        <v>1.05</v>
      </c>
      <c r="DI60" s="348">
        <f>'Proy 2023 vs 2022'!CM31*DH60</f>
        <v>68206.772617200011</v>
      </c>
      <c r="DO60" s="577">
        <v>1.05</v>
      </c>
      <c r="DP60" s="348">
        <f>'Proy 2023 vs 2022'!CR31*DO60</f>
        <v>68217.006853800005</v>
      </c>
      <c r="DV60" s="577">
        <v>1.02</v>
      </c>
      <c r="DW60" s="348">
        <f>'Proy 2023 vs 2022'!DB31*DV60</f>
        <v>69441.031753920004</v>
      </c>
      <c r="EC60" s="577">
        <v>1.02</v>
      </c>
      <c r="ED60" s="348">
        <f>'Proy 2023 vs 2022'!DG31*EC60</f>
        <v>76829.575317120005</v>
      </c>
      <c r="EJ60" s="577">
        <v>1.02</v>
      </c>
      <c r="EK60" s="348">
        <f>'Proy 2023 vs 2022'!DL31*EJ60</f>
        <v>60710.680675440002</v>
      </c>
      <c r="EQ60" s="577">
        <v>1.02</v>
      </c>
      <c r="ER60" s="348">
        <f>'Proy 2023 vs 2022'!DQ31*EQ60</f>
        <v>65626.432094160016</v>
      </c>
      <c r="EX60" s="577">
        <v>1.02</v>
      </c>
      <c r="EY60" s="348">
        <f>'Proy 2023 vs 2022'!DZ31*EX60</f>
        <v>75635.323156080005</v>
      </c>
      <c r="FE60" s="577">
        <v>1.02</v>
      </c>
      <c r="FF60" s="348">
        <f>'Proy 2023 vs 2022'!EE31*FE60</f>
        <v>77315.662155600017</v>
      </c>
      <c r="FL60" s="577">
        <v>1.02</v>
      </c>
      <c r="FM60" s="348">
        <f>'Proy 2023 vs 2022'!EJ31*FL60</f>
        <v>76082.978585520003</v>
      </c>
      <c r="FS60" s="577">
        <v>1.02</v>
      </c>
      <c r="FT60" s="348">
        <f>'Proy 2023 vs 2022'!EO31*FS60</f>
        <v>68924.211597359987</v>
      </c>
      <c r="FZ60" s="577">
        <v>1.02</v>
      </c>
      <c r="GA60" s="348">
        <f>'Proy 2023 vs 2022'!ET31*FZ60</f>
        <v>78598.733901120009</v>
      </c>
      <c r="GG60" s="577">
        <v>1.02</v>
      </c>
      <c r="GH60" s="348">
        <f>'Proy 2023 vs 2022'!FD31*GG60</f>
        <v>68613.732810000001</v>
      </c>
      <c r="GN60" s="577">
        <v>1.02</v>
      </c>
      <c r="GO60" s="348">
        <f>'Proy 2023 vs 2022'!FI31*GN60</f>
        <v>72086.171849999999</v>
      </c>
      <c r="GU60" s="577">
        <v>1.02</v>
      </c>
      <c r="GV60" s="348">
        <f>'Proy 2023 vs 2022'!FN31*GU60</f>
        <v>69091.388100000011</v>
      </c>
      <c r="HB60" s="577">
        <v>1.02</v>
      </c>
      <c r="HC60" s="348">
        <f>'Proy 2023 vs 2022'!FS31*HB60</f>
        <v>104830.40106</v>
      </c>
      <c r="HI60" s="577">
        <v>1.05</v>
      </c>
      <c r="HJ60" s="348">
        <f>'Proy 2023 vs 2022'!GB31*HI60</f>
        <v>86871.774150000012</v>
      </c>
      <c r="HP60" s="577">
        <v>1.05</v>
      </c>
      <c r="HQ60" s="348">
        <f>'Proy 2023 vs 2022'!GG31*HP60</f>
        <v>70497.885150000016</v>
      </c>
      <c r="HW60" s="577">
        <v>1.05</v>
      </c>
      <c r="HX60" s="348">
        <f>'Proy 2023 vs 2022'!GL31*HW60</f>
        <v>71817.335099999997</v>
      </c>
      <c r="ID60" s="577">
        <v>1.05</v>
      </c>
      <c r="IE60" s="348">
        <f>'Proy 2023 vs 2022'!GQ31*ID60</f>
        <v>65229.390450000006</v>
      </c>
      <c r="IK60" s="577">
        <v>1.05</v>
      </c>
      <c r="IL60" s="348">
        <f>'Proy 2023 vs 2022'!GZ31*IK60</f>
        <v>53649.325800000006</v>
      </c>
      <c r="IR60" s="577">
        <v>1.05</v>
      </c>
      <c r="IS60" s="348">
        <f>'Proy 2023 vs 2022'!HE31*IR60</f>
        <v>64966.014225000014</v>
      </c>
      <c r="IY60" s="577">
        <v>1.05</v>
      </c>
      <c r="IZ60" s="348">
        <f>'Proy 2023 vs 2022'!HJ31*IY60</f>
        <v>79199.145900000003</v>
      </c>
      <c r="JF60" s="577">
        <v>1.05</v>
      </c>
      <c r="JG60" s="348">
        <f>'Proy 2023 vs 2022'!HO31*JF60</f>
        <v>58138.981425000005</v>
      </c>
      <c r="JM60" s="577">
        <v>1.05</v>
      </c>
      <c r="JN60" s="348">
        <f>'Proy 2023 vs 2022'!HT31*JM60</f>
        <v>75000.131325000009</v>
      </c>
      <c r="JO60" s="348"/>
      <c r="JT60" s="577">
        <v>1.05</v>
      </c>
      <c r="JU60" s="348">
        <f>'Proy 2023 vs 2022'!IC31*JT60</f>
        <v>66089.241225000005</v>
      </c>
      <c r="KA60" s="577">
        <v>1.05</v>
      </c>
      <c r="KB60" s="348">
        <f>'Proy 2023 vs 2022'!IH31*KA60</f>
        <v>72470.202525000001</v>
      </c>
      <c r="KH60" s="577">
        <v>1.05</v>
      </c>
      <c r="KI60" s="348">
        <f>'Proy 2023 vs 2022'!IM31*KH60</f>
        <v>76347.187875000003</v>
      </c>
      <c r="KO60" s="577">
        <v>1.05</v>
      </c>
      <c r="KP60" s="348">
        <f>'Proy 2023 vs 2022'!IR31*KO60</f>
        <v>85244.616450000001</v>
      </c>
      <c r="KV60" s="577">
        <v>1.05</v>
      </c>
      <c r="KW60" s="348">
        <f>'Proy 2023 vs 2022'!JA31*KV60</f>
        <v>60928.063875000014</v>
      </c>
      <c r="KX60">
        <f t="shared" si="452"/>
        <v>1.7914352727165773E-2</v>
      </c>
      <c r="KY60">
        <f t="shared" si="453"/>
        <v>0</v>
      </c>
      <c r="LC60" s="577">
        <v>1.05</v>
      </c>
      <c r="LD60" s="348">
        <f>'Proy 2023 vs 2022'!JF31*LC60</f>
        <v>41153.337225000003</v>
      </c>
      <c r="LE60">
        <f t="shared" si="454"/>
        <v>1.3848894646643132E-2</v>
      </c>
      <c r="LF60" s="108">
        <f t="shared" si="455"/>
        <v>0</v>
      </c>
      <c r="LJ60" s="577">
        <v>1.05</v>
      </c>
      <c r="LK60" s="348">
        <f>'Proy 2023 vs 2022'!JK31*LJ60</f>
        <v>68909.392125000013</v>
      </c>
      <c r="LL60">
        <f t="shared" si="456"/>
        <v>1.702302077106848E-2</v>
      </c>
      <c r="LM60" s="108">
        <f t="shared" si="457"/>
        <v>0</v>
      </c>
      <c r="LQ60" s="577">
        <v>1.05</v>
      </c>
      <c r="LR60" s="348">
        <f>'Proy 2023 vs 2022'!JP31*LQ60</f>
        <v>59196.245849999999</v>
      </c>
      <c r="LS60">
        <f t="shared" si="458"/>
        <v>1.4291653962461714E-2</v>
      </c>
      <c r="LT60" s="108">
        <f t="shared" si="459"/>
        <v>0</v>
      </c>
      <c r="LX60" s="577">
        <v>1.05</v>
      </c>
      <c r="LY60" s="348">
        <f>'Proy 2023 vs 2022'!JY31*LX60</f>
        <v>66347.942850000007</v>
      </c>
      <c r="LZ60">
        <f t="shared" si="460"/>
        <v>1.1910351389212323E-2</v>
      </c>
      <c r="MA60" s="348">
        <f t="shared" si="461"/>
        <v>68679.784505614283</v>
      </c>
      <c r="ME60" s="577">
        <v>1.05</v>
      </c>
      <c r="MF60" s="348">
        <f>'Proy 2023 vs 2022'!KD31*ME60</f>
        <v>86412.549824999995</v>
      </c>
      <c r="MG60">
        <f t="shared" si="462"/>
        <v>1.2342180826258934E-2</v>
      </c>
      <c r="MH60" s="348">
        <f t="shared" si="463"/>
        <v>89477.895890687912</v>
      </c>
      <c r="ML60" s="577">
        <v>1.05</v>
      </c>
      <c r="MM60" s="348">
        <f>'Proy 2023 vs 2022'!KI31*ML60</f>
        <v>141075.38182500002</v>
      </c>
      <c r="MN60">
        <f t="shared" si="464"/>
        <v>1.5873527822297954E-2</v>
      </c>
      <c r="MO60" s="348">
        <f t="shared" si="465"/>
        <v>146064.7113208707</v>
      </c>
      <c r="MS60" s="577">
        <v>1.05</v>
      </c>
      <c r="MT60" s="348">
        <f>'Proy 2023 vs 2022'!KN31*MS60</f>
        <v>235720.001475</v>
      </c>
      <c r="MU60">
        <f t="shared" si="466"/>
        <v>1.7019267760529845E-2</v>
      </c>
      <c r="MV60" s="348">
        <f t="shared" si="467"/>
        <v>243997.07246399866</v>
      </c>
      <c r="MZ60" s="577">
        <v>1.05</v>
      </c>
      <c r="NA60" s="348">
        <f>'Proy 2023 vs 2022'!KS31*MZ60</f>
        <v>80277.412950000013</v>
      </c>
      <c r="NB60">
        <f t="shared" si="468"/>
        <v>1.9787049361494058E-2</v>
      </c>
      <c r="NC60" s="348">
        <f t="shared" si="469"/>
        <v>83135.71034582115</v>
      </c>
      <c r="NG60" s="577">
        <v>1.05</v>
      </c>
      <c r="NH60" s="348">
        <f>'Tabla de Proyecciones'!NH60*NG60</f>
        <v>69018.503294999988</v>
      </c>
      <c r="NN60" s="577">
        <v>1.05</v>
      </c>
      <c r="NO60" s="348">
        <f>'Tabla de Proyecciones'!NO60*NN60</f>
        <v>77610.391410299999</v>
      </c>
      <c r="NU60" s="577">
        <v>1.05</v>
      </c>
      <c r="NV60" s="348">
        <f>'Tabla de Proyecciones'!NV60*NU60</f>
        <v>81207.268651949998</v>
      </c>
      <c r="OB60" s="577">
        <v>1.05</v>
      </c>
      <c r="OC60" s="348">
        <f>'Tabla de Proyecciones'!OC60*OB60</f>
        <v>64638.124931099999</v>
      </c>
      <c r="OI60" s="577">
        <v>1.05</v>
      </c>
      <c r="OJ60" s="348">
        <f>'Tabla de Proyecciones'!OJ60*OI60</f>
        <v>73453.969192799996</v>
      </c>
    </row>
    <row r="61" spans="1:400">
      <c r="A61" s="601" t="s">
        <v>232</v>
      </c>
      <c r="G61" s="577"/>
      <c r="H61" s="348"/>
      <c r="N61" s="577"/>
      <c r="O61" s="348"/>
      <c r="U61" s="577"/>
      <c r="V61" s="348"/>
      <c r="AB61" s="577"/>
      <c r="AC61" s="348"/>
      <c r="AI61" s="577"/>
      <c r="AJ61" s="348"/>
      <c r="AP61" s="577"/>
      <c r="AQ61" s="348"/>
      <c r="AW61" s="577"/>
      <c r="AX61" s="348"/>
      <c r="BD61" s="577"/>
      <c r="BE61" s="348"/>
      <c r="BK61" s="577"/>
      <c r="BL61" s="348"/>
      <c r="BR61" s="577"/>
      <c r="BS61" s="348"/>
      <c r="BY61" s="577"/>
      <c r="BZ61" s="348"/>
      <c r="CF61" s="577"/>
      <c r="CG61" s="348"/>
      <c r="CM61" s="577"/>
      <c r="CN61" s="348"/>
      <c r="CT61" s="577"/>
      <c r="CU61" s="348"/>
      <c r="DA61" s="577"/>
      <c r="DB61" s="348"/>
      <c r="DH61" s="577"/>
      <c r="DI61" s="348"/>
      <c r="DO61" s="577"/>
      <c r="DP61" s="348"/>
      <c r="DV61" s="577"/>
      <c r="DW61" s="348"/>
      <c r="EC61" s="577"/>
      <c r="ED61" s="348"/>
      <c r="EJ61" s="577"/>
      <c r="EK61" s="348"/>
      <c r="EQ61" s="577"/>
      <c r="ER61" s="348"/>
      <c r="EX61" s="577"/>
      <c r="EY61" s="348"/>
      <c r="FE61" s="577"/>
      <c r="FF61" s="348"/>
      <c r="FL61" s="577"/>
      <c r="FM61" s="348"/>
      <c r="FS61" s="577"/>
      <c r="FT61" s="348"/>
      <c r="FZ61" s="577"/>
      <c r="GA61" s="348"/>
      <c r="GG61" s="577"/>
      <c r="GH61" s="348"/>
      <c r="GN61" s="577"/>
      <c r="GO61" s="348"/>
      <c r="GU61" s="577"/>
      <c r="GV61" s="348"/>
      <c r="HB61" s="577"/>
      <c r="HC61" s="348"/>
      <c r="HI61" s="577"/>
      <c r="HJ61" s="348"/>
      <c r="HP61" s="577"/>
      <c r="HQ61" s="348"/>
      <c r="HW61" s="577"/>
      <c r="HX61" s="348"/>
      <c r="ID61" s="577"/>
      <c r="IE61" s="348"/>
      <c r="IK61" s="577"/>
      <c r="IL61" s="348"/>
      <c r="IR61" s="577"/>
      <c r="IS61" s="348"/>
      <c r="IY61" s="577"/>
      <c r="IZ61" s="348"/>
      <c r="JF61" s="577"/>
      <c r="JG61" s="348"/>
      <c r="JM61" s="577"/>
      <c r="JN61" s="348"/>
      <c r="JO61" s="348"/>
      <c r="JT61" s="577"/>
      <c r="JU61" s="348"/>
      <c r="KA61" s="577"/>
      <c r="KB61" s="348"/>
      <c r="KH61" s="577"/>
      <c r="KI61" s="348"/>
      <c r="KO61" s="577"/>
      <c r="KP61" s="348"/>
      <c r="KV61" s="577"/>
      <c r="KW61" s="348">
        <f>KW54</f>
        <v>157361.94705000002</v>
      </c>
      <c r="KX61">
        <f t="shared" si="452"/>
        <v>4.6268291588434839E-2</v>
      </c>
      <c r="KY61">
        <f t="shared" si="453"/>
        <v>0</v>
      </c>
      <c r="LC61" s="577"/>
      <c r="LD61" s="348">
        <f>LD54</f>
        <v>170135.27685000002</v>
      </c>
      <c r="LE61">
        <f t="shared" si="454"/>
        <v>5.7253814238466351E-2</v>
      </c>
      <c r="LF61" s="108">
        <f t="shared" si="455"/>
        <v>0</v>
      </c>
      <c r="LJ61" s="577"/>
      <c r="LK61" s="348">
        <f>LK54</f>
        <v>213462.11040000003</v>
      </c>
      <c r="LL61">
        <f t="shared" si="456"/>
        <v>5.2732578638681658E-2</v>
      </c>
      <c r="LM61" s="108">
        <f t="shared" si="457"/>
        <v>0</v>
      </c>
      <c r="LQ61" s="577"/>
      <c r="LR61" s="348">
        <f>LR54</f>
        <v>162976.81785000002</v>
      </c>
      <c r="LS61">
        <f t="shared" si="458"/>
        <v>3.9347229730031165E-2</v>
      </c>
      <c r="LT61" s="108">
        <f t="shared" si="459"/>
        <v>0</v>
      </c>
      <c r="LX61" s="577"/>
      <c r="LY61" s="348">
        <f>LY54</f>
        <v>185505.54204</v>
      </c>
      <c r="LZ61">
        <f t="shared" si="460"/>
        <v>3.3300748982343149E-2</v>
      </c>
      <c r="MA61" s="348">
        <f t="shared" si="461"/>
        <v>192025.25511164917</v>
      </c>
      <c r="ME61" s="577"/>
      <c r="MF61" s="348">
        <f>MF54</f>
        <v>293286.69552000007</v>
      </c>
      <c r="MG61">
        <f t="shared" si="462"/>
        <v>4.1889718997697528E-2</v>
      </c>
      <c r="MH61" s="348">
        <f t="shared" si="463"/>
        <v>303690.56880057702</v>
      </c>
      <c r="ML61" s="577"/>
      <c r="MM61" s="348">
        <f>MM54</f>
        <v>334977.03876000008</v>
      </c>
      <c r="MN61">
        <f t="shared" si="464"/>
        <v>3.7690965466843529E-2</v>
      </c>
      <c r="MO61" s="348">
        <f t="shared" si="465"/>
        <v>346823.97334422037</v>
      </c>
      <c r="MS61" s="577"/>
      <c r="MT61" s="348">
        <f>MT54</f>
        <v>457831.61424000002</v>
      </c>
      <c r="MU61">
        <f t="shared" si="466"/>
        <v>3.3055993480521718E-2</v>
      </c>
      <c r="MV61" s="348">
        <f t="shared" si="467"/>
        <v>473907.91132280929</v>
      </c>
      <c r="MZ61" s="577"/>
      <c r="NA61" s="348">
        <f>NA54</f>
        <v>250596.06935999999</v>
      </c>
      <c r="NB61">
        <f t="shared" si="468"/>
        <v>6.1767770186006071E-2</v>
      </c>
      <c r="NC61" s="348">
        <f t="shared" si="469"/>
        <v>259518.60517839796</v>
      </c>
      <c r="NG61" s="577"/>
      <c r="NH61" s="348">
        <f>NH54</f>
        <v>137296.53566999998</v>
      </c>
      <c r="NN61" s="577"/>
      <c r="NO61" s="348">
        <f>NO56</f>
        <v>131902.70666999999</v>
      </c>
      <c r="NU61" s="577"/>
      <c r="NV61" s="348">
        <f>NV56</f>
        <v>108911.89616999999</v>
      </c>
      <c r="OB61" s="577"/>
      <c r="OC61" s="348">
        <f>OC56</f>
        <v>111264.63075</v>
      </c>
      <c r="OJ61" s="348">
        <f>OJ56</f>
        <v>116952.02357999999</v>
      </c>
    </row>
    <row r="62" spans="1:400">
      <c r="A62" s="601" t="s">
        <v>233</v>
      </c>
      <c r="G62" s="577"/>
      <c r="H62" s="348"/>
      <c r="N62" s="577"/>
      <c r="O62" s="348"/>
      <c r="U62" s="577"/>
      <c r="V62" s="348"/>
      <c r="AB62" s="577"/>
      <c r="AC62" s="348"/>
      <c r="AI62" s="577"/>
      <c r="AJ62" s="348"/>
      <c r="AP62" s="577"/>
      <c r="AQ62" s="348"/>
      <c r="AW62" s="577"/>
      <c r="AX62" s="348"/>
      <c r="BD62" s="577"/>
      <c r="BE62" s="348"/>
      <c r="BK62" s="577"/>
      <c r="BL62" s="348"/>
      <c r="BR62" s="577"/>
      <c r="BS62" s="348"/>
      <c r="BY62" s="577"/>
      <c r="BZ62" s="348"/>
      <c r="CF62" s="577"/>
      <c r="CG62" s="348"/>
      <c r="CM62" s="577"/>
      <c r="CN62" s="348"/>
      <c r="CT62" s="577"/>
      <c r="CU62" s="348"/>
      <c r="DA62" s="577"/>
      <c r="DB62" s="348"/>
      <c r="DH62" s="577"/>
      <c r="DI62" s="348"/>
      <c r="DO62" s="577"/>
      <c r="DP62" s="348"/>
      <c r="DV62" s="577"/>
      <c r="DW62" s="348"/>
      <c r="EC62" s="577"/>
      <c r="ED62" s="348"/>
      <c r="EJ62" s="577"/>
      <c r="EK62" s="348"/>
      <c r="EQ62" s="577"/>
      <c r="ER62" s="348"/>
      <c r="EX62" s="577"/>
      <c r="EY62" s="348"/>
      <c r="FE62" s="577"/>
      <c r="FF62" s="348"/>
      <c r="FL62" s="577"/>
      <c r="FM62" s="348"/>
      <c r="FS62" s="577"/>
      <c r="FT62" s="348"/>
      <c r="FZ62" s="577"/>
      <c r="GA62" s="348"/>
      <c r="GG62" s="577"/>
      <c r="GH62" s="348"/>
      <c r="GN62" s="577"/>
      <c r="GO62" s="348"/>
      <c r="GU62" s="577"/>
      <c r="GV62" s="348"/>
      <c r="HB62" s="577"/>
      <c r="HC62" s="348"/>
      <c r="HI62" s="577"/>
      <c r="HJ62" s="348"/>
      <c r="HP62" s="577"/>
      <c r="HQ62" s="348"/>
      <c r="HW62" s="577"/>
      <c r="HX62" s="348"/>
      <c r="ID62" s="577"/>
      <c r="IE62" s="348"/>
      <c r="IK62" s="577"/>
      <c r="IL62" s="348"/>
      <c r="IR62" s="577"/>
      <c r="IS62" s="348"/>
      <c r="IY62" s="577"/>
      <c r="IZ62" s="348"/>
      <c r="JF62" s="577"/>
      <c r="JG62" s="348"/>
      <c r="JM62" s="577"/>
      <c r="JN62" s="348"/>
      <c r="JO62" s="348"/>
      <c r="JT62" s="577"/>
      <c r="JU62" s="348"/>
      <c r="KA62" s="577"/>
      <c r="KB62" s="348"/>
      <c r="KH62" s="577"/>
      <c r="KI62" s="348"/>
      <c r="KO62" s="577"/>
      <c r="KP62" s="348"/>
      <c r="KV62" s="577"/>
      <c r="KW62" s="348"/>
      <c r="LC62" s="577"/>
      <c r="LD62" s="348"/>
      <c r="LJ62" s="577"/>
      <c r="LK62" s="348"/>
      <c r="LQ62" s="577"/>
      <c r="LR62" s="348"/>
      <c r="LX62" s="577"/>
      <c r="LY62" s="348"/>
      <c r="ME62" s="577"/>
      <c r="MF62" s="348"/>
      <c r="ML62" s="577"/>
      <c r="MM62" s="348"/>
      <c r="MS62" s="577"/>
      <c r="MT62" s="348"/>
      <c r="MZ62" s="577"/>
      <c r="NA62" s="348"/>
      <c r="NG62" s="577"/>
      <c r="NH62" s="348"/>
      <c r="NN62" s="577"/>
      <c r="NO62" s="348"/>
      <c r="NU62" s="577"/>
      <c r="NV62" s="348"/>
      <c r="OB62" s="577"/>
      <c r="OC62" s="348"/>
    </row>
    <row r="63" spans="1:400">
      <c r="A63" s="601" t="s">
        <v>37</v>
      </c>
      <c r="G63" s="577"/>
      <c r="H63" s="348"/>
      <c r="N63" s="577"/>
      <c r="O63" s="348"/>
      <c r="U63" s="577"/>
      <c r="V63" s="348"/>
      <c r="AB63" s="577"/>
      <c r="AC63" s="348"/>
      <c r="AI63" s="577"/>
      <c r="AJ63" s="348"/>
      <c r="AP63" s="577"/>
      <c r="AQ63" s="348"/>
      <c r="AW63" s="577"/>
      <c r="AX63" s="348"/>
      <c r="BD63" s="577"/>
      <c r="BE63" s="348"/>
      <c r="BK63" s="577"/>
      <c r="BL63" s="348"/>
      <c r="BR63" s="577"/>
      <c r="BS63" s="348"/>
      <c r="BY63" s="577"/>
      <c r="BZ63" s="348"/>
      <c r="CF63" s="577"/>
      <c r="CG63" s="348"/>
      <c r="CM63" s="577"/>
      <c r="CN63" s="348"/>
      <c r="CT63" s="577"/>
      <c r="CU63" s="348"/>
      <c r="DA63" s="577"/>
      <c r="DB63" s="348"/>
      <c r="DH63" s="577"/>
      <c r="DI63" s="348"/>
      <c r="DO63" s="577"/>
      <c r="DP63" s="348"/>
      <c r="DV63" s="577"/>
      <c r="DW63" s="348"/>
      <c r="EC63" s="577"/>
      <c r="ED63" s="348"/>
      <c r="EJ63" s="577"/>
      <c r="EK63" s="348"/>
      <c r="EQ63" s="577"/>
      <c r="ER63" s="348"/>
      <c r="EX63" s="577"/>
      <c r="EY63" s="348"/>
      <c r="FE63" s="577"/>
      <c r="FF63" s="348"/>
      <c r="FL63" s="577"/>
      <c r="FM63" s="348"/>
      <c r="FS63" s="577"/>
      <c r="FT63" s="348"/>
      <c r="FZ63" s="577"/>
      <c r="GA63" s="348"/>
      <c r="GG63" s="577"/>
      <c r="GH63" s="348"/>
      <c r="GN63" s="577"/>
      <c r="GO63" s="348"/>
      <c r="GU63" s="577"/>
      <c r="GV63" s="348"/>
      <c r="HB63" s="577"/>
      <c r="HC63" s="348"/>
      <c r="HI63" s="577"/>
      <c r="HJ63" s="348"/>
      <c r="HP63" s="577"/>
      <c r="HQ63" s="348"/>
      <c r="HW63" s="577"/>
      <c r="HX63" s="348"/>
      <c r="ID63" s="577"/>
      <c r="IE63" s="348"/>
      <c r="IK63" s="577"/>
      <c r="IL63" s="348"/>
      <c r="IR63" s="577"/>
      <c r="IS63" s="348"/>
      <c r="IY63" s="577"/>
      <c r="IZ63" s="348"/>
      <c r="JF63" s="577"/>
      <c r="JG63" s="348"/>
      <c r="JM63" s="577"/>
      <c r="JN63" s="348"/>
      <c r="JO63" s="348"/>
      <c r="JT63" s="577"/>
      <c r="JU63" s="348"/>
      <c r="KA63" s="577"/>
      <c r="KB63" s="348"/>
      <c r="KH63" s="577"/>
      <c r="KI63" s="348"/>
      <c r="KO63" s="577"/>
      <c r="KP63" s="348"/>
      <c r="KV63" s="577"/>
      <c r="KW63" s="348"/>
      <c r="LC63" s="577"/>
      <c r="LD63" s="348"/>
      <c r="LJ63" s="577"/>
      <c r="LK63" s="348"/>
      <c r="LQ63" s="577"/>
      <c r="LR63" s="348"/>
      <c r="LX63" s="577"/>
      <c r="LY63" s="348"/>
      <c r="ME63" s="577"/>
      <c r="MF63" s="348"/>
      <c r="ML63" s="577"/>
      <c r="MM63" s="348"/>
      <c r="MS63" s="577"/>
      <c r="MT63" s="348"/>
      <c r="MZ63" s="577"/>
      <c r="NA63" s="348"/>
      <c r="NG63" s="577"/>
      <c r="NH63" s="348"/>
      <c r="NN63" s="577"/>
      <c r="NO63" s="348"/>
      <c r="NU63" s="577"/>
      <c r="NV63" s="348"/>
      <c r="OB63" s="577"/>
      <c r="OC63" s="348"/>
    </row>
    <row r="64" spans="1:400" s="636" customFormat="1">
      <c r="B64" s="636">
        <f>SUM(B2:B27)</f>
        <v>0</v>
      </c>
      <c r="C64" s="636">
        <f t="shared" ref="C64:BN64" si="470">SUM(C2:C27)</f>
        <v>346785.83664564008</v>
      </c>
      <c r="D64" s="636">
        <f t="shared" si="470"/>
        <v>326560.03707631922</v>
      </c>
      <c r="E64" s="636">
        <f t="shared" si="470"/>
        <v>285169.28014086967</v>
      </c>
      <c r="F64" s="636">
        <f t="shared" si="470"/>
        <v>330417.79878192965</v>
      </c>
      <c r="G64" s="636">
        <f t="shared" si="470"/>
        <v>475290.38228551327</v>
      </c>
      <c r="H64" s="636">
        <f t="shared" si="470"/>
        <v>683911.36143372837</v>
      </c>
      <c r="I64" s="636">
        <f t="shared" si="470"/>
        <v>272850.91766401351</v>
      </c>
      <c r="J64" s="636">
        <f t="shared" si="470"/>
        <v>224630.23560272402</v>
      </c>
      <c r="K64" s="636">
        <f t="shared" si="470"/>
        <v>228287.23605917249</v>
      </c>
      <c r="L64" s="636">
        <f t="shared" si="470"/>
        <v>231815.14532587951</v>
      </c>
      <c r="M64" s="636">
        <f t="shared" si="470"/>
        <v>261777.90041035498</v>
      </c>
      <c r="N64" s="636">
        <f t="shared" si="470"/>
        <v>346967.28587791201</v>
      </c>
      <c r="O64" s="636">
        <f t="shared" si="470"/>
        <v>533024.3318499435</v>
      </c>
      <c r="P64" s="636">
        <f t="shared" si="470"/>
        <v>392775.23091532313</v>
      </c>
      <c r="Q64" s="636">
        <f t="shared" si="470"/>
        <v>350749.79165668518</v>
      </c>
      <c r="R64" s="636">
        <f t="shared" si="470"/>
        <v>303238.58200447395</v>
      </c>
      <c r="S64" s="636">
        <f t="shared" si="470"/>
        <v>323507.81102966593</v>
      </c>
      <c r="T64" s="636">
        <f t="shared" si="470"/>
        <v>336498.22688082053</v>
      </c>
      <c r="U64" s="636">
        <f t="shared" si="470"/>
        <v>447856.3733383959</v>
      </c>
      <c r="V64" s="636">
        <f t="shared" si="470"/>
        <v>675659.60264823551</v>
      </c>
      <c r="W64" s="636">
        <f t="shared" si="470"/>
        <v>329789.51613662246</v>
      </c>
      <c r="X64" s="636">
        <f t="shared" si="470"/>
        <v>296089.83883658546</v>
      </c>
      <c r="Y64" s="636">
        <f t="shared" si="470"/>
        <v>256016.76843677551</v>
      </c>
      <c r="Z64" s="636">
        <f t="shared" si="470"/>
        <v>272789.40004948806</v>
      </c>
      <c r="AA64" s="636">
        <f t="shared" si="470"/>
        <v>283961.19685546204</v>
      </c>
      <c r="AB64" s="636">
        <f t="shared" si="470"/>
        <v>377338.63104458858</v>
      </c>
      <c r="AC64" s="636">
        <f t="shared" si="470"/>
        <v>568532.95575547789</v>
      </c>
      <c r="AD64" s="636">
        <f t="shared" si="470"/>
        <v>317746.20049436257</v>
      </c>
      <c r="AE64" s="636">
        <f t="shared" si="470"/>
        <v>262388.55948038999</v>
      </c>
      <c r="AF64" s="636">
        <f t="shared" si="470"/>
        <v>266651.79490415554</v>
      </c>
      <c r="AG64" s="636">
        <f t="shared" si="470"/>
        <v>270580.28798527655</v>
      </c>
      <c r="AH64" s="636">
        <f t="shared" si="470"/>
        <v>305439.31448370899</v>
      </c>
      <c r="AI64" s="636">
        <f t="shared" si="470"/>
        <v>404311.91297176055</v>
      </c>
      <c r="AJ64" s="636">
        <f t="shared" si="470"/>
        <v>621299.657765346</v>
      </c>
      <c r="AK64" s="636">
        <f t="shared" si="470"/>
        <v>363209.85440163373</v>
      </c>
      <c r="AL64" s="636">
        <f t="shared" si="470"/>
        <v>301571.19189093751</v>
      </c>
      <c r="AM64" s="636">
        <f t="shared" si="470"/>
        <v>306453.68593316927</v>
      </c>
      <c r="AN64" s="636">
        <f t="shared" si="470"/>
        <v>311549.35996813752</v>
      </c>
      <c r="AO64" s="636">
        <f t="shared" si="470"/>
        <v>348470.48661409505</v>
      </c>
      <c r="AP64" s="636">
        <f t="shared" si="470"/>
        <v>438961.6521470825</v>
      </c>
      <c r="AQ64" s="636">
        <f t="shared" si="470"/>
        <v>691420.14874604507</v>
      </c>
      <c r="AR64" s="636">
        <f t="shared" si="470"/>
        <v>448341.17</v>
      </c>
      <c r="AS64" s="636">
        <f t="shared" si="470"/>
        <v>491322.93</v>
      </c>
      <c r="AT64" s="636">
        <f t="shared" si="470"/>
        <v>574557.58000000007</v>
      </c>
      <c r="AU64" s="636">
        <f t="shared" si="470"/>
        <v>299048</v>
      </c>
      <c r="AV64" s="636">
        <f t="shared" si="470"/>
        <v>321559.17</v>
      </c>
      <c r="AW64" s="636">
        <f t="shared" si="470"/>
        <v>451067.87</v>
      </c>
      <c r="AX64" s="636">
        <f t="shared" si="470"/>
        <v>649617.34000000008</v>
      </c>
      <c r="AY64" s="636">
        <f t="shared" si="470"/>
        <v>347743.36</v>
      </c>
      <c r="AZ64" s="636">
        <f t="shared" si="470"/>
        <v>261460.98000000004</v>
      </c>
      <c r="BA64" s="636">
        <f t="shared" si="470"/>
        <v>270413.51</v>
      </c>
      <c r="BB64" s="636">
        <f t="shared" si="470"/>
        <v>276030.77999999997</v>
      </c>
      <c r="BC64" s="636">
        <f t="shared" si="470"/>
        <v>311817.65000000002</v>
      </c>
      <c r="BD64" s="636">
        <f t="shared" si="470"/>
        <v>448043.07000000007</v>
      </c>
      <c r="BE64" s="636">
        <f t="shared" si="470"/>
        <v>646205.21</v>
      </c>
      <c r="BF64" s="636">
        <f t="shared" si="470"/>
        <v>320313.16000000003</v>
      </c>
      <c r="BG64" s="636">
        <f t="shared" si="470"/>
        <v>256413.17</v>
      </c>
      <c r="BH64" s="636">
        <f t="shared" si="470"/>
        <v>264850.23</v>
      </c>
      <c r="BI64" s="636">
        <f t="shared" si="470"/>
        <v>264068.03000000003</v>
      </c>
      <c r="BJ64" s="636">
        <f t="shared" si="470"/>
        <v>319247.30000000005</v>
      </c>
      <c r="BK64" s="636">
        <f t="shared" si="470"/>
        <v>400700.97</v>
      </c>
      <c r="BL64" s="636">
        <f t="shared" si="470"/>
        <v>675269.38</v>
      </c>
      <c r="BM64" s="636">
        <f t="shared" si="470"/>
        <v>326098.62</v>
      </c>
      <c r="BN64" s="636">
        <f t="shared" si="470"/>
        <v>270080.73</v>
      </c>
      <c r="BO64" s="636">
        <f t="shared" ref="BO64:DZ64" si="471">SUM(BO2:BO27)</f>
        <v>266798.27</v>
      </c>
      <c r="BP64" s="636">
        <f t="shared" si="471"/>
        <v>274516.38</v>
      </c>
      <c r="BQ64" s="636">
        <f t="shared" si="471"/>
        <v>337645.02999999997</v>
      </c>
      <c r="BR64" s="636">
        <f t="shared" si="471"/>
        <v>426877.43</v>
      </c>
      <c r="BS64" s="636">
        <f t="shared" si="471"/>
        <v>663519.14999999991</v>
      </c>
      <c r="BT64" s="636">
        <f t="shared" si="471"/>
        <v>349873.10200000001</v>
      </c>
      <c r="BU64" s="636">
        <f t="shared" si="471"/>
        <v>296843.06590000005</v>
      </c>
      <c r="BV64" s="636">
        <f t="shared" si="471"/>
        <v>304066.92200000002</v>
      </c>
      <c r="BW64" s="636">
        <f t="shared" si="471"/>
        <v>343265.3345</v>
      </c>
      <c r="BX64" s="636">
        <f t="shared" si="471"/>
        <v>362537.64400000003</v>
      </c>
      <c r="BY64" s="636">
        <f t="shared" si="471"/>
        <v>469027.76699999999</v>
      </c>
      <c r="BZ64" s="636">
        <f t="shared" si="471"/>
        <v>694901.77099999995</v>
      </c>
      <c r="CA64" s="636">
        <f t="shared" si="471"/>
        <v>371889.38799999998</v>
      </c>
      <c r="CB64" s="636">
        <f t="shared" si="471"/>
        <v>305421.64679999999</v>
      </c>
      <c r="CC64" s="636">
        <f t="shared" si="471"/>
        <v>260854.99710000004</v>
      </c>
      <c r="CD64" s="636">
        <f t="shared" si="471"/>
        <v>271243.48250000004</v>
      </c>
      <c r="CE64" s="636">
        <f t="shared" si="471"/>
        <v>316009.54099999997</v>
      </c>
      <c r="CF64" s="636">
        <f t="shared" si="471"/>
        <v>445060.35869999998</v>
      </c>
      <c r="CG64" s="636">
        <f t="shared" si="471"/>
        <v>663208.16070000001</v>
      </c>
      <c r="CH64" s="636">
        <f t="shared" si="471"/>
        <v>337556.17619999999</v>
      </c>
      <c r="CI64" s="636">
        <f t="shared" si="471"/>
        <v>273511.18590000004</v>
      </c>
      <c r="CJ64" s="636">
        <f t="shared" si="471"/>
        <v>257233.60860000001</v>
      </c>
      <c r="CK64" s="636">
        <f t="shared" si="471"/>
        <v>320133.09250000003</v>
      </c>
      <c r="CL64" s="636">
        <f t="shared" si="471"/>
        <v>379993.47149999999</v>
      </c>
      <c r="CM64" s="636">
        <f t="shared" si="471"/>
        <v>505308.76250000001</v>
      </c>
      <c r="CN64" s="636">
        <f t="shared" si="471"/>
        <v>738687.77579999994</v>
      </c>
      <c r="CO64" s="636">
        <f t="shared" si="471"/>
        <v>346541.11</v>
      </c>
      <c r="CP64" s="636">
        <f t="shared" si="471"/>
        <v>310694.57</v>
      </c>
      <c r="CQ64" s="636">
        <f t="shared" si="471"/>
        <v>380077.77</v>
      </c>
      <c r="CR64" s="636">
        <f t="shared" si="471"/>
        <v>360456.6</v>
      </c>
      <c r="CS64" s="636">
        <f t="shared" si="471"/>
        <v>409261.42</v>
      </c>
      <c r="CT64" s="636">
        <f t="shared" si="471"/>
        <v>492202.31000000006</v>
      </c>
      <c r="CU64" s="636">
        <f t="shared" si="471"/>
        <v>723341.25000000012</v>
      </c>
      <c r="CV64" s="636">
        <f t="shared" si="471"/>
        <v>352848.68000000005</v>
      </c>
      <c r="CW64" s="636">
        <f t="shared" si="471"/>
        <v>326928.77</v>
      </c>
      <c r="CX64" s="636">
        <f t="shared" si="471"/>
        <v>338113.96</v>
      </c>
      <c r="CY64" s="636">
        <f t="shared" si="471"/>
        <v>410134.13000000006</v>
      </c>
      <c r="CZ64" s="636">
        <f t="shared" si="471"/>
        <v>505721.72</v>
      </c>
      <c r="DA64" s="636">
        <f t="shared" si="471"/>
        <v>499635.28</v>
      </c>
      <c r="DB64" s="636">
        <f t="shared" si="471"/>
        <v>697826.34000000008</v>
      </c>
      <c r="DC64" s="636">
        <f t="shared" si="471"/>
        <v>338178.74</v>
      </c>
      <c r="DD64" s="636">
        <f t="shared" si="471"/>
        <v>314162.06000000006</v>
      </c>
      <c r="DE64" s="636">
        <f t="shared" si="471"/>
        <v>321493.90000000002</v>
      </c>
      <c r="DF64" s="636">
        <f t="shared" si="471"/>
        <v>323960.15999999997</v>
      </c>
      <c r="DG64" s="636">
        <f t="shared" si="471"/>
        <v>397603.94</v>
      </c>
      <c r="DH64" s="636">
        <f t="shared" si="471"/>
        <v>560274.01</v>
      </c>
      <c r="DI64" s="636">
        <f t="shared" si="471"/>
        <v>790358.63</v>
      </c>
      <c r="DJ64" s="636">
        <f t="shared" si="471"/>
        <v>392292.39000000007</v>
      </c>
      <c r="DK64" s="636">
        <f t="shared" si="471"/>
        <v>376991.72</v>
      </c>
      <c r="DL64" s="636">
        <f t="shared" si="471"/>
        <v>347690.39</v>
      </c>
      <c r="DM64" s="636">
        <f t="shared" si="471"/>
        <v>381233.98</v>
      </c>
      <c r="DN64" s="636">
        <f t="shared" si="471"/>
        <v>435576.48000000004</v>
      </c>
      <c r="DO64" s="636">
        <f t="shared" si="471"/>
        <v>644244.52</v>
      </c>
      <c r="DP64" s="636">
        <f t="shared" si="471"/>
        <v>1138747.27</v>
      </c>
      <c r="DQ64" s="636">
        <f t="shared" si="471"/>
        <v>965571.20000000007</v>
      </c>
      <c r="DR64" s="636">
        <f t="shared" si="471"/>
        <v>448964.84</v>
      </c>
      <c r="DS64" s="636">
        <f t="shared" si="471"/>
        <v>344594.89</v>
      </c>
      <c r="DT64" s="636">
        <f t="shared" si="471"/>
        <v>398298.13999999996</v>
      </c>
      <c r="DU64" s="636">
        <f t="shared" si="471"/>
        <v>430980.14</v>
      </c>
      <c r="DV64" s="636">
        <f t="shared" si="471"/>
        <v>555215.97</v>
      </c>
      <c r="DW64" s="636">
        <f t="shared" si="471"/>
        <v>858661.4</v>
      </c>
      <c r="DX64" s="636">
        <f t="shared" si="471"/>
        <v>452137.44449999998</v>
      </c>
      <c r="DY64" s="636">
        <f t="shared" si="471"/>
        <v>585537.88150000002</v>
      </c>
      <c r="DZ64" s="636">
        <f t="shared" si="471"/>
        <v>630856.29480000003</v>
      </c>
      <c r="EA64" s="636">
        <f t="shared" ref="EA64:ED64" si="472">SUM(EA2:EA27)</f>
        <v>613531.88399999996</v>
      </c>
      <c r="EB64" s="636">
        <f t="shared" si="472"/>
        <v>432696.89650000003</v>
      </c>
      <c r="EC64" s="636">
        <f t="shared" si="472"/>
        <v>573029.66680000001</v>
      </c>
      <c r="ED64" s="636">
        <f t="shared" si="472"/>
        <v>799323.95420000004</v>
      </c>
      <c r="EE64" s="636">
        <f t="shared" ref="EE64:GP64" si="473">SUM(EE2:EE31)</f>
        <v>435236.66200000001</v>
      </c>
      <c r="EF64" s="636">
        <f t="shared" si="473"/>
        <v>408761.13150000008</v>
      </c>
      <c r="EG64" s="636">
        <f t="shared" si="473"/>
        <v>345793.821</v>
      </c>
      <c r="EH64" s="636">
        <f t="shared" si="473"/>
        <v>315619.96500000003</v>
      </c>
      <c r="EI64" s="636">
        <f t="shared" si="473"/>
        <v>358744.71700000006</v>
      </c>
      <c r="EJ64" s="636">
        <f t="shared" si="473"/>
        <v>528216.81150000007</v>
      </c>
      <c r="EK64" s="636">
        <f t="shared" si="473"/>
        <v>727975.81300000008</v>
      </c>
      <c r="EL64" s="636">
        <f t="shared" si="473"/>
        <v>368909.0122</v>
      </c>
      <c r="EM64" s="636">
        <f t="shared" si="473"/>
        <v>328058.23739999998</v>
      </c>
      <c r="EN64" s="636">
        <f t="shared" si="473"/>
        <v>301334.10000000003</v>
      </c>
      <c r="EO64" s="636">
        <f t="shared" si="473"/>
        <v>314652.21919999999</v>
      </c>
      <c r="EP64" s="636">
        <f t="shared" si="473"/>
        <v>375208.50749999995</v>
      </c>
      <c r="EQ64" s="636">
        <f t="shared" si="473"/>
        <v>547109.37349630625</v>
      </c>
      <c r="ER64" s="636">
        <f t="shared" si="473"/>
        <v>769558.04162127501</v>
      </c>
      <c r="ES64" s="636">
        <f t="shared" si="473"/>
        <v>359963.87699999998</v>
      </c>
      <c r="ET64" s="636">
        <f t="shared" si="473"/>
        <v>313398.47650000005</v>
      </c>
      <c r="EU64" s="636">
        <f t="shared" si="473"/>
        <v>361841.92989999999</v>
      </c>
      <c r="EV64" s="636">
        <f t="shared" si="473"/>
        <v>394617.17749999999</v>
      </c>
      <c r="EW64" s="636">
        <f t="shared" si="473"/>
        <v>423179.87550000002</v>
      </c>
      <c r="EX64" s="636">
        <f t="shared" si="473"/>
        <v>504374.23249999998</v>
      </c>
      <c r="EY64" s="636">
        <f t="shared" si="473"/>
        <v>717776.07339999999</v>
      </c>
      <c r="EZ64" s="636">
        <f t="shared" si="473"/>
        <v>387135.44949999999</v>
      </c>
      <c r="FA64" s="636">
        <f t="shared" si="473"/>
        <v>322851.027</v>
      </c>
      <c r="FB64" s="636">
        <f t="shared" si="473"/>
        <v>306951.31899999996</v>
      </c>
      <c r="FC64" s="636">
        <f t="shared" si="473"/>
        <v>322115.85550000001</v>
      </c>
      <c r="FD64" s="636">
        <f t="shared" si="473"/>
        <v>384541.16499999998</v>
      </c>
      <c r="FE64" s="636">
        <f t="shared" si="473"/>
        <v>625744.64299999992</v>
      </c>
      <c r="FF64" s="636">
        <f t="shared" si="473"/>
        <v>787462.98750000005</v>
      </c>
      <c r="FG64" s="636">
        <f t="shared" si="473"/>
        <v>397326.18900000001</v>
      </c>
      <c r="FH64" s="636">
        <f t="shared" si="473"/>
        <v>329259.59759999998</v>
      </c>
      <c r="FI64" s="636">
        <f t="shared" si="473"/>
        <v>318835.32750000001</v>
      </c>
      <c r="FJ64" s="636">
        <f t="shared" si="473"/>
        <v>377408.47770000005</v>
      </c>
      <c r="FK64" s="636">
        <f t="shared" si="473"/>
        <v>444084.07999999996</v>
      </c>
      <c r="FL64" s="636">
        <f t="shared" si="473"/>
        <v>560557.69999999995</v>
      </c>
      <c r="FM64" s="636">
        <f t="shared" si="473"/>
        <v>800996.39520000014</v>
      </c>
      <c r="FN64" s="636">
        <f t="shared" si="473"/>
        <v>471770.728</v>
      </c>
      <c r="FO64" s="636">
        <f t="shared" si="473"/>
        <v>309133.22750000004</v>
      </c>
      <c r="FP64" s="636">
        <f t="shared" si="473"/>
        <v>318573.30700000003</v>
      </c>
      <c r="FQ64" s="636">
        <f t="shared" si="473"/>
        <v>333530.12399999995</v>
      </c>
      <c r="FR64" s="636">
        <f t="shared" si="473"/>
        <v>380503.00899999996</v>
      </c>
      <c r="FS64" s="636">
        <f t="shared" si="473"/>
        <v>528080.98949999991</v>
      </c>
      <c r="FT64" s="636">
        <f t="shared" si="473"/>
        <v>713179.95799999998</v>
      </c>
      <c r="FU64" s="636">
        <f>SUM(FU2:FU31)</f>
        <v>377663.16909999994</v>
      </c>
      <c r="FV64" s="636">
        <f>SUM(FV2:FV31)</f>
        <v>351592.94750000001</v>
      </c>
      <c r="FW64" s="636">
        <f>SUM(FW2:FW31)</f>
        <v>384669.23989999999</v>
      </c>
      <c r="FX64" s="636">
        <f>SUM(FX2:FX31)</f>
        <v>390241.22119999997</v>
      </c>
      <c r="FY64" s="636">
        <f t="shared" si="473"/>
        <v>468164.49890000001</v>
      </c>
      <c r="FZ64" s="636">
        <f t="shared" si="473"/>
        <v>620393.84559999988</v>
      </c>
      <c r="GA64" s="636">
        <f t="shared" si="473"/>
        <v>810663.85030000005</v>
      </c>
      <c r="GB64" s="636">
        <f t="shared" si="473"/>
        <v>458083.02059999999</v>
      </c>
      <c r="GC64" s="636">
        <f t="shared" si="473"/>
        <v>455907.68649999995</v>
      </c>
      <c r="GD64" s="636">
        <f t="shared" si="473"/>
        <v>411866.41510000004</v>
      </c>
      <c r="GE64" s="636">
        <f t="shared" si="473"/>
        <v>405987.26299999998</v>
      </c>
      <c r="GF64" s="636">
        <f t="shared" si="473"/>
        <v>442044.97500000003</v>
      </c>
      <c r="GG64" s="636">
        <f t="shared" si="473"/>
        <v>544453.59349999996</v>
      </c>
      <c r="GH64" s="636">
        <f t="shared" si="473"/>
        <v>764757.87399999995</v>
      </c>
      <c r="GI64" s="636">
        <f t="shared" si="473"/>
        <v>403007.87399999995</v>
      </c>
      <c r="GJ64" s="636">
        <f t="shared" si="473"/>
        <v>376265.34440000006</v>
      </c>
      <c r="GK64" s="636">
        <f t="shared" si="473"/>
        <v>355803.72739999997</v>
      </c>
      <c r="GL64" s="636">
        <f t="shared" si="473"/>
        <v>378931.67929999996</v>
      </c>
      <c r="GM64" s="636">
        <f t="shared" si="473"/>
        <v>433533.85260000004</v>
      </c>
      <c r="GN64" s="636">
        <f t="shared" si="473"/>
        <v>586233.36309999996</v>
      </c>
      <c r="GO64" s="636">
        <f t="shared" si="473"/>
        <v>763616.59249999991</v>
      </c>
      <c r="GP64" s="636">
        <f t="shared" si="473"/>
        <v>389505.9571</v>
      </c>
      <c r="GQ64" s="636">
        <f t="shared" ref="GQ64:JB64" si="474">SUM(GQ2:GQ31)</f>
        <v>375269.66700000002</v>
      </c>
      <c r="GR64" s="636">
        <f t="shared" si="474"/>
        <v>364072.89609999995</v>
      </c>
      <c r="GS64" s="636">
        <f t="shared" si="474"/>
        <v>402147.19589999993</v>
      </c>
      <c r="GT64" s="636">
        <f t="shared" si="474"/>
        <v>433498.28750000003</v>
      </c>
      <c r="GU64" s="636">
        <f t="shared" si="474"/>
        <v>555879.92350000003</v>
      </c>
      <c r="GV64" s="636">
        <f t="shared" si="474"/>
        <v>713845.71330000006</v>
      </c>
      <c r="GW64" s="636">
        <f t="shared" si="474"/>
        <v>405398.61679999996</v>
      </c>
      <c r="GX64" s="636">
        <f t="shared" si="474"/>
        <v>370738.81059999997</v>
      </c>
      <c r="GY64" s="636">
        <f t="shared" si="474"/>
        <v>381079.30350000004</v>
      </c>
      <c r="GZ64" s="636">
        <f t="shared" si="474"/>
        <v>368369.83220000006</v>
      </c>
      <c r="HA64" s="636">
        <f t="shared" si="474"/>
        <v>375592.61499999999</v>
      </c>
      <c r="HB64" s="636">
        <f t="shared" si="474"/>
        <v>502384.22649999993</v>
      </c>
      <c r="HC64" s="636">
        <f t="shared" si="474"/>
        <v>723555.40070000011</v>
      </c>
      <c r="HD64" s="636">
        <f t="shared" si="474"/>
        <v>408153.23099999997</v>
      </c>
      <c r="HE64" s="636">
        <f t="shared" si="474"/>
        <v>386444.94310000003</v>
      </c>
      <c r="HF64" s="636">
        <f t="shared" si="474"/>
        <v>375063.43420000002</v>
      </c>
      <c r="HG64" s="636">
        <f t="shared" si="474"/>
        <v>398823.09460000001</v>
      </c>
      <c r="HH64" s="636">
        <f t="shared" si="474"/>
        <v>423628.28949999996</v>
      </c>
      <c r="HI64" s="636">
        <f t="shared" si="474"/>
        <v>577413.25040000002</v>
      </c>
      <c r="HJ64" s="636">
        <f t="shared" si="474"/>
        <v>745140.61070000008</v>
      </c>
      <c r="HK64" s="636">
        <f t="shared" si="474"/>
        <v>377589.84090000001</v>
      </c>
      <c r="HL64" s="636">
        <f t="shared" si="474"/>
        <v>337321.40029999998</v>
      </c>
      <c r="HM64" s="636">
        <f t="shared" si="474"/>
        <v>313284.18300000008</v>
      </c>
      <c r="HN64" s="636">
        <f t="shared" si="474"/>
        <v>353265.85519999999</v>
      </c>
      <c r="HO64" s="636">
        <f t="shared" si="474"/>
        <v>391659.76429999998</v>
      </c>
      <c r="HP64" s="636">
        <f t="shared" si="474"/>
        <v>514074.67850000004</v>
      </c>
      <c r="HQ64" s="636">
        <f t="shared" si="474"/>
        <v>729446.51340000005</v>
      </c>
      <c r="HR64" s="636">
        <f t="shared" si="474"/>
        <v>371592.82209999999</v>
      </c>
      <c r="HS64" s="636">
        <f t="shared" si="474"/>
        <v>359777.55</v>
      </c>
      <c r="HT64" s="636">
        <f t="shared" si="474"/>
        <v>332028.5172</v>
      </c>
      <c r="HU64" s="636">
        <f t="shared" si="474"/>
        <v>348365.18579999998</v>
      </c>
      <c r="HV64" s="636">
        <f t="shared" si="474"/>
        <v>397634.08850000001</v>
      </c>
      <c r="HW64" s="636">
        <f t="shared" si="474"/>
        <v>527121.68999999994</v>
      </c>
      <c r="HX64" s="636">
        <f t="shared" si="474"/>
        <v>753942.1584999999</v>
      </c>
      <c r="HY64" s="636">
        <f t="shared" si="474"/>
        <v>417907.65870000003</v>
      </c>
      <c r="HZ64" s="636">
        <f t="shared" si="474"/>
        <v>359198.12400000001</v>
      </c>
      <c r="IA64" s="636">
        <f t="shared" si="474"/>
        <v>340758.1875</v>
      </c>
      <c r="IB64" s="636">
        <f t="shared" si="474"/>
        <v>355527.37589999998</v>
      </c>
      <c r="IC64" s="636">
        <f t="shared" si="474"/>
        <v>410681.31900000002</v>
      </c>
      <c r="ID64" s="636">
        <f t="shared" si="474"/>
        <v>513196.87089999998</v>
      </c>
      <c r="IE64" s="636">
        <f t="shared" si="474"/>
        <v>781684.10609999998</v>
      </c>
      <c r="IF64" s="636">
        <f t="shared" si="474"/>
        <v>464608.14400000003</v>
      </c>
      <c r="IG64" s="636">
        <f t="shared" si="474"/>
        <v>361544.45280000003</v>
      </c>
      <c r="IH64" s="636">
        <f t="shared" si="474"/>
        <v>546280.55020000006</v>
      </c>
      <c r="II64" s="636">
        <f t="shared" si="474"/>
        <v>347841.75489999994</v>
      </c>
      <c r="IJ64" s="636">
        <f t="shared" si="474"/>
        <v>393425.93109999999</v>
      </c>
      <c r="IK64" s="636">
        <f t="shared" si="474"/>
        <v>497603.74660000007</v>
      </c>
      <c r="IL64" s="636">
        <f t="shared" si="474"/>
        <v>725063.20439999993</v>
      </c>
      <c r="IM64" s="636">
        <f t="shared" si="474"/>
        <v>391574.36430000002</v>
      </c>
      <c r="IN64" s="636">
        <f t="shared" si="474"/>
        <v>329856.61780000001</v>
      </c>
      <c r="IO64" s="636">
        <f t="shared" si="474"/>
        <v>302236.38769999996</v>
      </c>
      <c r="IP64" s="636">
        <f t="shared" si="474"/>
        <v>321299.7058</v>
      </c>
      <c r="IQ64" s="636">
        <f t="shared" si="474"/>
        <v>369935.55550000002</v>
      </c>
      <c r="IR64" s="636">
        <f t="shared" si="474"/>
        <v>483078.32189999998</v>
      </c>
      <c r="IS64" s="636">
        <f t="shared" si="474"/>
        <v>681302.5699</v>
      </c>
      <c r="IT64" s="636">
        <f t="shared" si="474"/>
        <v>405626.86950000003</v>
      </c>
      <c r="IU64" s="636">
        <f t="shared" si="474"/>
        <v>330946.90020000003</v>
      </c>
      <c r="IV64" s="636">
        <f t="shared" si="474"/>
        <v>340045.32940000005</v>
      </c>
      <c r="IW64" s="636">
        <f t="shared" si="474"/>
        <v>406011.67559999996</v>
      </c>
      <c r="IX64" s="636">
        <f t="shared" si="474"/>
        <v>427673.6067</v>
      </c>
      <c r="IY64" s="636">
        <f t="shared" si="474"/>
        <v>539233.37939999998</v>
      </c>
      <c r="IZ64" s="636">
        <f t="shared" si="474"/>
        <v>695617.14350000001</v>
      </c>
      <c r="JA64" s="636">
        <f t="shared" si="474"/>
        <v>336236.27509999997</v>
      </c>
      <c r="JB64" s="636">
        <f t="shared" si="474"/>
        <v>284551.41749999998</v>
      </c>
      <c r="JC64" s="636">
        <f t="shared" ref="JC64:LN64" si="475">SUM(JC2:JC31)</f>
        <v>275148.25970000005</v>
      </c>
      <c r="JD64" s="636">
        <f t="shared" si="475"/>
        <v>309899.12479999999</v>
      </c>
      <c r="JE64" s="636">
        <f t="shared" si="475"/>
        <v>340301.53040000005</v>
      </c>
      <c r="JF64" s="636">
        <f t="shared" si="475"/>
        <v>446691.06040000007</v>
      </c>
      <c r="JG64" s="636">
        <f t="shared" si="475"/>
        <v>634782.97439999995</v>
      </c>
      <c r="JH64" s="636">
        <f t="shared" si="475"/>
        <v>358503.74699999997</v>
      </c>
      <c r="JI64" s="636">
        <f t="shared" si="475"/>
        <v>284060.45250000001</v>
      </c>
      <c r="JJ64" s="636">
        <f t="shared" si="475"/>
        <v>281667.12660000002</v>
      </c>
      <c r="JK64" s="636">
        <f t="shared" si="475"/>
        <v>298756.63899999997</v>
      </c>
      <c r="JL64" s="636">
        <f t="shared" si="475"/>
        <v>340709.7977</v>
      </c>
      <c r="JM64" s="636">
        <f t="shared" si="475"/>
        <v>462827.65749999997</v>
      </c>
      <c r="JN64" s="636">
        <f t="shared" si="475"/>
        <v>707721.27850000001</v>
      </c>
      <c r="JO64" s="636">
        <f t="shared" si="475"/>
        <v>401702.61420000007</v>
      </c>
      <c r="JP64" s="636">
        <f t="shared" si="475"/>
        <v>343200.60250000004</v>
      </c>
      <c r="JQ64" s="636">
        <f t="shared" si="475"/>
        <v>325424.76089999999</v>
      </c>
      <c r="JR64" s="636">
        <f t="shared" si="475"/>
        <v>337942.88940000004</v>
      </c>
      <c r="JS64" s="636">
        <f t="shared" si="475"/>
        <v>400910.19520000002</v>
      </c>
      <c r="JT64" s="636">
        <f t="shared" si="475"/>
        <v>524673.17169999995</v>
      </c>
      <c r="JU64" s="636">
        <f t="shared" si="475"/>
        <v>739564.54089999991</v>
      </c>
      <c r="JV64" s="636">
        <f t="shared" si="475"/>
        <v>390869.97500000003</v>
      </c>
      <c r="JW64" s="636">
        <f t="shared" si="475"/>
        <v>319952.51030000002</v>
      </c>
      <c r="JX64" s="636">
        <f t="shared" si="475"/>
        <v>319491.26730000001</v>
      </c>
      <c r="JY64" s="636">
        <f t="shared" si="475"/>
        <v>345047.89309999999</v>
      </c>
      <c r="JZ64" s="636">
        <f t="shared" si="475"/>
        <v>416480.39439999999</v>
      </c>
      <c r="KA64" s="636">
        <f t="shared" si="475"/>
        <v>526582.71640000003</v>
      </c>
      <c r="KB64" s="636">
        <f t="shared" si="475"/>
        <v>774183.87990000017</v>
      </c>
      <c r="KC64" s="636">
        <f t="shared" si="475"/>
        <v>448129.777</v>
      </c>
      <c r="KD64" s="636">
        <f t="shared" si="475"/>
        <v>344128.74670000002</v>
      </c>
      <c r="KE64" s="636">
        <f t="shared" si="475"/>
        <v>336657.70919999998</v>
      </c>
      <c r="KF64" s="636">
        <f t="shared" si="475"/>
        <v>353125.27540000004</v>
      </c>
      <c r="KG64" s="636">
        <f t="shared" si="475"/>
        <v>413586.50190000003</v>
      </c>
      <c r="KH64" s="636">
        <f t="shared" si="475"/>
        <v>543851.2986000001</v>
      </c>
      <c r="KI64" s="636">
        <f t="shared" si="475"/>
        <v>813416.91300000006</v>
      </c>
      <c r="KJ64" s="636">
        <f t="shared" si="475"/>
        <v>466892.38630000001</v>
      </c>
      <c r="KK64" s="636">
        <f t="shared" si="475"/>
        <v>393383.51970000006</v>
      </c>
      <c r="KL64" s="636">
        <f t="shared" si="475"/>
        <v>431262.29250000004</v>
      </c>
      <c r="KM64" s="636">
        <f t="shared" si="475"/>
        <v>499218.41699999996</v>
      </c>
      <c r="KN64" s="636">
        <f t="shared" si="475"/>
        <v>613746.80810000002</v>
      </c>
      <c r="KO64" s="636">
        <f t="shared" si="475"/>
        <v>828965.87489999982</v>
      </c>
      <c r="KP64" s="636">
        <f t="shared" si="475"/>
        <v>1190284.0792</v>
      </c>
      <c r="KQ64" s="636">
        <f t="shared" si="475"/>
        <v>562692.14850000001</v>
      </c>
      <c r="KR64" s="636">
        <f t="shared" si="475"/>
        <v>639790.81850000005</v>
      </c>
      <c r="KS64" s="636">
        <f t="shared" si="475"/>
        <v>394723.6605</v>
      </c>
      <c r="KT64" s="636">
        <f t="shared" si="475"/>
        <v>378611.77799999999</v>
      </c>
      <c r="KU64" s="636">
        <f t="shared" si="475"/>
        <v>381335.33349999995</v>
      </c>
      <c r="KV64" s="636">
        <f t="shared" si="475"/>
        <v>504803.38870000001</v>
      </c>
      <c r="KW64" s="636">
        <f t="shared" si="475"/>
        <v>728300.60979999998</v>
      </c>
      <c r="KX64" s="636">
        <f t="shared" si="475"/>
        <v>436719.63699999999</v>
      </c>
      <c r="KY64" s="636">
        <f t="shared" si="475"/>
        <v>333512.09149999998</v>
      </c>
      <c r="KZ64" s="636">
        <f t="shared" si="475"/>
        <v>328687.26789999998</v>
      </c>
      <c r="LA64" s="636">
        <f t="shared" si="475"/>
        <v>368499.22499999998</v>
      </c>
      <c r="LB64" s="636">
        <f t="shared" si="475"/>
        <v>392387.41540000006</v>
      </c>
      <c r="LC64" s="636">
        <f t="shared" si="475"/>
        <v>505343.473</v>
      </c>
      <c r="LD64" s="636">
        <f t="shared" si="475"/>
        <v>753663.37049999996</v>
      </c>
      <c r="LE64" s="636">
        <f t="shared" si="475"/>
        <v>437677.598</v>
      </c>
      <c r="LF64" s="636">
        <f t="shared" si="475"/>
        <v>370729.33100000001</v>
      </c>
      <c r="LG64" s="636">
        <f t="shared" si="475"/>
        <v>431643.5845</v>
      </c>
      <c r="LH64" s="636">
        <f t="shared" si="475"/>
        <v>488425.59400000004</v>
      </c>
      <c r="LI64" s="636">
        <f t="shared" si="475"/>
        <v>576220.1165</v>
      </c>
      <c r="LJ64" s="636">
        <f t="shared" si="475"/>
        <v>748820.24829999998</v>
      </c>
      <c r="LK64" s="636">
        <f t="shared" si="475"/>
        <v>1095017.7984</v>
      </c>
      <c r="LL64" s="636">
        <f t="shared" si="475"/>
        <v>650245.08100000001</v>
      </c>
      <c r="LM64" s="636">
        <f t="shared" si="475"/>
        <v>761899.67800000007</v>
      </c>
      <c r="LN64" s="636">
        <f t="shared" si="475"/>
        <v>459105.67300000001</v>
      </c>
      <c r="LO64" s="636">
        <f t="shared" ref="LO64:NZ64" si="476">SUM(LO2:LO31)</f>
        <v>502557.76720000006</v>
      </c>
      <c r="LP64" s="636">
        <f t="shared" si="476"/>
        <v>527670.72739999997</v>
      </c>
      <c r="LQ64" s="636">
        <f t="shared" si="476"/>
        <v>652897.94299999997</v>
      </c>
      <c r="LR64" s="636">
        <f t="shared" si="476"/>
        <v>936951.38950000005</v>
      </c>
      <c r="LS64" s="636">
        <f t="shared" si="476"/>
        <v>638293.86199999996</v>
      </c>
      <c r="LT64" s="636">
        <f t="shared" si="476"/>
        <v>648855.57370000007</v>
      </c>
      <c r="LU64" s="636">
        <f t="shared" si="476"/>
        <v>603832.95570000005</v>
      </c>
      <c r="LV64" s="636">
        <f t="shared" si="476"/>
        <v>684756.18559999997</v>
      </c>
      <c r="LW64" s="636">
        <f t="shared" si="476"/>
        <v>797094.75070000009</v>
      </c>
      <c r="LX64" s="636">
        <f t="shared" si="476"/>
        <v>921047.63780000003</v>
      </c>
      <c r="LY64" s="636">
        <f t="shared" si="476"/>
        <v>1390781.0591</v>
      </c>
      <c r="LZ64" s="636">
        <f t="shared" si="476"/>
        <v>1823644.2795000002</v>
      </c>
      <c r="MA64" s="636">
        <f t="shared" si="476"/>
        <v>800409.53330000001</v>
      </c>
      <c r="MB64" s="636">
        <f t="shared" si="476"/>
        <v>741158.64199999999</v>
      </c>
      <c r="MC64" s="636">
        <f t="shared" si="476"/>
        <v>826754.94380000001</v>
      </c>
      <c r="MD64" s="636">
        <f t="shared" si="476"/>
        <v>986516.75420000008</v>
      </c>
      <c r="ME64" s="636">
        <f t="shared" si="476"/>
        <v>1125375.4619</v>
      </c>
      <c r="MF64" s="636">
        <f t="shared" si="476"/>
        <v>1747824.1879</v>
      </c>
      <c r="MG64" s="636">
        <f t="shared" si="476"/>
        <v>1246648.9463</v>
      </c>
      <c r="MH64" s="636">
        <f t="shared" si="476"/>
        <v>1090550.5218000002</v>
      </c>
      <c r="MI64" s="636">
        <f t="shared" si="476"/>
        <v>1188269.3417000002</v>
      </c>
      <c r="MJ64" s="636">
        <f t="shared" si="476"/>
        <v>1268273.0965999998</v>
      </c>
      <c r="MK64" s="636">
        <f t="shared" si="476"/>
        <v>1435846.2345</v>
      </c>
      <c r="ML64" s="636">
        <f t="shared" si="476"/>
        <v>1581368.0776</v>
      </c>
      <c r="MM64" s="636">
        <f t="shared" si="476"/>
        <v>2087839.8123999999</v>
      </c>
      <c r="MN64" s="636">
        <f t="shared" si="476"/>
        <v>1660399.1187000002</v>
      </c>
      <c r="MO64" s="636">
        <f t="shared" si="476"/>
        <v>1725980.6851999999</v>
      </c>
      <c r="MP64" s="636">
        <f t="shared" si="476"/>
        <v>1863335.6112000002</v>
      </c>
      <c r="MQ64" s="636">
        <f t="shared" si="476"/>
        <v>2007632.6181000003</v>
      </c>
      <c r="MR64" s="636">
        <f t="shared" si="476"/>
        <v>2315268.3240999999</v>
      </c>
      <c r="MS64" s="636">
        <f t="shared" si="476"/>
        <v>2775802.6500999993</v>
      </c>
      <c r="MT64" s="636">
        <f t="shared" si="476"/>
        <v>2848353.1579</v>
      </c>
      <c r="MU64" s="636">
        <f t="shared" si="476"/>
        <v>1660834.5333999998</v>
      </c>
      <c r="MV64" s="636">
        <f t="shared" si="476"/>
        <v>131000</v>
      </c>
      <c r="MW64" s="636">
        <f t="shared" si="476"/>
        <v>575827.47590000008</v>
      </c>
      <c r="MX64" s="636">
        <f t="shared" si="476"/>
        <v>564015.83150000009</v>
      </c>
      <c r="MY64" s="636">
        <f t="shared" si="476"/>
        <v>681137.98710000003</v>
      </c>
      <c r="MZ64" s="636">
        <f t="shared" si="476"/>
        <v>868711.02730000019</v>
      </c>
      <c r="NA64" s="636">
        <f t="shared" si="476"/>
        <v>961005.42369999993</v>
      </c>
      <c r="NB64" s="636">
        <f t="shared" si="476"/>
        <v>602160.50430000003</v>
      </c>
      <c r="NC64" s="636">
        <f t="shared" si="476"/>
        <v>0</v>
      </c>
      <c r="ND64" s="636">
        <f t="shared" si="476"/>
        <v>410738.5906</v>
      </c>
      <c r="NE64" s="636">
        <f t="shared" si="476"/>
        <v>412376.28649999999</v>
      </c>
      <c r="NF64" s="636">
        <f t="shared" si="476"/>
        <v>531856.93779999996</v>
      </c>
      <c r="NG64" s="636">
        <f t="shared" si="476"/>
        <v>602999.19449999998</v>
      </c>
      <c r="NH64" s="636">
        <f t="shared" si="476"/>
        <v>717027.0429</v>
      </c>
      <c r="NI64" s="636">
        <f t="shared" si="476"/>
        <v>401247.65179999999</v>
      </c>
      <c r="NJ64" s="636">
        <f t="shared" si="476"/>
        <v>353340.83100000001</v>
      </c>
      <c r="NK64" s="636">
        <f t="shared" si="476"/>
        <v>329573.45050000004</v>
      </c>
      <c r="NL64" s="636">
        <f t="shared" si="476"/>
        <v>350597.18180000002</v>
      </c>
      <c r="NM64" s="636">
        <f t="shared" si="476"/>
        <v>384443.2795</v>
      </c>
      <c r="NN64" s="636">
        <f t="shared" si="476"/>
        <v>485104.5515</v>
      </c>
      <c r="NO64" s="636">
        <f t="shared" si="476"/>
        <v>646834.96470000001</v>
      </c>
      <c r="NP64" s="636">
        <f t="shared" si="476"/>
        <v>383637.88399999996</v>
      </c>
      <c r="NQ64" s="636">
        <f t="shared" si="476"/>
        <v>325463.06050000002</v>
      </c>
      <c r="NR64" s="636">
        <f t="shared" si="476"/>
        <v>327372.61710000003</v>
      </c>
      <c r="NS64" s="636">
        <f t="shared" si="476"/>
        <v>332823.37780000002</v>
      </c>
      <c r="NT64" s="636">
        <f t="shared" si="476"/>
        <v>348762.02270000003</v>
      </c>
      <c r="NU64" s="636">
        <f t="shared" si="476"/>
        <v>424758.17209999997</v>
      </c>
      <c r="NV64" s="636">
        <f t="shared" si="476"/>
        <v>601559.01900000009</v>
      </c>
      <c r="NW64" s="636">
        <f t="shared" si="476"/>
        <v>370796.4877</v>
      </c>
      <c r="NX64" s="636">
        <f t="shared" si="476"/>
        <v>300325.01100000006</v>
      </c>
      <c r="NY64" s="636">
        <f t="shared" si="476"/>
        <v>279130.70409999997</v>
      </c>
      <c r="NZ64" s="636">
        <f t="shared" si="476"/>
        <v>300895.85389999999</v>
      </c>
      <c r="OA64" s="636">
        <f t="shared" ref="OA64:OJ64" si="477">SUM(OA2:OA31)</f>
        <v>330619.67879999999</v>
      </c>
      <c r="OB64" s="636">
        <f t="shared" si="477"/>
        <v>426818.64249999996</v>
      </c>
      <c r="OC64" s="636">
        <f t="shared" si="477"/>
        <v>619966.24180000008</v>
      </c>
      <c r="OD64" s="636">
        <f t="shared" si="477"/>
        <v>392373.21050000004</v>
      </c>
      <c r="OE64" s="636">
        <f t="shared" si="477"/>
        <v>338138.62239999999</v>
      </c>
      <c r="OF64" s="636">
        <f t="shared" si="477"/>
        <v>296135.08160000003</v>
      </c>
      <c r="OG64" s="636">
        <f t="shared" si="477"/>
        <v>308650.47930000001</v>
      </c>
      <c r="OH64" s="636">
        <f t="shared" si="477"/>
        <v>359473.27679999999</v>
      </c>
      <c r="OI64" s="636">
        <f t="shared" si="477"/>
        <v>470458.21120000002</v>
      </c>
      <c r="OJ64" s="636">
        <f t="shared" si="477"/>
        <v>689410.42009999999</v>
      </c>
    </row>
    <row r="65" spans="8:400" s="636" customFormat="1">
      <c r="H65" s="636">
        <f>SUM(H35:H63)</f>
        <v>2448134.6963640004</v>
      </c>
      <c r="O65" s="636">
        <f t="shared" ref="O65" si="478">SUM(O35:O63)</f>
        <v>2099353.0527900001</v>
      </c>
      <c r="V65" s="636">
        <f t="shared" ref="V65" si="479">SUM(V35:V63)</f>
        <v>2830285.6184736006</v>
      </c>
      <c r="AC65" s="636">
        <f t="shared" ref="AC65" si="480">SUM(AC35:AC63)</f>
        <v>2384518.3071149997</v>
      </c>
      <c r="AJ65" s="636">
        <f t="shared" ref="AJ65" si="481">SUM(AJ35:AJ63)</f>
        <v>2448417.7280850001</v>
      </c>
      <c r="AQ65" s="636">
        <f t="shared" ref="AQ65" si="482">SUM(AQ35:AQ63)</f>
        <v>2806214.5159912505</v>
      </c>
      <c r="AX65" s="636">
        <f t="shared" ref="AX65" si="483">SUM(AX35:AX63)</f>
        <v>417527.63999999996</v>
      </c>
      <c r="BE65" s="636">
        <f t="shared" ref="BE65" si="484">SUM(BE35:BE63)</f>
        <v>393427.44</v>
      </c>
      <c r="BL65" s="636">
        <f t="shared" ref="BL65" si="485">SUM(BL35:BL63)</f>
        <v>312430</v>
      </c>
      <c r="BS65" s="636">
        <f t="shared" ref="BS65" si="486">SUM(BS35:BS63)</f>
        <v>362668.17</v>
      </c>
      <c r="BZ65" s="636">
        <f t="shared" ref="BZ65" si="487">SUM(BZ35:BZ63)</f>
        <v>537842.87</v>
      </c>
      <c r="CG65" s="636">
        <f t="shared" ref="CG65" si="488">SUM(CG35:CG63)</f>
        <v>1534427.83</v>
      </c>
      <c r="CN65" s="636">
        <f t="shared" ref="CN65" si="489">SUM(CN35:CN63)</f>
        <v>2194514.06</v>
      </c>
      <c r="CU65" s="636">
        <f t="shared" ref="CU65" si="490">SUM(CU35:CU63)</f>
        <v>2713044.2956890012</v>
      </c>
      <c r="DB65" s="636">
        <f>SUM(DB35:DB63)</f>
        <v>3086184.7636956004</v>
      </c>
      <c r="DI65" s="636">
        <f t="shared" ref="DI65" si="491">SUM(DI35:DI63)</f>
        <v>3033748.2149772006</v>
      </c>
      <c r="DP65" s="636">
        <f t="shared" ref="DP65" si="492">SUM(DP35:DP63)</f>
        <v>3541372.7561688004</v>
      </c>
      <c r="DW65" s="636">
        <f t="shared" ref="DW65" si="493">SUM(DW35:DW63)</f>
        <v>3378736.8922819197</v>
      </c>
      <c r="ED65" s="636">
        <f>SUM(ED35:ED63)</f>
        <v>4013527.1386171211</v>
      </c>
      <c r="EK65" s="636">
        <f t="shared" ref="EK65" si="494">SUM(EK35:EK63)</f>
        <v>2935273.1089574406</v>
      </c>
      <c r="ER65" s="636">
        <f>SUM(ER35:ER63)</f>
        <v>2886847.3253031601</v>
      </c>
      <c r="EY65" s="636">
        <f t="shared" ref="EY65" si="495">SUM(EY35:EY63)</f>
        <v>2913857.1916960804</v>
      </c>
      <c r="FF65" s="636">
        <f t="shared" ref="FF65" si="496">SUM(FF35:FF63)</f>
        <v>3094684.0312056001</v>
      </c>
      <c r="FM65" s="636">
        <f t="shared" ref="FM65" si="497">SUM(FM35:FM63)</f>
        <v>3168077.0745745199</v>
      </c>
      <c r="FT65" s="636">
        <f t="shared" ref="FT65" si="498">SUM(FT35:FT63)</f>
        <v>2864685.8664963609</v>
      </c>
      <c r="GA65" s="636">
        <f>SUM(GA35:GA63)</f>
        <v>3231710.7550291205</v>
      </c>
      <c r="GH65" s="636">
        <f t="shared" ref="GH65" si="499">SUM(GH35:GH63)</f>
        <v>3445820.0387399998</v>
      </c>
      <c r="GO65" s="636">
        <f t="shared" ref="GO65" si="500">SUM(GO35:GO63)</f>
        <v>3226712.3916870002</v>
      </c>
      <c r="GV65" s="636">
        <f t="shared" ref="GV65" si="501">SUM(GV35:GV63)</f>
        <v>3131937.033834001</v>
      </c>
      <c r="HC65" s="636">
        <f t="shared" ref="HC65" si="502">SUM(HC35:HC63)</f>
        <v>3173887.3456740002</v>
      </c>
      <c r="HJ65" s="636">
        <f t="shared" ref="HJ65" si="503">SUM(HJ35:HJ63)</f>
        <v>3222644.8159500002</v>
      </c>
      <c r="HQ65" s="636">
        <f t="shared" ref="HQ65" si="504">SUM(HQ35:HQ63)</f>
        <v>2984000.11203</v>
      </c>
      <c r="HX65" s="636">
        <f t="shared" ref="HX65" si="505">SUM(HX35:HX63)</f>
        <v>3010670.0710800001</v>
      </c>
      <c r="IE65" s="636">
        <f t="shared" ref="IE65" si="506">SUM(IE35:IE63)</f>
        <v>3116308.5941399997</v>
      </c>
      <c r="IL65" s="636">
        <f t="shared" ref="IL65" si="507">SUM(IL35:IL63)</f>
        <v>3158072.1382350004</v>
      </c>
      <c r="IS65" s="636">
        <f t="shared" ref="IS65" si="508">SUM(IS35:IS63)</f>
        <v>2732115.3689550003</v>
      </c>
      <c r="IZ65" s="636">
        <f t="shared" ref="IZ65" si="509">SUM(IZ35:IZ63)</f>
        <v>3064783.7402700009</v>
      </c>
      <c r="JG65" s="636">
        <f t="shared" ref="JG65" si="510">SUM(JG35:JG63)</f>
        <v>2541685.9921949995</v>
      </c>
      <c r="JN65" s="636">
        <f t="shared" ref="JN65" si="511">SUM(JN35:JN63)</f>
        <v>2604834.7208099999</v>
      </c>
      <c r="JU65" s="636">
        <f t="shared" ref="JU65" si="512">SUM(JU35:JU63)</f>
        <v>2655800.8189650006</v>
      </c>
      <c r="KB65" s="636">
        <f t="shared" ref="KB65" si="513">SUM(KB35:KB63)</f>
        <v>2874111.4708950003</v>
      </c>
      <c r="KI65" s="636">
        <f t="shared" ref="KI65" si="514">SUM(KI35:KI63)</f>
        <v>3229585.0431600004</v>
      </c>
      <c r="KP65" s="636">
        <f t="shared" ref="KP65" si="515">SUM(KP35:KP63)</f>
        <v>4394148.5654850006</v>
      </c>
      <c r="KW65" s="636">
        <f>SUM(KW35:KW63)</f>
        <v>3401075.3725200002</v>
      </c>
      <c r="LD65" s="636">
        <f>SUM(LD35:LD63)</f>
        <v>2971597.2483750004</v>
      </c>
      <c r="LK65" s="636">
        <f>SUM(LK35:LK63)</f>
        <v>4048011.9863400008</v>
      </c>
      <c r="LR65" s="636">
        <f t="shared" ref="LR65" si="516">SUM(LR35:LR63)</f>
        <v>4142015.0533650019</v>
      </c>
      <c r="LY65" s="636">
        <f t="shared" ref="LY65" si="517">SUM(LY35:LY63)</f>
        <v>5570611.7042100001</v>
      </c>
      <c r="MF65" s="636">
        <f t="shared" ref="MF65" si="518">SUM(MF35:MF63)</f>
        <v>7001400.4041450024</v>
      </c>
      <c r="MM65" s="636">
        <f t="shared" ref="MM65" si="519">SUM(MM35:MM63)</f>
        <v>8887462.4093850013</v>
      </c>
      <c r="MT65" s="636">
        <f t="shared" ref="MT65" si="520">SUM(MT35:MT63)</f>
        <v>13850184.672555003</v>
      </c>
      <c r="NA65" s="636">
        <f t="shared" ref="NA65" si="521">SUM(NA35:NA63)</f>
        <v>4057068.4129500003</v>
      </c>
      <c r="NH65" s="636">
        <f>SUM(NH35:NH63)</f>
        <v>3202857.1077300003</v>
      </c>
      <c r="NO65" s="636">
        <f t="shared" ref="NO65" si="522">SUM(NO35:NO63)</f>
        <v>3121114.2606902998</v>
      </c>
      <c r="NV65" s="636">
        <f t="shared" ref="NV65" si="523">SUM(NV35:NV63)</f>
        <v>2849492.4014119506</v>
      </c>
      <c r="OC65" s="636">
        <f t="shared" ref="OC65" si="524">SUM(OC35:OC63)</f>
        <v>2607162.7532810997</v>
      </c>
      <c r="OJ65" s="636">
        <f t="shared" ref="OJ65" si="525">SUM(OJ35:OJ63)</f>
        <v>2850537.4977827999</v>
      </c>
    </row>
    <row r="66" spans="8:400">
      <c r="KW66">
        <f>KW65/$KR$67</f>
        <v>0.23354703810322702</v>
      </c>
      <c r="LD66">
        <f>LD65/$KR$67</f>
        <v>0.20405538242437163</v>
      </c>
      <c r="LK66">
        <f>LK65/$KR$67</f>
        <v>0.27797126087081692</v>
      </c>
      <c r="LR66">
        <f>LR65/$KR$67</f>
        <v>0.28442631860158446</v>
      </c>
      <c r="LY66" s="339">
        <v>0.14149999999999999</v>
      </c>
      <c r="MF66" s="339">
        <v>0.1779</v>
      </c>
      <c r="MM66" s="339">
        <v>0.2258</v>
      </c>
      <c r="MT66" s="339">
        <v>0.3518</v>
      </c>
      <c r="NA66" s="339">
        <v>0.1031</v>
      </c>
    </row>
    <row r="67" spans="8:400">
      <c r="KQ67" s="636">
        <f>'[4]Proy Ventas por Grupo'!$IW$141</f>
        <v>0</v>
      </c>
      <c r="KR67" s="108">
        <f>KW65+LD65+LK65+LR65</f>
        <v>14562699.660600003</v>
      </c>
      <c r="KV67" s="108">
        <v>4025234.5071369899</v>
      </c>
      <c r="KW67" s="108">
        <f>$KQ$67*KW66</f>
        <v>0</v>
      </c>
      <c r="KX67" s="108">
        <f>KV67-KW67</f>
        <v>4025234.5071369899</v>
      </c>
      <c r="KY67" s="108"/>
      <c r="KZ67" s="108"/>
      <c r="LA67" s="108"/>
      <c r="LB67" s="108"/>
      <c r="LC67" s="108"/>
      <c r="LD67" s="108">
        <f>$KQ$67*LD66</f>
        <v>0</v>
      </c>
      <c r="LE67" s="108"/>
      <c r="LF67" s="108"/>
      <c r="LG67" s="108"/>
      <c r="LH67" s="108"/>
      <c r="LI67" s="108"/>
      <c r="LJ67" s="108"/>
      <c r="LK67" s="108">
        <f>$KQ$67*LK66</f>
        <v>0</v>
      </c>
      <c r="LL67" s="108"/>
      <c r="LM67" s="108"/>
      <c r="LN67" s="108"/>
      <c r="LO67" s="108"/>
      <c r="LP67" s="108"/>
      <c r="LQ67" s="108"/>
      <c r="LR67" s="108">
        <f>$KQ$67*LR66</f>
        <v>0</v>
      </c>
      <c r="LY67" s="712">
        <v>5766394.4800000004</v>
      </c>
      <c r="MF67" s="712">
        <v>7249763.8099999996</v>
      </c>
      <c r="MM67" s="712">
        <v>9201780.0299999993</v>
      </c>
      <c r="MT67" s="712">
        <v>14336519.99</v>
      </c>
      <c r="NA67" s="712">
        <v>4201521.3499999996</v>
      </c>
    </row>
    <row r="68" spans="8:400">
      <c r="KQ68" s="108"/>
      <c r="KV68" s="108">
        <f>KQ67-KV67</f>
        <v>-4025234.5071369899</v>
      </c>
      <c r="LE68" t="s">
        <v>726</v>
      </c>
      <c r="LF68" s="108">
        <f>SUM(LF54:LF61)</f>
        <v>0</v>
      </c>
      <c r="LL68" t="s">
        <v>726</v>
      </c>
      <c r="LM68" s="108">
        <f>SUM(LM54:LM61)</f>
        <v>0</v>
      </c>
      <c r="LS68" t="s">
        <v>726</v>
      </c>
      <c r="LT68" s="108">
        <f>SUM(LT54:LT61)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4C29-8845-44BF-897C-D035A3082BC5}">
  <dimension ref="A1:BB28"/>
  <sheetViews>
    <sheetView topLeftCell="AS1" workbookViewId="0">
      <selection activeCell="D8" sqref="D8"/>
    </sheetView>
  </sheetViews>
  <sheetFormatPr defaultRowHeight="15"/>
  <cols>
    <col min="2" max="2" width="12.7109375" customWidth="1"/>
    <col min="3" max="51" width="12.5703125" bestFit="1" customWidth="1"/>
    <col min="52" max="52" width="13.5703125" bestFit="1" customWidth="1"/>
    <col min="53" max="54" width="12.5703125" bestFit="1" customWidth="1"/>
  </cols>
  <sheetData>
    <row r="1" spans="1:54">
      <c r="A1" s="745" t="s">
        <v>519</v>
      </c>
      <c r="B1" s="746">
        <v>45297</v>
      </c>
      <c r="C1" s="746">
        <v>45304</v>
      </c>
      <c r="D1" s="746">
        <v>45311</v>
      </c>
      <c r="E1" s="746">
        <v>45318</v>
      </c>
      <c r="F1" s="747">
        <v>45325</v>
      </c>
      <c r="G1" s="748">
        <v>45332</v>
      </c>
      <c r="H1" s="746">
        <v>45339</v>
      </c>
      <c r="I1" s="749">
        <v>45346</v>
      </c>
      <c r="J1" s="746">
        <v>45353</v>
      </c>
      <c r="K1" s="749">
        <v>45360</v>
      </c>
      <c r="L1" s="746">
        <v>45367</v>
      </c>
      <c r="M1" s="749">
        <v>45374</v>
      </c>
      <c r="N1" s="746">
        <v>45381</v>
      </c>
      <c r="O1" s="749">
        <v>45388</v>
      </c>
      <c r="P1" s="746">
        <v>45395</v>
      </c>
      <c r="Q1" s="749">
        <v>45402</v>
      </c>
      <c r="R1" s="746">
        <v>45409</v>
      </c>
      <c r="S1" s="749">
        <v>45416</v>
      </c>
      <c r="T1" s="746">
        <v>45423</v>
      </c>
      <c r="U1" s="749">
        <v>45430</v>
      </c>
      <c r="V1" s="746">
        <v>45437</v>
      </c>
      <c r="W1" s="749">
        <v>45444</v>
      </c>
      <c r="X1" s="746">
        <v>45451</v>
      </c>
      <c r="Y1" s="749">
        <v>45458</v>
      </c>
      <c r="Z1" s="746">
        <v>45465</v>
      </c>
      <c r="AA1" s="749">
        <v>45472</v>
      </c>
      <c r="AB1" s="746">
        <v>45479</v>
      </c>
      <c r="AC1" s="749">
        <v>45486</v>
      </c>
      <c r="AD1" s="746">
        <v>45493</v>
      </c>
      <c r="AE1" s="749">
        <v>45500</v>
      </c>
      <c r="AF1" s="746">
        <v>45507</v>
      </c>
      <c r="AG1" s="749">
        <v>45514</v>
      </c>
      <c r="AH1" s="746">
        <v>45521</v>
      </c>
      <c r="AI1" s="749">
        <v>45528</v>
      </c>
      <c r="AJ1" s="746">
        <v>45535</v>
      </c>
      <c r="AK1" s="749">
        <v>45542</v>
      </c>
      <c r="AL1" s="746">
        <v>45549</v>
      </c>
      <c r="AM1" s="749">
        <v>45556</v>
      </c>
      <c r="AN1" s="746">
        <v>45563</v>
      </c>
      <c r="AO1" s="749">
        <v>45570</v>
      </c>
      <c r="AP1" s="746">
        <v>45577</v>
      </c>
      <c r="AQ1" s="749">
        <v>45584</v>
      </c>
      <c r="AR1" s="746">
        <v>45591</v>
      </c>
      <c r="AS1" s="749">
        <v>45598</v>
      </c>
      <c r="AT1" s="746">
        <v>45605</v>
      </c>
      <c r="AU1" s="749">
        <v>45612</v>
      </c>
      <c r="AV1" s="746">
        <v>45619</v>
      </c>
      <c r="AW1" s="749">
        <v>45626</v>
      </c>
      <c r="AX1" s="746">
        <v>45633</v>
      </c>
      <c r="AY1" s="749">
        <v>45640</v>
      </c>
      <c r="AZ1" s="746">
        <v>45647</v>
      </c>
      <c r="BA1" s="749">
        <v>45654</v>
      </c>
      <c r="BB1" s="746">
        <v>45661</v>
      </c>
    </row>
    <row r="2" spans="1:54">
      <c r="A2" s="750" t="s">
        <v>9</v>
      </c>
      <c r="B2" s="751">
        <v>76728.151870000002</v>
      </c>
      <c r="C2" s="751">
        <v>78587.953769999993</v>
      </c>
      <c r="D2" s="751">
        <v>65067.602070000001</v>
      </c>
      <c r="E2" s="751">
        <v>62191.825019999997</v>
      </c>
      <c r="F2" s="751">
        <v>76133.787819999998</v>
      </c>
      <c r="G2" s="751">
        <v>72260.3361</v>
      </c>
      <c r="H2" s="751">
        <v>95422.099910000004</v>
      </c>
      <c r="I2" s="751">
        <v>69161.109169999996</v>
      </c>
      <c r="J2" s="751">
        <v>74881.644849999997</v>
      </c>
      <c r="K2" s="751">
        <v>68755.940499999997</v>
      </c>
      <c r="L2" s="751">
        <v>65695.880300000004</v>
      </c>
      <c r="M2" s="751">
        <v>72252.178539999994</v>
      </c>
      <c r="N2" s="751">
        <v>75572.355209999994</v>
      </c>
      <c r="O2" s="751">
        <v>71699.005069999999</v>
      </c>
      <c r="P2" s="751">
        <v>77176.654760000005</v>
      </c>
      <c r="Q2" s="751">
        <v>93030.169410000002</v>
      </c>
      <c r="R2" s="751">
        <v>123317.07919999999</v>
      </c>
      <c r="S2" s="751">
        <v>121166.7086</v>
      </c>
      <c r="T2" s="751">
        <v>121992.0512</v>
      </c>
      <c r="U2" s="751">
        <v>93065.700769999996</v>
      </c>
      <c r="V2" s="751">
        <v>85427.427330000006</v>
      </c>
      <c r="W2" s="751">
        <v>82699.064830000003</v>
      </c>
      <c r="X2" s="751">
        <v>89990.631120000005</v>
      </c>
      <c r="Y2" s="751">
        <v>112278.3977</v>
      </c>
      <c r="Z2" s="751">
        <v>103201.52959999999</v>
      </c>
      <c r="AA2" s="751">
        <v>102703.7144</v>
      </c>
      <c r="AB2" s="751">
        <v>106633.8343</v>
      </c>
      <c r="AC2" s="751">
        <v>105366.9486</v>
      </c>
      <c r="AD2" s="751">
        <v>86076.653290000002</v>
      </c>
      <c r="AE2" s="751">
        <v>79617.716950000002</v>
      </c>
      <c r="AF2" s="751">
        <v>64943.386939999997</v>
      </c>
      <c r="AG2" s="751">
        <v>83311.226479999998</v>
      </c>
      <c r="AH2" s="751">
        <v>73635.504589999997</v>
      </c>
      <c r="AI2" s="751">
        <v>80829.208499999993</v>
      </c>
      <c r="AJ2" s="751">
        <v>73549.083350000001</v>
      </c>
      <c r="AK2" s="751">
        <v>77057.969129999998</v>
      </c>
      <c r="AL2" s="751">
        <v>75283.243359999993</v>
      </c>
      <c r="AM2" s="751">
        <v>86341.50533</v>
      </c>
      <c r="AN2" s="751">
        <v>64040.234409999997</v>
      </c>
      <c r="AO2" s="751">
        <v>72442.758409999995</v>
      </c>
      <c r="AP2" s="751">
        <v>73273.326780000003</v>
      </c>
      <c r="AQ2" s="751">
        <v>96144.322629999995</v>
      </c>
      <c r="AR2" s="751">
        <v>125285.29919999999</v>
      </c>
      <c r="AS2" s="751">
        <v>125737.9387</v>
      </c>
      <c r="AT2" s="751">
        <v>92868.204670000006</v>
      </c>
      <c r="AU2" s="751">
        <v>101099.1012</v>
      </c>
      <c r="AV2" s="751">
        <v>135892.0895</v>
      </c>
      <c r="AW2" s="751">
        <v>257176.16990000001</v>
      </c>
      <c r="AX2" s="751">
        <v>209700.7543</v>
      </c>
      <c r="AY2" s="751">
        <v>270838.48810000002</v>
      </c>
      <c r="AZ2" s="751">
        <v>384448.91739999998</v>
      </c>
      <c r="BA2" s="751">
        <v>170915.747</v>
      </c>
      <c r="BB2" s="751">
        <v>86459.217380000002</v>
      </c>
    </row>
    <row r="3" spans="1:54">
      <c r="A3" s="750" t="s">
        <v>10</v>
      </c>
      <c r="B3" s="751">
        <v>81299.190700000006</v>
      </c>
      <c r="C3" s="751">
        <v>77951.614069999996</v>
      </c>
      <c r="D3" s="751">
        <v>69134.3272</v>
      </c>
      <c r="E3" s="751">
        <v>70962.467000000004</v>
      </c>
      <c r="F3" s="751">
        <v>69450.287360000002</v>
      </c>
      <c r="G3" s="751">
        <v>80068.560930000007</v>
      </c>
      <c r="H3" s="751">
        <v>94432.842709999997</v>
      </c>
      <c r="I3" s="751">
        <v>62849.024440000001</v>
      </c>
      <c r="J3" s="751">
        <v>74697.830170000001</v>
      </c>
      <c r="K3" s="751">
        <v>68574.199729999993</v>
      </c>
      <c r="L3" s="751">
        <v>71266.23487</v>
      </c>
      <c r="M3" s="751">
        <v>83405.38235</v>
      </c>
      <c r="N3" s="751">
        <v>89229.038109999994</v>
      </c>
      <c r="O3" s="751">
        <v>86719.879620000007</v>
      </c>
      <c r="P3" s="751">
        <v>96731.902830000006</v>
      </c>
      <c r="Q3" s="751">
        <v>86500.536009999996</v>
      </c>
      <c r="R3" s="751">
        <v>105058.5595</v>
      </c>
      <c r="S3" s="751">
        <v>112020.0618</v>
      </c>
      <c r="T3" s="751">
        <v>140221.85070000001</v>
      </c>
      <c r="U3" s="751">
        <v>113131.1517</v>
      </c>
      <c r="V3" s="751">
        <v>111494.1342</v>
      </c>
      <c r="W3" s="751">
        <v>98745.032760000002</v>
      </c>
      <c r="X3" s="751">
        <v>112966.4535</v>
      </c>
      <c r="Y3" s="751">
        <v>136121.12479999999</v>
      </c>
      <c r="Z3" s="751">
        <v>125279.68979999999</v>
      </c>
      <c r="AA3" s="751">
        <v>94918.659660000005</v>
      </c>
      <c r="AB3" s="751">
        <v>117509.4442</v>
      </c>
      <c r="AC3" s="751">
        <v>130632.386</v>
      </c>
      <c r="AD3" s="751">
        <v>105299.7865</v>
      </c>
      <c r="AE3" s="751">
        <v>102350.3498</v>
      </c>
      <c r="AF3" s="751">
        <v>83373.097810000007</v>
      </c>
      <c r="AG3" s="751">
        <v>74127.529500000004</v>
      </c>
      <c r="AH3" s="751">
        <v>95773.169110000003</v>
      </c>
      <c r="AI3" s="751">
        <v>90925.513760000002</v>
      </c>
      <c r="AJ3" s="751">
        <v>97727.441390000007</v>
      </c>
      <c r="AK3" s="751">
        <v>84564.470230000006</v>
      </c>
      <c r="AL3" s="751">
        <v>87452.296600000001</v>
      </c>
      <c r="AM3" s="751">
        <v>86790.671440000006</v>
      </c>
      <c r="AN3" s="751">
        <v>75268.232669999998</v>
      </c>
      <c r="AO3" s="751">
        <v>86179.851710000003</v>
      </c>
      <c r="AP3" s="751">
        <v>94347.620980000007</v>
      </c>
      <c r="AQ3" s="751">
        <v>84231.359320000003</v>
      </c>
      <c r="AR3" s="751">
        <v>115846.842</v>
      </c>
      <c r="AS3" s="751">
        <v>134744.54070000001</v>
      </c>
      <c r="AT3" s="751">
        <v>108688.44190000001</v>
      </c>
      <c r="AU3" s="751">
        <v>122392.98669999999</v>
      </c>
      <c r="AV3" s="751">
        <v>159095.02410000001</v>
      </c>
      <c r="AW3" s="751">
        <v>169124.4394</v>
      </c>
      <c r="AX3" s="751">
        <v>246502.41800000001</v>
      </c>
      <c r="AY3" s="751">
        <v>246658.30900000001</v>
      </c>
      <c r="AZ3" s="751">
        <v>413061.18109999999</v>
      </c>
      <c r="BA3" s="751">
        <v>203156.7444</v>
      </c>
      <c r="BB3" s="751">
        <v>99294.625400000004</v>
      </c>
    </row>
    <row r="4" spans="1:54">
      <c r="A4" s="750" t="s">
        <v>11</v>
      </c>
      <c r="B4" s="751">
        <v>80646.185150000005</v>
      </c>
      <c r="C4" s="751">
        <v>91951.087610000002</v>
      </c>
      <c r="D4" s="751">
        <v>84239.306249999994</v>
      </c>
      <c r="E4" s="751">
        <v>70696.689970000007</v>
      </c>
      <c r="F4" s="751">
        <v>70612.635259999995</v>
      </c>
      <c r="G4" s="751">
        <v>75423.06263</v>
      </c>
      <c r="H4" s="751">
        <v>98707.369560000006</v>
      </c>
      <c r="I4" s="751">
        <v>71442.63927</v>
      </c>
      <c r="J4" s="751">
        <v>78905.515310000003</v>
      </c>
      <c r="K4" s="751">
        <v>76370.878710000005</v>
      </c>
      <c r="L4" s="751">
        <v>77187.576289999997</v>
      </c>
      <c r="M4" s="751">
        <v>89077.966090000002</v>
      </c>
      <c r="N4" s="751">
        <v>94338.225470000005</v>
      </c>
      <c r="O4" s="751">
        <v>98545.524269999994</v>
      </c>
      <c r="P4" s="751">
        <v>83405.662530000001</v>
      </c>
      <c r="Q4" s="751">
        <v>107122.5563</v>
      </c>
      <c r="R4" s="751">
        <v>119048.86840000001</v>
      </c>
      <c r="S4" s="751">
        <v>135657.31229999999</v>
      </c>
      <c r="T4" s="751">
        <v>125634.8147</v>
      </c>
      <c r="U4" s="751">
        <v>115809.2849</v>
      </c>
      <c r="V4" s="751">
        <v>111437.0555</v>
      </c>
      <c r="W4" s="751">
        <v>107329.6713</v>
      </c>
      <c r="X4" s="751">
        <v>103501.13009999999</v>
      </c>
      <c r="Y4" s="751">
        <v>111717.92849999999</v>
      </c>
      <c r="Z4" s="751">
        <v>110969.4969</v>
      </c>
      <c r="AA4" s="751">
        <v>106108.67909999999</v>
      </c>
      <c r="AB4" s="751">
        <v>121481.71309999999</v>
      </c>
      <c r="AC4" s="751">
        <v>104533.68429999999</v>
      </c>
      <c r="AD4" s="751">
        <v>95209.548309999998</v>
      </c>
      <c r="AE4" s="751">
        <v>88899.734389999998</v>
      </c>
      <c r="AF4" s="751">
        <v>88150.70723</v>
      </c>
      <c r="AG4" s="751">
        <v>77636.231799999994</v>
      </c>
      <c r="AH4" s="751">
        <v>84260.707819999996</v>
      </c>
      <c r="AI4" s="751">
        <v>88178.470650000003</v>
      </c>
      <c r="AJ4" s="751">
        <v>80269.198879999996</v>
      </c>
      <c r="AK4" s="751">
        <v>87493.864669999995</v>
      </c>
      <c r="AL4" s="751">
        <v>107923.41770000001</v>
      </c>
      <c r="AM4" s="751">
        <v>85924.669930000004</v>
      </c>
      <c r="AN4" s="751">
        <v>84450.158030000006</v>
      </c>
      <c r="AO4" s="751">
        <v>93321.477509999997</v>
      </c>
      <c r="AP4" s="751">
        <v>106011.1707</v>
      </c>
      <c r="AQ4" s="751">
        <v>113910.42260000001</v>
      </c>
      <c r="AR4" s="751">
        <v>159580.82339999999</v>
      </c>
      <c r="AS4" s="751">
        <v>154440.13200000001</v>
      </c>
      <c r="AT4" s="751">
        <v>107469.0053</v>
      </c>
      <c r="AU4" s="751">
        <v>146218.25440000001</v>
      </c>
      <c r="AV4" s="751">
        <v>180127.00109999999</v>
      </c>
      <c r="AW4" s="751">
        <v>188061.14799999999</v>
      </c>
      <c r="AX4" s="751">
        <v>245726.37640000001</v>
      </c>
      <c r="AY4" s="751">
        <v>296360.24050000001</v>
      </c>
      <c r="AZ4" s="751">
        <v>432788.79359999998</v>
      </c>
      <c r="BA4" s="751">
        <v>194900.2089</v>
      </c>
      <c r="BB4" s="751">
        <v>97039.325870000001</v>
      </c>
    </row>
    <row r="5" spans="1:54">
      <c r="A5" s="750" t="s">
        <v>12</v>
      </c>
      <c r="B5" s="751">
        <v>63668.040910000003</v>
      </c>
      <c r="C5" s="751">
        <v>56634.233890000003</v>
      </c>
      <c r="D5" s="751">
        <v>42410.13349</v>
      </c>
      <c r="E5" s="751">
        <v>38271.892319999999</v>
      </c>
      <c r="F5" s="751">
        <v>46203.329250000003</v>
      </c>
      <c r="G5" s="751">
        <v>48006.824480000003</v>
      </c>
      <c r="H5" s="751">
        <v>58752.742129999999</v>
      </c>
      <c r="I5" s="751">
        <v>42858.899389999999</v>
      </c>
      <c r="J5" s="751">
        <v>46418.220029999997</v>
      </c>
      <c r="K5" s="751">
        <v>60612.818169999999</v>
      </c>
      <c r="L5" s="751">
        <v>60584.421179999998</v>
      </c>
      <c r="M5" s="751">
        <v>57331.261409999999</v>
      </c>
      <c r="N5" s="751">
        <v>60833.178849999997</v>
      </c>
      <c r="O5" s="751">
        <v>76000.581900000005</v>
      </c>
      <c r="P5" s="751">
        <v>64470.735240000002</v>
      </c>
      <c r="Q5" s="751">
        <v>60347.228569999999</v>
      </c>
      <c r="R5" s="751">
        <v>73391.912779999999</v>
      </c>
      <c r="S5" s="751">
        <v>72742.426819999993</v>
      </c>
      <c r="T5" s="751">
        <v>87014.21557</v>
      </c>
      <c r="U5" s="751">
        <v>74802.795599999998</v>
      </c>
      <c r="V5" s="751">
        <v>74741.150590000005</v>
      </c>
      <c r="W5" s="751">
        <v>71775.340639999995</v>
      </c>
      <c r="X5" s="751">
        <v>77915.480290000007</v>
      </c>
      <c r="Y5" s="751">
        <v>94475.524409999998</v>
      </c>
      <c r="Z5" s="751">
        <v>67869.182639999999</v>
      </c>
      <c r="AA5" s="751">
        <v>68494.584319999994</v>
      </c>
      <c r="AB5" s="751">
        <v>79339.436759999997</v>
      </c>
      <c r="AC5" s="751">
        <v>87496.162209999995</v>
      </c>
      <c r="AD5" s="751">
        <v>64593.916819999999</v>
      </c>
      <c r="AE5" s="751">
        <v>75191.854319999999</v>
      </c>
      <c r="AF5" s="751">
        <v>64740.762569999999</v>
      </c>
      <c r="AG5" s="751">
        <v>49635.75043</v>
      </c>
      <c r="AH5" s="751">
        <v>64633.868349999997</v>
      </c>
      <c r="AI5" s="751">
        <v>75814.472089999996</v>
      </c>
      <c r="AJ5" s="751">
        <v>65937.100630000001</v>
      </c>
      <c r="AK5" s="751">
        <v>62290.911359999998</v>
      </c>
      <c r="AL5" s="751">
        <v>63607.233659999998</v>
      </c>
      <c r="AM5" s="751">
        <v>50383.967920000003</v>
      </c>
      <c r="AN5" s="751">
        <v>49058.40827</v>
      </c>
      <c r="AO5" s="751">
        <v>59119.036489999999</v>
      </c>
      <c r="AP5" s="751">
        <v>70528.622529999993</v>
      </c>
      <c r="AQ5" s="751">
        <v>75559.61808</v>
      </c>
      <c r="AR5" s="751">
        <v>93515.087629999995</v>
      </c>
      <c r="AS5" s="751">
        <v>88857.057780000003</v>
      </c>
      <c r="AT5" s="751">
        <v>65674.168359999996</v>
      </c>
      <c r="AU5" s="751">
        <v>79651.434469999993</v>
      </c>
      <c r="AV5" s="751">
        <v>89348.057709999994</v>
      </c>
      <c r="AW5" s="751">
        <v>120795.10430000001</v>
      </c>
      <c r="AX5" s="751">
        <v>184251.82699999999</v>
      </c>
      <c r="AY5" s="751">
        <v>206841.23480000001</v>
      </c>
      <c r="AZ5" s="751">
        <v>386455.01890000002</v>
      </c>
      <c r="BA5" s="751">
        <v>165184.1911</v>
      </c>
      <c r="BB5" s="751">
        <v>80421.568899999998</v>
      </c>
    </row>
    <row r="6" spans="1:54">
      <c r="A6" s="750" t="s">
        <v>13</v>
      </c>
      <c r="B6" s="751">
        <v>72483.615810000003</v>
      </c>
      <c r="C6" s="751">
        <v>70951.877290000004</v>
      </c>
      <c r="D6" s="751">
        <v>53738.86778</v>
      </c>
      <c r="E6" s="751">
        <v>65381.149380000003</v>
      </c>
      <c r="F6" s="751">
        <v>63347.960850000003</v>
      </c>
      <c r="G6" s="751">
        <v>63615.475960000003</v>
      </c>
      <c r="H6" s="751">
        <v>76726.475829999996</v>
      </c>
      <c r="I6" s="751">
        <v>67428.795060000004</v>
      </c>
      <c r="J6" s="751">
        <v>61233.683299999997</v>
      </c>
      <c r="K6" s="751">
        <v>60917.233959999998</v>
      </c>
      <c r="L6" s="751">
        <v>65513.003649999999</v>
      </c>
      <c r="M6" s="751">
        <v>72189.705149999994</v>
      </c>
      <c r="N6" s="751">
        <v>77153.499899999995</v>
      </c>
      <c r="O6" s="751">
        <v>77637.384690000006</v>
      </c>
      <c r="P6" s="751">
        <v>65628.368239999996</v>
      </c>
      <c r="Q6" s="751">
        <v>76103.152069999996</v>
      </c>
      <c r="R6" s="751">
        <v>109730.5958</v>
      </c>
      <c r="S6" s="751">
        <v>102950.815</v>
      </c>
      <c r="T6" s="751">
        <v>115095.80100000001</v>
      </c>
      <c r="U6" s="751">
        <v>85766.474889999998</v>
      </c>
      <c r="V6" s="751">
        <v>82156.817049999998</v>
      </c>
      <c r="W6" s="751">
        <v>87491.393609999999</v>
      </c>
      <c r="X6" s="751">
        <v>82908.441250000003</v>
      </c>
      <c r="Y6" s="751">
        <v>96688.922340000005</v>
      </c>
      <c r="Z6" s="751">
        <v>74835.177670000005</v>
      </c>
      <c r="AA6" s="751">
        <v>75511.841780000002</v>
      </c>
      <c r="AB6" s="751">
        <v>78724.28757</v>
      </c>
      <c r="AC6" s="751">
        <v>71991.982969999997</v>
      </c>
      <c r="AD6" s="751">
        <v>65882.516740000006</v>
      </c>
      <c r="AE6" s="751">
        <v>65255.291870000001</v>
      </c>
      <c r="AF6" s="751">
        <v>63214.249770000002</v>
      </c>
      <c r="AG6" s="751">
        <v>71385.095530000006</v>
      </c>
      <c r="AH6" s="751">
        <v>76716.709820000004</v>
      </c>
      <c r="AI6" s="751">
        <v>69088.595140000005</v>
      </c>
      <c r="AJ6" s="751">
        <v>92311.710430000006</v>
      </c>
      <c r="AK6" s="751">
        <v>71017.897259999998</v>
      </c>
      <c r="AL6" s="751">
        <v>78465.510250000007</v>
      </c>
      <c r="AM6" s="751">
        <v>72130.997860000003</v>
      </c>
      <c r="AN6" s="751">
        <v>69899.023300000001</v>
      </c>
      <c r="AO6" s="751">
        <v>81809.43075</v>
      </c>
      <c r="AP6" s="751">
        <v>96792.105160000006</v>
      </c>
      <c r="AQ6" s="751">
        <v>89898.590479999999</v>
      </c>
      <c r="AR6" s="751">
        <v>140902.51620000001</v>
      </c>
      <c r="AS6" s="751">
        <v>129711.23579999999</v>
      </c>
      <c r="AT6" s="751">
        <v>93954.284140000003</v>
      </c>
      <c r="AU6" s="751">
        <v>141867.9295</v>
      </c>
      <c r="AV6" s="751">
        <v>146806.9479</v>
      </c>
      <c r="AW6" s="751">
        <v>144452.17389999999</v>
      </c>
      <c r="AX6" s="751">
        <v>218451.13440000001</v>
      </c>
      <c r="AY6" s="751">
        <v>280295.49839999998</v>
      </c>
      <c r="AZ6" s="751">
        <v>390759.65970000002</v>
      </c>
      <c r="BA6" s="751">
        <v>176771.33300000001</v>
      </c>
      <c r="BB6" s="751">
        <v>84222.124110000004</v>
      </c>
    </row>
    <row r="7" spans="1:54">
      <c r="A7" s="750" t="s">
        <v>14</v>
      </c>
      <c r="B7" s="751">
        <v>88808.754499999995</v>
      </c>
      <c r="C7" s="751">
        <v>94814.616290000005</v>
      </c>
      <c r="D7" s="751">
        <v>76686.816730000006</v>
      </c>
      <c r="E7" s="751">
        <v>80264.663050000003</v>
      </c>
      <c r="F7" s="751">
        <v>81945.527340000001</v>
      </c>
      <c r="G7" s="751">
        <v>100358.3596</v>
      </c>
      <c r="H7" s="751">
        <v>108516.3893</v>
      </c>
      <c r="I7" s="751">
        <v>72777.245259999996</v>
      </c>
      <c r="J7" s="751">
        <v>79539.397459999993</v>
      </c>
      <c r="K7" s="751">
        <v>96368.042679999999</v>
      </c>
      <c r="L7" s="751">
        <v>88196.523369999995</v>
      </c>
      <c r="M7" s="751">
        <v>98894.239369999996</v>
      </c>
      <c r="N7" s="751">
        <v>110783.4933</v>
      </c>
      <c r="O7" s="751">
        <v>97222.224300000002</v>
      </c>
      <c r="P7" s="751">
        <v>103997.39599999999</v>
      </c>
      <c r="Q7" s="751">
        <v>103331.0839</v>
      </c>
      <c r="R7" s="751">
        <v>120775.2222</v>
      </c>
      <c r="S7" s="751">
        <v>138518.86439999999</v>
      </c>
      <c r="T7" s="751">
        <v>157874.01360000001</v>
      </c>
      <c r="U7" s="751">
        <v>111688.2018</v>
      </c>
      <c r="V7" s="751">
        <v>89990.29969</v>
      </c>
      <c r="W7" s="751">
        <v>115082.1021</v>
      </c>
      <c r="X7" s="751">
        <v>99937.821410000004</v>
      </c>
      <c r="Y7" s="751">
        <v>126193.3003</v>
      </c>
      <c r="Z7" s="751">
        <v>99219.008180000004</v>
      </c>
      <c r="AA7" s="751">
        <v>118989.21980000001</v>
      </c>
      <c r="AB7" s="751">
        <v>121417.91989999999</v>
      </c>
      <c r="AC7" s="751">
        <v>123038.5255</v>
      </c>
      <c r="AD7" s="751">
        <v>94669.975550000003</v>
      </c>
      <c r="AE7" s="751">
        <v>113791.7966</v>
      </c>
      <c r="AF7" s="751">
        <v>93840.126310000007</v>
      </c>
      <c r="AG7" s="751">
        <v>99156.272540000005</v>
      </c>
      <c r="AH7" s="751">
        <v>96933.518280000004</v>
      </c>
      <c r="AI7" s="751">
        <v>99284.17598</v>
      </c>
      <c r="AJ7" s="751">
        <v>93133.288339999999</v>
      </c>
      <c r="AK7" s="751">
        <v>97332.79651</v>
      </c>
      <c r="AL7" s="751">
        <v>93030.501000000004</v>
      </c>
      <c r="AM7" s="751">
        <v>99125.996969999993</v>
      </c>
      <c r="AN7" s="751">
        <v>94823.701459999997</v>
      </c>
      <c r="AO7" s="751">
        <v>108169.3621</v>
      </c>
      <c r="AP7" s="751">
        <v>111731.5177</v>
      </c>
      <c r="AQ7" s="751">
        <v>125610.9225</v>
      </c>
      <c r="AR7" s="751">
        <v>184616.86780000001</v>
      </c>
      <c r="AS7" s="751">
        <v>154212.65760000001</v>
      </c>
      <c r="AT7" s="751">
        <v>91525.02231</v>
      </c>
      <c r="AU7" s="751">
        <v>129215.8245</v>
      </c>
      <c r="AV7" s="751">
        <v>163349.23579999999</v>
      </c>
      <c r="AW7" s="751">
        <v>323944.82770000002</v>
      </c>
      <c r="AX7" s="751">
        <v>314415.15350000001</v>
      </c>
      <c r="AY7" s="751">
        <v>383200.65120000002</v>
      </c>
      <c r="AZ7" s="751">
        <v>614968.52150000003</v>
      </c>
      <c r="BA7" s="751">
        <v>178141.3535</v>
      </c>
      <c r="BB7" s="751">
        <v>91422.696970000005</v>
      </c>
    </row>
    <row r="8" spans="1:54">
      <c r="A8" s="750" t="s">
        <v>15</v>
      </c>
      <c r="B8" s="751">
        <v>104154.3849</v>
      </c>
      <c r="C8" s="751">
        <v>106905.0707</v>
      </c>
      <c r="D8" s="751">
        <v>118515.9895</v>
      </c>
      <c r="E8" s="751">
        <v>95148.176730000007</v>
      </c>
      <c r="F8" s="751">
        <v>103739.5506</v>
      </c>
      <c r="G8" s="751">
        <v>108855.054</v>
      </c>
      <c r="H8" s="751">
        <v>132970.42610000001</v>
      </c>
      <c r="I8" s="751">
        <v>103952.2151</v>
      </c>
      <c r="J8" s="751">
        <v>102234.38340000001</v>
      </c>
      <c r="K8" s="751">
        <v>98646.617570000002</v>
      </c>
      <c r="L8" s="751">
        <v>96477.087150000007</v>
      </c>
      <c r="M8" s="751">
        <v>115308.83839999999</v>
      </c>
      <c r="N8" s="751">
        <v>113274.4777</v>
      </c>
      <c r="O8" s="751">
        <v>127675.16190000001</v>
      </c>
      <c r="P8" s="751">
        <v>110871.40270000001</v>
      </c>
      <c r="Q8" s="751">
        <v>111855.1664</v>
      </c>
      <c r="R8" s="751">
        <v>139044.95920000001</v>
      </c>
      <c r="S8" s="751">
        <v>170182.1459</v>
      </c>
      <c r="T8" s="751">
        <v>178486.2787</v>
      </c>
      <c r="U8" s="751">
        <v>131166.8836</v>
      </c>
      <c r="V8" s="751">
        <v>132614.39980000001</v>
      </c>
      <c r="W8" s="751">
        <v>121815.1072</v>
      </c>
      <c r="X8" s="751">
        <v>120541.9019</v>
      </c>
      <c r="Y8" s="751">
        <v>153695.02590000001</v>
      </c>
      <c r="Z8" s="751">
        <v>132418.83799999999</v>
      </c>
      <c r="AA8" s="751">
        <v>134518.31940000001</v>
      </c>
      <c r="AB8" s="751">
        <v>131684.07639999999</v>
      </c>
      <c r="AC8" s="751">
        <v>156060.606</v>
      </c>
      <c r="AD8" s="751">
        <v>134423.05540000001</v>
      </c>
      <c r="AE8" s="751">
        <v>116645.61289999999</v>
      </c>
      <c r="AF8" s="751">
        <v>109281.6969</v>
      </c>
      <c r="AG8" s="751">
        <v>116351.7945</v>
      </c>
      <c r="AH8" s="751">
        <v>115395.3995</v>
      </c>
      <c r="AI8" s="751">
        <v>128317.10309999999</v>
      </c>
      <c r="AJ8" s="751">
        <v>123381.87420000001</v>
      </c>
      <c r="AK8" s="751">
        <v>127342.6355</v>
      </c>
      <c r="AL8" s="751">
        <v>127223.7047</v>
      </c>
      <c r="AM8" s="751">
        <v>95950.658100000001</v>
      </c>
      <c r="AN8" s="751">
        <v>105825.3847</v>
      </c>
      <c r="AO8" s="751">
        <v>115577.7163</v>
      </c>
      <c r="AP8" s="751">
        <v>136261.80679999999</v>
      </c>
      <c r="AQ8" s="751">
        <v>150563.829</v>
      </c>
      <c r="AR8" s="751">
        <v>199209.8726</v>
      </c>
      <c r="AS8" s="751">
        <v>173408.26689999999</v>
      </c>
      <c r="AT8" s="751">
        <v>126600.34329999999</v>
      </c>
      <c r="AU8" s="751">
        <v>182222.26939999999</v>
      </c>
      <c r="AV8" s="751">
        <v>219002.3988</v>
      </c>
      <c r="AW8" s="751">
        <v>247403.85750000001</v>
      </c>
      <c r="AX8" s="751">
        <v>374780.25949999999</v>
      </c>
      <c r="AY8" s="751">
        <v>455897.0796</v>
      </c>
      <c r="AZ8" s="751">
        <v>687279.20490000001</v>
      </c>
      <c r="BA8" s="751">
        <v>253358.20989999999</v>
      </c>
      <c r="BB8" s="751">
        <v>128450.8009</v>
      </c>
    </row>
    <row r="9" spans="1:54">
      <c r="A9" s="750" t="s">
        <v>16</v>
      </c>
      <c r="B9" s="751">
        <v>104480.8876</v>
      </c>
      <c r="C9" s="751">
        <v>74133.575830000002</v>
      </c>
      <c r="D9" s="751">
        <v>74943.934529999999</v>
      </c>
      <c r="E9" s="751">
        <v>57939.392540000001</v>
      </c>
      <c r="F9" s="751">
        <v>70322.048290000006</v>
      </c>
      <c r="G9" s="751">
        <v>71234.315969999996</v>
      </c>
      <c r="H9" s="751">
        <v>82598.519360000006</v>
      </c>
      <c r="I9" s="751">
        <v>66403.888959999997</v>
      </c>
      <c r="J9" s="751">
        <v>73574.889569999999</v>
      </c>
      <c r="K9" s="751">
        <v>66269.499599999996</v>
      </c>
      <c r="L9" s="751">
        <v>58870.378550000001</v>
      </c>
      <c r="M9" s="751">
        <v>84199.362330000004</v>
      </c>
      <c r="N9" s="751">
        <v>77931.577560000005</v>
      </c>
      <c r="O9" s="751">
        <v>79519.537530000001</v>
      </c>
      <c r="P9" s="751">
        <v>71971.793229999996</v>
      </c>
      <c r="Q9" s="751">
        <v>83842.018379999994</v>
      </c>
      <c r="R9" s="751">
        <v>97684.257880000005</v>
      </c>
      <c r="S9" s="751">
        <v>105462.38499999999</v>
      </c>
      <c r="T9" s="751">
        <v>107513.4647</v>
      </c>
      <c r="U9" s="751">
        <v>104246.2792</v>
      </c>
      <c r="V9" s="751">
        <v>106160.6992</v>
      </c>
      <c r="W9" s="751">
        <v>83778.994089999993</v>
      </c>
      <c r="X9" s="751">
        <v>82060.902359999993</v>
      </c>
      <c r="Y9" s="751">
        <v>92258.708979999996</v>
      </c>
      <c r="Z9" s="751">
        <v>116895.4342</v>
      </c>
      <c r="AA9" s="751">
        <v>94517.673519999997</v>
      </c>
      <c r="AB9" s="751">
        <v>100502.84729999999</v>
      </c>
      <c r="AC9" s="751">
        <v>106666.9319</v>
      </c>
      <c r="AD9" s="751">
        <v>85616.764280000003</v>
      </c>
      <c r="AE9" s="751">
        <v>74636.344819999998</v>
      </c>
      <c r="AF9" s="751">
        <v>65081.125979999997</v>
      </c>
      <c r="AG9" s="751">
        <v>74664.493470000001</v>
      </c>
      <c r="AH9" s="751">
        <v>64714.528180000001</v>
      </c>
      <c r="AI9" s="751">
        <v>72810.469830000002</v>
      </c>
      <c r="AJ9" s="751">
        <v>79767.955690000003</v>
      </c>
      <c r="AK9" s="751">
        <v>65550.54105</v>
      </c>
      <c r="AL9" s="751">
        <v>72969.287330000006</v>
      </c>
      <c r="AM9" s="751">
        <v>57001.374129999997</v>
      </c>
      <c r="AN9" s="751">
        <v>60836.02882</v>
      </c>
      <c r="AO9" s="751">
        <v>76464.469429999997</v>
      </c>
      <c r="AP9" s="751">
        <v>67537.968760000003</v>
      </c>
      <c r="AQ9" s="751">
        <v>78516.785770000002</v>
      </c>
      <c r="AR9" s="751">
        <v>119921.7521</v>
      </c>
      <c r="AS9" s="751">
        <v>125322.2493</v>
      </c>
      <c r="AT9" s="751">
        <v>88056.536210000006</v>
      </c>
      <c r="AU9" s="751">
        <v>99693.445229999998</v>
      </c>
      <c r="AV9" s="751">
        <v>127478.5779</v>
      </c>
      <c r="AW9" s="751">
        <v>151663.06880000001</v>
      </c>
      <c r="AX9" s="751">
        <v>190738.9423</v>
      </c>
      <c r="AY9" s="751">
        <v>247973.7107</v>
      </c>
      <c r="AZ9" s="751">
        <v>349616.94270000001</v>
      </c>
      <c r="BA9" s="751">
        <v>180104.2151</v>
      </c>
      <c r="BB9" s="751">
        <v>102958.63370000001</v>
      </c>
    </row>
    <row r="10" spans="1:54">
      <c r="A10" s="750" t="s">
        <v>17</v>
      </c>
      <c r="B10" s="751">
        <v>145293.73439999999</v>
      </c>
      <c r="C10" s="751">
        <v>141585.58470000001</v>
      </c>
      <c r="D10" s="751">
        <v>119968.3913</v>
      </c>
      <c r="E10" s="751">
        <v>120928.54859999999</v>
      </c>
      <c r="F10" s="751">
        <v>133379.4222</v>
      </c>
      <c r="G10" s="751">
        <v>123730.67479999999</v>
      </c>
      <c r="H10" s="751">
        <v>186813.6452</v>
      </c>
      <c r="I10" s="751">
        <v>110669.80620000001</v>
      </c>
      <c r="J10" s="751">
        <v>117624.6853</v>
      </c>
      <c r="K10" s="751">
        <v>142572.2255</v>
      </c>
      <c r="L10" s="751">
        <v>114594.37</v>
      </c>
      <c r="M10" s="751">
        <v>136107.93359999999</v>
      </c>
      <c r="N10" s="751">
        <v>136974.60980000001</v>
      </c>
      <c r="O10" s="751">
        <v>138893.11079999999</v>
      </c>
      <c r="P10" s="751">
        <v>173199.6195</v>
      </c>
      <c r="Q10" s="751">
        <v>194203.0306</v>
      </c>
      <c r="R10" s="751">
        <v>231266.356</v>
      </c>
      <c r="S10" s="751">
        <v>192706.6329</v>
      </c>
      <c r="T10" s="751">
        <v>237905.2194</v>
      </c>
      <c r="U10" s="751">
        <v>178160.93</v>
      </c>
      <c r="V10" s="751">
        <v>168290.87890000001</v>
      </c>
      <c r="W10" s="751">
        <v>179090.17139999999</v>
      </c>
      <c r="X10" s="751">
        <v>161844.61350000001</v>
      </c>
      <c r="Y10" s="751">
        <v>224119.356</v>
      </c>
      <c r="Z10" s="751">
        <v>233265.7132</v>
      </c>
      <c r="AA10" s="751">
        <v>190821.55799999999</v>
      </c>
      <c r="AB10" s="751">
        <v>213954.5852</v>
      </c>
      <c r="AC10" s="751">
        <v>232483.0049</v>
      </c>
      <c r="AD10" s="751">
        <v>187193.0435</v>
      </c>
      <c r="AE10" s="751">
        <v>185031.33739999999</v>
      </c>
      <c r="AF10" s="751">
        <v>182391.5289</v>
      </c>
      <c r="AG10" s="751">
        <v>184992.15150000001</v>
      </c>
      <c r="AH10" s="751">
        <v>180139.88699999999</v>
      </c>
      <c r="AI10" s="751">
        <v>230363.30179999999</v>
      </c>
      <c r="AJ10" s="751">
        <v>460240.34019999998</v>
      </c>
      <c r="AK10" s="751">
        <v>156931.02050000001</v>
      </c>
      <c r="AL10" s="751">
        <v>201520.861</v>
      </c>
      <c r="AM10" s="751">
        <v>143221.63920000001</v>
      </c>
      <c r="AN10" s="751">
        <v>136940.24160000001</v>
      </c>
      <c r="AO10" s="751">
        <v>173611.36429999999</v>
      </c>
      <c r="AP10" s="751">
        <v>181225.53570000001</v>
      </c>
      <c r="AQ10" s="751">
        <v>204186.59760000001</v>
      </c>
      <c r="AR10" s="751">
        <v>324966.28629999998</v>
      </c>
      <c r="AS10" s="751">
        <v>302564.0956</v>
      </c>
      <c r="AT10" s="751">
        <v>226619.37210000001</v>
      </c>
      <c r="AU10" s="751">
        <v>310144.16960000002</v>
      </c>
      <c r="AV10" s="751">
        <v>304517.94150000002</v>
      </c>
      <c r="AW10" s="751">
        <v>440485.72029999999</v>
      </c>
      <c r="AX10" s="751">
        <v>690353.78579999995</v>
      </c>
      <c r="AY10" s="751">
        <v>802605.57350000006</v>
      </c>
      <c r="AZ10" s="751">
        <v>1289206.3600000001</v>
      </c>
      <c r="BA10" s="751">
        <v>329356.79729999998</v>
      </c>
      <c r="BB10" s="751">
        <v>202607.14319999999</v>
      </c>
    </row>
    <row r="11" spans="1:54">
      <c r="A11" s="750" t="s">
        <v>18</v>
      </c>
      <c r="B11" s="751">
        <v>114928.9764</v>
      </c>
      <c r="C11" s="751">
        <v>111677.6185</v>
      </c>
      <c r="D11" s="751">
        <v>95858.520910000007</v>
      </c>
      <c r="E11" s="751">
        <v>78404.223840000006</v>
      </c>
      <c r="F11" s="751">
        <v>98218.398019999993</v>
      </c>
      <c r="G11" s="751">
        <v>94745.884690000006</v>
      </c>
      <c r="H11" s="751">
        <v>121533.81080000001</v>
      </c>
      <c r="I11" s="751">
        <v>84040.072060000006</v>
      </c>
      <c r="J11" s="751">
        <v>90046.913029999996</v>
      </c>
      <c r="K11" s="751">
        <v>99782.497380000001</v>
      </c>
      <c r="L11" s="751">
        <v>93622.621199999994</v>
      </c>
      <c r="M11" s="751">
        <v>93866.835349999994</v>
      </c>
      <c r="N11" s="751">
        <v>92168.695040000006</v>
      </c>
      <c r="O11" s="751">
        <v>106241.11</v>
      </c>
      <c r="P11" s="751">
        <v>129323.9829</v>
      </c>
      <c r="Q11" s="751">
        <v>113663.4071</v>
      </c>
      <c r="R11" s="751">
        <v>124363.6602</v>
      </c>
      <c r="S11" s="751">
        <v>136819.43220000001</v>
      </c>
      <c r="T11" s="751">
        <v>151980.06570000001</v>
      </c>
      <c r="U11" s="751">
        <v>104667.52009999999</v>
      </c>
      <c r="V11" s="751">
        <v>113934.82</v>
      </c>
      <c r="W11" s="751">
        <v>124118.80409999999</v>
      </c>
      <c r="X11" s="751">
        <v>117877.39449999999</v>
      </c>
      <c r="Y11" s="751">
        <v>113467.6862</v>
      </c>
      <c r="Z11" s="751">
        <v>122267.7371</v>
      </c>
      <c r="AA11" s="751">
        <v>120186.4823</v>
      </c>
      <c r="AB11" s="751">
        <v>152325.7494</v>
      </c>
      <c r="AC11" s="751">
        <v>142510.95509999999</v>
      </c>
      <c r="AD11" s="751">
        <v>128848.60860000001</v>
      </c>
      <c r="AE11" s="751">
        <v>125330.00229999999</v>
      </c>
      <c r="AF11" s="751">
        <v>124705.05409999999</v>
      </c>
      <c r="AG11" s="751">
        <v>126883.66280000001</v>
      </c>
      <c r="AH11" s="751">
        <v>118050.2599</v>
      </c>
      <c r="AI11" s="751">
        <v>132763.76389999999</v>
      </c>
      <c r="AJ11" s="751">
        <v>111756.4892</v>
      </c>
      <c r="AK11" s="751">
        <v>88593.109259999997</v>
      </c>
      <c r="AL11" s="751">
        <v>109590.7592</v>
      </c>
      <c r="AM11" s="751">
        <v>91505.183669999999</v>
      </c>
      <c r="AN11" s="751">
        <v>94600.850409999999</v>
      </c>
      <c r="AO11" s="751">
        <v>112375.8201</v>
      </c>
      <c r="AP11" s="751">
        <v>108322.8652</v>
      </c>
      <c r="AQ11" s="751">
        <v>116789.07120000001</v>
      </c>
      <c r="AR11" s="751">
        <v>195050.66990000001</v>
      </c>
      <c r="AS11" s="751">
        <v>167452.36259999999</v>
      </c>
      <c r="AT11" s="751">
        <v>144703.2697</v>
      </c>
      <c r="AU11" s="751">
        <v>172552.0773</v>
      </c>
      <c r="AV11" s="751">
        <v>178426.99840000001</v>
      </c>
      <c r="AW11" s="751">
        <v>219451.72810000001</v>
      </c>
      <c r="AX11" s="751">
        <v>321975.29979999998</v>
      </c>
      <c r="AY11" s="751">
        <v>351286.22850000003</v>
      </c>
      <c r="AZ11" s="751">
        <v>666215.70860000001</v>
      </c>
      <c r="BA11" s="751">
        <v>265887.52529999998</v>
      </c>
      <c r="BB11" s="751">
        <v>129519.2804</v>
      </c>
    </row>
    <row r="12" spans="1:54">
      <c r="A12" s="750" t="s">
        <v>19</v>
      </c>
      <c r="B12" s="751">
        <v>129295.09849999999</v>
      </c>
      <c r="C12" s="751">
        <v>121859.05379999999</v>
      </c>
      <c r="D12" s="751">
        <v>92372.756510000007</v>
      </c>
      <c r="E12" s="751">
        <v>94882.399699999994</v>
      </c>
      <c r="F12" s="751">
        <v>97637.224069999997</v>
      </c>
      <c r="G12" s="751">
        <v>125437.3662</v>
      </c>
      <c r="H12" s="751">
        <v>153323.72440000001</v>
      </c>
      <c r="I12" s="751">
        <v>102794.7396</v>
      </c>
      <c r="J12" s="751">
        <v>86055.34938</v>
      </c>
      <c r="K12" s="751">
        <v>109718.038</v>
      </c>
      <c r="L12" s="751">
        <v>91112.326830000005</v>
      </c>
      <c r="M12" s="751">
        <v>127114.0373</v>
      </c>
      <c r="N12" s="751">
        <v>124030.12360000001</v>
      </c>
      <c r="O12" s="751">
        <v>170802.2463</v>
      </c>
      <c r="P12" s="751">
        <v>147637.46770000001</v>
      </c>
      <c r="Q12" s="751">
        <v>134035.28</v>
      </c>
      <c r="R12" s="751">
        <v>168350.34880000001</v>
      </c>
      <c r="S12" s="751">
        <v>177806.595</v>
      </c>
      <c r="T12" s="751">
        <v>203163.68960000001</v>
      </c>
      <c r="U12" s="751">
        <v>156945.91380000001</v>
      </c>
      <c r="V12" s="751">
        <v>156991.57670000001</v>
      </c>
      <c r="W12" s="751">
        <v>164303.35990000001</v>
      </c>
      <c r="X12" s="751">
        <v>158699.37849999999</v>
      </c>
      <c r="Y12" s="751">
        <v>176175.31140000001</v>
      </c>
      <c r="Z12" s="751">
        <v>157834.75210000001</v>
      </c>
      <c r="AA12" s="751">
        <v>135024.10870000001</v>
      </c>
      <c r="AB12" s="751">
        <v>159901.19779999999</v>
      </c>
      <c r="AC12" s="751">
        <v>139190.4198</v>
      </c>
      <c r="AD12" s="751">
        <v>148742.2236</v>
      </c>
      <c r="AE12" s="751">
        <v>133899.41940000001</v>
      </c>
      <c r="AF12" s="751">
        <v>130428.62330000001</v>
      </c>
      <c r="AG12" s="751">
        <v>140306.6096</v>
      </c>
      <c r="AH12" s="751">
        <v>146870.01459999999</v>
      </c>
      <c r="AI12" s="751">
        <v>168000.58360000001</v>
      </c>
      <c r="AJ12" s="751">
        <v>138981.48389999999</v>
      </c>
      <c r="AK12" s="751">
        <v>127451.1744</v>
      </c>
      <c r="AL12" s="751">
        <v>134133.2421</v>
      </c>
      <c r="AM12" s="751">
        <v>103893.624</v>
      </c>
      <c r="AN12" s="751">
        <v>106669.44749999999</v>
      </c>
      <c r="AO12" s="751">
        <v>147299.929</v>
      </c>
      <c r="AP12" s="751">
        <v>187168.7384</v>
      </c>
      <c r="AQ12" s="751">
        <v>199626.71660000001</v>
      </c>
      <c r="AR12" s="751">
        <v>334352.78220000002</v>
      </c>
      <c r="AS12" s="751">
        <v>213720.89420000001</v>
      </c>
      <c r="AT12" s="751">
        <v>180847.85029999999</v>
      </c>
      <c r="AU12" s="751">
        <v>233107.01490000001</v>
      </c>
      <c r="AV12" s="751">
        <v>330389.21960000001</v>
      </c>
      <c r="AW12" s="751">
        <v>449252.44799999997</v>
      </c>
      <c r="AX12" s="751">
        <v>624246.88289999997</v>
      </c>
      <c r="AY12" s="751">
        <v>739553.90740000003</v>
      </c>
      <c r="AZ12" s="751">
        <v>1164293.2620000001</v>
      </c>
      <c r="BA12" s="751">
        <v>256820.81159999999</v>
      </c>
      <c r="BB12" s="751">
        <v>127036.40270000001</v>
      </c>
    </row>
    <row r="13" spans="1:54">
      <c r="A13" s="750" t="s">
        <v>20</v>
      </c>
      <c r="B13" s="751">
        <v>66280.063099999999</v>
      </c>
      <c r="C13" s="751">
        <v>57270.573600000003</v>
      </c>
      <c r="D13" s="751">
        <v>59257.994740000002</v>
      </c>
      <c r="E13" s="751">
        <v>38537.669349999996</v>
      </c>
      <c r="F13" s="751">
        <v>51433.894820000001</v>
      </c>
      <c r="G13" s="751">
        <v>70018.91102</v>
      </c>
      <c r="H13" s="751">
        <v>87853.391170000003</v>
      </c>
      <c r="I13" s="751">
        <v>59934.72623</v>
      </c>
      <c r="J13" s="751">
        <v>49099.686309999997</v>
      </c>
      <c r="K13" s="751">
        <v>67547.364379999999</v>
      </c>
      <c r="L13" s="751">
        <v>57901.473080000003</v>
      </c>
      <c r="M13" s="751">
        <v>61012.647859999997</v>
      </c>
      <c r="N13" s="751">
        <v>53711.212480000002</v>
      </c>
      <c r="O13" s="751">
        <v>81971.902029999997</v>
      </c>
      <c r="P13" s="751">
        <v>90194.417270000005</v>
      </c>
      <c r="Q13" s="751">
        <v>72872.548360000001</v>
      </c>
      <c r="R13" s="751">
        <v>85040.033920000002</v>
      </c>
      <c r="S13" s="751">
        <v>99249.081550000003</v>
      </c>
      <c r="T13" s="751">
        <v>111660.80409999999</v>
      </c>
      <c r="U13" s="751">
        <v>71818.720459999997</v>
      </c>
      <c r="V13" s="751">
        <v>72480.833540000007</v>
      </c>
      <c r="W13" s="751">
        <v>86187.715800000005</v>
      </c>
      <c r="X13" s="751">
        <v>71966.759760000001</v>
      </c>
      <c r="Y13" s="751">
        <v>92107.20001</v>
      </c>
      <c r="Z13" s="751">
        <v>82599.727480000001</v>
      </c>
      <c r="AA13" s="751">
        <v>74093.581139999995</v>
      </c>
      <c r="AB13" s="751">
        <v>92336.172210000004</v>
      </c>
      <c r="AC13" s="751">
        <v>93996.078769999993</v>
      </c>
      <c r="AD13" s="751">
        <v>78991.630409999998</v>
      </c>
      <c r="AE13" s="751">
        <v>74047.823480000006</v>
      </c>
      <c r="AF13" s="751">
        <v>77970.54019</v>
      </c>
      <c r="AG13" s="751">
        <v>72642.236480000007</v>
      </c>
      <c r="AH13" s="751">
        <v>77372.358949999994</v>
      </c>
      <c r="AI13" s="751">
        <v>83769.835189999998</v>
      </c>
      <c r="AJ13" s="751">
        <v>68026.190050000005</v>
      </c>
      <c r="AK13" s="751">
        <v>68300.961850000007</v>
      </c>
      <c r="AL13" s="751">
        <v>69504.126610000007</v>
      </c>
      <c r="AM13" s="751">
        <v>46132.477830000003</v>
      </c>
      <c r="AN13" s="751">
        <v>61998.780180000002</v>
      </c>
      <c r="AO13" s="751">
        <v>56299.335570000003</v>
      </c>
      <c r="AP13" s="751">
        <v>75529.59607</v>
      </c>
      <c r="AQ13" s="751">
        <v>86499.175539999997</v>
      </c>
      <c r="AR13" s="751">
        <v>145617.12599999999</v>
      </c>
      <c r="AS13" s="751">
        <v>111470.5572</v>
      </c>
      <c r="AT13" s="751">
        <v>75249.448650000006</v>
      </c>
      <c r="AU13" s="751">
        <v>123331.29210000001</v>
      </c>
      <c r="AV13" s="751">
        <v>124882.3193</v>
      </c>
      <c r="AW13" s="751">
        <v>160336.08609999999</v>
      </c>
      <c r="AX13" s="751">
        <v>256403.20559999999</v>
      </c>
      <c r="AY13" s="751">
        <v>278135.78169999999</v>
      </c>
      <c r="AZ13" s="751">
        <v>573966.90289999999</v>
      </c>
      <c r="BA13" s="751">
        <v>142226.1067</v>
      </c>
      <c r="BB13" s="751">
        <v>73424.678480000002</v>
      </c>
    </row>
    <row r="14" spans="1:54">
      <c r="A14" s="750" t="s">
        <v>21</v>
      </c>
      <c r="B14" s="751">
        <v>96318.318299999999</v>
      </c>
      <c r="C14" s="751">
        <v>75724.425090000004</v>
      </c>
      <c r="D14" s="751">
        <v>66229.523539999995</v>
      </c>
      <c r="E14" s="751">
        <v>58736.72363</v>
      </c>
      <c r="F14" s="751">
        <v>53758.590629999999</v>
      </c>
      <c r="G14" s="751">
        <v>76228.505139999994</v>
      </c>
      <c r="H14" s="751">
        <v>76280.864480000004</v>
      </c>
      <c r="I14" s="751">
        <v>77431.655780000001</v>
      </c>
      <c r="J14" s="751">
        <v>67226.041899999997</v>
      </c>
      <c r="K14" s="751">
        <v>69209.156539999996</v>
      </c>
      <c r="L14" s="751">
        <v>69171.672510000004</v>
      </c>
      <c r="M14" s="751">
        <v>68395.866599999994</v>
      </c>
      <c r="N14" s="751">
        <v>72455.501019999996</v>
      </c>
      <c r="O14" s="751">
        <v>91507.612999999998</v>
      </c>
      <c r="P14" s="751">
        <v>79728.607340000002</v>
      </c>
      <c r="Q14" s="751">
        <v>79961.928719999996</v>
      </c>
      <c r="R14" s="751">
        <v>95732.434800000003</v>
      </c>
      <c r="S14" s="751">
        <v>93648.246719999996</v>
      </c>
      <c r="T14" s="751">
        <v>121436.1045</v>
      </c>
      <c r="U14" s="751">
        <v>93437.85398</v>
      </c>
      <c r="V14" s="751">
        <v>94582.852979999996</v>
      </c>
      <c r="W14" s="751">
        <v>98608.043850000002</v>
      </c>
      <c r="X14" s="751">
        <v>100997.245</v>
      </c>
      <c r="Y14" s="751">
        <v>96917.894539999994</v>
      </c>
      <c r="Z14" s="751">
        <v>123462.72139999999</v>
      </c>
      <c r="AA14" s="751">
        <v>99715.684200000003</v>
      </c>
      <c r="AB14" s="751">
        <v>111630.2127</v>
      </c>
      <c r="AC14" s="751">
        <v>111616.4305</v>
      </c>
      <c r="AD14" s="751">
        <v>91348.301900000006</v>
      </c>
      <c r="AE14" s="751">
        <v>67816.554959999994</v>
      </c>
      <c r="AF14" s="751">
        <v>82296.228969999996</v>
      </c>
      <c r="AG14" s="751">
        <v>67085.92697</v>
      </c>
      <c r="AH14" s="751">
        <v>73473.032659999997</v>
      </c>
      <c r="AI14" s="751">
        <v>68335.001940000002</v>
      </c>
      <c r="AJ14" s="751">
        <v>71362.049859999999</v>
      </c>
      <c r="AK14" s="751">
        <v>73904.568960000004</v>
      </c>
      <c r="AL14" s="751">
        <v>80752.908909999998</v>
      </c>
      <c r="AM14" s="751">
        <v>70571.040479999996</v>
      </c>
      <c r="AN14" s="751">
        <v>75716.244120000003</v>
      </c>
      <c r="AO14" s="751">
        <v>77505.980580000003</v>
      </c>
      <c r="AP14" s="751">
        <v>84545.435700000002</v>
      </c>
      <c r="AQ14" s="751">
        <v>106877.19010000001</v>
      </c>
      <c r="AR14" s="751">
        <v>122223.05439999999</v>
      </c>
      <c r="AS14" s="751">
        <v>107292.87940000001</v>
      </c>
      <c r="AT14" s="751">
        <v>98501.641210000002</v>
      </c>
      <c r="AU14" s="751">
        <v>116835.23940000001</v>
      </c>
      <c r="AV14" s="751">
        <v>142982.84289999999</v>
      </c>
      <c r="AW14" s="751">
        <v>147853.38070000001</v>
      </c>
      <c r="AX14" s="751">
        <v>211915.08979999999</v>
      </c>
      <c r="AY14" s="751">
        <v>237527.87340000001</v>
      </c>
      <c r="AZ14" s="751">
        <v>418471.8518</v>
      </c>
      <c r="BA14" s="751">
        <v>190699.11610000001</v>
      </c>
      <c r="BB14" s="751">
        <v>102036.9422</v>
      </c>
    </row>
    <row r="15" spans="1:54">
      <c r="A15" s="750" t="s">
        <v>22</v>
      </c>
      <c r="B15" s="751">
        <v>95991.815530000007</v>
      </c>
      <c r="C15" s="751">
        <v>90678.408200000005</v>
      </c>
      <c r="D15" s="751">
        <v>94696.599440000005</v>
      </c>
      <c r="E15" s="751">
        <v>93819.291580000005</v>
      </c>
      <c r="F15" s="751">
        <v>79911.418510000003</v>
      </c>
      <c r="G15" s="751">
        <v>97551.008119999999</v>
      </c>
      <c r="H15" s="751">
        <v>130774.6762</v>
      </c>
      <c r="I15" s="751">
        <v>70509.083499999993</v>
      </c>
      <c r="J15" s="751">
        <v>93676.417449999994</v>
      </c>
      <c r="K15" s="751">
        <v>111919.3731</v>
      </c>
      <c r="L15" s="751">
        <v>105173.3829</v>
      </c>
      <c r="M15" s="751">
        <v>93357.961200000005</v>
      </c>
      <c r="N15" s="751">
        <v>104279.4455</v>
      </c>
      <c r="O15" s="751">
        <v>106055.9615</v>
      </c>
      <c r="P15" s="751">
        <v>98135.196309999999</v>
      </c>
      <c r="Q15" s="751">
        <v>117016.28019999999</v>
      </c>
      <c r="R15" s="751">
        <v>129104.12239999999</v>
      </c>
      <c r="S15" s="751">
        <v>115098.1093</v>
      </c>
      <c r="T15" s="751">
        <v>122290.0021</v>
      </c>
      <c r="U15" s="751">
        <v>101340.9727</v>
      </c>
      <c r="V15" s="751">
        <v>79905.632589999994</v>
      </c>
      <c r="W15" s="751">
        <v>116066.13920000001</v>
      </c>
      <c r="X15" s="751">
        <v>91816.712889999995</v>
      </c>
      <c r="Y15" s="751">
        <v>108450.8027</v>
      </c>
      <c r="Z15" s="751">
        <v>95697.848639999997</v>
      </c>
      <c r="AA15" s="751">
        <v>89065.629000000001</v>
      </c>
      <c r="AB15" s="751">
        <v>108849.51059999999</v>
      </c>
      <c r="AC15" s="751">
        <v>98527.806930000006</v>
      </c>
      <c r="AD15" s="751">
        <v>86299.767770000006</v>
      </c>
      <c r="AE15" s="751">
        <v>99124.296650000004</v>
      </c>
      <c r="AF15" s="751">
        <v>85010.029509999993</v>
      </c>
      <c r="AG15" s="751">
        <v>69510.330790000007</v>
      </c>
      <c r="AH15" s="751">
        <v>79399.22507</v>
      </c>
      <c r="AI15" s="751">
        <v>83288.180819999994</v>
      </c>
      <c r="AJ15" s="751">
        <v>88518.394190000006</v>
      </c>
      <c r="AK15" s="751">
        <v>85743.38695</v>
      </c>
      <c r="AL15" s="751">
        <v>104721.5214</v>
      </c>
      <c r="AM15" s="751">
        <v>84168.418869999994</v>
      </c>
      <c r="AN15" s="751">
        <v>85808.0484</v>
      </c>
      <c r="AO15" s="751">
        <v>80797.940990000003</v>
      </c>
      <c r="AP15" s="751">
        <v>97126.966010000004</v>
      </c>
      <c r="AQ15" s="751">
        <v>108432.561</v>
      </c>
      <c r="AR15" s="751">
        <v>144245.35130000001</v>
      </c>
      <c r="AS15" s="751">
        <v>142389.76029999999</v>
      </c>
      <c r="AT15" s="751">
        <v>105752.1828</v>
      </c>
      <c r="AU15" s="751">
        <v>140402.20269999999</v>
      </c>
      <c r="AV15" s="751">
        <v>177183.53349999999</v>
      </c>
      <c r="AW15" s="751">
        <v>215446.20939999999</v>
      </c>
      <c r="AX15" s="751">
        <v>278158.53950000001</v>
      </c>
      <c r="AY15" s="751">
        <v>382786.45899999997</v>
      </c>
      <c r="AZ15" s="751">
        <v>628000.78460000001</v>
      </c>
      <c r="BA15" s="751">
        <v>229733.32149999999</v>
      </c>
      <c r="BB15" s="751">
        <v>113651.3934</v>
      </c>
    </row>
    <row r="16" spans="1:54">
      <c r="A16" s="750" t="s">
        <v>23</v>
      </c>
      <c r="B16" s="751">
        <v>100889.35709999999</v>
      </c>
      <c r="C16" s="751">
        <v>96405.465559999997</v>
      </c>
      <c r="D16" s="751">
        <v>88886.992119999995</v>
      </c>
      <c r="E16" s="751">
        <v>83985.541469999996</v>
      </c>
      <c r="F16" s="751">
        <v>89210.201749999993</v>
      </c>
      <c r="G16" s="751">
        <v>89574.565000000002</v>
      </c>
      <c r="H16" s="751">
        <v>106205.89449999999</v>
      </c>
      <c r="I16" s="751">
        <v>88575.28155</v>
      </c>
      <c r="J16" s="751">
        <v>85565.176900000006</v>
      </c>
      <c r="K16" s="751">
        <v>94288.246759999995</v>
      </c>
      <c r="L16" s="751">
        <v>94589.254910000003</v>
      </c>
      <c r="M16" s="751">
        <v>107724.569</v>
      </c>
      <c r="N16" s="751">
        <v>107517.8389</v>
      </c>
      <c r="O16" s="751">
        <v>111988.6618</v>
      </c>
      <c r="P16" s="751">
        <v>102090.4424</v>
      </c>
      <c r="Q16" s="751">
        <v>104467.4039</v>
      </c>
      <c r="R16" s="751">
        <v>138339.38639999999</v>
      </c>
      <c r="S16" s="751">
        <v>133748.1152</v>
      </c>
      <c r="T16" s="751">
        <v>166522.5803</v>
      </c>
      <c r="U16" s="751">
        <v>121898.4421</v>
      </c>
      <c r="V16" s="751">
        <v>124788.90820000001</v>
      </c>
      <c r="W16" s="751">
        <v>120937.2366</v>
      </c>
      <c r="X16" s="751">
        <v>112396.87089999999</v>
      </c>
      <c r="Y16" s="751">
        <v>118404.82799999999</v>
      </c>
      <c r="Z16" s="751">
        <v>139947.58059999999</v>
      </c>
      <c r="AA16" s="751">
        <v>114291.3026</v>
      </c>
      <c r="AB16" s="751">
        <v>123176.79090000001</v>
      </c>
      <c r="AC16" s="751">
        <v>115812.3486</v>
      </c>
      <c r="AD16" s="751">
        <v>94742.829249999995</v>
      </c>
      <c r="AE16" s="751">
        <v>96895.428589999996</v>
      </c>
      <c r="AF16" s="751">
        <v>100252.3907</v>
      </c>
      <c r="AG16" s="751">
        <v>86634.411179999996</v>
      </c>
      <c r="AH16" s="751">
        <v>97196.238849999994</v>
      </c>
      <c r="AI16" s="751">
        <v>90292.91029</v>
      </c>
      <c r="AJ16" s="751">
        <v>90378.179250000001</v>
      </c>
      <c r="AK16" s="751">
        <v>83733.108779999995</v>
      </c>
      <c r="AL16" s="751">
        <v>101934.15119999999</v>
      </c>
      <c r="AM16" s="751">
        <v>81562.331649999993</v>
      </c>
      <c r="AN16" s="751">
        <v>96767.008849999998</v>
      </c>
      <c r="AO16" s="751">
        <v>109725.85550000001</v>
      </c>
      <c r="AP16" s="751">
        <v>124950.43829999999</v>
      </c>
      <c r="AQ16" s="751">
        <v>125806.0655</v>
      </c>
      <c r="AR16" s="751">
        <v>169273.31280000001</v>
      </c>
      <c r="AS16" s="751">
        <v>168033.17300000001</v>
      </c>
      <c r="AT16" s="751">
        <v>127268.3302</v>
      </c>
      <c r="AU16" s="751">
        <v>158612.0551</v>
      </c>
      <c r="AV16" s="751">
        <v>176683.74470000001</v>
      </c>
      <c r="AW16" s="751">
        <v>196669.28899999999</v>
      </c>
      <c r="AX16" s="751">
        <v>245986.9534</v>
      </c>
      <c r="AY16" s="751">
        <v>267823.07750000001</v>
      </c>
      <c r="AZ16" s="751">
        <v>435465.1127</v>
      </c>
      <c r="BA16" s="751">
        <v>151280.30369999999</v>
      </c>
      <c r="BB16" s="751">
        <v>115362.78109999999</v>
      </c>
    </row>
    <row r="17" spans="1:54">
      <c r="A17" s="750" t="s">
        <v>24</v>
      </c>
      <c r="B17" s="751">
        <v>138110.6734</v>
      </c>
      <c r="C17" s="751">
        <v>130767.8097</v>
      </c>
      <c r="D17" s="751">
        <v>119387.43060000001</v>
      </c>
      <c r="E17" s="751">
        <v>108437.0282</v>
      </c>
      <c r="F17" s="751">
        <v>101124.2678</v>
      </c>
      <c r="G17" s="751">
        <v>114270.3459</v>
      </c>
      <c r="H17" s="751">
        <v>147045.06049999999</v>
      </c>
      <c r="I17" s="751">
        <v>109750.7328</v>
      </c>
      <c r="J17" s="751">
        <v>109962.3982</v>
      </c>
      <c r="K17" s="751">
        <v>119367.337</v>
      </c>
      <c r="L17" s="751">
        <v>103718.32090000001</v>
      </c>
      <c r="M17" s="751">
        <v>134965.23850000001</v>
      </c>
      <c r="N17" s="751">
        <v>143446.853</v>
      </c>
      <c r="O17" s="751">
        <v>148887.71720000001</v>
      </c>
      <c r="P17" s="751">
        <v>150790.6715</v>
      </c>
      <c r="Q17" s="751">
        <v>162002.4368</v>
      </c>
      <c r="R17" s="751">
        <v>170375.08480000001</v>
      </c>
      <c r="S17" s="751">
        <v>208566.878</v>
      </c>
      <c r="T17" s="751">
        <v>218463.068</v>
      </c>
      <c r="U17" s="751">
        <v>194771.97719999999</v>
      </c>
      <c r="V17" s="751">
        <v>154078.27919999999</v>
      </c>
      <c r="W17" s="751">
        <v>161571.57269999999</v>
      </c>
      <c r="X17" s="751">
        <v>147558.3431</v>
      </c>
      <c r="Y17" s="751">
        <v>188157.05069999999</v>
      </c>
      <c r="Z17" s="751">
        <v>186475.64290000001</v>
      </c>
      <c r="AA17" s="751">
        <v>169560.17920000001</v>
      </c>
      <c r="AB17" s="751">
        <v>155156.5748</v>
      </c>
      <c r="AC17" s="751">
        <v>176365.16140000001</v>
      </c>
      <c r="AD17" s="751">
        <v>144209.35709999999</v>
      </c>
      <c r="AE17" s="751">
        <v>120388.47199999999</v>
      </c>
      <c r="AF17" s="751">
        <v>125020.374</v>
      </c>
      <c r="AG17" s="751">
        <v>124448.8884</v>
      </c>
      <c r="AH17" s="751">
        <v>135281.50260000001</v>
      </c>
      <c r="AI17" s="751">
        <v>121692.6271</v>
      </c>
      <c r="AJ17" s="751">
        <v>119673.8269</v>
      </c>
      <c r="AK17" s="751">
        <v>112158.7424</v>
      </c>
      <c r="AL17" s="751">
        <v>114940.3392</v>
      </c>
      <c r="AM17" s="751">
        <v>125481.30959999999</v>
      </c>
      <c r="AN17" s="751">
        <v>109261.6787</v>
      </c>
      <c r="AO17" s="751">
        <v>105265.3703</v>
      </c>
      <c r="AP17" s="751">
        <v>119920.5975</v>
      </c>
      <c r="AQ17" s="751">
        <v>132173.0404</v>
      </c>
      <c r="AR17" s="751">
        <v>170552.71220000001</v>
      </c>
      <c r="AS17" s="751">
        <v>175927.80609999999</v>
      </c>
      <c r="AT17" s="751">
        <v>129416.4608</v>
      </c>
      <c r="AU17" s="751">
        <v>172657.80189999999</v>
      </c>
      <c r="AV17" s="751">
        <v>191968.1507</v>
      </c>
      <c r="AW17" s="751">
        <v>254166.62450000001</v>
      </c>
      <c r="AX17" s="751">
        <v>290419.31270000001</v>
      </c>
      <c r="AY17" s="751">
        <v>339278.06709999999</v>
      </c>
      <c r="AZ17" s="751">
        <v>547860.27469999995</v>
      </c>
      <c r="BA17" s="751">
        <v>242786.0667</v>
      </c>
      <c r="BB17" s="751">
        <v>133761.33720000001</v>
      </c>
    </row>
    <row r="18" spans="1:54">
      <c r="A18" s="750" t="s">
        <v>25</v>
      </c>
      <c r="B18" s="751">
        <v>85870.22954</v>
      </c>
      <c r="C18" s="751">
        <v>80178.803039999999</v>
      </c>
      <c r="D18" s="751">
        <v>63905.680610000003</v>
      </c>
      <c r="E18" s="751">
        <v>70962.467000000004</v>
      </c>
      <c r="F18" s="751">
        <v>81364.353390000004</v>
      </c>
      <c r="G18" s="751">
        <v>78139.063800000004</v>
      </c>
      <c r="H18" s="751">
        <v>84043.414149999997</v>
      </c>
      <c r="I18" s="751">
        <v>62967.111449999997</v>
      </c>
      <c r="J18" s="751">
        <v>74840.425799999997</v>
      </c>
      <c r="K18" s="751">
        <v>91864.279259999996</v>
      </c>
      <c r="L18" s="751">
        <v>75971.049020000006</v>
      </c>
      <c r="M18" s="751">
        <v>77276.174920000005</v>
      </c>
      <c r="N18" s="751">
        <v>97974.176730000007</v>
      </c>
      <c r="O18" s="751">
        <v>115823.39200000001</v>
      </c>
      <c r="P18" s="751">
        <v>115470.5261</v>
      </c>
      <c r="Q18" s="751">
        <v>149128.2567</v>
      </c>
      <c r="R18" s="751">
        <v>121483.0385</v>
      </c>
      <c r="S18" s="751">
        <v>145858.3922</v>
      </c>
      <c r="T18" s="751">
        <v>180562.80230000001</v>
      </c>
      <c r="U18" s="751">
        <v>110442.74430000001</v>
      </c>
      <c r="V18" s="751">
        <v>117174.6078</v>
      </c>
      <c r="W18" s="751">
        <v>127212.4703</v>
      </c>
      <c r="X18" s="751">
        <v>118662.27929999999</v>
      </c>
      <c r="Y18" s="751">
        <v>151367.7114</v>
      </c>
      <c r="Z18" s="751">
        <v>125562.2028</v>
      </c>
      <c r="AA18" s="751">
        <v>143775.17559999999</v>
      </c>
      <c r="AB18" s="751">
        <v>124321.6519</v>
      </c>
      <c r="AC18" s="751">
        <v>124077.82919999999</v>
      </c>
      <c r="AD18" s="751">
        <v>128571.99219999999</v>
      </c>
      <c r="AE18" s="751">
        <v>101205.18060000001</v>
      </c>
      <c r="AF18" s="751">
        <v>96629.057230000006</v>
      </c>
      <c r="AG18" s="751">
        <v>113995.3754</v>
      </c>
      <c r="AH18" s="751">
        <v>128831.0214</v>
      </c>
      <c r="AI18" s="751">
        <v>162113.56890000001</v>
      </c>
      <c r="AJ18" s="751">
        <v>84866.808780000007</v>
      </c>
      <c r="AK18" s="751">
        <v>99156.018349999998</v>
      </c>
      <c r="AL18" s="751">
        <v>104550.63039999999</v>
      </c>
      <c r="AM18" s="751">
        <v>91177.257769999997</v>
      </c>
      <c r="AN18" s="751">
        <v>81047.349419999999</v>
      </c>
      <c r="AO18" s="751">
        <v>103551.842</v>
      </c>
      <c r="AP18" s="751">
        <v>104946.5441</v>
      </c>
      <c r="AQ18" s="751">
        <v>142669.19589999999</v>
      </c>
      <c r="AR18" s="751">
        <v>211345.69149999999</v>
      </c>
      <c r="AS18" s="751">
        <v>171266.31219999999</v>
      </c>
      <c r="AT18" s="751">
        <v>128820.5588</v>
      </c>
      <c r="AU18" s="751">
        <v>192095.5007</v>
      </c>
      <c r="AV18" s="751">
        <v>224986.64859999999</v>
      </c>
      <c r="AW18" s="751">
        <v>340767.0453</v>
      </c>
      <c r="AX18" s="751">
        <v>459103.65590000001</v>
      </c>
      <c r="AY18" s="751">
        <v>549657.00430000003</v>
      </c>
      <c r="AZ18" s="751">
        <v>983671.30630000005</v>
      </c>
      <c r="BA18" s="751">
        <v>158211.19639999999</v>
      </c>
      <c r="BB18" s="751">
        <v>79645.52738</v>
      </c>
    </row>
    <row r="19" spans="1:54">
      <c r="A19" s="750" t="s">
        <v>26</v>
      </c>
      <c r="B19" s="751">
        <v>91094.273920000007</v>
      </c>
      <c r="C19" s="751">
        <v>92269.257459999993</v>
      </c>
      <c r="D19" s="751">
        <v>90339.393949999998</v>
      </c>
      <c r="E19" s="751">
        <v>69367.804829999994</v>
      </c>
      <c r="F19" s="751">
        <v>77296.135720000006</v>
      </c>
      <c r="G19" s="751">
        <v>80175.50765</v>
      </c>
      <c r="H19" s="751">
        <v>106267.1661</v>
      </c>
      <c r="I19" s="751">
        <v>77777.004579999993</v>
      </c>
      <c r="J19" s="751">
        <v>82307.757949999999</v>
      </c>
      <c r="K19" s="751">
        <v>74565.965700000001</v>
      </c>
      <c r="L19" s="751">
        <v>79727.403539999999</v>
      </c>
      <c r="M19" s="751">
        <v>98564.834229999993</v>
      </c>
      <c r="N19" s="751">
        <v>87596.778829999996</v>
      </c>
      <c r="O19" s="751">
        <v>83507.611529999995</v>
      </c>
      <c r="P19" s="751">
        <v>96358.364270000005</v>
      </c>
      <c r="Q19" s="751">
        <v>90995.337769999998</v>
      </c>
      <c r="R19" s="751">
        <v>157668.0435</v>
      </c>
      <c r="S19" s="751">
        <v>109920.1694</v>
      </c>
      <c r="T19" s="751">
        <v>136598.49400000001</v>
      </c>
      <c r="U19" s="751">
        <v>102564.7403</v>
      </c>
      <c r="V19" s="751">
        <v>89289.373089999994</v>
      </c>
      <c r="W19" s="751">
        <v>98651.423670000004</v>
      </c>
      <c r="X19" s="751">
        <v>103126.3447</v>
      </c>
      <c r="Y19" s="751">
        <v>98152.749580000003</v>
      </c>
      <c r="Z19" s="751">
        <v>103484.0426</v>
      </c>
      <c r="AA19" s="751">
        <v>100447.0282</v>
      </c>
      <c r="AB19" s="751">
        <v>105012.8023</v>
      </c>
      <c r="AC19" s="751">
        <v>99020.70779</v>
      </c>
      <c r="AD19" s="751">
        <v>82573.983720000004</v>
      </c>
      <c r="AE19" s="751">
        <v>84150.583450000006</v>
      </c>
      <c r="AF19" s="751">
        <v>83661.097609999997</v>
      </c>
      <c r="AG19" s="751">
        <v>92138.86795</v>
      </c>
      <c r="AH19" s="751">
        <v>89557.753620000003</v>
      </c>
      <c r="AI19" s="751">
        <v>89528.946540000004</v>
      </c>
      <c r="AJ19" s="751">
        <v>78776.992150000005</v>
      </c>
      <c r="AK19" s="751">
        <v>89076.915429999994</v>
      </c>
      <c r="AL19" s="751">
        <v>99201.050430000003</v>
      </c>
      <c r="AM19" s="751">
        <v>86182.161049999995</v>
      </c>
      <c r="AN19" s="751">
        <v>98069.475130000006</v>
      </c>
      <c r="AO19" s="751">
        <v>107928.03630000001</v>
      </c>
      <c r="AP19" s="751">
        <v>106624.3124</v>
      </c>
      <c r="AQ19" s="751">
        <v>121455.1839</v>
      </c>
      <c r="AR19" s="751">
        <v>174067.59640000001</v>
      </c>
      <c r="AS19" s="751">
        <v>146009.72150000001</v>
      </c>
      <c r="AT19" s="751">
        <v>106677.2726</v>
      </c>
      <c r="AU19" s="751">
        <v>136003.82120000001</v>
      </c>
      <c r="AV19" s="751">
        <v>152459.60709999999</v>
      </c>
      <c r="AW19" s="751">
        <v>195159.10990000001</v>
      </c>
      <c r="AX19" s="751">
        <v>259199.00330000001</v>
      </c>
      <c r="AY19" s="751">
        <v>314403.7746</v>
      </c>
      <c r="AZ19" s="751">
        <v>475517.7304</v>
      </c>
      <c r="BA19" s="751">
        <v>201498.83749999999</v>
      </c>
      <c r="BB19" s="751">
        <v>101709.22960000001</v>
      </c>
    </row>
    <row r="20" spans="1:54">
      <c r="A20" s="750" t="s">
        <v>27</v>
      </c>
      <c r="B20" s="751">
        <v>110031.4348</v>
      </c>
      <c r="C20" s="751">
        <v>124086.24280000001</v>
      </c>
      <c r="D20" s="751">
        <v>114739.7447</v>
      </c>
      <c r="E20" s="751">
        <v>98869.05515</v>
      </c>
      <c r="F20" s="751">
        <v>129020.61749999999</v>
      </c>
      <c r="G20" s="751">
        <v>136310.2831</v>
      </c>
      <c r="H20" s="751">
        <v>151966.83780000001</v>
      </c>
      <c r="I20" s="751">
        <v>103687.07640000001</v>
      </c>
      <c r="J20" s="751">
        <v>92235.978770000002</v>
      </c>
      <c r="K20" s="751">
        <v>92531.040699999998</v>
      </c>
      <c r="L20" s="751">
        <v>99065.75722</v>
      </c>
      <c r="M20" s="751">
        <v>116682.1171</v>
      </c>
      <c r="N20" s="751">
        <v>109172.81570000001</v>
      </c>
      <c r="O20" s="751">
        <v>146389.91759999999</v>
      </c>
      <c r="P20" s="751">
        <v>116441.9507</v>
      </c>
      <c r="Q20" s="751">
        <v>121328.23880000001</v>
      </c>
      <c r="R20" s="751">
        <v>153442.45869999999</v>
      </c>
      <c r="S20" s="751">
        <v>162927.8702</v>
      </c>
      <c r="T20" s="751">
        <v>180321.9301</v>
      </c>
      <c r="U20" s="751">
        <v>130155.4488</v>
      </c>
      <c r="V20" s="751">
        <v>126923.652</v>
      </c>
      <c r="W20" s="751">
        <v>132620.10759999999</v>
      </c>
      <c r="X20" s="751">
        <v>141486.59270000001</v>
      </c>
      <c r="Y20" s="751">
        <v>148290.82629999999</v>
      </c>
      <c r="Z20" s="751">
        <v>143096.23310000001</v>
      </c>
      <c r="AA20" s="751">
        <v>144448.4222</v>
      </c>
      <c r="AB20" s="751">
        <v>141812.394</v>
      </c>
      <c r="AC20" s="751">
        <v>135989.41010000001</v>
      </c>
      <c r="AD20" s="751">
        <v>136003.07010000001</v>
      </c>
      <c r="AE20" s="751">
        <v>118654.7815</v>
      </c>
      <c r="AF20" s="751">
        <v>128766.6482</v>
      </c>
      <c r="AG20" s="751">
        <v>129214.7317</v>
      </c>
      <c r="AH20" s="751">
        <v>161736.77230000001</v>
      </c>
      <c r="AI20" s="751">
        <v>204509.524</v>
      </c>
      <c r="AJ20" s="751">
        <v>185398.9074</v>
      </c>
      <c r="AK20" s="751">
        <v>133109.0509</v>
      </c>
      <c r="AL20" s="751">
        <v>142441.08319999999</v>
      </c>
      <c r="AM20" s="751">
        <v>108038.8845</v>
      </c>
      <c r="AN20" s="751">
        <v>123558.78630000001</v>
      </c>
      <c r="AO20" s="751">
        <v>151156.52239999999</v>
      </c>
      <c r="AP20" s="751">
        <v>162325.5276</v>
      </c>
      <c r="AQ20" s="751">
        <v>196171.87640000001</v>
      </c>
      <c r="AR20" s="751">
        <v>265006.5649</v>
      </c>
      <c r="AS20" s="751">
        <v>193532.24919999999</v>
      </c>
      <c r="AT20" s="751">
        <v>158320.11120000001</v>
      </c>
      <c r="AU20" s="751">
        <v>245482.79440000001</v>
      </c>
      <c r="AV20" s="751">
        <v>331774.45150000002</v>
      </c>
      <c r="AW20" s="751">
        <v>380914.74180000002</v>
      </c>
      <c r="AX20" s="751">
        <v>512371.73700000002</v>
      </c>
      <c r="AY20" s="751">
        <v>572701.56839999999</v>
      </c>
      <c r="AZ20" s="751">
        <v>859786.86109999998</v>
      </c>
      <c r="BA20" s="751">
        <v>236830.3463</v>
      </c>
      <c r="BB20" s="751">
        <v>108623.054</v>
      </c>
    </row>
    <row r="21" spans="1:54">
      <c r="A21" s="750" t="s">
        <v>28</v>
      </c>
      <c r="B21" s="751">
        <v>140069.69</v>
      </c>
      <c r="C21" s="751">
        <v>137767.5465</v>
      </c>
      <c r="D21" s="751">
        <v>149016.42800000001</v>
      </c>
      <c r="E21" s="751">
        <v>121991.6568</v>
      </c>
      <c r="F21" s="751">
        <v>147618.18400000001</v>
      </c>
      <c r="G21" s="751">
        <v>167349.34150000001</v>
      </c>
      <c r="H21" s="751">
        <v>191876.90410000001</v>
      </c>
      <c r="I21" s="751">
        <v>148885.43530000001</v>
      </c>
      <c r="J21" s="751">
        <v>129174.9314</v>
      </c>
      <c r="K21" s="751">
        <v>168604.31890000001</v>
      </c>
      <c r="L21" s="751">
        <v>162260.4302</v>
      </c>
      <c r="M21" s="751">
        <v>190630.1642</v>
      </c>
      <c r="N21" s="751">
        <v>181569.25099999999</v>
      </c>
      <c r="O21" s="751">
        <v>177297.2071</v>
      </c>
      <c r="P21" s="751">
        <v>197120.66959999999</v>
      </c>
      <c r="Q21" s="751">
        <v>197120.66959999999</v>
      </c>
      <c r="R21" s="751">
        <v>155807.08119999999</v>
      </c>
      <c r="S21" s="751">
        <v>164792.19769999999</v>
      </c>
      <c r="T21" s="751">
        <v>191212.54860000001</v>
      </c>
      <c r="U21" s="751">
        <v>202293.8101</v>
      </c>
      <c r="V21" s="751">
        <v>166842.2211</v>
      </c>
      <c r="W21" s="751">
        <v>199746.95790000001</v>
      </c>
      <c r="X21" s="751">
        <v>192334.3694</v>
      </c>
      <c r="Y21" s="751">
        <v>191678.2102</v>
      </c>
      <c r="Z21" s="751">
        <v>199883.617</v>
      </c>
      <c r="AA21" s="751">
        <v>224199.09760000001</v>
      </c>
      <c r="AB21" s="751">
        <v>265908.49119999999</v>
      </c>
      <c r="AC21" s="751">
        <v>277465.61489999999</v>
      </c>
      <c r="AD21" s="751">
        <v>227802.1544</v>
      </c>
      <c r="AE21" s="751">
        <v>210992.30009999999</v>
      </c>
      <c r="AF21" s="751">
        <v>216657.81409999999</v>
      </c>
      <c r="AG21" s="751">
        <v>209300.7175</v>
      </c>
      <c r="AH21" s="751">
        <v>200819.91329999999</v>
      </c>
      <c r="AI21" s="751">
        <v>198993.54440000001</v>
      </c>
      <c r="AJ21" s="751">
        <v>189851.3297</v>
      </c>
      <c r="AK21" s="751">
        <v>178706.9172</v>
      </c>
      <c r="AL21" s="751">
        <v>199517.51079999999</v>
      </c>
      <c r="AM21" s="751">
        <v>185818.52160000001</v>
      </c>
      <c r="AN21" s="751">
        <v>210939.49340000001</v>
      </c>
      <c r="AO21" s="751">
        <v>214144.85370000001</v>
      </c>
      <c r="AP21" s="751">
        <v>218758.81789999999</v>
      </c>
      <c r="AQ21" s="751">
        <v>185480.5778</v>
      </c>
      <c r="AR21" s="751">
        <v>254579.69089999999</v>
      </c>
      <c r="AS21" s="751">
        <v>228182.264</v>
      </c>
      <c r="AT21" s="751">
        <v>211145.14240000001</v>
      </c>
      <c r="AU21" s="751">
        <v>273541.84970000002</v>
      </c>
      <c r="AV21" s="751">
        <v>265856.3958</v>
      </c>
      <c r="AW21" s="751">
        <v>222869.7548</v>
      </c>
      <c r="AX21" s="751">
        <v>415967.3542</v>
      </c>
      <c r="AY21" s="751">
        <v>444769.64569999999</v>
      </c>
      <c r="AZ21" s="751">
        <v>740638.3173</v>
      </c>
      <c r="BA21" s="751">
        <v>405582.96289999998</v>
      </c>
      <c r="BB21" s="751">
        <v>237993.27069999999</v>
      </c>
    </row>
    <row r="22" spans="1:54">
      <c r="A22" s="750" t="s">
        <v>29</v>
      </c>
      <c r="B22" s="751">
        <v>306259.60190000001</v>
      </c>
      <c r="C22" s="751">
        <v>300352.34149999998</v>
      </c>
      <c r="D22" s="751">
        <v>247198.79180000001</v>
      </c>
      <c r="E22" s="751">
        <v>244249.0906</v>
      </c>
      <c r="F22" s="751">
        <v>283322.30200000003</v>
      </c>
      <c r="G22" s="751">
        <v>299743.8149</v>
      </c>
      <c r="H22" s="751">
        <v>323381.26880000002</v>
      </c>
      <c r="I22" s="751">
        <v>287290.09179999999</v>
      </c>
      <c r="J22" s="751">
        <v>305944.49680000002</v>
      </c>
      <c r="K22" s="751">
        <v>272720.19770000002</v>
      </c>
      <c r="L22" s="751">
        <v>307247.53619999997</v>
      </c>
      <c r="M22" s="751">
        <v>342276.93349999998</v>
      </c>
      <c r="N22" s="751">
        <v>314087.80440000002</v>
      </c>
      <c r="O22" s="751">
        <v>387450.87339999998</v>
      </c>
      <c r="P22" s="751">
        <v>348456.50550000003</v>
      </c>
      <c r="Q22" s="751">
        <v>282545.45939999999</v>
      </c>
      <c r="R22" s="751">
        <v>328403.20600000001</v>
      </c>
      <c r="S22" s="751">
        <v>356994.04879999999</v>
      </c>
      <c r="T22" s="751">
        <v>400048.72080000001</v>
      </c>
      <c r="U22" s="751">
        <v>340537.3126</v>
      </c>
      <c r="V22" s="751">
        <v>332349.94189999998</v>
      </c>
      <c r="W22" s="751">
        <v>326637.50420000002</v>
      </c>
      <c r="X22" s="751">
        <v>325689.60110000003</v>
      </c>
      <c r="Y22" s="751">
        <v>341259.7107</v>
      </c>
      <c r="Z22" s="751">
        <v>355268.02480000001</v>
      </c>
      <c r="AA22" s="751">
        <v>387194.26789999998</v>
      </c>
      <c r="AB22" s="751">
        <v>408744.99469999998</v>
      </c>
      <c r="AC22" s="751">
        <v>391768.5258</v>
      </c>
      <c r="AD22" s="751">
        <v>410281.33539999998</v>
      </c>
      <c r="AE22" s="751">
        <v>376231.33470000001</v>
      </c>
      <c r="AF22" s="751">
        <v>385789.96850000002</v>
      </c>
      <c r="AG22" s="751">
        <v>351797.8175</v>
      </c>
      <c r="AH22" s="751">
        <v>408585.78960000002</v>
      </c>
      <c r="AI22" s="751">
        <v>354278.68320000003</v>
      </c>
      <c r="AJ22" s="751">
        <v>302465.11749999999</v>
      </c>
      <c r="AK22" s="751">
        <v>305266.68729999999</v>
      </c>
      <c r="AL22" s="751">
        <v>331759.4056</v>
      </c>
      <c r="AM22" s="751">
        <v>377802.97389999998</v>
      </c>
      <c r="AN22" s="751">
        <v>379649.28909999999</v>
      </c>
      <c r="AO22" s="751">
        <v>392060.82280000002</v>
      </c>
      <c r="AP22" s="751">
        <v>376907.8224</v>
      </c>
      <c r="AQ22" s="751">
        <v>403606.62420000002</v>
      </c>
      <c r="AR22" s="751">
        <v>443243.7562</v>
      </c>
      <c r="AS22" s="751">
        <v>401717.54710000003</v>
      </c>
      <c r="AT22" s="751">
        <v>280752.74459999998</v>
      </c>
      <c r="AU22" s="751">
        <v>396137.87569999998</v>
      </c>
      <c r="AV22" s="751">
        <v>394817.52020000003</v>
      </c>
      <c r="AW22" s="751">
        <v>414956.8456</v>
      </c>
      <c r="AX22" s="751">
        <v>582677.45689999999</v>
      </c>
      <c r="AY22" s="751">
        <v>689347.89029999997</v>
      </c>
      <c r="AZ22" s="751">
        <v>1076476.541</v>
      </c>
      <c r="BA22" s="751">
        <v>492094.5233</v>
      </c>
      <c r="BB22" s="751">
        <v>296823.36200000002</v>
      </c>
    </row>
    <row r="23" spans="1:54">
      <c r="A23" s="750" t="s">
        <v>30</v>
      </c>
      <c r="B23" s="751">
        <v>154435.81210000001</v>
      </c>
      <c r="C23" s="751">
        <v>134585.848</v>
      </c>
      <c r="D23" s="751">
        <v>110963.5</v>
      </c>
      <c r="E23" s="751">
        <v>113486.79180000001</v>
      </c>
      <c r="F23" s="751">
        <v>119140.6603</v>
      </c>
      <c r="G23" s="751">
        <v>128694.7852</v>
      </c>
      <c r="H23" s="751">
        <v>159337.24950000001</v>
      </c>
      <c r="I23" s="751">
        <v>145057.63389999999</v>
      </c>
      <c r="J23" s="751">
        <v>129477.9471</v>
      </c>
      <c r="K23" s="751">
        <v>115624.613</v>
      </c>
      <c r="L23" s="751">
        <v>138466.01999999999</v>
      </c>
      <c r="M23" s="751">
        <v>148765.0422</v>
      </c>
      <c r="N23" s="751">
        <v>152680.41990000001</v>
      </c>
      <c r="O23" s="751">
        <v>170586.42920000001</v>
      </c>
      <c r="P23" s="751">
        <v>195828.42809999999</v>
      </c>
      <c r="Q23" s="751">
        <v>130510.78109999999</v>
      </c>
      <c r="R23" s="751">
        <v>140706.25229999999</v>
      </c>
      <c r="S23" s="751">
        <v>175374.6684</v>
      </c>
      <c r="T23" s="751">
        <v>202393.12700000001</v>
      </c>
      <c r="U23" s="751">
        <v>164799.94469999999</v>
      </c>
      <c r="V23" s="751">
        <v>144255.03260000001</v>
      </c>
      <c r="W23" s="751">
        <v>166806.83230000001</v>
      </c>
      <c r="X23" s="751">
        <v>153837.4215</v>
      </c>
      <c r="Y23" s="751">
        <v>146509.17199999999</v>
      </c>
      <c r="Z23" s="751">
        <v>152841.79120000001</v>
      </c>
      <c r="AA23" s="751">
        <v>194380.31</v>
      </c>
      <c r="AB23" s="751">
        <v>247897.1507</v>
      </c>
      <c r="AC23" s="751">
        <v>224340.465</v>
      </c>
      <c r="AD23" s="751">
        <v>192530.7157</v>
      </c>
      <c r="AE23" s="751">
        <v>222438.3003</v>
      </c>
      <c r="AF23" s="751">
        <v>212771.52420000001</v>
      </c>
      <c r="AG23" s="751">
        <v>162267.9748</v>
      </c>
      <c r="AH23" s="751">
        <v>177510.3768</v>
      </c>
      <c r="AI23" s="751">
        <v>144899.61040000001</v>
      </c>
      <c r="AJ23" s="751">
        <v>127388.3628</v>
      </c>
      <c r="AK23" s="751">
        <v>124597.9881</v>
      </c>
      <c r="AL23" s="751">
        <v>141117.83290000001</v>
      </c>
      <c r="AM23" s="751">
        <v>129698.1596</v>
      </c>
      <c r="AN23" s="751">
        <v>162835.99609999999</v>
      </c>
      <c r="AO23" s="751">
        <v>138075.28090000001</v>
      </c>
      <c r="AP23" s="751">
        <v>156763.37349999999</v>
      </c>
      <c r="AQ23" s="751">
        <v>154836.19159999999</v>
      </c>
      <c r="AR23" s="751">
        <v>208611.37950000001</v>
      </c>
      <c r="AS23" s="751">
        <v>171385.24559999999</v>
      </c>
      <c r="AT23" s="751">
        <v>126143.8054</v>
      </c>
      <c r="AU23" s="751">
        <v>185554.99559999999</v>
      </c>
      <c r="AV23" s="751">
        <v>152630.20809999999</v>
      </c>
      <c r="AW23" s="751">
        <v>156492.75839999999</v>
      </c>
      <c r="AX23" s="751">
        <v>280236.32809999998</v>
      </c>
      <c r="AY23" s="751">
        <v>338764.87829999998</v>
      </c>
      <c r="AZ23" s="751">
        <v>611456.99049999996</v>
      </c>
      <c r="BA23" s="751">
        <v>324977.05570000003</v>
      </c>
      <c r="BB23" s="751">
        <v>189404.19639999999</v>
      </c>
    </row>
    <row r="24" spans="1:54">
      <c r="A24" s="750" t="s">
        <v>31</v>
      </c>
      <c r="B24" s="751">
        <v>234428.99170000001</v>
      </c>
      <c r="C24" s="751">
        <v>270126.20549999998</v>
      </c>
      <c r="D24" s="751">
        <v>268694.33889999997</v>
      </c>
      <c r="E24" s="751">
        <v>237870.4418</v>
      </c>
      <c r="F24" s="751">
        <v>249323.6257</v>
      </c>
      <c r="G24" s="751">
        <v>263887.69790000003</v>
      </c>
      <c r="H24" s="751">
        <v>318467.28970000002</v>
      </c>
      <c r="I24" s="751">
        <v>281395.76770000003</v>
      </c>
      <c r="J24" s="751">
        <v>250836.85550000001</v>
      </c>
      <c r="K24" s="751">
        <v>264182.92509999999</v>
      </c>
      <c r="L24" s="751">
        <v>262301.90820000001</v>
      </c>
      <c r="M24" s="751">
        <v>353118.90620000003</v>
      </c>
      <c r="N24" s="751">
        <v>284575.37530000001</v>
      </c>
      <c r="O24" s="751">
        <v>328000.06020000001</v>
      </c>
      <c r="P24" s="751">
        <v>302376.65490000002</v>
      </c>
      <c r="Q24" s="751">
        <v>307034.10859999998</v>
      </c>
      <c r="R24" s="751">
        <v>284041.85710000002</v>
      </c>
      <c r="S24" s="751">
        <v>360750.74739999999</v>
      </c>
      <c r="T24" s="751">
        <v>432809.61920000002</v>
      </c>
      <c r="U24" s="751">
        <v>344452.91230000003</v>
      </c>
      <c r="V24" s="751">
        <v>288360.51899999997</v>
      </c>
      <c r="W24" s="751">
        <v>321516.40210000001</v>
      </c>
      <c r="X24" s="751">
        <v>292004.48700000002</v>
      </c>
      <c r="Y24" s="751">
        <v>302517.84230000002</v>
      </c>
      <c r="Z24" s="751">
        <v>308365.17719999998</v>
      </c>
      <c r="AA24" s="751">
        <v>337216.81349999999</v>
      </c>
      <c r="AB24" s="751">
        <v>396964.88760000002</v>
      </c>
      <c r="AC24" s="751">
        <v>341537.03399999999</v>
      </c>
      <c r="AD24" s="751">
        <v>348812.15950000001</v>
      </c>
      <c r="AE24" s="751">
        <v>323629.82079999999</v>
      </c>
      <c r="AF24" s="751">
        <v>335847.61489999999</v>
      </c>
      <c r="AG24" s="751">
        <v>317551.96120000002</v>
      </c>
      <c r="AH24" s="751">
        <v>344659.42310000001</v>
      </c>
      <c r="AI24" s="751">
        <v>338743.60129999998</v>
      </c>
      <c r="AJ24" s="751">
        <v>264873.03090000001</v>
      </c>
      <c r="AK24" s="751">
        <v>276159.79920000001</v>
      </c>
      <c r="AL24" s="751">
        <v>304285.21899999998</v>
      </c>
      <c r="AM24" s="751">
        <v>309294.17170000001</v>
      </c>
      <c r="AN24" s="751">
        <v>295279.95789999998</v>
      </c>
      <c r="AO24" s="751">
        <v>313546.81650000002</v>
      </c>
      <c r="AP24" s="751">
        <v>311816.64720000001</v>
      </c>
      <c r="AQ24" s="751">
        <v>306730.22639999999</v>
      </c>
      <c r="AR24" s="751">
        <v>347304.96889999998</v>
      </c>
      <c r="AS24" s="751">
        <v>348478.13650000002</v>
      </c>
      <c r="AT24" s="751">
        <v>325634.01760000002</v>
      </c>
      <c r="AU24" s="751">
        <v>366884.61349999998</v>
      </c>
      <c r="AV24" s="751">
        <v>400887.07049999997</v>
      </c>
      <c r="AW24" s="751">
        <v>433683.30660000001</v>
      </c>
      <c r="AX24" s="751">
        <v>560002.70730000001</v>
      </c>
      <c r="AY24" s="751">
        <v>705859.82350000006</v>
      </c>
      <c r="AZ24" s="751">
        <v>1096464.73</v>
      </c>
      <c r="BA24" s="751">
        <v>523754.05849999998</v>
      </c>
      <c r="BB24" s="751">
        <v>291624.33899999998</v>
      </c>
    </row>
    <row r="25" spans="1:54">
      <c r="A25" s="750" t="s">
        <v>32</v>
      </c>
      <c r="B25" s="751">
        <v>239326.53330000001</v>
      </c>
      <c r="C25" s="751">
        <v>232582.16279999999</v>
      </c>
      <c r="D25" s="751">
        <v>221636.5196</v>
      </c>
      <c r="E25" s="751">
        <v>204648.3131</v>
      </c>
      <c r="F25" s="751">
        <v>226657.84160000001</v>
      </c>
      <c r="G25" s="751">
        <v>234905.13579999999</v>
      </c>
      <c r="H25" s="751">
        <v>276401.5785</v>
      </c>
      <c r="I25" s="751">
        <v>255374.29310000001</v>
      </c>
      <c r="J25" s="751">
        <v>243883.09039999999</v>
      </c>
      <c r="K25" s="751">
        <v>246809.64350000001</v>
      </c>
      <c r="L25" s="751">
        <v>226834.0612</v>
      </c>
      <c r="M25" s="751">
        <v>292439.07120000001</v>
      </c>
      <c r="N25" s="751">
        <v>271634.2966</v>
      </c>
      <c r="O25" s="751">
        <v>260445.8806</v>
      </c>
      <c r="P25" s="751">
        <v>275950.76530000003</v>
      </c>
      <c r="Q25" s="751">
        <v>254537.92009999999</v>
      </c>
      <c r="R25" s="751">
        <v>236039.3486</v>
      </c>
      <c r="S25" s="751">
        <v>246579.19320000001</v>
      </c>
      <c r="T25" s="751">
        <v>334564.59600000002</v>
      </c>
      <c r="U25" s="751">
        <v>295739.65509999997</v>
      </c>
      <c r="V25" s="751">
        <v>254626.9993</v>
      </c>
      <c r="W25" s="751">
        <v>252907.7885</v>
      </c>
      <c r="X25" s="751">
        <v>257486.64309999999</v>
      </c>
      <c r="Y25" s="751">
        <v>286351.94939999998</v>
      </c>
      <c r="Z25" s="751">
        <v>273501.02710000001</v>
      </c>
      <c r="AA25" s="751">
        <v>296454.0661</v>
      </c>
      <c r="AB25" s="751">
        <v>329926.15639999998</v>
      </c>
      <c r="AC25" s="751">
        <v>264313.24430000002</v>
      </c>
      <c r="AD25" s="751">
        <v>269270.71130000002</v>
      </c>
      <c r="AE25" s="751">
        <v>279004.64939999999</v>
      </c>
      <c r="AF25" s="751">
        <v>275899.26020000002</v>
      </c>
      <c r="AG25" s="751">
        <v>279221.2611</v>
      </c>
      <c r="AH25" s="751">
        <v>351310.40169999999</v>
      </c>
      <c r="AI25" s="751">
        <v>298840.03460000001</v>
      </c>
      <c r="AJ25" s="751">
        <v>257345.1649</v>
      </c>
      <c r="AK25" s="751">
        <v>248485.85490000001</v>
      </c>
      <c r="AL25" s="751">
        <v>243182.46170000001</v>
      </c>
      <c r="AM25" s="751">
        <v>273059.51380000002</v>
      </c>
      <c r="AN25" s="751">
        <v>277588.12439999997</v>
      </c>
      <c r="AO25" s="751">
        <v>279090.34830000001</v>
      </c>
      <c r="AP25" s="751">
        <v>292765.37439999997</v>
      </c>
      <c r="AQ25" s="751">
        <v>299356.35960000003</v>
      </c>
      <c r="AR25" s="751">
        <v>347244.92479999998</v>
      </c>
      <c r="AS25" s="751">
        <v>271010.96629999997</v>
      </c>
      <c r="AT25" s="751">
        <v>280752.74459999998</v>
      </c>
      <c r="AU25" s="751">
        <v>396137.87569999998</v>
      </c>
      <c r="AV25" s="751">
        <v>394817.52020000003</v>
      </c>
      <c r="AW25" s="751">
        <v>414956.8456</v>
      </c>
      <c r="AX25" s="751">
        <v>582677.45689999999</v>
      </c>
      <c r="AY25" s="751">
        <v>689347.89029999997</v>
      </c>
      <c r="AZ25" s="751">
        <v>1076476.541</v>
      </c>
      <c r="BA25" s="751">
        <v>492094.5233</v>
      </c>
      <c r="BB25" s="751">
        <v>296823.36200000002</v>
      </c>
    </row>
    <row r="26" spans="1:54">
      <c r="A26" s="750" t="s">
        <v>33</v>
      </c>
      <c r="B26" s="751">
        <v>133539.63449999999</v>
      </c>
      <c r="C26" s="751">
        <v>118041.0156</v>
      </c>
      <c r="D26" s="751">
        <v>123454.1557</v>
      </c>
      <c r="E26" s="751">
        <v>98337.501090000005</v>
      </c>
      <c r="F26" s="751">
        <v>111875.9859</v>
      </c>
      <c r="G26" s="751">
        <v>122961.9952</v>
      </c>
      <c r="H26" s="751">
        <v>126922.3661</v>
      </c>
      <c r="I26" s="751">
        <v>113940.5935</v>
      </c>
      <c r="J26" s="751">
        <v>118483.6012</v>
      </c>
      <c r="K26" s="751">
        <v>106530.75930000001</v>
      </c>
      <c r="L26" s="751">
        <v>117069.45209999999</v>
      </c>
      <c r="M26" s="751">
        <v>111461.61350000001</v>
      </c>
      <c r="N26" s="751">
        <v>120979.1504</v>
      </c>
      <c r="O26" s="751">
        <v>104772.41740000001</v>
      </c>
      <c r="P26" s="751">
        <v>135065.0349</v>
      </c>
      <c r="Q26" s="751">
        <v>107290.817</v>
      </c>
      <c r="R26" s="751">
        <v>122796.59299999999</v>
      </c>
      <c r="S26" s="751">
        <v>126270.6137</v>
      </c>
      <c r="T26" s="751">
        <v>170263.51920000001</v>
      </c>
      <c r="U26" s="751">
        <v>121325.37179999999</v>
      </c>
      <c r="V26" s="751">
        <v>118051.3368</v>
      </c>
      <c r="W26" s="751">
        <v>115953.12330000001</v>
      </c>
      <c r="X26" s="751">
        <v>102498.66469999999</v>
      </c>
      <c r="Y26" s="751">
        <v>109210.6259</v>
      </c>
      <c r="Z26" s="751">
        <v>98928.521059999999</v>
      </c>
      <c r="AA26" s="751">
        <v>145657.07639999999</v>
      </c>
      <c r="AB26" s="751">
        <v>164209.52040000001</v>
      </c>
      <c r="AC26" s="751">
        <v>153823.7696</v>
      </c>
      <c r="AD26" s="751">
        <v>142143.2715</v>
      </c>
      <c r="AE26" s="751">
        <v>144326.606</v>
      </c>
      <c r="AF26" s="751">
        <v>139043.57399999999</v>
      </c>
      <c r="AG26" s="751">
        <v>116091.37850000001</v>
      </c>
      <c r="AH26" s="751">
        <v>124153.9039</v>
      </c>
      <c r="AI26" s="751">
        <v>113038.9803</v>
      </c>
      <c r="AJ26" s="751">
        <v>121510.56630000001</v>
      </c>
      <c r="AK26" s="751">
        <v>111751.1443</v>
      </c>
      <c r="AL26" s="751">
        <v>126853.056</v>
      </c>
      <c r="AM26" s="751">
        <v>113927.6948</v>
      </c>
      <c r="AN26" s="751">
        <v>127571.2599</v>
      </c>
      <c r="AO26" s="751">
        <v>105751.4859</v>
      </c>
      <c r="AP26" s="751">
        <v>126202.1251</v>
      </c>
      <c r="AQ26" s="751">
        <v>151685.0355</v>
      </c>
      <c r="AR26" s="751">
        <v>200269.88029999999</v>
      </c>
      <c r="AS26" s="751">
        <v>178827.23920000001</v>
      </c>
      <c r="AT26" s="751">
        <v>132787.6323</v>
      </c>
      <c r="AU26" s="751">
        <v>138443.89569999999</v>
      </c>
      <c r="AV26" s="751">
        <v>157551.20540000001</v>
      </c>
      <c r="AW26" s="751">
        <v>143954.7879</v>
      </c>
      <c r="AX26" s="751">
        <v>251750.3702</v>
      </c>
      <c r="AY26" s="751">
        <v>306697.97820000001</v>
      </c>
      <c r="AZ26" s="751">
        <v>490978.2524</v>
      </c>
      <c r="BA26" s="751">
        <v>267379.30009999999</v>
      </c>
      <c r="BB26" s="751">
        <v>144607.7121</v>
      </c>
    </row>
    <row r="27" spans="1:54">
      <c r="A27" s="750" t="s">
        <v>34</v>
      </c>
      <c r="B27" s="751">
        <v>70198.096390000006</v>
      </c>
      <c r="C27" s="751">
        <v>79224.293479999993</v>
      </c>
      <c r="D27" s="751">
        <v>82786.904420000006</v>
      </c>
      <c r="E27" s="751">
        <v>65912.703439999997</v>
      </c>
      <c r="F27" s="751">
        <v>74971.439910000001</v>
      </c>
      <c r="G27" s="751">
        <v>82384.625910000002</v>
      </c>
      <c r="H27" s="751">
        <v>85038.241479999997</v>
      </c>
      <c r="I27" s="751">
        <v>76339.907980000004</v>
      </c>
      <c r="J27" s="751">
        <v>79384.547510000004</v>
      </c>
      <c r="K27" s="751">
        <v>71375.279330000005</v>
      </c>
      <c r="L27" s="751">
        <v>78437.044080000007</v>
      </c>
      <c r="M27" s="751">
        <v>74679.553679999997</v>
      </c>
      <c r="N27" s="751">
        <v>81056.38291</v>
      </c>
      <c r="O27" s="751">
        <v>70197.371969999993</v>
      </c>
      <c r="P27" s="751">
        <v>90493.921149999995</v>
      </c>
      <c r="Q27" s="751">
        <v>71884.297709999999</v>
      </c>
      <c r="R27" s="751">
        <v>82273.829500000007</v>
      </c>
      <c r="S27" s="751">
        <v>84601.434599999993</v>
      </c>
      <c r="T27" s="751">
        <v>114076.37519999999</v>
      </c>
      <c r="U27" s="751">
        <v>81288.079029999994</v>
      </c>
      <c r="V27" s="751">
        <v>79093.973280000006</v>
      </c>
      <c r="W27" s="751">
        <v>77688.695359999998</v>
      </c>
      <c r="X27" s="751">
        <v>68673.433250000002</v>
      </c>
      <c r="Y27" s="751">
        <v>73170.857350000006</v>
      </c>
      <c r="Z27" s="751">
        <v>66282.325549999994</v>
      </c>
      <c r="AA27" s="751">
        <v>97590.001990000004</v>
      </c>
      <c r="AB27" s="751">
        <v>110020.5723</v>
      </c>
      <c r="AC27" s="751">
        <v>121910.4314</v>
      </c>
      <c r="AD27" s="751">
        <v>113051.8762</v>
      </c>
      <c r="AE27" s="751">
        <v>105886.0312</v>
      </c>
      <c r="AF27" s="751">
        <v>105697.06690000001</v>
      </c>
      <c r="AG27" s="751">
        <v>95107.149430000005</v>
      </c>
      <c r="AH27" s="751">
        <v>92337.060660000003</v>
      </c>
      <c r="AI27" s="751">
        <v>86141.233980000005</v>
      </c>
      <c r="AJ27" s="751">
        <v>72268.896729999993</v>
      </c>
      <c r="AK27" s="751">
        <v>72939.265939999997</v>
      </c>
      <c r="AL27" s="751">
        <v>74801.746520000001</v>
      </c>
      <c r="AM27" s="751">
        <v>94297.17254</v>
      </c>
      <c r="AN27" s="751">
        <v>87180.949460000003</v>
      </c>
      <c r="AO27" s="751">
        <v>86906.138309999995</v>
      </c>
      <c r="AP27" s="751">
        <v>82913.855089999997</v>
      </c>
      <c r="AQ27" s="751">
        <v>95041.591220000002</v>
      </c>
      <c r="AR27" s="751">
        <v>126515.0468</v>
      </c>
      <c r="AS27" s="751">
        <v>115178.27499999999</v>
      </c>
      <c r="AT27" s="751">
        <v>88076.960269999996</v>
      </c>
      <c r="AU27" s="751">
        <v>107959.1828</v>
      </c>
      <c r="AV27" s="751">
        <v>111782.0864</v>
      </c>
      <c r="AW27" s="751">
        <v>79711.505229999995</v>
      </c>
      <c r="AX27" s="751">
        <v>160332.2248</v>
      </c>
      <c r="AY27" s="751">
        <v>239412.2205</v>
      </c>
      <c r="AZ27" s="751">
        <v>380783.77120000002</v>
      </c>
      <c r="BA27" s="751">
        <v>175364.89989999999</v>
      </c>
      <c r="BB27" s="751">
        <v>94655.444690000004</v>
      </c>
    </row>
    <row r="28" spans="1:54">
      <c r="A28" s="750" t="s">
        <v>35</v>
      </c>
      <c r="B28" s="751">
        <v>140069.69</v>
      </c>
      <c r="C28" s="751">
        <v>134585.848</v>
      </c>
      <c r="D28" s="751">
        <v>110963.5</v>
      </c>
      <c r="E28" s="751">
        <v>113486.79180000001</v>
      </c>
      <c r="F28" s="751">
        <v>119140.6603</v>
      </c>
      <c r="G28" s="751">
        <v>128694.7852</v>
      </c>
      <c r="H28" s="751">
        <v>147534.1189</v>
      </c>
      <c r="I28" s="751">
        <v>134312.8303</v>
      </c>
      <c r="J28" s="751">
        <v>119886.1629</v>
      </c>
      <c r="K28" s="751">
        <v>115624.613</v>
      </c>
      <c r="L28" s="751">
        <v>138466.01999999999</v>
      </c>
      <c r="M28" s="751">
        <v>148765.0422</v>
      </c>
      <c r="N28" s="751">
        <v>152680.41990000001</v>
      </c>
      <c r="O28" s="751">
        <v>170586.42920000001</v>
      </c>
      <c r="P28" s="751">
        <v>195828.42809999999</v>
      </c>
      <c r="Q28" s="751">
        <v>130510.78109999999</v>
      </c>
      <c r="R28" s="751">
        <v>140706.25229999999</v>
      </c>
      <c r="S28" s="751">
        <v>175374.6684</v>
      </c>
      <c r="T28" s="751">
        <v>202393.12700000001</v>
      </c>
      <c r="U28" s="751">
        <v>164799.94469999999</v>
      </c>
      <c r="V28" s="751">
        <v>144255.03260000001</v>
      </c>
      <c r="W28" s="751">
        <v>166806.83230000001</v>
      </c>
      <c r="X28" s="751">
        <v>153837.4215</v>
      </c>
      <c r="Y28" s="751">
        <v>146509.17199999999</v>
      </c>
      <c r="Z28" s="751">
        <v>152841.79120000001</v>
      </c>
      <c r="AA28" s="751">
        <v>194380.31</v>
      </c>
      <c r="AB28" s="751">
        <v>247897.1507</v>
      </c>
      <c r="AC28" s="751">
        <v>224340.465</v>
      </c>
      <c r="AD28" s="751">
        <v>192530.7157</v>
      </c>
      <c r="AE28" s="751">
        <v>222438.3003</v>
      </c>
      <c r="AF28" s="751">
        <v>212771.52420000001</v>
      </c>
      <c r="AG28" s="751">
        <v>162267.9748</v>
      </c>
      <c r="AH28" s="751">
        <v>177510.3768</v>
      </c>
      <c r="AI28" s="751">
        <v>144899.61040000001</v>
      </c>
      <c r="AJ28" s="751">
        <v>127388.3628</v>
      </c>
      <c r="AK28" s="751">
        <v>124597.9881</v>
      </c>
      <c r="AL28" s="751">
        <v>141117.83290000001</v>
      </c>
      <c r="AM28" s="751">
        <v>129698.1596</v>
      </c>
      <c r="AN28" s="751">
        <v>162835.99609999999</v>
      </c>
      <c r="AO28" s="751">
        <v>138075.28090000001</v>
      </c>
      <c r="AP28" s="751">
        <v>156763.37349999999</v>
      </c>
      <c r="AQ28" s="751">
        <v>154836.19159999999</v>
      </c>
      <c r="AR28" s="751">
        <v>208611.37950000001</v>
      </c>
      <c r="AS28" s="751">
        <v>171385.24559999999</v>
      </c>
      <c r="AT28" s="751">
        <v>126143.8054</v>
      </c>
      <c r="AU28" s="751">
        <v>185554.99559999999</v>
      </c>
      <c r="AV28" s="751">
        <v>152630.20809999999</v>
      </c>
      <c r="AW28" s="751">
        <v>156492.75839999999</v>
      </c>
      <c r="AX28" s="751">
        <v>280236.32809999998</v>
      </c>
      <c r="AY28" s="751">
        <v>338764.87829999998</v>
      </c>
      <c r="AZ28" s="751">
        <v>611456.99049999996</v>
      </c>
      <c r="BA28" s="751">
        <v>324977.05570000003</v>
      </c>
      <c r="BB28" s="751">
        <v>189404.19639999999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</sheetPr>
  <dimension ref="A1:JG101"/>
  <sheetViews>
    <sheetView topLeftCell="A4" zoomScale="80" zoomScaleNormal="80" zoomScaleSheetLayoutView="110" workbookViewId="0">
      <pane xSplit="3" ySplit="4" topLeftCell="D14" activePane="bottomRight" state="frozen"/>
      <selection pane="bottomRight" activeCell="D1" sqref="D1"/>
      <selection pane="bottomLeft" activeCell="A9" sqref="A9"/>
      <selection pane="topRight" activeCell="D1" sqref="D1"/>
    </sheetView>
  </sheetViews>
  <sheetFormatPr defaultColWidth="11.42578125" defaultRowHeight="15"/>
  <cols>
    <col min="1" max="1" width="20.7109375" hidden="1" customWidth="1"/>
    <col min="2" max="2" width="12.140625" customWidth="1"/>
    <col min="3" max="3" width="20.7109375" customWidth="1"/>
    <col min="4" max="4" width="23.85546875" customWidth="1"/>
    <col min="5" max="5" width="16.5703125" customWidth="1"/>
    <col min="6" max="6" width="11.140625" customWidth="1"/>
    <col min="7" max="7" width="16.5703125" customWidth="1"/>
    <col min="8" max="8" width="15.7109375" customWidth="1"/>
    <col min="9" max="9" width="17.28515625" customWidth="1"/>
    <col min="10" max="10" width="14.140625" customWidth="1"/>
    <col min="11" max="11" width="10.28515625" customWidth="1"/>
    <col min="12" max="12" width="23.28515625" customWidth="1"/>
    <col min="13" max="13" width="14.140625" customWidth="1"/>
    <col min="14" max="14" width="21.85546875" customWidth="1"/>
    <col min="15" max="15" width="23.85546875" customWidth="1"/>
    <col min="16" max="16" width="12" customWidth="1"/>
    <col min="17" max="17" width="24.5703125" customWidth="1"/>
    <col min="18" max="18" width="14.140625" customWidth="1"/>
    <col min="19" max="20" width="24.5703125" customWidth="1"/>
    <col min="21" max="21" width="10.28515625" customWidth="1"/>
    <col min="22" max="22" width="24.42578125" customWidth="1"/>
    <col min="23" max="23" width="15.85546875" customWidth="1"/>
    <col min="24" max="24" width="25.28515625" customWidth="1"/>
    <col min="25" max="25" width="26.140625" customWidth="1"/>
    <col min="26" max="26" width="9" customWidth="1"/>
    <col min="27" max="27" width="24.5703125" customWidth="1"/>
    <col min="28" max="28" width="15.28515625" customWidth="1"/>
    <col min="29" max="29" width="24.28515625" customWidth="1"/>
    <col min="30" max="30" width="23.28515625" customWidth="1"/>
    <col min="31" max="31" width="11" customWidth="1"/>
    <col min="32" max="32" width="22.85546875" customWidth="1"/>
    <col min="33" max="33" width="19.42578125" customWidth="1"/>
    <col min="34" max="34" width="23" customWidth="1"/>
    <col min="35" max="35" width="24.28515625" customWidth="1"/>
    <col min="36" max="36" width="10.85546875" customWidth="1"/>
    <col min="37" max="37" width="24.28515625" customWidth="1"/>
    <col min="38" max="38" width="14.140625" customWidth="1"/>
    <col min="39" max="39" width="24.28515625" customWidth="1"/>
    <col min="40" max="40" width="24.5703125" customWidth="1"/>
    <col min="41" max="41" width="22.28515625" customWidth="1"/>
    <col min="42" max="42" width="24.5703125" customWidth="1"/>
    <col min="43" max="43" width="15.28515625" customWidth="1"/>
    <col min="44" max="44" width="25.42578125" customWidth="1"/>
    <col min="45" max="45" width="24.28515625" customWidth="1"/>
    <col min="46" max="46" width="22.28515625" customWidth="1"/>
    <col min="47" max="47" width="24.5703125" customWidth="1"/>
    <col min="48" max="48" width="15.28515625" customWidth="1"/>
    <col min="49" max="49" width="25.28515625" customWidth="1"/>
    <col min="50" max="50" width="26" customWidth="1"/>
    <col min="51" max="51" width="22.28515625" customWidth="1"/>
    <col min="52" max="52" width="24.5703125" bestFit="1" customWidth="1"/>
    <col min="53" max="53" width="15.28515625" customWidth="1"/>
    <col min="54" max="55" width="25.85546875" customWidth="1"/>
    <col min="56" max="56" width="22.28515625" customWidth="1"/>
    <col min="57" max="57" width="24.5703125" customWidth="1"/>
    <col min="58" max="58" width="15.28515625" customWidth="1"/>
    <col min="59" max="60" width="25.5703125" customWidth="1"/>
    <col min="61" max="61" width="22.28515625" customWidth="1"/>
    <col min="62" max="62" width="14.5703125" customWidth="1"/>
    <col min="63" max="63" width="14.140625" customWidth="1"/>
    <col min="64" max="65" width="23.5703125" customWidth="1"/>
    <col min="66" max="66" width="22.28515625" customWidth="1"/>
    <col min="67" max="67" width="14.5703125" customWidth="1"/>
    <col min="68" max="68" width="14.140625" customWidth="1"/>
    <col min="69" max="69" width="23" customWidth="1"/>
    <col min="70" max="70" width="25.28515625" customWidth="1"/>
    <col min="71" max="71" width="18.140625" customWidth="1"/>
    <col min="72" max="72" width="14.5703125" customWidth="1"/>
    <col min="73" max="73" width="15.28515625" customWidth="1"/>
    <col min="74" max="74" width="20.85546875" customWidth="1"/>
    <col min="75" max="75" width="24.5703125" customWidth="1"/>
    <col min="76" max="76" width="22.28515625" customWidth="1"/>
    <col min="77" max="77" width="15.28515625" customWidth="1"/>
    <col min="78" max="78" width="14.140625" customWidth="1"/>
    <col min="79" max="79" width="23.28515625" customWidth="1"/>
    <col min="80" max="80" width="24.5703125" customWidth="1"/>
    <col min="81" max="81" width="22.28515625" customWidth="1"/>
    <col min="82" max="82" width="14.5703125" customWidth="1"/>
    <col min="83" max="83" width="14.140625" customWidth="1"/>
    <col min="84" max="84" width="20.7109375" customWidth="1"/>
    <col min="85" max="85" width="24.5703125" customWidth="1"/>
    <col min="86" max="86" width="22.85546875" customWidth="1"/>
    <col min="87" max="87" width="16.5703125" customWidth="1"/>
    <col min="88" max="88" width="14.140625" customWidth="1"/>
    <col min="89" max="89" width="16" customWidth="1"/>
    <col min="90" max="90" width="19.5703125" customWidth="1"/>
    <col min="91" max="91" width="14.28515625" customWidth="1"/>
    <col min="92" max="92" width="16.7109375" customWidth="1"/>
    <col min="93" max="93" width="14.140625" customWidth="1"/>
    <col min="94" max="94" width="16.7109375" customWidth="1"/>
    <col min="95" max="95" width="21.7109375" customWidth="1"/>
    <col min="96" max="96" width="22.85546875" customWidth="1"/>
    <col min="97" max="97" width="21.7109375" customWidth="1"/>
    <col min="98" max="98" width="15.85546875" customWidth="1"/>
    <col min="99" max="99" width="16.140625" customWidth="1"/>
    <col min="100" max="100" width="21.7109375" customWidth="1"/>
    <col min="101" max="101" width="22.85546875" customWidth="1"/>
    <col min="102" max="102" width="16.5703125" customWidth="1"/>
    <col min="103" max="103" width="15.85546875" customWidth="1"/>
    <col min="104" max="104" width="16.140625" customWidth="1"/>
    <col min="105" max="105" width="21.7109375" customWidth="1"/>
    <col min="106" max="106" width="22.85546875" customWidth="1"/>
    <col min="107" max="107" width="14.5703125" customWidth="1"/>
    <col min="108" max="108" width="15.85546875" customWidth="1"/>
    <col min="109" max="110" width="24.5703125" customWidth="1"/>
    <col min="111" max="111" width="22.85546875" customWidth="1"/>
    <col min="112" max="112" width="14.5703125" customWidth="1"/>
    <col min="113" max="113" width="15.85546875" customWidth="1"/>
    <col min="114" max="114" width="15" customWidth="1"/>
    <col min="115" max="115" width="24.5703125" customWidth="1"/>
    <col min="116" max="116" width="22.85546875" customWidth="1"/>
    <col min="117" max="117" width="14.5703125" customWidth="1"/>
    <col min="118" max="118" width="15.85546875" customWidth="1"/>
    <col min="119" max="119" width="16.140625" customWidth="1"/>
    <col min="120" max="120" width="24.5703125" customWidth="1"/>
    <col min="121" max="121" width="22.85546875" customWidth="1"/>
    <col min="122" max="122" width="14.5703125" customWidth="1"/>
    <col min="123" max="123" width="15.85546875" customWidth="1"/>
    <col min="124" max="125" width="24.5703125" customWidth="1"/>
    <col min="126" max="126" width="17" customWidth="1"/>
    <col min="127" max="127" width="16.5703125" customWidth="1"/>
    <col min="128" max="128" width="15.85546875" customWidth="1"/>
    <col min="129" max="130" width="24.5703125" customWidth="1"/>
    <col min="131" max="131" width="16.28515625" customWidth="1"/>
    <col min="132" max="132" width="14.5703125" customWidth="1"/>
    <col min="133" max="133" width="15.85546875" customWidth="1"/>
    <col min="134" max="134" width="16" customWidth="1"/>
    <col min="135" max="135" width="24.5703125" customWidth="1"/>
    <col min="136" max="136" width="22.85546875" customWidth="1"/>
    <col min="137" max="137" width="16.42578125" customWidth="1"/>
    <col min="138" max="138" width="15.85546875" customWidth="1"/>
    <col min="139" max="139" width="14.140625" customWidth="1"/>
    <col min="140" max="140" width="24.5703125" customWidth="1"/>
    <col min="141" max="141" width="22.85546875" customWidth="1"/>
    <col min="142" max="142" width="15.7109375" customWidth="1"/>
    <col min="143" max="143" width="15.85546875" customWidth="1"/>
    <col min="144" max="144" width="14.85546875" customWidth="1"/>
    <col min="145" max="145" width="24.5703125" customWidth="1"/>
    <col min="146" max="146" width="22.85546875" customWidth="1"/>
    <col min="147" max="147" width="17.140625" customWidth="1"/>
    <col min="148" max="148" width="15.28515625" customWidth="1"/>
    <col min="149" max="149" width="14.7109375" customWidth="1"/>
    <col min="150" max="150" width="24.5703125" customWidth="1"/>
    <col min="151" max="151" width="22.85546875" customWidth="1"/>
    <col min="152" max="152" width="17.85546875" customWidth="1"/>
    <col min="153" max="153" width="15.85546875" customWidth="1"/>
    <col min="154" max="154" width="15.28515625" customWidth="1"/>
    <col min="155" max="155" width="24.5703125" customWidth="1"/>
    <col min="156" max="156" width="22.85546875" customWidth="1"/>
    <col min="157" max="157" width="14.5703125" customWidth="1"/>
    <col min="158" max="158" width="15.85546875" customWidth="1"/>
    <col min="159" max="159" width="15.5703125" customWidth="1"/>
    <col min="160" max="160" width="24.5703125" customWidth="1"/>
    <col min="161" max="161" width="22.85546875" customWidth="1"/>
    <col min="162" max="162" width="14.5703125" customWidth="1"/>
    <col min="163" max="163" width="15.85546875" customWidth="1"/>
    <col min="164" max="164" width="16" customWidth="1"/>
    <col min="165" max="165" width="24.5703125" customWidth="1"/>
    <col min="166" max="166" width="22.85546875" customWidth="1"/>
    <col min="167" max="167" width="24.5703125" customWidth="1"/>
    <col min="168" max="168" width="15.85546875" customWidth="1"/>
    <col min="169" max="170" width="24.5703125" customWidth="1"/>
    <col min="171" max="171" width="22.85546875" customWidth="1"/>
    <col min="172" max="172" width="24.5703125" customWidth="1"/>
    <col min="173" max="173" width="15.85546875" customWidth="1"/>
    <col min="174" max="175" width="24.5703125" customWidth="1"/>
    <col min="176" max="176" width="22.28515625" customWidth="1"/>
    <col min="177" max="177" width="24.5703125" customWidth="1"/>
    <col min="178" max="178" width="18.7109375" customWidth="1"/>
    <col min="179" max="180" width="24.5703125" customWidth="1"/>
    <col min="181" max="181" width="18.140625" customWidth="1"/>
    <col min="182" max="182" width="24" customWidth="1"/>
    <col min="183" max="183" width="15.85546875" customWidth="1"/>
    <col min="184" max="185" width="24.5703125" customWidth="1"/>
    <col min="186" max="186" width="22.85546875" customWidth="1"/>
    <col min="187" max="187" width="24.5703125" customWidth="1"/>
    <col min="188" max="188" width="15.28515625" customWidth="1"/>
    <col min="189" max="190" width="24.5703125" customWidth="1"/>
    <col min="191" max="191" width="22.85546875" customWidth="1"/>
    <col min="192" max="192" width="24.5703125" customWidth="1"/>
    <col min="193" max="193" width="15.28515625" customWidth="1"/>
    <col min="194" max="195" width="24.5703125" customWidth="1"/>
    <col min="196" max="196" width="22.85546875" customWidth="1"/>
    <col min="197" max="197" width="24.5703125" customWidth="1"/>
    <col min="198" max="198" width="15.28515625" customWidth="1"/>
    <col min="199" max="200" width="24.5703125" customWidth="1"/>
    <col min="201" max="201" width="22.85546875" customWidth="1"/>
    <col min="202" max="202" width="24.5703125" customWidth="1"/>
    <col min="203" max="203" width="15.85546875" customWidth="1"/>
    <col min="204" max="205" width="24.5703125" customWidth="1"/>
    <col min="206" max="206" width="22.85546875" customWidth="1"/>
    <col min="207" max="207" width="11.140625" customWidth="1"/>
    <col min="208" max="208" width="15.28515625" customWidth="1"/>
    <col min="209" max="210" width="24.5703125" customWidth="1"/>
    <col min="211" max="211" width="22.85546875" customWidth="1"/>
    <col min="212" max="212" width="12.140625" customWidth="1"/>
    <col min="213" max="213" width="15.28515625" customWidth="1"/>
    <col min="214" max="215" width="24.5703125" customWidth="1"/>
    <col min="216" max="216" width="22.28515625" customWidth="1"/>
    <col min="217" max="218" width="10.5703125" customWidth="1"/>
    <col min="219" max="220" width="24.5703125" customWidth="1"/>
    <col min="221" max="221" width="22.85546875" style="55" customWidth="1"/>
    <col min="222" max="222" width="13.28515625" customWidth="1"/>
    <col min="223" max="223" width="15.28515625" customWidth="1"/>
    <col min="224" max="225" width="24.5703125" customWidth="1"/>
    <col min="226" max="226" width="22.85546875" style="55" customWidth="1"/>
    <col min="227" max="227" width="12.42578125" customWidth="1"/>
    <col min="228" max="228" width="15.28515625" customWidth="1"/>
    <col min="229" max="229" width="25" customWidth="1"/>
    <col min="230" max="230" width="24.5703125" customWidth="1"/>
    <col min="231" max="231" width="15.85546875" customWidth="1"/>
    <col min="232" max="232" width="11.7109375" customWidth="1"/>
    <col min="233" max="233" width="15.28515625" customWidth="1"/>
    <col min="234" max="234" width="24.5703125" customWidth="1"/>
    <col min="235" max="235" width="24.5703125" bestFit="1" customWidth="1"/>
    <col min="236" max="236" width="22.28515625" bestFit="1" customWidth="1"/>
    <col min="237" max="237" width="13.42578125" customWidth="1"/>
    <col min="238" max="238" width="15.28515625" customWidth="1"/>
    <col min="239" max="239" width="24.5703125" bestFit="1" customWidth="1"/>
    <col min="240" max="240" width="26.42578125" bestFit="1" customWidth="1"/>
    <col min="241" max="241" width="22.85546875" customWidth="1"/>
    <col min="242" max="242" width="19.5703125" customWidth="1"/>
    <col min="243" max="243" width="15.85546875" customWidth="1"/>
    <col min="244" max="244" width="24.5703125" bestFit="1" customWidth="1"/>
    <col min="245" max="245" width="26.42578125" bestFit="1" customWidth="1"/>
    <col min="246" max="246" width="22.85546875" customWidth="1"/>
    <col min="247" max="247" width="19.5703125" customWidth="1"/>
    <col min="248" max="248" width="15.85546875" customWidth="1"/>
    <col min="249" max="249" width="24.5703125" bestFit="1" customWidth="1"/>
    <col min="250" max="250" width="26.42578125" bestFit="1" customWidth="1"/>
    <col min="251" max="251" width="22.85546875" customWidth="1"/>
    <col min="252" max="252" width="19.140625" customWidth="1"/>
    <col min="253" max="253" width="15.28515625" customWidth="1"/>
    <col min="254" max="254" width="24.5703125" bestFit="1" customWidth="1"/>
    <col min="255" max="255" width="26.42578125" bestFit="1" customWidth="1"/>
    <col min="256" max="256" width="22.85546875" customWidth="1"/>
    <col min="257" max="257" width="17.28515625" customWidth="1"/>
    <col min="258" max="258" width="15.28515625" customWidth="1"/>
    <col min="259" max="259" width="24.5703125" bestFit="1" customWidth="1"/>
    <col min="260" max="260" width="24.5703125" customWidth="1"/>
    <col min="261" max="261" width="22.85546875" customWidth="1"/>
    <col min="262" max="262" width="17.140625" customWidth="1"/>
    <col min="263" max="263" width="15.85546875" customWidth="1"/>
    <col min="264" max="264" width="27.5703125" customWidth="1"/>
    <col min="265" max="265" width="26.42578125" bestFit="1" customWidth="1"/>
    <col min="266" max="266" width="25.5703125" customWidth="1"/>
    <col min="267" max="267" width="12" customWidth="1"/>
  </cols>
  <sheetData>
    <row r="1" spans="1:267" hidden="1">
      <c r="A1" t="s">
        <v>47</v>
      </c>
      <c r="B1" s="50">
        <v>44207</v>
      </c>
      <c r="HM1" s="777"/>
      <c r="HR1" s="777"/>
    </row>
    <row r="2" spans="1:267" hidden="1">
      <c r="D2" s="836"/>
      <c r="F2" s="836"/>
      <c r="G2" s="836"/>
      <c r="H2" s="836"/>
      <c r="HM2" s="777"/>
      <c r="HR2" s="777"/>
    </row>
    <row r="3" spans="1:267" ht="26.25" hidden="1">
      <c r="D3" s="851" t="s">
        <v>48</v>
      </c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3"/>
      <c r="T3" s="853"/>
      <c r="U3" s="853"/>
      <c r="V3" s="853"/>
      <c r="W3" s="854"/>
      <c r="X3" s="855" t="s">
        <v>49</v>
      </c>
      <c r="Y3" s="856"/>
      <c r="Z3" s="856"/>
      <c r="AA3" s="856"/>
      <c r="AB3" s="856"/>
      <c r="AC3" s="857"/>
      <c r="AD3" s="857"/>
      <c r="AE3" s="857"/>
      <c r="AF3" s="857"/>
      <c r="AG3" s="857"/>
      <c r="AH3" s="856"/>
      <c r="AI3" s="856"/>
      <c r="AJ3" s="856"/>
      <c r="AK3" s="856"/>
      <c r="AL3" s="856"/>
      <c r="AM3" s="856"/>
      <c r="AN3" s="856"/>
      <c r="AO3" s="856"/>
      <c r="AP3" s="856"/>
      <c r="AQ3" s="858"/>
      <c r="AR3" s="859" t="s">
        <v>50</v>
      </c>
      <c r="AS3" s="860"/>
      <c r="AT3" s="860"/>
      <c r="AU3" s="860"/>
      <c r="AV3" s="860"/>
      <c r="AW3" s="860"/>
      <c r="AX3" s="860"/>
      <c r="AY3" s="860"/>
      <c r="AZ3" s="860"/>
      <c r="BA3" s="860"/>
      <c r="BB3" s="860"/>
      <c r="BC3" s="860"/>
      <c r="BD3" s="860"/>
      <c r="BE3" s="860"/>
      <c r="BF3" s="860"/>
      <c r="BG3" s="860"/>
      <c r="BH3" s="860"/>
      <c r="BI3" s="860"/>
      <c r="BJ3" s="860"/>
      <c r="BK3" s="860"/>
      <c r="BL3" s="860"/>
      <c r="BM3" s="860"/>
      <c r="BN3" s="860"/>
      <c r="BO3" s="860"/>
      <c r="BP3" s="861"/>
      <c r="BQ3" s="862" t="s">
        <v>51</v>
      </c>
      <c r="BR3" s="863"/>
      <c r="BS3" s="863"/>
      <c r="BT3" s="863"/>
      <c r="BU3" s="863"/>
      <c r="BV3" s="863"/>
      <c r="BW3" s="863"/>
      <c r="BX3" s="863"/>
      <c r="BY3" s="863"/>
      <c r="BZ3" s="863"/>
      <c r="CA3" s="863"/>
      <c r="CB3" s="863"/>
      <c r="CC3" s="863"/>
      <c r="CD3" s="863"/>
      <c r="CE3" s="863"/>
      <c r="CF3" s="863"/>
      <c r="CG3" s="863"/>
      <c r="CH3" s="863"/>
      <c r="CI3" s="863"/>
      <c r="CJ3" s="864"/>
      <c r="CK3" s="865" t="s">
        <v>52</v>
      </c>
      <c r="CL3" s="866"/>
      <c r="CM3" s="866"/>
      <c r="CN3" s="866"/>
      <c r="CO3" s="866"/>
      <c r="CP3" s="866"/>
      <c r="CQ3" s="866"/>
      <c r="CR3" s="866"/>
      <c r="CS3" s="866"/>
      <c r="CT3" s="866"/>
      <c r="CU3" s="866"/>
      <c r="CV3" s="866"/>
      <c r="CW3" s="866"/>
      <c r="CX3" s="866"/>
      <c r="CY3" s="866"/>
      <c r="CZ3" s="866"/>
      <c r="DA3" s="866"/>
      <c r="DB3" s="866"/>
      <c r="DC3" s="866"/>
      <c r="DD3" s="867"/>
      <c r="DE3" s="880" t="s">
        <v>53</v>
      </c>
      <c r="DF3" s="881"/>
      <c r="DG3" s="881"/>
      <c r="DH3" s="881"/>
      <c r="DI3" s="881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2"/>
      <c r="ED3" s="885" t="s">
        <v>54</v>
      </c>
      <c r="EE3" s="886"/>
      <c r="EF3" s="886"/>
      <c r="EG3" s="886"/>
      <c r="EH3" s="886"/>
      <c r="EI3" s="886"/>
      <c r="EJ3" s="886"/>
      <c r="EK3" s="886"/>
      <c r="EL3" s="886"/>
      <c r="EM3" s="886"/>
      <c r="EN3" s="886"/>
      <c r="EO3" s="886"/>
      <c r="EP3" s="886"/>
      <c r="EQ3" s="886"/>
      <c r="ER3" s="886"/>
      <c r="ES3" s="886"/>
      <c r="ET3" s="886"/>
      <c r="EU3" s="886"/>
      <c r="EV3" s="886"/>
      <c r="EW3" s="887"/>
      <c r="EX3" s="888" t="s">
        <v>55</v>
      </c>
      <c r="EY3" s="889"/>
      <c r="EZ3" s="889"/>
      <c r="FA3" s="889"/>
      <c r="FB3" s="889"/>
      <c r="FC3" s="889"/>
      <c r="FD3" s="889"/>
      <c r="FE3" s="889"/>
      <c r="FF3" s="889"/>
      <c r="FG3" s="889"/>
      <c r="FH3" s="889"/>
      <c r="FI3" s="889"/>
      <c r="FJ3" s="889"/>
      <c r="FK3" s="889"/>
      <c r="FL3" s="889"/>
      <c r="FM3" s="889"/>
      <c r="FN3" s="889"/>
      <c r="FO3" s="889"/>
      <c r="FP3" s="889"/>
      <c r="FQ3" s="890"/>
      <c r="FR3" s="891" t="s">
        <v>56</v>
      </c>
      <c r="FS3" s="892"/>
      <c r="FT3" s="892"/>
      <c r="FU3" s="892"/>
      <c r="FV3" s="892"/>
      <c r="FW3" s="892"/>
      <c r="FX3" s="892"/>
      <c r="FY3" s="892"/>
      <c r="FZ3" s="892"/>
      <c r="GA3" s="892"/>
      <c r="GB3" s="892"/>
      <c r="GC3" s="892"/>
      <c r="GD3" s="892"/>
      <c r="GE3" s="892"/>
      <c r="GF3" s="892"/>
      <c r="GG3" s="892"/>
      <c r="GH3" s="892"/>
      <c r="GI3" s="892"/>
      <c r="GJ3" s="892"/>
      <c r="GK3" s="892"/>
      <c r="GL3" s="892"/>
      <c r="GM3" s="892"/>
      <c r="GN3" s="892"/>
      <c r="GO3" s="892"/>
      <c r="GP3" s="893"/>
      <c r="GQ3" s="873" t="s">
        <v>57</v>
      </c>
      <c r="GR3" s="874"/>
      <c r="GS3" s="874"/>
      <c r="GT3" s="874"/>
      <c r="GU3" s="874"/>
      <c r="GV3" s="874"/>
      <c r="GW3" s="874"/>
      <c r="GX3" s="874"/>
      <c r="GY3" s="874"/>
      <c r="GZ3" s="874"/>
      <c r="HA3" s="874"/>
      <c r="HB3" s="874"/>
      <c r="HC3" s="874"/>
      <c r="HD3" s="874"/>
      <c r="HE3" s="874"/>
      <c r="HF3" s="874"/>
      <c r="HG3" s="874"/>
      <c r="HH3" s="874"/>
      <c r="HI3" s="874"/>
      <c r="HJ3" s="875"/>
      <c r="HK3" s="876" t="s">
        <v>58</v>
      </c>
      <c r="HL3" s="877"/>
      <c r="HM3" s="877"/>
      <c r="HN3" s="877"/>
      <c r="HO3" s="877"/>
      <c r="HP3" s="878"/>
      <c r="HQ3" s="878"/>
      <c r="HR3" s="878"/>
      <c r="HS3" s="878"/>
      <c r="HT3" s="878"/>
      <c r="HU3" s="878"/>
      <c r="HV3" s="878"/>
      <c r="HW3" s="878"/>
      <c r="HX3" s="878"/>
      <c r="HY3" s="878"/>
      <c r="HZ3" s="878"/>
      <c r="IA3" s="878"/>
      <c r="IB3" s="878"/>
      <c r="IC3" s="878"/>
      <c r="ID3" s="879"/>
      <c r="IE3" s="894" t="s">
        <v>59</v>
      </c>
      <c r="IF3" s="895"/>
      <c r="IG3" s="895"/>
      <c r="IH3" s="895"/>
      <c r="II3" s="895"/>
      <c r="IJ3" s="895"/>
      <c r="IK3" s="895"/>
      <c r="IL3" s="895"/>
      <c r="IM3" s="895"/>
      <c r="IN3" s="895"/>
      <c r="IO3" s="895"/>
      <c r="IP3" s="895"/>
      <c r="IQ3" s="895"/>
      <c r="IR3" s="895"/>
      <c r="IS3" s="895"/>
      <c r="IT3" s="895"/>
      <c r="IU3" s="895"/>
      <c r="IV3" s="895"/>
      <c r="IW3" s="895"/>
      <c r="IX3" s="895"/>
      <c r="IY3" s="895"/>
      <c r="IZ3" s="895"/>
      <c r="JA3" s="895"/>
      <c r="JB3" s="895"/>
      <c r="JC3" s="895"/>
      <c r="JD3" s="896" t="s">
        <v>60</v>
      </c>
      <c r="JE3" s="896"/>
      <c r="JF3" s="896"/>
      <c r="JG3" s="896"/>
    </row>
    <row r="4" spans="1:267">
      <c r="C4" s="883" t="s">
        <v>61</v>
      </c>
      <c r="D4" s="162" t="s">
        <v>62</v>
      </c>
      <c r="E4" s="820" t="s">
        <v>63</v>
      </c>
      <c r="F4" s="870" t="s">
        <v>64</v>
      </c>
      <c r="G4" s="820" t="s">
        <v>65</v>
      </c>
      <c r="H4" s="823" t="s">
        <v>66</v>
      </c>
      <c r="I4" s="166" t="s">
        <v>62</v>
      </c>
      <c r="J4" s="820" t="s">
        <v>63</v>
      </c>
      <c r="K4" s="870" t="s">
        <v>64</v>
      </c>
      <c r="L4" s="820" t="s">
        <v>65</v>
      </c>
      <c r="M4" s="354" t="s">
        <v>66</v>
      </c>
      <c r="N4" s="162" t="s">
        <v>62</v>
      </c>
      <c r="O4" s="820" t="s">
        <v>63</v>
      </c>
      <c r="P4" s="870" t="s">
        <v>64</v>
      </c>
      <c r="Q4" s="820" t="s">
        <v>65</v>
      </c>
      <c r="R4" s="823" t="s">
        <v>66</v>
      </c>
      <c r="S4" s="166" t="s">
        <v>62</v>
      </c>
      <c r="T4" s="820" t="s">
        <v>63</v>
      </c>
      <c r="U4" s="870" t="s">
        <v>64</v>
      </c>
      <c r="V4" s="820" t="s">
        <v>65</v>
      </c>
      <c r="W4" s="823" t="s">
        <v>66</v>
      </c>
      <c r="X4" s="826" t="s">
        <v>62</v>
      </c>
      <c r="Y4" s="826" t="s">
        <v>63</v>
      </c>
      <c r="Z4" s="868" t="s">
        <v>64</v>
      </c>
      <c r="AA4" s="820" t="s">
        <v>65</v>
      </c>
      <c r="AB4" s="823" t="s">
        <v>66</v>
      </c>
      <c r="AC4" s="820" t="s">
        <v>62</v>
      </c>
      <c r="AD4" s="820" t="s">
        <v>63</v>
      </c>
      <c r="AE4" s="870" t="s">
        <v>64</v>
      </c>
      <c r="AF4" s="820" t="s">
        <v>65</v>
      </c>
      <c r="AG4" s="823" t="s">
        <v>66</v>
      </c>
      <c r="AH4" s="820" t="s">
        <v>62</v>
      </c>
      <c r="AI4" s="820" t="s">
        <v>63</v>
      </c>
      <c r="AJ4" s="870" t="s">
        <v>64</v>
      </c>
      <c r="AK4" s="820" t="s">
        <v>65</v>
      </c>
      <c r="AL4" s="823" t="s">
        <v>66</v>
      </c>
      <c r="AM4" s="820" t="s">
        <v>62</v>
      </c>
      <c r="AN4" s="820" t="s">
        <v>63</v>
      </c>
      <c r="AO4" s="870" t="s">
        <v>64</v>
      </c>
      <c r="AP4" s="820" t="s">
        <v>65</v>
      </c>
      <c r="AQ4" s="823" t="s">
        <v>66</v>
      </c>
      <c r="AR4" s="820" t="s">
        <v>62</v>
      </c>
      <c r="AS4" s="820" t="s">
        <v>63</v>
      </c>
      <c r="AT4" s="870" t="s">
        <v>64</v>
      </c>
      <c r="AU4" s="820" t="s">
        <v>65</v>
      </c>
      <c r="AV4" s="823" t="s">
        <v>66</v>
      </c>
      <c r="AW4" s="821" t="s">
        <v>62</v>
      </c>
      <c r="AX4" s="821" t="s">
        <v>63</v>
      </c>
      <c r="AY4" s="871" t="s">
        <v>64</v>
      </c>
      <c r="AZ4" s="820" t="s">
        <v>65</v>
      </c>
      <c r="BA4" s="823" t="s">
        <v>66</v>
      </c>
      <c r="BB4" s="821" t="s">
        <v>62</v>
      </c>
      <c r="BC4" s="821" t="s">
        <v>63</v>
      </c>
      <c r="BD4" s="871" t="s">
        <v>64</v>
      </c>
      <c r="BE4" s="820" t="s">
        <v>65</v>
      </c>
      <c r="BF4" s="823" t="s">
        <v>66</v>
      </c>
      <c r="BG4" s="821" t="s">
        <v>62</v>
      </c>
      <c r="BH4" s="821" t="s">
        <v>63</v>
      </c>
      <c r="BI4" s="871" t="s">
        <v>64</v>
      </c>
      <c r="BJ4" s="820" t="s">
        <v>65</v>
      </c>
      <c r="BK4" s="823" t="s">
        <v>66</v>
      </c>
      <c r="BL4" s="821" t="s">
        <v>62</v>
      </c>
      <c r="BM4" s="821" t="s">
        <v>63</v>
      </c>
      <c r="BN4" s="871" t="s">
        <v>64</v>
      </c>
      <c r="BO4" s="820" t="s">
        <v>65</v>
      </c>
      <c r="BP4" s="823" t="s">
        <v>66</v>
      </c>
      <c r="BQ4" s="821" t="s">
        <v>62</v>
      </c>
      <c r="BR4" s="821" t="s">
        <v>63</v>
      </c>
      <c r="BS4" s="871" t="s">
        <v>64</v>
      </c>
      <c r="BT4" s="820" t="s">
        <v>65</v>
      </c>
      <c r="BU4" s="823" t="s">
        <v>66</v>
      </c>
      <c r="BV4" s="821" t="s">
        <v>62</v>
      </c>
      <c r="BW4" s="821" t="s">
        <v>63</v>
      </c>
      <c r="BX4" s="871" t="s">
        <v>64</v>
      </c>
      <c r="BY4" s="820" t="s">
        <v>65</v>
      </c>
      <c r="BZ4" s="823" t="s">
        <v>66</v>
      </c>
      <c r="CA4" s="821" t="s">
        <v>62</v>
      </c>
      <c r="CB4" s="821" t="s">
        <v>63</v>
      </c>
      <c r="CC4" s="871" t="s">
        <v>64</v>
      </c>
      <c r="CD4" s="820" t="s">
        <v>65</v>
      </c>
      <c r="CE4" s="823" t="s">
        <v>66</v>
      </c>
      <c r="CF4" s="821" t="s">
        <v>62</v>
      </c>
      <c r="CG4" s="821" t="s">
        <v>63</v>
      </c>
      <c r="CH4" s="871" t="s">
        <v>64</v>
      </c>
      <c r="CI4" s="820" t="s">
        <v>65</v>
      </c>
      <c r="CJ4" s="823" t="s">
        <v>66</v>
      </c>
      <c r="CK4" s="821" t="s">
        <v>62</v>
      </c>
      <c r="CL4" s="821" t="s">
        <v>63</v>
      </c>
      <c r="CM4" s="871" t="s">
        <v>64</v>
      </c>
      <c r="CN4" s="820" t="s">
        <v>65</v>
      </c>
      <c r="CO4" s="823" t="s">
        <v>66</v>
      </c>
      <c r="CP4" s="821" t="s">
        <v>62</v>
      </c>
      <c r="CQ4" s="821" t="s">
        <v>63</v>
      </c>
      <c r="CR4" s="871" t="s">
        <v>64</v>
      </c>
      <c r="CS4" s="820" t="s">
        <v>65</v>
      </c>
      <c r="CT4" s="823" t="s">
        <v>66</v>
      </c>
      <c r="CU4" s="821" t="s">
        <v>62</v>
      </c>
      <c r="CV4" s="821" t="s">
        <v>63</v>
      </c>
      <c r="CW4" s="871" t="s">
        <v>64</v>
      </c>
      <c r="CX4" s="820" t="s">
        <v>65</v>
      </c>
      <c r="CY4" s="823" t="s">
        <v>66</v>
      </c>
      <c r="CZ4" s="821" t="s">
        <v>62</v>
      </c>
      <c r="DA4" s="821" t="s">
        <v>63</v>
      </c>
      <c r="DB4" s="871" t="s">
        <v>64</v>
      </c>
      <c r="DC4" s="820" t="s">
        <v>65</v>
      </c>
      <c r="DD4" s="823" t="s">
        <v>66</v>
      </c>
      <c r="DE4" s="820" t="s">
        <v>62</v>
      </c>
      <c r="DF4" s="820" t="s">
        <v>63</v>
      </c>
      <c r="DG4" s="870" t="s">
        <v>64</v>
      </c>
      <c r="DH4" s="820" t="s">
        <v>65</v>
      </c>
      <c r="DI4" s="823" t="s">
        <v>66</v>
      </c>
      <c r="DJ4" s="820" t="s">
        <v>62</v>
      </c>
      <c r="DK4" s="820" t="s">
        <v>63</v>
      </c>
      <c r="DL4" s="870" t="s">
        <v>64</v>
      </c>
      <c r="DM4" s="820" t="s">
        <v>65</v>
      </c>
      <c r="DN4" s="823" t="s">
        <v>66</v>
      </c>
      <c r="DO4" s="820" t="s">
        <v>62</v>
      </c>
      <c r="DP4" s="820" t="s">
        <v>63</v>
      </c>
      <c r="DQ4" s="870" t="s">
        <v>64</v>
      </c>
      <c r="DR4" s="820" t="s">
        <v>65</v>
      </c>
      <c r="DS4" s="823" t="s">
        <v>66</v>
      </c>
      <c r="DT4" s="820" t="s">
        <v>62</v>
      </c>
      <c r="DU4" s="820" t="s">
        <v>63</v>
      </c>
      <c r="DV4" s="870" t="s">
        <v>64</v>
      </c>
      <c r="DW4" s="820" t="s">
        <v>65</v>
      </c>
      <c r="DX4" s="823" t="s">
        <v>66</v>
      </c>
      <c r="DY4" s="820" t="s">
        <v>62</v>
      </c>
      <c r="DZ4" s="820" t="s">
        <v>63</v>
      </c>
      <c r="EA4" s="870" t="s">
        <v>64</v>
      </c>
      <c r="EB4" s="820" t="s">
        <v>65</v>
      </c>
      <c r="EC4" s="823" t="s">
        <v>66</v>
      </c>
      <c r="ED4" s="820" t="s">
        <v>62</v>
      </c>
      <c r="EE4" s="820" t="s">
        <v>63</v>
      </c>
      <c r="EF4" s="870" t="s">
        <v>64</v>
      </c>
      <c r="EG4" s="820" t="s">
        <v>65</v>
      </c>
      <c r="EH4" s="823" t="s">
        <v>66</v>
      </c>
      <c r="EI4" s="820" t="s">
        <v>62</v>
      </c>
      <c r="EJ4" s="820" t="s">
        <v>63</v>
      </c>
      <c r="EK4" s="870" t="s">
        <v>64</v>
      </c>
      <c r="EL4" s="820" t="s">
        <v>65</v>
      </c>
      <c r="EM4" s="823" t="s">
        <v>66</v>
      </c>
      <c r="EN4" s="820" t="s">
        <v>62</v>
      </c>
      <c r="EO4" s="820" t="s">
        <v>63</v>
      </c>
      <c r="EP4" s="870" t="s">
        <v>64</v>
      </c>
      <c r="EQ4" s="820" t="s">
        <v>65</v>
      </c>
      <c r="ER4" s="823" t="s">
        <v>66</v>
      </c>
      <c r="ES4" s="820" t="s">
        <v>62</v>
      </c>
      <c r="ET4" s="820" t="s">
        <v>63</v>
      </c>
      <c r="EU4" s="870" t="s">
        <v>64</v>
      </c>
      <c r="EV4" s="820" t="s">
        <v>65</v>
      </c>
      <c r="EW4" s="823" t="s">
        <v>66</v>
      </c>
      <c r="EX4" s="820" t="s">
        <v>62</v>
      </c>
      <c r="EY4" s="820" t="s">
        <v>63</v>
      </c>
      <c r="EZ4" s="870" t="s">
        <v>64</v>
      </c>
      <c r="FA4" s="820" t="s">
        <v>65</v>
      </c>
      <c r="FB4" s="823" t="s">
        <v>66</v>
      </c>
      <c r="FC4" s="820" t="s">
        <v>62</v>
      </c>
      <c r="FD4" s="820" t="s">
        <v>63</v>
      </c>
      <c r="FE4" s="870" t="s">
        <v>64</v>
      </c>
      <c r="FF4" s="820" t="s">
        <v>65</v>
      </c>
      <c r="FG4" s="823" t="s">
        <v>66</v>
      </c>
      <c r="FH4" s="820" t="s">
        <v>62</v>
      </c>
      <c r="FI4" s="820" t="s">
        <v>63</v>
      </c>
      <c r="FJ4" s="870" t="s">
        <v>64</v>
      </c>
      <c r="FK4" s="820" t="s">
        <v>65</v>
      </c>
      <c r="FL4" s="823" t="s">
        <v>66</v>
      </c>
      <c r="FM4" s="820" t="s">
        <v>62</v>
      </c>
      <c r="FN4" s="820" t="s">
        <v>63</v>
      </c>
      <c r="FO4" s="870" t="s">
        <v>64</v>
      </c>
      <c r="FP4" s="820" t="s">
        <v>65</v>
      </c>
      <c r="FQ4" s="823" t="s">
        <v>66</v>
      </c>
      <c r="FR4" s="820" t="s">
        <v>62</v>
      </c>
      <c r="FS4" s="820" t="s">
        <v>63</v>
      </c>
      <c r="FT4" s="870" t="s">
        <v>64</v>
      </c>
      <c r="FU4" s="820" t="s">
        <v>65</v>
      </c>
      <c r="FV4" s="823" t="s">
        <v>66</v>
      </c>
      <c r="FW4" s="820" t="s">
        <v>62</v>
      </c>
      <c r="FX4" s="820" t="s">
        <v>63</v>
      </c>
      <c r="FY4" s="870" t="s">
        <v>64</v>
      </c>
      <c r="FZ4" s="820" t="s">
        <v>65</v>
      </c>
      <c r="GA4" s="823" t="s">
        <v>66</v>
      </c>
      <c r="GB4" s="820" t="s">
        <v>62</v>
      </c>
      <c r="GC4" s="820" t="s">
        <v>63</v>
      </c>
      <c r="GD4" s="870" t="s">
        <v>64</v>
      </c>
      <c r="GE4" s="820" t="s">
        <v>65</v>
      </c>
      <c r="GF4" s="823" t="s">
        <v>66</v>
      </c>
      <c r="GG4" s="820" t="s">
        <v>62</v>
      </c>
      <c r="GH4" s="820" t="s">
        <v>63</v>
      </c>
      <c r="GI4" s="870" t="s">
        <v>64</v>
      </c>
      <c r="GJ4" s="820" t="s">
        <v>65</v>
      </c>
      <c r="GK4" s="823" t="s">
        <v>66</v>
      </c>
      <c r="GL4" s="820" t="s">
        <v>62</v>
      </c>
      <c r="GM4" s="820" t="s">
        <v>63</v>
      </c>
      <c r="GN4" s="870" t="s">
        <v>64</v>
      </c>
      <c r="GO4" s="820" t="s">
        <v>65</v>
      </c>
      <c r="GP4" s="823" t="s">
        <v>66</v>
      </c>
      <c r="GQ4" s="820" t="s">
        <v>62</v>
      </c>
      <c r="GR4" s="820" t="s">
        <v>63</v>
      </c>
      <c r="GS4" s="870" t="s">
        <v>64</v>
      </c>
      <c r="GT4" s="820" t="s">
        <v>65</v>
      </c>
      <c r="GU4" s="823" t="s">
        <v>66</v>
      </c>
      <c r="GV4" s="820" t="s">
        <v>62</v>
      </c>
      <c r="GW4" s="820" t="s">
        <v>63</v>
      </c>
      <c r="GX4" s="870" t="s">
        <v>64</v>
      </c>
      <c r="GY4" s="820" t="s">
        <v>65</v>
      </c>
      <c r="GZ4" s="823" t="s">
        <v>66</v>
      </c>
      <c r="HA4" s="820" t="s">
        <v>62</v>
      </c>
      <c r="HB4" s="820" t="s">
        <v>63</v>
      </c>
      <c r="HC4" s="870" t="s">
        <v>64</v>
      </c>
      <c r="HD4" s="820" t="s">
        <v>65</v>
      </c>
      <c r="HE4" s="823" t="s">
        <v>66</v>
      </c>
      <c r="HF4" s="820" t="s">
        <v>62</v>
      </c>
      <c r="HG4" s="820" t="s">
        <v>63</v>
      </c>
      <c r="HH4" s="870" t="s">
        <v>64</v>
      </c>
      <c r="HI4" s="820" t="s">
        <v>65</v>
      </c>
      <c r="HJ4" s="823" t="s">
        <v>66</v>
      </c>
      <c r="HK4" s="821" t="s">
        <v>62</v>
      </c>
      <c r="HL4" s="821" t="s">
        <v>63</v>
      </c>
      <c r="HM4" s="871" t="s">
        <v>64</v>
      </c>
      <c r="HN4" s="820" t="s">
        <v>65</v>
      </c>
      <c r="HO4" s="823" t="s">
        <v>66</v>
      </c>
      <c r="HP4" s="820" t="s">
        <v>62</v>
      </c>
      <c r="HQ4" s="820" t="s">
        <v>63</v>
      </c>
      <c r="HR4" s="870" t="s">
        <v>64</v>
      </c>
      <c r="HS4" s="820" t="s">
        <v>65</v>
      </c>
      <c r="HT4" s="823" t="s">
        <v>66</v>
      </c>
      <c r="HU4" s="820" t="s">
        <v>62</v>
      </c>
      <c r="HV4" s="820" t="s">
        <v>63</v>
      </c>
      <c r="HW4" s="870" t="s">
        <v>64</v>
      </c>
      <c r="HX4" s="820" t="s">
        <v>65</v>
      </c>
      <c r="HY4" s="823" t="s">
        <v>66</v>
      </c>
      <c r="HZ4" s="820" t="s">
        <v>62</v>
      </c>
      <c r="IA4" s="820" t="s">
        <v>63</v>
      </c>
      <c r="IB4" s="870" t="s">
        <v>64</v>
      </c>
      <c r="IC4" s="820" t="s">
        <v>65</v>
      </c>
      <c r="ID4" s="823" t="s">
        <v>66</v>
      </c>
      <c r="IE4" s="820" t="s">
        <v>62</v>
      </c>
      <c r="IF4" s="820" t="s">
        <v>63</v>
      </c>
      <c r="IG4" s="870" t="s">
        <v>64</v>
      </c>
      <c r="IH4" s="820" t="s">
        <v>65</v>
      </c>
      <c r="II4" s="823" t="s">
        <v>66</v>
      </c>
      <c r="IJ4" s="820" t="s">
        <v>62</v>
      </c>
      <c r="IK4" s="820" t="s">
        <v>63</v>
      </c>
      <c r="IL4" s="870" t="s">
        <v>64</v>
      </c>
      <c r="IM4" s="820" t="s">
        <v>65</v>
      </c>
      <c r="IN4" s="823" t="s">
        <v>66</v>
      </c>
      <c r="IO4" s="820" t="s">
        <v>62</v>
      </c>
      <c r="IP4" s="820" t="s">
        <v>63</v>
      </c>
      <c r="IQ4" s="870" t="s">
        <v>64</v>
      </c>
      <c r="IR4" s="820" t="s">
        <v>65</v>
      </c>
      <c r="IS4" s="823" t="s">
        <v>66</v>
      </c>
      <c r="IT4" s="820" t="s">
        <v>62</v>
      </c>
      <c r="IU4" s="820" t="s">
        <v>63</v>
      </c>
      <c r="IV4" s="870" t="s">
        <v>64</v>
      </c>
      <c r="IW4" s="820" t="s">
        <v>65</v>
      </c>
      <c r="IX4" s="823" t="s">
        <v>66</v>
      </c>
      <c r="IY4" s="820" t="s">
        <v>62</v>
      </c>
      <c r="IZ4" s="820" t="s">
        <v>63</v>
      </c>
      <c r="JA4" s="870" t="s">
        <v>64</v>
      </c>
      <c r="JB4" s="820" t="s">
        <v>65</v>
      </c>
      <c r="JC4" s="823" t="s">
        <v>66</v>
      </c>
      <c r="JD4" s="897" t="s">
        <v>67</v>
      </c>
      <c r="JE4" s="897" t="s">
        <v>68</v>
      </c>
      <c r="JF4" s="897" t="s">
        <v>69</v>
      </c>
      <c r="JG4" s="897" t="s">
        <v>70</v>
      </c>
    </row>
    <row r="5" spans="1:267">
      <c r="C5" s="884"/>
      <c r="D5" s="163" t="s">
        <v>71</v>
      </c>
      <c r="E5" s="821" t="s">
        <v>72</v>
      </c>
      <c r="F5" s="871"/>
      <c r="G5" s="821" t="s">
        <v>72</v>
      </c>
      <c r="H5" s="824" t="s">
        <v>72</v>
      </c>
      <c r="I5" s="167" t="s">
        <v>73</v>
      </c>
      <c r="J5" s="821" t="s">
        <v>74</v>
      </c>
      <c r="K5" s="871"/>
      <c r="L5" s="821" t="s">
        <v>74</v>
      </c>
      <c r="M5" s="355" t="s">
        <v>74</v>
      </c>
      <c r="N5" s="163" t="s">
        <v>75</v>
      </c>
      <c r="O5" s="821" t="s">
        <v>76</v>
      </c>
      <c r="P5" s="871"/>
      <c r="Q5" s="821" t="s">
        <v>76</v>
      </c>
      <c r="R5" s="824" t="s">
        <v>76</v>
      </c>
      <c r="S5" s="827" t="s">
        <v>77</v>
      </c>
      <c r="T5" s="824" t="s">
        <v>78</v>
      </c>
      <c r="U5" s="871"/>
      <c r="V5" s="824" t="s">
        <v>78</v>
      </c>
      <c r="W5" s="824" t="s">
        <v>78</v>
      </c>
      <c r="X5" s="825" t="s">
        <v>79</v>
      </c>
      <c r="Y5" s="825" t="s">
        <v>80</v>
      </c>
      <c r="Z5" s="869"/>
      <c r="AA5" s="825" t="s">
        <v>80</v>
      </c>
      <c r="AB5" s="825" t="s">
        <v>80</v>
      </c>
      <c r="AC5" s="821" t="s">
        <v>81</v>
      </c>
      <c r="AD5" s="821" t="s">
        <v>82</v>
      </c>
      <c r="AE5" s="871"/>
      <c r="AF5" s="821" t="s">
        <v>82</v>
      </c>
      <c r="AG5" s="821" t="s">
        <v>82</v>
      </c>
      <c r="AH5" s="821" t="s">
        <v>83</v>
      </c>
      <c r="AI5" s="821" t="s">
        <v>84</v>
      </c>
      <c r="AJ5" s="871"/>
      <c r="AK5" s="821" t="s">
        <v>84</v>
      </c>
      <c r="AL5" s="821" t="s">
        <v>84</v>
      </c>
      <c r="AM5" s="821" t="s">
        <v>85</v>
      </c>
      <c r="AN5" s="821" t="s">
        <v>86</v>
      </c>
      <c r="AO5" s="871"/>
      <c r="AP5" s="821" t="s">
        <v>86</v>
      </c>
      <c r="AQ5" s="821" t="s">
        <v>86</v>
      </c>
      <c r="AR5" s="821" t="s">
        <v>87</v>
      </c>
      <c r="AS5" s="821" t="s">
        <v>88</v>
      </c>
      <c r="AT5" s="871"/>
      <c r="AU5" s="821" t="s">
        <v>88</v>
      </c>
      <c r="AV5" s="821" t="s">
        <v>88</v>
      </c>
      <c r="AW5" s="821" t="s">
        <v>89</v>
      </c>
      <c r="AX5" s="821" t="s">
        <v>90</v>
      </c>
      <c r="AY5" s="871"/>
      <c r="AZ5" s="821" t="s">
        <v>89</v>
      </c>
      <c r="BA5" s="821" t="s">
        <v>89</v>
      </c>
      <c r="BB5" s="821" t="s">
        <v>91</v>
      </c>
      <c r="BC5" s="821" t="s">
        <v>92</v>
      </c>
      <c r="BD5" s="871"/>
      <c r="BE5" s="821" t="s">
        <v>92</v>
      </c>
      <c r="BF5" s="821" t="s">
        <v>92</v>
      </c>
      <c r="BG5" s="821" t="s">
        <v>93</v>
      </c>
      <c r="BH5" s="821" t="s">
        <v>94</v>
      </c>
      <c r="BI5" s="871"/>
      <c r="BJ5" s="821" t="s">
        <v>94</v>
      </c>
      <c r="BK5" s="821" t="s">
        <v>94</v>
      </c>
      <c r="BL5" s="821" t="s">
        <v>95</v>
      </c>
      <c r="BM5" s="821" t="s">
        <v>96</v>
      </c>
      <c r="BN5" s="871"/>
      <c r="BO5" s="821" t="s">
        <v>96</v>
      </c>
      <c r="BP5" s="821" t="s">
        <v>96</v>
      </c>
      <c r="BQ5" s="821" t="s">
        <v>97</v>
      </c>
      <c r="BR5" s="821" t="s">
        <v>98</v>
      </c>
      <c r="BS5" s="871"/>
      <c r="BT5" s="821" t="s">
        <v>98</v>
      </c>
      <c r="BU5" s="821" t="s">
        <v>98</v>
      </c>
      <c r="BV5" s="821" t="s">
        <v>99</v>
      </c>
      <c r="BW5" s="821" t="s">
        <v>100</v>
      </c>
      <c r="BX5" s="871"/>
      <c r="BY5" s="821" t="s">
        <v>100</v>
      </c>
      <c r="BZ5" s="821" t="s">
        <v>100</v>
      </c>
      <c r="CA5" s="821" t="s">
        <v>101</v>
      </c>
      <c r="CB5" s="821" t="s">
        <v>102</v>
      </c>
      <c r="CC5" s="871"/>
      <c r="CD5" s="821" t="s">
        <v>102</v>
      </c>
      <c r="CE5" s="821" t="s">
        <v>102</v>
      </c>
      <c r="CF5" s="821" t="s">
        <v>103</v>
      </c>
      <c r="CG5" s="821" t="s">
        <v>104</v>
      </c>
      <c r="CH5" s="871"/>
      <c r="CI5" s="821" t="s">
        <v>104</v>
      </c>
      <c r="CJ5" s="821" t="s">
        <v>104</v>
      </c>
      <c r="CK5" s="821" t="s">
        <v>105</v>
      </c>
      <c r="CL5" s="821" t="s">
        <v>106</v>
      </c>
      <c r="CM5" s="871"/>
      <c r="CN5" s="821" t="s">
        <v>106</v>
      </c>
      <c r="CO5" s="821" t="s">
        <v>106</v>
      </c>
      <c r="CP5" s="821" t="s">
        <v>107</v>
      </c>
      <c r="CQ5" s="821" t="s">
        <v>108</v>
      </c>
      <c r="CR5" s="871"/>
      <c r="CS5" s="821" t="s">
        <v>108</v>
      </c>
      <c r="CT5" s="821" t="s">
        <v>108</v>
      </c>
      <c r="CU5" s="821" t="s">
        <v>109</v>
      </c>
      <c r="CV5" s="821" t="s">
        <v>110</v>
      </c>
      <c r="CW5" s="871"/>
      <c r="CX5" s="821" t="s">
        <v>110</v>
      </c>
      <c r="CY5" s="821" t="s">
        <v>110</v>
      </c>
      <c r="CZ5" s="821" t="s">
        <v>111</v>
      </c>
      <c r="DA5" s="821" t="s">
        <v>112</v>
      </c>
      <c r="DB5" s="871"/>
      <c r="DC5" s="821" t="s">
        <v>112</v>
      </c>
      <c r="DD5" s="821" t="s">
        <v>112</v>
      </c>
      <c r="DE5" s="821" t="s">
        <v>113</v>
      </c>
      <c r="DF5" s="821" t="s">
        <v>114</v>
      </c>
      <c r="DG5" s="871"/>
      <c r="DH5" s="821" t="s">
        <v>114</v>
      </c>
      <c r="DI5" s="821" t="s">
        <v>114</v>
      </c>
      <c r="DJ5" s="821" t="s">
        <v>115</v>
      </c>
      <c r="DK5" s="821" t="s">
        <v>116</v>
      </c>
      <c r="DL5" s="871"/>
      <c r="DM5" s="821" t="s">
        <v>116</v>
      </c>
      <c r="DN5" s="821" t="s">
        <v>116</v>
      </c>
      <c r="DO5" s="821" t="s">
        <v>117</v>
      </c>
      <c r="DP5" s="821" t="s">
        <v>118</v>
      </c>
      <c r="DQ5" s="871"/>
      <c r="DR5" s="821" t="s">
        <v>118</v>
      </c>
      <c r="DS5" s="821" t="s">
        <v>118</v>
      </c>
      <c r="DT5" s="821" t="s">
        <v>119</v>
      </c>
      <c r="DU5" s="821" t="s">
        <v>120</v>
      </c>
      <c r="DV5" s="871"/>
      <c r="DW5" s="821" t="s">
        <v>120</v>
      </c>
      <c r="DX5" s="821" t="s">
        <v>120</v>
      </c>
      <c r="DY5" s="821" t="s">
        <v>121</v>
      </c>
      <c r="DZ5" s="821" t="s">
        <v>122</v>
      </c>
      <c r="EA5" s="871"/>
      <c r="EB5" s="821" t="s">
        <v>122</v>
      </c>
      <c r="EC5" s="821" t="s">
        <v>122</v>
      </c>
      <c r="ED5" s="821" t="s">
        <v>123</v>
      </c>
      <c r="EE5" s="821" t="s">
        <v>124</v>
      </c>
      <c r="EF5" s="871"/>
      <c r="EG5" s="821" t="s">
        <v>124</v>
      </c>
      <c r="EH5" s="821" t="s">
        <v>124</v>
      </c>
      <c r="EI5" s="821" t="s">
        <v>125</v>
      </c>
      <c r="EJ5" s="821" t="s">
        <v>126</v>
      </c>
      <c r="EK5" s="871"/>
      <c r="EL5" s="821" t="s">
        <v>126</v>
      </c>
      <c r="EM5" s="821" t="s">
        <v>126</v>
      </c>
      <c r="EN5" s="821" t="s">
        <v>127</v>
      </c>
      <c r="EO5" s="821" t="s">
        <v>128</v>
      </c>
      <c r="EP5" s="871"/>
      <c r="EQ5" s="821" t="s">
        <v>128</v>
      </c>
      <c r="ER5" s="821" t="s">
        <v>128</v>
      </c>
      <c r="ES5" s="821" t="s">
        <v>129</v>
      </c>
      <c r="ET5" s="821" t="s">
        <v>130</v>
      </c>
      <c r="EU5" s="871"/>
      <c r="EV5" s="821" t="s">
        <v>130</v>
      </c>
      <c r="EW5" s="821" t="s">
        <v>130</v>
      </c>
      <c r="EX5" s="821" t="s">
        <v>131</v>
      </c>
      <c r="EY5" s="821" t="s">
        <v>132</v>
      </c>
      <c r="EZ5" s="871"/>
      <c r="FA5" s="821" t="s">
        <v>132</v>
      </c>
      <c r="FB5" s="821" t="s">
        <v>132</v>
      </c>
      <c r="FC5" s="821" t="s">
        <v>133</v>
      </c>
      <c r="FD5" s="821" t="s">
        <v>134</v>
      </c>
      <c r="FE5" s="871"/>
      <c r="FF5" s="821" t="s">
        <v>134</v>
      </c>
      <c r="FG5" s="821" t="s">
        <v>134</v>
      </c>
      <c r="FH5" s="821" t="s">
        <v>135</v>
      </c>
      <c r="FI5" s="821" t="s">
        <v>136</v>
      </c>
      <c r="FJ5" s="871"/>
      <c r="FK5" s="821" t="s">
        <v>136</v>
      </c>
      <c r="FL5" s="821" t="s">
        <v>136</v>
      </c>
      <c r="FM5" s="821" t="s">
        <v>137</v>
      </c>
      <c r="FN5" s="821" t="s">
        <v>138</v>
      </c>
      <c r="FO5" s="871"/>
      <c r="FP5" s="821" t="s">
        <v>138</v>
      </c>
      <c r="FQ5" s="821" t="s">
        <v>138</v>
      </c>
      <c r="FR5" s="821" t="s">
        <v>139</v>
      </c>
      <c r="FS5" s="821" t="s">
        <v>140</v>
      </c>
      <c r="FT5" s="871"/>
      <c r="FU5" s="821" t="s">
        <v>140</v>
      </c>
      <c r="FV5" s="821" t="s">
        <v>140</v>
      </c>
      <c r="FW5" s="821" t="s">
        <v>141</v>
      </c>
      <c r="FX5" s="821" t="s">
        <v>142</v>
      </c>
      <c r="FY5" s="871"/>
      <c r="FZ5" s="821" t="s">
        <v>142</v>
      </c>
      <c r="GA5" s="821" t="s">
        <v>142</v>
      </c>
      <c r="GB5" s="821" t="s">
        <v>143</v>
      </c>
      <c r="GC5" s="821" t="s">
        <v>144</v>
      </c>
      <c r="GD5" s="871"/>
      <c r="GE5" s="821" t="s">
        <v>144</v>
      </c>
      <c r="GF5" s="821" t="s">
        <v>144</v>
      </c>
      <c r="GG5" s="821" t="s">
        <v>145</v>
      </c>
      <c r="GH5" s="821" t="s">
        <v>146</v>
      </c>
      <c r="GI5" s="871"/>
      <c r="GJ5" s="821" t="s">
        <v>146</v>
      </c>
      <c r="GK5" s="821" t="s">
        <v>146</v>
      </c>
      <c r="GL5" s="821" t="s">
        <v>147</v>
      </c>
      <c r="GM5" s="821" t="s">
        <v>148</v>
      </c>
      <c r="GN5" s="871"/>
      <c r="GO5" s="821" t="s">
        <v>148</v>
      </c>
      <c r="GP5" s="821" t="s">
        <v>148</v>
      </c>
      <c r="GQ5" s="821" t="s">
        <v>149</v>
      </c>
      <c r="GR5" s="821" t="s">
        <v>150</v>
      </c>
      <c r="GS5" s="871"/>
      <c r="GT5" s="821" t="s">
        <v>150</v>
      </c>
      <c r="GU5" s="821" t="s">
        <v>150</v>
      </c>
      <c r="GV5" s="821" t="s">
        <v>151</v>
      </c>
      <c r="GW5" s="821" t="s">
        <v>152</v>
      </c>
      <c r="GX5" s="871"/>
      <c r="GY5" s="821" t="s">
        <v>152</v>
      </c>
      <c r="GZ5" s="821" t="s">
        <v>152</v>
      </c>
      <c r="HA5" s="821" t="s">
        <v>153</v>
      </c>
      <c r="HB5" s="821" t="s">
        <v>154</v>
      </c>
      <c r="HC5" s="871"/>
      <c r="HD5" s="821" t="s">
        <v>154</v>
      </c>
      <c r="HE5" s="821" t="s">
        <v>154</v>
      </c>
      <c r="HF5" s="821" t="s">
        <v>155</v>
      </c>
      <c r="HG5" s="821" t="s">
        <v>156</v>
      </c>
      <c r="HH5" s="871"/>
      <c r="HI5" s="821" t="s">
        <v>156</v>
      </c>
      <c r="HJ5" s="821" t="s">
        <v>156</v>
      </c>
      <c r="HK5" s="821" t="s">
        <v>157</v>
      </c>
      <c r="HL5" s="821" t="s">
        <v>158</v>
      </c>
      <c r="HM5" s="871"/>
      <c r="HN5" s="821" t="s">
        <v>158</v>
      </c>
      <c r="HO5" s="821" t="s">
        <v>158</v>
      </c>
      <c r="HP5" s="821" t="s">
        <v>159</v>
      </c>
      <c r="HQ5" s="821" t="s">
        <v>160</v>
      </c>
      <c r="HR5" s="871"/>
      <c r="HS5" s="821" t="s">
        <v>160</v>
      </c>
      <c r="HT5" s="821" t="s">
        <v>160</v>
      </c>
      <c r="HU5" s="821" t="s">
        <v>161</v>
      </c>
      <c r="HV5" s="821" t="s">
        <v>162</v>
      </c>
      <c r="HW5" s="871"/>
      <c r="HX5" s="821" t="s">
        <v>162</v>
      </c>
      <c r="HY5" s="821" t="s">
        <v>162</v>
      </c>
      <c r="HZ5" s="821" t="s">
        <v>163</v>
      </c>
      <c r="IA5" s="821" t="s">
        <v>164</v>
      </c>
      <c r="IB5" s="871"/>
      <c r="IC5" s="821" t="s">
        <v>164</v>
      </c>
      <c r="ID5" s="821" t="s">
        <v>164</v>
      </c>
      <c r="IE5" s="821" t="s">
        <v>165</v>
      </c>
      <c r="IF5" s="821" t="s">
        <v>166</v>
      </c>
      <c r="IG5" s="871"/>
      <c r="IH5" s="821" t="s">
        <v>166</v>
      </c>
      <c r="II5" s="821" t="s">
        <v>166</v>
      </c>
      <c r="IJ5" s="821" t="s">
        <v>167</v>
      </c>
      <c r="IK5" s="821" t="s">
        <v>168</v>
      </c>
      <c r="IL5" s="871"/>
      <c r="IM5" s="821" t="s">
        <v>168</v>
      </c>
      <c r="IN5" s="821" t="s">
        <v>168</v>
      </c>
      <c r="IO5" s="821" t="s">
        <v>169</v>
      </c>
      <c r="IP5" s="821" t="s">
        <v>170</v>
      </c>
      <c r="IQ5" s="871"/>
      <c r="IR5" s="821" t="s">
        <v>170</v>
      </c>
      <c r="IS5" s="821" t="s">
        <v>170</v>
      </c>
      <c r="IT5" s="821" t="s">
        <v>171</v>
      </c>
      <c r="IU5" s="821" t="s">
        <v>172</v>
      </c>
      <c r="IV5" s="871"/>
      <c r="IW5" s="821" t="s">
        <v>172</v>
      </c>
      <c r="IX5" s="821" t="s">
        <v>172</v>
      </c>
      <c r="IY5" s="821" t="s">
        <v>173</v>
      </c>
      <c r="IZ5" s="821" t="s">
        <v>174</v>
      </c>
      <c r="JA5" s="871"/>
      <c r="JB5" s="821" t="s">
        <v>174</v>
      </c>
      <c r="JC5" s="821" t="s">
        <v>174</v>
      </c>
      <c r="JD5" s="898"/>
      <c r="JE5" s="898"/>
      <c r="JF5" s="898"/>
      <c r="JG5" s="898"/>
    </row>
    <row r="6" spans="1:267">
      <c r="C6" s="884"/>
      <c r="D6" s="163" t="s">
        <v>175</v>
      </c>
      <c r="E6" s="821" t="s">
        <v>175</v>
      </c>
      <c r="F6" s="871"/>
      <c r="G6" s="821" t="s">
        <v>175</v>
      </c>
      <c r="H6" s="824" t="s">
        <v>175</v>
      </c>
      <c r="I6" s="167" t="s">
        <v>176</v>
      </c>
      <c r="J6" s="821" t="s">
        <v>176</v>
      </c>
      <c r="K6" s="871"/>
      <c r="L6" s="821" t="s">
        <v>176</v>
      </c>
      <c r="M6" s="355" t="s">
        <v>176</v>
      </c>
      <c r="N6" s="163" t="s">
        <v>177</v>
      </c>
      <c r="O6" s="821" t="s">
        <v>177</v>
      </c>
      <c r="P6" s="871"/>
      <c r="Q6" s="821" t="s">
        <v>177</v>
      </c>
      <c r="R6" s="824" t="s">
        <v>177</v>
      </c>
      <c r="S6" s="167" t="s">
        <v>178</v>
      </c>
      <c r="T6" s="824" t="s">
        <v>178</v>
      </c>
      <c r="U6" s="871"/>
      <c r="V6" s="824" t="s">
        <v>178</v>
      </c>
      <c r="W6" s="824" t="s">
        <v>178</v>
      </c>
      <c r="X6" s="825" t="s">
        <v>179</v>
      </c>
      <c r="Y6" s="825" t="s">
        <v>179</v>
      </c>
      <c r="Z6" s="869"/>
      <c r="AA6" s="825" t="s">
        <v>179</v>
      </c>
      <c r="AB6" s="825" t="s">
        <v>179</v>
      </c>
      <c r="AC6" s="821" t="s">
        <v>180</v>
      </c>
      <c r="AD6" s="821" t="s">
        <v>180</v>
      </c>
      <c r="AE6" s="871"/>
      <c r="AF6" s="821" t="s">
        <v>180</v>
      </c>
      <c r="AG6" s="821" t="s">
        <v>180</v>
      </c>
      <c r="AH6" s="821" t="s">
        <v>181</v>
      </c>
      <c r="AI6" s="821" t="s">
        <v>181</v>
      </c>
      <c r="AJ6" s="871"/>
      <c r="AK6" s="821" t="s">
        <v>181</v>
      </c>
      <c r="AL6" s="821" t="s">
        <v>181</v>
      </c>
      <c r="AM6" s="821" t="s">
        <v>182</v>
      </c>
      <c r="AN6" s="821" t="s">
        <v>182</v>
      </c>
      <c r="AO6" s="871"/>
      <c r="AP6" s="821" t="s">
        <v>182</v>
      </c>
      <c r="AQ6" s="821" t="s">
        <v>182</v>
      </c>
      <c r="AR6" s="821" t="s">
        <v>183</v>
      </c>
      <c r="AS6" s="821" t="s">
        <v>183</v>
      </c>
      <c r="AT6" s="871"/>
      <c r="AU6" s="821" t="s">
        <v>183</v>
      </c>
      <c r="AV6" s="821" t="s">
        <v>183</v>
      </c>
      <c r="AW6" s="821" t="s">
        <v>184</v>
      </c>
      <c r="AX6" s="821" t="s">
        <v>184</v>
      </c>
      <c r="AY6" s="871"/>
      <c r="AZ6" s="821" t="s">
        <v>184</v>
      </c>
      <c r="BA6" s="821" t="s">
        <v>184</v>
      </c>
      <c r="BB6" s="821" t="s">
        <v>185</v>
      </c>
      <c r="BC6" s="821" t="s">
        <v>185</v>
      </c>
      <c r="BD6" s="871"/>
      <c r="BE6" s="821" t="s">
        <v>185</v>
      </c>
      <c r="BF6" s="821" t="s">
        <v>185</v>
      </c>
      <c r="BG6" s="821" t="s">
        <v>186</v>
      </c>
      <c r="BH6" s="821" t="s">
        <v>186</v>
      </c>
      <c r="BI6" s="871"/>
      <c r="BJ6" s="821" t="s">
        <v>186</v>
      </c>
      <c r="BK6" s="821" t="s">
        <v>186</v>
      </c>
      <c r="BL6" s="821" t="s">
        <v>187</v>
      </c>
      <c r="BM6" s="821" t="s">
        <v>187</v>
      </c>
      <c r="BN6" s="871"/>
      <c r="BO6" s="821" t="s">
        <v>187</v>
      </c>
      <c r="BP6" s="821" t="s">
        <v>187</v>
      </c>
      <c r="BQ6" s="821" t="s">
        <v>188</v>
      </c>
      <c r="BR6" s="821" t="s">
        <v>188</v>
      </c>
      <c r="BS6" s="871"/>
      <c r="BT6" s="821" t="s">
        <v>188</v>
      </c>
      <c r="BU6" s="821" t="s">
        <v>188</v>
      </c>
      <c r="BV6" s="821" t="s">
        <v>189</v>
      </c>
      <c r="BW6" s="821" t="s">
        <v>189</v>
      </c>
      <c r="BX6" s="871"/>
      <c r="BY6" s="821" t="s">
        <v>189</v>
      </c>
      <c r="BZ6" s="821" t="s">
        <v>189</v>
      </c>
      <c r="CA6" s="821" t="s">
        <v>190</v>
      </c>
      <c r="CB6" s="821" t="s">
        <v>190</v>
      </c>
      <c r="CC6" s="871"/>
      <c r="CD6" s="821" t="s">
        <v>190</v>
      </c>
      <c r="CE6" s="821" t="s">
        <v>190</v>
      </c>
      <c r="CF6" s="821" t="s">
        <v>191</v>
      </c>
      <c r="CG6" s="821" t="s">
        <v>191</v>
      </c>
      <c r="CH6" s="871"/>
      <c r="CI6" s="821" t="s">
        <v>191</v>
      </c>
      <c r="CJ6" s="821" t="s">
        <v>191</v>
      </c>
      <c r="CK6" s="821" t="s">
        <v>192</v>
      </c>
      <c r="CL6" s="821" t="s">
        <v>192</v>
      </c>
      <c r="CM6" s="871"/>
      <c r="CN6" s="821" t="s">
        <v>192</v>
      </c>
      <c r="CO6" s="821" t="s">
        <v>192</v>
      </c>
      <c r="CP6" s="821" t="s">
        <v>193</v>
      </c>
      <c r="CQ6" s="821" t="s">
        <v>193</v>
      </c>
      <c r="CR6" s="871"/>
      <c r="CS6" s="821" t="s">
        <v>193</v>
      </c>
      <c r="CT6" s="821" t="s">
        <v>193</v>
      </c>
      <c r="CU6" s="821" t="s">
        <v>194</v>
      </c>
      <c r="CV6" s="821" t="s">
        <v>194</v>
      </c>
      <c r="CW6" s="871"/>
      <c r="CX6" s="821" t="s">
        <v>194</v>
      </c>
      <c r="CY6" s="821" t="s">
        <v>194</v>
      </c>
      <c r="CZ6" s="821" t="s">
        <v>195</v>
      </c>
      <c r="DA6" s="821" t="s">
        <v>195</v>
      </c>
      <c r="DB6" s="871"/>
      <c r="DC6" s="821" t="s">
        <v>195</v>
      </c>
      <c r="DD6" s="821" t="s">
        <v>195</v>
      </c>
      <c r="DE6" s="821" t="s">
        <v>196</v>
      </c>
      <c r="DF6" s="821" t="s">
        <v>196</v>
      </c>
      <c r="DG6" s="871"/>
      <c r="DH6" s="821" t="s">
        <v>196</v>
      </c>
      <c r="DI6" s="821" t="s">
        <v>196</v>
      </c>
      <c r="DJ6" s="821" t="s">
        <v>197</v>
      </c>
      <c r="DK6" s="821" t="s">
        <v>197</v>
      </c>
      <c r="DL6" s="871"/>
      <c r="DM6" s="821" t="s">
        <v>197</v>
      </c>
      <c r="DN6" s="821" t="s">
        <v>197</v>
      </c>
      <c r="DO6" s="821" t="s">
        <v>198</v>
      </c>
      <c r="DP6" s="821" t="s">
        <v>198</v>
      </c>
      <c r="DQ6" s="871"/>
      <c r="DR6" s="821" t="s">
        <v>198</v>
      </c>
      <c r="DS6" s="821" t="s">
        <v>198</v>
      </c>
      <c r="DT6" s="821" t="s">
        <v>199</v>
      </c>
      <c r="DU6" s="821" t="s">
        <v>199</v>
      </c>
      <c r="DV6" s="871"/>
      <c r="DW6" s="821" t="s">
        <v>199</v>
      </c>
      <c r="DX6" s="821" t="s">
        <v>199</v>
      </c>
      <c r="DY6" s="821" t="s">
        <v>200</v>
      </c>
      <c r="DZ6" s="821" t="s">
        <v>200</v>
      </c>
      <c r="EA6" s="871"/>
      <c r="EB6" s="821" t="s">
        <v>200</v>
      </c>
      <c r="EC6" s="821" t="s">
        <v>200</v>
      </c>
      <c r="ED6" s="821" t="s">
        <v>201</v>
      </c>
      <c r="EE6" s="821" t="s">
        <v>201</v>
      </c>
      <c r="EF6" s="871"/>
      <c r="EG6" s="821" t="s">
        <v>201</v>
      </c>
      <c r="EH6" s="821" t="s">
        <v>201</v>
      </c>
      <c r="EI6" s="821" t="s">
        <v>202</v>
      </c>
      <c r="EJ6" s="821" t="s">
        <v>202</v>
      </c>
      <c r="EK6" s="871"/>
      <c r="EL6" s="821" t="s">
        <v>202</v>
      </c>
      <c r="EM6" s="821" t="s">
        <v>202</v>
      </c>
      <c r="EN6" s="821" t="s">
        <v>203</v>
      </c>
      <c r="EO6" s="821" t="s">
        <v>203</v>
      </c>
      <c r="EP6" s="871"/>
      <c r="EQ6" s="821" t="s">
        <v>203</v>
      </c>
      <c r="ER6" s="821" t="s">
        <v>203</v>
      </c>
      <c r="ES6" s="821" t="s">
        <v>204</v>
      </c>
      <c r="ET6" s="821" t="s">
        <v>204</v>
      </c>
      <c r="EU6" s="871"/>
      <c r="EV6" s="821" t="s">
        <v>204</v>
      </c>
      <c r="EW6" s="821" t="s">
        <v>204</v>
      </c>
      <c r="EX6" s="821" t="s">
        <v>205</v>
      </c>
      <c r="EY6" s="821" t="s">
        <v>205</v>
      </c>
      <c r="EZ6" s="871"/>
      <c r="FA6" s="821" t="s">
        <v>205</v>
      </c>
      <c r="FB6" s="821" t="s">
        <v>205</v>
      </c>
      <c r="FC6" s="821" t="s">
        <v>206</v>
      </c>
      <c r="FD6" s="821" t="s">
        <v>206</v>
      </c>
      <c r="FE6" s="871"/>
      <c r="FF6" s="821" t="s">
        <v>206</v>
      </c>
      <c r="FG6" s="821" t="s">
        <v>206</v>
      </c>
      <c r="FH6" s="821" t="s">
        <v>207</v>
      </c>
      <c r="FI6" s="821" t="s">
        <v>207</v>
      </c>
      <c r="FJ6" s="871"/>
      <c r="FK6" s="821" t="s">
        <v>207</v>
      </c>
      <c r="FL6" s="821" t="s">
        <v>207</v>
      </c>
      <c r="FM6" s="821" t="s">
        <v>208</v>
      </c>
      <c r="FN6" s="821" t="s">
        <v>208</v>
      </c>
      <c r="FO6" s="871"/>
      <c r="FP6" s="821" t="s">
        <v>208</v>
      </c>
      <c r="FQ6" s="821" t="s">
        <v>208</v>
      </c>
      <c r="FR6" s="821" t="s">
        <v>209</v>
      </c>
      <c r="FS6" s="821" t="s">
        <v>209</v>
      </c>
      <c r="FT6" s="871"/>
      <c r="FU6" s="821" t="s">
        <v>209</v>
      </c>
      <c r="FV6" s="821" t="s">
        <v>209</v>
      </c>
      <c r="FW6" s="821" t="s">
        <v>210</v>
      </c>
      <c r="FX6" s="821" t="s">
        <v>210</v>
      </c>
      <c r="FY6" s="871"/>
      <c r="FZ6" s="821" t="s">
        <v>210</v>
      </c>
      <c r="GA6" s="821" t="s">
        <v>210</v>
      </c>
      <c r="GB6" s="821" t="s">
        <v>211</v>
      </c>
      <c r="GC6" s="821" t="s">
        <v>211</v>
      </c>
      <c r="GD6" s="871"/>
      <c r="GE6" s="821" t="s">
        <v>211</v>
      </c>
      <c r="GF6" s="821" t="s">
        <v>211</v>
      </c>
      <c r="GG6" s="821" t="s">
        <v>212</v>
      </c>
      <c r="GH6" s="821" t="s">
        <v>212</v>
      </c>
      <c r="GI6" s="871"/>
      <c r="GJ6" s="821" t="s">
        <v>212</v>
      </c>
      <c r="GK6" s="821" t="s">
        <v>212</v>
      </c>
      <c r="GL6" s="821" t="s">
        <v>213</v>
      </c>
      <c r="GM6" s="821" t="s">
        <v>213</v>
      </c>
      <c r="GN6" s="871"/>
      <c r="GO6" s="821" t="s">
        <v>213</v>
      </c>
      <c r="GP6" s="821" t="s">
        <v>213</v>
      </c>
      <c r="GQ6" s="821" t="s">
        <v>214</v>
      </c>
      <c r="GR6" s="821" t="s">
        <v>214</v>
      </c>
      <c r="GS6" s="871"/>
      <c r="GT6" s="821" t="s">
        <v>214</v>
      </c>
      <c r="GU6" s="821" t="s">
        <v>214</v>
      </c>
      <c r="GV6" s="821" t="s">
        <v>215</v>
      </c>
      <c r="GW6" s="821" t="s">
        <v>215</v>
      </c>
      <c r="GX6" s="871"/>
      <c r="GY6" s="821" t="s">
        <v>215</v>
      </c>
      <c r="GZ6" s="821" t="s">
        <v>215</v>
      </c>
      <c r="HA6" s="821" t="s">
        <v>216</v>
      </c>
      <c r="HB6" s="821" t="s">
        <v>216</v>
      </c>
      <c r="HC6" s="871"/>
      <c r="HD6" s="821" t="s">
        <v>216</v>
      </c>
      <c r="HE6" s="821" t="s">
        <v>216</v>
      </c>
      <c r="HF6" s="821" t="s">
        <v>217</v>
      </c>
      <c r="HG6" s="821" t="s">
        <v>217</v>
      </c>
      <c r="HH6" s="871"/>
      <c r="HI6" s="821" t="s">
        <v>217</v>
      </c>
      <c r="HJ6" s="821" t="s">
        <v>217</v>
      </c>
      <c r="HK6" s="821" t="s">
        <v>218</v>
      </c>
      <c r="HL6" s="821" t="s">
        <v>218</v>
      </c>
      <c r="HM6" s="871"/>
      <c r="HN6" s="821" t="s">
        <v>218</v>
      </c>
      <c r="HO6" s="821" t="s">
        <v>218</v>
      </c>
      <c r="HP6" s="821" t="s">
        <v>219</v>
      </c>
      <c r="HQ6" s="821" t="s">
        <v>219</v>
      </c>
      <c r="HR6" s="871"/>
      <c r="HS6" s="821" t="s">
        <v>219</v>
      </c>
      <c r="HT6" s="821" t="s">
        <v>219</v>
      </c>
      <c r="HU6" s="821" t="s">
        <v>220</v>
      </c>
      <c r="HV6" s="821" t="s">
        <v>220</v>
      </c>
      <c r="HW6" s="871"/>
      <c r="HX6" s="821" t="s">
        <v>220</v>
      </c>
      <c r="HY6" s="821" t="s">
        <v>220</v>
      </c>
      <c r="HZ6" s="821" t="s">
        <v>221</v>
      </c>
      <c r="IA6" s="821" t="s">
        <v>221</v>
      </c>
      <c r="IB6" s="871"/>
      <c r="IC6" s="821" t="s">
        <v>221</v>
      </c>
      <c r="ID6" s="821" t="s">
        <v>221</v>
      </c>
      <c r="IE6" s="821" t="s">
        <v>222</v>
      </c>
      <c r="IF6" s="821" t="s">
        <v>222</v>
      </c>
      <c r="IG6" s="871"/>
      <c r="IH6" s="821" t="s">
        <v>222</v>
      </c>
      <c r="II6" s="821" t="s">
        <v>222</v>
      </c>
      <c r="IJ6" s="821" t="s">
        <v>223</v>
      </c>
      <c r="IK6" s="821" t="s">
        <v>223</v>
      </c>
      <c r="IL6" s="871"/>
      <c r="IM6" s="821" t="s">
        <v>223</v>
      </c>
      <c r="IN6" s="821" t="s">
        <v>223</v>
      </c>
      <c r="IO6" s="821" t="s">
        <v>224</v>
      </c>
      <c r="IP6" s="821" t="s">
        <v>224</v>
      </c>
      <c r="IQ6" s="871"/>
      <c r="IR6" s="821" t="s">
        <v>224</v>
      </c>
      <c r="IS6" s="821" t="s">
        <v>224</v>
      </c>
      <c r="IT6" s="821" t="s">
        <v>225</v>
      </c>
      <c r="IU6" s="821" t="s">
        <v>225</v>
      </c>
      <c r="IV6" s="871"/>
      <c r="IW6" s="821" t="s">
        <v>225</v>
      </c>
      <c r="IX6" s="821" t="s">
        <v>225</v>
      </c>
      <c r="IY6" s="821" t="s">
        <v>226</v>
      </c>
      <c r="IZ6" s="821" t="s">
        <v>226</v>
      </c>
      <c r="JA6" s="871"/>
      <c r="JB6" s="821" t="s">
        <v>226</v>
      </c>
      <c r="JC6" s="821" t="s">
        <v>226</v>
      </c>
      <c r="JD6" s="898"/>
      <c r="JE6" s="898"/>
      <c r="JF6" s="898"/>
      <c r="JG6" s="898"/>
    </row>
    <row r="7" spans="1:267" ht="15.75" thickBot="1">
      <c r="C7" s="884"/>
      <c r="D7" s="163">
        <v>2020</v>
      </c>
      <c r="E7" s="821">
        <v>2021</v>
      </c>
      <c r="F7" s="871"/>
      <c r="G7" s="821">
        <v>2021</v>
      </c>
      <c r="H7" s="824">
        <v>2021</v>
      </c>
      <c r="I7" s="167">
        <v>2020</v>
      </c>
      <c r="J7" s="821">
        <v>2021</v>
      </c>
      <c r="K7" s="871"/>
      <c r="L7" s="821">
        <v>2021</v>
      </c>
      <c r="M7" s="355">
        <v>2021</v>
      </c>
      <c r="N7" s="163">
        <v>2020</v>
      </c>
      <c r="O7" s="821">
        <v>2021</v>
      </c>
      <c r="P7" s="871"/>
      <c r="Q7" s="821">
        <v>2021</v>
      </c>
      <c r="R7" s="824">
        <v>2021</v>
      </c>
      <c r="S7" s="168">
        <v>2020</v>
      </c>
      <c r="T7" s="824">
        <v>2021</v>
      </c>
      <c r="U7" s="872"/>
      <c r="V7" s="824">
        <v>2021</v>
      </c>
      <c r="W7" s="824">
        <v>2021</v>
      </c>
      <c r="X7" s="825">
        <v>2020</v>
      </c>
      <c r="Y7" s="825">
        <v>2021</v>
      </c>
      <c r="Z7" s="869"/>
      <c r="AA7" s="825">
        <v>2021</v>
      </c>
      <c r="AB7" s="825">
        <v>2021</v>
      </c>
      <c r="AC7" s="822">
        <v>2020</v>
      </c>
      <c r="AD7" s="822">
        <v>2021</v>
      </c>
      <c r="AE7" s="872"/>
      <c r="AF7" s="822">
        <v>2021</v>
      </c>
      <c r="AG7" s="822">
        <v>2021</v>
      </c>
      <c r="AH7" s="822">
        <v>2020</v>
      </c>
      <c r="AI7" s="822">
        <v>2021</v>
      </c>
      <c r="AJ7" s="872"/>
      <c r="AK7" s="822">
        <v>2021</v>
      </c>
      <c r="AL7" s="822">
        <v>2021</v>
      </c>
      <c r="AM7" s="822">
        <v>2020</v>
      </c>
      <c r="AN7" s="822">
        <v>2021</v>
      </c>
      <c r="AO7" s="872"/>
      <c r="AP7" s="822">
        <v>2021</v>
      </c>
      <c r="AQ7" s="822">
        <v>2021</v>
      </c>
      <c r="AR7" s="822">
        <v>2020</v>
      </c>
      <c r="AS7" s="822">
        <v>2021</v>
      </c>
      <c r="AT7" s="872"/>
      <c r="AU7" s="822">
        <v>2021</v>
      </c>
      <c r="AV7" s="822">
        <v>2021</v>
      </c>
      <c r="AW7" s="822">
        <v>2020</v>
      </c>
      <c r="AX7" s="822">
        <v>2021</v>
      </c>
      <c r="AY7" s="872"/>
      <c r="AZ7" s="822">
        <v>2021</v>
      </c>
      <c r="BA7" s="822">
        <v>2021</v>
      </c>
      <c r="BB7" s="822">
        <v>2020</v>
      </c>
      <c r="BC7" s="822">
        <v>2021</v>
      </c>
      <c r="BD7" s="872"/>
      <c r="BE7" s="822">
        <v>2021</v>
      </c>
      <c r="BF7" s="356">
        <v>2021</v>
      </c>
      <c r="BG7" s="822">
        <v>2020</v>
      </c>
      <c r="BH7" s="822">
        <v>2021</v>
      </c>
      <c r="BI7" s="872"/>
      <c r="BJ7" s="822">
        <v>2021</v>
      </c>
      <c r="BK7" s="822">
        <v>2021</v>
      </c>
      <c r="BL7" s="822">
        <v>2020</v>
      </c>
      <c r="BM7" s="822">
        <v>2021</v>
      </c>
      <c r="BN7" s="872"/>
      <c r="BO7" s="822">
        <v>2021</v>
      </c>
      <c r="BP7" s="822">
        <v>2021</v>
      </c>
      <c r="BQ7" s="822">
        <v>2020</v>
      </c>
      <c r="BR7" s="822">
        <v>2020</v>
      </c>
      <c r="BS7" s="872"/>
      <c r="BT7" s="822">
        <v>2020</v>
      </c>
      <c r="BU7" s="822">
        <v>2020</v>
      </c>
      <c r="BV7" s="822">
        <v>2020</v>
      </c>
      <c r="BW7" s="822">
        <v>2021</v>
      </c>
      <c r="BX7" s="872"/>
      <c r="BY7" s="822">
        <v>2021</v>
      </c>
      <c r="BZ7" s="822">
        <v>2021</v>
      </c>
      <c r="CA7" s="822">
        <v>2020</v>
      </c>
      <c r="CB7" s="822">
        <v>2021</v>
      </c>
      <c r="CC7" s="872"/>
      <c r="CD7" s="822">
        <v>2021</v>
      </c>
      <c r="CE7" s="822">
        <v>2021</v>
      </c>
      <c r="CF7" s="822">
        <v>2020</v>
      </c>
      <c r="CG7" s="822">
        <v>2021</v>
      </c>
      <c r="CH7" s="872"/>
      <c r="CI7" s="822">
        <v>2021</v>
      </c>
      <c r="CJ7" s="822">
        <v>2021</v>
      </c>
      <c r="CK7" s="822">
        <v>2020</v>
      </c>
      <c r="CL7" s="822">
        <v>2021</v>
      </c>
      <c r="CM7" s="872"/>
      <c r="CN7" s="822">
        <v>2021</v>
      </c>
      <c r="CO7" s="822">
        <v>2021</v>
      </c>
      <c r="CP7" s="822">
        <v>2020</v>
      </c>
      <c r="CQ7" s="822">
        <v>2021</v>
      </c>
      <c r="CR7" s="872"/>
      <c r="CS7" s="822">
        <v>2021</v>
      </c>
      <c r="CT7" s="822">
        <v>2021</v>
      </c>
      <c r="CU7" s="822">
        <v>2020</v>
      </c>
      <c r="CV7" s="822">
        <v>2021</v>
      </c>
      <c r="CW7" s="872"/>
      <c r="CX7" s="822">
        <v>2021</v>
      </c>
      <c r="CY7" s="822">
        <v>2021</v>
      </c>
      <c r="CZ7" s="822">
        <v>2020</v>
      </c>
      <c r="DA7" s="822">
        <v>2021</v>
      </c>
      <c r="DB7" s="872"/>
      <c r="DC7" s="822">
        <v>2021</v>
      </c>
      <c r="DD7" s="822">
        <v>2021</v>
      </c>
      <c r="DE7" s="822">
        <v>2020</v>
      </c>
      <c r="DF7" s="822">
        <v>2021</v>
      </c>
      <c r="DG7" s="872"/>
      <c r="DH7" s="822">
        <v>2021</v>
      </c>
      <c r="DI7" s="822">
        <v>2021</v>
      </c>
      <c r="DJ7" s="822">
        <v>2020</v>
      </c>
      <c r="DK7" s="822">
        <v>2021</v>
      </c>
      <c r="DL7" s="872"/>
      <c r="DM7" s="822">
        <v>2021</v>
      </c>
      <c r="DN7" s="822">
        <v>2021</v>
      </c>
      <c r="DO7" s="822">
        <v>2020</v>
      </c>
      <c r="DP7" s="822">
        <v>2021</v>
      </c>
      <c r="DQ7" s="872"/>
      <c r="DR7" s="822">
        <v>2021</v>
      </c>
      <c r="DS7" s="822">
        <v>2021</v>
      </c>
      <c r="DT7" s="822">
        <v>2020</v>
      </c>
      <c r="DU7" s="822">
        <v>2021</v>
      </c>
      <c r="DV7" s="872"/>
      <c r="DW7" s="822">
        <v>2021</v>
      </c>
      <c r="DX7" s="822">
        <v>2021</v>
      </c>
      <c r="DY7" s="822">
        <v>2020</v>
      </c>
      <c r="DZ7" s="822">
        <v>2021</v>
      </c>
      <c r="EA7" s="872"/>
      <c r="EB7" s="822">
        <v>2021</v>
      </c>
      <c r="EC7" s="822">
        <v>2021</v>
      </c>
      <c r="ED7" s="822">
        <v>2020</v>
      </c>
      <c r="EE7" s="822">
        <v>2021</v>
      </c>
      <c r="EF7" s="872"/>
      <c r="EG7" s="822">
        <v>2021</v>
      </c>
      <c r="EH7" s="822">
        <v>2021</v>
      </c>
      <c r="EI7" s="822">
        <v>2020</v>
      </c>
      <c r="EJ7" s="822">
        <v>2021</v>
      </c>
      <c r="EK7" s="872"/>
      <c r="EL7" s="822">
        <v>2021</v>
      </c>
      <c r="EM7" s="822">
        <v>2021</v>
      </c>
      <c r="EN7" s="822">
        <v>2020</v>
      </c>
      <c r="EO7" s="822">
        <v>2021</v>
      </c>
      <c r="EP7" s="872"/>
      <c r="EQ7" s="822">
        <v>2021</v>
      </c>
      <c r="ER7" s="822">
        <v>2021</v>
      </c>
      <c r="ES7" s="822">
        <v>2020</v>
      </c>
      <c r="ET7" s="822">
        <v>2021</v>
      </c>
      <c r="EU7" s="872"/>
      <c r="EV7" s="822">
        <v>2021</v>
      </c>
      <c r="EW7" s="822">
        <v>2021</v>
      </c>
      <c r="EX7" s="822">
        <v>2020</v>
      </c>
      <c r="EY7" s="822">
        <v>2021</v>
      </c>
      <c r="EZ7" s="872"/>
      <c r="FA7" s="822">
        <v>2021</v>
      </c>
      <c r="FB7" s="822">
        <v>2021</v>
      </c>
      <c r="FC7" s="822">
        <v>2020</v>
      </c>
      <c r="FD7" s="822">
        <v>2021</v>
      </c>
      <c r="FE7" s="872"/>
      <c r="FF7" s="822">
        <v>2021</v>
      </c>
      <c r="FG7" s="822">
        <v>2021</v>
      </c>
      <c r="FH7" s="822">
        <v>2020</v>
      </c>
      <c r="FI7" s="822">
        <v>2021</v>
      </c>
      <c r="FJ7" s="872"/>
      <c r="FK7" s="822">
        <v>2021</v>
      </c>
      <c r="FL7" s="822">
        <v>2021</v>
      </c>
      <c r="FM7" s="822">
        <v>2020</v>
      </c>
      <c r="FN7" s="822">
        <v>2021</v>
      </c>
      <c r="FO7" s="872"/>
      <c r="FP7" s="822">
        <v>2021</v>
      </c>
      <c r="FQ7" s="822">
        <v>2021</v>
      </c>
      <c r="FR7" s="822">
        <v>2020</v>
      </c>
      <c r="FS7" s="822">
        <v>2021</v>
      </c>
      <c r="FT7" s="872"/>
      <c r="FU7" s="822">
        <v>2021</v>
      </c>
      <c r="FV7" s="822">
        <v>2021</v>
      </c>
      <c r="FW7" s="822">
        <v>2020</v>
      </c>
      <c r="FX7" s="822">
        <v>2021</v>
      </c>
      <c r="FY7" s="872"/>
      <c r="FZ7" s="822">
        <v>2021</v>
      </c>
      <c r="GA7" s="822">
        <v>2021</v>
      </c>
      <c r="GB7" s="822">
        <v>2020</v>
      </c>
      <c r="GC7" s="822">
        <v>2021</v>
      </c>
      <c r="GD7" s="872"/>
      <c r="GE7" s="822">
        <v>2021</v>
      </c>
      <c r="GF7" s="822">
        <v>2021</v>
      </c>
      <c r="GG7" s="822">
        <v>2020</v>
      </c>
      <c r="GH7" s="822">
        <v>2021</v>
      </c>
      <c r="GI7" s="872"/>
      <c r="GJ7" s="822">
        <v>2021</v>
      </c>
      <c r="GK7" s="822">
        <v>2021</v>
      </c>
      <c r="GL7" s="822">
        <v>2020</v>
      </c>
      <c r="GM7" s="822">
        <v>2021</v>
      </c>
      <c r="GN7" s="872"/>
      <c r="GO7" s="822">
        <v>2021</v>
      </c>
      <c r="GP7" s="822">
        <v>2021</v>
      </c>
      <c r="GQ7" s="822">
        <v>2020</v>
      </c>
      <c r="GR7" s="822">
        <v>2021</v>
      </c>
      <c r="GS7" s="872"/>
      <c r="GT7" s="822">
        <v>2021</v>
      </c>
      <c r="GU7" s="822">
        <v>2021</v>
      </c>
      <c r="GV7" s="822">
        <v>2020</v>
      </c>
      <c r="GW7" s="822">
        <v>2021</v>
      </c>
      <c r="GX7" s="872"/>
      <c r="GY7" s="822">
        <v>2021</v>
      </c>
      <c r="GZ7" s="822">
        <v>2021</v>
      </c>
      <c r="HA7" s="822">
        <v>2020</v>
      </c>
      <c r="HB7" s="822">
        <v>2021</v>
      </c>
      <c r="HC7" s="872"/>
      <c r="HD7" s="822">
        <v>2021</v>
      </c>
      <c r="HE7" s="822">
        <v>2021</v>
      </c>
      <c r="HF7" s="822">
        <v>2020</v>
      </c>
      <c r="HG7" s="822">
        <v>2021</v>
      </c>
      <c r="HH7" s="872"/>
      <c r="HI7" s="822">
        <v>2021</v>
      </c>
      <c r="HJ7" s="822">
        <v>2021</v>
      </c>
      <c r="HK7" s="822">
        <v>2020</v>
      </c>
      <c r="HL7" s="822">
        <v>2021</v>
      </c>
      <c r="HM7" s="872"/>
      <c r="HN7" s="822">
        <v>2021</v>
      </c>
      <c r="HO7" s="822">
        <v>2021</v>
      </c>
      <c r="HP7" s="822">
        <v>2020</v>
      </c>
      <c r="HQ7" s="822">
        <v>2021</v>
      </c>
      <c r="HR7" s="872"/>
      <c r="HS7" s="822">
        <v>2021</v>
      </c>
      <c r="HT7" s="822">
        <v>2021</v>
      </c>
      <c r="HU7" s="822">
        <v>2020</v>
      </c>
      <c r="HV7" s="822">
        <v>2021</v>
      </c>
      <c r="HW7" s="872"/>
      <c r="HX7" s="822">
        <v>2021</v>
      </c>
      <c r="HY7" s="822">
        <v>2021</v>
      </c>
      <c r="HZ7" s="822">
        <v>2020</v>
      </c>
      <c r="IA7" s="822">
        <v>2021</v>
      </c>
      <c r="IB7" s="872"/>
      <c r="IC7" s="822">
        <v>2021</v>
      </c>
      <c r="ID7" s="822">
        <v>2021</v>
      </c>
      <c r="IE7" s="822">
        <v>2020</v>
      </c>
      <c r="IF7" s="822">
        <v>2021</v>
      </c>
      <c r="IG7" s="872"/>
      <c r="IH7" s="822">
        <v>2021</v>
      </c>
      <c r="II7" s="822">
        <v>2021</v>
      </c>
      <c r="IJ7" s="822">
        <v>2020</v>
      </c>
      <c r="IK7" s="822">
        <v>2021</v>
      </c>
      <c r="IL7" s="872"/>
      <c r="IM7" s="822">
        <v>2021</v>
      </c>
      <c r="IN7" s="822">
        <v>2021</v>
      </c>
      <c r="IO7" s="822">
        <v>2020</v>
      </c>
      <c r="IP7" s="822">
        <v>2021</v>
      </c>
      <c r="IQ7" s="872"/>
      <c r="IR7" s="822">
        <v>2021</v>
      </c>
      <c r="IS7" s="822">
        <v>2021</v>
      </c>
      <c r="IT7" s="822">
        <v>2020</v>
      </c>
      <c r="IU7" s="822">
        <v>2021</v>
      </c>
      <c r="IV7" s="872"/>
      <c r="IW7" s="822">
        <v>2021</v>
      </c>
      <c r="IX7" s="822">
        <v>2021</v>
      </c>
      <c r="IY7" s="822">
        <v>2020</v>
      </c>
      <c r="IZ7" s="822">
        <v>2021</v>
      </c>
      <c r="JA7" s="872"/>
      <c r="JB7" s="822">
        <v>2021</v>
      </c>
      <c r="JC7" s="822">
        <v>2021</v>
      </c>
      <c r="JD7" s="899"/>
      <c r="JE7" s="899"/>
      <c r="JF7" s="899"/>
      <c r="JG7" s="899"/>
    </row>
    <row r="8" spans="1:267" ht="16.5">
      <c r="B8" t="s">
        <v>227</v>
      </c>
      <c r="C8" s="70" t="str">
        <f>"A1"</f>
        <v>A1</v>
      </c>
      <c r="D8" s="164">
        <v>66294.080000000002</v>
      </c>
      <c r="E8" s="1">
        <f>D8*F8</f>
        <v>39776.447999999997</v>
      </c>
      <c r="F8" s="2">
        <v>0.6</v>
      </c>
      <c r="G8" s="108">
        <v>62517.27</v>
      </c>
      <c r="H8" s="171">
        <f>G8/D8</f>
        <v>0.94302945300696528</v>
      </c>
      <c r="I8" s="169">
        <v>58903.19</v>
      </c>
      <c r="J8" s="1">
        <f>I8*K8</f>
        <v>55368.998599999999</v>
      </c>
      <c r="K8" s="2">
        <v>0.94</v>
      </c>
      <c r="L8" s="108">
        <v>47598.84</v>
      </c>
      <c r="M8" s="14">
        <f>L8/I8</f>
        <v>0.80808594576966031</v>
      </c>
      <c r="N8" s="164">
        <v>175989.5</v>
      </c>
      <c r="O8" s="1">
        <f>N8*P8</f>
        <v>149591.07499999998</v>
      </c>
      <c r="P8" s="2">
        <v>0.85</v>
      </c>
      <c r="Q8" s="108">
        <v>51830.51</v>
      </c>
      <c r="R8" s="13">
        <f>Q8/N8</f>
        <v>0.29450910423633231</v>
      </c>
      <c r="S8" s="160">
        <v>59555.73</v>
      </c>
      <c r="T8" s="1">
        <f>S8*U8</f>
        <v>41689.010999999999</v>
      </c>
      <c r="U8" s="2">
        <v>0.7</v>
      </c>
      <c r="V8" s="108">
        <v>52299.79</v>
      </c>
      <c r="W8" s="13">
        <f>V8/S8</f>
        <v>0.87816554343301645</v>
      </c>
      <c r="X8" s="108">
        <v>55368.82</v>
      </c>
      <c r="Y8" s="1">
        <f>X8*Z8</f>
        <v>52600.379000000001</v>
      </c>
      <c r="Z8" s="2">
        <v>0.95</v>
      </c>
      <c r="AA8" s="108">
        <v>63020.54</v>
      </c>
      <c r="AB8" s="13">
        <f>AA8/X8</f>
        <v>1.1381954681353152</v>
      </c>
      <c r="AC8" s="108">
        <v>96081.69</v>
      </c>
      <c r="AD8" s="1">
        <f>AC8*AE8</f>
        <v>115298.02800000001</v>
      </c>
      <c r="AE8" s="2">
        <v>1.2</v>
      </c>
      <c r="AF8" s="108">
        <v>55712.38</v>
      </c>
      <c r="AG8" s="13">
        <f>AF8/AC8</f>
        <v>0.57984388076437865</v>
      </c>
      <c r="AH8" s="108">
        <v>48960.53</v>
      </c>
      <c r="AI8" s="1">
        <f>AH8*AJ8</f>
        <v>29376.317999999999</v>
      </c>
      <c r="AJ8" s="2">
        <v>0.6</v>
      </c>
      <c r="AK8" s="108">
        <v>62366.06</v>
      </c>
      <c r="AL8" s="13">
        <f>AK8/AH8</f>
        <v>1.2738027958439175</v>
      </c>
      <c r="AM8" s="108">
        <v>58197.38</v>
      </c>
      <c r="AN8" s="1">
        <f>AM8*AO8</f>
        <v>34918.428</v>
      </c>
      <c r="AO8" s="2">
        <v>0.6</v>
      </c>
      <c r="AP8" s="108">
        <v>53916.72</v>
      </c>
      <c r="AQ8" s="13">
        <f>AP8/AM8</f>
        <v>0.92644582969198963</v>
      </c>
      <c r="AR8" s="160">
        <v>45586.83</v>
      </c>
      <c r="AS8" s="1">
        <f>AR8*AT8</f>
        <v>34190.122499999998</v>
      </c>
      <c r="AT8" s="2">
        <v>0.75</v>
      </c>
      <c r="AU8" s="108">
        <v>44138.85</v>
      </c>
      <c r="AV8" s="13">
        <f>AU8/AR8</f>
        <v>0.96823687894069399</v>
      </c>
      <c r="AW8" s="160">
        <v>41883.93</v>
      </c>
      <c r="AX8" s="1">
        <f>AW8*AY8</f>
        <v>31412.947500000002</v>
      </c>
      <c r="AY8" s="2">
        <v>0.75</v>
      </c>
      <c r="AZ8" s="108">
        <v>49999.63</v>
      </c>
      <c r="BA8" s="58">
        <f>AZ8/AW8</f>
        <v>1.1937664397777381</v>
      </c>
      <c r="BB8" s="160">
        <v>43993.71</v>
      </c>
      <c r="BC8" s="1">
        <f>BB8*BD8</f>
        <v>30795.596999999998</v>
      </c>
      <c r="BD8" s="2">
        <v>0.7</v>
      </c>
      <c r="BE8" s="108">
        <v>60682.47</v>
      </c>
      <c r="BF8" s="57">
        <f>BE8/BB8</f>
        <v>1.379344228981825</v>
      </c>
      <c r="BG8" s="160">
        <v>36338.31</v>
      </c>
      <c r="BH8" s="1">
        <f>BG8*BI8</f>
        <v>27253.732499999998</v>
      </c>
      <c r="BI8" s="2">
        <v>0.75</v>
      </c>
      <c r="BJ8" s="115"/>
      <c r="BK8" s="58">
        <f>BJ8/BG8</f>
        <v>0</v>
      </c>
      <c r="BL8" s="160">
        <v>33957.5</v>
      </c>
      <c r="BM8" s="1">
        <f>BL8*BN8</f>
        <v>25468.125</v>
      </c>
      <c r="BN8" s="2">
        <v>0.75</v>
      </c>
      <c r="BO8" s="115"/>
      <c r="BP8" s="58">
        <f>BO8/BL8</f>
        <v>0</v>
      </c>
      <c r="BQ8" s="160">
        <v>24974.87</v>
      </c>
      <c r="BR8" s="1">
        <f>BQ8*BS8</f>
        <v>87412.044999999998</v>
      </c>
      <c r="BS8" s="57">
        <v>3.5</v>
      </c>
      <c r="BT8" s="115"/>
      <c r="BU8" s="57">
        <f>BT8/BQ8</f>
        <v>0</v>
      </c>
      <c r="BV8" s="160">
        <v>32668.49</v>
      </c>
      <c r="BW8" s="1">
        <f>BV8*BX8</f>
        <v>114339.71500000001</v>
      </c>
      <c r="BX8" s="57">
        <v>3.5</v>
      </c>
      <c r="BY8" s="108"/>
      <c r="BZ8" s="56">
        <f>BY8/BV8</f>
        <v>0</v>
      </c>
      <c r="CA8" s="160">
        <v>32232.799999999999</v>
      </c>
      <c r="CB8" s="1">
        <f>CA8*CC8</f>
        <v>161164</v>
      </c>
      <c r="CC8" s="57">
        <v>5</v>
      </c>
      <c r="CD8" s="115"/>
      <c r="CE8" s="57">
        <f>CD8/CA8</f>
        <v>0</v>
      </c>
      <c r="CF8" s="160">
        <v>70213.929999999993</v>
      </c>
      <c r="CG8" s="1">
        <f>CF8*CH8</f>
        <v>210641.78999999998</v>
      </c>
      <c r="CH8" s="57">
        <v>3</v>
      </c>
      <c r="CI8" s="115"/>
      <c r="CJ8" s="58">
        <f>CI8/CF8</f>
        <v>0</v>
      </c>
      <c r="CK8" s="160">
        <v>3337.26</v>
      </c>
      <c r="CL8" s="1">
        <f>CK8*CM8</f>
        <v>21692.190000000002</v>
      </c>
      <c r="CM8" s="57">
        <v>6.5</v>
      </c>
      <c r="CN8" s="115"/>
      <c r="CO8" s="57">
        <f>CN8/CK8</f>
        <v>0</v>
      </c>
      <c r="CP8" s="160">
        <v>34609.519999999997</v>
      </c>
      <c r="CQ8" s="1">
        <f>CP8*CR8</f>
        <v>224961.87999999998</v>
      </c>
      <c r="CR8" s="57">
        <v>6.5</v>
      </c>
      <c r="CS8" s="116"/>
      <c r="CT8" s="57">
        <f>CS8/CP8</f>
        <v>0</v>
      </c>
      <c r="CU8" s="160">
        <v>38033.360000000001</v>
      </c>
      <c r="CV8" s="1">
        <f>CU8*CW8</f>
        <v>247216.84</v>
      </c>
      <c r="CW8" s="57">
        <v>6.5</v>
      </c>
      <c r="CX8" s="116"/>
      <c r="CY8" s="129">
        <f>CX8/CU8</f>
        <v>0</v>
      </c>
      <c r="CZ8" s="160">
        <v>35062.230000000003</v>
      </c>
      <c r="DA8" s="1">
        <f>CZ8*DB8</f>
        <v>227904.49500000002</v>
      </c>
      <c r="DB8" s="57">
        <v>6.5</v>
      </c>
      <c r="DC8" s="116"/>
      <c r="DD8" s="58">
        <f>DC8/CZ8</f>
        <v>0</v>
      </c>
      <c r="DE8" s="160">
        <v>32770.400000000001</v>
      </c>
      <c r="DF8" s="1">
        <f>DE8*DG8</f>
        <v>147466.80000000002</v>
      </c>
      <c r="DG8" s="57">
        <v>4.5</v>
      </c>
      <c r="DH8" s="232"/>
      <c r="DI8" s="57">
        <f>DH8/DE8</f>
        <v>0</v>
      </c>
      <c r="DJ8" s="160">
        <v>43338.03</v>
      </c>
      <c r="DK8" s="1">
        <f>DJ8*DL8</f>
        <v>130014.09</v>
      </c>
      <c r="DL8" s="57">
        <v>3</v>
      </c>
      <c r="DM8" s="88"/>
      <c r="DN8" s="57">
        <f>DM8/DJ8</f>
        <v>0</v>
      </c>
      <c r="DO8" s="160">
        <v>43911.97</v>
      </c>
      <c r="DP8" s="1">
        <f>DO8*DQ8</f>
        <v>109779.925</v>
      </c>
      <c r="DQ8" s="57">
        <v>2.5</v>
      </c>
      <c r="DR8" s="88"/>
      <c r="DS8" s="57">
        <f>DR8/DO8</f>
        <v>0</v>
      </c>
      <c r="DT8" s="160">
        <v>32771.620000000003</v>
      </c>
      <c r="DU8" s="1">
        <f>DT8*DV8</f>
        <v>81929.05</v>
      </c>
      <c r="DV8" s="57">
        <v>2.5</v>
      </c>
      <c r="DW8" s="88"/>
      <c r="DX8" s="57">
        <f t="shared" ref="DX8:DX31" si="0">DW8/DT8</f>
        <v>0</v>
      </c>
      <c r="DY8" s="160">
        <v>44040.52</v>
      </c>
      <c r="DZ8" s="1">
        <f>DY8*EA8</f>
        <v>110101.29999999999</v>
      </c>
      <c r="EA8" s="57">
        <v>2.5</v>
      </c>
      <c r="EB8" s="232"/>
      <c r="EC8" s="58">
        <f>EB8/DY8</f>
        <v>0</v>
      </c>
      <c r="ED8" s="160">
        <v>59285.61</v>
      </c>
      <c r="EE8" s="1">
        <f>ED8*EF8</f>
        <v>118571.22</v>
      </c>
      <c r="EF8" s="57">
        <v>2</v>
      </c>
      <c r="EG8" s="232"/>
      <c r="EH8" s="57">
        <f>EG8/ED8</f>
        <v>0</v>
      </c>
      <c r="EI8" s="160">
        <v>61672.53</v>
      </c>
      <c r="EJ8" s="1">
        <f>EI8*EK8</f>
        <v>111010.554</v>
      </c>
      <c r="EK8" s="57">
        <v>1.8</v>
      </c>
      <c r="EL8" s="232"/>
      <c r="EM8" s="57">
        <f>EL8/EI8</f>
        <v>0</v>
      </c>
      <c r="EN8" s="160">
        <v>49735.34</v>
      </c>
      <c r="EO8" s="1">
        <f>EN8*EP8</f>
        <v>89523.611999999994</v>
      </c>
      <c r="EP8" s="57">
        <v>1.8</v>
      </c>
      <c r="EQ8" s="232"/>
      <c r="ER8" s="57">
        <f>EQ8/EN8</f>
        <v>0</v>
      </c>
      <c r="ES8" s="160">
        <v>51880.59</v>
      </c>
      <c r="ET8" s="1">
        <f>ES8*EU8</f>
        <v>93385.061999999991</v>
      </c>
      <c r="EU8" s="57">
        <v>1.8</v>
      </c>
      <c r="EV8" s="232"/>
      <c r="EW8" s="58">
        <f>EV8/ES8</f>
        <v>0</v>
      </c>
      <c r="EX8" s="160">
        <v>55882.84</v>
      </c>
      <c r="EY8" s="1">
        <f>EX8*EZ8</f>
        <v>100589.11199999999</v>
      </c>
      <c r="EZ8" s="57">
        <v>1.8</v>
      </c>
      <c r="FA8" s="232"/>
      <c r="FB8" s="49">
        <f t="shared" ref="FB8:FB32" si="1">FA8/EX8</f>
        <v>0</v>
      </c>
      <c r="FC8" s="160">
        <v>55420.95</v>
      </c>
      <c r="FD8" s="1">
        <f>FC8*FE8</f>
        <v>99757.709999999992</v>
      </c>
      <c r="FE8" s="57">
        <v>1.8</v>
      </c>
      <c r="FF8" s="232"/>
      <c r="FG8" s="56">
        <f>FF8/FC8</f>
        <v>0</v>
      </c>
      <c r="FH8" s="160">
        <v>56458.71</v>
      </c>
      <c r="FI8" s="1">
        <f>FH8*FJ8</f>
        <v>101625.678</v>
      </c>
      <c r="FJ8" s="57">
        <v>1.8</v>
      </c>
      <c r="FK8" s="232"/>
      <c r="FL8" s="90">
        <f>FK8/FH8</f>
        <v>0</v>
      </c>
      <c r="FM8" s="160">
        <v>57024.77</v>
      </c>
      <c r="FN8" s="1">
        <f>FM8*FO8</f>
        <v>102644.586</v>
      </c>
      <c r="FO8" s="57">
        <v>1.8</v>
      </c>
      <c r="FP8" s="232"/>
      <c r="FQ8" s="59">
        <f>FP8/FM8</f>
        <v>0</v>
      </c>
      <c r="FR8" s="160">
        <v>53827.96</v>
      </c>
      <c r="FS8" s="1">
        <f>FR8*FT8</f>
        <v>83971.617599999998</v>
      </c>
      <c r="FT8" s="57">
        <v>1.56</v>
      </c>
      <c r="FU8" s="88"/>
      <c r="FV8" s="90">
        <f>FU8/FR8</f>
        <v>0</v>
      </c>
      <c r="FW8" s="160">
        <v>57182.94</v>
      </c>
      <c r="FX8" s="1">
        <f>FW8*FY8</f>
        <v>89205.386400000003</v>
      </c>
      <c r="FY8" s="57">
        <v>1.56</v>
      </c>
      <c r="FZ8" s="88"/>
      <c r="GA8" s="56">
        <f t="shared" ref="GA8:GA36" si="2">FZ8/FW8</f>
        <v>0</v>
      </c>
      <c r="GB8" s="160">
        <v>52087.55</v>
      </c>
      <c r="GC8" s="1">
        <f>GB8*GD8</f>
        <v>81256.578000000009</v>
      </c>
      <c r="GD8" s="57">
        <v>1.56</v>
      </c>
      <c r="GE8" s="88"/>
      <c r="GF8" s="49">
        <f>GE8/GB8</f>
        <v>0</v>
      </c>
      <c r="GG8" s="160">
        <v>48428.97</v>
      </c>
      <c r="GH8" s="1">
        <f>GG8*GI8</f>
        <v>75549.193200000009</v>
      </c>
      <c r="GI8" s="57">
        <v>1.56</v>
      </c>
      <c r="GJ8" s="108"/>
      <c r="GK8" s="49">
        <f>GJ8/GG8</f>
        <v>0</v>
      </c>
      <c r="GL8" s="160">
        <v>55175.51</v>
      </c>
      <c r="GM8" s="1">
        <f>GL8*GN8</f>
        <v>86073.795600000012</v>
      </c>
      <c r="GN8" s="57">
        <v>1.56</v>
      </c>
      <c r="GO8" s="108"/>
      <c r="GP8" s="59">
        <f>GO8/GL8</f>
        <v>0</v>
      </c>
      <c r="GQ8" s="160">
        <v>56911.9</v>
      </c>
      <c r="GR8" s="1">
        <f>GQ8*GS8</f>
        <v>88782.563999999998</v>
      </c>
      <c r="GS8" s="57">
        <v>1.56</v>
      </c>
      <c r="GT8" s="108"/>
      <c r="GU8" s="49">
        <f>GT8/GQ8</f>
        <v>0</v>
      </c>
      <c r="GV8" s="160">
        <v>50512.95</v>
      </c>
      <c r="GW8" s="1">
        <f>GV8*GX8</f>
        <v>101025.9</v>
      </c>
      <c r="GX8" s="57">
        <v>2</v>
      </c>
      <c r="GY8" s="91"/>
      <c r="GZ8" s="49">
        <f t="shared" ref="GZ8:GZ32" si="3">GY8/GV8</f>
        <v>0</v>
      </c>
      <c r="HA8" s="160">
        <v>45553.85</v>
      </c>
      <c r="HB8" s="1">
        <f>HA8*HC8</f>
        <v>136661.54999999999</v>
      </c>
      <c r="HC8" s="57">
        <v>3</v>
      </c>
      <c r="HD8" s="91"/>
      <c r="HE8" s="49">
        <f>HD8/HA8</f>
        <v>0</v>
      </c>
      <c r="HF8" s="108">
        <v>52667.67</v>
      </c>
      <c r="HG8" s="1">
        <f>HF8*HH8</f>
        <v>210670.68</v>
      </c>
      <c r="HH8" s="57">
        <v>4</v>
      </c>
      <c r="HI8" s="91"/>
      <c r="HJ8" s="59">
        <f>HI8/HF8</f>
        <v>0</v>
      </c>
      <c r="HK8" s="108">
        <v>30939.200000000001</v>
      </c>
      <c r="HL8" s="1">
        <f>HK8*HM8</f>
        <v>170165.6</v>
      </c>
      <c r="HM8" s="57">
        <v>5.5</v>
      </c>
      <c r="HN8" s="93"/>
      <c r="HO8" s="56">
        <f>HN8/HK8</f>
        <v>0</v>
      </c>
      <c r="HP8" s="108">
        <v>37180.959999999999</v>
      </c>
      <c r="HQ8" s="1">
        <f>HP8*HR8</f>
        <v>148723.84</v>
      </c>
      <c r="HR8" s="57">
        <v>4</v>
      </c>
      <c r="HS8" s="92"/>
      <c r="HT8" s="56">
        <f>HS8/HP8</f>
        <v>0</v>
      </c>
      <c r="HU8" s="108">
        <v>70481.289999999994</v>
      </c>
      <c r="HV8" s="1">
        <f>HU8*HW8</f>
        <v>211443.87</v>
      </c>
      <c r="HW8" s="57">
        <v>3</v>
      </c>
      <c r="HX8" s="93"/>
      <c r="HY8" s="56">
        <f>HX8/HU8</f>
        <v>0</v>
      </c>
      <c r="HZ8" s="108">
        <v>104189.61</v>
      </c>
      <c r="IA8" s="1">
        <f>HZ8*IB8</f>
        <v>312568.83</v>
      </c>
      <c r="IB8" s="57">
        <v>3</v>
      </c>
      <c r="IC8" s="93"/>
      <c r="ID8" s="56">
        <f>IC8/HZ8</f>
        <v>0</v>
      </c>
      <c r="IE8" s="108">
        <v>119192.49</v>
      </c>
      <c r="IF8" s="1">
        <f>IE8*IG8</f>
        <v>178788.73500000002</v>
      </c>
      <c r="IG8" s="57">
        <v>1.5</v>
      </c>
      <c r="IH8" s="94"/>
      <c r="II8" s="49">
        <f>IH8/IE8</f>
        <v>0</v>
      </c>
      <c r="IJ8" s="108">
        <v>142360.41</v>
      </c>
      <c r="IK8" s="1">
        <f>IJ8*IL8</f>
        <v>213540.61499999999</v>
      </c>
      <c r="IL8" s="57">
        <v>1.5</v>
      </c>
      <c r="IM8" s="94"/>
      <c r="IN8" s="49">
        <f>IM8/IJ8</f>
        <v>0</v>
      </c>
      <c r="IO8" s="108">
        <v>230304.62</v>
      </c>
      <c r="IP8" s="1">
        <f>IO8*IQ8</f>
        <v>345456.93</v>
      </c>
      <c r="IQ8" s="57">
        <v>1.5</v>
      </c>
      <c r="IR8" s="94"/>
      <c r="IS8" s="49">
        <f>IR8/IO8</f>
        <v>0</v>
      </c>
      <c r="IT8" s="108">
        <v>272374.28999999998</v>
      </c>
      <c r="IU8" s="1">
        <f>IT8*IV8</f>
        <v>408561.43499999994</v>
      </c>
      <c r="IV8" s="57">
        <v>1.5</v>
      </c>
      <c r="IW8" s="94"/>
      <c r="IX8" s="49">
        <f>IW8/IT8</f>
        <v>0</v>
      </c>
      <c r="IY8" s="108">
        <v>59366.35</v>
      </c>
      <c r="IZ8" s="1">
        <f>IY8*JA8</f>
        <v>89049.524999999994</v>
      </c>
      <c r="JA8" s="57">
        <v>1.5</v>
      </c>
      <c r="JB8" s="94"/>
      <c r="JC8" s="56">
        <f>JB8/IY8</f>
        <v>0</v>
      </c>
      <c r="JD8" s="73">
        <f>D8+I8+N8+S8+X8+AC8+AM8+AH8+AR8+AW8+BB8</f>
        <v>750815.39</v>
      </c>
      <c r="JE8" s="73">
        <f>G8+L8+Q8+V8+AA8+AF8+AP8+AK8+AU8+AZ8+BE8</f>
        <v>604083.05999999994</v>
      </c>
      <c r="JF8" s="74">
        <f>JE8-JD8</f>
        <v>-146732.33000000007</v>
      </c>
      <c r="JG8" s="78">
        <f>JE8/JD8</f>
        <v>0.80456936291622894</v>
      </c>
    </row>
    <row r="9" spans="1:267" ht="16.5">
      <c r="C9" s="71" t="str">
        <f>"A2"</f>
        <v>A2</v>
      </c>
      <c r="D9" s="164">
        <v>78369.03</v>
      </c>
      <c r="E9" s="1">
        <f t="shared" ref="E9:E36" si="4">D9*F9</f>
        <v>47021.417999999998</v>
      </c>
      <c r="F9" s="2">
        <v>0.6</v>
      </c>
      <c r="G9" s="108">
        <v>58026.39</v>
      </c>
      <c r="H9" s="171">
        <f t="shared" ref="H9:H36" si="5">G9/D9</f>
        <v>0.74042501227844726</v>
      </c>
      <c r="I9" s="169">
        <v>67835.53</v>
      </c>
      <c r="J9" s="1">
        <f t="shared" ref="J9:J36" si="6">I9*K9</f>
        <v>44093.094499999999</v>
      </c>
      <c r="K9" s="2">
        <v>0.65</v>
      </c>
      <c r="L9" s="108">
        <v>43414.65</v>
      </c>
      <c r="M9" s="14">
        <f t="shared" ref="M9:M36" si="7">L9/I9</f>
        <v>0.63999868505486734</v>
      </c>
      <c r="N9" s="164">
        <v>60901.91</v>
      </c>
      <c r="O9" s="1">
        <f t="shared" ref="O9:O36" si="8">N9*P9</f>
        <v>42631.337</v>
      </c>
      <c r="P9" s="2">
        <v>0.7</v>
      </c>
      <c r="Q9" s="108">
        <v>44097.599999999999</v>
      </c>
      <c r="R9" s="13">
        <f t="shared" ref="R9:R36" si="9">Q9/N9</f>
        <v>0.72407581305742297</v>
      </c>
      <c r="S9" s="160">
        <v>65879.25</v>
      </c>
      <c r="T9" s="1">
        <f t="shared" ref="T9:T36" si="10">S9*U9</f>
        <v>49409.4375</v>
      </c>
      <c r="U9" s="2">
        <v>0.75</v>
      </c>
      <c r="V9" s="108">
        <v>46126.1</v>
      </c>
      <c r="W9" s="13">
        <f t="shared" ref="W9:W36" si="11">V9/S9</f>
        <v>0.70016127991742461</v>
      </c>
      <c r="X9" s="108">
        <v>68164.02</v>
      </c>
      <c r="Y9" s="1">
        <f t="shared" ref="Y9:Y36" si="12">X9*Z9</f>
        <v>54531.216000000008</v>
      </c>
      <c r="Z9" s="2">
        <v>0.8</v>
      </c>
      <c r="AA9" s="108">
        <v>45511.91</v>
      </c>
      <c r="AB9" s="13">
        <f t="shared" ref="AB9:AB36" si="13">AA9/X9</f>
        <v>0.66768230512226245</v>
      </c>
      <c r="AC9" s="108">
        <v>108190.95</v>
      </c>
      <c r="AD9" s="1">
        <f t="shared" ref="AD9:AD36" si="14">AC9*AE9</f>
        <v>77897.483999999997</v>
      </c>
      <c r="AE9" s="2">
        <v>0.72</v>
      </c>
      <c r="AF9" s="108">
        <v>58825.17</v>
      </c>
      <c r="AG9" s="13">
        <f t="shared" ref="AG9:AG36" si="15">AF9/AC9</f>
        <v>0.54371617958803398</v>
      </c>
      <c r="AH9" s="108">
        <v>74170.66</v>
      </c>
      <c r="AI9" s="1">
        <f t="shared" ref="AI9:AI36" si="16">AH9*AJ9</f>
        <v>44502.396000000001</v>
      </c>
      <c r="AJ9" s="2">
        <v>0.6</v>
      </c>
      <c r="AK9" s="108">
        <v>50469.21</v>
      </c>
      <c r="AL9" s="13">
        <f t="shared" ref="AL9:AL36" si="17">AK9/AH9</f>
        <v>0.68044709323066555</v>
      </c>
      <c r="AM9" s="108">
        <v>67670.320000000007</v>
      </c>
      <c r="AN9" s="1">
        <f t="shared" ref="AN9:AN36" si="18">AM9*AO9</f>
        <v>40602.192000000003</v>
      </c>
      <c r="AO9" s="2">
        <v>0.6</v>
      </c>
      <c r="AP9" s="108">
        <v>44277.63</v>
      </c>
      <c r="AQ9" s="13">
        <f t="shared" ref="AQ9:AQ36" si="19">AP9/AM9</f>
        <v>0.65431388531929502</v>
      </c>
      <c r="AR9" s="160">
        <v>71224.61</v>
      </c>
      <c r="AS9" s="1">
        <f t="shared" ref="AS9:AS36" si="20">AR9*AT9</f>
        <v>53418.457500000004</v>
      </c>
      <c r="AT9" s="2">
        <v>0.75</v>
      </c>
      <c r="AU9" s="108">
        <v>45022.720000000001</v>
      </c>
      <c r="AV9" s="13">
        <f t="shared" ref="AV9:AV36" si="21">AU9/AR9</f>
        <v>0.63212308217623092</v>
      </c>
      <c r="AW9" s="160">
        <v>79543.14</v>
      </c>
      <c r="AX9" s="1">
        <f t="shared" ref="AX9:AX36" si="22">AW9*AY9</f>
        <v>59657.354999999996</v>
      </c>
      <c r="AY9" s="2">
        <v>0.75</v>
      </c>
      <c r="AZ9" s="108">
        <v>54553.07</v>
      </c>
      <c r="BA9" s="60">
        <f t="shared" ref="BA9:BA36" si="23">AZ9/AW9</f>
        <v>0.68582997855000449</v>
      </c>
      <c r="BB9" s="160">
        <v>66907.25</v>
      </c>
      <c r="BC9" s="1">
        <f t="shared" ref="BC9:BC36" si="24">BB9*BD9</f>
        <v>46835.074999999997</v>
      </c>
      <c r="BD9" s="2">
        <v>0.7</v>
      </c>
      <c r="BE9" s="108">
        <v>57919.45</v>
      </c>
      <c r="BF9" s="17">
        <f t="shared" ref="BF9:BF36" si="25">BE9/BB9</f>
        <v>0.86566777142985252</v>
      </c>
      <c r="BG9" s="160">
        <v>51818.48</v>
      </c>
      <c r="BH9" s="1">
        <f t="shared" ref="BH9:BH36" si="26">BG9*BI9</f>
        <v>38863.86</v>
      </c>
      <c r="BI9" s="2">
        <v>0.75</v>
      </c>
      <c r="BJ9" s="115"/>
      <c r="BK9" s="60">
        <f t="shared" ref="BK9:BK34" si="27">BJ9/BG9</f>
        <v>0</v>
      </c>
      <c r="BL9" s="160">
        <v>54164.46</v>
      </c>
      <c r="BM9" s="1">
        <f t="shared" ref="BM9:BM36" si="28">BL9*BN9</f>
        <v>40623.345000000001</v>
      </c>
      <c r="BN9" s="2">
        <v>0.75</v>
      </c>
      <c r="BO9" s="115"/>
      <c r="BP9" s="60">
        <f t="shared" ref="BP9:BP32" si="29">BO9/BL9</f>
        <v>0</v>
      </c>
      <c r="BQ9" s="160">
        <v>38054.959999999999</v>
      </c>
      <c r="BR9" s="1">
        <f t="shared" ref="BR9:BR36" si="30">BQ9*BS9</f>
        <v>133192.35999999999</v>
      </c>
      <c r="BS9" s="57">
        <v>3.5</v>
      </c>
      <c r="BT9" s="115"/>
      <c r="BU9" s="16">
        <f t="shared" ref="BU9:BU31" si="31">BT9/BQ9</f>
        <v>0</v>
      </c>
      <c r="BV9" s="160">
        <v>4717.72</v>
      </c>
      <c r="BW9" s="1">
        <f t="shared" ref="BW9:BW36" si="32">BV9*BX9</f>
        <v>16512.02</v>
      </c>
      <c r="BX9" s="57">
        <v>3.5</v>
      </c>
      <c r="BY9" s="108"/>
      <c r="BZ9" s="14">
        <f t="shared" ref="BZ9:BZ31" si="33">BY9/BV9</f>
        <v>0</v>
      </c>
      <c r="CA9" s="160"/>
      <c r="CB9" s="1">
        <f t="shared" ref="CB9:CB36" si="34">CA9*CC9</f>
        <v>0</v>
      </c>
      <c r="CC9" s="57">
        <v>5</v>
      </c>
      <c r="CD9" s="115"/>
      <c r="CE9" s="16" t="e">
        <f t="shared" ref="CE9:CE32" si="35">CD9/CA9</f>
        <v>#DIV/0!</v>
      </c>
      <c r="CF9" s="160"/>
      <c r="CG9" s="1">
        <f t="shared" ref="CG9:CG36" si="36">CF9*CH9</f>
        <v>0</v>
      </c>
      <c r="CH9" s="57">
        <v>3</v>
      </c>
      <c r="CI9" s="115"/>
      <c r="CJ9" s="18" t="e">
        <f t="shared" ref="CJ9:CJ35" si="37">CI9/CF9</f>
        <v>#DIV/0!</v>
      </c>
      <c r="CK9" s="160"/>
      <c r="CL9" s="1">
        <f t="shared" ref="CL9:CL36" si="38">CK9*CM9</f>
        <v>0</v>
      </c>
      <c r="CM9" s="57">
        <v>6.5</v>
      </c>
      <c r="CN9" s="115"/>
      <c r="CO9" s="16" t="e">
        <f t="shared" ref="CO9:CO32" si="39">CN9/CK9</f>
        <v>#DIV/0!</v>
      </c>
      <c r="CP9" s="160">
        <v>3325.98</v>
      </c>
      <c r="CQ9" s="1">
        <f t="shared" ref="CQ9:CQ27" si="40">CP9*CR9</f>
        <v>21618.87</v>
      </c>
      <c r="CR9" s="57">
        <v>6.5</v>
      </c>
      <c r="CS9" s="116"/>
      <c r="CT9" s="16">
        <f t="shared" ref="CT9:CT32" si="41">CS9/CP9</f>
        <v>0</v>
      </c>
      <c r="CU9" s="160">
        <v>27540.91</v>
      </c>
      <c r="CV9" s="1">
        <f t="shared" ref="CV9:CV27" si="42">CU9*CW9</f>
        <v>179015.91500000001</v>
      </c>
      <c r="CW9" s="57">
        <v>6.5</v>
      </c>
      <c r="CX9" s="116"/>
      <c r="CY9" s="130">
        <f t="shared" ref="CY9:CY32" si="43">CX9/CU9</f>
        <v>0</v>
      </c>
      <c r="CZ9" s="160">
        <v>15715.49</v>
      </c>
      <c r="DA9" s="1">
        <f t="shared" ref="DA9:DA27" si="44">CZ9*DB9</f>
        <v>102150.685</v>
      </c>
      <c r="DB9" s="57">
        <v>6.5</v>
      </c>
      <c r="DC9" s="116"/>
      <c r="DD9" s="18">
        <f t="shared" ref="DD9:DD32" si="45">DC9/CZ9</f>
        <v>0</v>
      </c>
      <c r="DE9" s="160">
        <v>30185.83</v>
      </c>
      <c r="DF9" s="1">
        <f t="shared" ref="DF9:DF27" si="46">DE9*DG9</f>
        <v>135836.23500000002</v>
      </c>
      <c r="DG9" s="57">
        <v>4.5</v>
      </c>
      <c r="DH9" s="232"/>
      <c r="DI9" s="16">
        <f t="shared" ref="DI9:DI36" si="47">DH9/DE9</f>
        <v>0</v>
      </c>
      <c r="DJ9" s="160">
        <v>40125.25</v>
      </c>
      <c r="DK9" s="1">
        <f t="shared" ref="DK9:DK27" si="48">DJ9*DL9</f>
        <v>120375.75</v>
      </c>
      <c r="DL9" s="57">
        <v>3</v>
      </c>
      <c r="DM9" s="88"/>
      <c r="DN9" s="16">
        <f>DM9/DJ9</f>
        <v>0</v>
      </c>
      <c r="DO9" s="160">
        <v>62662.74</v>
      </c>
      <c r="DP9" s="1">
        <f t="shared" ref="DP9:DP27" si="49">DO9*DQ9</f>
        <v>156656.85</v>
      </c>
      <c r="DQ9" s="57">
        <v>2.5</v>
      </c>
      <c r="DR9" s="88"/>
      <c r="DS9" s="16">
        <f t="shared" ref="DS9:DS35" si="50">DR9/DO9</f>
        <v>0</v>
      </c>
      <c r="DT9" s="160">
        <v>63311.56</v>
      </c>
      <c r="DU9" s="1">
        <f t="shared" ref="DU9:DU27" si="51">DT9*DV9</f>
        <v>158278.9</v>
      </c>
      <c r="DV9" s="57">
        <v>2.5</v>
      </c>
      <c r="DW9" s="88"/>
      <c r="DX9" s="16">
        <f t="shared" si="0"/>
        <v>0</v>
      </c>
      <c r="DY9" s="160">
        <v>72927.42</v>
      </c>
      <c r="DZ9" s="1">
        <f t="shared" ref="DZ9:DZ27" si="52">DY9*EA9</f>
        <v>182318.55</v>
      </c>
      <c r="EA9" s="57">
        <v>2.5</v>
      </c>
      <c r="EB9" s="232"/>
      <c r="EC9" s="18">
        <f t="shared" ref="EC9:EC35" si="53">EB9/DY9</f>
        <v>0</v>
      </c>
      <c r="ED9" s="160">
        <v>69332.72</v>
      </c>
      <c r="EE9" s="1">
        <f t="shared" ref="EE9:EE27" si="54">ED9*EF9</f>
        <v>138665.44</v>
      </c>
      <c r="EF9" s="57">
        <v>2</v>
      </c>
      <c r="EG9" s="232"/>
      <c r="EH9" s="16">
        <f t="shared" ref="EH9:EH32" si="55">EG9/ED9</f>
        <v>0</v>
      </c>
      <c r="EI9" s="160">
        <v>78138.02</v>
      </c>
      <c r="EJ9" s="1">
        <f t="shared" ref="EJ9:EJ27" si="56">EI9*EK9</f>
        <v>140648.43600000002</v>
      </c>
      <c r="EK9" s="57">
        <v>1.8</v>
      </c>
      <c r="EL9" s="232"/>
      <c r="EM9" s="16">
        <f t="shared" ref="EM9:EM32" si="57">EL9/EI9</f>
        <v>0</v>
      </c>
      <c r="EN9" s="160">
        <v>65610.98</v>
      </c>
      <c r="EO9" s="1">
        <f t="shared" ref="EO9:EO27" si="58">EN9*EP9</f>
        <v>118099.764</v>
      </c>
      <c r="EP9" s="57">
        <v>1.8</v>
      </c>
      <c r="EQ9" s="232"/>
      <c r="ER9" s="16">
        <f t="shared" ref="ER9:ER35" si="59">EQ9/EN9</f>
        <v>0</v>
      </c>
      <c r="ES9" s="160">
        <v>70151.56</v>
      </c>
      <c r="ET9" s="1">
        <f t="shared" ref="ET9:ET27" si="60">ES9*EU9</f>
        <v>126272.808</v>
      </c>
      <c r="EU9" s="57">
        <v>1.8</v>
      </c>
      <c r="EV9" s="232"/>
      <c r="EW9" s="18">
        <f t="shared" ref="EW9:EW32" si="61">EV9/ES9</f>
        <v>0</v>
      </c>
      <c r="EX9" s="160">
        <v>69649.87</v>
      </c>
      <c r="EY9" s="1">
        <f t="shared" ref="EY9:EY27" si="62">EX9*EZ9</f>
        <v>125369.76599999999</v>
      </c>
      <c r="EZ9" s="57">
        <v>1.8</v>
      </c>
      <c r="FA9" s="232"/>
      <c r="FB9" s="32">
        <f t="shared" si="1"/>
        <v>0</v>
      </c>
      <c r="FC9" s="160">
        <v>64276.89</v>
      </c>
      <c r="FD9" s="1">
        <f t="shared" ref="FD9:FD27" si="63">FC9*FE9</f>
        <v>115698.402</v>
      </c>
      <c r="FE9" s="57">
        <v>1.8</v>
      </c>
      <c r="FF9" s="232"/>
      <c r="FG9" s="14">
        <f t="shared" ref="FG9:FG36" si="64">FF9/FC9</f>
        <v>0</v>
      </c>
      <c r="FH9" s="160">
        <v>60612.160000000003</v>
      </c>
      <c r="FI9" s="1">
        <f t="shared" ref="FI9:FI27" si="65">FH9*FJ9</f>
        <v>109101.88800000001</v>
      </c>
      <c r="FJ9" s="57">
        <v>1.8</v>
      </c>
      <c r="FK9" s="232"/>
      <c r="FL9" s="234">
        <f t="shared" ref="FL9:FL32" si="66">FK9/FH9</f>
        <v>0</v>
      </c>
      <c r="FM9" s="160">
        <v>56433.03</v>
      </c>
      <c r="FN9" s="1">
        <f t="shared" ref="FN9:FN27" si="67">FM9*FO9</f>
        <v>101579.454</v>
      </c>
      <c r="FO9" s="57">
        <v>1.8</v>
      </c>
      <c r="FP9" s="232"/>
      <c r="FQ9" s="13">
        <f t="shared" ref="FQ9:FQ32" si="68">FP9/FM9</f>
        <v>0</v>
      </c>
      <c r="FR9" s="160">
        <v>60118.57</v>
      </c>
      <c r="FS9" s="1">
        <f t="shared" ref="FS9:FS27" si="69">FR9*FT9</f>
        <v>93784.969200000007</v>
      </c>
      <c r="FT9" s="57">
        <v>1.56</v>
      </c>
      <c r="FU9" s="88"/>
      <c r="FV9" s="31">
        <f t="shared" ref="FV9:FV36" si="70">FU9/FR9</f>
        <v>0</v>
      </c>
      <c r="FW9" s="160">
        <v>55878.92</v>
      </c>
      <c r="FX9" s="1">
        <f t="shared" ref="FX9:FX27" si="71">FW9*FY9</f>
        <v>87171.1152</v>
      </c>
      <c r="FY9" s="57">
        <v>1.56</v>
      </c>
      <c r="FZ9" s="88"/>
      <c r="GA9" s="14">
        <f t="shared" si="2"/>
        <v>0</v>
      </c>
      <c r="GB9" s="160">
        <v>59260.38</v>
      </c>
      <c r="GC9" s="1">
        <f t="shared" ref="GC9:GC27" si="72">GB9*GD9</f>
        <v>92446.192800000004</v>
      </c>
      <c r="GD9" s="57">
        <v>1.56</v>
      </c>
      <c r="GE9" s="88"/>
      <c r="GF9" s="32">
        <f t="shared" ref="GF9:GF36" si="73">GE9/GB9</f>
        <v>0</v>
      </c>
      <c r="GG9" s="160">
        <v>60439.97</v>
      </c>
      <c r="GH9" s="1">
        <f t="shared" ref="GH9:GH27" si="74">GG9*GI9</f>
        <v>94286.353200000012</v>
      </c>
      <c r="GI9" s="57">
        <v>1.56</v>
      </c>
      <c r="GJ9" s="108"/>
      <c r="GK9" s="32">
        <f t="shared" ref="GK9:GK36" si="75">GJ9/GG9</f>
        <v>0</v>
      </c>
      <c r="GL9" s="160">
        <v>60724.28</v>
      </c>
      <c r="GM9" s="1">
        <f t="shared" ref="GM9:GM27" si="76">GL9*GN9</f>
        <v>94729.876799999998</v>
      </c>
      <c r="GN9" s="57">
        <v>1.56</v>
      </c>
      <c r="GO9" s="108"/>
      <c r="GP9" s="13">
        <f t="shared" ref="GP9:GP32" si="77">GO9/GL9</f>
        <v>0</v>
      </c>
      <c r="GQ9" s="160">
        <v>61492.1</v>
      </c>
      <c r="GR9" s="1">
        <f t="shared" ref="GR9:GR27" si="78">GQ9*GS9</f>
        <v>95927.676000000007</v>
      </c>
      <c r="GS9" s="57">
        <v>1.56</v>
      </c>
      <c r="GT9" s="108"/>
      <c r="GU9" s="32">
        <f t="shared" ref="GU9:GU36" si="79">GT9/GQ9</f>
        <v>0</v>
      </c>
      <c r="GV9" s="160">
        <v>58083.519999999997</v>
      </c>
      <c r="GW9" s="1">
        <f t="shared" ref="GW9:GW27" si="80">GV9*GX9</f>
        <v>116167.03999999999</v>
      </c>
      <c r="GX9" s="57">
        <v>2</v>
      </c>
      <c r="GY9" s="96"/>
      <c r="GZ9" s="32">
        <f t="shared" si="3"/>
        <v>0</v>
      </c>
      <c r="HA9" s="160">
        <v>48509.85</v>
      </c>
      <c r="HB9" s="1">
        <f t="shared" ref="HB9:HB27" si="81">HA9*HC9</f>
        <v>145529.54999999999</v>
      </c>
      <c r="HC9" s="57">
        <v>3</v>
      </c>
      <c r="HD9" s="96"/>
      <c r="HE9" s="32">
        <f>HD9/HA9</f>
        <v>0</v>
      </c>
      <c r="HF9" s="108">
        <v>54037.97</v>
      </c>
      <c r="HG9" s="1">
        <f t="shared" ref="HG9:HG27" si="82">HF9*HH9</f>
        <v>270189.84999999998</v>
      </c>
      <c r="HH9" s="57">
        <v>5</v>
      </c>
      <c r="HI9" s="96"/>
      <c r="HJ9" s="13">
        <f t="shared" ref="HJ9:HJ32" si="83">HI9/HF9</f>
        <v>0</v>
      </c>
      <c r="HK9" s="108">
        <v>35461.449999999997</v>
      </c>
      <c r="HL9" s="1">
        <f t="shared" ref="HL9:HL27" si="84">HK9*HM9</f>
        <v>195037.97499999998</v>
      </c>
      <c r="HM9" s="57">
        <v>5.5</v>
      </c>
      <c r="HN9" s="97"/>
      <c r="HO9" s="14">
        <f t="shared" ref="HO9:HO32" si="85">HN9/HK9</f>
        <v>0</v>
      </c>
      <c r="HP9" s="108">
        <v>36470.78</v>
      </c>
      <c r="HQ9" s="1">
        <f t="shared" ref="HQ9:HQ27" si="86">HP9*HR9</f>
        <v>182353.9</v>
      </c>
      <c r="HR9" s="57">
        <v>5</v>
      </c>
      <c r="HS9" s="81"/>
      <c r="HT9" s="14">
        <f t="shared" ref="HT9:HT32" si="87">HS9/HP9</f>
        <v>0</v>
      </c>
      <c r="HU9" s="108">
        <v>62923.67</v>
      </c>
      <c r="HV9" s="1">
        <f t="shared" ref="HV9:HV27" si="88">HU9*HW9</f>
        <v>188771.01</v>
      </c>
      <c r="HW9" s="57">
        <v>3</v>
      </c>
      <c r="HX9" s="97"/>
      <c r="HY9" s="14">
        <f t="shared" ref="HY9:HY34" si="89">HX9/HU9</f>
        <v>0</v>
      </c>
      <c r="HZ9" s="108">
        <v>88385.49</v>
      </c>
      <c r="IA9" s="1">
        <f t="shared" ref="IA9:IA27" si="90">HZ9*IB9</f>
        <v>265156.47000000003</v>
      </c>
      <c r="IB9" s="57">
        <v>3</v>
      </c>
      <c r="IC9" s="97"/>
      <c r="ID9" s="14">
        <f t="shared" ref="ID9:ID34" si="91">IC9/HZ9</f>
        <v>0</v>
      </c>
      <c r="IE9" s="108">
        <v>96996.6</v>
      </c>
      <c r="IF9" s="1">
        <f t="shared" ref="IF9:IF27" si="92">IE9*IG9</f>
        <v>145494.90000000002</v>
      </c>
      <c r="IG9" s="57">
        <v>1.5</v>
      </c>
      <c r="IH9" s="88"/>
      <c r="II9" s="32">
        <f t="shared" ref="II9:II36" si="93">IH9/IE9</f>
        <v>0</v>
      </c>
      <c r="IJ9" s="108">
        <v>119200.16</v>
      </c>
      <c r="IK9" s="1">
        <f t="shared" ref="IK9:IK27" si="94">IJ9*IL9</f>
        <v>178800.24</v>
      </c>
      <c r="IL9" s="57">
        <v>1.5</v>
      </c>
      <c r="IM9" s="88"/>
      <c r="IN9" s="32">
        <f t="shared" ref="IN9:IN36" si="95">IM9/IJ9</f>
        <v>0</v>
      </c>
      <c r="IO9" s="108">
        <v>152996.04</v>
      </c>
      <c r="IP9" s="1">
        <f t="shared" ref="IP9:IP27" si="96">IO9*IQ9</f>
        <v>229494.06</v>
      </c>
      <c r="IQ9" s="57">
        <v>1.5</v>
      </c>
      <c r="IR9" s="88"/>
      <c r="IS9" s="32">
        <f t="shared" ref="IS9:IS36" si="97">IR9/IO9</f>
        <v>0</v>
      </c>
      <c r="IT9" s="108">
        <v>230453.39</v>
      </c>
      <c r="IU9" s="1">
        <f t="shared" ref="IU9:IU27" si="98">IT9*IV9</f>
        <v>345680.08500000002</v>
      </c>
      <c r="IV9" s="57">
        <v>1.5</v>
      </c>
      <c r="IW9" s="88"/>
      <c r="IX9" s="32">
        <f t="shared" ref="IX9:IX36" si="99">IW9/IT9</f>
        <v>0</v>
      </c>
      <c r="IY9" s="108">
        <v>55933.68</v>
      </c>
      <c r="IZ9" s="1">
        <f t="shared" ref="IZ9:IZ27" si="100">IY9*JA9</f>
        <v>83900.52</v>
      </c>
      <c r="JA9" s="57">
        <v>1.5</v>
      </c>
      <c r="JB9" s="88"/>
      <c r="JC9" s="14">
        <f t="shared" ref="JC9:JC36" si="101">JB9/IY9</f>
        <v>0</v>
      </c>
      <c r="JD9" s="73">
        <f t="shared" ref="JD9:JD36" si="102">D9+I9+N9+S9+X9+AC9+AM9+AH9+AR9+AW9+BB9</f>
        <v>808856.67</v>
      </c>
      <c r="JE9" s="73">
        <f t="shared" ref="JE9:JE36" si="103">G9+L9+Q9+V9+AA9+AF9+AP9+AK9+AU9+AZ9+BE9</f>
        <v>548243.9</v>
      </c>
      <c r="JF9" s="75">
        <f t="shared" ref="JF9:JF37" si="104">JE9-JD9</f>
        <v>-260612.77000000002</v>
      </c>
      <c r="JG9" s="11">
        <f t="shared" ref="JG9:JG36" si="105">JE9/JD9</f>
        <v>0.67780104972120714</v>
      </c>
    </row>
    <row r="10" spans="1:267" ht="16.5">
      <c r="C10" s="71" t="str">
        <f>"A3"</f>
        <v>A3</v>
      </c>
      <c r="D10" s="164">
        <v>60587.360000000001</v>
      </c>
      <c r="E10" s="1">
        <f t="shared" si="4"/>
        <v>36352.415999999997</v>
      </c>
      <c r="F10" s="2">
        <v>0.6</v>
      </c>
      <c r="G10" s="108">
        <v>43169.3</v>
      </c>
      <c r="H10" s="171">
        <f t="shared" si="5"/>
        <v>0.71251330310480609</v>
      </c>
      <c r="I10" s="169">
        <v>53522.11</v>
      </c>
      <c r="J10" s="1">
        <f t="shared" si="6"/>
        <v>26761.055</v>
      </c>
      <c r="K10" s="2">
        <v>0.5</v>
      </c>
      <c r="L10" s="108">
        <v>36952.089999999997</v>
      </c>
      <c r="M10" s="14">
        <f t="shared" si="7"/>
        <v>0.69040794542666561</v>
      </c>
      <c r="N10" s="164">
        <v>54758.31</v>
      </c>
      <c r="O10" s="1">
        <f t="shared" si="8"/>
        <v>41068.732499999998</v>
      </c>
      <c r="P10" s="2">
        <v>0.75</v>
      </c>
      <c r="Q10" s="108">
        <v>36998.49</v>
      </c>
      <c r="R10" s="13">
        <f t="shared" si="9"/>
        <v>0.6756689532602449</v>
      </c>
      <c r="S10" s="160">
        <v>45923.13</v>
      </c>
      <c r="T10" s="1">
        <f t="shared" si="10"/>
        <v>32146.190999999995</v>
      </c>
      <c r="U10" s="2">
        <v>0.7</v>
      </c>
      <c r="V10" s="108">
        <v>30968.18</v>
      </c>
      <c r="W10" s="13">
        <f t="shared" si="11"/>
        <v>0.67434819882703989</v>
      </c>
      <c r="X10" s="108">
        <v>59279.57</v>
      </c>
      <c r="Y10" s="1">
        <f t="shared" si="12"/>
        <v>41495.699000000001</v>
      </c>
      <c r="Z10" s="2">
        <v>0.7</v>
      </c>
      <c r="AA10" s="108">
        <v>46920.81</v>
      </c>
      <c r="AB10" s="13">
        <f t="shared" si="13"/>
        <v>0.79151738111460657</v>
      </c>
      <c r="AC10" s="108">
        <v>79537.539999999994</v>
      </c>
      <c r="AD10" s="1">
        <f t="shared" si="14"/>
        <v>67606.909</v>
      </c>
      <c r="AE10" s="2">
        <v>0.85</v>
      </c>
      <c r="AF10" s="108">
        <v>51089.96</v>
      </c>
      <c r="AG10" s="13">
        <f t="shared" si="15"/>
        <v>0.64233769362240778</v>
      </c>
      <c r="AH10" s="108">
        <v>56093.99</v>
      </c>
      <c r="AI10" s="1">
        <f t="shared" si="16"/>
        <v>33656.394</v>
      </c>
      <c r="AJ10" s="2">
        <v>0.6</v>
      </c>
      <c r="AK10" s="108">
        <v>34738.32</v>
      </c>
      <c r="AL10" s="13">
        <f t="shared" si="17"/>
        <v>0.6192877347466279</v>
      </c>
      <c r="AM10" s="108">
        <v>54771.23</v>
      </c>
      <c r="AN10" s="1">
        <f t="shared" si="18"/>
        <v>32862.737999999998</v>
      </c>
      <c r="AO10" s="2">
        <v>0.6</v>
      </c>
      <c r="AP10" s="108">
        <v>45014.39</v>
      </c>
      <c r="AQ10" s="13">
        <f t="shared" si="19"/>
        <v>0.8218619519773428</v>
      </c>
      <c r="AR10" s="160">
        <v>53576</v>
      </c>
      <c r="AS10" s="1">
        <f t="shared" si="20"/>
        <v>40182</v>
      </c>
      <c r="AT10" s="2">
        <v>0.75</v>
      </c>
      <c r="AU10" s="108">
        <v>36962.82</v>
      </c>
      <c r="AV10" s="13">
        <f t="shared" si="21"/>
        <v>0.68991376735851873</v>
      </c>
      <c r="AW10" s="160">
        <v>58356.07</v>
      </c>
      <c r="AX10" s="1">
        <f t="shared" si="22"/>
        <v>43767.052499999998</v>
      </c>
      <c r="AY10" s="2">
        <v>0.75</v>
      </c>
      <c r="AZ10" s="108">
        <v>45259.1</v>
      </c>
      <c r="BA10" s="60">
        <f t="shared" si="23"/>
        <v>0.77556799147029609</v>
      </c>
      <c r="BB10" s="160">
        <v>46828.34</v>
      </c>
      <c r="BC10" s="1">
        <f t="shared" si="24"/>
        <v>32779.837999999996</v>
      </c>
      <c r="BD10" s="2">
        <v>0.7</v>
      </c>
      <c r="BE10" s="108">
        <v>50014.37</v>
      </c>
      <c r="BF10" s="17">
        <f t="shared" si="25"/>
        <v>1.0680363643041801</v>
      </c>
      <c r="BG10" s="160">
        <v>46706.53</v>
      </c>
      <c r="BH10" s="1">
        <f t="shared" si="26"/>
        <v>35029.897499999999</v>
      </c>
      <c r="BI10" s="2">
        <v>0.75</v>
      </c>
      <c r="BJ10" s="115"/>
      <c r="BK10" s="60">
        <f t="shared" si="27"/>
        <v>0</v>
      </c>
      <c r="BL10" s="160">
        <v>46030.44</v>
      </c>
      <c r="BM10" s="1">
        <f t="shared" si="28"/>
        <v>34522.83</v>
      </c>
      <c r="BN10" s="2">
        <v>0.75</v>
      </c>
      <c r="BO10" s="115"/>
      <c r="BP10" s="60">
        <f t="shared" si="29"/>
        <v>0</v>
      </c>
      <c r="BQ10" s="160">
        <v>41142.230000000003</v>
      </c>
      <c r="BR10" s="1">
        <f t="shared" si="30"/>
        <v>143997.80500000002</v>
      </c>
      <c r="BS10" s="57">
        <v>3.5</v>
      </c>
      <c r="BT10" s="115"/>
      <c r="BU10" s="16">
        <f t="shared" si="31"/>
        <v>0</v>
      </c>
      <c r="BV10" s="160">
        <v>44713.53</v>
      </c>
      <c r="BW10" s="1">
        <f t="shared" si="32"/>
        <v>156497.35499999998</v>
      </c>
      <c r="BX10" s="57">
        <v>3.5</v>
      </c>
      <c r="BY10" s="108"/>
      <c r="BZ10" s="14">
        <f t="shared" si="33"/>
        <v>0</v>
      </c>
      <c r="CA10" s="160">
        <v>40909.440000000002</v>
      </c>
      <c r="CB10" s="1">
        <f t="shared" si="34"/>
        <v>204547.20000000001</v>
      </c>
      <c r="CC10" s="57">
        <v>5</v>
      </c>
      <c r="CD10" s="115"/>
      <c r="CE10" s="16">
        <f t="shared" si="35"/>
        <v>0</v>
      </c>
      <c r="CF10" s="160">
        <v>84327.72</v>
      </c>
      <c r="CG10" s="1">
        <f t="shared" si="36"/>
        <v>252983.16</v>
      </c>
      <c r="CH10" s="57">
        <v>3</v>
      </c>
      <c r="CI10" s="115"/>
      <c r="CJ10" s="18">
        <f t="shared" si="37"/>
        <v>0</v>
      </c>
      <c r="CK10" s="160">
        <v>4778.8100000000004</v>
      </c>
      <c r="CL10" s="1">
        <f t="shared" si="38"/>
        <v>31062.265000000003</v>
      </c>
      <c r="CM10" s="57">
        <v>6.5</v>
      </c>
      <c r="CN10" s="115"/>
      <c r="CO10" s="16">
        <f t="shared" si="39"/>
        <v>0</v>
      </c>
      <c r="CP10" s="160">
        <v>20318.43</v>
      </c>
      <c r="CQ10" s="1">
        <f t="shared" si="40"/>
        <v>132069.79500000001</v>
      </c>
      <c r="CR10" s="57">
        <v>6.5</v>
      </c>
      <c r="CS10" s="116"/>
      <c r="CT10" s="16">
        <f t="shared" si="41"/>
        <v>0</v>
      </c>
      <c r="CU10" s="160">
        <v>28204.93</v>
      </c>
      <c r="CV10" s="1">
        <f t="shared" si="42"/>
        <v>183332.04500000001</v>
      </c>
      <c r="CW10" s="57">
        <v>6.5</v>
      </c>
      <c r="CX10" s="116"/>
      <c r="CY10" s="130">
        <f t="shared" si="43"/>
        <v>0</v>
      </c>
      <c r="CZ10" s="160">
        <v>24996.39</v>
      </c>
      <c r="DA10" s="1">
        <f t="shared" si="44"/>
        <v>162476.535</v>
      </c>
      <c r="DB10" s="57">
        <v>6.5</v>
      </c>
      <c r="DC10" s="116"/>
      <c r="DD10" s="18">
        <f t="shared" si="45"/>
        <v>0</v>
      </c>
      <c r="DE10" s="160">
        <v>32536.06</v>
      </c>
      <c r="DF10" s="1">
        <f t="shared" si="46"/>
        <v>146412.27000000002</v>
      </c>
      <c r="DG10" s="57">
        <v>4.5</v>
      </c>
      <c r="DH10" s="232"/>
      <c r="DI10" s="16">
        <f t="shared" si="47"/>
        <v>0</v>
      </c>
      <c r="DJ10" s="160">
        <v>33690.379999999997</v>
      </c>
      <c r="DK10" s="1">
        <f t="shared" si="48"/>
        <v>101071.13999999998</v>
      </c>
      <c r="DL10" s="57">
        <v>3</v>
      </c>
      <c r="DM10" s="88"/>
      <c r="DN10" s="16">
        <f t="shared" ref="DN10:DN32" si="106">DM10/DJ10</f>
        <v>0</v>
      </c>
      <c r="DO10" s="160">
        <v>50944.32</v>
      </c>
      <c r="DP10" s="1">
        <f t="shared" si="49"/>
        <v>127360.8</v>
      </c>
      <c r="DQ10" s="57">
        <v>2.5</v>
      </c>
      <c r="DR10" s="88"/>
      <c r="DS10" s="16">
        <f t="shared" si="50"/>
        <v>0</v>
      </c>
      <c r="DT10" s="160">
        <v>42513.4</v>
      </c>
      <c r="DU10" s="1">
        <f t="shared" si="51"/>
        <v>106283.5</v>
      </c>
      <c r="DV10" s="57">
        <v>2.5</v>
      </c>
      <c r="DW10" s="88"/>
      <c r="DX10" s="16">
        <f t="shared" si="0"/>
        <v>0</v>
      </c>
      <c r="DY10" s="160">
        <v>49553.66</v>
      </c>
      <c r="DZ10" s="1">
        <f t="shared" si="52"/>
        <v>123884.15000000001</v>
      </c>
      <c r="EA10" s="57">
        <v>2.5</v>
      </c>
      <c r="EB10" s="232"/>
      <c r="EC10" s="18">
        <f t="shared" si="53"/>
        <v>0</v>
      </c>
      <c r="ED10" s="160">
        <v>50272.45</v>
      </c>
      <c r="EE10" s="1">
        <f t="shared" si="54"/>
        <v>100544.9</v>
      </c>
      <c r="EF10" s="57">
        <v>2</v>
      </c>
      <c r="EG10" s="232"/>
      <c r="EH10" s="16">
        <f t="shared" si="55"/>
        <v>0</v>
      </c>
      <c r="EI10" s="160">
        <v>60797.95</v>
      </c>
      <c r="EJ10" s="1">
        <f t="shared" si="56"/>
        <v>109436.31</v>
      </c>
      <c r="EK10" s="57">
        <v>1.8</v>
      </c>
      <c r="EL10" s="232"/>
      <c r="EM10" s="16">
        <f t="shared" si="57"/>
        <v>0</v>
      </c>
      <c r="EN10" s="160">
        <v>49794.34</v>
      </c>
      <c r="EO10" s="1">
        <f t="shared" si="58"/>
        <v>89629.811999999991</v>
      </c>
      <c r="EP10" s="57">
        <v>1.8</v>
      </c>
      <c r="EQ10" s="232"/>
      <c r="ER10" s="16">
        <f t="shared" si="59"/>
        <v>0</v>
      </c>
      <c r="ES10" s="160">
        <v>41759.58</v>
      </c>
      <c r="ET10" s="1">
        <f t="shared" si="60"/>
        <v>75167.244000000006</v>
      </c>
      <c r="EU10" s="57">
        <v>1.8</v>
      </c>
      <c r="EV10" s="232"/>
      <c r="EW10" s="18">
        <f t="shared" si="61"/>
        <v>0</v>
      </c>
      <c r="EX10" s="160">
        <v>41799.85</v>
      </c>
      <c r="EY10" s="1">
        <f t="shared" si="62"/>
        <v>75239.73</v>
      </c>
      <c r="EZ10" s="57">
        <v>1.8</v>
      </c>
      <c r="FA10" s="232"/>
      <c r="FB10" s="32">
        <f t="shared" si="1"/>
        <v>0</v>
      </c>
      <c r="FC10" s="160">
        <v>48539.519999999997</v>
      </c>
      <c r="FD10" s="1">
        <f t="shared" si="63"/>
        <v>87371.135999999999</v>
      </c>
      <c r="FE10" s="57">
        <v>1.8</v>
      </c>
      <c r="FF10" s="232"/>
      <c r="FG10" s="14">
        <f t="shared" si="64"/>
        <v>0</v>
      </c>
      <c r="FH10" s="160">
        <v>36158.120000000003</v>
      </c>
      <c r="FI10" s="1">
        <f t="shared" si="65"/>
        <v>65084.616000000009</v>
      </c>
      <c r="FJ10" s="57">
        <v>1.8</v>
      </c>
      <c r="FK10" s="232"/>
      <c r="FL10" s="234">
        <f t="shared" si="66"/>
        <v>0</v>
      </c>
      <c r="FM10" s="160">
        <v>43462.16</v>
      </c>
      <c r="FN10" s="1">
        <f t="shared" si="67"/>
        <v>78231.888000000006</v>
      </c>
      <c r="FO10" s="57">
        <v>1.8</v>
      </c>
      <c r="FP10" s="232"/>
      <c r="FQ10" s="13">
        <f t="shared" si="68"/>
        <v>0</v>
      </c>
      <c r="FR10" s="160">
        <v>40628.65</v>
      </c>
      <c r="FS10" s="1">
        <f t="shared" si="69"/>
        <v>63380.694000000003</v>
      </c>
      <c r="FT10" s="57">
        <v>1.56</v>
      </c>
      <c r="FU10" s="88"/>
      <c r="FV10" s="31">
        <f t="shared" si="70"/>
        <v>0</v>
      </c>
      <c r="FW10" s="160">
        <v>39691.54</v>
      </c>
      <c r="FX10" s="1">
        <f t="shared" si="71"/>
        <v>61918.8024</v>
      </c>
      <c r="FY10" s="57">
        <v>1.56</v>
      </c>
      <c r="FZ10" s="88"/>
      <c r="GA10" s="14">
        <f t="shared" si="2"/>
        <v>0</v>
      </c>
      <c r="GB10" s="160">
        <v>40902.46</v>
      </c>
      <c r="GC10" s="1">
        <f t="shared" si="72"/>
        <v>63807.837599999999</v>
      </c>
      <c r="GD10" s="57">
        <v>1.56</v>
      </c>
      <c r="GE10" s="88"/>
      <c r="GF10" s="32">
        <f t="shared" si="73"/>
        <v>0</v>
      </c>
      <c r="GG10" s="160">
        <v>41138.44</v>
      </c>
      <c r="GH10" s="1">
        <f t="shared" si="74"/>
        <v>64175.966400000005</v>
      </c>
      <c r="GI10" s="57">
        <v>1.56</v>
      </c>
      <c r="GJ10" s="108"/>
      <c r="GK10" s="32">
        <f t="shared" si="75"/>
        <v>0</v>
      </c>
      <c r="GL10" s="160">
        <v>35720.71</v>
      </c>
      <c r="GM10" s="1">
        <f t="shared" si="76"/>
        <v>55724.3076</v>
      </c>
      <c r="GN10" s="57">
        <v>1.56</v>
      </c>
      <c r="GO10" s="108"/>
      <c r="GP10" s="13">
        <f t="shared" si="77"/>
        <v>0</v>
      </c>
      <c r="GQ10" s="160">
        <v>43219.55</v>
      </c>
      <c r="GR10" s="1">
        <f t="shared" si="78"/>
        <v>67422.498000000007</v>
      </c>
      <c r="GS10" s="57">
        <v>1.56</v>
      </c>
      <c r="GT10" s="108"/>
      <c r="GU10" s="32">
        <f t="shared" si="79"/>
        <v>0</v>
      </c>
      <c r="GV10" s="160">
        <v>33077.199999999997</v>
      </c>
      <c r="GW10" s="1">
        <f t="shared" si="80"/>
        <v>66154.399999999994</v>
      </c>
      <c r="GX10" s="57">
        <v>2</v>
      </c>
      <c r="GY10" s="96"/>
      <c r="GZ10" s="32">
        <f t="shared" si="3"/>
        <v>0</v>
      </c>
      <c r="HA10" s="160">
        <v>32932.42</v>
      </c>
      <c r="HB10" s="1">
        <f t="shared" si="81"/>
        <v>98797.26</v>
      </c>
      <c r="HC10" s="57">
        <v>3</v>
      </c>
      <c r="HD10" s="96"/>
      <c r="HE10" s="32">
        <f t="shared" ref="HE10:HE32" si="107">HD10/HA10</f>
        <v>0</v>
      </c>
      <c r="HF10" s="108">
        <v>38940.370000000003</v>
      </c>
      <c r="HG10" s="1">
        <f t="shared" si="82"/>
        <v>194701.85</v>
      </c>
      <c r="HH10" s="57">
        <v>5</v>
      </c>
      <c r="HI10" s="96"/>
      <c r="HJ10" s="13">
        <f t="shared" si="83"/>
        <v>0</v>
      </c>
      <c r="HK10" s="108">
        <v>27285.9</v>
      </c>
      <c r="HL10" s="1">
        <f t="shared" si="84"/>
        <v>150072.45000000001</v>
      </c>
      <c r="HM10" s="57">
        <v>5.5</v>
      </c>
      <c r="HN10" s="97"/>
      <c r="HO10" s="14">
        <f t="shared" si="85"/>
        <v>0</v>
      </c>
      <c r="HP10" s="108">
        <v>40102.17</v>
      </c>
      <c r="HQ10" s="1">
        <f t="shared" si="86"/>
        <v>200510.84999999998</v>
      </c>
      <c r="HR10" s="57">
        <v>5</v>
      </c>
      <c r="HS10" s="81"/>
      <c r="HT10" s="14">
        <f t="shared" si="87"/>
        <v>0</v>
      </c>
      <c r="HU10" s="108">
        <v>79608.31</v>
      </c>
      <c r="HV10" s="1">
        <f t="shared" si="88"/>
        <v>238824.93</v>
      </c>
      <c r="HW10" s="57">
        <v>3</v>
      </c>
      <c r="HX10" s="97"/>
      <c r="HY10" s="14">
        <f t="shared" si="89"/>
        <v>0</v>
      </c>
      <c r="HZ10" s="108">
        <v>85569.41</v>
      </c>
      <c r="IA10" s="1">
        <f t="shared" si="90"/>
        <v>256708.23</v>
      </c>
      <c r="IB10" s="57">
        <v>3</v>
      </c>
      <c r="IC10" s="97"/>
      <c r="ID10" s="14">
        <f t="shared" si="91"/>
        <v>0</v>
      </c>
      <c r="IE10" s="108">
        <v>89363.78</v>
      </c>
      <c r="IF10" s="1">
        <f t="shared" si="92"/>
        <v>134045.66999999998</v>
      </c>
      <c r="IG10" s="57">
        <v>1.5</v>
      </c>
      <c r="IH10" s="88"/>
      <c r="II10" s="32">
        <f t="shared" si="93"/>
        <v>0</v>
      </c>
      <c r="IJ10" s="108">
        <v>103419.26</v>
      </c>
      <c r="IK10" s="1">
        <f t="shared" si="94"/>
        <v>155128.88999999998</v>
      </c>
      <c r="IL10" s="57">
        <v>1.5</v>
      </c>
      <c r="IM10" s="88"/>
      <c r="IN10" s="32">
        <f t="shared" si="95"/>
        <v>0</v>
      </c>
      <c r="IO10" s="108">
        <v>116247.38</v>
      </c>
      <c r="IP10" s="1">
        <f t="shared" si="96"/>
        <v>174371.07</v>
      </c>
      <c r="IQ10" s="57">
        <v>1.5</v>
      </c>
      <c r="IR10" s="88"/>
      <c r="IS10" s="32">
        <f t="shared" si="97"/>
        <v>0</v>
      </c>
      <c r="IT10" s="108">
        <v>195428.77</v>
      </c>
      <c r="IU10" s="1">
        <f t="shared" si="98"/>
        <v>293143.15499999997</v>
      </c>
      <c r="IV10" s="57">
        <v>1.5</v>
      </c>
      <c r="IW10" s="88"/>
      <c r="IX10" s="32">
        <f t="shared" si="99"/>
        <v>0</v>
      </c>
      <c r="IY10" s="108">
        <v>43595.16</v>
      </c>
      <c r="IZ10" s="1">
        <f t="shared" si="100"/>
        <v>65392.740000000005</v>
      </c>
      <c r="JA10" s="57">
        <v>1.5</v>
      </c>
      <c r="JB10" s="88"/>
      <c r="JC10" s="14">
        <f t="shared" si="101"/>
        <v>0</v>
      </c>
      <c r="JD10" s="73">
        <f t="shared" si="102"/>
        <v>623233.64999999991</v>
      </c>
      <c r="JE10" s="73">
        <f t="shared" si="103"/>
        <v>458087.82999999996</v>
      </c>
      <c r="JF10" s="75">
        <f t="shared" si="104"/>
        <v>-165145.81999999995</v>
      </c>
      <c r="JG10" s="11">
        <f t="shared" si="105"/>
        <v>0.73501780592238564</v>
      </c>
    </row>
    <row r="11" spans="1:267" ht="16.5">
      <c r="C11" s="71" t="str">
        <f>"A4"</f>
        <v>A4</v>
      </c>
      <c r="D11" s="164">
        <v>62237.75</v>
      </c>
      <c r="E11" s="1">
        <f t="shared" si="4"/>
        <v>37342.65</v>
      </c>
      <c r="F11" s="2">
        <v>0.6</v>
      </c>
      <c r="G11" s="108">
        <v>36771.550000000003</v>
      </c>
      <c r="H11" s="171">
        <f t="shared" si="5"/>
        <v>0.59082389707211469</v>
      </c>
      <c r="I11" s="169">
        <v>59468.85</v>
      </c>
      <c r="J11" s="1">
        <f t="shared" si="6"/>
        <v>35681.31</v>
      </c>
      <c r="K11" s="2">
        <v>0.6</v>
      </c>
      <c r="L11" s="108">
        <v>30455.99</v>
      </c>
      <c r="M11" s="14">
        <f t="shared" si="7"/>
        <v>0.51213349509869455</v>
      </c>
      <c r="N11" s="164">
        <v>54731.99</v>
      </c>
      <c r="O11" s="1">
        <f t="shared" si="8"/>
        <v>30102.594500000003</v>
      </c>
      <c r="P11" s="2">
        <v>0.55000000000000004</v>
      </c>
      <c r="Q11" s="108">
        <v>30776.34</v>
      </c>
      <c r="R11" s="13">
        <f t="shared" si="9"/>
        <v>0.56230990322113272</v>
      </c>
      <c r="S11" s="160">
        <v>56248.85</v>
      </c>
      <c r="T11" s="1">
        <f t="shared" si="10"/>
        <v>32624.332999999999</v>
      </c>
      <c r="U11" s="2">
        <v>0.57999999999999996</v>
      </c>
      <c r="V11" s="108">
        <v>37343.18</v>
      </c>
      <c r="W11" s="13">
        <f t="shared" si="11"/>
        <v>0.66389232846538193</v>
      </c>
      <c r="X11" s="108">
        <v>55253.73</v>
      </c>
      <c r="Y11" s="1">
        <f t="shared" si="12"/>
        <v>38677.610999999997</v>
      </c>
      <c r="Z11" s="2">
        <v>0.7</v>
      </c>
      <c r="AA11" s="108">
        <v>37119.760000000002</v>
      </c>
      <c r="AB11" s="13">
        <f t="shared" si="13"/>
        <v>0.6718055052572921</v>
      </c>
      <c r="AC11" s="108">
        <v>73248.39</v>
      </c>
      <c r="AD11" s="1">
        <f t="shared" si="14"/>
        <v>51273.873</v>
      </c>
      <c r="AE11" s="2">
        <v>0.7</v>
      </c>
      <c r="AF11" s="108">
        <v>36357.9</v>
      </c>
      <c r="AG11" s="13">
        <f t="shared" si="15"/>
        <v>0.49636449347214323</v>
      </c>
      <c r="AH11" s="108">
        <v>49422.85</v>
      </c>
      <c r="AI11" s="1">
        <f t="shared" si="16"/>
        <v>29653.71</v>
      </c>
      <c r="AJ11" s="2">
        <v>0.6</v>
      </c>
      <c r="AK11" s="108">
        <v>28736.89</v>
      </c>
      <c r="AL11" s="13">
        <f t="shared" si="17"/>
        <v>0.58144947124659951</v>
      </c>
      <c r="AM11" s="108">
        <v>42586.53</v>
      </c>
      <c r="AN11" s="1">
        <f t="shared" si="18"/>
        <v>25551.917999999998</v>
      </c>
      <c r="AO11" s="2">
        <v>0.6</v>
      </c>
      <c r="AP11" s="108">
        <v>26598.85</v>
      </c>
      <c r="AQ11" s="13">
        <f t="shared" si="19"/>
        <v>0.62458364182289561</v>
      </c>
      <c r="AR11" s="160">
        <v>37983.15</v>
      </c>
      <c r="AS11" s="1">
        <f t="shared" si="20"/>
        <v>28487.362500000003</v>
      </c>
      <c r="AT11" s="2">
        <v>0.75</v>
      </c>
      <c r="AU11" s="108">
        <v>31465.65</v>
      </c>
      <c r="AV11" s="13">
        <f t="shared" si="21"/>
        <v>0.82841075582198953</v>
      </c>
      <c r="AW11" s="160">
        <v>51366.73</v>
      </c>
      <c r="AX11" s="1">
        <f t="shared" si="22"/>
        <v>38525.047500000001</v>
      </c>
      <c r="AY11" s="2">
        <v>0.75</v>
      </c>
      <c r="AZ11" s="108">
        <v>30224.19</v>
      </c>
      <c r="BA11" s="60">
        <f t="shared" si="23"/>
        <v>0.58840011813093795</v>
      </c>
      <c r="BB11" s="160">
        <v>46826.29</v>
      </c>
      <c r="BC11" s="1">
        <f t="shared" si="24"/>
        <v>32778.402999999998</v>
      </c>
      <c r="BD11" s="2">
        <v>0.7</v>
      </c>
      <c r="BE11" s="108">
        <v>28867.35</v>
      </c>
      <c r="BF11" s="17">
        <f t="shared" si="25"/>
        <v>0.61647741044614035</v>
      </c>
      <c r="BG11" s="160">
        <v>33569.78</v>
      </c>
      <c r="BH11" s="1">
        <f t="shared" si="26"/>
        <v>25177.334999999999</v>
      </c>
      <c r="BI11" s="2">
        <v>0.75</v>
      </c>
      <c r="BJ11" s="115"/>
      <c r="BK11" s="60">
        <f t="shared" si="27"/>
        <v>0</v>
      </c>
      <c r="BL11" s="160">
        <v>38372.32</v>
      </c>
      <c r="BM11" s="1">
        <f t="shared" si="28"/>
        <v>28779.239999999998</v>
      </c>
      <c r="BN11" s="2">
        <v>0.75</v>
      </c>
      <c r="BO11" s="115"/>
      <c r="BP11" s="60">
        <f t="shared" si="29"/>
        <v>0</v>
      </c>
      <c r="BQ11" s="160">
        <v>31687.72</v>
      </c>
      <c r="BR11" s="1">
        <f t="shared" si="30"/>
        <v>110907.02</v>
      </c>
      <c r="BS11" s="57">
        <v>3.5</v>
      </c>
      <c r="BT11" s="115"/>
      <c r="BU11" s="16">
        <f t="shared" si="31"/>
        <v>0</v>
      </c>
      <c r="BV11" s="160">
        <v>32263.919999999998</v>
      </c>
      <c r="BW11" s="1">
        <f t="shared" si="32"/>
        <v>112923.72</v>
      </c>
      <c r="BX11" s="57">
        <v>3.5</v>
      </c>
      <c r="BY11" s="108"/>
      <c r="BZ11" s="14">
        <f t="shared" si="33"/>
        <v>0</v>
      </c>
      <c r="CA11" s="160">
        <v>17191.46</v>
      </c>
      <c r="CB11" s="1">
        <f t="shared" si="34"/>
        <v>85957.299999999988</v>
      </c>
      <c r="CC11" s="57">
        <v>5</v>
      </c>
      <c r="CD11" s="115"/>
      <c r="CE11" s="16">
        <f t="shared" si="35"/>
        <v>0</v>
      </c>
      <c r="CF11" s="160"/>
      <c r="CG11" s="1">
        <f t="shared" si="36"/>
        <v>0</v>
      </c>
      <c r="CH11" s="57">
        <v>3</v>
      </c>
      <c r="CI11" s="115"/>
      <c r="CJ11" s="18" t="e">
        <f t="shared" si="37"/>
        <v>#DIV/0!</v>
      </c>
      <c r="CK11" s="160"/>
      <c r="CL11" s="1">
        <f t="shared" si="38"/>
        <v>0</v>
      </c>
      <c r="CM11" s="57">
        <v>6.5</v>
      </c>
      <c r="CN11" s="115"/>
      <c r="CO11" s="16" t="e">
        <f t="shared" si="39"/>
        <v>#DIV/0!</v>
      </c>
      <c r="CP11" s="160"/>
      <c r="CQ11" s="1">
        <f t="shared" si="40"/>
        <v>0</v>
      </c>
      <c r="CR11" s="57">
        <v>6.5</v>
      </c>
      <c r="CS11" s="116"/>
      <c r="CT11" s="16" t="e">
        <f t="shared" si="41"/>
        <v>#DIV/0!</v>
      </c>
      <c r="CU11" s="160"/>
      <c r="CV11" s="1">
        <f t="shared" si="42"/>
        <v>0</v>
      </c>
      <c r="CW11" s="57">
        <v>6.5</v>
      </c>
      <c r="CX11" s="132"/>
      <c r="CY11" s="130" t="e">
        <f t="shared" si="43"/>
        <v>#DIV/0!</v>
      </c>
      <c r="CZ11" s="160"/>
      <c r="DA11" s="1">
        <f t="shared" si="44"/>
        <v>0</v>
      </c>
      <c r="DB11" s="57">
        <v>6.5</v>
      </c>
      <c r="DC11" s="132"/>
      <c r="DD11" s="18" t="e">
        <f t="shared" si="45"/>
        <v>#DIV/0!</v>
      </c>
      <c r="DE11" s="160">
        <v>15644.56</v>
      </c>
      <c r="DF11" s="1">
        <f t="shared" si="46"/>
        <v>70400.52</v>
      </c>
      <c r="DG11" s="57">
        <v>4.5</v>
      </c>
      <c r="DH11" s="116"/>
      <c r="DI11" s="16">
        <f t="shared" si="47"/>
        <v>0</v>
      </c>
      <c r="DJ11" s="160">
        <v>26096.29</v>
      </c>
      <c r="DK11" s="1">
        <f t="shared" si="48"/>
        <v>78288.87</v>
      </c>
      <c r="DL11" s="57">
        <v>3</v>
      </c>
      <c r="DM11" s="88"/>
      <c r="DN11" s="16">
        <f t="shared" si="106"/>
        <v>0</v>
      </c>
      <c r="DO11" s="160">
        <v>36214.239999999998</v>
      </c>
      <c r="DP11" s="1">
        <f t="shared" si="49"/>
        <v>90535.599999999991</v>
      </c>
      <c r="DQ11" s="57">
        <v>2.5</v>
      </c>
      <c r="DR11" s="88"/>
      <c r="DS11" s="16">
        <f t="shared" si="50"/>
        <v>0</v>
      </c>
      <c r="DT11" s="160">
        <v>32084.43</v>
      </c>
      <c r="DU11" s="1">
        <f t="shared" si="51"/>
        <v>80211.074999999997</v>
      </c>
      <c r="DV11" s="57">
        <v>2.5</v>
      </c>
      <c r="DW11" s="88"/>
      <c r="DX11" s="16">
        <f t="shared" si="0"/>
        <v>0</v>
      </c>
      <c r="DY11" s="160">
        <v>35953.25</v>
      </c>
      <c r="DZ11" s="1">
        <f t="shared" si="52"/>
        <v>89883.125</v>
      </c>
      <c r="EA11" s="57">
        <v>2.5</v>
      </c>
      <c r="EB11" s="232"/>
      <c r="EC11" s="18">
        <f t="shared" si="53"/>
        <v>0</v>
      </c>
      <c r="ED11" s="160">
        <v>33642.29</v>
      </c>
      <c r="EE11" s="1">
        <f t="shared" si="54"/>
        <v>67284.58</v>
      </c>
      <c r="EF11" s="57">
        <v>2</v>
      </c>
      <c r="EG11" s="232"/>
      <c r="EH11" s="16">
        <f t="shared" si="55"/>
        <v>0</v>
      </c>
      <c r="EI11" s="160">
        <v>40800.86</v>
      </c>
      <c r="EJ11" s="1">
        <f t="shared" si="56"/>
        <v>73441.54800000001</v>
      </c>
      <c r="EK11" s="57">
        <v>1.8</v>
      </c>
      <c r="EL11" s="232"/>
      <c r="EM11" s="16">
        <f t="shared" si="57"/>
        <v>0</v>
      </c>
      <c r="EN11" s="160">
        <v>34884.82</v>
      </c>
      <c r="EO11" s="1">
        <f t="shared" si="58"/>
        <v>62792.675999999999</v>
      </c>
      <c r="EP11" s="57">
        <v>1.8</v>
      </c>
      <c r="EQ11" s="232"/>
      <c r="ER11" s="16">
        <f t="shared" si="59"/>
        <v>0</v>
      </c>
      <c r="ES11" s="160">
        <v>38293.43</v>
      </c>
      <c r="ET11" s="1">
        <f t="shared" si="60"/>
        <v>68928.173999999999</v>
      </c>
      <c r="EU11" s="57">
        <v>1.8</v>
      </c>
      <c r="EV11" s="232"/>
      <c r="EW11" s="18">
        <f t="shared" si="61"/>
        <v>0</v>
      </c>
      <c r="EX11" s="160">
        <v>43581.79</v>
      </c>
      <c r="EY11" s="1">
        <f t="shared" si="62"/>
        <v>78447.222000000009</v>
      </c>
      <c r="EZ11" s="57">
        <v>1.8</v>
      </c>
      <c r="FA11" s="232"/>
      <c r="FB11" s="32">
        <f t="shared" si="1"/>
        <v>0</v>
      </c>
      <c r="FC11" s="160">
        <v>40329.74</v>
      </c>
      <c r="FD11" s="1">
        <f t="shared" si="63"/>
        <v>72593.531999999992</v>
      </c>
      <c r="FE11" s="57">
        <v>1.8</v>
      </c>
      <c r="FF11" s="232"/>
      <c r="FG11" s="14">
        <f t="shared" si="64"/>
        <v>0</v>
      </c>
      <c r="FH11" s="160">
        <v>35997.46</v>
      </c>
      <c r="FI11" s="1">
        <f t="shared" si="65"/>
        <v>64795.428</v>
      </c>
      <c r="FJ11" s="57">
        <v>1.8</v>
      </c>
      <c r="FK11" s="232"/>
      <c r="FL11" s="234">
        <f t="shared" si="66"/>
        <v>0</v>
      </c>
      <c r="FM11" s="160">
        <v>33044.85</v>
      </c>
      <c r="FN11" s="1">
        <f t="shared" si="67"/>
        <v>59480.729999999996</v>
      </c>
      <c r="FO11" s="57">
        <v>1.8</v>
      </c>
      <c r="FP11" s="232"/>
      <c r="FQ11" s="13">
        <f t="shared" si="68"/>
        <v>0</v>
      </c>
      <c r="FR11" s="160">
        <v>39355.43</v>
      </c>
      <c r="FS11" s="1">
        <f t="shared" si="69"/>
        <v>61394.470800000003</v>
      </c>
      <c r="FT11" s="57">
        <v>1.56</v>
      </c>
      <c r="FU11" s="88"/>
      <c r="FV11" s="31">
        <f t="shared" si="70"/>
        <v>0</v>
      </c>
      <c r="FW11" s="160">
        <v>36122.120000000003</v>
      </c>
      <c r="FX11" s="1">
        <f t="shared" si="71"/>
        <v>56350.507200000007</v>
      </c>
      <c r="FY11" s="57">
        <v>1.56</v>
      </c>
      <c r="FZ11" s="88"/>
      <c r="GA11" s="14">
        <f t="shared" si="2"/>
        <v>0</v>
      </c>
      <c r="GB11" s="160">
        <v>34435.519999999997</v>
      </c>
      <c r="GC11" s="1">
        <f t="shared" si="72"/>
        <v>53719.411199999995</v>
      </c>
      <c r="GD11" s="57">
        <v>1.56</v>
      </c>
      <c r="GE11" s="88"/>
      <c r="GF11" s="32">
        <f t="shared" si="73"/>
        <v>0</v>
      </c>
      <c r="GG11" s="160">
        <v>32603.75</v>
      </c>
      <c r="GH11" s="1">
        <f t="shared" si="74"/>
        <v>50861.85</v>
      </c>
      <c r="GI11" s="57">
        <v>1.56</v>
      </c>
      <c r="GJ11" s="108"/>
      <c r="GK11" s="32">
        <f t="shared" si="75"/>
        <v>0</v>
      </c>
      <c r="GL11" s="160">
        <v>35726.839999999997</v>
      </c>
      <c r="GM11" s="1">
        <f t="shared" si="76"/>
        <v>55733.8704</v>
      </c>
      <c r="GN11" s="57">
        <v>1.56</v>
      </c>
      <c r="GO11" s="108"/>
      <c r="GP11" s="13">
        <f t="shared" si="77"/>
        <v>0</v>
      </c>
      <c r="GQ11" s="160">
        <v>34807.69</v>
      </c>
      <c r="GR11" s="1">
        <f t="shared" si="78"/>
        <v>54299.996400000004</v>
      </c>
      <c r="GS11" s="57">
        <v>1.56</v>
      </c>
      <c r="GT11" s="108"/>
      <c r="GU11" s="32">
        <f t="shared" si="79"/>
        <v>0</v>
      </c>
      <c r="GV11" s="160">
        <v>29867.91</v>
      </c>
      <c r="GW11" s="1">
        <f t="shared" si="80"/>
        <v>59735.82</v>
      </c>
      <c r="GX11" s="57">
        <v>2</v>
      </c>
      <c r="GY11" s="96"/>
      <c r="GZ11" s="32">
        <f t="shared" si="3"/>
        <v>0</v>
      </c>
      <c r="HA11" s="160">
        <v>27487.45</v>
      </c>
      <c r="HB11" s="1">
        <f t="shared" si="81"/>
        <v>82462.350000000006</v>
      </c>
      <c r="HC11" s="57">
        <v>3</v>
      </c>
      <c r="HD11" s="96"/>
      <c r="HE11" s="32">
        <f t="shared" si="107"/>
        <v>0</v>
      </c>
      <c r="HF11" s="108">
        <v>5062.76</v>
      </c>
      <c r="HG11" s="1">
        <f t="shared" si="82"/>
        <v>25313.800000000003</v>
      </c>
      <c r="HH11" s="57">
        <v>5</v>
      </c>
      <c r="HI11" s="96"/>
      <c r="HJ11" s="13">
        <f t="shared" si="83"/>
        <v>0</v>
      </c>
      <c r="HL11" s="1">
        <f t="shared" si="84"/>
        <v>0</v>
      </c>
      <c r="HM11" s="57">
        <v>5.5</v>
      </c>
      <c r="HN11" s="97"/>
      <c r="HO11" s="14" t="e">
        <f t="shared" si="85"/>
        <v>#DIV/0!</v>
      </c>
      <c r="HQ11" s="1">
        <f t="shared" si="86"/>
        <v>0</v>
      </c>
      <c r="HR11" s="57">
        <v>5</v>
      </c>
      <c r="HS11" s="81"/>
      <c r="HT11" s="14" t="e">
        <f t="shared" si="87"/>
        <v>#DIV/0!</v>
      </c>
      <c r="HU11" s="108">
        <v>16567.48</v>
      </c>
      <c r="HV11" s="1">
        <f t="shared" si="88"/>
        <v>49702.44</v>
      </c>
      <c r="HW11" s="57">
        <v>3</v>
      </c>
      <c r="HX11" s="97"/>
      <c r="HY11" s="14">
        <f t="shared" si="89"/>
        <v>0</v>
      </c>
      <c r="HZ11" s="108">
        <v>51611.76</v>
      </c>
      <c r="IA11" s="1">
        <f t="shared" si="90"/>
        <v>154835.28</v>
      </c>
      <c r="IB11" s="57">
        <v>3</v>
      </c>
      <c r="IC11" s="97"/>
      <c r="ID11" s="14">
        <f t="shared" si="91"/>
        <v>0</v>
      </c>
      <c r="IE11" s="108">
        <v>68692.289999999994</v>
      </c>
      <c r="IF11" s="1">
        <f t="shared" si="92"/>
        <v>103038.435</v>
      </c>
      <c r="IG11" s="57">
        <v>1.5</v>
      </c>
      <c r="IH11" s="88"/>
      <c r="II11" s="32">
        <f t="shared" si="93"/>
        <v>0</v>
      </c>
      <c r="IJ11" s="108">
        <v>66903.92</v>
      </c>
      <c r="IK11" s="1">
        <f t="shared" si="94"/>
        <v>100355.88</v>
      </c>
      <c r="IL11" s="57">
        <v>1.5</v>
      </c>
      <c r="IM11" s="88"/>
      <c r="IN11" s="32">
        <f t="shared" si="95"/>
        <v>0</v>
      </c>
      <c r="IO11" s="108">
        <v>107528.81</v>
      </c>
      <c r="IP11" s="1">
        <f t="shared" si="96"/>
        <v>161293.215</v>
      </c>
      <c r="IQ11" s="57">
        <v>1.5</v>
      </c>
      <c r="IR11" s="88"/>
      <c r="IS11" s="32">
        <f t="shared" si="97"/>
        <v>0</v>
      </c>
      <c r="IT11" s="108">
        <v>160567.46</v>
      </c>
      <c r="IU11" s="1">
        <f t="shared" si="98"/>
        <v>240851.19</v>
      </c>
      <c r="IV11" s="57">
        <v>1.5</v>
      </c>
      <c r="IW11" s="88"/>
      <c r="IX11" s="32">
        <f t="shared" si="99"/>
        <v>0</v>
      </c>
      <c r="IY11" s="108">
        <v>41989.36</v>
      </c>
      <c r="IZ11" s="1">
        <f t="shared" si="100"/>
        <v>62984.04</v>
      </c>
      <c r="JA11" s="57">
        <v>1.5</v>
      </c>
      <c r="JB11" s="88"/>
      <c r="JC11" s="14">
        <f t="shared" si="101"/>
        <v>0</v>
      </c>
      <c r="JD11" s="73">
        <f t="shared" si="102"/>
        <v>589375.11</v>
      </c>
      <c r="JE11" s="73">
        <f t="shared" si="103"/>
        <v>354717.65</v>
      </c>
      <c r="JF11" s="75">
        <f t="shared" si="104"/>
        <v>-234657.45999999996</v>
      </c>
      <c r="JG11" s="11">
        <f t="shared" si="105"/>
        <v>0.60185380071445505</v>
      </c>
    </row>
    <row r="12" spans="1:267" ht="16.5">
      <c r="C12" s="71" t="str">
        <f>"A5"</f>
        <v>A5</v>
      </c>
      <c r="D12" s="164">
        <v>60872.54</v>
      </c>
      <c r="E12" s="1">
        <f t="shared" si="4"/>
        <v>36523.523999999998</v>
      </c>
      <c r="F12" s="2">
        <v>0.6</v>
      </c>
      <c r="G12" s="108">
        <v>45913.03</v>
      </c>
      <c r="H12" s="171">
        <f t="shared" si="5"/>
        <v>0.75424863164901612</v>
      </c>
      <c r="I12" s="169">
        <v>63531.91</v>
      </c>
      <c r="J12" s="1">
        <f t="shared" si="6"/>
        <v>41295.741500000004</v>
      </c>
      <c r="K12" s="2">
        <v>0.65</v>
      </c>
      <c r="L12" s="108">
        <v>46116.84</v>
      </c>
      <c r="M12" s="14">
        <f t="shared" si="7"/>
        <v>0.72588467747939567</v>
      </c>
      <c r="N12" s="164">
        <v>59103.58</v>
      </c>
      <c r="O12" s="1">
        <f t="shared" si="8"/>
        <v>47282.864000000001</v>
      </c>
      <c r="P12" s="2">
        <v>0.8</v>
      </c>
      <c r="Q12" s="108">
        <v>33943.360000000001</v>
      </c>
      <c r="R12" s="13">
        <f t="shared" si="9"/>
        <v>0.57430294408562055</v>
      </c>
      <c r="S12" s="160">
        <v>55801.29</v>
      </c>
      <c r="T12" s="1">
        <f t="shared" si="10"/>
        <v>33480.773999999998</v>
      </c>
      <c r="U12" s="2">
        <v>0.6</v>
      </c>
      <c r="V12" s="108">
        <v>41264.1</v>
      </c>
      <c r="W12" s="13">
        <f t="shared" si="11"/>
        <v>0.73948290442747822</v>
      </c>
      <c r="X12" s="108">
        <v>61764.29</v>
      </c>
      <c r="Y12" s="1">
        <f t="shared" si="12"/>
        <v>49411.432000000001</v>
      </c>
      <c r="Z12" s="2">
        <v>0.8</v>
      </c>
      <c r="AA12" s="108">
        <v>41409.050000000003</v>
      </c>
      <c r="AB12" s="13">
        <f t="shared" si="13"/>
        <v>0.67043675236937073</v>
      </c>
      <c r="AC12" s="108">
        <v>88615.13</v>
      </c>
      <c r="AD12" s="1">
        <f t="shared" si="14"/>
        <v>62030.591</v>
      </c>
      <c r="AE12" s="2">
        <v>0.7</v>
      </c>
      <c r="AF12" s="108">
        <v>50661.39</v>
      </c>
      <c r="AG12" s="13">
        <f t="shared" si="15"/>
        <v>0.57170135619052864</v>
      </c>
      <c r="AH12" s="108">
        <v>56649.51</v>
      </c>
      <c r="AI12" s="1">
        <f t="shared" si="16"/>
        <v>33989.705999999998</v>
      </c>
      <c r="AJ12" s="2">
        <v>0.6</v>
      </c>
      <c r="AK12" s="108">
        <v>38067.629999999997</v>
      </c>
      <c r="AL12" s="13">
        <f t="shared" si="17"/>
        <v>0.67198515927145697</v>
      </c>
      <c r="AM12" s="108">
        <v>46828.7</v>
      </c>
      <c r="AN12" s="1">
        <f t="shared" si="18"/>
        <v>28097.219999999998</v>
      </c>
      <c r="AO12" s="2">
        <v>0.6</v>
      </c>
      <c r="AP12" s="108">
        <v>42843.11</v>
      </c>
      <c r="AQ12" s="13">
        <f t="shared" si="19"/>
        <v>0.91489001402985781</v>
      </c>
      <c r="AR12" s="160">
        <v>57203.07</v>
      </c>
      <c r="AS12" s="1">
        <f t="shared" si="20"/>
        <v>42902.302499999998</v>
      </c>
      <c r="AT12" s="2">
        <v>0.75</v>
      </c>
      <c r="AU12" s="108">
        <v>47069.59</v>
      </c>
      <c r="AV12" s="13">
        <f t="shared" si="21"/>
        <v>0.82285076657598966</v>
      </c>
      <c r="AW12" s="160">
        <v>54803.26</v>
      </c>
      <c r="AX12" s="1">
        <f t="shared" si="22"/>
        <v>41102.445</v>
      </c>
      <c r="AY12" s="2">
        <v>0.75</v>
      </c>
      <c r="AZ12" s="108">
        <v>51461.86</v>
      </c>
      <c r="BA12" s="60">
        <f t="shared" si="23"/>
        <v>0.93902917454180646</v>
      </c>
      <c r="BB12" s="160">
        <v>40327.64</v>
      </c>
      <c r="BC12" s="1">
        <f t="shared" si="24"/>
        <v>28229.347999999998</v>
      </c>
      <c r="BD12" s="2">
        <v>0.7</v>
      </c>
      <c r="BE12" s="108">
        <v>57452.82</v>
      </c>
      <c r="BF12" s="17">
        <f t="shared" si="25"/>
        <v>1.4246511821668713</v>
      </c>
      <c r="BG12" s="160">
        <v>35415.410000000003</v>
      </c>
      <c r="BH12" s="1">
        <f t="shared" si="26"/>
        <v>26561.557500000003</v>
      </c>
      <c r="BI12" s="2">
        <v>0.75</v>
      </c>
      <c r="BJ12" s="115"/>
      <c r="BK12" s="60">
        <f t="shared" si="27"/>
        <v>0</v>
      </c>
      <c r="BL12" s="160">
        <v>30391.29</v>
      </c>
      <c r="BM12" s="1">
        <f t="shared" si="28"/>
        <v>22793.467499999999</v>
      </c>
      <c r="BN12" s="2">
        <v>0.75</v>
      </c>
      <c r="BO12" s="115"/>
      <c r="BP12" s="60">
        <f t="shared" si="29"/>
        <v>0</v>
      </c>
      <c r="BQ12" s="160">
        <v>46261.49</v>
      </c>
      <c r="BR12" s="1">
        <f t="shared" si="30"/>
        <v>161915.215</v>
      </c>
      <c r="BS12" s="57">
        <v>3.5</v>
      </c>
      <c r="BT12" s="115"/>
      <c r="BU12" s="16">
        <f t="shared" si="31"/>
        <v>0</v>
      </c>
      <c r="BV12" s="160">
        <v>38916.35</v>
      </c>
      <c r="BW12" s="1">
        <f t="shared" si="32"/>
        <v>136207.22500000001</v>
      </c>
      <c r="BX12" s="57">
        <v>3.5</v>
      </c>
      <c r="BY12" s="108"/>
      <c r="BZ12" s="14">
        <f t="shared" si="33"/>
        <v>0</v>
      </c>
      <c r="CA12" s="160">
        <v>31039.48</v>
      </c>
      <c r="CB12" s="1">
        <f t="shared" si="34"/>
        <v>155197.4</v>
      </c>
      <c r="CC12" s="57">
        <v>5</v>
      </c>
      <c r="CD12" s="115"/>
      <c r="CE12" s="16">
        <f t="shared" si="35"/>
        <v>0</v>
      </c>
      <c r="CF12" s="160">
        <v>65514.09</v>
      </c>
      <c r="CG12" s="1">
        <f t="shared" si="36"/>
        <v>196542.27</v>
      </c>
      <c r="CH12" s="57">
        <v>3</v>
      </c>
      <c r="CI12" s="115"/>
      <c r="CJ12" s="18">
        <f t="shared" si="37"/>
        <v>0</v>
      </c>
      <c r="CK12" s="160">
        <v>3799.42</v>
      </c>
      <c r="CL12" s="1">
        <f t="shared" si="38"/>
        <v>24696.23</v>
      </c>
      <c r="CM12" s="57">
        <v>6.5</v>
      </c>
      <c r="CN12" s="115"/>
      <c r="CO12" s="16">
        <f t="shared" si="39"/>
        <v>0</v>
      </c>
      <c r="CP12" s="160">
        <v>14775.34</v>
      </c>
      <c r="CQ12" s="1">
        <f t="shared" si="40"/>
        <v>96039.71</v>
      </c>
      <c r="CR12" s="57">
        <v>6.5</v>
      </c>
      <c r="CS12" s="116"/>
      <c r="CT12" s="16">
        <f t="shared" si="41"/>
        <v>0</v>
      </c>
      <c r="CU12" s="160">
        <v>20598.48</v>
      </c>
      <c r="CV12" s="1">
        <f t="shared" si="42"/>
        <v>133890.12</v>
      </c>
      <c r="CW12" s="57">
        <v>6.5</v>
      </c>
      <c r="CX12" s="116"/>
      <c r="CY12" s="130">
        <f t="shared" si="43"/>
        <v>0</v>
      </c>
      <c r="CZ12" s="160">
        <v>24686.639999999999</v>
      </c>
      <c r="DA12" s="1">
        <f t="shared" si="44"/>
        <v>160463.16</v>
      </c>
      <c r="DB12" s="57">
        <v>6.5</v>
      </c>
      <c r="DC12" s="116"/>
      <c r="DD12" s="18">
        <f t="shared" si="45"/>
        <v>0</v>
      </c>
      <c r="DE12" s="160">
        <v>25489.33</v>
      </c>
      <c r="DF12" s="1">
        <f t="shared" si="46"/>
        <v>114701.98500000002</v>
      </c>
      <c r="DG12" s="57">
        <v>4.5</v>
      </c>
      <c r="DH12" s="116"/>
      <c r="DI12" s="16">
        <f t="shared" si="47"/>
        <v>0</v>
      </c>
      <c r="DJ12" s="160">
        <v>20585.330000000002</v>
      </c>
      <c r="DK12" s="1">
        <f t="shared" si="48"/>
        <v>61755.990000000005</v>
      </c>
      <c r="DL12" s="57">
        <v>3</v>
      </c>
      <c r="DM12" s="88"/>
      <c r="DN12" s="16">
        <f t="shared" si="106"/>
        <v>0</v>
      </c>
      <c r="DO12" s="160">
        <v>43823.13</v>
      </c>
      <c r="DP12" s="1">
        <f t="shared" si="49"/>
        <v>109557.825</v>
      </c>
      <c r="DQ12" s="57">
        <v>2.5</v>
      </c>
      <c r="DR12" s="88"/>
      <c r="DS12" s="16">
        <f t="shared" si="50"/>
        <v>0</v>
      </c>
      <c r="DT12" s="160">
        <v>43541.81</v>
      </c>
      <c r="DU12" s="1">
        <f t="shared" si="51"/>
        <v>108854.52499999999</v>
      </c>
      <c r="DV12" s="57">
        <v>2.5</v>
      </c>
      <c r="DW12" s="88"/>
      <c r="DX12" s="16">
        <f t="shared" si="0"/>
        <v>0</v>
      </c>
      <c r="DY12" s="160">
        <v>46415.37</v>
      </c>
      <c r="DZ12" s="1">
        <f t="shared" si="52"/>
        <v>116038.425</v>
      </c>
      <c r="EA12" s="57">
        <v>2.5</v>
      </c>
      <c r="EB12" s="232"/>
      <c r="EC12" s="18">
        <f t="shared" si="53"/>
        <v>0</v>
      </c>
      <c r="ED12" s="160">
        <v>46075.49</v>
      </c>
      <c r="EE12" s="1">
        <f t="shared" si="54"/>
        <v>92150.98</v>
      </c>
      <c r="EF12" s="57">
        <v>2</v>
      </c>
      <c r="EG12" s="232"/>
      <c r="EH12" s="16">
        <f t="shared" si="55"/>
        <v>0</v>
      </c>
      <c r="EI12" s="160">
        <v>49916.46</v>
      </c>
      <c r="EJ12" s="1">
        <f t="shared" si="56"/>
        <v>89849.627999999997</v>
      </c>
      <c r="EK12" s="57">
        <v>1.8</v>
      </c>
      <c r="EL12" s="232"/>
      <c r="EM12" s="16">
        <f t="shared" si="57"/>
        <v>0</v>
      </c>
      <c r="EN12" s="160">
        <v>48411.92</v>
      </c>
      <c r="EO12" s="1">
        <f t="shared" si="58"/>
        <v>87141.456000000006</v>
      </c>
      <c r="EP12" s="57">
        <v>1.8</v>
      </c>
      <c r="EQ12" s="232"/>
      <c r="ER12" s="16">
        <f t="shared" si="59"/>
        <v>0</v>
      </c>
      <c r="ES12" s="160">
        <v>42647.199999999997</v>
      </c>
      <c r="ET12" s="1">
        <f t="shared" si="60"/>
        <v>76764.959999999992</v>
      </c>
      <c r="EU12" s="57">
        <v>1.8</v>
      </c>
      <c r="EV12" s="232"/>
      <c r="EW12" s="18">
        <f t="shared" si="61"/>
        <v>0</v>
      </c>
      <c r="EX12" s="160">
        <v>49467.28</v>
      </c>
      <c r="EY12" s="1">
        <f t="shared" si="62"/>
        <v>89041.104000000007</v>
      </c>
      <c r="EZ12" s="57">
        <v>1.8</v>
      </c>
      <c r="FA12" s="232"/>
      <c r="FB12" s="32">
        <f t="shared" si="1"/>
        <v>0</v>
      </c>
      <c r="FC12" s="160">
        <v>49765.27</v>
      </c>
      <c r="FD12" s="1">
        <f t="shared" si="63"/>
        <v>89577.48599999999</v>
      </c>
      <c r="FE12" s="57">
        <v>1.8</v>
      </c>
      <c r="FF12" s="232"/>
      <c r="FG12" s="14">
        <f t="shared" si="64"/>
        <v>0</v>
      </c>
      <c r="FH12" s="160">
        <v>47405.93</v>
      </c>
      <c r="FI12" s="1">
        <f t="shared" si="65"/>
        <v>85330.673999999999</v>
      </c>
      <c r="FJ12" s="57">
        <v>1.8</v>
      </c>
      <c r="FK12" s="232"/>
      <c r="FL12" s="234">
        <f t="shared" si="66"/>
        <v>0</v>
      </c>
      <c r="FM12" s="160">
        <v>47194.89</v>
      </c>
      <c r="FN12" s="1">
        <f t="shared" si="67"/>
        <v>84950.801999999996</v>
      </c>
      <c r="FO12" s="57">
        <v>1.8</v>
      </c>
      <c r="FP12" s="232"/>
      <c r="FQ12" s="13">
        <f t="shared" si="68"/>
        <v>0</v>
      </c>
      <c r="FR12" s="160">
        <v>46108.160000000003</v>
      </c>
      <c r="FS12" s="1">
        <f t="shared" si="69"/>
        <v>71928.729600000006</v>
      </c>
      <c r="FT12" s="57">
        <v>1.56</v>
      </c>
      <c r="FU12" s="88"/>
      <c r="FV12" s="31">
        <f t="shared" si="70"/>
        <v>0</v>
      </c>
      <c r="FW12" s="160">
        <v>51573.03</v>
      </c>
      <c r="FX12" s="1">
        <f t="shared" si="71"/>
        <v>80453.926800000001</v>
      </c>
      <c r="FY12" s="57">
        <v>1.56</v>
      </c>
      <c r="FZ12" s="88"/>
      <c r="GA12" s="14">
        <f t="shared" si="2"/>
        <v>0</v>
      </c>
      <c r="GB12" s="160">
        <v>57362.89</v>
      </c>
      <c r="GC12" s="1">
        <f t="shared" si="72"/>
        <v>89486.108399999997</v>
      </c>
      <c r="GD12" s="57">
        <v>1.56</v>
      </c>
      <c r="GE12" s="88"/>
      <c r="GF12" s="32">
        <f t="shared" si="73"/>
        <v>0</v>
      </c>
      <c r="GG12" s="160">
        <v>45351.91</v>
      </c>
      <c r="GH12" s="1">
        <f t="shared" si="74"/>
        <v>70748.979600000006</v>
      </c>
      <c r="GI12" s="57">
        <v>1.56</v>
      </c>
      <c r="GJ12" s="108"/>
      <c r="GK12" s="32">
        <f t="shared" si="75"/>
        <v>0</v>
      </c>
      <c r="GL12" s="160">
        <v>42995.3</v>
      </c>
      <c r="GM12" s="1">
        <f t="shared" si="76"/>
        <v>67072.668000000005</v>
      </c>
      <c r="GN12" s="57">
        <v>1.56</v>
      </c>
      <c r="GO12" s="108"/>
      <c r="GP12" s="13">
        <f t="shared" si="77"/>
        <v>0</v>
      </c>
      <c r="GQ12" s="160">
        <v>41076.03</v>
      </c>
      <c r="GR12" s="1">
        <f t="shared" si="78"/>
        <v>64078.606800000001</v>
      </c>
      <c r="GS12" s="57">
        <v>1.56</v>
      </c>
      <c r="GT12" s="108"/>
      <c r="GU12" s="32">
        <f t="shared" si="79"/>
        <v>0</v>
      </c>
      <c r="GV12" s="160">
        <v>39942.160000000003</v>
      </c>
      <c r="GW12" s="1">
        <f t="shared" si="80"/>
        <v>79884.320000000007</v>
      </c>
      <c r="GX12" s="57">
        <v>2</v>
      </c>
      <c r="GY12" s="96"/>
      <c r="GZ12" s="32">
        <f t="shared" si="3"/>
        <v>0</v>
      </c>
      <c r="HA12" s="160">
        <v>35375.08</v>
      </c>
      <c r="HB12" s="1">
        <f t="shared" si="81"/>
        <v>106125.24</v>
      </c>
      <c r="HC12" s="57">
        <v>3</v>
      </c>
      <c r="HD12" s="96"/>
      <c r="HE12" s="32">
        <f t="shared" si="107"/>
        <v>0</v>
      </c>
      <c r="HF12" s="108">
        <v>24476.37</v>
      </c>
      <c r="HG12" s="1">
        <f t="shared" si="82"/>
        <v>122381.84999999999</v>
      </c>
      <c r="HH12" s="57">
        <v>5</v>
      </c>
      <c r="HI12" s="96"/>
      <c r="HJ12" s="13">
        <f t="shared" si="83"/>
        <v>0</v>
      </c>
      <c r="HL12" s="1">
        <f t="shared" si="84"/>
        <v>0</v>
      </c>
      <c r="HM12" s="57">
        <v>5.5</v>
      </c>
      <c r="HN12" s="97"/>
      <c r="HO12" s="14" t="e">
        <f t="shared" si="85"/>
        <v>#DIV/0!</v>
      </c>
      <c r="HQ12" s="1">
        <f t="shared" si="86"/>
        <v>0</v>
      </c>
      <c r="HR12" s="57">
        <v>5</v>
      </c>
      <c r="HS12" s="81"/>
      <c r="HT12" s="14" t="e">
        <f t="shared" si="87"/>
        <v>#DIV/0!</v>
      </c>
      <c r="HU12" s="108">
        <v>1674.66</v>
      </c>
      <c r="HV12" s="1">
        <f t="shared" si="88"/>
        <v>5023.9800000000005</v>
      </c>
      <c r="HW12" s="57">
        <v>3</v>
      </c>
      <c r="HX12" s="97"/>
      <c r="HY12" s="14">
        <f t="shared" si="89"/>
        <v>0</v>
      </c>
      <c r="HZ12" s="108">
        <v>75156.929999999993</v>
      </c>
      <c r="IA12" s="1">
        <f t="shared" si="90"/>
        <v>225470.78999999998</v>
      </c>
      <c r="IB12" s="57">
        <v>3</v>
      </c>
      <c r="IC12" s="97"/>
      <c r="ID12" s="14">
        <f t="shared" si="91"/>
        <v>0</v>
      </c>
      <c r="IE12" s="108">
        <v>121733.08</v>
      </c>
      <c r="IF12" s="1">
        <f t="shared" si="92"/>
        <v>182599.62</v>
      </c>
      <c r="IG12" s="57">
        <v>1.5</v>
      </c>
      <c r="IH12" s="88"/>
      <c r="II12" s="32">
        <f t="shared" si="93"/>
        <v>0</v>
      </c>
      <c r="IJ12" s="108">
        <v>112445.82</v>
      </c>
      <c r="IK12" s="1">
        <f t="shared" si="94"/>
        <v>168668.73</v>
      </c>
      <c r="IL12" s="57">
        <v>1.5</v>
      </c>
      <c r="IM12" s="88"/>
      <c r="IN12" s="32">
        <f t="shared" si="95"/>
        <v>0</v>
      </c>
      <c r="IO12" s="108">
        <v>153751.82</v>
      </c>
      <c r="IP12" s="1">
        <f t="shared" si="96"/>
        <v>230627.73</v>
      </c>
      <c r="IQ12" s="57">
        <v>1.5</v>
      </c>
      <c r="IR12" s="88"/>
      <c r="IS12" s="32">
        <f t="shared" si="97"/>
        <v>0</v>
      </c>
      <c r="IT12" s="108">
        <v>216293.24</v>
      </c>
      <c r="IU12" s="1">
        <f t="shared" si="98"/>
        <v>324439.86</v>
      </c>
      <c r="IV12" s="57">
        <v>1.5</v>
      </c>
      <c r="IW12" s="88"/>
      <c r="IX12" s="32">
        <f t="shared" si="99"/>
        <v>0</v>
      </c>
      <c r="IY12" s="108">
        <v>46769.57</v>
      </c>
      <c r="IZ12" s="1">
        <f t="shared" si="100"/>
        <v>70154.354999999996</v>
      </c>
      <c r="JA12" s="57">
        <v>1.5</v>
      </c>
      <c r="JB12" s="88"/>
      <c r="JC12" s="14">
        <f t="shared" si="101"/>
        <v>0</v>
      </c>
      <c r="JD12" s="73">
        <f t="shared" si="102"/>
        <v>645500.92000000004</v>
      </c>
      <c r="JE12" s="73">
        <f t="shared" si="103"/>
        <v>496202.77999999997</v>
      </c>
      <c r="JF12" s="75">
        <f t="shared" si="104"/>
        <v>-149298.14000000007</v>
      </c>
      <c r="JG12" s="11">
        <f t="shared" si="105"/>
        <v>0.76870964025891697</v>
      </c>
    </row>
    <row r="13" spans="1:267" ht="16.5">
      <c r="C13" s="71" t="str">
        <f>"A6"</f>
        <v>A6</v>
      </c>
      <c r="D13" s="164">
        <v>91933.68</v>
      </c>
      <c r="E13" s="1">
        <f t="shared" si="4"/>
        <v>55160.207999999991</v>
      </c>
      <c r="F13" s="2">
        <v>0.6</v>
      </c>
      <c r="G13" s="108">
        <v>74049.98</v>
      </c>
      <c r="H13" s="171">
        <f t="shared" si="5"/>
        <v>0.80547172701016645</v>
      </c>
      <c r="I13" s="169">
        <v>100118.11</v>
      </c>
      <c r="J13" s="1">
        <f t="shared" si="6"/>
        <v>65076.771500000003</v>
      </c>
      <c r="K13" s="2">
        <v>0.65</v>
      </c>
      <c r="L13" s="108">
        <v>54270.86</v>
      </c>
      <c r="M13" s="14">
        <f t="shared" si="7"/>
        <v>0.54206836305639405</v>
      </c>
      <c r="N13" s="164">
        <v>98306.48</v>
      </c>
      <c r="O13" s="1">
        <f t="shared" si="8"/>
        <v>58983.887999999992</v>
      </c>
      <c r="P13" s="2">
        <v>0.6</v>
      </c>
      <c r="Q13" s="108">
        <v>61593.03</v>
      </c>
      <c r="R13" s="13">
        <f t="shared" si="9"/>
        <v>0.62654089537129187</v>
      </c>
      <c r="S13" s="160">
        <v>95468.11</v>
      </c>
      <c r="T13" s="1">
        <f t="shared" si="10"/>
        <v>66827.676999999996</v>
      </c>
      <c r="U13" s="2">
        <v>0.7</v>
      </c>
      <c r="V13" s="108">
        <v>69356.42</v>
      </c>
      <c r="W13" s="13">
        <f t="shared" si="11"/>
        <v>0.72648782928665911</v>
      </c>
      <c r="X13" s="108">
        <v>105909.38</v>
      </c>
      <c r="Y13" s="1">
        <f t="shared" si="12"/>
        <v>90022.972999999998</v>
      </c>
      <c r="Z13" s="2">
        <v>0.85</v>
      </c>
      <c r="AA13" s="108">
        <v>74114.960000000006</v>
      </c>
      <c r="AB13" s="13">
        <f t="shared" si="13"/>
        <v>0.69979599540663917</v>
      </c>
      <c r="AC13" s="108">
        <v>158167.91</v>
      </c>
      <c r="AD13" s="1">
        <f t="shared" si="14"/>
        <v>118625.9325</v>
      </c>
      <c r="AE13" s="2">
        <v>0.75</v>
      </c>
      <c r="AF13" s="108">
        <v>80033.23</v>
      </c>
      <c r="AG13" s="13">
        <f t="shared" si="15"/>
        <v>0.50600169149355256</v>
      </c>
      <c r="AH13" s="108">
        <v>91811.19</v>
      </c>
      <c r="AI13" s="1">
        <f t="shared" si="16"/>
        <v>55086.714</v>
      </c>
      <c r="AJ13" s="2">
        <v>0.6</v>
      </c>
      <c r="AK13" s="108">
        <v>52983.44</v>
      </c>
      <c r="AL13" s="13">
        <f t="shared" si="17"/>
        <v>0.57709131098289868</v>
      </c>
      <c r="AM13" s="108">
        <v>89915.92</v>
      </c>
      <c r="AN13" s="1">
        <f t="shared" si="18"/>
        <v>53949.551999999996</v>
      </c>
      <c r="AO13" s="2">
        <v>0.6</v>
      </c>
      <c r="AP13" s="108">
        <v>87012.63</v>
      </c>
      <c r="AQ13" s="13">
        <f t="shared" si="19"/>
        <v>0.9677110571743025</v>
      </c>
      <c r="AR13" s="160">
        <v>101277.43</v>
      </c>
      <c r="AS13" s="1">
        <f t="shared" si="20"/>
        <v>75958.072499999995</v>
      </c>
      <c r="AT13" s="2">
        <v>0.75</v>
      </c>
      <c r="AU13" s="108">
        <v>68400.92</v>
      </c>
      <c r="AV13" s="13">
        <f t="shared" si="21"/>
        <v>0.67538167190853882</v>
      </c>
      <c r="AW13" s="160">
        <v>95461.21</v>
      </c>
      <c r="AX13" s="1">
        <f t="shared" si="22"/>
        <v>71595.907500000001</v>
      </c>
      <c r="AY13" s="2">
        <v>0.75</v>
      </c>
      <c r="AZ13" s="108">
        <v>70441.16</v>
      </c>
      <c r="BA13" s="60">
        <f t="shared" si="23"/>
        <v>0.7379034898049166</v>
      </c>
      <c r="BB13" s="160">
        <v>85741.37</v>
      </c>
      <c r="BC13" s="1">
        <f t="shared" si="24"/>
        <v>60018.958999999995</v>
      </c>
      <c r="BD13" s="2">
        <v>0.7</v>
      </c>
      <c r="BE13" s="108">
        <v>59807.85</v>
      </c>
      <c r="BF13" s="17">
        <f t="shared" si="25"/>
        <v>0.69753783966829552</v>
      </c>
      <c r="BG13" s="160">
        <v>56414.14</v>
      </c>
      <c r="BH13" s="1">
        <f t="shared" si="26"/>
        <v>42310.604999999996</v>
      </c>
      <c r="BI13" s="2">
        <v>0.75</v>
      </c>
      <c r="BJ13" s="115"/>
      <c r="BK13" s="60">
        <f t="shared" si="27"/>
        <v>0</v>
      </c>
      <c r="BL13" s="160">
        <v>65547.62</v>
      </c>
      <c r="BM13" s="1">
        <f t="shared" si="28"/>
        <v>49160.714999999997</v>
      </c>
      <c r="BN13" s="2">
        <v>0.75</v>
      </c>
      <c r="BO13" s="115"/>
      <c r="BP13" s="60">
        <f t="shared" si="29"/>
        <v>0</v>
      </c>
      <c r="BQ13" s="160">
        <v>49801.06</v>
      </c>
      <c r="BR13" s="1">
        <f t="shared" si="30"/>
        <v>174303.71</v>
      </c>
      <c r="BS13" s="57">
        <v>3.5</v>
      </c>
      <c r="BT13" s="115"/>
      <c r="BU13" s="16">
        <f t="shared" si="31"/>
        <v>0</v>
      </c>
      <c r="BV13" s="160">
        <v>47427.42</v>
      </c>
      <c r="BW13" s="1">
        <f t="shared" si="32"/>
        <v>165995.97</v>
      </c>
      <c r="BX13" s="57">
        <v>3.5</v>
      </c>
      <c r="BY13" s="108"/>
      <c r="BZ13" s="14">
        <f t="shared" si="33"/>
        <v>0</v>
      </c>
      <c r="CA13" s="160"/>
      <c r="CB13" s="1">
        <f t="shared" si="34"/>
        <v>0</v>
      </c>
      <c r="CC13" s="57">
        <v>5</v>
      </c>
      <c r="CD13" s="115"/>
      <c r="CE13" s="16" t="e">
        <f t="shared" si="35"/>
        <v>#DIV/0!</v>
      </c>
      <c r="CF13" s="160"/>
      <c r="CG13" s="1">
        <f t="shared" si="36"/>
        <v>0</v>
      </c>
      <c r="CH13" s="57">
        <v>3</v>
      </c>
      <c r="CI13" s="115"/>
      <c r="CJ13" s="18" t="e">
        <f t="shared" si="37"/>
        <v>#DIV/0!</v>
      </c>
      <c r="CK13" s="160"/>
      <c r="CL13" s="1">
        <f t="shared" si="38"/>
        <v>0</v>
      </c>
      <c r="CM13" s="57">
        <v>6.5</v>
      </c>
      <c r="CN13" s="115"/>
      <c r="CO13" s="16" t="e">
        <f t="shared" si="39"/>
        <v>#DIV/0!</v>
      </c>
      <c r="CP13" s="160"/>
      <c r="CQ13" s="1">
        <f t="shared" si="40"/>
        <v>0</v>
      </c>
      <c r="CR13" s="57">
        <v>6.5</v>
      </c>
      <c r="CS13" s="95"/>
      <c r="CT13" s="16" t="e">
        <f t="shared" si="41"/>
        <v>#DIV/0!</v>
      </c>
      <c r="CU13" s="160"/>
      <c r="CV13" s="1">
        <f t="shared" si="42"/>
        <v>0</v>
      </c>
      <c r="CW13" s="57">
        <v>6.5</v>
      </c>
      <c r="CX13" s="132"/>
      <c r="CY13" s="130" t="e">
        <f t="shared" si="43"/>
        <v>#DIV/0!</v>
      </c>
      <c r="CZ13" s="160"/>
      <c r="DA13" s="1">
        <f t="shared" si="44"/>
        <v>0</v>
      </c>
      <c r="DB13" s="57">
        <v>6.5</v>
      </c>
      <c r="DC13" s="132"/>
      <c r="DD13" s="18" t="e">
        <f t="shared" si="45"/>
        <v>#DIV/0!</v>
      </c>
      <c r="DE13" s="357"/>
      <c r="DF13" s="1">
        <f t="shared" si="46"/>
        <v>0</v>
      </c>
      <c r="DG13" s="57">
        <v>4.5</v>
      </c>
      <c r="DH13" s="132"/>
      <c r="DI13" s="16" t="e">
        <f t="shared" si="47"/>
        <v>#DIV/0!</v>
      </c>
      <c r="DJ13" s="160">
        <v>33759.839999999997</v>
      </c>
      <c r="DK13" s="1">
        <f t="shared" si="48"/>
        <v>101279.51999999999</v>
      </c>
      <c r="DL13" s="57">
        <v>3</v>
      </c>
      <c r="DM13" s="88"/>
      <c r="DN13" s="16">
        <f t="shared" si="106"/>
        <v>0</v>
      </c>
      <c r="DO13" s="160">
        <v>56008.82</v>
      </c>
      <c r="DP13" s="1">
        <f t="shared" si="49"/>
        <v>140022.04999999999</v>
      </c>
      <c r="DQ13" s="57">
        <v>2.5</v>
      </c>
      <c r="DR13" s="88"/>
      <c r="DS13" s="16">
        <f t="shared" si="50"/>
        <v>0</v>
      </c>
      <c r="DT13" s="160">
        <v>60308.45</v>
      </c>
      <c r="DU13" s="1">
        <f t="shared" si="51"/>
        <v>150771.125</v>
      </c>
      <c r="DV13" s="57">
        <v>2.5</v>
      </c>
      <c r="DW13" s="88"/>
      <c r="DX13" s="16">
        <f t="shared" si="0"/>
        <v>0</v>
      </c>
      <c r="DY13" s="160">
        <v>78826.7</v>
      </c>
      <c r="DZ13" s="1">
        <f t="shared" si="52"/>
        <v>197066.75</v>
      </c>
      <c r="EA13" s="57">
        <v>2.5</v>
      </c>
      <c r="EB13" s="232"/>
      <c r="EC13" s="18">
        <f t="shared" si="53"/>
        <v>0</v>
      </c>
      <c r="ED13" s="160">
        <v>58210.12</v>
      </c>
      <c r="EE13" s="1">
        <f t="shared" si="54"/>
        <v>116420.24</v>
      </c>
      <c r="EF13" s="57">
        <v>2</v>
      </c>
      <c r="EG13" s="232"/>
      <c r="EH13" s="16">
        <f t="shared" si="55"/>
        <v>0</v>
      </c>
      <c r="EI13" s="160">
        <v>79580.479999999996</v>
      </c>
      <c r="EJ13" s="1">
        <f t="shared" si="56"/>
        <v>143244.864</v>
      </c>
      <c r="EK13" s="57">
        <v>1.8</v>
      </c>
      <c r="EL13" s="232"/>
      <c r="EM13" s="16">
        <f t="shared" si="57"/>
        <v>0</v>
      </c>
      <c r="EN13" s="160">
        <v>69781.88</v>
      </c>
      <c r="EO13" s="1">
        <f t="shared" si="58"/>
        <v>125607.38400000001</v>
      </c>
      <c r="EP13" s="57">
        <v>1.8</v>
      </c>
      <c r="EQ13" s="232"/>
      <c r="ER13" s="16">
        <f t="shared" si="59"/>
        <v>0</v>
      </c>
      <c r="ES13" s="160">
        <v>80197.72</v>
      </c>
      <c r="ET13" s="1">
        <f t="shared" si="60"/>
        <v>144355.89600000001</v>
      </c>
      <c r="EU13" s="57">
        <v>1.8</v>
      </c>
      <c r="EV13" s="232"/>
      <c r="EW13" s="18">
        <f t="shared" si="61"/>
        <v>0</v>
      </c>
      <c r="EX13" s="160">
        <v>68924.289999999994</v>
      </c>
      <c r="EY13" s="1">
        <f t="shared" si="62"/>
        <v>124063.72199999999</v>
      </c>
      <c r="EZ13" s="57">
        <v>1.8</v>
      </c>
      <c r="FA13" s="232"/>
      <c r="FB13" s="32">
        <f t="shared" si="1"/>
        <v>0</v>
      </c>
      <c r="FC13" s="160">
        <v>78475.73</v>
      </c>
      <c r="FD13" s="1">
        <f t="shared" si="63"/>
        <v>141256.31399999998</v>
      </c>
      <c r="FE13" s="57">
        <v>1.8</v>
      </c>
      <c r="FF13" s="232"/>
      <c r="FG13" s="14">
        <f t="shared" si="64"/>
        <v>0</v>
      </c>
      <c r="FH13" s="160">
        <v>69070.710000000006</v>
      </c>
      <c r="FI13" s="1">
        <f t="shared" si="65"/>
        <v>124327.27800000002</v>
      </c>
      <c r="FJ13" s="57">
        <v>1.8</v>
      </c>
      <c r="FK13" s="232"/>
      <c r="FL13" s="234">
        <f t="shared" si="66"/>
        <v>0</v>
      </c>
      <c r="FM13" s="160">
        <v>50384.29</v>
      </c>
      <c r="FN13" s="1">
        <f t="shared" si="67"/>
        <v>90691.722000000009</v>
      </c>
      <c r="FO13" s="57">
        <v>1.8</v>
      </c>
      <c r="FP13" s="232"/>
      <c r="FQ13" s="13">
        <f t="shared" si="68"/>
        <v>0</v>
      </c>
      <c r="FR13" s="160">
        <v>75594.87</v>
      </c>
      <c r="FS13" s="1">
        <f t="shared" si="69"/>
        <v>117927.9972</v>
      </c>
      <c r="FT13" s="57">
        <v>1.56</v>
      </c>
      <c r="FU13" s="88"/>
      <c r="FV13" s="31">
        <f t="shared" si="70"/>
        <v>0</v>
      </c>
      <c r="FW13" s="160">
        <v>94835.78</v>
      </c>
      <c r="FX13" s="1">
        <f t="shared" si="71"/>
        <v>147943.8168</v>
      </c>
      <c r="FY13" s="57">
        <v>1.56</v>
      </c>
      <c r="FZ13" s="88"/>
      <c r="GA13" s="14">
        <f t="shared" si="2"/>
        <v>0</v>
      </c>
      <c r="GB13" s="160">
        <v>86573.56</v>
      </c>
      <c r="GC13" s="1">
        <f t="shared" si="72"/>
        <v>135054.7536</v>
      </c>
      <c r="GD13" s="57">
        <v>1.56</v>
      </c>
      <c r="GE13" s="88"/>
      <c r="GF13" s="32">
        <f t="shared" si="73"/>
        <v>0</v>
      </c>
      <c r="GG13" s="160">
        <v>82942.48</v>
      </c>
      <c r="GH13" s="1">
        <f t="shared" si="74"/>
        <v>129390.26880000001</v>
      </c>
      <c r="GI13" s="57">
        <v>1.56</v>
      </c>
      <c r="GJ13" s="108"/>
      <c r="GK13" s="32">
        <f t="shared" si="75"/>
        <v>0</v>
      </c>
      <c r="GL13" s="160">
        <v>98865.8</v>
      </c>
      <c r="GM13" s="1">
        <f t="shared" si="76"/>
        <v>154230.64800000002</v>
      </c>
      <c r="GN13" s="57">
        <v>1.56</v>
      </c>
      <c r="GO13" s="108"/>
      <c r="GP13" s="13">
        <f t="shared" si="77"/>
        <v>0</v>
      </c>
      <c r="GQ13" s="160">
        <v>82335.429999999993</v>
      </c>
      <c r="GR13" s="1">
        <f t="shared" si="78"/>
        <v>128443.2708</v>
      </c>
      <c r="GS13" s="57">
        <v>1.56</v>
      </c>
      <c r="GT13" s="108"/>
      <c r="GU13" s="32">
        <f t="shared" si="79"/>
        <v>0</v>
      </c>
      <c r="GV13" s="160">
        <v>68472.02</v>
      </c>
      <c r="GW13" s="1">
        <f t="shared" si="80"/>
        <v>136944.04</v>
      </c>
      <c r="GX13" s="57">
        <v>2</v>
      </c>
      <c r="GY13" s="96"/>
      <c r="GZ13" s="32">
        <f t="shared" si="3"/>
        <v>0</v>
      </c>
      <c r="HA13" s="160">
        <v>52299.78</v>
      </c>
      <c r="HB13" s="1">
        <f t="shared" si="81"/>
        <v>156899.34</v>
      </c>
      <c r="HC13" s="57">
        <v>3</v>
      </c>
      <c r="HD13" s="96"/>
      <c r="HE13" s="32">
        <f t="shared" si="107"/>
        <v>0</v>
      </c>
      <c r="HF13" s="108">
        <v>9256.16</v>
      </c>
      <c r="HG13" s="1">
        <f t="shared" si="82"/>
        <v>46280.800000000003</v>
      </c>
      <c r="HH13" s="57">
        <v>5</v>
      </c>
      <c r="HI13" s="96"/>
      <c r="HJ13" s="13">
        <f t="shared" si="83"/>
        <v>0</v>
      </c>
      <c r="HK13" s="108">
        <v>6134.05</v>
      </c>
      <c r="HL13" s="1">
        <f t="shared" si="84"/>
        <v>33737.275000000001</v>
      </c>
      <c r="HM13" s="57">
        <v>5.5</v>
      </c>
      <c r="HN13" s="97"/>
      <c r="HO13" s="14">
        <f t="shared" si="85"/>
        <v>0</v>
      </c>
      <c r="HP13" s="108">
        <v>20037.09</v>
      </c>
      <c r="HQ13" s="1">
        <f t="shared" si="86"/>
        <v>100185.45</v>
      </c>
      <c r="HR13" s="57">
        <v>5</v>
      </c>
      <c r="HS13" s="81"/>
      <c r="HT13" s="14">
        <f t="shared" si="87"/>
        <v>0</v>
      </c>
      <c r="HU13" s="108">
        <v>67481.919999999998</v>
      </c>
      <c r="HV13" s="1">
        <f t="shared" si="88"/>
        <v>202445.76</v>
      </c>
      <c r="HW13" s="57">
        <v>3</v>
      </c>
      <c r="HX13" s="97"/>
      <c r="HY13" s="14">
        <f t="shared" si="89"/>
        <v>0</v>
      </c>
      <c r="HZ13" s="108">
        <v>139172.49</v>
      </c>
      <c r="IA13" s="1">
        <f t="shared" si="90"/>
        <v>417517.47</v>
      </c>
      <c r="IB13" s="57">
        <v>3</v>
      </c>
      <c r="IC13" s="97"/>
      <c r="ID13" s="14">
        <f t="shared" si="91"/>
        <v>0</v>
      </c>
      <c r="IE13" s="108">
        <v>204438.11</v>
      </c>
      <c r="IF13" s="1">
        <f t="shared" si="92"/>
        <v>306657.16499999998</v>
      </c>
      <c r="IG13" s="57">
        <v>1.5</v>
      </c>
      <c r="IH13" s="88"/>
      <c r="II13" s="32">
        <f t="shared" si="93"/>
        <v>0</v>
      </c>
      <c r="IJ13" s="108">
        <v>245503.13</v>
      </c>
      <c r="IK13" s="1">
        <f t="shared" si="94"/>
        <v>368254.69500000001</v>
      </c>
      <c r="IL13" s="57">
        <v>1.5</v>
      </c>
      <c r="IM13" s="88"/>
      <c r="IN13" s="32">
        <f t="shared" si="95"/>
        <v>0</v>
      </c>
      <c r="IO13" s="108">
        <v>296034.09999999998</v>
      </c>
      <c r="IP13" s="1">
        <f t="shared" si="96"/>
        <v>444051.14999999997</v>
      </c>
      <c r="IQ13" s="57">
        <v>1.5</v>
      </c>
      <c r="IR13" s="88"/>
      <c r="IS13" s="32">
        <f t="shared" si="97"/>
        <v>0</v>
      </c>
      <c r="IT13" s="108">
        <v>334743.11</v>
      </c>
      <c r="IU13" s="1">
        <f t="shared" si="98"/>
        <v>502114.66499999998</v>
      </c>
      <c r="IV13" s="57">
        <v>1.5</v>
      </c>
      <c r="IW13" s="88"/>
      <c r="IX13" s="32">
        <f t="shared" si="99"/>
        <v>0</v>
      </c>
      <c r="IY13" s="108">
        <v>86586.35</v>
      </c>
      <c r="IZ13" s="1">
        <f t="shared" si="100"/>
        <v>129879.52500000001</v>
      </c>
      <c r="JA13" s="57">
        <v>1.5</v>
      </c>
      <c r="JB13" s="88"/>
      <c r="JC13" s="14">
        <f t="shared" si="101"/>
        <v>0</v>
      </c>
      <c r="JD13" s="73">
        <f t="shared" si="102"/>
        <v>1114110.79</v>
      </c>
      <c r="JE13" s="73">
        <f t="shared" si="103"/>
        <v>752064.4800000001</v>
      </c>
      <c r="JF13" s="75">
        <f t="shared" si="104"/>
        <v>-362046.30999999994</v>
      </c>
      <c r="JG13" s="11">
        <f t="shared" si="105"/>
        <v>0.6750356308819162</v>
      </c>
    </row>
    <row r="14" spans="1:267" ht="16.5">
      <c r="C14" s="71" t="str">
        <f>"A8"</f>
        <v>A8</v>
      </c>
      <c r="D14" s="164">
        <v>84597.06</v>
      </c>
      <c r="E14" s="1">
        <f t="shared" si="4"/>
        <v>50758.235999999997</v>
      </c>
      <c r="F14" s="2">
        <v>0.6</v>
      </c>
      <c r="G14" s="108">
        <v>56835.12</v>
      </c>
      <c r="H14" s="171">
        <f t="shared" si="5"/>
        <v>0.67183327647556557</v>
      </c>
      <c r="I14" s="169">
        <v>75304.03</v>
      </c>
      <c r="J14" s="1">
        <f t="shared" si="6"/>
        <v>45182.417999999998</v>
      </c>
      <c r="K14" s="2">
        <v>0.6</v>
      </c>
      <c r="L14" s="108">
        <v>56459.72</v>
      </c>
      <c r="M14" s="14">
        <f t="shared" si="7"/>
        <v>0.74975695191877512</v>
      </c>
      <c r="N14" s="164">
        <v>54902.9</v>
      </c>
      <c r="O14" s="1">
        <f t="shared" si="8"/>
        <v>43922.320000000007</v>
      </c>
      <c r="P14" s="2">
        <v>0.8</v>
      </c>
      <c r="Q14" s="108">
        <v>44981.94</v>
      </c>
      <c r="R14" s="13">
        <f t="shared" si="9"/>
        <v>0.81929989126257452</v>
      </c>
      <c r="S14" s="160">
        <v>69332.22</v>
      </c>
      <c r="T14" s="1">
        <f t="shared" si="10"/>
        <v>58932.387000000002</v>
      </c>
      <c r="U14" s="2">
        <v>0.85</v>
      </c>
      <c r="V14" s="108">
        <v>50849.5</v>
      </c>
      <c r="W14" s="13">
        <f t="shared" si="11"/>
        <v>0.73341802700101044</v>
      </c>
      <c r="X14" s="108">
        <v>85047.14</v>
      </c>
      <c r="Y14" s="1">
        <f t="shared" si="12"/>
        <v>59532.997999999992</v>
      </c>
      <c r="Z14" s="2">
        <v>0.7</v>
      </c>
      <c r="AA14" s="108">
        <v>57420.34</v>
      </c>
      <c r="AB14" s="13">
        <f t="shared" si="13"/>
        <v>0.67515897653936385</v>
      </c>
      <c r="AC14" s="108">
        <v>108767.88</v>
      </c>
      <c r="AD14" s="1">
        <f t="shared" si="14"/>
        <v>79400.5524</v>
      </c>
      <c r="AE14" s="2">
        <v>0.73</v>
      </c>
      <c r="AF14" s="108">
        <v>68123.649999999994</v>
      </c>
      <c r="AG14" s="13">
        <f t="shared" si="15"/>
        <v>0.62632139194034109</v>
      </c>
      <c r="AH14" s="108">
        <v>80559.58</v>
      </c>
      <c r="AI14" s="1">
        <f t="shared" si="16"/>
        <v>48335.748</v>
      </c>
      <c r="AJ14" s="2">
        <v>0.6</v>
      </c>
      <c r="AK14" s="108">
        <v>59891.37</v>
      </c>
      <c r="AL14" s="13">
        <f t="shared" si="17"/>
        <v>0.74344193452845708</v>
      </c>
      <c r="AM14" s="108">
        <v>80671.070000000007</v>
      </c>
      <c r="AN14" s="1">
        <f t="shared" si="18"/>
        <v>48402.642</v>
      </c>
      <c r="AO14" s="2">
        <v>0.6</v>
      </c>
      <c r="AP14" s="108">
        <v>63965.66</v>
      </c>
      <c r="AQ14" s="13">
        <f t="shared" si="19"/>
        <v>0.79291944435595063</v>
      </c>
      <c r="AR14" s="160">
        <v>74881.22</v>
      </c>
      <c r="AS14" s="1">
        <f t="shared" si="20"/>
        <v>56160.915000000001</v>
      </c>
      <c r="AT14" s="2">
        <v>0.75</v>
      </c>
      <c r="AU14" s="108">
        <v>69039.17</v>
      </c>
      <c r="AV14" s="13">
        <f t="shared" si="21"/>
        <v>0.9219824409912124</v>
      </c>
      <c r="AW14" s="160">
        <v>79910.070000000007</v>
      </c>
      <c r="AX14" s="1">
        <f t="shared" si="22"/>
        <v>59932.552500000005</v>
      </c>
      <c r="AY14" s="2">
        <v>0.75</v>
      </c>
      <c r="AZ14" s="108">
        <v>65856.399999999994</v>
      </c>
      <c r="BA14" s="60">
        <f t="shared" si="23"/>
        <v>0.82413142674008411</v>
      </c>
      <c r="BB14" s="160">
        <v>64815.57</v>
      </c>
      <c r="BC14" s="1">
        <f t="shared" si="24"/>
        <v>45370.898999999998</v>
      </c>
      <c r="BD14" s="2">
        <v>0.7</v>
      </c>
      <c r="BE14" s="108">
        <v>70242.69</v>
      </c>
      <c r="BF14" s="17">
        <f t="shared" si="25"/>
        <v>1.0837317329771228</v>
      </c>
      <c r="BG14" s="160">
        <v>10506.93</v>
      </c>
      <c r="BH14" s="1">
        <f t="shared" si="26"/>
        <v>7880.1975000000002</v>
      </c>
      <c r="BI14" s="2">
        <v>0.75</v>
      </c>
      <c r="BJ14" s="115"/>
      <c r="BK14" s="60">
        <f t="shared" si="27"/>
        <v>0</v>
      </c>
      <c r="BL14" s="160"/>
      <c r="BM14" s="1">
        <f t="shared" si="28"/>
        <v>0</v>
      </c>
      <c r="BN14" s="2">
        <v>0.75</v>
      </c>
      <c r="BO14" s="115"/>
      <c r="BP14" s="60" t="e">
        <f t="shared" si="29"/>
        <v>#DIV/0!</v>
      </c>
      <c r="BQ14" s="160"/>
      <c r="BR14" s="1">
        <f t="shared" si="30"/>
        <v>0</v>
      </c>
      <c r="BS14" s="57">
        <v>3.5</v>
      </c>
      <c r="BT14" s="115"/>
      <c r="BU14" s="16" t="e">
        <f t="shared" si="31"/>
        <v>#DIV/0!</v>
      </c>
      <c r="BV14" s="160"/>
      <c r="BW14" s="1">
        <f t="shared" si="32"/>
        <v>0</v>
      </c>
      <c r="BX14" s="57">
        <v>3.5</v>
      </c>
      <c r="BZ14" s="14" t="e">
        <f t="shared" si="33"/>
        <v>#DIV/0!</v>
      </c>
      <c r="CA14" s="160"/>
      <c r="CB14" s="1">
        <f t="shared" si="34"/>
        <v>0</v>
      </c>
      <c r="CC14" s="57">
        <v>5</v>
      </c>
      <c r="CD14" s="115"/>
      <c r="CE14" s="16" t="e">
        <f t="shared" si="35"/>
        <v>#DIV/0!</v>
      </c>
      <c r="CF14" s="160"/>
      <c r="CG14" s="1">
        <f t="shared" si="36"/>
        <v>0</v>
      </c>
      <c r="CH14" s="57">
        <v>3</v>
      </c>
      <c r="CI14" s="115"/>
      <c r="CJ14" s="18" t="e">
        <f t="shared" si="37"/>
        <v>#DIV/0!</v>
      </c>
      <c r="CK14" s="160"/>
      <c r="CL14" s="1">
        <f t="shared" si="38"/>
        <v>0</v>
      </c>
      <c r="CM14" s="57">
        <v>6.5</v>
      </c>
      <c r="CN14" s="115"/>
      <c r="CO14" s="16" t="e">
        <f t="shared" si="39"/>
        <v>#DIV/0!</v>
      </c>
      <c r="CP14" s="160"/>
      <c r="CQ14" s="1">
        <f t="shared" si="40"/>
        <v>0</v>
      </c>
      <c r="CR14" s="57">
        <v>6.5</v>
      </c>
      <c r="CS14" s="95"/>
      <c r="CT14" s="16" t="e">
        <f t="shared" si="41"/>
        <v>#DIV/0!</v>
      </c>
      <c r="CU14" s="160"/>
      <c r="CV14" s="1">
        <f t="shared" si="42"/>
        <v>0</v>
      </c>
      <c r="CW14" s="57">
        <v>6.5</v>
      </c>
      <c r="CX14" s="132"/>
      <c r="CY14" s="130" t="e">
        <f t="shared" si="43"/>
        <v>#DIV/0!</v>
      </c>
      <c r="CZ14" s="160"/>
      <c r="DA14" s="1">
        <f t="shared" si="44"/>
        <v>0</v>
      </c>
      <c r="DB14" s="57">
        <v>6.5</v>
      </c>
      <c r="DC14" s="132"/>
      <c r="DD14" s="18" t="e">
        <f t="shared" si="45"/>
        <v>#DIV/0!</v>
      </c>
      <c r="DE14" s="357"/>
      <c r="DF14" s="1">
        <f t="shared" si="46"/>
        <v>0</v>
      </c>
      <c r="DG14" s="57">
        <v>4.5</v>
      </c>
      <c r="DH14" s="132"/>
      <c r="DI14" s="16" t="e">
        <f t="shared" si="47"/>
        <v>#DIV/0!</v>
      </c>
      <c r="DJ14" s="357"/>
      <c r="DK14" s="1">
        <f t="shared" si="48"/>
        <v>0</v>
      </c>
      <c r="DL14" s="57">
        <v>3</v>
      </c>
      <c r="DM14" s="233"/>
      <c r="DN14" s="16" t="e">
        <f t="shared" si="106"/>
        <v>#DIV/0!</v>
      </c>
      <c r="DO14" s="357"/>
      <c r="DP14" s="1">
        <f t="shared" si="49"/>
        <v>0</v>
      </c>
      <c r="DQ14" s="57">
        <v>2.5</v>
      </c>
      <c r="DR14" s="233"/>
      <c r="DS14" s="16" t="e">
        <f t="shared" si="50"/>
        <v>#DIV/0!</v>
      </c>
      <c r="DT14" s="357"/>
      <c r="DU14" s="1">
        <f t="shared" si="51"/>
        <v>0</v>
      </c>
      <c r="DV14" s="57">
        <v>2.5</v>
      </c>
      <c r="DW14" s="233"/>
      <c r="DX14" s="16" t="e">
        <f t="shared" si="0"/>
        <v>#DIV/0!</v>
      </c>
      <c r="DY14" s="357"/>
      <c r="DZ14" s="1">
        <f t="shared" si="52"/>
        <v>0</v>
      </c>
      <c r="EA14" s="57">
        <v>2.5</v>
      </c>
      <c r="EB14" s="233"/>
      <c r="EC14" s="18" t="e">
        <f t="shared" si="53"/>
        <v>#DIV/0!</v>
      </c>
      <c r="ED14" s="357"/>
      <c r="EE14" s="1">
        <f t="shared" si="54"/>
        <v>0</v>
      </c>
      <c r="EF14" s="57">
        <v>2</v>
      </c>
      <c r="EG14" s="233"/>
      <c r="EH14" s="16" t="e">
        <f t="shared" si="55"/>
        <v>#DIV/0!</v>
      </c>
      <c r="EI14" s="357"/>
      <c r="EJ14" s="1">
        <f t="shared" si="56"/>
        <v>0</v>
      </c>
      <c r="EK14" s="57">
        <v>1.8</v>
      </c>
      <c r="EL14" s="233"/>
      <c r="EM14" s="16" t="e">
        <f t="shared" si="57"/>
        <v>#DIV/0!</v>
      </c>
      <c r="EN14" s="357"/>
      <c r="EO14" s="1">
        <f t="shared" si="58"/>
        <v>0</v>
      </c>
      <c r="EP14" s="57">
        <v>1.8</v>
      </c>
      <c r="EQ14" s="233"/>
      <c r="ER14" s="16" t="e">
        <f t="shared" si="59"/>
        <v>#DIV/0!</v>
      </c>
      <c r="ES14" s="357"/>
      <c r="ET14" s="1">
        <f t="shared" si="60"/>
        <v>0</v>
      </c>
      <c r="EU14" s="57">
        <v>1.8</v>
      </c>
      <c r="EV14" s="233"/>
      <c r="EW14" s="18" t="e">
        <f t="shared" si="61"/>
        <v>#DIV/0!</v>
      </c>
      <c r="EX14" s="357"/>
      <c r="EY14" s="1">
        <f t="shared" si="62"/>
        <v>0</v>
      </c>
      <c r="EZ14" s="57">
        <v>1.8</v>
      </c>
      <c r="FA14" s="233"/>
      <c r="FB14" s="32" t="e">
        <f t="shared" si="1"/>
        <v>#DIV/0!</v>
      </c>
      <c r="FC14" s="160">
        <v>8847.4599999999991</v>
      </c>
      <c r="FD14" s="1">
        <f t="shared" si="63"/>
        <v>15925.427999999998</v>
      </c>
      <c r="FE14" s="57">
        <v>1.8</v>
      </c>
      <c r="FF14" s="232"/>
      <c r="FG14" s="14">
        <f t="shared" si="64"/>
        <v>0</v>
      </c>
      <c r="FH14" s="160">
        <v>20940.5</v>
      </c>
      <c r="FI14" s="1">
        <f t="shared" si="65"/>
        <v>37692.9</v>
      </c>
      <c r="FJ14" s="57">
        <v>1.8</v>
      </c>
      <c r="FK14" s="232"/>
      <c r="FL14" s="234">
        <f t="shared" si="66"/>
        <v>0</v>
      </c>
      <c r="FM14" s="160">
        <v>16969.11</v>
      </c>
      <c r="FN14" s="1">
        <f t="shared" si="67"/>
        <v>30544.398000000001</v>
      </c>
      <c r="FO14" s="57">
        <v>1.8</v>
      </c>
      <c r="FP14" s="232"/>
      <c r="FQ14" s="13">
        <f t="shared" si="68"/>
        <v>0</v>
      </c>
      <c r="FR14" s="160">
        <v>21493.68</v>
      </c>
      <c r="FS14" s="1">
        <f t="shared" si="69"/>
        <v>33530.140800000001</v>
      </c>
      <c r="FT14" s="57">
        <v>1.56</v>
      </c>
      <c r="FU14" s="88"/>
      <c r="FV14" s="31">
        <f t="shared" si="70"/>
        <v>0</v>
      </c>
      <c r="FW14" s="160">
        <v>20707.53</v>
      </c>
      <c r="FX14" s="1">
        <f t="shared" si="71"/>
        <v>32303.746800000001</v>
      </c>
      <c r="FY14" s="57">
        <v>1.56</v>
      </c>
      <c r="FZ14" s="88"/>
      <c r="GA14" s="14">
        <f t="shared" si="2"/>
        <v>0</v>
      </c>
      <c r="GB14" s="160">
        <v>23176.97</v>
      </c>
      <c r="GC14" s="1">
        <f t="shared" si="72"/>
        <v>36156.073200000006</v>
      </c>
      <c r="GD14" s="57">
        <v>1.56</v>
      </c>
      <c r="GE14" s="88"/>
      <c r="GF14" s="32">
        <f t="shared" si="73"/>
        <v>0</v>
      </c>
      <c r="GG14" s="160">
        <v>22078.71</v>
      </c>
      <c r="GH14" s="1">
        <f t="shared" si="74"/>
        <v>34442.787600000003</v>
      </c>
      <c r="GI14" s="57">
        <v>1.56</v>
      </c>
      <c r="GJ14" s="108"/>
      <c r="GK14" s="32">
        <f t="shared" si="75"/>
        <v>0</v>
      </c>
      <c r="GL14" s="160">
        <v>37898.97</v>
      </c>
      <c r="GM14" s="1">
        <f t="shared" si="76"/>
        <v>59122.393200000006</v>
      </c>
      <c r="GN14" s="57">
        <v>1.56</v>
      </c>
      <c r="GO14" s="108"/>
      <c r="GP14" s="13">
        <f t="shared" si="77"/>
        <v>0</v>
      </c>
      <c r="GQ14" s="160">
        <v>40985.68</v>
      </c>
      <c r="GR14" s="1">
        <f t="shared" si="78"/>
        <v>63937.660800000005</v>
      </c>
      <c r="GS14" s="57">
        <v>1.56</v>
      </c>
      <c r="GT14" s="108"/>
      <c r="GU14" s="32">
        <f t="shared" si="79"/>
        <v>0</v>
      </c>
      <c r="GV14" s="160">
        <v>37651.39</v>
      </c>
      <c r="GW14" s="1">
        <f t="shared" si="80"/>
        <v>75302.78</v>
      </c>
      <c r="GX14" s="57">
        <v>2</v>
      </c>
      <c r="GY14" s="96"/>
      <c r="GZ14" s="32">
        <f t="shared" si="3"/>
        <v>0</v>
      </c>
      <c r="HA14" s="160">
        <v>13088.15</v>
      </c>
      <c r="HB14" s="1">
        <f t="shared" si="81"/>
        <v>39264.449999999997</v>
      </c>
      <c r="HC14" s="57">
        <v>3</v>
      </c>
      <c r="HD14" s="96"/>
      <c r="HE14" s="32">
        <f t="shared" si="107"/>
        <v>0</v>
      </c>
      <c r="HG14" s="1">
        <f t="shared" si="82"/>
        <v>0</v>
      </c>
      <c r="HH14" s="57">
        <v>5</v>
      </c>
      <c r="HI14" s="96"/>
      <c r="HJ14" s="13" t="e">
        <f t="shared" si="83"/>
        <v>#DIV/0!</v>
      </c>
      <c r="HL14" s="1">
        <f t="shared" si="84"/>
        <v>0</v>
      </c>
      <c r="HM14" s="57">
        <v>5.5</v>
      </c>
      <c r="HN14" s="97"/>
      <c r="HO14" s="14" t="e">
        <f t="shared" si="85"/>
        <v>#DIV/0!</v>
      </c>
      <c r="HQ14" s="1">
        <f t="shared" si="86"/>
        <v>0</v>
      </c>
      <c r="HR14" s="57">
        <v>5</v>
      </c>
      <c r="HS14" s="81"/>
      <c r="HT14" s="14" t="e">
        <f t="shared" si="87"/>
        <v>#DIV/0!</v>
      </c>
      <c r="HV14" s="1">
        <f t="shared" si="88"/>
        <v>0</v>
      </c>
      <c r="HW14" s="57">
        <v>3</v>
      </c>
      <c r="HX14" s="97"/>
      <c r="HY14" s="14" t="e">
        <f t="shared" si="89"/>
        <v>#DIV/0!</v>
      </c>
      <c r="HZ14" s="108">
        <v>30851.15</v>
      </c>
      <c r="IA14" s="1">
        <f t="shared" si="90"/>
        <v>92553.450000000012</v>
      </c>
      <c r="IB14" s="57">
        <v>3</v>
      </c>
      <c r="IC14" s="97"/>
      <c r="ID14" s="14">
        <f t="shared" si="91"/>
        <v>0</v>
      </c>
      <c r="IE14" s="108">
        <v>90005</v>
      </c>
      <c r="IF14" s="1">
        <f t="shared" si="92"/>
        <v>135007.5</v>
      </c>
      <c r="IG14" s="57">
        <v>1.5</v>
      </c>
      <c r="IH14" s="88"/>
      <c r="II14" s="32">
        <f t="shared" si="93"/>
        <v>0</v>
      </c>
      <c r="IJ14" s="108">
        <v>164474.96</v>
      </c>
      <c r="IK14" s="1">
        <f t="shared" si="94"/>
        <v>246712.44</v>
      </c>
      <c r="IL14" s="57">
        <v>1.5</v>
      </c>
      <c r="IM14" s="88"/>
      <c r="IN14" s="32">
        <f t="shared" si="95"/>
        <v>0</v>
      </c>
      <c r="IO14" s="108">
        <v>186635.38</v>
      </c>
      <c r="IP14" s="1">
        <f t="shared" si="96"/>
        <v>279953.07</v>
      </c>
      <c r="IQ14" s="57">
        <v>1.5</v>
      </c>
      <c r="IR14" s="88"/>
      <c r="IS14" s="32">
        <f t="shared" si="97"/>
        <v>0</v>
      </c>
      <c r="IT14" s="108">
        <v>240921.44</v>
      </c>
      <c r="IU14" s="1">
        <f t="shared" si="98"/>
        <v>361382.16000000003</v>
      </c>
      <c r="IV14" s="57">
        <v>1.5</v>
      </c>
      <c r="IW14" s="88"/>
      <c r="IX14" s="32">
        <f t="shared" si="99"/>
        <v>0</v>
      </c>
      <c r="IY14" s="108">
        <v>54162.62</v>
      </c>
      <c r="IZ14" s="1">
        <f t="shared" si="100"/>
        <v>81243.930000000008</v>
      </c>
      <c r="JA14" s="57">
        <v>1.5</v>
      </c>
      <c r="JB14" s="88"/>
      <c r="JC14" s="14">
        <f t="shared" si="101"/>
        <v>0</v>
      </c>
      <c r="JD14" s="73">
        <f t="shared" si="102"/>
        <v>858788.73999999987</v>
      </c>
      <c r="JE14" s="73">
        <f t="shared" si="103"/>
        <v>663665.56000000006</v>
      </c>
      <c r="JF14" s="75">
        <f t="shared" si="104"/>
        <v>-195123.17999999982</v>
      </c>
      <c r="JG14" s="11">
        <f t="shared" si="105"/>
        <v>0.77279257294407488</v>
      </c>
    </row>
    <row r="15" spans="1:267" ht="16.5">
      <c r="C15" s="71" t="str">
        <f>"A9"</f>
        <v>A9</v>
      </c>
      <c r="D15" s="164">
        <v>71795.360000000001</v>
      </c>
      <c r="E15" s="1">
        <f t="shared" si="4"/>
        <v>43077.216</v>
      </c>
      <c r="F15" s="2">
        <v>0.6</v>
      </c>
      <c r="G15" s="108">
        <v>51721.08</v>
      </c>
      <c r="H15" s="171">
        <f t="shared" si="5"/>
        <v>0.72039585845101972</v>
      </c>
      <c r="I15" s="169">
        <v>65743.27</v>
      </c>
      <c r="J15" s="1">
        <f t="shared" si="6"/>
        <v>46020.288999999997</v>
      </c>
      <c r="K15" s="2">
        <v>0.7</v>
      </c>
      <c r="L15" s="108">
        <v>50082.720000000001</v>
      </c>
      <c r="M15" s="14">
        <f t="shared" si="7"/>
        <v>0.76179234771863336</v>
      </c>
      <c r="N15" s="164">
        <v>49445.26</v>
      </c>
      <c r="O15" s="1">
        <f t="shared" si="8"/>
        <v>39556.208000000006</v>
      </c>
      <c r="P15" s="2">
        <v>0.8</v>
      </c>
      <c r="Q15" s="108">
        <v>38425.56</v>
      </c>
      <c r="R15" s="13">
        <f t="shared" si="9"/>
        <v>0.77713333896919534</v>
      </c>
      <c r="S15" s="160">
        <v>62953.94</v>
      </c>
      <c r="T15" s="1">
        <f t="shared" si="10"/>
        <v>50363.152000000002</v>
      </c>
      <c r="U15" s="2">
        <v>0.8</v>
      </c>
      <c r="V15" s="108">
        <v>44055.360000000001</v>
      </c>
      <c r="W15" s="13">
        <f t="shared" si="11"/>
        <v>0.69980306236591383</v>
      </c>
      <c r="X15" s="108">
        <v>51540.28</v>
      </c>
      <c r="Y15" s="1">
        <f t="shared" si="12"/>
        <v>41232.224000000002</v>
      </c>
      <c r="Z15" s="2">
        <v>0.8</v>
      </c>
      <c r="AA15" s="108">
        <v>54047.56</v>
      </c>
      <c r="AB15" s="13">
        <f t="shared" si="13"/>
        <v>1.0486469999774932</v>
      </c>
      <c r="AC15" s="108">
        <v>84499.839999999997</v>
      </c>
      <c r="AD15" s="1">
        <f t="shared" si="14"/>
        <v>92949.824000000008</v>
      </c>
      <c r="AE15" s="2">
        <v>1.1000000000000001</v>
      </c>
      <c r="AF15" s="108">
        <v>72476.800000000003</v>
      </c>
      <c r="AG15" s="13">
        <f t="shared" si="15"/>
        <v>0.85771523354363755</v>
      </c>
      <c r="AH15" s="108">
        <v>52490.080000000002</v>
      </c>
      <c r="AI15" s="1">
        <f t="shared" si="16"/>
        <v>31494.047999999999</v>
      </c>
      <c r="AJ15" s="2">
        <v>0.6</v>
      </c>
      <c r="AK15" s="108">
        <v>48314.3</v>
      </c>
      <c r="AL15" s="13">
        <f t="shared" si="17"/>
        <v>0.920446301472583</v>
      </c>
      <c r="AM15" s="108">
        <v>62411.44</v>
      </c>
      <c r="AN15" s="1">
        <f t="shared" si="18"/>
        <v>37446.864000000001</v>
      </c>
      <c r="AO15" s="2">
        <v>0.6</v>
      </c>
      <c r="AP15" s="108">
        <v>51152.37</v>
      </c>
      <c r="AQ15" s="13">
        <f t="shared" si="19"/>
        <v>0.81959925936655209</v>
      </c>
      <c r="AR15" s="160">
        <v>61916.5</v>
      </c>
      <c r="AS15" s="1">
        <f t="shared" si="20"/>
        <v>46437.375</v>
      </c>
      <c r="AT15" s="2">
        <v>0.75</v>
      </c>
      <c r="AU15" s="108">
        <v>43320.61</v>
      </c>
      <c r="AV15" s="13">
        <f t="shared" si="21"/>
        <v>0.69966180258897059</v>
      </c>
      <c r="AW15" s="160">
        <v>53857.64</v>
      </c>
      <c r="AX15" s="1">
        <f t="shared" si="22"/>
        <v>40393.229999999996</v>
      </c>
      <c r="AY15" s="2">
        <v>0.75</v>
      </c>
      <c r="AZ15" s="108">
        <v>54639.02</v>
      </c>
      <c r="BA15" s="60">
        <f t="shared" si="23"/>
        <v>1.0145082480405752</v>
      </c>
      <c r="BB15" s="160">
        <v>54059.8</v>
      </c>
      <c r="BC15" s="1">
        <f t="shared" si="24"/>
        <v>37841.86</v>
      </c>
      <c r="BD15" s="2">
        <v>0.7</v>
      </c>
      <c r="BE15" s="108">
        <v>58366.39</v>
      </c>
      <c r="BF15" s="17">
        <f t="shared" si="25"/>
        <v>1.0796634467756077</v>
      </c>
      <c r="BG15" s="160">
        <v>40777.5</v>
      </c>
      <c r="BH15" s="1">
        <f t="shared" si="26"/>
        <v>30583.125</v>
      </c>
      <c r="BI15" s="2">
        <v>0.75</v>
      </c>
      <c r="BJ15" s="115"/>
      <c r="BK15" s="60">
        <f t="shared" si="27"/>
        <v>0</v>
      </c>
      <c r="BL15" s="160">
        <v>47979.61</v>
      </c>
      <c r="BM15" s="1">
        <f t="shared" si="28"/>
        <v>35984.707500000004</v>
      </c>
      <c r="BN15" s="2">
        <v>0.75</v>
      </c>
      <c r="BO15" s="115"/>
      <c r="BP15" s="60">
        <f t="shared" si="29"/>
        <v>0</v>
      </c>
      <c r="BQ15" s="160">
        <v>34234.910000000003</v>
      </c>
      <c r="BR15" s="1">
        <f t="shared" si="30"/>
        <v>119822.18500000001</v>
      </c>
      <c r="BS15" s="57">
        <v>3.5</v>
      </c>
      <c r="BT15" s="115"/>
      <c r="BU15" s="16">
        <f t="shared" si="31"/>
        <v>0</v>
      </c>
      <c r="BV15" s="160">
        <v>37868.29</v>
      </c>
      <c r="BW15" s="1">
        <f t="shared" si="32"/>
        <v>132539.01500000001</v>
      </c>
      <c r="BX15" s="57">
        <v>3.5</v>
      </c>
      <c r="BY15" s="108"/>
      <c r="BZ15" s="14">
        <f t="shared" si="33"/>
        <v>0</v>
      </c>
      <c r="CA15" s="160">
        <v>36353.08</v>
      </c>
      <c r="CB15" s="1">
        <f t="shared" si="34"/>
        <v>181765.40000000002</v>
      </c>
      <c r="CC15" s="57">
        <v>5</v>
      </c>
      <c r="CD15" s="115"/>
      <c r="CE15" s="16">
        <f t="shared" si="35"/>
        <v>0</v>
      </c>
      <c r="CF15" s="160">
        <v>81895.17</v>
      </c>
      <c r="CG15" s="1">
        <f t="shared" si="36"/>
        <v>245685.51</v>
      </c>
      <c r="CH15" s="57">
        <v>3</v>
      </c>
      <c r="CI15" s="115"/>
      <c r="CJ15" s="18">
        <f t="shared" si="37"/>
        <v>0</v>
      </c>
      <c r="CK15" s="160">
        <v>6910.68</v>
      </c>
      <c r="CL15" s="1">
        <f t="shared" si="38"/>
        <v>44919.42</v>
      </c>
      <c r="CM15" s="57">
        <v>6.5</v>
      </c>
      <c r="CN15" s="115"/>
      <c r="CO15" s="16">
        <f t="shared" si="39"/>
        <v>0</v>
      </c>
      <c r="CP15" s="160">
        <v>52373.23</v>
      </c>
      <c r="CQ15" s="1">
        <f t="shared" si="40"/>
        <v>340425.995</v>
      </c>
      <c r="CR15" s="57">
        <v>6.5</v>
      </c>
      <c r="CS15" s="116"/>
      <c r="CT15" s="16">
        <f t="shared" si="41"/>
        <v>0</v>
      </c>
      <c r="CU15" s="160">
        <v>50086.66</v>
      </c>
      <c r="CV15" s="1">
        <f t="shared" si="42"/>
        <v>325563.29000000004</v>
      </c>
      <c r="CW15" s="57">
        <v>6.5</v>
      </c>
      <c r="CX15" s="116"/>
      <c r="CY15" s="130">
        <f t="shared" si="43"/>
        <v>0</v>
      </c>
      <c r="CZ15" s="160">
        <v>44260.99</v>
      </c>
      <c r="DA15" s="1">
        <f t="shared" si="44"/>
        <v>287696.435</v>
      </c>
      <c r="DB15" s="57">
        <v>6.5</v>
      </c>
      <c r="DC15" s="116"/>
      <c r="DD15" s="18">
        <f t="shared" si="45"/>
        <v>0</v>
      </c>
      <c r="DE15" s="160">
        <v>45718.95</v>
      </c>
      <c r="DF15" s="1">
        <f t="shared" si="46"/>
        <v>205735.27499999999</v>
      </c>
      <c r="DG15" s="57">
        <v>4.5</v>
      </c>
      <c r="DH15" s="116"/>
      <c r="DI15" s="16">
        <f t="shared" si="47"/>
        <v>0</v>
      </c>
      <c r="DJ15" s="160">
        <v>39211.760000000002</v>
      </c>
      <c r="DK15" s="1">
        <f t="shared" si="48"/>
        <v>117635.28</v>
      </c>
      <c r="DL15" s="57">
        <v>3</v>
      </c>
      <c r="DM15" s="88"/>
      <c r="DN15" s="16">
        <f t="shared" si="106"/>
        <v>0</v>
      </c>
      <c r="DO15" s="160">
        <v>49581.45</v>
      </c>
      <c r="DP15" s="1">
        <f t="shared" si="49"/>
        <v>123953.625</v>
      </c>
      <c r="DQ15" s="57">
        <v>2.5</v>
      </c>
      <c r="DR15" s="88"/>
      <c r="DS15" s="16">
        <f t="shared" si="50"/>
        <v>0</v>
      </c>
      <c r="DT15" s="160">
        <v>47478.66</v>
      </c>
      <c r="DU15" s="1">
        <f t="shared" si="51"/>
        <v>118696.65000000001</v>
      </c>
      <c r="DV15" s="57">
        <v>2.5</v>
      </c>
      <c r="DW15" s="88"/>
      <c r="DX15" s="16">
        <f t="shared" si="0"/>
        <v>0</v>
      </c>
      <c r="DY15" s="160">
        <v>51608.17</v>
      </c>
      <c r="DZ15" s="1">
        <f t="shared" si="52"/>
        <v>129020.42499999999</v>
      </c>
      <c r="EA15" s="57">
        <v>2.5</v>
      </c>
      <c r="EB15" s="232"/>
      <c r="EC15" s="18">
        <f t="shared" si="53"/>
        <v>0</v>
      </c>
      <c r="ED15" s="160">
        <v>86536.66</v>
      </c>
      <c r="EE15" s="1">
        <f t="shared" si="54"/>
        <v>173073.32</v>
      </c>
      <c r="EF15" s="57">
        <v>2</v>
      </c>
      <c r="EG15" s="232"/>
      <c r="EH15" s="16">
        <f t="shared" si="55"/>
        <v>0</v>
      </c>
      <c r="EI15" s="160">
        <v>54547.76</v>
      </c>
      <c r="EJ15" s="1">
        <f t="shared" si="56"/>
        <v>98185.968000000008</v>
      </c>
      <c r="EK15" s="57">
        <v>1.8</v>
      </c>
      <c r="EL15" s="232"/>
      <c r="EM15" s="16">
        <f t="shared" si="57"/>
        <v>0</v>
      </c>
      <c r="EN15" s="160">
        <v>69166.66</v>
      </c>
      <c r="EO15" s="1">
        <f t="shared" si="58"/>
        <v>124499.98800000001</v>
      </c>
      <c r="EP15" s="57">
        <v>1.8</v>
      </c>
      <c r="EQ15" s="232"/>
      <c r="ER15" s="16">
        <f t="shared" si="59"/>
        <v>0</v>
      </c>
      <c r="ES15" s="160">
        <v>54269.97</v>
      </c>
      <c r="ET15" s="1">
        <f t="shared" si="60"/>
        <v>97685.946000000011</v>
      </c>
      <c r="EU15" s="57">
        <v>1.8</v>
      </c>
      <c r="EV15" s="232"/>
      <c r="EW15" s="18">
        <f t="shared" si="61"/>
        <v>0</v>
      </c>
      <c r="EX15" s="160">
        <v>47594.31</v>
      </c>
      <c r="EY15" s="1">
        <f t="shared" si="62"/>
        <v>85669.758000000002</v>
      </c>
      <c r="EZ15" s="57">
        <v>1.8</v>
      </c>
      <c r="FA15" s="232"/>
      <c r="FB15" s="32">
        <f t="shared" si="1"/>
        <v>0</v>
      </c>
      <c r="FC15" s="160">
        <v>63442.32</v>
      </c>
      <c r="FD15" s="1">
        <f t="shared" si="63"/>
        <v>114196.17600000001</v>
      </c>
      <c r="FE15" s="57">
        <v>1.8</v>
      </c>
      <c r="FF15" s="232"/>
      <c r="FG15" s="14">
        <f t="shared" si="64"/>
        <v>0</v>
      </c>
      <c r="FH15" s="160">
        <v>43626.05</v>
      </c>
      <c r="FI15" s="1">
        <f t="shared" si="65"/>
        <v>78526.890000000014</v>
      </c>
      <c r="FJ15" s="57">
        <v>1.8</v>
      </c>
      <c r="FK15" s="232"/>
      <c r="FL15" s="234">
        <f t="shared" si="66"/>
        <v>0</v>
      </c>
      <c r="FM15" s="160">
        <v>61100.69</v>
      </c>
      <c r="FN15" s="1">
        <f t="shared" si="67"/>
        <v>109981.24200000001</v>
      </c>
      <c r="FO15" s="57">
        <v>1.8</v>
      </c>
      <c r="FP15" s="232"/>
      <c r="FQ15" s="13">
        <f t="shared" si="68"/>
        <v>0</v>
      </c>
      <c r="FR15" s="160">
        <v>49913.38</v>
      </c>
      <c r="FS15" s="1">
        <f t="shared" si="69"/>
        <v>77864.872799999997</v>
      </c>
      <c r="FT15" s="57">
        <v>1.56</v>
      </c>
      <c r="FU15" s="88"/>
      <c r="FV15" s="31">
        <f t="shared" si="70"/>
        <v>0</v>
      </c>
      <c r="FW15" s="160">
        <v>50963.83</v>
      </c>
      <c r="FX15" s="1">
        <f t="shared" si="71"/>
        <v>79503.574800000002</v>
      </c>
      <c r="FY15" s="57">
        <v>1.56</v>
      </c>
      <c r="FZ15" s="88"/>
      <c r="GA15" s="14">
        <f t="shared" si="2"/>
        <v>0</v>
      </c>
      <c r="GB15" s="160">
        <v>51332.77</v>
      </c>
      <c r="GC15" s="1">
        <f t="shared" si="72"/>
        <v>80079.121199999994</v>
      </c>
      <c r="GD15" s="57">
        <v>1.56</v>
      </c>
      <c r="GE15" s="88"/>
      <c r="GF15" s="32">
        <f t="shared" si="73"/>
        <v>0</v>
      </c>
      <c r="GG15" s="160">
        <v>40965.14</v>
      </c>
      <c r="GH15" s="1">
        <f t="shared" si="74"/>
        <v>63905.618399999999</v>
      </c>
      <c r="GI15" s="57">
        <v>1.56</v>
      </c>
      <c r="GJ15" s="108"/>
      <c r="GK15" s="32">
        <f t="shared" si="75"/>
        <v>0</v>
      </c>
      <c r="GL15" s="160">
        <v>53690.66</v>
      </c>
      <c r="GM15" s="1">
        <f t="shared" si="76"/>
        <v>83757.429600000003</v>
      </c>
      <c r="GN15" s="57">
        <v>1.56</v>
      </c>
      <c r="GO15" s="108"/>
      <c r="GP15" s="13">
        <f t="shared" si="77"/>
        <v>0</v>
      </c>
      <c r="GQ15" s="160">
        <v>60544.04</v>
      </c>
      <c r="GR15" s="1">
        <f t="shared" si="78"/>
        <v>94448.702400000009</v>
      </c>
      <c r="GS15" s="57">
        <v>1.56</v>
      </c>
      <c r="GT15" s="108"/>
      <c r="GU15" s="32">
        <f t="shared" si="79"/>
        <v>0</v>
      </c>
      <c r="GV15" s="160">
        <v>59399.38</v>
      </c>
      <c r="GW15" s="1">
        <f t="shared" si="80"/>
        <v>118798.76</v>
      </c>
      <c r="GX15" s="57">
        <v>2</v>
      </c>
      <c r="GY15" s="96"/>
      <c r="GZ15" s="32">
        <f t="shared" si="3"/>
        <v>0</v>
      </c>
      <c r="HA15" s="160">
        <v>40405.83</v>
      </c>
      <c r="HB15" s="1">
        <f t="shared" si="81"/>
        <v>121217.49</v>
      </c>
      <c r="HC15" s="57">
        <v>3</v>
      </c>
      <c r="HD15" s="96"/>
      <c r="HE15" s="32">
        <f t="shared" si="107"/>
        <v>0</v>
      </c>
      <c r="HF15" s="108">
        <v>66701.279999999999</v>
      </c>
      <c r="HG15" s="1">
        <f t="shared" si="82"/>
        <v>333506.40000000002</v>
      </c>
      <c r="HH15" s="57">
        <v>5</v>
      </c>
      <c r="HI15" s="96"/>
      <c r="HJ15" s="13">
        <f t="shared" si="83"/>
        <v>0</v>
      </c>
      <c r="HK15" s="108">
        <v>29435.57</v>
      </c>
      <c r="HL15" s="1">
        <f t="shared" si="84"/>
        <v>161895.63500000001</v>
      </c>
      <c r="HM15" s="57">
        <v>5.5</v>
      </c>
      <c r="HN15" s="97"/>
      <c r="HO15" s="14">
        <f t="shared" si="85"/>
        <v>0</v>
      </c>
      <c r="HP15" s="108">
        <v>57254.23</v>
      </c>
      <c r="HQ15" s="1">
        <f t="shared" si="86"/>
        <v>286271.15000000002</v>
      </c>
      <c r="HR15" s="57">
        <v>5</v>
      </c>
      <c r="HS15" s="81"/>
      <c r="HT15" s="14">
        <f t="shared" si="87"/>
        <v>0</v>
      </c>
      <c r="HU15" s="108">
        <v>98089.24</v>
      </c>
      <c r="HV15" s="1">
        <f t="shared" si="88"/>
        <v>294267.72000000003</v>
      </c>
      <c r="HW15" s="57">
        <v>3</v>
      </c>
      <c r="HX15" s="97"/>
      <c r="HY15" s="14">
        <f t="shared" si="89"/>
        <v>0</v>
      </c>
      <c r="HZ15" s="108">
        <v>97415.49</v>
      </c>
      <c r="IA15" s="1">
        <f t="shared" si="90"/>
        <v>292246.47000000003</v>
      </c>
      <c r="IB15" s="57">
        <v>3</v>
      </c>
      <c r="IC15" s="97"/>
      <c r="ID15" s="14">
        <f t="shared" si="91"/>
        <v>0</v>
      </c>
      <c r="IE15" s="108">
        <v>119926.27</v>
      </c>
      <c r="IF15" s="1">
        <f t="shared" si="92"/>
        <v>179889.405</v>
      </c>
      <c r="IG15" s="57">
        <v>1.5</v>
      </c>
      <c r="IH15" s="88"/>
      <c r="II15" s="32">
        <f t="shared" si="93"/>
        <v>0</v>
      </c>
      <c r="IJ15" s="108">
        <v>130824.73</v>
      </c>
      <c r="IK15" s="1">
        <f t="shared" si="94"/>
        <v>196237.095</v>
      </c>
      <c r="IL15" s="57">
        <v>1.5</v>
      </c>
      <c r="IM15" s="88"/>
      <c r="IN15" s="32">
        <f t="shared" si="95"/>
        <v>0</v>
      </c>
      <c r="IO15" s="108">
        <v>172287.67</v>
      </c>
      <c r="IP15" s="1">
        <f t="shared" si="96"/>
        <v>258431.505</v>
      </c>
      <c r="IQ15" s="57">
        <v>1.5</v>
      </c>
      <c r="IR15" s="88"/>
      <c r="IS15" s="32">
        <f t="shared" si="97"/>
        <v>0</v>
      </c>
      <c r="IT15" s="108">
        <v>265234.39</v>
      </c>
      <c r="IU15" s="1">
        <f t="shared" si="98"/>
        <v>397851.58500000002</v>
      </c>
      <c r="IV15" s="57">
        <v>1.5</v>
      </c>
      <c r="IW15" s="88"/>
      <c r="IX15" s="32">
        <f t="shared" si="99"/>
        <v>0</v>
      </c>
      <c r="IY15" s="108">
        <v>50274.64</v>
      </c>
      <c r="IZ15" s="1">
        <f t="shared" si="100"/>
        <v>75411.959999999992</v>
      </c>
      <c r="JA15" s="57">
        <v>1.5</v>
      </c>
      <c r="JB15" s="88"/>
      <c r="JC15" s="14">
        <f t="shared" si="101"/>
        <v>0</v>
      </c>
      <c r="JD15" s="73">
        <f t="shared" si="102"/>
        <v>670713.41</v>
      </c>
      <c r="JE15" s="73">
        <f t="shared" si="103"/>
        <v>566601.7699999999</v>
      </c>
      <c r="JF15" s="75">
        <f t="shared" si="104"/>
        <v>-104111.64000000013</v>
      </c>
      <c r="JG15" s="11">
        <f t="shared" si="105"/>
        <v>0.84477477496685194</v>
      </c>
    </row>
    <row r="16" spans="1:267" ht="16.5">
      <c r="C16" s="71" t="str">
        <f>"A10"</f>
        <v>A10</v>
      </c>
      <c r="D16" s="164">
        <v>137833.4</v>
      </c>
      <c r="E16" s="1">
        <f t="shared" si="4"/>
        <v>82700.039999999994</v>
      </c>
      <c r="F16" s="2">
        <v>0.6</v>
      </c>
      <c r="G16" s="108">
        <v>107351.45</v>
      </c>
      <c r="H16" s="171">
        <f t="shared" si="5"/>
        <v>0.7788493209918641</v>
      </c>
      <c r="I16" s="169">
        <v>117496.52</v>
      </c>
      <c r="J16" s="1">
        <f t="shared" si="6"/>
        <v>105746.868</v>
      </c>
      <c r="K16" s="2">
        <v>0.9</v>
      </c>
      <c r="L16" s="108">
        <v>90910.26</v>
      </c>
      <c r="M16" s="14">
        <f t="shared" si="7"/>
        <v>0.77372725592213276</v>
      </c>
      <c r="N16" s="164">
        <v>88700.71</v>
      </c>
      <c r="O16" s="1">
        <f t="shared" si="8"/>
        <v>79830.63900000001</v>
      </c>
      <c r="P16" s="2">
        <v>0.9</v>
      </c>
      <c r="Q16" s="108">
        <v>98882.32</v>
      </c>
      <c r="R16" s="13">
        <f t="shared" si="9"/>
        <v>1.1147861161427006</v>
      </c>
      <c r="S16" s="160">
        <v>102517.5</v>
      </c>
      <c r="T16" s="1">
        <f t="shared" si="10"/>
        <v>117895.12499999999</v>
      </c>
      <c r="U16" s="2">
        <v>1.1499999999999999</v>
      </c>
      <c r="V16" s="108">
        <v>91921.25</v>
      </c>
      <c r="W16" s="13">
        <f t="shared" si="11"/>
        <v>0.89663959811739458</v>
      </c>
      <c r="X16" s="108">
        <v>115418.55</v>
      </c>
      <c r="Y16" s="1">
        <f t="shared" si="12"/>
        <v>121189.47750000001</v>
      </c>
      <c r="Z16" s="2">
        <v>1.05</v>
      </c>
      <c r="AA16" s="108">
        <v>100037.71</v>
      </c>
      <c r="AB16" s="13">
        <f t="shared" si="13"/>
        <v>0.86673857885062677</v>
      </c>
      <c r="AC16" s="108">
        <v>185181.61</v>
      </c>
      <c r="AD16" s="1">
        <f t="shared" si="14"/>
        <v>194440.6905</v>
      </c>
      <c r="AE16" s="2">
        <v>1.05</v>
      </c>
      <c r="AF16" s="108">
        <v>116948.96</v>
      </c>
      <c r="AG16" s="13">
        <f t="shared" si="15"/>
        <v>0.63153657644514494</v>
      </c>
      <c r="AH16" s="108">
        <v>89557.28</v>
      </c>
      <c r="AI16" s="1">
        <f t="shared" si="16"/>
        <v>53734.367999999995</v>
      </c>
      <c r="AJ16" s="2">
        <v>0.6</v>
      </c>
      <c r="AK16" s="108">
        <v>87842.45</v>
      </c>
      <c r="AL16" s="13">
        <f t="shared" si="17"/>
        <v>0.98085214289670253</v>
      </c>
      <c r="AM16" s="108">
        <v>95379.48</v>
      </c>
      <c r="AN16" s="1">
        <f t="shared" si="18"/>
        <v>57227.687999999995</v>
      </c>
      <c r="AO16" s="2">
        <v>0.6</v>
      </c>
      <c r="AP16" s="108">
        <v>84222.51</v>
      </c>
      <c r="AQ16" s="13">
        <f t="shared" si="19"/>
        <v>0.88302546837118423</v>
      </c>
      <c r="AR16" s="160">
        <v>95002.77</v>
      </c>
      <c r="AS16" s="1">
        <f t="shared" si="20"/>
        <v>71252.077499999999</v>
      </c>
      <c r="AT16" s="2">
        <v>0.75</v>
      </c>
      <c r="AU16" s="108">
        <v>86941.43</v>
      </c>
      <c r="AV16" s="13">
        <f t="shared" si="21"/>
        <v>0.91514626362999718</v>
      </c>
      <c r="AW16" s="160">
        <v>125553.26</v>
      </c>
      <c r="AX16" s="1">
        <f t="shared" si="22"/>
        <v>94164.944999999992</v>
      </c>
      <c r="AY16" s="2">
        <v>0.75</v>
      </c>
      <c r="AZ16" s="108">
        <v>87527.11</v>
      </c>
      <c r="BA16" s="60">
        <f t="shared" si="23"/>
        <v>0.69713132100273623</v>
      </c>
      <c r="BB16" s="160">
        <v>91388.94</v>
      </c>
      <c r="BC16" s="1">
        <f t="shared" si="24"/>
        <v>63972.257999999994</v>
      </c>
      <c r="BD16" s="2">
        <v>0.7</v>
      </c>
      <c r="BE16" s="108">
        <v>107760.54</v>
      </c>
      <c r="BF16" s="17">
        <f t="shared" si="25"/>
        <v>1.1791420274707201</v>
      </c>
      <c r="BG16" s="160">
        <v>59472.88</v>
      </c>
      <c r="BH16" s="1">
        <f t="shared" si="26"/>
        <v>44604.659999999996</v>
      </c>
      <c r="BI16" s="2">
        <v>0.75</v>
      </c>
      <c r="BJ16" s="115"/>
      <c r="BK16" s="60">
        <f t="shared" si="27"/>
        <v>0</v>
      </c>
      <c r="BL16" s="160">
        <v>72385.47</v>
      </c>
      <c r="BM16" s="1">
        <f t="shared" si="28"/>
        <v>54289.102500000001</v>
      </c>
      <c r="BN16" s="2">
        <v>0.75</v>
      </c>
      <c r="BO16" s="115"/>
      <c r="BP16" s="60">
        <f t="shared" si="29"/>
        <v>0</v>
      </c>
      <c r="BQ16" s="160">
        <v>58020.33</v>
      </c>
      <c r="BR16" s="1">
        <f t="shared" si="30"/>
        <v>203071.155</v>
      </c>
      <c r="BS16" s="57">
        <v>3.5</v>
      </c>
      <c r="BT16" s="115"/>
      <c r="BU16" s="16">
        <f t="shared" si="31"/>
        <v>0</v>
      </c>
      <c r="BV16" s="160">
        <v>69215.75</v>
      </c>
      <c r="BW16" s="1">
        <f t="shared" si="32"/>
        <v>242255.125</v>
      </c>
      <c r="BX16" s="57">
        <v>3.5</v>
      </c>
      <c r="BY16" s="108"/>
      <c r="BZ16" s="14">
        <f t="shared" si="33"/>
        <v>0</v>
      </c>
      <c r="CA16" s="160">
        <v>59339.7</v>
      </c>
      <c r="CB16" s="1">
        <f t="shared" si="34"/>
        <v>296698.5</v>
      </c>
      <c r="CC16" s="57">
        <v>5</v>
      </c>
      <c r="CD16" s="115"/>
      <c r="CE16" s="16">
        <f t="shared" si="35"/>
        <v>0</v>
      </c>
      <c r="CF16" s="160">
        <v>147796.97</v>
      </c>
      <c r="CG16" s="1">
        <f t="shared" si="36"/>
        <v>443390.91000000003</v>
      </c>
      <c r="CH16" s="57">
        <v>3</v>
      </c>
      <c r="CI16" s="115"/>
      <c r="CJ16" s="18">
        <f t="shared" si="37"/>
        <v>0</v>
      </c>
      <c r="CK16" s="160">
        <v>7794.4</v>
      </c>
      <c r="CL16" s="1">
        <f t="shared" si="38"/>
        <v>50663.6</v>
      </c>
      <c r="CM16" s="57">
        <v>6.5</v>
      </c>
      <c r="CN16" s="115"/>
      <c r="CO16" s="16">
        <f t="shared" si="39"/>
        <v>0</v>
      </c>
      <c r="CP16" s="160">
        <v>87200.57</v>
      </c>
      <c r="CQ16" s="1">
        <f t="shared" si="40"/>
        <v>566803.70500000007</v>
      </c>
      <c r="CR16" s="57">
        <v>6.5</v>
      </c>
      <c r="CS16" s="116"/>
      <c r="CT16" s="16">
        <f t="shared" si="41"/>
        <v>0</v>
      </c>
      <c r="CU16" s="160">
        <v>91083.51</v>
      </c>
      <c r="CV16" s="1">
        <f t="shared" si="42"/>
        <v>592042.81499999994</v>
      </c>
      <c r="CW16" s="57">
        <v>6.5</v>
      </c>
      <c r="CX16" s="116"/>
      <c r="CY16" s="130">
        <f t="shared" si="43"/>
        <v>0</v>
      </c>
      <c r="CZ16" s="160">
        <v>81578.710000000006</v>
      </c>
      <c r="DA16" s="1">
        <f t="shared" si="44"/>
        <v>530261.61499999999</v>
      </c>
      <c r="DB16" s="57">
        <v>6.5</v>
      </c>
      <c r="DC16" s="116"/>
      <c r="DD16" s="18">
        <f t="shared" si="45"/>
        <v>0</v>
      </c>
      <c r="DE16" s="160">
        <v>91301.1</v>
      </c>
      <c r="DF16" s="1">
        <f t="shared" si="46"/>
        <v>410854.95</v>
      </c>
      <c r="DG16" s="57">
        <v>4.5</v>
      </c>
      <c r="DH16" s="116"/>
      <c r="DI16" s="16">
        <f t="shared" si="47"/>
        <v>0</v>
      </c>
      <c r="DJ16" s="160">
        <v>111204.8</v>
      </c>
      <c r="DK16" s="1">
        <f t="shared" si="48"/>
        <v>333614.40000000002</v>
      </c>
      <c r="DL16" s="57">
        <v>3</v>
      </c>
      <c r="DM16" s="88"/>
      <c r="DN16" s="16">
        <f t="shared" si="106"/>
        <v>0</v>
      </c>
      <c r="DO16" s="160">
        <v>118875.19</v>
      </c>
      <c r="DP16" s="1">
        <f t="shared" si="49"/>
        <v>297187.97499999998</v>
      </c>
      <c r="DQ16" s="57">
        <v>2.5</v>
      </c>
      <c r="DR16" s="88"/>
      <c r="DS16" s="16">
        <f t="shared" si="50"/>
        <v>0</v>
      </c>
      <c r="DT16" s="160">
        <v>91801.9</v>
      </c>
      <c r="DU16" s="1">
        <f t="shared" si="51"/>
        <v>229504.75</v>
      </c>
      <c r="DV16" s="57">
        <v>2.5</v>
      </c>
      <c r="DW16" s="88"/>
      <c r="DX16" s="16">
        <f t="shared" si="0"/>
        <v>0</v>
      </c>
      <c r="DY16" s="160">
        <v>131603.68</v>
      </c>
      <c r="DZ16" s="1">
        <f t="shared" si="52"/>
        <v>329009.19999999995</v>
      </c>
      <c r="EA16" s="57">
        <v>2.5</v>
      </c>
      <c r="EB16" s="232"/>
      <c r="EC16" s="18">
        <f t="shared" si="53"/>
        <v>0</v>
      </c>
      <c r="ED16" s="160">
        <v>147963.68</v>
      </c>
      <c r="EE16" s="1">
        <f t="shared" si="54"/>
        <v>295927.36</v>
      </c>
      <c r="EF16" s="57">
        <v>2</v>
      </c>
      <c r="EG16" s="232"/>
      <c r="EH16" s="16">
        <f t="shared" si="55"/>
        <v>0</v>
      </c>
      <c r="EI16" s="160">
        <v>128088.09</v>
      </c>
      <c r="EJ16" s="1">
        <f t="shared" si="56"/>
        <v>230558.56200000001</v>
      </c>
      <c r="EK16" s="57">
        <v>1.8</v>
      </c>
      <c r="EL16" s="232"/>
      <c r="EM16" s="16">
        <f t="shared" si="57"/>
        <v>0</v>
      </c>
      <c r="EN16" s="160">
        <v>111503.62</v>
      </c>
      <c r="EO16" s="1">
        <f t="shared" si="58"/>
        <v>200706.516</v>
      </c>
      <c r="EP16" s="57">
        <v>1.8</v>
      </c>
      <c r="EQ16" s="232"/>
      <c r="ER16" s="16">
        <f t="shared" si="59"/>
        <v>0</v>
      </c>
      <c r="ES16" s="160">
        <v>107196.51</v>
      </c>
      <c r="ET16" s="1">
        <f t="shared" si="60"/>
        <v>192953.71799999999</v>
      </c>
      <c r="EU16" s="57">
        <v>1.8</v>
      </c>
      <c r="EV16" s="232"/>
      <c r="EW16" s="18">
        <f t="shared" si="61"/>
        <v>0</v>
      </c>
      <c r="EX16" s="160">
        <v>102836.6</v>
      </c>
      <c r="EY16" s="1">
        <f t="shared" si="62"/>
        <v>185105.88</v>
      </c>
      <c r="EZ16" s="57">
        <v>1.8</v>
      </c>
      <c r="FA16" s="232"/>
      <c r="FB16" s="32">
        <f t="shared" si="1"/>
        <v>0</v>
      </c>
      <c r="FC16" s="160">
        <v>106148.21</v>
      </c>
      <c r="FD16" s="1">
        <f t="shared" si="63"/>
        <v>191066.77800000002</v>
      </c>
      <c r="FE16" s="57">
        <v>1.8</v>
      </c>
      <c r="FF16" s="232"/>
      <c r="FG16" s="14">
        <f t="shared" si="64"/>
        <v>0</v>
      </c>
      <c r="FH16" s="160">
        <v>107220.86</v>
      </c>
      <c r="FI16" s="1">
        <f t="shared" si="65"/>
        <v>192997.54800000001</v>
      </c>
      <c r="FJ16" s="57">
        <v>1.8</v>
      </c>
      <c r="FK16" s="232"/>
      <c r="FL16" s="234">
        <f t="shared" si="66"/>
        <v>0</v>
      </c>
      <c r="FM16" s="160">
        <v>99067.09</v>
      </c>
      <c r="FN16" s="1">
        <f t="shared" si="67"/>
        <v>178320.76199999999</v>
      </c>
      <c r="FO16" s="57">
        <v>1.8</v>
      </c>
      <c r="FP16" s="232"/>
      <c r="FQ16" s="13">
        <f t="shared" si="68"/>
        <v>0</v>
      </c>
      <c r="FR16" s="160">
        <v>127541.45</v>
      </c>
      <c r="FS16" s="1">
        <f t="shared" si="69"/>
        <v>198964.66200000001</v>
      </c>
      <c r="FT16" s="57">
        <v>1.56</v>
      </c>
      <c r="FU16" s="88"/>
      <c r="FV16" s="31">
        <f t="shared" si="70"/>
        <v>0</v>
      </c>
      <c r="FW16" s="160">
        <v>114799.67999999999</v>
      </c>
      <c r="FX16" s="1">
        <f t="shared" si="71"/>
        <v>179087.50080000001</v>
      </c>
      <c r="FY16" s="57">
        <v>1.56</v>
      </c>
      <c r="FZ16" s="88"/>
      <c r="GA16" s="14">
        <f t="shared" si="2"/>
        <v>0</v>
      </c>
      <c r="GB16" s="160">
        <v>134380.82</v>
      </c>
      <c r="GC16" s="1">
        <f t="shared" si="72"/>
        <v>209634.07920000001</v>
      </c>
      <c r="GD16" s="57">
        <v>1.56</v>
      </c>
      <c r="GE16" s="88"/>
      <c r="GF16" s="32">
        <f t="shared" si="73"/>
        <v>0</v>
      </c>
      <c r="GG16" s="160">
        <v>101417.42</v>
      </c>
      <c r="GH16" s="1">
        <f t="shared" si="74"/>
        <v>158211.1752</v>
      </c>
      <c r="GI16" s="57">
        <v>1.56</v>
      </c>
      <c r="GJ16" s="108"/>
      <c r="GK16" s="32">
        <f t="shared" si="75"/>
        <v>0</v>
      </c>
      <c r="GL16" s="160">
        <v>107594.22</v>
      </c>
      <c r="GM16" s="1">
        <f t="shared" si="76"/>
        <v>167846.98320000002</v>
      </c>
      <c r="GN16" s="57">
        <v>1.56</v>
      </c>
      <c r="GO16" s="108"/>
      <c r="GP16" s="13">
        <f t="shared" si="77"/>
        <v>0</v>
      </c>
      <c r="GQ16" s="160">
        <v>113356.66</v>
      </c>
      <c r="GR16" s="1">
        <f t="shared" si="78"/>
        <v>176836.38960000002</v>
      </c>
      <c r="GS16" s="57">
        <v>1.56</v>
      </c>
      <c r="GT16" s="108"/>
      <c r="GU16" s="32">
        <f t="shared" si="79"/>
        <v>0</v>
      </c>
      <c r="GV16" s="160">
        <v>110897.97</v>
      </c>
      <c r="GW16" s="1">
        <f t="shared" si="80"/>
        <v>221795.94</v>
      </c>
      <c r="GX16" s="57">
        <v>2</v>
      </c>
      <c r="GY16" s="96"/>
      <c r="GZ16" s="32">
        <f t="shared" si="3"/>
        <v>0</v>
      </c>
      <c r="HA16" s="160">
        <v>91692.92</v>
      </c>
      <c r="HB16" s="1">
        <f t="shared" si="81"/>
        <v>275078.76</v>
      </c>
      <c r="HC16" s="57">
        <v>3</v>
      </c>
      <c r="HD16" s="96"/>
      <c r="HE16" s="32">
        <f t="shared" si="107"/>
        <v>0</v>
      </c>
      <c r="HF16" s="108">
        <v>86411.47</v>
      </c>
      <c r="HG16" s="1">
        <f t="shared" si="82"/>
        <v>432057.35</v>
      </c>
      <c r="HH16" s="57">
        <v>5</v>
      </c>
      <c r="HI16" s="96"/>
      <c r="HJ16" s="13">
        <f t="shared" si="83"/>
        <v>0</v>
      </c>
      <c r="HK16" s="108">
        <v>59234.33</v>
      </c>
      <c r="HL16" s="1">
        <f t="shared" si="84"/>
        <v>325788.815</v>
      </c>
      <c r="HM16" s="57">
        <v>5.5</v>
      </c>
      <c r="HN16" s="97"/>
      <c r="HO16" s="14">
        <f t="shared" si="85"/>
        <v>0</v>
      </c>
      <c r="HP16" s="108">
        <v>56199.22</v>
      </c>
      <c r="HQ16" s="1">
        <f t="shared" si="86"/>
        <v>280996.09999999998</v>
      </c>
      <c r="HR16" s="57">
        <v>5</v>
      </c>
      <c r="HS16" s="81"/>
      <c r="HT16" s="14">
        <f t="shared" si="87"/>
        <v>0</v>
      </c>
      <c r="HU16" s="108">
        <v>196596.72</v>
      </c>
      <c r="HV16" s="1">
        <f t="shared" si="88"/>
        <v>589790.16</v>
      </c>
      <c r="HW16" s="57">
        <v>3</v>
      </c>
      <c r="HX16" s="97"/>
      <c r="HY16" s="14">
        <f t="shared" si="89"/>
        <v>0</v>
      </c>
      <c r="HZ16" s="108">
        <v>282960.28000000003</v>
      </c>
      <c r="IA16" s="1">
        <f t="shared" si="90"/>
        <v>848880.84000000008</v>
      </c>
      <c r="IB16" s="57">
        <v>3</v>
      </c>
      <c r="IC16" s="97"/>
      <c r="ID16" s="14">
        <f t="shared" si="91"/>
        <v>0</v>
      </c>
      <c r="IE16" s="108">
        <v>407808.65</v>
      </c>
      <c r="IF16" s="1">
        <f t="shared" si="92"/>
        <v>611712.97500000009</v>
      </c>
      <c r="IG16" s="57">
        <v>1.5</v>
      </c>
      <c r="IH16" s="88"/>
      <c r="II16" s="32">
        <f t="shared" si="93"/>
        <v>0</v>
      </c>
      <c r="IJ16" s="108">
        <v>451329.31</v>
      </c>
      <c r="IK16" s="1">
        <f t="shared" si="94"/>
        <v>676993.96499999997</v>
      </c>
      <c r="IL16" s="57">
        <v>1.5</v>
      </c>
      <c r="IM16" s="88"/>
      <c r="IN16" s="32">
        <f t="shared" si="95"/>
        <v>0</v>
      </c>
      <c r="IO16" s="108">
        <v>564154.02</v>
      </c>
      <c r="IP16" s="1">
        <f t="shared" si="96"/>
        <v>846231.03</v>
      </c>
      <c r="IQ16" s="57">
        <v>1.5</v>
      </c>
      <c r="IR16" s="88"/>
      <c r="IS16" s="32">
        <f t="shared" si="97"/>
        <v>0</v>
      </c>
      <c r="IT16" s="108">
        <v>648668.38</v>
      </c>
      <c r="IU16" s="1">
        <f t="shared" si="98"/>
        <v>973002.57000000007</v>
      </c>
      <c r="IV16" s="57">
        <v>1.5</v>
      </c>
      <c r="IW16" s="88"/>
      <c r="IX16" s="32">
        <f t="shared" si="99"/>
        <v>0</v>
      </c>
      <c r="IY16" s="108">
        <v>142804.4</v>
      </c>
      <c r="IZ16" s="1">
        <f t="shared" si="100"/>
        <v>214206.59999999998</v>
      </c>
      <c r="JA16" s="57">
        <v>1.5</v>
      </c>
      <c r="JB16" s="88"/>
      <c r="JC16" s="14">
        <f t="shared" si="101"/>
        <v>0</v>
      </c>
      <c r="JD16" s="73">
        <f t="shared" si="102"/>
        <v>1244030.02</v>
      </c>
      <c r="JE16" s="73">
        <f t="shared" si="103"/>
        <v>1060345.99</v>
      </c>
      <c r="JF16" s="75">
        <f t="shared" si="104"/>
        <v>-183684.03000000003</v>
      </c>
      <c r="JG16" s="11">
        <f t="shared" si="105"/>
        <v>0.85234759045444897</v>
      </c>
    </row>
    <row r="17" spans="3:267" ht="16.5">
      <c r="C17" s="71" t="str">
        <f>"A11"</f>
        <v>A11</v>
      </c>
      <c r="D17" s="164">
        <v>98388.11</v>
      </c>
      <c r="E17" s="1">
        <f t="shared" si="4"/>
        <v>59032.865999999995</v>
      </c>
      <c r="F17" s="2">
        <v>0.6</v>
      </c>
      <c r="G17" s="108">
        <v>77264.78</v>
      </c>
      <c r="H17" s="171">
        <f t="shared" si="5"/>
        <v>0.78530607001191499</v>
      </c>
      <c r="I17" s="169">
        <v>95395.34</v>
      </c>
      <c r="J17" s="1">
        <f t="shared" si="6"/>
        <v>62006.970999999998</v>
      </c>
      <c r="K17" s="2">
        <v>0.65</v>
      </c>
      <c r="L17" s="108">
        <v>59840.46</v>
      </c>
      <c r="M17" s="14">
        <f t="shared" si="7"/>
        <v>0.62728913173326917</v>
      </c>
      <c r="N17" s="164">
        <v>79557.100000000006</v>
      </c>
      <c r="O17" s="1">
        <f t="shared" si="8"/>
        <v>51712.115000000005</v>
      </c>
      <c r="P17" s="2">
        <v>0.65</v>
      </c>
      <c r="Q17" s="108">
        <v>61322.84</v>
      </c>
      <c r="R17" s="13">
        <f t="shared" si="9"/>
        <v>0.77080285731883125</v>
      </c>
      <c r="S17" s="160">
        <v>92460.83</v>
      </c>
      <c r="T17" s="1">
        <f t="shared" si="10"/>
        <v>73968.664000000004</v>
      </c>
      <c r="U17" s="2">
        <v>0.8</v>
      </c>
      <c r="V17" s="108">
        <v>62052.79</v>
      </c>
      <c r="W17" s="13">
        <f t="shared" si="11"/>
        <v>0.67112516727353622</v>
      </c>
      <c r="X17" s="108">
        <v>84769.85</v>
      </c>
      <c r="Y17" s="1">
        <f t="shared" si="12"/>
        <v>63577.387500000004</v>
      </c>
      <c r="Z17" s="2">
        <v>0.75</v>
      </c>
      <c r="AA17" s="108">
        <v>70218.649999999994</v>
      </c>
      <c r="AB17" s="13">
        <f t="shared" si="13"/>
        <v>0.82834462960592703</v>
      </c>
      <c r="AC17" s="108">
        <v>120772.27</v>
      </c>
      <c r="AD17" s="1">
        <f t="shared" si="14"/>
        <v>105071.87490000001</v>
      </c>
      <c r="AE17" s="2">
        <v>0.87</v>
      </c>
      <c r="AF17" s="108">
        <v>83112.92</v>
      </c>
      <c r="AG17" s="13">
        <f t="shared" si="15"/>
        <v>0.6881788344294596</v>
      </c>
      <c r="AH17" s="108">
        <v>80065.55</v>
      </c>
      <c r="AI17" s="1">
        <f t="shared" si="16"/>
        <v>48039.33</v>
      </c>
      <c r="AJ17" s="2">
        <v>0.6</v>
      </c>
      <c r="AK17" s="108">
        <v>53103.64</v>
      </c>
      <c r="AL17" s="13">
        <f t="shared" si="17"/>
        <v>0.66325204785329017</v>
      </c>
      <c r="AM17" s="108">
        <v>78865.289999999994</v>
      </c>
      <c r="AN17" s="1">
        <f t="shared" si="18"/>
        <v>47319.173999999992</v>
      </c>
      <c r="AO17" s="2">
        <v>0.6</v>
      </c>
      <c r="AP17" s="108">
        <v>54956.81</v>
      </c>
      <c r="AQ17" s="13">
        <f t="shared" si="19"/>
        <v>0.69684407424356143</v>
      </c>
      <c r="AR17" s="160">
        <v>69599.149999999994</v>
      </c>
      <c r="AS17" s="1">
        <f t="shared" si="20"/>
        <v>52199.362499999996</v>
      </c>
      <c r="AT17" s="2">
        <v>0.75</v>
      </c>
      <c r="AU17" s="108">
        <v>58020.73</v>
      </c>
      <c r="AV17" s="13">
        <f t="shared" si="21"/>
        <v>0.83364135912579407</v>
      </c>
      <c r="AW17" s="160">
        <v>72896.36</v>
      </c>
      <c r="AX17" s="1">
        <f t="shared" si="22"/>
        <v>54672.270000000004</v>
      </c>
      <c r="AY17" s="2">
        <v>0.75</v>
      </c>
      <c r="AZ17" s="108">
        <v>59138.46</v>
      </c>
      <c r="BA17" s="60">
        <f t="shared" si="23"/>
        <v>0.81126766823473762</v>
      </c>
      <c r="BB17" s="160">
        <v>61806.21</v>
      </c>
      <c r="BC17" s="1">
        <f t="shared" si="24"/>
        <v>43264.346999999994</v>
      </c>
      <c r="BD17" s="2">
        <v>0.7</v>
      </c>
      <c r="BE17" s="108">
        <v>76704.600000000006</v>
      </c>
      <c r="BF17" s="17">
        <f t="shared" si="25"/>
        <v>1.2410500498250905</v>
      </c>
      <c r="BG17" s="160">
        <v>37452.550000000003</v>
      </c>
      <c r="BH17" s="1">
        <f t="shared" si="26"/>
        <v>28089.412500000002</v>
      </c>
      <c r="BI17" s="2">
        <v>0.75</v>
      </c>
      <c r="BJ17" s="115"/>
      <c r="BK17" s="60">
        <f t="shared" si="27"/>
        <v>0</v>
      </c>
      <c r="BL17" s="160">
        <v>41904.269999999997</v>
      </c>
      <c r="BM17" s="1">
        <f t="shared" si="28"/>
        <v>31428.202499999999</v>
      </c>
      <c r="BN17" s="2">
        <v>0.75</v>
      </c>
      <c r="BO17" s="115"/>
      <c r="BP17" s="60">
        <f t="shared" si="29"/>
        <v>0</v>
      </c>
      <c r="BQ17" s="160">
        <v>37767.4</v>
      </c>
      <c r="BR17" s="1">
        <f t="shared" si="30"/>
        <v>132185.9</v>
      </c>
      <c r="BS17" s="57">
        <v>3.5</v>
      </c>
      <c r="BT17" s="115"/>
      <c r="BU17" s="16">
        <f t="shared" si="31"/>
        <v>0</v>
      </c>
      <c r="BV17" s="160">
        <v>40277.279999999999</v>
      </c>
      <c r="BW17" s="1">
        <f t="shared" si="32"/>
        <v>140970.47999999998</v>
      </c>
      <c r="BX17" s="57">
        <v>3.5</v>
      </c>
      <c r="BY17" s="108"/>
      <c r="BZ17" s="14">
        <f t="shared" si="33"/>
        <v>0</v>
      </c>
      <c r="CA17" s="160">
        <v>27335.4</v>
      </c>
      <c r="CB17" s="1">
        <f t="shared" si="34"/>
        <v>136677</v>
      </c>
      <c r="CC17" s="57">
        <v>5</v>
      </c>
      <c r="CD17" s="115"/>
      <c r="CE17" s="16">
        <f t="shared" si="35"/>
        <v>0</v>
      </c>
      <c r="CF17" s="160">
        <v>64676.93</v>
      </c>
      <c r="CG17" s="1">
        <f t="shared" si="36"/>
        <v>194030.79</v>
      </c>
      <c r="CH17" s="57">
        <v>3</v>
      </c>
      <c r="CI17" s="115"/>
      <c r="CJ17" s="18">
        <f t="shared" si="37"/>
        <v>0</v>
      </c>
      <c r="CK17" s="160">
        <v>6857.75</v>
      </c>
      <c r="CL17" s="1">
        <f t="shared" si="38"/>
        <v>44575.375</v>
      </c>
      <c r="CM17" s="57">
        <v>6.5</v>
      </c>
      <c r="CN17" s="115"/>
      <c r="CO17" s="16">
        <f t="shared" si="39"/>
        <v>0</v>
      </c>
      <c r="CP17" s="160">
        <v>17498.7</v>
      </c>
      <c r="CQ17" s="1">
        <f t="shared" si="40"/>
        <v>113741.55</v>
      </c>
      <c r="CR17" s="57">
        <v>6.5</v>
      </c>
      <c r="CS17" s="116"/>
      <c r="CT17" s="16">
        <f t="shared" si="41"/>
        <v>0</v>
      </c>
      <c r="CU17" s="160">
        <v>31695.59</v>
      </c>
      <c r="CV17" s="1">
        <f t="shared" si="42"/>
        <v>206021.33499999999</v>
      </c>
      <c r="CW17" s="57">
        <v>6.5</v>
      </c>
      <c r="CX17" s="116"/>
      <c r="CY17" s="130">
        <f t="shared" si="43"/>
        <v>0</v>
      </c>
      <c r="CZ17" s="160">
        <v>41433.85</v>
      </c>
      <c r="DA17" s="1">
        <f t="shared" si="44"/>
        <v>269320.02499999997</v>
      </c>
      <c r="DB17" s="57">
        <v>6.5</v>
      </c>
      <c r="DC17" s="116"/>
      <c r="DD17" s="18">
        <f t="shared" si="45"/>
        <v>0</v>
      </c>
      <c r="DE17" s="160">
        <v>37544.04</v>
      </c>
      <c r="DF17" s="1">
        <f t="shared" si="46"/>
        <v>168948.18</v>
      </c>
      <c r="DG17" s="57">
        <v>4.5</v>
      </c>
      <c r="DH17" s="116"/>
      <c r="DI17" s="16">
        <f t="shared" si="47"/>
        <v>0</v>
      </c>
      <c r="DJ17" s="160">
        <v>40426.43</v>
      </c>
      <c r="DK17" s="1">
        <f t="shared" si="48"/>
        <v>121279.29000000001</v>
      </c>
      <c r="DL17" s="57">
        <v>3</v>
      </c>
      <c r="DM17" s="88"/>
      <c r="DN17" s="16">
        <f t="shared" si="106"/>
        <v>0</v>
      </c>
      <c r="DO17" s="160">
        <v>53996.89</v>
      </c>
      <c r="DP17" s="1">
        <f t="shared" si="49"/>
        <v>134992.22500000001</v>
      </c>
      <c r="DQ17" s="57">
        <v>2.5</v>
      </c>
      <c r="DR17" s="88"/>
      <c r="DS17" s="16">
        <f t="shared" si="50"/>
        <v>0</v>
      </c>
      <c r="DT17" s="160">
        <v>51959.040000000001</v>
      </c>
      <c r="DU17" s="1">
        <f t="shared" si="51"/>
        <v>129897.60000000001</v>
      </c>
      <c r="DV17" s="57">
        <v>2.5</v>
      </c>
      <c r="DW17" s="88"/>
      <c r="DX17" s="16">
        <f t="shared" si="0"/>
        <v>0</v>
      </c>
      <c r="DY17" s="160">
        <v>59383.35</v>
      </c>
      <c r="DZ17" s="1">
        <f t="shared" si="52"/>
        <v>148458.375</v>
      </c>
      <c r="EA17" s="57">
        <v>2.5</v>
      </c>
      <c r="EB17" s="232"/>
      <c r="EC17" s="18">
        <f t="shared" si="53"/>
        <v>0</v>
      </c>
      <c r="ED17" s="160">
        <v>51331.21</v>
      </c>
      <c r="EE17" s="1">
        <f t="shared" si="54"/>
        <v>102662.42</v>
      </c>
      <c r="EF17" s="57">
        <v>2</v>
      </c>
      <c r="EG17" s="232"/>
      <c r="EH17" s="16">
        <f t="shared" si="55"/>
        <v>0</v>
      </c>
      <c r="EI17" s="160">
        <v>78810.990000000005</v>
      </c>
      <c r="EJ17" s="1">
        <f t="shared" si="56"/>
        <v>141859.78200000001</v>
      </c>
      <c r="EK17" s="57">
        <v>1.8</v>
      </c>
      <c r="EL17" s="232"/>
      <c r="EM17" s="16">
        <f t="shared" si="57"/>
        <v>0</v>
      </c>
      <c r="EN17" s="160">
        <v>61220.160000000003</v>
      </c>
      <c r="EO17" s="1">
        <f t="shared" si="58"/>
        <v>110196.28800000002</v>
      </c>
      <c r="EP17" s="57">
        <v>1.8</v>
      </c>
      <c r="EQ17" s="232"/>
      <c r="ER17" s="16">
        <f t="shared" si="59"/>
        <v>0</v>
      </c>
      <c r="ES17" s="160">
        <v>62741.75</v>
      </c>
      <c r="ET17" s="1">
        <f t="shared" si="60"/>
        <v>112935.15000000001</v>
      </c>
      <c r="EU17" s="57">
        <v>1.8</v>
      </c>
      <c r="EV17" s="232"/>
      <c r="EW17" s="18">
        <f t="shared" si="61"/>
        <v>0</v>
      </c>
      <c r="EX17" s="160">
        <v>63198.16</v>
      </c>
      <c r="EY17" s="1">
        <f t="shared" si="62"/>
        <v>113756.68800000001</v>
      </c>
      <c r="EZ17" s="57">
        <v>1.8</v>
      </c>
      <c r="FA17" s="232"/>
      <c r="FB17" s="32">
        <f t="shared" si="1"/>
        <v>0</v>
      </c>
      <c r="FC17" s="160">
        <v>63471.19</v>
      </c>
      <c r="FD17" s="1">
        <f t="shared" si="63"/>
        <v>114248.14200000001</v>
      </c>
      <c r="FE17" s="57">
        <v>1.8</v>
      </c>
      <c r="FF17" s="232"/>
      <c r="FG17" s="14">
        <f t="shared" si="64"/>
        <v>0</v>
      </c>
      <c r="FH17" s="160">
        <v>74090.44</v>
      </c>
      <c r="FI17" s="1">
        <f t="shared" si="65"/>
        <v>133362.79200000002</v>
      </c>
      <c r="FJ17" s="57">
        <v>1.8</v>
      </c>
      <c r="FK17" s="232"/>
      <c r="FL17" s="234">
        <f t="shared" si="66"/>
        <v>0</v>
      </c>
      <c r="FM17" s="160">
        <v>73191.23</v>
      </c>
      <c r="FN17" s="1">
        <f t="shared" si="67"/>
        <v>131744.21400000001</v>
      </c>
      <c r="FO17" s="57">
        <v>1.8</v>
      </c>
      <c r="FP17" s="232"/>
      <c r="FQ17" s="13">
        <f t="shared" si="68"/>
        <v>0</v>
      </c>
      <c r="FR17" s="160">
        <v>74928.070000000007</v>
      </c>
      <c r="FS17" s="1">
        <f t="shared" si="69"/>
        <v>116887.78920000001</v>
      </c>
      <c r="FT17" s="57">
        <v>1.56</v>
      </c>
      <c r="FU17" s="88"/>
      <c r="FV17" s="31">
        <f t="shared" si="70"/>
        <v>0</v>
      </c>
      <c r="FW17" s="160">
        <v>66745.16</v>
      </c>
      <c r="FX17" s="1">
        <f t="shared" si="71"/>
        <v>104122.44960000001</v>
      </c>
      <c r="FY17" s="57">
        <v>1.56</v>
      </c>
      <c r="FZ17" s="88"/>
      <c r="GA17" s="14">
        <f t="shared" si="2"/>
        <v>0</v>
      </c>
      <c r="GB17" s="160">
        <v>59449.15</v>
      </c>
      <c r="GC17" s="1">
        <f t="shared" si="72"/>
        <v>92740.673999999999</v>
      </c>
      <c r="GD17" s="57">
        <v>1.56</v>
      </c>
      <c r="GE17" s="88"/>
      <c r="GF17" s="32">
        <f t="shared" si="73"/>
        <v>0</v>
      </c>
      <c r="GG17" s="160">
        <v>52360.71</v>
      </c>
      <c r="GH17" s="1">
        <f t="shared" si="74"/>
        <v>81682.707599999994</v>
      </c>
      <c r="GI17" s="57">
        <v>1.56</v>
      </c>
      <c r="GJ17" s="108"/>
      <c r="GK17" s="32">
        <f t="shared" si="75"/>
        <v>0</v>
      </c>
      <c r="GL17" s="160">
        <v>45475.55</v>
      </c>
      <c r="GM17" s="1">
        <f t="shared" si="76"/>
        <v>70941.858000000007</v>
      </c>
      <c r="GN17" s="57">
        <v>1.56</v>
      </c>
      <c r="GO17" s="108"/>
      <c r="GP17" s="13">
        <f t="shared" si="77"/>
        <v>0</v>
      </c>
      <c r="GQ17" s="160">
        <v>48055.58</v>
      </c>
      <c r="GR17" s="1">
        <f t="shared" si="78"/>
        <v>74966.704800000007</v>
      </c>
      <c r="GS17" s="57">
        <v>1.56</v>
      </c>
      <c r="GT17" s="108"/>
      <c r="GU17" s="32">
        <f t="shared" si="79"/>
        <v>0</v>
      </c>
      <c r="GV17" s="160">
        <v>56783.4</v>
      </c>
      <c r="GW17" s="1">
        <f t="shared" si="80"/>
        <v>113566.8</v>
      </c>
      <c r="GX17" s="57">
        <v>2</v>
      </c>
      <c r="GY17" s="96"/>
      <c r="GZ17" s="32">
        <f t="shared" si="3"/>
        <v>0</v>
      </c>
      <c r="HA17" s="160">
        <v>48449.919999999998</v>
      </c>
      <c r="HB17" s="1">
        <f t="shared" si="81"/>
        <v>145349.76000000001</v>
      </c>
      <c r="HC17" s="57">
        <v>3</v>
      </c>
      <c r="HD17" s="96"/>
      <c r="HE17" s="32">
        <f t="shared" si="107"/>
        <v>0</v>
      </c>
      <c r="HF17" s="108">
        <v>6970.77</v>
      </c>
      <c r="HG17" s="1">
        <f t="shared" si="82"/>
        <v>34853.850000000006</v>
      </c>
      <c r="HH17" s="57">
        <v>5</v>
      </c>
      <c r="HI17" s="96"/>
      <c r="HJ17" s="13">
        <f t="shared" si="83"/>
        <v>0</v>
      </c>
      <c r="HL17" s="1">
        <f t="shared" si="84"/>
        <v>0</v>
      </c>
      <c r="HM17" s="57">
        <v>5.5</v>
      </c>
      <c r="HN17" s="97"/>
      <c r="HO17" s="14" t="e">
        <f t="shared" si="85"/>
        <v>#DIV/0!</v>
      </c>
      <c r="HQ17" s="1">
        <f t="shared" si="86"/>
        <v>0</v>
      </c>
      <c r="HR17" s="57">
        <v>5</v>
      </c>
      <c r="HS17" s="81"/>
      <c r="HT17" s="14" t="e">
        <f t="shared" si="87"/>
        <v>#DIV/0!</v>
      </c>
      <c r="HU17" s="108">
        <v>30108.57</v>
      </c>
      <c r="HV17" s="1">
        <f t="shared" si="88"/>
        <v>90325.709999999992</v>
      </c>
      <c r="HW17" s="57">
        <v>3</v>
      </c>
      <c r="HX17" s="97"/>
      <c r="HY17" s="14">
        <f t="shared" si="89"/>
        <v>0</v>
      </c>
      <c r="HZ17" s="108">
        <v>118507.81</v>
      </c>
      <c r="IA17" s="1">
        <f t="shared" si="90"/>
        <v>355523.43</v>
      </c>
      <c r="IB17" s="57">
        <v>3</v>
      </c>
      <c r="IC17" s="97"/>
      <c r="ID17" s="14">
        <f t="shared" si="91"/>
        <v>0</v>
      </c>
      <c r="IE17" s="108">
        <v>151070.99</v>
      </c>
      <c r="IF17" s="1">
        <f t="shared" si="92"/>
        <v>226606.48499999999</v>
      </c>
      <c r="IG17" s="57">
        <v>1.5</v>
      </c>
      <c r="IH17" s="88"/>
      <c r="II17" s="32">
        <f t="shared" si="93"/>
        <v>0</v>
      </c>
      <c r="IJ17" s="108">
        <v>168703.73</v>
      </c>
      <c r="IK17" s="1">
        <f t="shared" si="94"/>
        <v>253055.59500000003</v>
      </c>
      <c r="IL17" s="57">
        <v>1.5</v>
      </c>
      <c r="IM17" s="88"/>
      <c r="IN17" s="32">
        <f t="shared" si="95"/>
        <v>0</v>
      </c>
      <c r="IO17" s="108">
        <v>260653.15</v>
      </c>
      <c r="IP17" s="1">
        <f t="shared" si="96"/>
        <v>390979.72499999998</v>
      </c>
      <c r="IQ17" s="57">
        <v>1.5</v>
      </c>
      <c r="IR17" s="88"/>
      <c r="IS17" s="32">
        <f t="shared" si="97"/>
        <v>0</v>
      </c>
      <c r="IT17" s="108">
        <v>355690.09</v>
      </c>
      <c r="IU17" s="1">
        <f t="shared" si="98"/>
        <v>533535.13500000001</v>
      </c>
      <c r="IV17" s="57">
        <v>1.5</v>
      </c>
      <c r="IW17" s="88"/>
      <c r="IX17" s="32">
        <f t="shared" si="99"/>
        <v>0</v>
      </c>
      <c r="IY17" s="108">
        <v>91946.7</v>
      </c>
      <c r="IZ17" s="1">
        <f t="shared" si="100"/>
        <v>137920.04999999999</v>
      </c>
      <c r="JA17" s="57">
        <v>1.5</v>
      </c>
      <c r="JB17" s="88"/>
      <c r="JC17" s="14">
        <f t="shared" si="101"/>
        <v>0</v>
      </c>
      <c r="JD17" s="73">
        <f t="shared" si="102"/>
        <v>934576.06000000017</v>
      </c>
      <c r="JE17" s="73">
        <f t="shared" si="103"/>
        <v>715736.67999999993</v>
      </c>
      <c r="JF17" s="75">
        <f t="shared" si="104"/>
        <v>-218839.38000000024</v>
      </c>
      <c r="JG17" s="11">
        <f t="shared" si="105"/>
        <v>0.76584101672794802</v>
      </c>
    </row>
    <row r="18" spans="3:267" ht="16.5">
      <c r="C18" s="71" t="str">
        <f>"A12"</f>
        <v>A12</v>
      </c>
      <c r="D18" s="164">
        <v>129041.01</v>
      </c>
      <c r="E18" s="1">
        <f t="shared" si="4"/>
        <v>77424.606</v>
      </c>
      <c r="F18" s="2">
        <v>0.6</v>
      </c>
      <c r="G18" s="108">
        <v>69323.11</v>
      </c>
      <c r="H18" s="171">
        <f t="shared" si="5"/>
        <v>0.53721766436887008</v>
      </c>
      <c r="I18" s="169">
        <v>127681.9</v>
      </c>
      <c r="J18" s="1">
        <f t="shared" si="6"/>
        <v>82993.235000000001</v>
      </c>
      <c r="K18" s="2">
        <v>0.65</v>
      </c>
      <c r="L18" s="108">
        <v>46577.63</v>
      </c>
      <c r="M18" s="14">
        <f t="shared" si="7"/>
        <v>0.36479430522258832</v>
      </c>
      <c r="N18" s="164">
        <v>109956.04</v>
      </c>
      <c r="O18" s="1">
        <f t="shared" si="8"/>
        <v>54978.02</v>
      </c>
      <c r="P18" s="2">
        <v>0.5</v>
      </c>
      <c r="Q18" s="108">
        <v>54813.97</v>
      </c>
      <c r="R18" s="13">
        <f t="shared" si="9"/>
        <v>0.49850804012221617</v>
      </c>
      <c r="S18" s="160">
        <v>112999.31</v>
      </c>
      <c r="T18" s="1">
        <f t="shared" si="10"/>
        <v>67799.585999999996</v>
      </c>
      <c r="U18" s="2">
        <v>0.6</v>
      </c>
      <c r="V18" s="108">
        <v>62325.1</v>
      </c>
      <c r="W18" s="13">
        <f t="shared" si="11"/>
        <v>0.55155292541166845</v>
      </c>
      <c r="X18" s="108">
        <v>132406.76</v>
      </c>
      <c r="Y18" s="1">
        <f t="shared" si="12"/>
        <v>86064.394000000015</v>
      </c>
      <c r="Z18" s="2">
        <v>0.65</v>
      </c>
      <c r="AA18" s="108">
        <v>99709.04</v>
      </c>
      <c r="AB18" s="13">
        <f t="shared" si="13"/>
        <v>0.75305097715554692</v>
      </c>
      <c r="AC18" s="108">
        <v>178445.92</v>
      </c>
      <c r="AD18" s="1">
        <f t="shared" si="14"/>
        <v>142756.736</v>
      </c>
      <c r="AE18" s="2">
        <v>0.8</v>
      </c>
      <c r="AF18" s="108">
        <v>114111.83</v>
      </c>
      <c r="AG18" s="13">
        <f t="shared" si="15"/>
        <v>0.6394757022183527</v>
      </c>
      <c r="AH18" s="108">
        <v>111066.6</v>
      </c>
      <c r="AI18" s="1">
        <f t="shared" si="16"/>
        <v>66639.960000000006</v>
      </c>
      <c r="AJ18" s="2">
        <v>0.6</v>
      </c>
      <c r="AK18" s="108">
        <v>71546.34</v>
      </c>
      <c r="AL18" s="13">
        <f t="shared" si="17"/>
        <v>0.64417511655169057</v>
      </c>
      <c r="AM18" s="108">
        <v>119330.4</v>
      </c>
      <c r="AN18" s="1">
        <f t="shared" si="18"/>
        <v>71598.239999999991</v>
      </c>
      <c r="AO18" s="2">
        <v>0.6</v>
      </c>
      <c r="AP18" s="108">
        <v>88215.03</v>
      </c>
      <c r="AQ18" s="13">
        <f t="shared" si="19"/>
        <v>0.73925026648699743</v>
      </c>
      <c r="AR18" s="160">
        <v>112587.03</v>
      </c>
      <c r="AS18" s="1">
        <f t="shared" si="20"/>
        <v>84440.272499999992</v>
      </c>
      <c r="AT18" s="2">
        <v>0.75</v>
      </c>
      <c r="AU18" s="108">
        <v>85413.4</v>
      </c>
      <c r="AV18" s="13">
        <f t="shared" si="21"/>
        <v>0.75864333573769549</v>
      </c>
      <c r="AW18" s="160">
        <v>123762.6</v>
      </c>
      <c r="AX18" s="1">
        <f t="shared" si="22"/>
        <v>92821.950000000012</v>
      </c>
      <c r="AY18" s="2">
        <v>0.75</v>
      </c>
      <c r="AZ18" s="108">
        <v>71795.19</v>
      </c>
      <c r="BA18" s="60">
        <f t="shared" si="23"/>
        <v>0.58010408637181188</v>
      </c>
      <c r="BB18" s="160">
        <v>76165.77</v>
      </c>
      <c r="BC18" s="1">
        <f t="shared" si="24"/>
        <v>53316.038999999997</v>
      </c>
      <c r="BD18" s="2">
        <v>0.7</v>
      </c>
      <c r="BE18" s="108">
        <v>93270.93</v>
      </c>
      <c r="BF18" s="17">
        <f t="shared" si="25"/>
        <v>1.2245780486431108</v>
      </c>
      <c r="BG18" s="160">
        <v>31824.33</v>
      </c>
      <c r="BH18" s="1">
        <f t="shared" si="26"/>
        <v>23868.247500000001</v>
      </c>
      <c r="BI18" s="2">
        <v>0.75</v>
      </c>
      <c r="BJ18" s="115"/>
      <c r="BK18" s="60">
        <f t="shared" si="27"/>
        <v>0</v>
      </c>
      <c r="BL18" s="160">
        <v>27960.78</v>
      </c>
      <c r="BM18" s="1">
        <f t="shared" si="28"/>
        <v>20970.584999999999</v>
      </c>
      <c r="BN18" s="2">
        <v>0.75</v>
      </c>
      <c r="BO18" s="115"/>
      <c r="BP18" s="60">
        <f t="shared" si="29"/>
        <v>0</v>
      </c>
      <c r="BQ18" s="160"/>
      <c r="BR18" s="1">
        <f t="shared" si="30"/>
        <v>0</v>
      </c>
      <c r="BS18" s="57">
        <v>3.5</v>
      </c>
      <c r="BT18" s="115"/>
      <c r="BU18" s="16" t="e">
        <f t="shared" si="31"/>
        <v>#DIV/0!</v>
      </c>
      <c r="BV18" s="160"/>
      <c r="BW18" s="1">
        <f t="shared" si="32"/>
        <v>0</v>
      </c>
      <c r="BX18" s="57">
        <v>3.5</v>
      </c>
      <c r="BZ18" s="14" t="e">
        <f t="shared" si="33"/>
        <v>#DIV/0!</v>
      </c>
      <c r="CA18" s="160"/>
      <c r="CB18" s="1">
        <f t="shared" si="34"/>
        <v>0</v>
      </c>
      <c r="CC18" s="57">
        <v>5</v>
      </c>
      <c r="CD18" s="115"/>
      <c r="CE18" s="16" t="e">
        <f t="shared" si="35"/>
        <v>#DIV/0!</v>
      </c>
      <c r="CF18" s="160"/>
      <c r="CG18" s="1">
        <f t="shared" si="36"/>
        <v>0</v>
      </c>
      <c r="CH18" s="57">
        <v>3</v>
      </c>
      <c r="CI18" s="115"/>
      <c r="CJ18" s="18" t="e">
        <f t="shared" si="37"/>
        <v>#DIV/0!</v>
      </c>
      <c r="CK18" s="160"/>
      <c r="CL18" s="1">
        <f t="shared" si="38"/>
        <v>0</v>
      </c>
      <c r="CM18" s="57">
        <v>6.5</v>
      </c>
      <c r="CN18" s="115"/>
      <c r="CO18" s="16" t="e">
        <f t="shared" si="39"/>
        <v>#DIV/0!</v>
      </c>
      <c r="CP18" s="160"/>
      <c r="CQ18" s="1">
        <f t="shared" si="40"/>
        <v>0</v>
      </c>
      <c r="CR18" s="57">
        <v>6.5</v>
      </c>
      <c r="CS18" s="95"/>
      <c r="CT18" s="16" t="e">
        <f t="shared" si="41"/>
        <v>#DIV/0!</v>
      </c>
      <c r="CU18" s="160"/>
      <c r="CV18" s="1">
        <f t="shared" si="42"/>
        <v>0</v>
      </c>
      <c r="CW18" s="57">
        <v>6.5</v>
      </c>
      <c r="CX18" s="132"/>
      <c r="CY18" s="130" t="e">
        <f t="shared" si="43"/>
        <v>#DIV/0!</v>
      </c>
      <c r="CZ18" s="160"/>
      <c r="DA18" s="1">
        <f t="shared" si="44"/>
        <v>0</v>
      </c>
      <c r="DB18" s="57">
        <v>6.5</v>
      </c>
      <c r="DC18" s="132"/>
      <c r="DD18" s="18" t="e">
        <f t="shared" si="45"/>
        <v>#DIV/0!</v>
      </c>
      <c r="DE18" s="357"/>
      <c r="DF18" s="1">
        <f t="shared" si="46"/>
        <v>0</v>
      </c>
      <c r="DG18" s="57">
        <v>4.5</v>
      </c>
      <c r="DH18" s="132"/>
      <c r="DI18" s="16" t="e">
        <f t="shared" si="47"/>
        <v>#DIV/0!</v>
      </c>
      <c r="DJ18" s="357"/>
      <c r="DK18" s="1">
        <f t="shared" si="48"/>
        <v>0</v>
      </c>
      <c r="DL18" s="57">
        <v>3</v>
      </c>
      <c r="DM18" s="233"/>
      <c r="DN18" s="16" t="e">
        <f t="shared" si="106"/>
        <v>#DIV/0!</v>
      </c>
      <c r="DO18" s="160">
        <v>48902.55</v>
      </c>
      <c r="DP18" s="1">
        <f t="shared" si="49"/>
        <v>122256.375</v>
      </c>
      <c r="DQ18" s="57">
        <v>2.5</v>
      </c>
      <c r="DR18" s="88"/>
      <c r="DS18" s="16">
        <f t="shared" si="50"/>
        <v>0</v>
      </c>
      <c r="DT18" s="160">
        <v>64424.4</v>
      </c>
      <c r="DU18" s="1">
        <f t="shared" si="51"/>
        <v>161061</v>
      </c>
      <c r="DV18" s="57">
        <v>2.5</v>
      </c>
      <c r="DW18" s="88"/>
      <c r="DX18" s="16">
        <f t="shared" si="0"/>
        <v>0</v>
      </c>
      <c r="DY18" s="160">
        <v>71019.31</v>
      </c>
      <c r="DZ18" s="1">
        <f t="shared" si="52"/>
        <v>177548.27499999999</v>
      </c>
      <c r="EA18" s="57">
        <v>2.5</v>
      </c>
      <c r="EB18" s="232"/>
      <c r="EC18" s="18">
        <f t="shared" si="53"/>
        <v>0</v>
      </c>
      <c r="ED18" s="160">
        <v>68422.05</v>
      </c>
      <c r="EE18" s="1">
        <f t="shared" si="54"/>
        <v>136844.1</v>
      </c>
      <c r="EF18" s="57">
        <v>2</v>
      </c>
      <c r="EG18" s="232"/>
      <c r="EH18" s="16">
        <f t="shared" si="55"/>
        <v>0</v>
      </c>
      <c r="EI18" s="160">
        <v>81017.210000000006</v>
      </c>
      <c r="EJ18" s="1">
        <f t="shared" si="56"/>
        <v>145830.978</v>
      </c>
      <c r="EK18" s="57">
        <v>1.8</v>
      </c>
      <c r="EL18" s="232"/>
      <c r="EM18" s="16">
        <f t="shared" si="57"/>
        <v>0</v>
      </c>
      <c r="EN18" s="160">
        <v>71369.23</v>
      </c>
      <c r="EO18" s="1">
        <f t="shared" si="58"/>
        <v>128464.614</v>
      </c>
      <c r="EP18" s="57">
        <v>1.8</v>
      </c>
      <c r="EQ18" s="232"/>
      <c r="ER18" s="16">
        <f t="shared" si="59"/>
        <v>0</v>
      </c>
      <c r="ES18" s="160">
        <v>60042.57</v>
      </c>
      <c r="ET18" s="1">
        <f t="shared" si="60"/>
        <v>108076.626</v>
      </c>
      <c r="EU18" s="57">
        <v>1.8</v>
      </c>
      <c r="EV18" s="232"/>
      <c r="EW18" s="18">
        <f t="shared" si="61"/>
        <v>0</v>
      </c>
      <c r="EX18" s="160">
        <v>76288.98</v>
      </c>
      <c r="EY18" s="1">
        <f t="shared" si="62"/>
        <v>137320.16399999999</v>
      </c>
      <c r="EZ18" s="57">
        <v>1.8</v>
      </c>
      <c r="FA18" s="232"/>
      <c r="FB18" s="32">
        <f t="shared" si="1"/>
        <v>0</v>
      </c>
      <c r="FC18" s="160">
        <v>63460.43</v>
      </c>
      <c r="FD18" s="1">
        <f t="shared" si="63"/>
        <v>114228.774</v>
      </c>
      <c r="FE18" s="57">
        <v>1.8</v>
      </c>
      <c r="FF18" s="232"/>
      <c r="FG18" s="14">
        <f t="shared" si="64"/>
        <v>0</v>
      </c>
      <c r="FH18" s="160">
        <v>64939.13</v>
      </c>
      <c r="FI18" s="1">
        <f t="shared" si="65"/>
        <v>116890.43399999999</v>
      </c>
      <c r="FJ18" s="57">
        <v>1.8</v>
      </c>
      <c r="FK18" s="232"/>
      <c r="FL18" s="234">
        <f t="shared" si="66"/>
        <v>0</v>
      </c>
      <c r="FM18" s="160">
        <v>51609.41</v>
      </c>
      <c r="FN18" s="1">
        <f t="shared" si="67"/>
        <v>92896.938000000009</v>
      </c>
      <c r="FO18" s="57">
        <v>1.8</v>
      </c>
      <c r="FP18" s="232"/>
      <c r="FQ18" s="13">
        <f t="shared" si="68"/>
        <v>0</v>
      </c>
      <c r="FR18" s="160">
        <v>62239.46</v>
      </c>
      <c r="FS18" s="1">
        <f t="shared" si="69"/>
        <v>97093.5576</v>
      </c>
      <c r="FT18" s="57">
        <v>1.56</v>
      </c>
      <c r="FU18" s="88"/>
      <c r="FV18" s="31">
        <f t="shared" si="70"/>
        <v>0</v>
      </c>
      <c r="FW18" s="160">
        <v>72016.509999999995</v>
      </c>
      <c r="FX18" s="1">
        <f t="shared" si="71"/>
        <v>112345.75559999999</v>
      </c>
      <c r="FY18" s="57">
        <v>1.56</v>
      </c>
      <c r="FZ18" s="88"/>
      <c r="GA18" s="14">
        <f t="shared" si="2"/>
        <v>0</v>
      </c>
      <c r="GB18" s="160">
        <v>74380.11</v>
      </c>
      <c r="GC18" s="1">
        <f t="shared" si="72"/>
        <v>116032.9716</v>
      </c>
      <c r="GD18" s="57">
        <v>1.56</v>
      </c>
      <c r="GE18" s="88"/>
      <c r="GF18" s="32">
        <f t="shared" si="73"/>
        <v>0</v>
      </c>
      <c r="GG18" s="160">
        <v>69486.63</v>
      </c>
      <c r="GH18" s="1">
        <f t="shared" si="74"/>
        <v>108399.14280000002</v>
      </c>
      <c r="GI18" s="57">
        <v>1.56</v>
      </c>
      <c r="GJ18" s="108"/>
      <c r="GK18" s="32">
        <f t="shared" si="75"/>
        <v>0</v>
      </c>
      <c r="GL18" s="160">
        <v>76912.47</v>
      </c>
      <c r="GM18" s="1">
        <f t="shared" si="76"/>
        <v>119983.4532</v>
      </c>
      <c r="GN18" s="57">
        <v>1.56</v>
      </c>
      <c r="GO18" s="108"/>
      <c r="GP18" s="13">
        <f t="shared" si="77"/>
        <v>0</v>
      </c>
      <c r="GQ18" s="160">
        <v>73808.399999999994</v>
      </c>
      <c r="GR18" s="1">
        <f t="shared" si="78"/>
        <v>115141.10399999999</v>
      </c>
      <c r="GS18" s="57">
        <v>1.56</v>
      </c>
      <c r="GT18" s="108"/>
      <c r="GU18" s="32">
        <f t="shared" si="79"/>
        <v>0</v>
      </c>
      <c r="GV18" s="160">
        <v>76971.929999999993</v>
      </c>
      <c r="GW18" s="1">
        <f t="shared" si="80"/>
        <v>153943.85999999999</v>
      </c>
      <c r="GX18" s="57">
        <v>2</v>
      </c>
      <c r="GY18" s="96"/>
      <c r="GZ18" s="32">
        <f t="shared" si="3"/>
        <v>0</v>
      </c>
      <c r="HA18" s="160">
        <v>30787.25</v>
      </c>
      <c r="HB18" s="1">
        <f t="shared" si="81"/>
        <v>92361.75</v>
      </c>
      <c r="HC18" s="57">
        <v>3</v>
      </c>
      <c r="HD18" s="96"/>
      <c r="HE18" s="32">
        <f t="shared" si="107"/>
        <v>0</v>
      </c>
      <c r="HG18" s="1">
        <f t="shared" si="82"/>
        <v>0</v>
      </c>
      <c r="HH18" s="57">
        <v>5</v>
      </c>
      <c r="HI18" s="96"/>
      <c r="HJ18" s="13" t="e">
        <f t="shared" si="83"/>
        <v>#DIV/0!</v>
      </c>
      <c r="HL18" s="1">
        <f t="shared" si="84"/>
        <v>0</v>
      </c>
      <c r="HM18" s="57">
        <v>5.5</v>
      </c>
      <c r="HN18" s="97"/>
      <c r="HO18" s="14" t="e">
        <f t="shared" si="85"/>
        <v>#DIV/0!</v>
      </c>
      <c r="HQ18" s="1">
        <f t="shared" si="86"/>
        <v>0</v>
      </c>
      <c r="HR18" s="57">
        <v>5</v>
      </c>
      <c r="HS18" s="81"/>
      <c r="HT18" s="14" t="e">
        <f t="shared" si="87"/>
        <v>#DIV/0!</v>
      </c>
      <c r="HU18">
        <v>396.97</v>
      </c>
      <c r="HV18" s="1">
        <f t="shared" si="88"/>
        <v>1190.9100000000001</v>
      </c>
      <c r="HW18" s="57">
        <v>3</v>
      </c>
      <c r="HX18" s="97"/>
      <c r="HY18" s="14">
        <f t="shared" si="89"/>
        <v>0</v>
      </c>
      <c r="HZ18" s="108">
        <v>109488.63</v>
      </c>
      <c r="IA18" s="1">
        <f t="shared" si="90"/>
        <v>328465.89</v>
      </c>
      <c r="IB18" s="57">
        <v>3</v>
      </c>
      <c r="IC18" s="97"/>
      <c r="ID18" s="14">
        <f t="shared" si="91"/>
        <v>0</v>
      </c>
      <c r="IE18" s="108">
        <v>166310.29999999999</v>
      </c>
      <c r="IF18" s="1">
        <f t="shared" si="92"/>
        <v>249465.44999999998</v>
      </c>
      <c r="IG18" s="57">
        <v>1.5</v>
      </c>
      <c r="IH18" s="88"/>
      <c r="II18" s="32">
        <f t="shared" si="93"/>
        <v>0</v>
      </c>
      <c r="IJ18" s="108">
        <v>284299.38</v>
      </c>
      <c r="IK18" s="1">
        <f t="shared" si="94"/>
        <v>426449.07</v>
      </c>
      <c r="IL18" s="57">
        <v>1.5</v>
      </c>
      <c r="IM18" s="88"/>
      <c r="IN18" s="32">
        <f t="shared" si="95"/>
        <v>0</v>
      </c>
      <c r="IO18" s="108">
        <v>303942.03999999998</v>
      </c>
      <c r="IP18" s="1">
        <f t="shared" si="96"/>
        <v>455913.05999999994</v>
      </c>
      <c r="IQ18" s="57">
        <v>1.5</v>
      </c>
      <c r="IR18" s="88"/>
      <c r="IS18" s="32">
        <f t="shared" si="97"/>
        <v>0</v>
      </c>
      <c r="IT18" s="108">
        <v>279599.92</v>
      </c>
      <c r="IU18" s="1">
        <f t="shared" si="98"/>
        <v>419399.88</v>
      </c>
      <c r="IV18" s="57">
        <v>1.5</v>
      </c>
      <c r="IW18" s="88"/>
      <c r="IX18" s="32">
        <f t="shared" si="99"/>
        <v>0</v>
      </c>
      <c r="IY18" s="108">
        <v>52641.95</v>
      </c>
      <c r="IZ18" s="1">
        <f t="shared" si="100"/>
        <v>78962.924999999988</v>
      </c>
      <c r="JA18" s="57">
        <v>1.5</v>
      </c>
      <c r="JB18" s="88"/>
      <c r="JC18" s="14">
        <f t="shared" si="101"/>
        <v>0</v>
      </c>
      <c r="JD18" s="73">
        <f t="shared" si="102"/>
        <v>1333443.3400000001</v>
      </c>
      <c r="JE18" s="73">
        <f t="shared" si="103"/>
        <v>857101.56999999983</v>
      </c>
      <c r="JF18" s="75">
        <f t="shared" si="104"/>
        <v>-476341.77000000025</v>
      </c>
      <c r="JG18" s="11">
        <f t="shared" si="105"/>
        <v>0.64277314550163023</v>
      </c>
    </row>
    <row r="19" spans="3:267" ht="16.5">
      <c r="C19" s="71" t="str">
        <f>"A14"</f>
        <v>A14</v>
      </c>
      <c r="D19" s="164">
        <v>77831.95</v>
      </c>
      <c r="E19" s="1">
        <f t="shared" si="4"/>
        <v>46699.17</v>
      </c>
      <c r="F19" s="2">
        <v>0.6</v>
      </c>
      <c r="G19" s="108">
        <v>46120.959999999999</v>
      </c>
      <c r="H19" s="171">
        <f t="shared" si="5"/>
        <v>0.59257104569524466</v>
      </c>
      <c r="I19" s="169">
        <v>73324.06</v>
      </c>
      <c r="J19" s="1">
        <f t="shared" si="6"/>
        <v>47660.639000000003</v>
      </c>
      <c r="K19" s="2">
        <v>0.65</v>
      </c>
      <c r="L19" s="108">
        <v>39205.96</v>
      </c>
      <c r="M19" s="14">
        <f t="shared" si="7"/>
        <v>0.53469434180267705</v>
      </c>
      <c r="N19" s="164">
        <v>59312.05</v>
      </c>
      <c r="O19" s="1">
        <f t="shared" si="8"/>
        <v>32621.627500000006</v>
      </c>
      <c r="P19" s="2">
        <v>0.55000000000000004</v>
      </c>
      <c r="Q19" s="108">
        <v>49639.95</v>
      </c>
      <c r="R19" s="13">
        <f t="shared" si="9"/>
        <v>0.83692858365205713</v>
      </c>
      <c r="S19" s="160">
        <v>60612.63</v>
      </c>
      <c r="T19" s="1">
        <f t="shared" si="10"/>
        <v>52126.861799999999</v>
      </c>
      <c r="U19" s="2">
        <v>0.86</v>
      </c>
      <c r="V19" s="108">
        <v>55744.51</v>
      </c>
      <c r="W19" s="13">
        <f t="shared" si="11"/>
        <v>0.91968472577414984</v>
      </c>
      <c r="X19" s="108">
        <v>68409.119999999995</v>
      </c>
      <c r="Y19" s="1">
        <f t="shared" si="12"/>
        <v>71829.576000000001</v>
      </c>
      <c r="Z19" s="2">
        <v>1.05</v>
      </c>
      <c r="AA19" s="108">
        <v>50662.84</v>
      </c>
      <c r="AB19" s="13">
        <f t="shared" si="13"/>
        <v>0.74058605051490212</v>
      </c>
      <c r="AC19" s="108">
        <v>112784.24</v>
      </c>
      <c r="AD19" s="1">
        <f t="shared" si="14"/>
        <v>90227.392000000007</v>
      </c>
      <c r="AE19" s="2">
        <v>0.8</v>
      </c>
      <c r="AF19" s="108">
        <v>63551.18</v>
      </c>
      <c r="AG19" s="13">
        <f t="shared" si="15"/>
        <v>0.56347571256409579</v>
      </c>
      <c r="AH19" s="108">
        <v>59928.800000000003</v>
      </c>
      <c r="AI19" s="1">
        <f t="shared" si="16"/>
        <v>35957.279999999999</v>
      </c>
      <c r="AJ19" s="2">
        <v>0.6</v>
      </c>
      <c r="AK19" s="108">
        <v>42953.89</v>
      </c>
      <c r="AL19" s="13">
        <f t="shared" si="17"/>
        <v>0.71674870846738126</v>
      </c>
      <c r="AM19" s="108">
        <v>56270.38</v>
      </c>
      <c r="AN19" s="1">
        <f t="shared" si="18"/>
        <v>33762.227999999996</v>
      </c>
      <c r="AO19" s="2">
        <v>0.6</v>
      </c>
      <c r="AP19" s="108">
        <v>37885.379999999997</v>
      </c>
      <c r="AQ19" s="13">
        <f t="shared" si="19"/>
        <v>0.67327393204026698</v>
      </c>
      <c r="AR19" s="160">
        <v>60191.82</v>
      </c>
      <c r="AS19" s="1">
        <f t="shared" si="20"/>
        <v>45143.864999999998</v>
      </c>
      <c r="AT19" s="2">
        <v>0.75</v>
      </c>
      <c r="AU19" s="108">
        <v>40620.49</v>
      </c>
      <c r="AV19" s="13">
        <f t="shared" si="21"/>
        <v>0.67485066907762548</v>
      </c>
      <c r="AW19" s="160">
        <v>54735.82</v>
      </c>
      <c r="AX19" s="1">
        <f t="shared" si="22"/>
        <v>41051.864999999998</v>
      </c>
      <c r="AY19" s="2">
        <v>0.75</v>
      </c>
      <c r="AZ19" s="108">
        <v>49769.22</v>
      </c>
      <c r="BA19" s="60">
        <f t="shared" si="23"/>
        <v>0.90926234411031026</v>
      </c>
      <c r="BB19" s="160">
        <v>46982.65</v>
      </c>
      <c r="BC19" s="1">
        <f t="shared" si="24"/>
        <v>32887.854999999996</v>
      </c>
      <c r="BD19" s="2">
        <v>0.7</v>
      </c>
      <c r="BE19" s="108">
        <v>54148.11</v>
      </c>
      <c r="BF19" s="17">
        <f t="shared" si="25"/>
        <v>1.1525128957178874</v>
      </c>
      <c r="BG19" s="160">
        <v>26232.67</v>
      </c>
      <c r="BH19" s="1">
        <f t="shared" si="26"/>
        <v>19674.502499999999</v>
      </c>
      <c r="BI19" s="2">
        <v>0.75</v>
      </c>
      <c r="BJ19" s="115"/>
      <c r="BK19" s="60">
        <f t="shared" si="27"/>
        <v>0</v>
      </c>
      <c r="BL19" s="160">
        <v>32494.83</v>
      </c>
      <c r="BM19" s="1">
        <f t="shared" si="28"/>
        <v>24371.122500000001</v>
      </c>
      <c r="BN19" s="2">
        <v>0.75</v>
      </c>
      <c r="BO19" s="115"/>
      <c r="BP19" s="60">
        <f t="shared" si="29"/>
        <v>0</v>
      </c>
      <c r="BQ19" s="160">
        <v>19170.47</v>
      </c>
      <c r="BR19" s="1">
        <f t="shared" si="30"/>
        <v>67096.645000000004</v>
      </c>
      <c r="BS19" s="57">
        <v>3.5</v>
      </c>
      <c r="BT19" s="115"/>
      <c r="BU19" s="16">
        <f t="shared" si="31"/>
        <v>0</v>
      </c>
      <c r="BV19" s="160">
        <v>23873.96</v>
      </c>
      <c r="BW19" s="1">
        <f t="shared" si="32"/>
        <v>83558.86</v>
      </c>
      <c r="BX19" s="57">
        <v>3.5</v>
      </c>
      <c r="BY19" s="108"/>
      <c r="BZ19" s="14">
        <f t="shared" si="33"/>
        <v>0</v>
      </c>
      <c r="CA19" s="160">
        <v>14829</v>
      </c>
      <c r="CB19" s="1">
        <f t="shared" si="34"/>
        <v>74145</v>
      </c>
      <c r="CC19" s="57">
        <v>5</v>
      </c>
      <c r="CD19" s="115"/>
      <c r="CE19" s="16">
        <f t="shared" si="35"/>
        <v>0</v>
      </c>
      <c r="CF19" s="160"/>
      <c r="CG19" s="1">
        <f t="shared" si="36"/>
        <v>0</v>
      </c>
      <c r="CH19" s="57">
        <v>3</v>
      </c>
      <c r="CI19" s="115"/>
      <c r="CJ19" s="18" t="e">
        <f t="shared" si="37"/>
        <v>#DIV/0!</v>
      </c>
      <c r="CK19" s="160"/>
      <c r="CL19" s="1">
        <f t="shared" si="38"/>
        <v>0</v>
      </c>
      <c r="CM19" s="57">
        <v>6.5</v>
      </c>
      <c r="CN19" s="115"/>
      <c r="CO19" s="16" t="e">
        <f t="shared" si="39"/>
        <v>#DIV/0!</v>
      </c>
      <c r="CP19" s="160"/>
      <c r="CQ19" s="1">
        <f t="shared" si="40"/>
        <v>0</v>
      </c>
      <c r="CR19" s="57">
        <v>6.5</v>
      </c>
      <c r="CS19" s="95"/>
      <c r="CT19" s="16" t="e">
        <f t="shared" si="41"/>
        <v>#DIV/0!</v>
      </c>
      <c r="CU19" s="160"/>
      <c r="CV19" s="1">
        <f t="shared" si="42"/>
        <v>0</v>
      </c>
      <c r="CW19" s="57">
        <v>6.5</v>
      </c>
      <c r="CX19" s="132"/>
      <c r="CY19" s="130" t="e">
        <f t="shared" si="43"/>
        <v>#DIV/0!</v>
      </c>
      <c r="CZ19" s="160"/>
      <c r="DA19" s="1">
        <f t="shared" si="44"/>
        <v>0</v>
      </c>
      <c r="DB19" s="57">
        <v>6.5</v>
      </c>
      <c r="DC19" s="132"/>
      <c r="DD19" s="18" t="e">
        <f t="shared" si="45"/>
        <v>#DIV/0!</v>
      </c>
      <c r="DE19" s="357"/>
      <c r="DF19" s="1">
        <f t="shared" si="46"/>
        <v>0</v>
      </c>
      <c r="DG19" s="57">
        <v>4.5</v>
      </c>
      <c r="DH19" s="132"/>
      <c r="DI19" s="16" t="e">
        <f t="shared" si="47"/>
        <v>#DIV/0!</v>
      </c>
      <c r="DJ19" s="357"/>
      <c r="DK19" s="1">
        <f t="shared" si="48"/>
        <v>0</v>
      </c>
      <c r="DL19" s="57">
        <v>3</v>
      </c>
      <c r="DM19" s="233"/>
      <c r="DN19" s="16" t="e">
        <f t="shared" si="106"/>
        <v>#DIV/0!</v>
      </c>
      <c r="DO19" s="160">
        <v>46058.57</v>
      </c>
      <c r="DP19" s="1">
        <f t="shared" si="49"/>
        <v>115146.425</v>
      </c>
      <c r="DQ19" s="57">
        <v>2.5</v>
      </c>
      <c r="DR19" s="88"/>
      <c r="DS19" s="16">
        <f t="shared" si="50"/>
        <v>0</v>
      </c>
      <c r="DT19" s="160">
        <v>51627.44</v>
      </c>
      <c r="DU19" s="1">
        <f t="shared" si="51"/>
        <v>129068.6</v>
      </c>
      <c r="DV19" s="57">
        <v>2.5</v>
      </c>
      <c r="DW19" s="88"/>
      <c r="DX19" s="16">
        <f t="shared" si="0"/>
        <v>0</v>
      </c>
      <c r="DY19" s="160">
        <v>45718.14</v>
      </c>
      <c r="DZ19" s="1">
        <f t="shared" si="52"/>
        <v>114295.35</v>
      </c>
      <c r="EA19" s="57">
        <v>2.5</v>
      </c>
      <c r="EB19" s="232"/>
      <c r="EC19" s="18">
        <f t="shared" si="53"/>
        <v>0</v>
      </c>
      <c r="ED19" s="160">
        <v>51484.71</v>
      </c>
      <c r="EE19" s="1">
        <f t="shared" si="54"/>
        <v>102969.42</v>
      </c>
      <c r="EF19" s="57">
        <v>2</v>
      </c>
      <c r="EG19" s="232"/>
      <c r="EH19" s="16">
        <f t="shared" si="55"/>
        <v>0</v>
      </c>
      <c r="EI19" s="160">
        <v>81525.86</v>
      </c>
      <c r="EJ19" s="1">
        <f t="shared" si="56"/>
        <v>146746.54800000001</v>
      </c>
      <c r="EK19" s="57">
        <v>1.8</v>
      </c>
      <c r="EL19" s="232"/>
      <c r="EM19" s="16">
        <f t="shared" si="57"/>
        <v>0</v>
      </c>
      <c r="EN19" s="160">
        <v>71788.92</v>
      </c>
      <c r="EO19" s="1">
        <f t="shared" si="58"/>
        <v>129220.056</v>
      </c>
      <c r="EP19" s="57">
        <v>1.8</v>
      </c>
      <c r="EQ19" s="232"/>
      <c r="ER19" s="16">
        <f t="shared" si="59"/>
        <v>0</v>
      </c>
      <c r="ES19" s="160">
        <v>65811.199999999997</v>
      </c>
      <c r="ET19" s="1">
        <f t="shared" si="60"/>
        <v>118460.16</v>
      </c>
      <c r="EU19" s="57">
        <v>1.8</v>
      </c>
      <c r="EV19" s="232"/>
      <c r="EW19" s="18">
        <f t="shared" si="61"/>
        <v>0</v>
      </c>
      <c r="EX19" s="160">
        <v>58018.14</v>
      </c>
      <c r="EY19" s="1">
        <f t="shared" si="62"/>
        <v>104432.652</v>
      </c>
      <c r="EZ19" s="57">
        <v>1.8</v>
      </c>
      <c r="FA19" s="232"/>
      <c r="FB19" s="32">
        <f t="shared" si="1"/>
        <v>0</v>
      </c>
      <c r="FC19" s="160">
        <v>61681.52</v>
      </c>
      <c r="FD19" s="1">
        <f t="shared" si="63"/>
        <v>111026.73599999999</v>
      </c>
      <c r="FE19" s="57">
        <v>1.8</v>
      </c>
      <c r="FF19" s="232"/>
      <c r="FG19" s="14">
        <f t="shared" si="64"/>
        <v>0</v>
      </c>
      <c r="FH19" s="160">
        <v>63507.4</v>
      </c>
      <c r="FI19" s="1">
        <f t="shared" si="65"/>
        <v>114313.32</v>
      </c>
      <c r="FJ19" s="57">
        <v>1.8</v>
      </c>
      <c r="FK19" s="232"/>
      <c r="FL19" s="234">
        <f t="shared" si="66"/>
        <v>0</v>
      </c>
      <c r="FM19" s="160">
        <v>57505.55</v>
      </c>
      <c r="FN19" s="1">
        <f t="shared" si="67"/>
        <v>103509.99</v>
      </c>
      <c r="FO19" s="57">
        <v>1.8</v>
      </c>
      <c r="FP19" s="232"/>
      <c r="FQ19" s="13">
        <f t="shared" si="68"/>
        <v>0</v>
      </c>
      <c r="FR19" s="160">
        <v>64451.28</v>
      </c>
      <c r="FS19" s="1">
        <f t="shared" si="69"/>
        <v>100543.99680000001</v>
      </c>
      <c r="FT19" s="57">
        <v>1.56</v>
      </c>
      <c r="FU19" s="88"/>
      <c r="FV19" s="31">
        <f t="shared" si="70"/>
        <v>0</v>
      </c>
      <c r="FW19" s="160">
        <v>55205.54</v>
      </c>
      <c r="FX19" s="1">
        <f t="shared" si="71"/>
        <v>86120.642400000012</v>
      </c>
      <c r="FY19" s="57">
        <v>1.56</v>
      </c>
      <c r="FZ19" s="88"/>
      <c r="GA19" s="14">
        <f t="shared" si="2"/>
        <v>0</v>
      </c>
      <c r="GB19" s="160">
        <v>53022.9</v>
      </c>
      <c r="GC19" s="1">
        <f t="shared" si="72"/>
        <v>82715.724000000002</v>
      </c>
      <c r="GD19" s="57">
        <v>1.56</v>
      </c>
      <c r="GE19" s="88"/>
      <c r="GF19" s="32">
        <f t="shared" si="73"/>
        <v>0</v>
      </c>
      <c r="GG19" s="160">
        <v>56335.3</v>
      </c>
      <c r="GH19" s="1">
        <f t="shared" si="74"/>
        <v>87883.068000000014</v>
      </c>
      <c r="GI19" s="57">
        <v>1.56</v>
      </c>
      <c r="GJ19" s="108"/>
      <c r="GK19" s="32">
        <f t="shared" si="75"/>
        <v>0</v>
      </c>
      <c r="GL19" s="160">
        <v>61617.43</v>
      </c>
      <c r="GM19" s="1">
        <f t="shared" si="76"/>
        <v>96123.190799999997</v>
      </c>
      <c r="GN19" s="57">
        <v>1.56</v>
      </c>
      <c r="GO19" s="108"/>
      <c r="GP19" s="13">
        <f t="shared" si="77"/>
        <v>0</v>
      </c>
      <c r="GQ19" s="160">
        <v>60946.69</v>
      </c>
      <c r="GR19" s="1">
        <f t="shared" si="78"/>
        <v>95076.8364</v>
      </c>
      <c r="GS19" s="57">
        <v>1.56</v>
      </c>
      <c r="GT19" s="108"/>
      <c r="GU19" s="32">
        <f t="shared" si="79"/>
        <v>0</v>
      </c>
      <c r="GV19" s="160">
        <v>60601.15</v>
      </c>
      <c r="GW19" s="1">
        <f t="shared" si="80"/>
        <v>121202.3</v>
      </c>
      <c r="GX19" s="57">
        <v>2</v>
      </c>
      <c r="GY19" s="96"/>
      <c r="GZ19" s="32">
        <f t="shared" si="3"/>
        <v>0</v>
      </c>
      <c r="HA19" s="160">
        <v>28132.58</v>
      </c>
      <c r="HB19" s="1">
        <f t="shared" si="81"/>
        <v>84397.74</v>
      </c>
      <c r="HC19" s="57">
        <v>3</v>
      </c>
      <c r="HD19" s="96"/>
      <c r="HE19" s="32">
        <f t="shared" si="107"/>
        <v>0</v>
      </c>
      <c r="HG19" s="1">
        <f t="shared" si="82"/>
        <v>0</v>
      </c>
      <c r="HH19" s="57">
        <v>5</v>
      </c>
      <c r="HI19" s="96"/>
      <c r="HJ19" s="13" t="e">
        <f t="shared" si="83"/>
        <v>#DIV/0!</v>
      </c>
      <c r="HL19" s="1">
        <f t="shared" si="84"/>
        <v>0</v>
      </c>
      <c r="HM19" s="57">
        <v>5.5</v>
      </c>
      <c r="HN19" s="97"/>
      <c r="HO19" s="14" t="e">
        <f t="shared" si="85"/>
        <v>#DIV/0!</v>
      </c>
      <c r="HQ19" s="1">
        <f t="shared" si="86"/>
        <v>0</v>
      </c>
      <c r="HR19" s="57">
        <v>5</v>
      </c>
      <c r="HS19" s="81"/>
      <c r="HT19" s="14" t="e">
        <f t="shared" si="87"/>
        <v>#DIV/0!</v>
      </c>
      <c r="HU19" s="108">
        <v>12243.55</v>
      </c>
      <c r="HV19" s="1">
        <f t="shared" si="88"/>
        <v>36730.649999999994</v>
      </c>
      <c r="HW19" s="57">
        <v>3</v>
      </c>
      <c r="HX19" s="97"/>
      <c r="HY19" s="14">
        <f t="shared" si="89"/>
        <v>0</v>
      </c>
      <c r="HZ19" s="108">
        <v>98405.31</v>
      </c>
      <c r="IA19" s="1">
        <f t="shared" si="90"/>
        <v>295215.93</v>
      </c>
      <c r="IB19" s="57">
        <v>3</v>
      </c>
      <c r="IC19" s="97"/>
      <c r="ID19" s="14">
        <f t="shared" si="91"/>
        <v>0</v>
      </c>
      <c r="IE19" s="108">
        <v>150489.54</v>
      </c>
      <c r="IF19" s="1">
        <f t="shared" si="92"/>
        <v>225734.31</v>
      </c>
      <c r="IG19" s="57">
        <v>1.5</v>
      </c>
      <c r="IH19" s="88"/>
      <c r="II19" s="32">
        <f t="shared" si="93"/>
        <v>0</v>
      </c>
      <c r="IJ19" s="108">
        <v>181927.19</v>
      </c>
      <c r="IK19" s="1">
        <f t="shared" si="94"/>
        <v>272890.78500000003</v>
      </c>
      <c r="IL19" s="57">
        <v>1.5</v>
      </c>
      <c r="IM19" s="88"/>
      <c r="IN19" s="32">
        <f t="shared" si="95"/>
        <v>0</v>
      </c>
      <c r="IO19" s="108">
        <v>272933.71000000002</v>
      </c>
      <c r="IP19" s="1">
        <f t="shared" si="96"/>
        <v>409400.56500000006</v>
      </c>
      <c r="IQ19" s="57">
        <v>1.5</v>
      </c>
      <c r="IR19" s="88"/>
      <c r="IS19" s="32">
        <f t="shared" si="97"/>
        <v>0</v>
      </c>
      <c r="IT19" s="108">
        <v>255990.16</v>
      </c>
      <c r="IU19" s="1">
        <f t="shared" si="98"/>
        <v>383985.24</v>
      </c>
      <c r="IV19" s="57">
        <v>1.5</v>
      </c>
      <c r="IW19" s="88"/>
      <c r="IX19" s="32">
        <f t="shared" si="99"/>
        <v>0</v>
      </c>
      <c r="IY19" s="108">
        <v>59547.58</v>
      </c>
      <c r="IZ19" s="1">
        <f t="shared" si="100"/>
        <v>89321.37</v>
      </c>
      <c r="JA19" s="57">
        <v>1.5</v>
      </c>
      <c r="JB19" s="88"/>
      <c r="JC19" s="14">
        <f t="shared" si="101"/>
        <v>0</v>
      </c>
      <c r="JD19" s="73">
        <f t="shared" si="102"/>
        <v>730383.5199999999</v>
      </c>
      <c r="JE19" s="73">
        <f t="shared" si="103"/>
        <v>530302.49</v>
      </c>
      <c r="JF19" s="75">
        <f t="shared" si="104"/>
        <v>-200081.02999999991</v>
      </c>
      <c r="JG19" s="11">
        <f t="shared" si="105"/>
        <v>0.72606031691405093</v>
      </c>
    </row>
    <row r="20" spans="3:267" ht="16.5">
      <c r="C20" s="71" t="str">
        <f>"A15"</f>
        <v>A15</v>
      </c>
      <c r="D20" s="164">
        <v>73853.5</v>
      </c>
      <c r="E20" s="1">
        <f t="shared" si="4"/>
        <v>44312.1</v>
      </c>
      <c r="F20" s="2">
        <v>0.6</v>
      </c>
      <c r="G20" s="108">
        <v>39206.94</v>
      </c>
      <c r="H20" s="171">
        <f t="shared" si="5"/>
        <v>0.53087450154698157</v>
      </c>
      <c r="I20" s="169">
        <v>59960.58</v>
      </c>
      <c r="J20" s="1">
        <f t="shared" si="6"/>
        <v>32978.319000000003</v>
      </c>
      <c r="K20" s="2">
        <v>0.55000000000000004</v>
      </c>
      <c r="L20" s="108">
        <v>39515.72</v>
      </c>
      <c r="M20" s="14">
        <f t="shared" si="7"/>
        <v>0.65902831493624647</v>
      </c>
      <c r="N20" s="164">
        <v>64052.73</v>
      </c>
      <c r="O20" s="1">
        <f t="shared" si="8"/>
        <v>44836.911</v>
      </c>
      <c r="P20" s="2">
        <v>0.7</v>
      </c>
      <c r="Q20" s="108">
        <v>34446.379999999997</v>
      </c>
      <c r="R20" s="13">
        <f t="shared" si="9"/>
        <v>0.53778160587378543</v>
      </c>
      <c r="S20" s="160">
        <v>60167.83</v>
      </c>
      <c r="T20" s="1">
        <f t="shared" si="10"/>
        <v>33693.984800000006</v>
      </c>
      <c r="U20" s="2">
        <v>0.56000000000000005</v>
      </c>
      <c r="V20" s="108">
        <v>35818.78</v>
      </c>
      <c r="W20" s="13">
        <f t="shared" si="11"/>
        <v>0.59531447286697892</v>
      </c>
      <c r="X20" s="108">
        <v>52765.23</v>
      </c>
      <c r="Y20" s="1">
        <f t="shared" si="12"/>
        <v>34297.399500000007</v>
      </c>
      <c r="Z20" s="2">
        <v>0.65</v>
      </c>
      <c r="AA20" s="108">
        <v>42184.89</v>
      </c>
      <c r="AB20" s="13">
        <f t="shared" si="13"/>
        <v>0.79948272754615102</v>
      </c>
      <c r="AC20" s="108">
        <v>87204.59</v>
      </c>
      <c r="AD20" s="1">
        <f t="shared" si="14"/>
        <v>74123.901499999993</v>
      </c>
      <c r="AE20" s="2">
        <v>0.85</v>
      </c>
      <c r="AF20" s="108">
        <v>50367.61</v>
      </c>
      <c r="AG20" s="13">
        <f t="shared" si="15"/>
        <v>0.57757980399884923</v>
      </c>
      <c r="AH20" s="108">
        <v>58309.26</v>
      </c>
      <c r="AI20" s="1">
        <f t="shared" si="16"/>
        <v>34985.555999999997</v>
      </c>
      <c r="AJ20" s="2">
        <v>0.6</v>
      </c>
      <c r="AK20" s="108">
        <v>31427.16</v>
      </c>
      <c r="AL20" s="13">
        <f t="shared" si="17"/>
        <v>0.53897374104902029</v>
      </c>
      <c r="AM20" s="108">
        <v>56362.63</v>
      </c>
      <c r="AN20" s="1">
        <f t="shared" si="18"/>
        <v>33817.577999999994</v>
      </c>
      <c r="AO20" s="2">
        <v>0.6</v>
      </c>
      <c r="AP20" s="108">
        <v>41290.86</v>
      </c>
      <c r="AQ20" s="13">
        <f t="shared" si="19"/>
        <v>0.7325928545208058</v>
      </c>
      <c r="AR20" s="160">
        <v>63714.46</v>
      </c>
      <c r="AS20" s="1">
        <f t="shared" si="20"/>
        <v>47785.845000000001</v>
      </c>
      <c r="AT20" s="2">
        <v>0.75</v>
      </c>
      <c r="AU20" s="108">
        <v>42105.33</v>
      </c>
      <c r="AV20" s="13">
        <f t="shared" si="21"/>
        <v>0.66084417885673052</v>
      </c>
      <c r="AW20" s="160">
        <v>67685.94</v>
      </c>
      <c r="AX20" s="1">
        <f t="shared" si="22"/>
        <v>50764.455000000002</v>
      </c>
      <c r="AY20" s="2">
        <v>0.75</v>
      </c>
      <c r="AZ20" s="108">
        <v>40564.69</v>
      </c>
      <c r="BA20" s="60">
        <f t="shared" si="23"/>
        <v>0.59930747803753637</v>
      </c>
      <c r="BB20" s="160">
        <v>49073.47</v>
      </c>
      <c r="BC20" s="1">
        <f t="shared" si="24"/>
        <v>34351.428999999996</v>
      </c>
      <c r="BD20" s="2">
        <v>0.7</v>
      </c>
      <c r="BE20" s="108">
        <v>63449.31</v>
      </c>
      <c r="BF20" s="17">
        <f t="shared" si="25"/>
        <v>1.292945251273244</v>
      </c>
      <c r="BG20" s="160">
        <v>37985.800000000003</v>
      </c>
      <c r="BH20" s="1">
        <f t="shared" si="26"/>
        <v>28489.350000000002</v>
      </c>
      <c r="BI20" s="2">
        <v>0.75</v>
      </c>
      <c r="BJ20" s="115"/>
      <c r="BK20" s="60">
        <f t="shared" si="27"/>
        <v>0</v>
      </c>
      <c r="BL20" s="160">
        <v>47332.56</v>
      </c>
      <c r="BM20" s="1">
        <f t="shared" si="28"/>
        <v>35499.42</v>
      </c>
      <c r="BN20" s="2">
        <v>0.75</v>
      </c>
      <c r="BO20" s="115"/>
      <c r="BP20" s="60">
        <f t="shared" si="29"/>
        <v>0</v>
      </c>
      <c r="BQ20" s="160">
        <v>36524.15</v>
      </c>
      <c r="BR20" s="1">
        <f t="shared" si="30"/>
        <v>127834.52500000001</v>
      </c>
      <c r="BS20" s="57">
        <v>3.5</v>
      </c>
      <c r="BT20" s="115"/>
      <c r="BU20" s="16">
        <f t="shared" si="31"/>
        <v>0</v>
      </c>
      <c r="BV20" s="160">
        <v>37359.97</v>
      </c>
      <c r="BW20" s="1">
        <f t="shared" si="32"/>
        <v>130759.895</v>
      </c>
      <c r="BX20" s="57">
        <v>3.5</v>
      </c>
      <c r="BY20" s="108"/>
      <c r="BZ20" s="14">
        <f t="shared" si="33"/>
        <v>0</v>
      </c>
      <c r="CA20" s="160">
        <v>28280.93</v>
      </c>
      <c r="CB20" s="1">
        <f t="shared" si="34"/>
        <v>141404.65</v>
      </c>
      <c r="CC20" s="57">
        <v>5</v>
      </c>
      <c r="CD20" s="115"/>
      <c r="CE20" s="16">
        <f t="shared" si="35"/>
        <v>0</v>
      </c>
      <c r="CF20" s="160">
        <v>36944.400000000001</v>
      </c>
      <c r="CG20" s="1">
        <f t="shared" si="36"/>
        <v>110833.20000000001</v>
      </c>
      <c r="CH20" s="57">
        <v>3</v>
      </c>
      <c r="CI20" s="115"/>
      <c r="CJ20" s="18">
        <f t="shared" si="37"/>
        <v>0</v>
      </c>
      <c r="CK20" s="160"/>
      <c r="CL20" s="1">
        <f t="shared" si="38"/>
        <v>0</v>
      </c>
      <c r="CM20" s="57">
        <v>6.5</v>
      </c>
      <c r="CN20" s="115"/>
      <c r="CO20" s="16" t="e">
        <f t="shared" si="39"/>
        <v>#DIV/0!</v>
      </c>
      <c r="CP20" s="160">
        <v>4091.71</v>
      </c>
      <c r="CQ20" s="1">
        <f t="shared" si="40"/>
        <v>26596.115000000002</v>
      </c>
      <c r="CR20" s="57">
        <v>6.5</v>
      </c>
      <c r="CS20" s="116"/>
      <c r="CT20" s="16">
        <f t="shared" si="41"/>
        <v>0</v>
      </c>
      <c r="CU20" s="160"/>
      <c r="CV20" s="1">
        <f t="shared" si="42"/>
        <v>0</v>
      </c>
      <c r="CW20" s="57">
        <v>6.5</v>
      </c>
      <c r="CX20" s="132"/>
      <c r="CY20" s="130" t="e">
        <f t="shared" si="43"/>
        <v>#DIV/0!</v>
      </c>
      <c r="CZ20" s="160"/>
      <c r="DA20" s="1">
        <f t="shared" si="44"/>
        <v>0</v>
      </c>
      <c r="DB20" s="57">
        <v>6.5</v>
      </c>
      <c r="DC20" s="132"/>
      <c r="DD20" s="18" t="e">
        <f t="shared" si="45"/>
        <v>#DIV/0!</v>
      </c>
      <c r="DE20" s="160">
        <v>31557.67</v>
      </c>
      <c r="DF20" s="1">
        <f t="shared" si="46"/>
        <v>142009.51499999998</v>
      </c>
      <c r="DG20" s="57">
        <v>4.5</v>
      </c>
      <c r="DH20" s="116"/>
      <c r="DI20" s="16">
        <f t="shared" si="47"/>
        <v>0</v>
      </c>
      <c r="DJ20" s="160">
        <v>39056.18</v>
      </c>
      <c r="DK20" s="1">
        <f t="shared" si="48"/>
        <v>117168.54000000001</v>
      </c>
      <c r="DL20" s="57">
        <v>3</v>
      </c>
      <c r="DM20" s="88"/>
      <c r="DN20" s="16">
        <f t="shared" si="106"/>
        <v>0</v>
      </c>
      <c r="DO20" s="160">
        <v>39871.25</v>
      </c>
      <c r="DP20" s="1">
        <f t="shared" si="49"/>
        <v>99678.125</v>
      </c>
      <c r="DQ20" s="57">
        <v>2.5</v>
      </c>
      <c r="DR20" s="88"/>
      <c r="DS20" s="16">
        <f t="shared" si="50"/>
        <v>0</v>
      </c>
      <c r="DT20" s="160">
        <v>41612.720000000001</v>
      </c>
      <c r="DU20" s="1">
        <f t="shared" si="51"/>
        <v>104031.8</v>
      </c>
      <c r="DV20" s="57">
        <v>2.5</v>
      </c>
      <c r="DW20" s="88"/>
      <c r="DX20" s="16">
        <f t="shared" si="0"/>
        <v>0</v>
      </c>
      <c r="DY20" s="160">
        <v>34703.07</v>
      </c>
      <c r="DZ20" s="1">
        <f t="shared" si="52"/>
        <v>86757.675000000003</v>
      </c>
      <c r="EA20" s="57">
        <v>2.5</v>
      </c>
      <c r="EB20" s="232"/>
      <c r="EC20" s="18">
        <f t="shared" si="53"/>
        <v>0</v>
      </c>
      <c r="ED20" s="160">
        <v>46963.48</v>
      </c>
      <c r="EE20" s="1">
        <f t="shared" si="54"/>
        <v>93926.96</v>
      </c>
      <c r="EF20" s="57">
        <v>2</v>
      </c>
      <c r="EG20" s="232"/>
      <c r="EH20" s="16">
        <f t="shared" si="55"/>
        <v>0</v>
      </c>
      <c r="EI20" s="160">
        <v>58483.49</v>
      </c>
      <c r="EJ20" s="1">
        <f t="shared" si="56"/>
        <v>105270.28199999999</v>
      </c>
      <c r="EK20" s="57">
        <v>1.8</v>
      </c>
      <c r="EL20" s="232"/>
      <c r="EM20" s="16">
        <f t="shared" si="57"/>
        <v>0</v>
      </c>
      <c r="EN20" s="160">
        <v>58345.919999999998</v>
      </c>
      <c r="EO20" s="1">
        <f t="shared" si="58"/>
        <v>105022.656</v>
      </c>
      <c r="EP20" s="57">
        <v>1.8</v>
      </c>
      <c r="EQ20" s="232"/>
      <c r="ER20" s="16">
        <f t="shared" si="59"/>
        <v>0</v>
      </c>
      <c r="ES20" s="160">
        <v>43535.12</v>
      </c>
      <c r="ET20" s="1">
        <f t="shared" si="60"/>
        <v>78363.216</v>
      </c>
      <c r="EU20" s="57">
        <v>1.8</v>
      </c>
      <c r="EV20" s="232"/>
      <c r="EW20" s="18">
        <f t="shared" si="61"/>
        <v>0</v>
      </c>
      <c r="EX20" s="160">
        <v>51424.62</v>
      </c>
      <c r="EY20" s="1">
        <f t="shared" si="62"/>
        <v>92564.316000000006</v>
      </c>
      <c r="EZ20" s="57">
        <v>1.8</v>
      </c>
      <c r="FA20" s="232"/>
      <c r="FB20" s="32">
        <f t="shared" si="1"/>
        <v>0</v>
      </c>
      <c r="FC20" s="160">
        <v>52168.12</v>
      </c>
      <c r="FD20" s="1">
        <f t="shared" si="63"/>
        <v>93902.616000000009</v>
      </c>
      <c r="FE20" s="57">
        <v>1.8</v>
      </c>
      <c r="FF20" s="232"/>
      <c r="FG20" s="14">
        <f t="shared" si="64"/>
        <v>0</v>
      </c>
      <c r="FH20" s="160">
        <v>51563.55</v>
      </c>
      <c r="FI20" s="1">
        <f t="shared" si="65"/>
        <v>92814.390000000014</v>
      </c>
      <c r="FJ20" s="57">
        <v>1.8</v>
      </c>
      <c r="FK20" s="232"/>
      <c r="FL20" s="234">
        <f t="shared" si="66"/>
        <v>0</v>
      </c>
      <c r="FM20" s="160">
        <v>40560.17</v>
      </c>
      <c r="FN20" s="1">
        <f t="shared" si="67"/>
        <v>73008.305999999997</v>
      </c>
      <c r="FO20" s="57">
        <v>1.8</v>
      </c>
      <c r="FP20" s="232"/>
      <c r="FQ20" s="13">
        <f t="shared" si="68"/>
        <v>0</v>
      </c>
      <c r="FR20" s="160">
        <v>51481.5</v>
      </c>
      <c r="FS20" s="1">
        <f t="shared" si="69"/>
        <v>80311.14</v>
      </c>
      <c r="FT20" s="57">
        <v>1.56</v>
      </c>
      <c r="FU20" s="88"/>
      <c r="FV20" s="31">
        <f t="shared" si="70"/>
        <v>0</v>
      </c>
      <c r="FW20" s="160">
        <v>42238.04</v>
      </c>
      <c r="FX20" s="1">
        <f t="shared" si="71"/>
        <v>65891.342400000009</v>
      </c>
      <c r="FY20" s="57">
        <v>1.56</v>
      </c>
      <c r="FZ20" s="88"/>
      <c r="GA20" s="14">
        <f t="shared" si="2"/>
        <v>0</v>
      </c>
      <c r="GB20" s="160">
        <v>53348.28</v>
      </c>
      <c r="GC20" s="1">
        <f t="shared" si="72"/>
        <v>83223.316800000001</v>
      </c>
      <c r="GD20" s="57">
        <v>1.56</v>
      </c>
      <c r="GE20" s="88"/>
      <c r="GF20" s="32">
        <f t="shared" si="73"/>
        <v>0</v>
      </c>
      <c r="GG20" s="160">
        <v>44594.080000000002</v>
      </c>
      <c r="GH20" s="1">
        <f t="shared" si="74"/>
        <v>69566.764800000004</v>
      </c>
      <c r="GI20" s="57">
        <v>1.56</v>
      </c>
      <c r="GJ20" s="108"/>
      <c r="GK20" s="32">
        <f t="shared" si="75"/>
        <v>0</v>
      </c>
      <c r="GL20" s="160">
        <v>42491.51</v>
      </c>
      <c r="GM20" s="1">
        <f t="shared" si="76"/>
        <v>66286.755600000004</v>
      </c>
      <c r="GN20" s="57">
        <v>1.56</v>
      </c>
      <c r="GO20" s="108"/>
      <c r="GP20" s="13">
        <f t="shared" si="77"/>
        <v>0</v>
      </c>
      <c r="GQ20" s="160">
        <v>39962.75</v>
      </c>
      <c r="GR20" s="1">
        <f t="shared" si="78"/>
        <v>62341.89</v>
      </c>
      <c r="GS20" s="57">
        <v>1.56</v>
      </c>
      <c r="GT20" s="108"/>
      <c r="GU20" s="32">
        <f t="shared" si="79"/>
        <v>0</v>
      </c>
      <c r="GV20" s="160">
        <v>42600.67</v>
      </c>
      <c r="GW20" s="1">
        <f t="shared" si="80"/>
        <v>85201.34</v>
      </c>
      <c r="GX20" s="57">
        <v>2</v>
      </c>
      <c r="GY20" s="96"/>
      <c r="GZ20" s="32">
        <f t="shared" si="3"/>
        <v>0</v>
      </c>
      <c r="HA20" s="160">
        <v>31243.96</v>
      </c>
      <c r="HB20" s="1">
        <f t="shared" si="81"/>
        <v>93731.88</v>
      </c>
      <c r="HC20" s="57">
        <v>3</v>
      </c>
      <c r="HD20" s="96"/>
      <c r="HE20" s="32">
        <f t="shared" si="107"/>
        <v>0</v>
      </c>
      <c r="HF20" s="108">
        <v>11635.82</v>
      </c>
      <c r="HG20" s="1">
        <f t="shared" si="82"/>
        <v>58179.1</v>
      </c>
      <c r="HH20" s="57">
        <v>5</v>
      </c>
      <c r="HI20" s="96"/>
      <c r="HJ20" s="13">
        <f t="shared" si="83"/>
        <v>0</v>
      </c>
      <c r="HK20" s="108">
        <v>9221.89</v>
      </c>
      <c r="HL20" s="1">
        <f t="shared" si="84"/>
        <v>50720.394999999997</v>
      </c>
      <c r="HM20" s="57">
        <v>5.5</v>
      </c>
      <c r="HN20" s="97"/>
      <c r="HO20" s="14">
        <f t="shared" si="85"/>
        <v>0</v>
      </c>
      <c r="HP20" s="108">
        <v>4674.8900000000003</v>
      </c>
      <c r="HQ20" s="1">
        <f t="shared" si="86"/>
        <v>23374.45</v>
      </c>
      <c r="HR20" s="57">
        <v>5</v>
      </c>
      <c r="HS20" s="81"/>
      <c r="HT20" s="14">
        <f t="shared" si="87"/>
        <v>0</v>
      </c>
      <c r="HU20" s="108">
        <v>20799.810000000001</v>
      </c>
      <c r="HV20" s="1">
        <f t="shared" si="88"/>
        <v>62399.430000000008</v>
      </c>
      <c r="HW20" s="57">
        <v>3</v>
      </c>
      <c r="HX20" s="97"/>
      <c r="HY20" s="14">
        <f t="shared" si="89"/>
        <v>0</v>
      </c>
      <c r="HZ20" s="108">
        <v>68603.48</v>
      </c>
      <c r="IA20" s="1">
        <f t="shared" si="90"/>
        <v>205810.44</v>
      </c>
      <c r="IB20" s="57">
        <v>3</v>
      </c>
      <c r="IC20" s="97"/>
      <c r="ID20" s="14">
        <f t="shared" si="91"/>
        <v>0</v>
      </c>
      <c r="IE20" s="108">
        <v>101184.47</v>
      </c>
      <c r="IF20" s="1">
        <f t="shared" si="92"/>
        <v>151776.70500000002</v>
      </c>
      <c r="IG20" s="57">
        <v>1.5</v>
      </c>
      <c r="IH20" s="88"/>
      <c r="II20" s="32">
        <f t="shared" si="93"/>
        <v>0</v>
      </c>
      <c r="IJ20" s="108">
        <v>117369.03</v>
      </c>
      <c r="IK20" s="1">
        <f t="shared" si="94"/>
        <v>176053.54499999998</v>
      </c>
      <c r="IL20" s="57">
        <v>1.5</v>
      </c>
      <c r="IM20" s="88"/>
      <c r="IN20" s="32">
        <f t="shared" si="95"/>
        <v>0</v>
      </c>
      <c r="IO20" s="108">
        <v>135897.51</v>
      </c>
      <c r="IP20" s="1">
        <f t="shared" si="96"/>
        <v>203846.26500000001</v>
      </c>
      <c r="IQ20" s="57">
        <v>1.5</v>
      </c>
      <c r="IR20" s="88"/>
      <c r="IS20" s="32">
        <f t="shared" si="97"/>
        <v>0</v>
      </c>
      <c r="IT20" s="108">
        <v>220610.68</v>
      </c>
      <c r="IU20" s="1">
        <f t="shared" si="98"/>
        <v>330916.02</v>
      </c>
      <c r="IV20" s="57">
        <v>1.5</v>
      </c>
      <c r="IW20" s="88"/>
      <c r="IX20" s="32">
        <f t="shared" si="99"/>
        <v>0</v>
      </c>
      <c r="IY20" s="108">
        <v>50150.44</v>
      </c>
      <c r="IZ20" s="1">
        <f t="shared" si="100"/>
        <v>75225.66</v>
      </c>
      <c r="JA20" s="57">
        <v>1.5</v>
      </c>
      <c r="JB20" s="88"/>
      <c r="JC20" s="14">
        <f t="shared" si="101"/>
        <v>0</v>
      </c>
      <c r="JD20" s="73">
        <f t="shared" si="102"/>
        <v>693150.22</v>
      </c>
      <c r="JE20" s="73">
        <f t="shared" si="103"/>
        <v>460377.67</v>
      </c>
      <c r="JF20" s="75">
        <f t="shared" si="104"/>
        <v>-232772.55</v>
      </c>
      <c r="JG20" s="11">
        <f t="shared" si="105"/>
        <v>0.66418166901829734</v>
      </c>
    </row>
    <row r="21" spans="3:267" ht="16.5">
      <c r="C21" s="71" t="str">
        <f>"A16"</f>
        <v>A16</v>
      </c>
      <c r="D21" s="164">
        <v>77339.47</v>
      </c>
      <c r="E21" s="1">
        <f t="shared" si="4"/>
        <v>46403.682000000001</v>
      </c>
      <c r="F21" s="2">
        <v>0.6</v>
      </c>
      <c r="G21" s="108">
        <v>76349.02</v>
      </c>
      <c r="H21" s="171">
        <f t="shared" si="5"/>
        <v>0.9871934731386186</v>
      </c>
      <c r="I21" s="169">
        <v>84510.28</v>
      </c>
      <c r="J21" s="1">
        <f t="shared" si="6"/>
        <v>54931.682000000001</v>
      </c>
      <c r="K21" s="2">
        <v>0.65</v>
      </c>
      <c r="L21" s="108">
        <v>62088.04</v>
      </c>
      <c r="M21" s="14">
        <f t="shared" si="7"/>
        <v>0.73468032528113747</v>
      </c>
      <c r="N21" s="164">
        <v>69061.710000000006</v>
      </c>
      <c r="O21" s="1">
        <f t="shared" si="8"/>
        <v>51796.282500000001</v>
      </c>
      <c r="P21" s="2">
        <v>0.75</v>
      </c>
      <c r="Q21" s="108">
        <v>59087.16</v>
      </c>
      <c r="R21" s="13">
        <f t="shared" si="9"/>
        <v>0.85557047457990831</v>
      </c>
      <c r="S21" s="160">
        <v>82531.199999999997</v>
      </c>
      <c r="T21" s="1">
        <f t="shared" si="10"/>
        <v>74278.080000000002</v>
      </c>
      <c r="U21" s="2">
        <v>0.9</v>
      </c>
      <c r="V21" s="108">
        <v>58836.52</v>
      </c>
      <c r="W21" s="13">
        <f t="shared" si="11"/>
        <v>0.71290033344965298</v>
      </c>
      <c r="X21" s="108">
        <v>91811.34</v>
      </c>
      <c r="Y21" s="1">
        <f t="shared" si="12"/>
        <v>73449.072</v>
      </c>
      <c r="Z21" s="2">
        <v>0.8</v>
      </c>
      <c r="AA21" s="108">
        <v>68894.31</v>
      </c>
      <c r="AB21" s="13">
        <f t="shared" si="13"/>
        <v>0.75038998450518202</v>
      </c>
      <c r="AC21" s="108">
        <v>143772.21</v>
      </c>
      <c r="AD21" s="1">
        <f t="shared" si="14"/>
        <v>115017.768</v>
      </c>
      <c r="AE21" s="2">
        <v>0.8</v>
      </c>
      <c r="AF21" s="108">
        <v>73515.02</v>
      </c>
      <c r="AG21" s="13">
        <f t="shared" si="15"/>
        <v>0.51132983210037608</v>
      </c>
      <c r="AH21" s="108">
        <v>70393.240000000005</v>
      </c>
      <c r="AI21" s="1">
        <f t="shared" si="16"/>
        <v>42235.944000000003</v>
      </c>
      <c r="AJ21" s="2">
        <v>0.6</v>
      </c>
      <c r="AK21" s="108">
        <v>53527.08</v>
      </c>
      <c r="AL21" s="13">
        <f t="shared" si="17"/>
        <v>0.76040085667316915</v>
      </c>
      <c r="AM21" s="108">
        <v>85670.52</v>
      </c>
      <c r="AN21" s="1">
        <f t="shared" si="18"/>
        <v>51402.311999999998</v>
      </c>
      <c r="AO21" s="2">
        <v>0.6</v>
      </c>
      <c r="AP21" s="108">
        <v>58234.559999999998</v>
      </c>
      <c r="AQ21" s="13">
        <f t="shared" si="19"/>
        <v>0.67975028049321973</v>
      </c>
      <c r="AR21" s="160">
        <v>93756.39</v>
      </c>
      <c r="AS21" s="1">
        <f t="shared" si="20"/>
        <v>70317.292499999996</v>
      </c>
      <c r="AT21" s="2">
        <v>0.75</v>
      </c>
      <c r="AU21" s="108">
        <v>65475.08</v>
      </c>
      <c r="AV21" s="13">
        <f t="shared" si="21"/>
        <v>0.69835325357556965</v>
      </c>
      <c r="AW21" s="160">
        <v>97299.66</v>
      </c>
      <c r="AX21" s="1">
        <f t="shared" si="22"/>
        <v>72974.744999999995</v>
      </c>
      <c r="AY21" s="2">
        <v>0.75</v>
      </c>
      <c r="AZ21" s="108">
        <v>65283.26</v>
      </c>
      <c r="BA21" s="60">
        <f t="shared" si="23"/>
        <v>0.67095054597313086</v>
      </c>
      <c r="BB21" s="160">
        <v>83547.22</v>
      </c>
      <c r="BC21" s="1">
        <f t="shared" si="24"/>
        <v>58483.053999999996</v>
      </c>
      <c r="BD21" s="2">
        <v>0.7</v>
      </c>
      <c r="BE21" s="108">
        <v>83378.149999999994</v>
      </c>
      <c r="BF21" s="17">
        <f t="shared" si="25"/>
        <v>0.99797635397084417</v>
      </c>
      <c r="BG21" s="160">
        <v>59563.48</v>
      </c>
      <c r="BH21" s="1">
        <f t="shared" si="26"/>
        <v>44672.61</v>
      </c>
      <c r="BI21" s="2">
        <v>0.75</v>
      </c>
      <c r="BJ21" s="115"/>
      <c r="BK21" s="60">
        <f t="shared" si="27"/>
        <v>0</v>
      </c>
      <c r="BL21" s="160">
        <v>49633.86</v>
      </c>
      <c r="BM21" s="1">
        <f t="shared" si="28"/>
        <v>37225.395000000004</v>
      </c>
      <c r="BN21" s="2">
        <v>0.75</v>
      </c>
      <c r="BO21" s="115"/>
      <c r="BP21" s="60">
        <f t="shared" si="29"/>
        <v>0</v>
      </c>
      <c r="BQ21" s="160">
        <v>40790.870000000003</v>
      </c>
      <c r="BR21" s="1">
        <f t="shared" si="30"/>
        <v>142768.04500000001</v>
      </c>
      <c r="BS21" s="57">
        <v>3.5</v>
      </c>
      <c r="BT21" s="115"/>
      <c r="BU21" s="16">
        <f t="shared" si="31"/>
        <v>0</v>
      </c>
      <c r="BV21" s="160">
        <v>50829.37</v>
      </c>
      <c r="BW21" s="1">
        <f t="shared" si="32"/>
        <v>177902.79500000001</v>
      </c>
      <c r="BX21" s="57">
        <v>3.5</v>
      </c>
      <c r="BY21" s="108"/>
      <c r="BZ21" s="14">
        <f t="shared" si="33"/>
        <v>0</v>
      </c>
      <c r="CA21" s="160">
        <v>11470.99</v>
      </c>
      <c r="CB21" s="1">
        <f t="shared" si="34"/>
        <v>57354.95</v>
      </c>
      <c r="CC21" s="57">
        <v>5</v>
      </c>
      <c r="CD21" s="115"/>
      <c r="CE21" s="16">
        <f t="shared" si="35"/>
        <v>0</v>
      </c>
      <c r="CF21" s="160"/>
      <c r="CG21" s="1">
        <f t="shared" si="36"/>
        <v>0</v>
      </c>
      <c r="CH21" s="57">
        <v>3</v>
      </c>
      <c r="CI21" s="115"/>
      <c r="CJ21" s="18" t="e">
        <f t="shared" si="37"/>
        <v>#DIV/0!</v>
      </c>
      <c r="CK21" s="160"/>
      <c r="CL21" s="1">
        <f t="shared" si="38"/>
        <v>0</v>
      </c>
      <c r="CM21" s="57">
        <v>6.5</v>
      </c>
      <c r="CN21" s="115"/>
      <c r="CO21" s="16" t="e">
        <f t="shared" si="39"/>
        <v>#DIV/0!</v>
      </c>
      <c r="CP21" s="160"/>
      <c r="CQ21" s="1">
        <f t="shared" si="40"/>
        <v>0</v>
      </c>
      <c r="CR21" s="57">
        <v>6.5</v>
      </c>
      <c r="CS21" s="95"/>
      <c r="CT21" s="16" t="e">
        <f t="shared" si="41"/>
        <v>#DIV/0!</v>
      </c>
      <c r="CU21" s="160"/>
      <c r="CV21" s="1">
        <f t="shared" si="42"/>
        <v>0</v>
      </c>
      <c r="CW21" s="57">
        <v>6.5</v>
      </c>
      <c r="CX21" s="132"/>
      <c r="CY21" s="130" t="e">
        <f t="shared" si="43"/>
        <v>#DIV/0!</v>
      </c>
      <c r="CZ21" s="160"/>
      <c r="DA21" s="1">
        <f t="shared" si="44"/>
        <v>0</v>
      </c>
      <c r="DB21" s="57">
        <v>6.5</v>
      </c>
      <c r="DC21" s="132"/>
      <c r="DD21" s="18" t="e">
        <f t="shared" si="45"/>
        <v>#DIV/0!</v>
      </c>
      <c r="DE21" s="357"/>
      <c r="DF21" s="1">
        <f t="shared" si="46"/>
        <v>0</v>
      </c>
      <c r="DG21" s="57">
        <v>4.5</v>
      </c>
      <c r="DH21" s="132"/>
      <c r="DI21" s="16" t="e">
        <f t="shared" si="47"/>
        <v>#DIV/0!</v>
      </c>
      <c r="DJ21" s="357"/>
      <c r="DK21" s="1">
        <f t="shared" si="48"/>
        <v>0</v>
      </c>
      <c r="DL21" s="57">
        <v>3</v>
      </c>
      <c r="DM21" s="233"/>
      <c r="DN21" s="16" t="e">
        <f t="shared" si="106"/>
        <v>#DIV/0!</v>
      </c>
      <c r="DO21" s="160">
        <v>51394.02</v>
      </c>
      <c r="DP21" s="1">
        <f t="shared" si="49"/>
        <v>128485.04999999999</v>
      </c>
      <c r="DQ21" s="57">
        <v>2.5</v>
      </c>
      <c r="DR21" s="88"/>
      <c r="DS21" s="16">
        <f t="shared" si="50"/>
        <v>0</v>
      </c>
      <c r="DT21" s="160">
        <v>61484.05</v>
      </c>
      <c r="DU21" s="1">
        <f t="shared" si="51"/>
        <v>153710.125</v>
      </c>
      <c r="DV21" s="57">
        <v>2.5</v>
      </c>
      <c r="DW21" s="88"/>
      <c r="DX21" s="16">
        <f t="shared" si="0"/>
        <v>0</v>
      </c>
      <c r="DY21" s="160">
        <v>69460.36</v>
      </c>
      <c r="DZ21" s="1">
        <f t="shared" si="52"/>
        <v>173650.9</v>
      </c>
      <c r="EA21" s="57">
        <v>2.5</v>
      </c>
      <c r="EB21" s="232"/>
      <c r="EC21" s="18">
        <f t="shared" si="53"/>
        <v>0</v>
      </c>
      <c r="ED21" s="160">
        <v>68532.36</v>
      </c>
      <c r="EE21" s="1">
        <f t="shared" si="54"/>
        <v>137064.72</v>
      </c>
      <c r="EF21" s="57">
        <v>2</v>
      </c>
      <c r="EG21" s="232"/>
      <c r="EH21" s="16">
        <f t="shared" si="55"/>
        <v>0</v>
      </c>
      <c r="EI21" s="160">
        <v>79875.520000000004</v>
      </c>
      <c r="EJ21" s="1">
        <f t="shared" si="56"/>
        <v>143775.93600000002</v>
      </c>
      <c r="EK21" s="57">
        <v>1.8</v>
      </c>
      <c r="EL21" s="232"/>
      <c r="EM21" s="16">
        <f t="shared" si="57"/>
        <v>0</v>
      </c>
      <c r="EN21" s="160">
        <v>60675.25</v>
      </c>
      <c r="EO21" s="1">
        <f t="shared" si="58"/>
        <v>109215.45</v>
      </c>
      <c r="EP21" s="57">
        <v>1.8</v>
      </c>
      <c r="EQ21" s="232"/>
      <c r="ER21" s="16">
        <f t="shared" si="59"/>
        <v>0</v>
      </c>
      <c r="ES21" s="160">
        <v>58661.23</v>
      </c>
      <c r="ET21" s="1">
        <f t="shared" si="60"/>
        <v>105590.21400000001</v>
      </c>
      <c r="EU21" s="57">
        <v>1.8</v>
      </c>
      <c r="EV21" s="232"/>
      <c r="EW21" s="18">
        <f t="shared" si="61"/>
        <v>0</v>
      </c>
      <c r="EX21" s="160">
        <v>59191.99</v>
      </c>
      <c r="EY21" s="1">
        <f t="shared" si="62"/>
        <v>106545.58199999999</v>
      </c>
      <c r="EZ21" s="57">
        <v>1.8</v>
      </c>
      <c r="FA21" s="232"/>
      <c r="FB21" s="32">
        <f t="shared" si="1"/>
        <v>0</v>
      </c>
      <c r="FC21" s="160">
        <v>74044.149999999994</v>
      </c>
      <c r="FD21" s="1">
        <f t="shared" si="63"/>
        <v>133279.47</v>
      </c>
      <c r="FE21" s="57">
        <v>1.8</v>
      </c>
      <c r="FF21" s="232"/>
      <c r="FG21" s="14">
        <f t="shared" si="64"/>
        <v>0</v>
      </c>
      <c r="FH21" s="160">
        <v>68200.27</v>
      </c>
      <c r="FI21" s="1">
        <f t="shared" si="65"/>
        <v>122760.486</v>
      </c>
      <c r="FJ21" s="57">
        <v>1.8</v>
      </c>
      <c r="FK21" s="232"/>
      <c r="FL21" s="234">
        <f t="shared" si="66"/>
        <v>0</v>
      </c>
      <c r="FM21" s="160">
        <v>63334.51</v>
      </c>
      <c r="FN21" s="1">
        <f t="shared" si="67"/>
        <v>114002.118</v>
      </c>
      <c r="FO21" s="57">
        <v>1.8</v>
      </c>
      <c r="FP21" s="232"/>
      <c r="FQ21" s="13">
        <f t="shared" si="68"/>
        <v>0</v>
      </c>
      <c r="FR21" s="160">
        <v>67016.52</v>
      </c>
      <c r="FS21" s="1">
        <f t="shared" si="69"/>
        <v>104545.7712</v>
      </c>
      <c r="FT21" s="57">
        <v>1.56</v>
      </c>
      <c r="FU21" s="88"/>
      <c r="FV21" s="31">
        <f t="shared" si="70"/>
        <v>0</v>
      </c>
      <c r="FW21" s="160">
        <v>66415.710000000006</v>
      </c>
      <c r="FX21" s="1">
        <f t="shared" si="71"/>
        <v>103608.50760000001</v>
      </c>
      <c r="FY21" s="57">
        <v>1.56</v>
      </c>
      <c r="FZ21" s="88"/>
      <c r="GA21" s="14">
        <f t="shared" si="2"/>
        <v>0</v>
      </c>
      <c r="GB21" s="160">
        <v>65619.5</v>
      </c>
      <c r="GC21" s="1">
        <f t="shared" si="72"/>
        <v>102366.42</v>
      </c>
      <c r="GD21" s="57">
        <v>1.56</v>
      </c>
      <c r="GE21" s="88"/>
      <c r="GF21" s="32">
        <f t="shared" si="73"/>
        <v>0</v>
      </c>
      <c r="GG21" s="160">
        <v>67777.97</v>
      </c>
      <c r="GH21" s="1">
        <f t="shared" si="74"/>
        <v>105733.63320000001</v>
      </c>
      <c r="GI21" s="57">
        <v>1.56</v>
      </c>
      <c r="GJ21" s="108"/>
      <c r="GK21" s="32">
        <f t="shared" si="75"/>
        <v>0</v>
      </c>
      <c r="GL21" s="160">
        <v>71738.149999999994</v>
      </c>
      <c r="GM21" s="1">
        <f t="shared" si="76"/>
        <v>111911.514</v>
      </c>
      <c r="GN21" s="57">
        <v>1.56</v>
      </c>
      <c r="GO21" s="108"/>
      <c r="GP21" s="13">
        <f t="shared" si="77"/>
        <v>0</v>
      </c>
      <c r="GQ21" s="160">
        <v>81064.02</v>
      </c>
      <c r="GR21" s="1">
        <f t="shared" si="78"/>
        <v>126459.87120000001</v>
      </c>
      <c r="GS21" s="57">
        <v>1.56</v>
      </c>
      <c r="GT21" s="108"/>
      <c r="GU21" s="32">
        <f t="shared" si="79"/>
        <v>0</v>
      </c>
      <c r="GV21" s="160">
        <v>75099.649999999994</v>
      </c>
      <c r="GW21" s="1">
        <f t="shared" si="80"/>
        <v>150199.29999999999</v>
      </c>
      <c r="GX21" s="57">
        <v>2</v>
      </c>
      <c r="GY21" s="96"/>
      <c r="GZ21" s="32">
        <f t="shared" si="3"/>
        <v>0</v>
      </c>
      <c r="HA21" s="160">
        <v>40698.17</v>
      </c>
      <c r="HB21" s="1">
        <f t="shared" si="81"/>
        <v>122094.51</v>
      </c>
      <c r="HC21" s="57">
        <v>3</v>
      </c>
      <c r="HD21" s="96"/>
      <c r="HE21" s="32">
        <f t="shared" si="107"/>
        <v>0</v>
      </c>
      <c r="HG21" s="1">
        <f t="shared" si="82"/>
        <v>0</v>
      </c>
      <c r="HH21" s="57">
        <v>5</v>
      </c>
      <c r="HI21" s="96"/>
      <c r="HJ21" s="13" t="e">
        <f t="shared" si="83"/>
        <v>#DIV/0!</v>
      </c>
      <c r="HL21" s="1">
        <f t="shared" si="84"/>
        <v>0</v>
      </c>
      <c r="HM21" s="57">
        <v>5.5</v>
      </c>
      <c r="HN21" s="97"/>
      <c r="HO21" s="14" t="e">
        <f t="shared" si="85"/>
        <v>#DIV/0!</v>
      </c>
      <c r="HQ21" s="1">
        <f t="shared" si="86"/>
        <v>0</v>
      </c>
      <c r="HR21" s="57">
        <v>5</v>
      </c>
      <c r="HS21" s="81"/>
      <c r="HT21" s="14" t="e">
        <f t="shared" si="87"/>
        <v>#DIV/0!</v>
      </c>
      <c r="HV21" s="1">
        <f t="shared" si="88"/>
        <v>0</v>
      </c>
      <c r="HW21" s="57">
        <v>3</v>
      </c>
      <c r="HX21" s="97"/>
      <c r="HY21" s="14" t="e">
        <f t="shared" si="89"/>
        <v>#DIV/0!</v>
      </c>
      <c r="HZ21" s="108">
        <v>95933.49</v>
      </c>
      <c r="IA21" s="1">
        <f t="shared" si="90"/>
        <v>287800.47000000003</v>
      </c>
      <c r="IB21" s="57">
        <v>3</v>
      </c>
      <c r="IC21" s="97"/>
      <c r="ID21" s="14">
        <f t="shared" si="91"/>
        <v>0</v>
      </c>
      <c r="IE21" s="108">
        <v>145096.69</v>
      </c>
      <c r="IF21" s="1">
        <f t="shared" si="92"/>
        <v>217645.035</v>
      </c>
      <c r="IG21" s="57">
        <v>1.5</v>
      </c>
      <c r="IH21" s="88"/>
      <c r="II21" s="32">
        <f t="shared" si="93"/>
        <v>0</v>
      </c>
      <c r="IJ21" s="108">
        <v>160765.29</v>
      </c>
      <c r="IK21" s="1">
        <f t="shared" si="94"/>
        <v>241147.935</v>
      </c>
      <c r="IL21" s="57">
        <v>1.5</v>
      </c>
      <c r="IM21" s="88"/>
      <c r="IN21" s="32">
        <f t="shared" si="95"/>
        <v>0</v>
      </c>
      <c r="IO21" s="108">
        <v>194481.56</v>
      </c>
      <c r="IP21" s="1">
        <f t="shared" si="96"/>
        <v>291722.33999999997</v>
      </c>
      <c r="IQ21" s="57">
        <v>1.5</v>
      </c>
      <c r="IR21" s="88"/>
      <c r="IS21" s="32">
        <f t="shared" si="97"/>
        <v>0</v>
      </c>
      <c r="IT21" s="108">
        <v>261628.46</v>
      </c>
      <c r="IU21" s="1">
        <f t="shared" si="98"/>
        <v>392442.69</v>
      </c>
      <c r="IV21" s="57">
        <v>1.5</v>
      </c>
      <c r="IW21" s="88"/>
      <c r="IX21" s="32">
        <f t="shared" si="99"/>
        <v>0</v>
      </c>
      <c r="IY21" s="108">
        <v>64631.88</v>
      </c>
      <c r="IZ21" s="1">
        <f t="shared" si="100"/>
        <v>96947.819999999992</v>
      </c>
      <c r="JA21" s="57">
        <v>1.5</v>
      </c>
      <c r="JB21" s="88"/>
      <c r="JC21" s="14">
        <f t="shared" si="101"/>
        <v>0</v>
      </c>
      <c r="JD21" s="73">
        <f t="shared" si="102"/>
        <v>979693.24</v>
      </c>
      <c r="JE21" s="73">
        <f t="shared" si="103"/>
        <v>724668.20000000007</v>
      </c>
      <c r="JF21" s="75">
        <f t="shared" si="104"/>
        <v>-255025.03999999992</v>
      </c>
      <c r="JG21" s="11">
        <f t="shared" si="105"/>
        <v>0.7396888846553642</v>
      </c>
    </row>
    <row r="22" spans="3:267" ht="16.5">
      <c r="C22" s="71" t="str">
        <f>"A17"</f>
        <v>A17</v>
      </c>
      <c r="D22" s="164">
        <v>78909.279999999999</v>
      </c>
      <c r="E22" s="1">
        <f t="shared" si="4"/>
        <v>47345.567999999999</v>
      </c>
      <c r="F22" s="2">
        <v>0.6</v>
      </c>
      <c r="G22" s="108">
        <v>45777.68</v>
      </c>
      <c r="H22" s="171">
        <f t="shared" si="5"/>
        <v>0.58013049922645343</v>
      </c>
      <c r="I22" s="169">
        <v>63523.72</v>
      </c>
      <c r="J22" s="1">
        <f t="shared" si="6"/>
        <v>41290.418000000005</v>
      </c>
      <c r="K22" s="2">
        <v>0.65</v>
      </c>
      <c r="L22" s="108">
        <v>29483.53</v>
      </c>
      <c r="M22" s="14">
        <f t="shared" si="7"/>
        <v>0.4641341848367822</v>
      </c>
      <c r="N22" s="164">
        <v>68662.600000000006</v>
      </c>
      <c r="O22" s="1">
        <f t="shared" si="8"/>
        <v>34331.300000000003</v>
      </c>
      <c r="P22" s="2">
        <v>0.5</v>
      </c>
      <c r="Q22" s="108">
        <v>41181.33</v>
      </c>
      <c r="R22" s="13">
        <f t="shared" si="9"/>
        <v>0.59976362677789652</v>
      </c>
      <c r="S22" s="160">
        <v>69238.78</v>
      </c>
      <c r="T22" s="1">
        <f t="shared" si="10"/>
        <v>42928.043599999997</v>
      </c>
      <c r="U22" s="2">
        <v>0.62</v>
      </c>
      <c r="V22" s="108">
        <v>46701.77</v>
      </c>
      <c r="W22" s="13">
        <f t="shared" si="11"/>
        <v>0.67450307472199822</v>
      </c>
      <c r="X22" s="108">
        <v>70101.649999999994</v>
      </c>
      <c r="Y22" s="1">
        <f t="shared" si="12"/>
        <v>49071.154999999992</v>
      </c>
      <c r="Z22" s="2">
        <v>0.7</v>
      </c>
      <c r="AA22" s="108">
        <v>51645.56</v>
      </c>
      <c r="AB22" s="13">
        <f t="shared" si="13"/>
        <v>0.73672388595703531</v>
      </c>
      <c r="AC22" s="108">
        <v>105627.12</v>
      </c>
      <c r="AD22" s="1">
        <f t="shared" si="14"/>
        <v>84501.695999999996</v>
      </c>
      <c r="AE22" s="2">
        <v>0.8</v>
      </c>
      <c r="AF22" s="108">
        <v>54344.31</v>
      </c>
      <c r="AG22" s="13">
        <f t="shared" si="15"/>
        <v>0.51449201682295231</v>
      </c>
      <c r="AH22" s="108">
        <v>66350.649999999994</v>
      </c>
      <c r="AI22" s="1">
        <f t="shared" si="16"/>
        <v>39810.389999999992</v>
      </c>
      <c r="AJ22" s="2">
        <v>0.6</v>
      </c>
      <c r="AK22" s="108">
        <v>43283.06</v>
      </c>
      <c r="AL22" s="13">
        <f t="shared" si="17"/>
        <v>0.65233814589608397</v>
      </c>
      <c r="AM22" s="108">
        <v>66156.81</v>
      </c>
      <c r="AN22" s="1">
        <f t="shared" si="18"/>
        <v>39694.085999999996</v>
      </c>
      <c r="AO22" s="2">
        <v>0.6</v>
      </c>
      <c r="AP22" s="108">
        <v>55409.89</v>
      </c>
      <c r="AQ22" s="13">
        <f t="shared" si="19"/>
        <v>0.83755383610545919</v>
      </c>
      <c r="AR22" s="160">
        <v>70559.31</v>
      </c>
      <c r="AS22" s="1">
        <f t="shared" si="20"/>
        <v>52919.482499999998</v>
      </c>
      <c r="AT22" s="2">
        <v>0.75</v>
      </c>
      <c r="AU22" s="108">
        <v>54038.720000000001</v>
      </c>
      <c r="AV22" s="13">
        <f t="shared" si="21"/>
        <v>0.76586236458378065</v>
      </c>
      <c r="AW22" s="160">
        <v>72060.61</v>
      </c>
      <c r="AX22" s="1">
        <f t="shared" si="22"/>
        <v>54045.457500000004</v>
      </c>
      <c r="AY22" s="2">
        <v>0.75</v>
      </c>
      <c r="AZ22" s="108">
        <v>45444.24</v>
      </c>
      <c r="BA22" s="60">
        <f t="shared" si="23"/>
        <v>0.63063912448146076</v>
      </c>
      <c r="BB22" s="160">
        <v>54621.32</v>
      </c>
      <c r="BC22" s="1">
        <f t="shared" si="24"/>
        <v>38234.923999999999</v>
      </c>
      <c r="BD22" s="2">
        <v>0.7</v>
      </c>
      <c r="BE22" s="108">
        <v>54805.91</v>
      </c>
      <c r="BF22" s="17">
        <f t="shared" si="25"/>
        <v>1.0033794496361494</v>
      </c>
      <c r="BG22" s="160">
        <v>44402.35</v>
      </c>
      <c r="BH22" s="1">
        <f t="shared" si="26"/>
        <v>33301.762499999997</v>
      </c>
      <c r="BI22" s="2">
        <v>0.75</v>
      </c>
      <c r="BJ22" s="115"/>
      <c r="BK22" s="60">
        <f t="shared" si="27"/>
        <v>0</v>
      </c>
      <c r="BL22" s="160">
        <v>52023.13</v>
      </c>
      <c r="BM22" s="1">
        <f t="shared" si="28"/>
        <v>39017.347499999996</v>
      </c>
      <c r="BN22" s="2">
        <v>0.75</v>
      </c>
      <c r="BO22" s="115"/>
      <c r="BP22" s="60">
        <f t="shared" si="29"/>
        <v>0</v>
      </c>
      <c r="BQ22" s="160">
        <v>49008.92</v>
      </c>
      <c r="BR22" s="1">
        <f t="shared" si="30"/>
        <v>171531.22</v>
      </c>
      <c r="BS22" s="57">
        <v>3.5</v>
      </c>
      <c r="BT22" s="115"/>
      <c r="BU22" s="16">
        <f t="shared" si="31"/>
        <v>0</v>
      </c>
      <c r="BV22" s="160">
        <v>42822.79</v>
      </c>
      <c r="BW22" s="1">
        <f t="shared" si="32"/>
        <v>149879.76500000001</v>
      </c>
      <c r="BX22" s="57">
        <v>3.5</v>
      </c>
      <c r="BY22" s="108"/>
      <c r="BZ22" s="14">
        <f t="shared" si="33"/>
        <v>0</v>
      </c>
      <c r="CA22" s="160">
        <v>38727.870000000003</v>
      </c>
      <c r="CB22" s="1">
        <f t="shared" si="34"/>
        <v>193639.35</v>
      </c>
      <c r="CC22" s="57">
        <v>5</v>
      </c>
      <c r="CD22" s="115"/>
      <c r="CE22" s="16">
        <f t="shared" si="35"/>
        <v>0</v>
      </c>
      <c r="CF22" s="160">
        <v>76207.14</v>
      </c>
      <c r="CG22" s="1">
        <f t="shared" si="36"/>
        <v>228621.41999999998</v>
      </c>
      <c r="CH22" s="57">
        <v>3</v>
      </c>
      <c r="CI22" s="115"/>
      <c r="CJ22" s="18">
        <f t="shared" si="37"/>
        <v>0</v>
      </c>
      <c r="CK22" s="160">
        <v>4925.6099999999997</v>
      </c>
      <c r="CL22" s="1">
        <f t="shared" si="38"/>
        <v>32016.464999999997</v>
      </c>
      <c r="CM22" s="57">
        <v>6.5</v>
      </c>
      <c r="CN22" s="115"/>
      <c r="CO22" s="16">
        <f t="shared" si="39"/>
        <v>0</v>
      </c>
      <c r="CP22" s="160">
        <v>41379.879999999997</v>
      </c>
      <c r="CQ22" s="1">
        <f t="shared" si="40"/>
        <v>268969.21999999997</v>
      </c>
      <c r="CR22" s="57">
        <v>6.5</v>
      </c>
      <c r="CS22" s="95"/>
      <c r="CT22" s="16">
        <f t="shared" si="41"/>
        <v>0</v>
      </c>
      <c r="CU22" s="160">
        <v>40824.78</v>
      </c>
      <c r="CV22" s="1">
        <f t="shared" si="42"/>
        <v>265361.07</v>
      </c>
      <c r="CW22" s="57">
        <v>6.5</v>
      </c>
      <c r="CX22" s="116"/>
      <c r="CY22" s="130">
        <f t="shared" si="43"/>
        <v>0</v>
      </c>
      <c r="CZ22" s="160">
        <v>41835.629999999997</v>
      </c>
      <c r="DA22" s="1">
        <f t="shared" si="44"/>
        <v>271931.59499999997</v>
      </c>
      <c r="DB22" s="57">
        <v>6.5</v>
      </c>
      <c r="DC22" s="116"/>
      <c r="DD22" s="18">
        <f t="shared" si="45"/>
        <v>0</v>
      </c>
      <c r="DE22" s="160">
        <v>44031.21</v>
      </c>
      <c r="DF22" s="1">
        <f t="shared" si="46"/>
        <v>198140.44500000001</v>
      </c>
      <c r="DG22" s="57">
        <v>4.5</v>
      </c>
      <c r="DH22" s="116"/>
      <c r="DI22" s="16">
        <f t="shared" si="47"/>
        <v>0</v>
      </c>
      <c r="DJ22" s="160">
        <v>42237.17</v>
      </c>
      <c r="DK22" s="1">
        <f t="shared" si="48"/>
        <v>126711.51</v>
      </c>
      <c r="DL22" s="57">
        <v>3</v>
      </c>
      <c r="DM22" s="88"/>
      <c r="DN22" s="16">
        <f t="shared" si="106"/>
        <v>0</v>
      </c>
      <c r="DO22" s="160">
        <v>49520.38</v>
      </c>
      <c r="DP22" s="1">
        <f t="shared" si="49"/>
        <v>123800.95</v>
      </c>
      <c r="DQ22" s="57">
        <v>2.5</v>
      </c>
      <c r="DR22" s="88"/>
      <c r="DS22" s="16">
        <f t="shared" si="50"/>
        <v>0</v>
      </c>
      <c r="DT22" s="160">
        <v>49321.96</v>
      </c>
      <c r="DU22" s="1">
        <f t="shared" si="51"/>
        <v>123304.9</v>
      </c>
      <c r="DV22" s="57">
        <v>2.5</v>
      </c>
      <c r="DW22" s="88"/>
      <c r="DX22" s="16">
        <f t="shared" si="0"/>
        <v>0</v>
      </c>
      <c r="DY22" s="160">
        <v>55783.18</v>
      </c>
      <c r="DZ22" s="1">
        <f t="shared" si="52"/>
        <v>139457.95000000001</v>
      </c>
      <c r="EA22" s="57">
        <v>2.5</v>
      </c>
      <c r="EB22" s="232"/>
      <c r="EC22" s="18">
        <f t="shared" si="53"/>
        <v>0</v>
      </c>
      <c r="ED22" s="160">
        <v>54353.32</v>
      </c>
      <c r="EE22" s="1">
        <f t="shared" si="54"/>
        <v>108706.64</v>
      </c>
      <c r="EF22" s="57">
        <v>2</v>
      </c>
      <c r="EG22" s="232"/>
      <c r="EH22" s="16">
        <f t="shared" si="55"/>
        <v>0</v>
      </c>
      <c r="EI22" s="160">
        <v>69602.210000000006</v>
      </c>
      <c r="EJ22" s="1">
        <f t="shared" si="56"/>
        <v>125283.97800000002</v>
      </c>
      <c r="EK22" s="57">
        <v>1.8</v>
      </c>
      <c r="EL22" s="232"/>
      <c r="EM22" s="16">
        <f t="shared" si="57"/>
        <v>0</v>
      </c>
      <c r="EN22" s="160">
        <v>55208.97</v>
      </c>
      <c r="EO22" s="1">
        <f t="shared" si="58"/>
        <v>99376.146000000008</v>
      </c>
      <c r="EP22" s="57">
        <v>1.8</v>
      </c>
      <c r="EQ22" s="232"/>
      <c r="ER22" s="16">
        <f t="shared" si="59"/>
        <v>0</v>
      </c>
      <c r="ES22" s="160">
        <v>59106.19</v>
      </c>
      <c r="ET22" s="1">
        <f t="shared" si="60"/>
        <v>106391.14200000001</v>
      </c>
      <c r="EU22" s="57">
        <v>1.8</v>
      </c>
      <c r="EV22" s="232"/>
      <c r="EW22" s="18">
        <f t="shared" si="61"/>
        <v>0</v>
      </c>
      <c r="EX22" s="160">
        <v>58875.8</v>
      </c>
      <c r="EY22" s="1">
        <f t="shared" si="62"/>
        <v>105976.44</v>
      </c>
      <c r="EZ22" s="57">
        <v>1.8</v>
      </c>
      <c r="FA22" s="232"/>
      <c r="FB22" s="32">
        <f t="shared" si="1"/>
        <v>0</v>
      </c>
      <c r="FC22" s="160">
        <v>48275.54</v>
      </c>
      <c r="FD22" s="1">
        <f t="shared" si="63"/>
        <v>86895.972000000009</v>
      </c>
      <c r="FE22" s="57">
        <v>1.8</v>
      </c>
      <c r="FF22" s="232"/>
      <c r="FG22" s="14">
        <f t="shared" si="64"/>
        <v>0</v>
      </c>
      <c r="FH22" s="160">
        <v>51198.92</v>
      </c>
      <c r="FI22" s="1">
        <f t="shared" si="65"/>
        <v>92158.055999999997</v>
      </c>
      <c r="FJ22" s="57">
        <v>1.8</v>
      </c>
      <c r="FK22" s="232"/>
      <c r="FL22" s="234">
        <f t="shared" si="66"/>
        <v>0</v>
      </c>
      <c r="FM22" s="160">
        <v>49836.51</v>
      </c>
      <c r="FN22" s="1">
        <f t="shared" si="67"/>
        <v>89705.718000000008</v>
      </c>
      <c r="FO22" s="57">
        <v>1.8</v>
      </c>
      <c r="FP22" s="232"/>
      <c r="FQ22" s="13">
        <f t="shared" si="68"/>
        <v>0</v>
      </c>
      <c r="FR22" s="160">
        <v>59728.3</v>
      </c>
      <c r="FS22" s="1">
        <f t="shared" si="69"/>
        <v>93176.148000000001</v>
      </c>
      <c r="FT22" s="57">
        <v>1.56</v>
      </c>
      <c r="FU22" s="88"/>
      <c r="FV22" s="31">
        <f t="shared" si="70"/>
        <v>0</v>
      </c>
      <c r="FW22" s="160">
        <v>50110.45</v>
      </c>
      <c r="FX22" s="1">
        <f t="shared" si="71"/>
        <v>78172.301999999996</v>
      </c>
      <c r="FY22" s="57">
        <v>1.56</v>
      </c>
      <c r="FZ22" s="88"/>
      <c r="GA22" s="14">
        <f t="shared" si="2"/>
        <v>0</v>
      </c>
      <c r="GB22" s="160">
        <v>56280.39</v>
      </c>
      <c r="GC22" s="1">
        <f t="shared" si="72"/>
        <v>87797.4084</v>
      </c>
      <c r="GD22" s="57">
        <v>1.56</v>
      </c>
      <c r="GE22" s="88"/>
      <c r="GF22" s="32">
        <f t="shared" si="73"/>
        <v>0</v>
      </c>
      <c r="GG22" s="160">
        <v>42325.87</v>
      </c>
      <c r="GH22" s="1">
        <f t="shared" si="74"/>
        <v>66028.357200000013</v>
      </c>
      <c r="GI22" s="57">
        <v>1.56</v>
      </c>
      <c r="GJ22" s="108"/>
      <c r="GK22" s="32">
        <f t="shared" si="75"/>
        <v>0</v>
      </c>
      <c r="GL22" s="160">
        <v>48448.71</v>
      </c>
      <c r="GM22" s="1">
        <f t="shared" si="76"/>
        <v>75579.987600000008</v>
      </c>
      <c r="GN22" s="57">
        <v>1.56</v>
      </c>
      <c r="GO22" s="108"/>
      <c r="GP22" s="13">
        <f t="shared" si="77"/>
        <v>0</v>
      </c>
      <c r="GQ22" s="160">
        <v>46643.66</v>
      </c>
      <c r="GR22" s="1">
        <f t="shared" si="78"/>
        <v>72764.109600000011</v>
      </c>
      <c r="GS22" s="57">
        <v>1.56</v>
      </c>
      <c r="GT22" s="108"/>
      <c r="GU22" s="32">
        <f t="shared" si="79"/>
        <v>0</v>
      </c>
      <c r="GV22" s="160">
        <v>44280.72</v>
      </c>
      <c r="GW22" s="1">
        <f t="shared" si="80"/>
        <v>88561.44</v>
      </c>
      <c r="GX22" s="57">
        <v>2</v>
      </c>
      <c r="GY22" s="96"/>
      <c r="GZ22" s="32">
        <f t="shared" si="3"/>
        <v>0</v>
      </c>
      <c r="HA22" s="160">
        <v>35411.769999999997</v>
      </c>
      <c r="HB22" s="1">
        <f t="shared" si="81"/>
        <v>106235.31</v>
      </c>
      <c r="HC22" s="57">
        <v>3</v>
      </c>
      <c r="HD22" s="96"/>
      <c r="HE22" s="32">
        <f t="shared" si="107"/>
        <v>0</v>
      </c>
      <c r="HF22" s="108">
        <v>46066.43</v>
      </c>
      <c r="HG22" s="1">
        <f t="shared" si="82"/>
        <v>230332.15</v>
      </c>
      <c r="HH22" s="57">
        <v>5</v>
      </c>
      <c r="HI22" s="96"/>
      <c r="HJ22" s="13">
        <f t="shared" si="83"/>
        <v>0</v>
      </c>
      <c r="HK22" s="108">
        <v>28296.54</v>
      </c>
      <c r="HL22" s="1">
        <f t="shared" si="84"/>
        <v>155630.97</v>
      </c>
      <c r="HM22" s="57">
        <v>5.5</v>
      </c>
      <c r="HN22" s="97"/>
      <c r="HO22" s="14">
        <f t="shared" si="85"/>
        <v>0</v>
      </c>
      <c r="HP22" s="108">
        <v>31390.09</v>
      </c>
      <c r="HQ22" s="1">
        <f t="shared" si="86"/>
        <v>156950.45000000001</v>
      </c>
      <c r="HR22" s="57">
        <v>5</v>
      </c>
      <c r="HS22" s="81"/>
      <c r="HT22" s="14">
        <f t="shared" si="87"/>
        <v>0</v>
      </c>
      <c r="HU22" s="108">
        <v>36717.89</v>
      </c>
      <c r="HV22" s="1">
        <f t="shared" si="88"/>
        <v>110153.67</v>
      </c>
      <c r="HW22" s="57">
        <v>3</v>
      </c>
      <c r="HX22" s="97"/>
      <c r="HY22" s="14">
        <f t="shared" si="89"/>
        <v>0</v>
      </c>
      <c r="HZ22" s="108">
        <v>85330.58</v>
      </c>
      <c r="IA22" s="1">
        <f t="shared" si="90"/>
        <v>255991.74</v>
      </c>
      <c r="IB22" s="57">
        <v>3</v>
      </c>
      <c r="IC22" s="97"/>
      <c r="ID22" s="14">
        <f t="shared" si="91"/>
        <v>0</v>
      </c>
      <c r="IE22" s="108">
        <v>93315.91</v>
      </c>
      <c r="IF22" s="1">
        <f t="shared" si="92"/>
        <v>139973.86499999999</v>
      </c>
      <c r="IG22" s="57">
        <v>1.5</v>
      </c>
      <c r="IH22" s="88"/>
      <c r="II22" s="32">
        <f t="shared" si="93"/>
        <v>0</v>
      </c>
      <c r="IJ22" s="108">
        <v>119253.07</v>
      </c>
      <c r="IK22" s="1">
        <f t="shared" si="94"/>
        <v>178879.60500000001</v>
      </c>
      <c r="IL22" s="57">
        <v>1.5</v>
      </c>
      <c r="IM22" s="88"/>
      <c r="IN22" s="32">
        <f t="shared" si="95"/>
        <v>0</v>
      </c>
      <c r="IO22" s="108">
        <v>139033.5</v>
      </c>
      <c r="IP22" s="1">
        <f t="shared" si="96"/>
        <v>208550.25</v>
      </c>
      <c r="IQ22" s="57">
        <v>1.5</v>
      </c>
      <c r="IR22" s="88"/>
      <c r="IS22" s="32">
        <f t="shared" si="97"/>
        <v>0</v>
      </c>
      <c r="IT22" s="108">
        <v>181941.88</v>
      </c>
      <c r="IU22" s="1">
        <f t="shared" si="98"/>
        <v>272912.82</v>
      </c>
      <c r="IV22" s="57">
        <v>1.5</v>
      </c>
      <c r="IW22" s="88"/>
      <c r="IX22" s="32">
        <f t="shared" si="99"/>
        <v>0</v>
      </c>
      <c r="IY22" s="108">
        <v>53486.34</v>
      </c>
      <c r="IZ22" s="1">
        <f t="shared" si="100"/>
        <v>80229.509999999995</v>
      </c>
      <c r="JA22" s="57">
        <v>1.5</v>
      </c>
      <c r="JB22" s="88"/>
      <c r="JC22" s="14">
        <f t="shared" si="101"/>
        <v>0</v>
      </c>
      <c r="JD22" s="73">
        <f t="shared" si="102"/>
        <v>785811.84999999986</v>
      </c>
      <c r="JE22" s="73">
        <f t="shared" si="103"/>
        <v>522116</v>
      </c>
      <c r="JF22" s="75">
        <f t="shared" si="104"/>
        <v>-263695.84999999986</v>
      </c>
      <c r="JG22" s="11">
        <f t="shared" si="105"/>
        <v>0.66442876879497315</v>
      </c>
    </row>
    <row r="23" spans="3:267" ht="16.5">
      <c r="C23" s="71" t="str">
        <f>"A18"</f>
        <v>A18</v>
      </c>
      <c r="D23" s="164">
        <v>103767.51</v>
      </c>
      <c r="E23" s="1">
        <f t="shared" si="4"/>
        <v>62260.505999999994</v>
      </c>
      <c r="F23" s="2">
        <v>0.6</v>
      </c>
      <c r="G23" s="108">
        <v>77741.210000000006</v>
      </c>
      <c r="H23" s="171">
        <f t="shared" si="5"/>
        <v>0.74918642646431444</v>
      </c>
      <c r="I23" s="169">
        <v>98801.85</v>
      </c>
      <c r="J23" s="1">
        <f t="shared" si="6"/>
        <v>69161.294999999998</v>
      </c>
      <c r="K23" s="2">
        <v>0.7</v>
      </c>
      <c r="L23" s="108">
        <v>60518.84</v>
      </c>
      <c r="M23" s="14">
        <f t="shared" si="7"/>
        <v>0.61252739700724224</v>
      </c>
      <c r="N23" s="164">
        <v>89898.47</v>
      </c>
      <c r="O23" s="1">
        <f t="shared" si="8"/>
        <v>58434.005499999999</v>
      </c>
      <c r="P23" s="2">
        <v>0.65</v>
      </c>
      <c r="Q23" s="108">
        <v>62562.04</v>
      </c>
      <c r="R23" s="13">
        <f t="shared" si="9"/>
        <v>0.69591885156666178</v>
      </c>
      <c r="S23" s="160">
        <v>89945.03</v>
      </c>
      <c r="T23" s="1">
        <f t="shared" si="10"/>
        <v>65659.871899999998</v>
      </c>
      <c r="U23" s="2">
        <v>0.73</v>
      </c>
      <c r="V23" s="108">
        <v>59562.89</v>
      </c>
      <c r="W23" s="13">
        <f t="shared" si="11"/>
        <v>0.66221435470086565</v>
      </c>
      <c r="X23" s="108">
        <v>86512.3</v>
      </c>
      <c r="Y23" s="1">
        <f t="shared" si="12"/>
        <v>64884.225000000006</v>
      </c>
      <c r="Z23" s="2">
        <v>0.75</v>
      </c>
      <c r="AA23" s="108">
        <v>69155.199999999997</v>
      </c>
      <c r="AB23" s="13">
        <f t="shared" si="13"/>
        <v>0.79936841350883048</v>
      </c>
      <c r="AC23" s="108">
        <v>136910.54</v>
      </c>
      <c r="AD23" s="1">
        <f t="shared" si="14"/>
        <v>116373.959</v>
      </c>
      <c r="AE23" s="2">
        <v>0.85</v>
      </c>
      <c r="AF23" s="108">
        <v>77467.61</v>
      </c>
      <c r="AG23" s="13">
        <f t="shared" si="15"/>
        <v>0.56582648786572598</v>
      </c>
      <c r="AH23" s="108">
        <v>91629.71</v>
      </c>
      <c r="AI23" s="1">
        <f t="shared" si="16"/>
        <v>54977.826000000001</v>
      </c>
      <c r="AJ23" s="2">
        <v>0.6</v>
      </c>
      <c r="AK23" s="108">
        <v>65010.16</v>
      </c>
      <c r="AL23" s="13">
        <f t="shared" si="17"/>
        <v>0.70948778512995403</v>
      </c>
      <c r="AM23" s="108">
        <v>88591.12</v>
      </c>
      <c r="AN23" s="1">
        <f t="shared" si="18"/>
        <v>53154.671999999999</v>
      </c>
      <c r="AO23" s="2">
        <v>0.6</v>
      </c>
      <c r="AP23" s="108">
        <v>70035.520000000004</v>
      </c>
      <c r="AQ23" s="13">
        <f t="shared" si="19"/>
        <v>0.79054785626369783</v>
      </c>
      <c r="AR23" s="160">
        <v>95873.87</v>
      </c>
      <c r="AS23" s="1">
        <f t="shared" si="20"/>
        <v>71905.402499999997</v>
      </c>
      <c r="AT23" s="2">
        <v>0.75</v>
      </c>
      <c r="AU23" s="108">
        <v>58879.7</v>
      </c>
      <c r="AV23" s="13">
        <f t="shared" si="21"/>
        <v>0.61413709491439117</v>
      </c>
      <c r="AW23" s="160">
        <v>100200.9</v>
      </c>
      <c r="AX23" s="1">
        <f t="shared" si="22"/>
        <v>75150.674999999988</v>
      </c>
      <c r="AY23" s="2">
        <v>0.75</v>
      </c>
      <c r="AZ23" s="108">
        <v>60893.919999999998</v>
      </c>
      <c r="BA23" s="60">
        <f t="shared" si="23"/>
        <v>0.60771829394745958</v>
      </c>
      <c r="BB23" s="160">
        <v>63027.82</v>
      </c>
      <c r="BC23" s="1">
        <f t="shared" si="24"/>
        <v>44119.473999999995</v>
      </c>
      <c r="BD23" s="2">
        <v>0.7</v>
      </c>
      <c r="BE23" s="108">
        <v>74267.92</v>
      </c>
      <c r="BF23" s="17">
        <f t="shared" si="25"/>
        <v>1.1783355350066049</v>
      </c>
      <c r="BG23" s="160">
        <v>57714.66</v>
      </c>
      <c r="BH23" s="1">
        <f t="shared" si="26"/>
        <v>43285.995000000003</v>
      </c>
      <c r="BI23" s="2">
        <v>0.75</v>
      </c>
      <c r="BJ23" s="115"/>
      <c r="BK23" s="60">
        <f t="shared" si="27"/>
        <v>0</v>
      </c>
      <c r="BL23" s="160">
        <v>77770</v>
      </c>
      <c r="BM23" s="1">
        <f t="shared" si="28"/>
        <v>58327.5</v>
      </c>
      <c r="BN23" s="2">
        <v>0.75</v>
      </c>
      <c r="BO23" s="115"/>
      <c r="BP23" s="60">
        <f t="shared" si="29"/>
        <v>0</v>
      </c>
      <c r="BQ23" s="160">
        <v>56226.32</v>
      </c>
      <c r="BR23" s="1">
        <f t="shared" si="30"/>
        <v>196792.12</v>
      </c>
      <c r="BS23" s="57">
        <v>3.5</v>
      </c>
      <c r="BT23" s="115"/>
      <c r="BU23" s="16">
        <f t="shared" si="31"/>
        <v>0</v>
      </c>
      <c r="BV23" s="160">
        <v>60412.89</v>
      </c>
      <c r="BW23" s="1">
        <f t="shared" si="32"/>
        <v>211445.11499999999</v>
      </c>
      <c r="BX23" s="57">
        <v>3.5</v>
      </c>
      <c r="BY23" s="108"/>
      <c r="BZ23" s="14">
        <f t="shared" si="33"/>
        <v>0</v>
      </c>
      <c r="CA23" s="160">
        <v>43990.07</v>
      </c>
      <c r="CB23" s="1">
        <f t="shared" si="34"/>
        <v>219950.35</v>
      </c>
      <c r="CC23" s="57">
        <v>5</v>
      </c>
      <c r="CD23" s="115"/>
      <c r="CE23" s="16">
        <f t="shared" si="35"/>
        <v>0</v>
      </c>
      <c r="CF23" s="160">
        <v>103624.37</v>
      </c>
      <c r="CG23" s="1">
        <f t="shared" si="36"/>
        <v>310873.11</v>
      </c>
      <c r="CH23" s="57">
        <v>3</v>
      </c>
      <c r="CI23" s="115"/>
      <c r="CJ23" s="18">
        <f t="shared" si="37"/>
        <v>0</v>
      </c>
      <c r="CK23" s="160">
        <v>8302.8799999999992</v>
      </c>
      <c r="CL23" s="1">
        <f t="shared" si="38"/>
        <v>53968.719999999994</v>
      </c>
      <c r="CM23" s="57">
        <v>6.5</v>
      </c>
      <c r="CN23" s="115"/>
      <c r="CO23" s="16">
        <f t="shared" si="39"/>
        <v>0</v>
      </c>
      <c r="CP23" s="160">
        <v>73272.28</v>
      </c>
      <c r="CQ23" s="1">
        <f t="shared" si="40"/>
        <v>476269.82</v>
      </c>
      <c r="CR23" s="57">
        <v>6.5</v>
      </c>
      <c r="CS23" s="116"/>
      <c r="CT23" s="16">
        <f t="shared" si="41"/>
        <v>0</v>
      </c>
      <c r="CU23" s="160">
        <v>72211.64</v>
      </c>
      <c r="CV23" s="1">
        <f t="shared" si="42"/>
        <v>469375.66</v>
      </c>
      <c r="CW23" s="57">
        <v>6.5</v>
      </c>
      <c r="CX23" s="116"/>
      <c r="CY23" s="130">
        <f t="shared" si="43"/>
        <v>0</v>
      </c>
      <c r="CZ23" s="160">
        <v>61586.47</v>
      </c>
      <c r="DA23" s="1">
        <f t="shared" si="44"/>
        <v>400312.05499999999</v>
      </c>
      <c r="DB23" s="57">
        <v>6.5</v>
      </c>
      <c r="DC23" s="116"/>
      <c r="DD23" s="18">
        <f t="shared" si="45"/>
        <v>0</v>
      </c>
      <c r="DE23" s="160">
        <v>58201.59</v>
      </c>
      <c r="DF23" s="1">
        <f t="shared" si="46"/>
        <v>261907.15499999997</v>
      </c>
      <c r="DG23" s="57">
        <v>4.5</v>
      </c>
      <c r="DH23" s="116"/>
      <c r="DI23" s="16">
        <f t="shared" si="47"/>
        <v>0</v>
      </c>
      <c r="DJ23" s="160">
        <v>58385.39</v>
      </c>
      <c r="DK23" s="1">
        <f t="shared" si="48"/>
        <v>175156.16999999998</v>
      </c>
      <c r="DL23" s="57">
        <v>3</v>
      </c>
      <c r="DM23" s="88"/>
      <c r="DN23" s="16">
        <f t="shared" si="106"/>
        <v>0</v>
      </c>
      <c r="DO23" s="160">
        <v>39079.68</v>
      </c>
      <c r="DP23" s="1">
        <f t="shared" si="49"/>
        <v>97699.199999999997</v>
      </c>
      <c r="DQ23" s="57">
        <v>2.5</v>
      </c>
      <c r="DR23" s="88"/>
      <c r="DS23" s="16">
        <f t="shared" si="50"/>
        <v>0</v>
      </c>
      <c r="DT23" s="160">
        <v>38162.129999999997</v>
      </c>
      <c r="DU23" s="1">
        <f t="shared" si="51"/>
        <v>95405.324999999997</v>
      </c>
      <c r="DV23" s="57">
        <v>2.5</v>
      </c>
      <c r="DW23" s="88"/>
      <c r="DX23" s="16">
        <f t="shared" si="0"/>
        <v>0</v>
      </c>
      <c r="DY23" s="160">
        <v>51069.99</v>
      </c>
      <c r="DZ23" s="1">
        <f t="shared" si="52"/>
        <v>127674.97499999999</v>
      </c>
      <c r="EA23" s="57">
        <v>2.5</v>
      </c>
      <c r="EB23" s="232"/>
      <c r="EC23" s="18">
        <f t="shared" si="53"/>
        <v>0</v>
      </c>
      <c r="ED23" s="160">
        <v>53605.56</v>
      </c>
      <c r="EE23" s="1">
        <f t="shared" si="54"/>
        <v>107211.12</v>
      </c>
      <c r="EF23" s="57">
        <v>2</v>
      </c>
      <c r="EG23" s="232"/>
      <c r="EH23" s="16">
        <f t="shared" si="55"/>
        <v>0</v>
      </c>
      <c r="EI23" s="160">
        <v>78853.919999999998</v>
      </c>
      <c r="EJ23" s="1">
        <f t="shared" si="56"/>
        <v>141937.05600000001</v>
      </c>
      <c r="EK23" s="57">
        <v>1.8</v>
      </c>
      <c r="EL23" s="232"/>
      <c r="EM23" s="16">
        <f t="shared" si="57"/>
        <v>0</v>
      </c>
      <c r="EN23" s="160">
        <v>62989.41</v>
      </c>
      <c r="EO23" s="1">
        <f t="shared" si="58"/>
        <v>113380.93800000001</v>
      </c>
      <c r="EP23" s="57">
        <v>1.8</v>
      </c>
      <c r="EQ23" s="232"/>
      <c r="ER23" s="16">
        <f t="shared" si="59"/>
        <v>0</v>
      </c>
      <c r="ES23" s="160">
        <v>58546.59</v>
      </c>
      <c r="ET23" s="1">
        <f t="shared" si="60"/>
        <v>105383.86199999999</v>
      </c>
      <c r="EU23" s="57">
        <v>1.8</v>
      </c>
      <c r="EV23" s="232"/>
      <c r="EW23" s="18">
        <f t="shared" si="61"/>
        <v>0</v>
      </c>
      <c r="EX23" s="160">
        <v>73247.72</v>
      </c>
      <c r="EY23" s="1">
        <f t="shared" si="62"/>
        <v>131845.89600000001</v>
      </c>
      <c r="EZ23" s="57">
        <v>1.8</v>
      </c>
      <c r="FA23" s="232"/>
      <c r="FB23" s="32">
        <f t="shared" si="1"/>
        <v>0</v>
      </c>
      <c r="FC23" s="160">
        <v>72321.83</v>
      </c>
      <c r="FD23" s="1">
        <f t="shared" si="63"/>
        <v>130179.29400000001</v>
      </c>
      <c r="FE23" s="57">
        <v>1.8</v>
      </c>
      <c r="FF23" s="232"/>
      <c r="FG23" s="14">
        <f t="shared" si="64"/>
        <v>0</v>
      </c>
      <c r="FH23" s="160">
        <v>74833.31</v>
      </c>
      <c r="FI23" s="1">
        <f t="shared" si="65"/>
        <v>134699.95800000001</v>
      </c>
      <c r="FJ23" s="57">
        <v>1.8</v>
      </c>
      <c r="FK23" s="232"/>
      <c r="FL23" s="234">
        <f t="shared" si="66"/>
        <v>0</v>
      </c>
      <c r="FM23" s="160">
        <v>68040.78</v>
      </c>
      <c r="FN23" s="1">
        <f t="shared" si="67"/>
        <v>122473.40399999999</v>
      </c>
      <c r="FO23" s="57">
        <v>1.8</v>
      </c>
      <c r="FP23" s="232"/>
      <c r="FQ23" s="13">
        <f t="shared" si="68"/>
        <v>0</v>
      </c>
      <c r="FR23" s="160">
        <v>74133.09</v>
      </c>
      <c r="FS23" s="1">
        <f t="shared" si="69"/>
        <v>115647.6204</v>
      </c>
      <c r="FT23" s="57">
        <v>1.56</v>
      </c>
      <c r="FU23" s="88"/>
      <c r="FV23" s="31">
        <f t="shared" si="70"/>
        <v>0</v>
      </c>
      <c r="FW23" s="160">
        <v>57722.96</v>
      </c>
      <c r="FX23" s="1">
        <f t="shared" si="71"/>
        <v>90047.817599999995</v>
      </c>
      <c r="FY23" s="57">
        <v>1.56</v>
      </c>
      <c r="FZ23" s="88"/>
      <c r="GA23" s="14">
        <f t="shared" si="2"/>
        <v>0</v>
      </c>
      <c r="GB23" s="160">
        <v>61843.79</v>
      </c>
      <c r="GC23" s="1">
        <f t="shared" si="72"/>
        <v>96476.31240000001</v>
      </c>
      <c r="GD23" s="57">
        <v>1.56</v>
      </c>
      <c r="GE23" s="88"/>
      <c r="GF23" s="32">
        <f t="shared" si="73"/>
        <v>0</v>
      </c>
      <c r="GG23" s="160">
        <v>52113</v>
      </c>
      <c r="GH23" s="1">
        <f t="shared" si="74"/>
        <v>81296.28</v>
      </c>
      <c r="GI23" s="57">
        <v>1.56</v>
      </c>
      <c r="GJ23" s="108"/>
      <c r="GK23" s="32">
        <f t="shared" si="75"/>
        <v>0</v>
      </c>
      <c r="GL23" s="160">
        <v>55961.03</v>
      </c>
      <c r="GM23" s="1">
        <f t="shared" si="76"/>
        <v>87299.2068</v>
      </c>
      <c r="GN23" s="57">
        <v>1.56</v>
      </c>
      <c r="GO23" s="108"/>
      <c r="GP23" s="13">
        <f t="shared" si="77"/>
        <v>0</v>
      </c>
      <c r="GQ23" s="160">
        <v>50315.26</v>
      </c>
      <c r="GR23" s="1">
        <f t="shared" si="78"/>
        <v>78491.805600000007</v>
      </c>
      <c r="GS23" s="57">
        <v>1.56</v>
      </c>
      <c r="GT23" s="108"/>
      <c r="GU23" s="32">
        <f t="shared" si="79"/>
        <v>0</v>
      </c>
      <c r="GV23" s="160">
        <v>52117.53</v>
      </c>
      <c r="GW23" s="1">
        <f t="shared" si="80"/>
        <v>104235.06</v>
      </c>
      <c r="GX23" s="57">
        <v>2</v>
      </c>
      <c r="GY23" s="96"/>
      <c r="GZ23" s="32">
        <f t="shared" si="3"/>
        <v>0</v>
      </c>
      <c r="HA23" s="160">
        <v>50577.58</v>
      </c>
      <c r="HB23" s="1">
        <f t="shared" si="81"/>
        <v>151732.74</v>
      </c>
      <c r="HC23" s="57">
        <v>3</v>
      </c>
      <c r="HD23" s="96"/>
      <c r="HE23" s="32">
        <f t="shared" si="107"/>
        <v>0</v>
      </c>
      <c r="HF23" s="108">
        <v>38059.89</v>
      </c>
      <c r="HG23" s="1">
        <f t="shared" si="82"/>
        <v>190299.45</v>
      </c>
      <c r="HH23" s="57">
        <v>5</v>
      </c>
      <c r="HI23" s="96"/>
      <c r="HJ23" s="13">
        <f t="shared" si="83"/>
        <v>0</v>
      </c>
      <c r="HK23" s="108">
        <v>31732.05</v>
      </c>
      <c r="HL23" s="1">
        <f t="shared" si="84"/>
        <v>174526.27499999999</v>
      </c>
      <c r="HM23" s="57">
        <v>5.5</v>
      </c>
      <c r="HN23" s="97"/>
      <c r="HO23" s="14">
        <f t="shared" si="85"/>
        <v>0</v>
      </c>
      <c r="HP23" s="108">
        <v>41015.089999999997</v>
      </c>
      <c r="HQ23" s="1">
        <f t="shared" si="86"/>
        <v>205075.44999999998</v>
      </c>
      <c r="HR23" s="57">
        <v>5</v>
      </c>
      <c r="HS23" s="81"/>
      <c r="HT23" s="14">
        <f t="shared" si="87"/>
        <v>0</v>
      </c>
      <c r="HU23" s="108">
        <v>50573.37</v>
      </c>
      <c r="HV23" s="1">
        <f t="shared" si="88"/>
        <v>151720.11000000002</v>
      </c>
      <c r="HW23" s="57">
        <v>3</v>
      </c>
      <c r="HX23" s="97"/>
      <c r="HY23" s="14">
        <f t="shared" si="89"/>
        <v>0</v>
      </c>
      <c r="HZ23" s="108">
        <v>99836.9</v>
      </c>
      <c r="IA23" s="1">
        <f t="shared" si="90"/>
        <v>299510.69999999995</v>
      </c>
      <c r="IB23" s="57">
        <v>3</v>
      </c>
      <c r="IC23" s="97"/>
      <c r="ID23" s="14">
        <f t="shared" si="91"/>
        <v>0</v>
      </c>
      <c r="IE23" s="108">
        <v>118649.4</v>
      </c>
      <c r="IF23" s="1">
        <f t="shared" si="92"/>
        <v>177974.09999999998</v>
      </c>
      <c r="IG23" s="57">
        <v>1.5</v>
      </c>
      <c r="IH23" s="88"/>
      <c r="II23" s="32">
        <f t="shared" si="93"/>
        <v>0</v>
      </c>
      <c r="IJ23" s="108">
        <v>119278.61</v>
      </c>
      <c r="IK23" s="1">
        <f t="shared" si="94"/>
        <v>178917.91500000001</v>
      </c>
      <c r="IL23" s="57">
        <v>1.5</v>
      </c>
      <c r="IM23" s="88"/>
      <c r="IN23" s="32">
        <f t="shared" si="95"/>
        <v>0</v>
      </c>
      <c r="IO23" s="108">
        <v>169712.26</v>
      </c>
      <c r="IP23" s="1">
        <f t="shared" si="96"/>
        <v>254568.39</v>
      </c>
      <c r="IQ23" s="57">
        <v>1.5</v>
      </c>
      <c r="IR23" s="88"/>
      <c r="IS23" s="32">
        <f t="shared" si="97"/>
        <v>0</v>
      </c>
      <c r="IT23" s="108">
        <v>229205.77</v>
      </c>
      <c r="IU23" s="1">
        <f t="shared" si="98"/>
        <v>343808.65499999997</v>
      </c>
      <c r="IV23" s="57">
        <v>1.5</v>
      </c>
      <c r="IW23" s="88"/>
      <c r="IX23" s="32">
        <f t="shared" si="99"/>
        <v>0</v>
      </c>
      <c r="IY23" s="108">
        <v>77241.03</v>
      </c>
      <c r="IZ23" s="1">
        <f t="shared" si="100"/>
        <v>115861.545</v>
      </c>
      <c r="JA23" s="57">
        <v>1.5</v>
      </c>
      <c r="JB23" s="88"/>
      <c r="JC23" s="14">
        <f t="shared" si="101"/>
        <v>0</v>
      </c>
      <c r="JD23" s="73">
        <f t="shared" si="102"/>
        <v>1045159.1199999999</v>
      </c>
      <c r="JE23" s="73">
        <f t="shared" si="103"/>
        <v>736095.01</v>
      </c>
      <c r="JF23" s="75">
        <f t="shared" si="104"/>
        <v>-309064.10999999987</v>
      </c>
      <c r="JG23" s="11">
        <f t="shared" si="105"/>
        <v>0.70428989798223274</v>
      </c>
    </row>
    <row r="24" spans="3:267" ht="16.5">
      <c r="C24" s="71" t="str">
        <f>"A22"</f>
        <v>A22</v>
      </c>
      <c r="D24" s="164">
        <v>81541.19</v>
      </c>
      <c r="E24" s="1">
        <f t="shared" si="4"/>
        <v>48924.714</v>
      </c>
      <c r="F24" s="2">
        <v>0.6</v>
      </c>
      <c r="G24" s="108">
        <v>68898.91</v>
      </c>
      <c r="H24" s="171">
        <f t="shared" si="5"/>
        <v>0.84495835785570461</v>
      </c>
      <c r="I24" s="169">
        <v>95330.4</v>
      </c>
      <c r="J24" s="1">
        <f t="shared" si="6"/>
        <v>71497.799999999988</v>
      </c>
      <c r="K24" s="2">
        <v>0.75</v>
      </c>
      <c r="L24" s="108">
        <v>41441.870000000003</v>
      </c>
      <c r="M24" s="14">
        <f t="shared" si="7"/>
        <v>0.43471830601780759</v>
      </c>
      <c r="N24" s="164">
        <v>87883.02</v>
      </c>
      <c r="O24" s="1">
        <f t="shared" si="8"/>
        <v>52729.811999999998</v>
      </c>
      <c r="P24" s="2">
        <v>0.6</v>
      </c>
      <c r="Q24" s="108">
        <v>53601.09</v>
      </c>
      <c r="R24" s="13">
        <f t="shared" si="9"/>
        <v>0.60991406531090986</v>
      </c>
      <c r="S24" s="160">
        <v>85445.01</v>
      </c>
      <c r="T24" s="1">
        <f t="shared" si="10"/>
        <v>59811.506999999991</v>
      </c>
      <c r="U24" s="2">
        <v>0.7</v>
      </c>
      <c r="V24" s="108">
        <v>55616.36</v>
      </c>
      <c r="W24" s="13">
        <f t="shared" si="11"/>
        <v>0.65090237569168763</v>
      </c>
      <c r="X24" s="108">
        <v>80260.7</v>
      </c>
      <c r="Y24" s="1">
        <f t="shared" si="12"/>
        <v>64208.56</v>
      </c>
      <c r="Z24" s="2">
        <v>0.8</v>
      </c>
      <c r="AA24" s="108">
        <v>70205.350000000006</v>
      </c>
      <c r="AB24" s="13">
        <f t="shared" si="13"/>
        <v>0.8747163929544598</v>
      </c>
      <c r="AC24" s="108">
        <v>139661.01</v>
      </c>
      <c r="AD24" s="1">
        <f t="shared" si="14"/>
        <v>139661.01</v>
      </c>
      <c r="AE24" s="2">
        <v>1</v>
      </c>
      <c r="AF24" s="108">
        <v>78758.850000000006</v>
      </c>
      <c r="AG24" s="13">
        <f t="shared" si="15"/>
        <v>0.56392868704014099</v>
      </c>
      <c r="AH24" s="108">
        <v>81040.639999999999</v>
      </c>
      <c r="AI24" s="1">
        <f t="shared" si="16"/>
        <v>48624.383999999998</v>
      </c>
      <c r="AJ24" s="2">
        <v>0.6</v>
      </c>
      <c r="AK24" s="108">
        <v>36939.089999999997</v>
      </c>
      <c r="AL24" s="13">
        <f t="shared" si="17"/>
        <v>0.45580945560153519</v>
      </c>
      <c r="AM24" s="108">
        <v>83438.960000000006</v>
      </c>
      <c r="AN24" s="1">
        <f t="shared" si="18"/>
        <v>50063.376000000004</v>
      </c>
      <c r="AO24" s="2">
        <v>0.6</v>
      </c>
      <c r="AP24" s="108">
        <v>64451.13</v>
      </c>
      <c r="AQ24" s="13">
        <f t="shared" si="19"/>
        <v>0.77243448384303914</v>
      </c>
      <c r="AR24" s="160">
        <v>72365.399999999994</v>
      </c>
      <c r="AS24" s="1">
        <f t="shared" si="20"/>
        <v>54274.049999999996</v>
      </c>
      <c r="AT24" s="2">
        <v>0.75</v>
      </c>
      <c r="AU24" s="108">
        <v>59414.61</v>
      </c>
      <c r="AV24" s="13">
        <f t="shared" si="21"/>
        <v>0.82103615816398456</v>
      </c>
      <c r="AW24" s="160">
        <v>81183.97</v>
      </c>
      <c r="AX24" s="1">
        <f t="shared" si="22"/>
        <v>60887.977500000001</v>
      </c>
      <c r="AY24" s="2">
        <v>0.75</v>
      </c>
      <c r="AZ24" s="108">
        <v>50559.82</v>
      </c>
      <c r="BA24" s="60">
        <f t="shared" si="23"/>
        <v>0.62278082729878814</v>
      </c>
      <c r="BB24" s="160">
        <v>65647.12</v>
      </c>
      <c r="BC24" s="1">
        <f t="shared" si="24"/>
        <v>45952.983999999997</v>
      </c>
      <c r="BD24" s="2">
        <v>0.7</v>
      </c>
      <c r="BE24" s="108">
        <v>68750.19</v>
      </c>
      <c r="BF24" s="17">
        <f t="shared" si="25"/>
        <v>1.0472689434052858</v>
      </c>
      <c r="BG24" s="160">
        <v>40659.1</v>
      </c>
      <c r="BH24" s="1">
        <f t="shared" si="26"/>
        <v>30494.324999999997</v>
      </c>
      <c r="BI24" s="2">
        <v>0.75</v>
      </c>
      <c r="BJ24" s="115"/>
      <c r="BK24" s="60">
        <f t="shared" si="27"/>
        <v>0</v>
      </c>
      <c r="BL24" s="160">
        <v>44906.94</v>
      </c>
      <c r="BM24" s="1">
        <f t="shared" si="28"/>
        <v>33680.205000000002</v>
      </c>
      <c r="BN24" s="2">
        <v>0.75</v>
      </c>
      <c r="BO24" s="115"/>
      <c r="BP24" s="60">
        <f t="shared" si="29"/>
        <v>0</v>
      </c>
      <c r="BQ24" s="160">
        <v>27213.18</v>
      </c>
      <c r="BR24" s="1">
        <f t="shared" si="30"/>
        <v>95246.13</v>
      </c>
      <c r="BS24" s="57">
        <v>3.5</v>
      </c>
      <c r="BT24" s="115"/>
      <c r="BU24" s="16">
        <f t="shared" si="31"/>
        <v>0</v>
      </c>
      <c r="BV24" s="160"/>
      <c r="BW24" s="1">
        <f t="shared" si="32"/>
        <v>0</v>
      </c>
      <c r="BX24" s="57">
        <v>3.5</v>
      </c>
      <c r="BZ24" s="14" t="e">
        <f t="shared" si="33"/>
        <v>#DIV/0!</v>
      </c>
      <c r="CA24" s="160"/>
      <c r="CB24" s="1">
        <f t="shared" si="34"/>
        <v>0</v>
      </c>
      <c r="CC24" s="57">
        <v>5</v>
      </c>
      <c r="CD24" s="115"/>
      <c r="CE24" s="16" t="e">
        <f t="shared" si="35"/>
        <v>#DIV/0!</v>
      </c>
      <c r="CF24" s="160"/>
      <c r="CG24" s="1">
        <f t="shared" si="36"/>
        <v>0</v>
      </c>
      <c r="CH24" s="57">
        <v>3</v>
      </c>
      <c r="CI24" s="115"/>
      <c r="CJ24" s="18" t="e">
        <f t="shared" si="37"/>
        <v>#DIV/0!</v>
      </c>
      <c r="CK24" s="160"/>
      <c r="CL24" s="1">
        <f t="shared" si="38"/>
        <v>0</v>
      </c>
      <c r="CM24" s="57">
        <v>6.5</v>
      </c>
      <c r="CN24" s="115"/>
      <c r="CO24" s="16" t="e">
        <f t="shared" si="39"/>
        <v>#DIV/0!</v>
      </c>
      <c r="CP24" s="160"/>
      <c r="CQ24" s="1">
        <f t="shared" si="40"/>
        <v>0</v>
      </c>
      <c r="CR24" s="57">
        <v>6.5</v>
      </c>
      <c r="CS24" s="116"/>
      <c r="CT24" s="16" t="e">
        <f t="shared" si="41"/>
        <v>#DIV/0!</v>
      </c>
      <c r="CU24" s="160"/>
      <c r="CV24" s="1">
        <f t="shared" si="42"/>
        <v>0</v>
      </c>
      <c r="CW24" s="57">
        <v>6.5</v>
      </c>
      <c r="CX24" s="132"/>
      <c r="CY24" s="130" t="e">
        <f t="shared" si="43"/>
        <v>#DIV/0!</v>
      </c>
      <c r="CZ24" s="160"/>
      <c r="DA24" s="1">
        <f t="shared" si="44"/>
        <v>0</v>
      </c>
      <c r="DB24" s="57">
        <v>6.5</v>
      </c>
      <c r="DC24" s="132"/>
      <c r="DD24" s="18" t="e">
        <f t="shared" si="45"/>
        <v>#DIV/0!</v>
      </c>
      <c r="DE24" s="160">
        <v>78827.08</v>
      </c>
      <c r="DF24" s="1">
        <f t="shared" si="46"/>
        <v>354721.86</v>
      </c>
      <c r="DG24" s="57">
        <v>4.5</v>
      </c>
      <c r="DH24" s="116"/>
      <c r="DI24" s="16">
        <f t="shared" si="47"/>
        <v>0</v>
      </c>
      <c r="DJ24" s="160">
        <v>98307.71</v>
      </c>
      <c r="DK24" s="1">
        <f t="shared" si="48"/>
        <v>294923.13</v>
      </c>
      <c r="DL24" s="57">
        <v>3</v>
      </c>
      <c r="DM24" s="88"/>
      <c r="DN24" s="16">
        <f t="shared" si="106"/>
        <v>0</v>
      </c>
      <c r="DO24" s="160">
        <v>81670.820000000007</v>
      </c>
      <c r="DP24" s="1">
        <f t="shared" si="49"/>
        <v>204177.05000000002</v>
      </c>
      <c r="DQ24" s="57">
        <v>2.5</v>
      </c>
      <c r="DR24" s="88"/>
      <c r="DS24" s="16">
        <f t="shared" si="50"/>
        <v>0</v>
      </c>
      <c r="DT24" s="160">
        <v>70302.289999999994</v>
      </c>
      <c r="DU24" s="1">
        <f t="shared" si="51"/>
        <v>175755.72499999998</v>
      </c>
      <c r="DV24" s="57">
        <v>2.5</v>
      </c>
      <c r="DW24" s="88"/>
      <c r="DX24" s="16">
        <f t="shared" si="0"/>
        <v>0</v>
      </c>
      <c r="DY24" s="160">
        <v>78312.929999999993</v>
      </c>
      <c r="DZ24" s="1">
        <f t="shared" si="52"/>
        <v>195782.32499999998</v>
      </c>
      <c r="EA24" s="57">
        <v>2.5</v>
      </c>
      <c r="EB24" s="232"/>
      <c r="EC24" s="18">
        <f t="shared" si="53"/>
        <v>0</v>
      </c>
      <c r="ED24" s="160">
        <v>84547.43</v>
      </c>
      <c r="EE24" s="1">
        <f t="shared" si="54"/>
        <v>169094.86</v>
      </c>
      <c r="EF24" s="57">
        <v>2</v>
      </c>
      <c r="EG24" s="232"/>
      <c r="EH24" s="16">
        <f t="shared" si="55"/>
        <v>0</v>
      </c>
      <c r="EI24" s="160">
        <v>91261</v>
      </c>
      <c r="EJ24" s="1">
        <f t="shared" si="56"/>
        <v>164269.80000000002</v>
      </c>
      <c r="EK24" s="57">
        <v>1.8</v>
      </c>
      <c r="EL24" s="232"/>
      <c r="EM24" s="16">
        <f t="shared" si="57"/>
        <v>0</v>
      </c>
      <c r="EN24" s="160">
        <v>70090.69</v>
      </c>
      <c r="EO24" s="1">
        <f t="shared" si="58"/>
        <v>126163.24200000001</v>
      </c>
      <c r="EP24" s="57">
        <v>1.8</v>
      </c>
      <c r="EQ24" s="232"/>
      <c r="ER24" s="16">
        <f t="shared" si="59"/>
        <v>0</v>
      </c>
      <c r="ES24" s="160">
        <v>72056.95</v>
      </c>
      <c r="ET24" s="1">
        <f t="shared" si="60"/>
        <v>129702.51</v>
      </c>
      <c r="EU24" s="57">
        <v>1.8</v>
      </c>
      <c r="EV24" s="232"/>
      <c r="EW24" s="18">
        <f t="shared" si="61"/>
        <v>0</v>
      </c>
      <c r="EX24" s="160">
        <v>78995.92</v>
      </c>
      <c r="EY24" s="1">
        <f t="shared" si="62"/>
        <v>142192.65599999999</v>
      </c>
      <c r="EZ24" s="57">
        <v>1.8</v>
      </c>
      <c r="FA24" s="232"/>
      <c r="FB24" s="32">
        <f t="shared" si="1"/>
        <v>0</v>
      </c>
      <c r="FC24" s="160">
        <v>81844.929999999993</v>
      </c>
      <c r="FD24" s="1">
        <f t="shared" si="63"/>
        <v>147320.87399999998</v>
      </c>
      <c r="FE24" s="57">
        <v>1.8</v>
      </c>
      <c r="FF24" s="232"/>
      <c r="FG24" s="14">
        <f t="shared" si="64"/>
        <v>0</v>
      </c>
      <c r="FH24" s="160">
        <v>72919.460000000006</v>
      </c>
      <c r="FI24" s="1">
        <f t="shared" si="65"/>
        <v>131255.02800000002</v>
      </c>
      <c r="FJ24" s="57">
        <v>1.8</v>
      </c>
      <c r="FK24" s="232"/>
      <c r="FL24" s="234">
        <f t="shared" si="66"/>
        <v>0</v>
      </c>
      <c r="FM24" s="160">
        <v>72904.679999999993</v>
      </c>
      <c r="FN24" s="1">
        <f t="shared" si="67"/>
        <v>131228.424</v>
      </c>
      <c r="FO24" s="57">
        <v>1.8</v>
      </c>
      <c r="FP24" s="232"/>
      <c r="FQ24" s="13">
        <f t="shared" si="68"/>
        <v>0</v>
      </c>
      <c r="FR24" s="160">
        <v>86011.16</v>
      </c>
      <c r="FS24" s="1">
        <f t="shared" si="69"/>
        <v>134177.40960000001</v>
      </c>
      <c r="FT24" s="57">
        <v>1.56</v>
      </c>
      <c r="FU24" s="88"/>
      <c r="FV24" s="31">
        <f t="shared" si="70"/>
        <v>0</v>
      </c>
      <c r="FW24" s="160">
        <v>93907.04</v>
      </c>
      <c r="FX24" s="1">
        <f t="shared" si="71"/>
        <v>146494.98240000001</v>
      </c>
      <c r="FY24" s="57">
        <v>1.56</v>
      </c>
      <c r="FZ24" s="88"/>
      <c r="GA24" s="14">
        <f t="shared" si="2"/>
        <v>0</v>
      </c>
      <c r="GB24" s="160">
        <v>79578.47</v>
      </c>
      <c r="GC24" s="1">
        <f t="shared" si="72"/>
        <v>124142.41320000001</v>
      </c>
      <c r="GD24" s="57">
        <v>1.56</v>
      </c>
      <c r="GE24" s="88"/>
      <c r="GF24" s="32">
        <f t="shared" si="73"/>
        <v>0</v>
      </c>
      <c r="GG24" s="160">
        <v>73250.06</v>
      </c>
      <c r="GH24" s="1">
        <f t="shared" si="74"/>
        <v>114270.09360000001</v>
      </c>
      <c r="GI24" s="57">
        <v>1.56</v>
      </c>
      <c r="GJ24" s="108"/>
      <c r="GK24" s="32">
        <f t="shared" si="75"/>
        <v>0</v>
      </c>
      <c r="GL24" s="160">
        <v>63733.19</v>
      </c>
      <c r="GM24" s="1">
        <f t="shared" si="76"/>
        <v>99423.776400000002</v>
      </c>
      <c r="GN24" s="57">
        <v>1.56</v>
      </c>
      <c r="GO24" s="108"/>
      <c r="GP24" s="13">
        <f t="shared" si="77"/>
        <v>0</v>
      </c>
      <c r="GQ24" s="160">
        <v>65870.28</v>
      </c>
      <c r="GR24" s="1">
        <f t="shared" si="78"/>
        <v>102757.63680000001</v>
      </c>
      <c r="GS24" s="57">
        <v>1.56</v>
      </c>
      <c r="GT24" s="108"/>
      <c r="GU24" s="32">
        <f t="shared" si="79"/>
        <v>0</v>
      </c>
      <c r="GV24" s="160">
        <v>88042.91</v>
      </c>
      <c r="GW24" s="1">
        <f t="shared" si="80"/>
        <v>176085.82</v>
      </c>
      <c r="GX24" s="57">
        <v>2</v>
      </c>
      <c r="GY24" s="96"/>
      <c r="GZ24" s="32">
        <f t="shared" si="3"/>
        <v>0</v>
      </c>
      <c r="HA24" s="160">
        <v>66084.740000000005</v>
      </c>
      <c r="HB24" s="1">
        <f t="shared" si="81"/>
        <v>198254.22000000003</v>
      </c>
      <c r="HC24" s="57">
        <v>3</v>
      </c>
      <c r="HD24" s="96"/>
      <c r="HE24" s="32">
        <f t="shared" si="107"/>
        <v>0</v>
      </c>
      <c r="HF24" s="108">
        <v>66626.67</v>
      </c>
      <c r="HG24" s="1">
        <f t="shared" si="82"/>
        <v>333133.34999999998</v>
      </c>
      <c r="HH24" s="57">
        <v>5</v>
      </c>
      <c r="HI24" s="96"/>
      <c r="HJ24" s="13">
        <f t="shared" si="83"/>
        <v>0</v>
      </c>
      <c r="HK24" s="108">
        <v>41313.11</v>
      </c>
      <c r="HL24" s="1">
        <f t="shared" si="84"/>
        <v>227222.10500000001</v>
      </c>
      <c r="HM24" s="57">
        <v>5.5</v>
      </c>
      <c r="HN24" s="97"/>
      <c r="HO24" s="14">
        <f t="shared" si="85"/>
        <v>0</v>
      </c>
      <c r="HP24" s="108">
        <v>43767.44</v>
      </c>
      <c r="HQ24" s="1">
        <f t="shared" si="86"/>
        <v>218837.2</v>
      </c>
      <c r="HR24" s="57">
        <v>5</v>
      </c>
      <c r="HS24" s="81"/>
      <c r="HT24" s="14">
        <f t="shared" si="87"/>
        <v>0</v>
      </c>
      <c r="HU24" s="108">
        <v>99242.53</v>
      </c>
      <c r="HV24" s="1">
        <f t="shared" si="88"/>
        <v>297727.58999999997</v>
      </c>
      <c r="HW24" s="57">
        <v>3</v>
      </c>
      <c r="HX24" s="97"/>
      <c r="HY24" s="14">
        <f t="shared" si="89"/>
        <v>0</v>
      </c>
      <c r="HZ24" s="108">
        <v>140566.96</v>
      </c>
      <c r="IA24" s="1">
        <f t="shared" si="90"/>
        <v>421700.88</v>
      </c>
      <c r="IB24" s="57">
        <v>3</v>
      </c>
      <c r="IC24" s="97"/>
      <c r="ID24" s="14">
        <f t="shared" si="91"/>
        <v>0</v>
      </c>
      <c r="IE24" s="108">
        <v>244975.23</v>
      </c>
      <c r="IF24" s="1">
        <f t="shared" si="92"/>
        <v>367462.84500000003</v>
      </c>
      <c r="IG24" s="57">
        <v>1.5</v>
      </c>
      <c r="IH24" s="88"/>
      <c r="II24" s="32">
        <f t="shared" si="93"/>
        <v>0</v>
      </c>
      <c r="IJ24" s="108">
        <v>259950.19</v>
      </c>
      <c r="IK24" s="1">
        <f t="shared" si="94"/>
        <v>389925.28500000003</v>
      </c>
      <c r="IL24" s="57">
        <v>1.5</v>
      </c>
      <c r="IM24" s="88"/>
      <c r="IN24" s="32">
        <f t="shared" si="95"/>
        <v>0</v>
      </c>
      <c r="IO24" s="108">
        <v>334424.24</v>
      </c>
      <c r="IP24" s="1">
        <f t="shared" si="96"/>
        <v>501636.36</v>
      </c>
      <c r="IQ24" s="57">
        <v>1.5</v>
      </c>
      <c r="IR24" s="88"/>
      <c r="IS24" s="32">
        <f t="shared" si="97"/>
        <v>0</v>
      </c>
      <c r="IT24" s="108">
        <v>363760.25</v>
      </c>
      <c r="IU24" s="1">
        <f t="shared" si="98"/>
        <v>545640.375</v>
      </c>
      <c r="IV24" s="57">
        <v>1.5</v>
      </c>
      <c r="IW24" s="88"/>
      <c r="IX24" s="32">
        <f t="shared" si="99"/>
        <v>0</v>
      </c>
      <c r="IY24" s="108">
        <v>58752.07</v>
      </c>
      <c r="IZ24" s="1">
        <f t="shared" si="100"/>
        <v>88128.104999999996</v>
      </c>
      <c r="JA24" s="57">
        <v>1.5</v>
      </c>
      <c r="JB24" s="88"/>
      <c r="JC24" s="14">
        <f t="shared" si="101"/>
        <v>0</v>
      </c>
      <c r="JD24" s="73">
        <f t="shared" si="102"/>
        <v>953797.42</v>
      </c>
      <c r="JE24" s="73">
        <f t="shared" si="103"/>
        <v>648637.26999999979</v>
      </c>
      <c r="JF24" s="75">
        <f t="shared" si="104"/>
        <v>-305160.15000000026</v>
      </c>
      <c r="JG24" s="11">
        <f t="shared" si="105"/>
        <v>0.68005768981845194</v>
      </c>
    </row>
    <row r="25" spans="3:267" ht="16.5">
      <c r="C25" s="71" t="str">
        <f>"A23"</f>
        <v>A23</v>
      </c>
      <c r="D25" s="164">
        <v>59586.879999999997</v>
      </c>
      <c r="E25" s="1">
        <f t="shared" si="4"/>
        <v>35752.127999999997</v>
      </c>
      <c r="F25" s="2">
        <v>0.6</v>
      </c>
      <c r="G25" s="108">
        <v>38382.82</v>
      </c>
      <c r="H25" s="171">
        <f t="shared" si="5"/>
        <v>0.64414884618895973</v>
      </c>
      <c r="I25" s="169">
        <v>59319.94</v>
      </c>
      <c r="J25" s="1">
        <f t="shared" si="6"/>
        <v>38557.961000000003</v>
      </c>
      <c r="K25" s="2">
        <v>0.65</v>
      </c>
      <c r="L25" s="108">
        <v>35876.82</v>
      </c>
      <c r="M25" s="14">
        <f t="shared" si="7"/>
        <v>0.60480202778357495</v>
      </c>
      <c r="N25" s="164">
        <v>55121.04</v>
      </c>
      <c r="O25" s="1">
        <f t="shared" si="8"/>
        <v>35828.675999999999</v>
      </c>
      <c r="P25" s="2">
        <v>0.65</v>
      </c>
      <c r="Q25" s="108">
        <v>43448.41</v>
      </c>
      <c r="R25" s="13">
        <f t="shared" si="9"/>
        <v>0.7882363975715988</v>
      </c>
      <c r="S25" s="160">
        <v>55430.42</v>
      </c>
      <c r="T25" s="1">
        <f t="shared" si="10"/>
        <v>44344.336000000003</v>
      </c>
      <c r="U25" s="2">
        <v>0.8</v>
      </c>
      <c r="V25" s="108">
        <v>45799.28</v>
      </c>
      <c r="W25" s="13">
        <f t="shared" si="11"/>
        <v>0.82624811430257972</v>
      </c>
      <c r="X25" s="108">
        <v>55269.9</v>
      </c>
      <c r="Y25" s="1">
        <f t="shared" si="12"/>
        <v>46979.415000000001</v>
      </c>
      <c r="Z25" s="2">
        <v>0.85</v>
      </c>
      <c r="AA25" s="108">
        <v>44379.7</v>
      </c>
      <c r="AB25" s="13">
        <f t="shared" si="13"/>
        <v>0.80296327657549582</v>
      </c>
      <c r="AC25" s="108">
        <v>91840.59</v>
      </c>
      <c r="AD25" s="1">
        <f t="shared" si="14"/>
        <v>78064.501499999998</v>
      </c>
      <c r="AE25" s="2">
        <v>0.85</v>
      </c>
      <c r="AF25" s="108">
        <v>59061.919999999998</v>
      </c>
      <c r="AG25" s="13">
        <f t="shared" si="15"/>
        <v>0.64309168745540513</v>
      </c>
      <c r="AH25" s="108">
        <v>52046.07</v>
      </c>
      <c r="AI25" s="1">
        <f t="shared" si="16"/>
        <v>31227.642</v>
      </c>
      <c r="AJ25" s="2">
        <v>0.6</v>
      </c>
      <c r="AK25" s="108">
        <v>51325.36</v>
      </c>
      <c r="AL25" s="13">
        <f t="shared" si="17"/>
        <v>0.98615246069491891</v>
      </c>
      <c r="AM25" s="108">
        <v>53752.95</v>
      </c>
      <c r="AN25" s="1">
        <f t="shared" si="18"/>
        <v>32251.769999999997</v>
      </c>
      <c r="AO25" s="2">
        <v>0.6</v>
      </c>
      <c r="AP25" s="108">
        <v>45811.14</v>
      </c>
      <c r="AQ25" s="13">
        <f t="shared" si="19"/>
        <v>0.85225350422627966</v>
      </c>
      <c r="AR25" s="160">
        <v>53050.13</v>
      </c>
      <c r="AS25" s="1">
        <f t="shared" si="20"/>
        <v>39787.597499999996</v>
      </c>
      <c r="AT25" s="2">
        <v>0.75</v>
      </c>
      <c r="AU25" s="108">
        <v>51810.02</v>
      </c>
      <c r="AV25" s="13">
        <f t="shared" si="21"/>
        <v>0.97662380846192076</v>
      </c>
      <c r="AW25" s="160">
        <v>51475.06</v>
      </c>
      <c r="AX25" s="1">
        <f t="shared" si="22"/>
        <v>38606.294999999998</v>
      </c>
      <c r="AY25" s="2">
        <v>0.75</v>
      </c>
      <c r="AZ25" s="108">
        <v>54824.53</v>
      </c>
      <c r="BA25" s="60">
        <f t="shared" si="23"/>
        <v>1.0650697638817712</v>
      </c>
      <c r="BB25" s="160">
        <v>37964.57</v>
      </c>
      <c r="BC25" s="1">
        <f t="shared" si="24"/>
        <v>26575.198999999997</v>
      </c>
      <c r="BD25" s="2">
        <v>0.7</v>
      </c>
      <c r="BE25" s="108">
        <v>51295.82</v>
      </c>
      <c r="BF25" s="17">
        <f t="shared" si="25"/>
        <v>1.3511497693770798</v>
      </c>
      <c r="BG25" s="160">
        <v>27893.33</v>
      </c>
      <c r="BH25" s="1">
        <f t="shared" si="26"/>
        <v>20919.997500000001</v>
      </c>
      <c r="BI25" s="2">
        <v>0.75</v>
      </c>
      <c r="BJ25" s="115"/>
      <c r="BK25" s="60">
        <f t="shared" si="27"/>
        <v>0</v>
      </c>
      <c r="BL25" s="160">
        <v>30723.9</v>
      </c>
      <c r="BM25" s="1">
        <f t="shared" si="28"/>
        <v>23042.925000000003</v>
      </c>
      <c r="BN25" s="2">
        <v>0.75</v>
      </c>
      <c r="BO25" s="115"/>
      <c r="BP25" s="60">
        <f t="shared" si="29"/>
        <v>0</v>
      </c>
      <c r="BQ25" s="160">
        <v>27074</v>
      </c>
      <c r="BR25" s="1">
        <f t="shared" si="30"/>
        <v>94759</v>
      </c>
      <c r="BS25" s="57">
        <v>3.5</v>
      </c>
      <c r="BT25" s="115"/>
      <c r="BU25" s="16">
        <f t="shared" si="31"/>
        <v>0</v>
      </c>
      <c r="BV25" s="160">
        <v>28985.279999999999</v>
      </c>
      <c r="BW25" s="1">
        <f t="shared" si="32"/>
        <v>101448.48</v>
      </c>
      <c r="BX25" s="57">
        <v>3.5</v>
      </c>
      <c r="BY25" s="108"/>
      <c r="BZ25" s="14">
        <f t="shared" si="33"/>
        <v>0</v>
      </c>
      <c r="CA25" s="160">
        <v>28814.19</v>
      </c>
      <c r="CB25" s="1">
        <f t="shared" si="34"/>
        <v>144070.94999999998</v>
      </c>
      <c r="CC25" s="57">
        <v>5</v>
      </c>
      <c r="CD25" s="115"/>
      <c r="CE25" s="16">
        <f t="shared" si="35"/>
        <v>0</v>
      </c>
      <c r="CF25" s="160">
        <v>59087.32</v>
      </c>
      <c r="CG25" s="1">
        <f t="shared" si="36"/>
        <v>177261.96</v>
      </c>
      <c r="CH25" s="57">
        <v>3</v>
      </c>
      <c r="CI25" s="115"/>
      <c r="CJ25" s="18">
        <f t="shared" si="37"/>
        <v>0</v>
      </c>
      <c r="CK25" s="160">
        <v>3012.03</v>
      </c>
      <c r="CL25" s="1">
        <f t="shared" si="38"/>
        <v>19578.195</v>
      </c>
      <c r="CM25" s="57">
        <v>6.5</v>
      </c>
      <c r="CN25" s="115"/>
      <c r="CO25" s="16">
        <f t="shared" si="39"/>
        <v>0</v>
      </c>
      <c r="CP25" s="160">
        <v>18057.189999999999</v>
      </c>
      <c r="CQ25" s="1">
        <f t="shared" si="40"/>
        <v>117371.73499999999</v>
      </c>
      <c r="CR25" s="57">
        <v>6.5</v>
      </c>
      <c r="CS25" s="116"/>
      <c r="CT25" s="16">
        <f t="shared" si="41"/>
        <v>0</v>
      </c>
      <c r="CU25" s="160">
        <v>24085.78</v>
      </c>
      <c r="CV25" s="1">
        <f t="shared" si="42"/>
        <v>156557.57</v>
      </c>
      <c r="CW25" s="57">
        <v>6.5</v>
      </c>
      <c r="CX25" s="116"/>
      <c r="CY25" s="130">
        <f t="shared" si="43"/>
        <v>0</v>
      </c>
      <c r="CZ25" s="160">
        <v>25078.7</v>
      </c>
      <c r="DA25" s="1">
        <f t="shared" si="44"/>
        <v>163011.55000000002</v>
      </c>
      <c r="DB25" s="57">
        <v>6.5</v>
      </c>
      <c r="DC25" s="116"/>
      <c r="DD25" s="18">
        <f t="shared" si="45"/>
        <v>0</v>
      </c>
      <c r="DE25" s="160">
        <v>27516.02</v>
      </c>
      <c r="DF25" s="1">
        <f t="shared" si="46"/>
        <v>123822.09</v>
      </c>
      <c r="DG25" s="57">
        <v>4.5</v>
      </c>
      <c r="DH25" s="116"/>
      <c r="DI25" s="16">
        <f t="shared" si="47"/>
        <v>0</v>
      </c>
      <c r="DJ25" s="160">
        <v>31552.42</v>
      </c>
      <c r="DK25" s="1">
        <f t="shared" si="48"/>
        <v>94657.26</v>
      </c>
      <c r="DL25" s="57">
        <v>3</v>
      </c>
      <c r="DM25" s="88"/>
      <c r="DN25" s="16">
        <f t="shared" si="106"/>
        <v>0</v>
      </c>
      <c r="DO25" s="160">
        <v>51909.35</v>
      </c>
      <c r="DP25" s="1">
        <f t="shared" si="49"/>
        <v>129773.375</v>
      </c>
      <c r="DQ25" s="57">
        <v>2.5</v>
      </c>
      <c r="DR25" s="88"/>
      <c r="DS25" s="16">
        <f t="shared" si="50"/>
        <v>0</v>
      </c>
      <c r="DT25" s="160">
        <v>46251.24</v>
      </c>
      <c r="DU25" s="1">
        <f t="shared" si="51"/>
        <v>115628.09999999999</v>
      </c>
      <c r="DV25" s="57">
        <v>2.5</v>
      </c>
      <c r="DW25" s="88"/>
      <c r="DX25" s="16">
        <f t="shared" si="0"/>
        <v>0</v>
      </c>
      <c r="DY25" s="160">
        <v>44001.67</v>
      </c>
      <c r="DZ25" s="1">
        <f t="shared" si="52"/>
        <v>110004.17499999999</v>
      </c>
      <c r="EA25" s="57">
        <v>2.5</v>
      </c>
      <c r="EB25" s="232"/>
      <c r="EC25" s="18">
        <f t="shared" si="53"/>
        <v>0</v>
      </c>
      <c r="ED25" s="160">
        <v>46734.58</v>
      </c>
      <c r="EE25" s="1">
        <f t="shared" si="54"/>
        <v>93469.16</v>
      </c>
      <c r="EF25" s="57">
        <v>2</v>
      </c>
      <c r="EG25" s="232"/>
      <c r="EH25" s="16">
        <f t="shared" si="55"/>
        <v>0</v>
      </c>
      <c r="EI25" s="160">
        <v>40420.120000000003</v>
      </c>
      <c r="EJ25" s="1">
        <f t="shared" si="56"/>
        <v>72756.216</v>
      </c>
      <c r="EK25" s="57">
        <v>1.8</v>
      </c>
      <c r="EL25" s="232"/>
      <c r="EM25" s="16">
        <f t="shared" si="57"/>
        <v>0</v>
      </c>
      <c r="EN25" s="160">
        <v>46577.05</v>
      </c>
      <c r="EO25" s="1">
        <f t="shared" si="58"/>
        <v>83838.69</v>
      </c>
      <c r="EP25" s="57">
        <v>1.8</v>
      </c>
      <c r="EQ25" s="232"/>
      <c r="ER25" s="16">
        <f t="shared" si="59"/>
        <v>0</v>
      </c>
      <c r="ES25" s="160">
        <v>49989.06</v>
      </c>
      <c r="ET25" s="1">
        <f t="shared" si="60"/>
        <v>89980.308000000005</v>
      </c>
      <c r="EU25" s="57">
        <v>1.8</v>
      </c>
      <c r="EV25" s="232"/>
      <c r="EW25" s="18">
        <f t="shared" si="61"/>
        <v>0</v>
      </c>
      <c r="EX25" s="160">
        <v>52503.11</v>
      </c>
      <c r="EY25" s="1">
        <f t="shared" si="62"/>
        <v>94505.597999999998</v>
      </c>
      <c r="EZ25" s="57">
        <v>1.8</v>
      </c>
      <c r="FA25" s="232"/>
      <c r="FB25" s="32">
        <f t="shared" si="1"/>
        <v>0</v>
      </c>
      <c r="FC25" s="160">
        <v>51947.82</v>
      </c>
      <c r="FD25" s="1">
        <f t="shared" si="63"/>
        <v>93506.076000000001</v>
      </c>
      <c r="FE25" s="57">
        <v>1.8</v>
      </c>
      <c r="FF25" s="232"/>
      <c r="FG25" s="14">
        <f t="shared" si="64"/>
        <v>0</v>
      </c>
      <c r="FH25" s="160">
        <v>41590.699999999997</v>
      </c>
      <c r="FI25" s="1">
        <f t="shared" si="65"/>
        <v>74863.259999999995</v>
      </c>
      <c r="FJ25" s="57">
        <v>1.8</v>
      </c>
      <c r="FK25" s="232"/>
      <c r="FL25" s="234">
        <f t="shared" si="66"/>
        <v>0</v>
      </c>
      <c r="FM25" s="160">
        <v>47581.78</v>
      </c>
      <c r="FN25" s="1">
        <f t="shared" si="67"/>
        <v>85647.203999999998</v>
      </c>
      <c r="FO25" s="57">
        <v>1.8</v>
      </c>
      <c r="FP25" s="232"/>
      <c r="FQ25" s="13">
        <f t="shared" si="68"/>
        <v>0</v>
      </c>
      <c r="FR25" s="160">
        <v>51362.74</v>
      </c>
      <c r="FS25" s="1">
        <f t="shared" si="69"/>
        <v>80125.874400000001</v>
      </c>
      <c r="FT25" s="57">
        <v>1.56</v>
      </c>
      <c r="FU25" s="88"/>
      <c r="FV25" s="31">
        <f t="shared" si="70"/>
        <v>0</v>
      </c>
      <c r="FW25" s="160">
        <v>49175.58</v>
      </c>
      <c r="FX25" s="1">
        <f t="shared" si="71"/>
        <v>76713.904800000004</v>
      </c>
      <c r="FY25" s="57">
        <v>1.56</v>
      </c>
      <c r="FZ25" s="88"/>
      <c r="GA25" s="14">
        <f t="shared" si="2"/>
        <v>0</v>
      </c>
      <c r="GB25" s="160">
        <v>61385.760000000002</v>
      </c>
      <c r="GC25" s="1">
        <f t="shared" si="72"/>
        <v>95761.785600000003</v>
      </c>
      <c r="GD25" s="57">
        <v>1.56</v>
      </c>
      <c r="GE25" s="88"/>
      <c r="GF25" s="32">
        <f t="shared" si="73"/>
        <v>0</v>
      </c>
      <c r="GG25" s="160">
        <v>40931.86</v>
      </c>
      <c r="GH25" s="1">
        <f t="shared" si="74"/>
        <v>63853.7016</v>
      </c>
      <c r="GI25" s="57">
        <v>1.56</v>
      </c>
      <c r="GJ25" s="108"/>
      <c r="GK25" s="32">
        <f t="shared" si="75"/>
        <v>0</v>
      </c>
      <c r="GL25" s="160">
        <v>53642.01</v>
      </c>
      <c r="GM25" s="1">
        <f t="shared" si="76"/>
        <v>83681.535600000003</v>
      </c>
      <c r="GN25" s="57">
        <v>1.56</v>
      </c>
      <c r="GO25" s="108"/>
      <c r="GP25" s="13">
        <f t="shared" si="77"/>
        <v>0</v>
      </c>
      <c r="GQ25" s="160">
        <v>42922.46</v>
      </c>
      <c r="GR25" s="1">
        <f t="shared" si="78"/>
        <v>66959.037599999996</v>
      </c>
      <c r="GS25" s="57">
        <v>1.56</v>
      </c>
      <c r="GT25" s="108"/>
      <c r="GU25" s="32">
        <f t="shared" si="79"/>
        <v>0</v>
      </c>
      <c r="GV25" s="160">
        <v>39768.76</v>
      </c>
      <c r="GW25" s="1">
        <f t="shared" si="80"/>
        <v>79537.52</v>
      </c>
      <c r="GX25" s="57">
        <v>2</v>
      </c>
      <c r="GY25" s="96"/>
      <c r="GZ25" s="32">
        <f t="shared" si="3"/>
        <v>0</v>
      </c>
      <c r="HA25" s="160">
        <v>35975.42</v>
      </c>
      <c r="HB25" s="1">
        <f t="shared" si="81"/>
        <v>107926.26</v>
      </c>
      <c r="HC25" s="57">
        <v>3</v>
      </c>
      <c r="HD25" s="96"/>
      <c r="HE25" s="32">
        <f t="shared" si="107"/>
        <v>0</v>
      </c>
      <c r="HF25" s="108">
        <v>31906.240000000002</v>
      </c>
      <c r="HG25" s="1">
        <f t="shared" si="82"/>
        <v>159531.20000000001</v>
      </c>
      <c r="HH25" s="57">
        <v>5</v>
      </c>
      <c r="HI25" s="96"/>
      <c r="HJ25" s="13">
        <f t="shared" si="83"/>
        <v>0</v>
      </c>
      <c r="HK25" s="108">
        <v>17396.45</v>
      </c>
      <c r="HL25" s="1">
        <f t="shared" si="84"/>
        <v>95680.475000000006</v>
      </c>
      <c r="HM25" s="57">
        <v>5.5</v>
      </c>
      <c r="HN25" s="97"/>
      <c r="HO25" s="14">
        <f t="shared" si="85"/>
        <v>0</v>
      </c>
      <c r="HP25" s="108">
        <v>16814.47</v>
      </c>
      <c r="HQ25" s="1">
        <f t="shared" si="86"/>
        <v>84072.35</v>
      </c>
      <c r="HR25" s="57">
        <v>5</v>
      </c>
      <c r="HS25" s="81"/>
      <c r="HT25" s="14">
        <f t="shared" si="87"/>
        <v>0</v>
      </c>
      <c r="HU25" s="108">
        <v>43275.839999999997</v>
      </c>
      <c r="HV25" s="1">
        <f t="shared" si="88"/>
        <v>129827.51999999999</v>
      </c>
      <c r="HW25" s="57">
        <v>3</v>
      </c>
      <c r="HX25" s="97"/>
      <c r="HY25" s="14">
        <f t="shared" si="89"/>
        <v>0</v>
      </c>
      <c r="HZ25" s="108">
        <v>52988.2</v>
      </c>
      <c r="IA25" s="1">
        <f t="shared" si="90"/>
        <v>158964.59999999998</v>
      </c>
      <c r="IB25" s="57">
        <v>3</v>
      </c>
      <c r="IC25" s="97"/>
      <c r="ID25" s="14">
        <f t="shared" si="91"/>
        <v>0</v>
      </c>
      <c r="IE25" s="108">
        <v>94000.01</v>
      </c>
      <c r="IF25" s="1">
        <f t="shared" si="92"/>
        <v>141000.01499999998</v>
      </c>
      <c r="IG25" s="57">
        <v>1.5</v>
      </c>
      <c r="IH25" s="88"/>
      <c r="II25" s="32">
        <f t="shared" si="93"/>
        <v>0</v>
      </c>
      <c r="IJ25" s="108">
        <v>94600.29</v>
      </c>
      <c r="IK25" s="1">
        <f t="shared" si="94"/>
        <v>141900.435</v>
      </c>
      <c r="IL25" s="57">
        <v>1.5</v>
      </c>
      <c r="IM25" s="88"/>
      <c r="IN25" s="32">
        <f t="shared" si="95"/>
        <v>0</v>
      </c>
      <c r="IO25" s="108">
        <v>148226.15</v>
      </c>
      <c r="IP25" s="1">
        <f t="shared" si="96"/>
        <v>222339.22499999998</v>
      </c>
      <c r="IQ25" s="57">
        <v>1.5</v>
      </c>
      <c r="IR25" s="88"/>
      <c r="IS25" s="32">
        <f t="shared" si="97"/>
        <v>0</v>
      </c>
      <c r="IT25" s="108">
        <v>198436.94</v>
      </c>
      <c r="IU25" s="1">
        <f t="shared" si="98"/>
        <v>297655.41000000003</v>
      </c>
      <c r="IV25" s="57">
        <v>1.5</v>
      </c>
      <c r="IW25" s="88"/>
      <c r="IX25" s="32">
        <f t="shared" si="99"/>
        <v>0</v>
      </c>
      <c r="IY25" s="108">
        <v>39470.870000000003</v>
      </c>
      <c r="IZ25" s="1">
        <f t="shared" si="100"/>
        <v>59206.305000000008</v>
      </c>
      <c r="JA25" s="57">
        <v>1.5</v>
      </c>
      <c r="JB25" s="88"/>
      <c r="JC25" s="14">
        <f t="shared" si="101"/>
        <v>0</v>
      </c>
      <c r="JD25" s="73">
        <f t="shared" si="102"/>
        <v>624857.54999999993</v>
      </c>
      <c r="JE25" s="73">
        <f t="shared" si="103"/>
        <v>522015.82</v>
      </c>
      <c r="JF25" s="75">
        <f t="shared" si="104"/>
        <v>-102841.72999999992</v>
      </c>
      <c r="JG25" s="11">
        <f t="shared" si="105"/>
        <v>0.83541571995089137</v>
      </c>
    </row>
    <row r="26" spans="3:267" ht="16.5">
      <c r="C26" s="71" t="s">
        <v>27</v>
      </c>
      <c r="D26" s="164">
        <v>41561.57</v>
      </c>
      <c r="E26" s="1">
        <f t="shared" si="4"/>
        <v>24936.941999999999</v>
      </c>
      <c r="F26" s="2">
        <v>0.6</v>
      </c>
      <c r="G26" s="108">
        <v>80177.56</v>
      </c>
      <c r="H26" s="171">
        <f t="shared" si="5"/>
        <v>1.9291273164127341</v>
      </c>
      <c r="I26" s="169">
        <v>38908.65</v>
      </c>
      <c r="J26" s="1">
        <f t="shared" si="6"/>
        <v>25290.622500000001</v>
      </c>
      <c r="K26" s="2">
        <v>0.65</v>
      </c>
      <c r="L26" s="108">
        <v>54697.21</v>
      </c>
      <c r="M26" s="14">
        <f t="shared" si="7"/>
        <v>1.4057853459320742</v>
      </c>
      <c r="N26" s="164">
        <v>37025.94</v>
      </c>
      <c r="O26" s="1">
        <f t="shared" si="8"/>
        <v>61092.800999999999</v>
      </c>
      <c r="P26" s="2">
        <v>1.65</v>
      </c>
      <c r="Q26" s="108">
        <v>73384.240000000005</v>
      </c>
      <c r="R26" s="13">
        <f t="shared" si="9"/>
        <v>1.9819683173472435</v>
      </c>
      <c r="S26" s="160">
        <v>30886.97</v>
      </c>
      <c r="T26" s="1">
        <f t="shared" si="10"/>
        <v>63318.288499999995</v>
      </c>
      <c r="U26" s="2">
        <v>2.0499999999999998</v>
      </c>
      <c r="V26" s="108">
        <v>76564.5</v>
      </c>
      <c r="W26" s="13">
        <f t="shared" si="11"/>
        <v>2.4788608270736816</v>
      </c>
      <c r="X26" s="108">
        <v>31657.03</v>
      </c>
      <c r="Y26" s="1">
        <f t="shared" si="12"/>
        <v>82308.278000000006</v>
      </c>
      <c r="Z26" s="2">
        <v>2.6</v>
      </c>
      <c r="AA26" s="108">
        <v>89097.81</v>
      </c>
      <c r="AB26" s="13">
        <f t="shared" si="13"/>
        <v>2.8144715407604566</v>
      </c>
      <c r="AC26" s="108">
        <v>56670.69</v>
      </c>
      <c r="AD26" s="1">
        <f t="shared" si="14"/>
        <v>175679.13900000002</v>
      </c>
      <c r="AE26" s="2">
        <v>3.1</v>
      </c>
      <c r="AF26" s="108">
        <v>107508.87</v>
      </c>
      <c r="AG26" s="13">
        <f t="shared" si="15"/>
        <v>1.8970806602143011</v>
      </c>
      <c r="AH26" s="108">
        <v>22119.08</v>
      </c>
      <c r="AI26" s="1">
        <f t="shared" si="16"/>
        <v>13271.448</v>
      </c>
      <c r="AJ26" s="2">
        <v>0.6</v>
      </c>
      <c r="AK26" s="108">
        <v>66441.89</v>
      </c>
      <c r="AL26" s="13">
        <f t="shared" si="17"/>
        <v>3.0038270126967301</v>
      </c>
      <c r="AM26" s="108">
        <v>30730.93</v>
      </c>
      <c r="AN26" s="1">
        <f t="shared" si="18"/>
        <v>18438.558000000001</v>
      </c>
      <c r="AO26" s="2">
        <v>0.6</v>
      </c>
      <c r="AP26" s="108">
        <v>83980.1</v>
      </c>
      <c r="AQ26" s="13">
        <f t="shared" si="19"/>
        <v>2.7327549149993184</v>
      </c>
      <c r="AR26" s="160">
        <v>34613.339999999997</v>
      </c>
      <c r="AS26" s="1">
        <f t="shared" si="20"/>
        <v>69226.679999999993</v>
      </c>
      <c r="AT26" s="2">
        <v>2</v>
      </c>
      <c r="AU26" s="108">
        <v>74838.289999999994</v>
      </c>
      <c r="AV26" s="13">
        <f t="shared" si="21"/>
        <v>2.1621227538284371</v>
      </c>
      <c r="AW26" s="160">
        <v>36944.730000000003</v>
      </c>
      <c r="AX26" s="1">
        <f t="shared" si="22"/>
        <v>73889.460000000006</v>
      </c>
      <c r="AY26" s="2">
        <v>2</v>
      </c>
      <c r="AZ26" s="108">
        <v>72754.429999999993</v>
      </c>
      <c r="BA26" s="60">
        <f t="shared" si="23"/>
        <v>1.969277620921847</v>
      </c>
      <c r="BB26" s="160">
        <v>11735.4</v>
      </c>
      <c r="BC26" s="1">
        <f t="shared" si="24"/>
        <v>23470.799999999999</v>
      </c>
      <c r="BD26" s="2">
        <v>2</v>
      </c>
      <c r="BE26" s="108">
        <v>96165.65</v>
      </c>
      <c r="BF26" s="17">
        <f t="shared" si="25"/>
        <v>8.1944927313939022</v>
      </c>
      <c r="BG26" s="160"/>
      <c r="BH26" s="1">
        <f t="shared" si="26"/>
        <v>0</v>
      </c>
      <c r="BI26" s="2">
        <v>2</v>
      </c>
      <c r="BJ26" s="115"/>
      <c r="BK26" s="60" t="e">
        <f t="shared" si="27"/>
        <v>#DIV/0!</v>
      </c>
      <c r="BL26" s="160"/>
      <c r="BM26" s="1">
        <f t="shared" si="28"/>
        <v>0</v>
      </c>
      <c r="BN26" s="2">
        <v>2</v>
      </c>
      <c r="BO26" s="115"/>
      <c r="BP26" s="60" t="e">
        <f t="shared" si="29"/>
        <v>#DIV/0!</v>
      </c>
      <c r="BQ26" s="160"/>
      <c r="BR26" s="1">
        <f t="shared" si="30"/>
        <v>0</v>
      </c>
      <c r="BS26" s="57">
        <v>3.5</v>
      </c>
      <c r="BT26" s="115"/>
      <c r="BU26" s="16" t="e">
        <f t="shared" si="31"/>
        <v>#DIV/0!</v>
      </c>
      <c r="BV26" s="160"/>
      <c r="BW26" s="1">
        <f t="shared" si="32"/>
        <v>0</v>
      </c>
      <c r="BX26" s="57">
        <v>3.5</v>
      </c>
      <c r="BZ26" s="14" t="e">
        <f t="shared" si="33"/>
        <v>#DIV/0!</v>
      </c>
      <c r="CA26" s="160"/>
      <c r="CB26" s="1">
        <f t="shared" si="34"/>
        <v>0</v>
      </c>
      <c r="CC26" s="57">
        <v>5</v>
      </c>
      <c r="CD26" s="115"/>
      <c r="CE26" s="16" t="e">
        <f t="shared" si="35"/>
        <v>#DIV/0!</v>
      </c>
      <c r="CF26" s="160"/>
      <c r="CG26" s="1">
        <f t="shared" si="36"/>
        <v>0</v>
      </c>
      <c r="CH26" s="57">
        <v>3</v>
      </c>
      <c r="CI26" s="115"/>
      <c r="CJ26" s="18" t="e">
        <f t="shared" si="37"/>
        <v>#DIV/0!</v>
      </c>
      <c r="CK26" s="160"/>
      <c r="CL26" s="1">
        <f t="shared" si="38"/>
        <v>0</v>
      </c>
      <c r="CM26" s="57">
        <v>6.5</v>
      </c>
      <c r="CN26" s="115"/>
      <c r="CO26" s="16" t="e">
        <f t="shared" si="39"/>
        <v>#DIV/0!</v>
      </c>
      <c r="CP26" s="160"/>
      <c r="CQ26" s="1">
        <f t="shared" si="40"/>
        <v>0</v>
      </c>
      <c r="CR26" s="57">
        <v>6.5</v>
      </c>
      <c r="CS26" s="95"/>
      <c r="CT26" s="16" t="e">
        <f t="shared" si="41"/>
        <v>#DIV/0!</v>
      </c>
      <c r="CU26" s="160"/>
      <c r="CV26" s="1">
        <f t="shared" si="42"/>
        <v>0</v>
      </c>
      <c r="CW26" s="57">
        <v>6.5</v>
      </c>
      <c r="CX26" s="132"/>
      <c r="CY26" s="130" t="e">
        <f t="shared" si="43"/>
        <v>#DIV/0!</v>
      </c>
      <c r="CZ26" s="160"/>
      <c r="DA26" s="1">
        <f t="shared" si="44"/>
        <v>0</v>
      </c>
      <c r="DB26" s="57">
        <v>6.5</v>
      </c>
      <c r="DC26" s="132"/>
      <c r="DD26" s="18" t="e">
        <f t="shared" si="45"/>
        <v>#DIV/0!</v>
      </c>
      <c r="DE26" s="357"/>
      <c r="DF26" s="1">
        <f t="shared" si="46"/>
        <v>0</v>
      </c>
      <c r="DG26" s="57">
        <v>4.5</v>
      </c>
      <c r="DH26" s="132"/>
      <c r="DI26" s="16" t="e">
        <f t="shared" si="47"/>
        <v>#DIV/0!</v>
      </c>
      <c r="DJ26" s="357"/>
      <c r="DK26" s="1">
        <f t="shared" si="48"/>
        <v>0</v>
      </c>
      <c r="DL26" s="57">
        <v>3</v>
      </c>
      <c r="DM26" s="233"/>
      <c r="DN26" s="16" t="e">
        <f t="shared" si="106"/>
        <v>#DIV/0!</v>
      </c>
      <c r="DO26" s="357"/>
      <c r="DP26" s="1">
        <f t="shared" si="49"/>
        <v>0</v>
      </c>
      <c r="DQ26" s="57">
        <v>2.5</v>
      </c>
      <c r="DR26" s="233"/>
      <c r="DS26" s="16" t="e">
        <f t="shared" si="50"/>
        <v>#DIV/0!</v>
      </c>
      <c r="DT26" s="357"/>
      <c r="DU26" s="1">
        <f t="shared" si="51"/>
        <v>0</v>
      </c>
      <c r="DV26" s="57">
        <v>2.5</v>
      </c>
      <c r="DW26" s="233"/>
      <c r="DX26" s="16" t="e">
        <f t="shared" si="0"/>
        <v>#DIV/0!</v>
      </c>
      <c r="DY26" s="357"/>
      <c r="DZ26" s="1">
        <f t="shared" si="52"/>
        <v>0</v>
      </c>
      <c r="EA26" s="57">
        <v>2.5</v>
      </c>
      <c r="EB26" s="233"/>
      <c r="EC26" s="18" t="e">
        <f t="shared" si="53"/>
        <v>#DIV/0!</v>
      </c>
      <c r="ED26" s="357"/>
      <c r="EE26" s="1">
        <f t="shared" si="54"/>
        <v>0</v>
      </c>
      <c r="EF26" s="57">
        <v>2</v>
      </c>
      <c r="EG26" s="233"/>
      <c r="EH26" s="16" t="e">
        <f t="shared" si="55"/>
        <v>#DIV/0!</v>
      </c>
      <c r="EI26" s="357"/>
      <c r="EJ26" s="1">
        <f t="shared" si="56"/>
        <v>0</v>
      </c>
      <c r="EK26" s="57">
        <v>1.8</v>
      </c>
      <c r="EL26" s="233"/>
      <c r="EM26" s="16" t="e">
        <f t="shared" si="57"/>
        <v>#DIV/0!</v>
      </c>
      <c r="EN26" s="357"/>
      <c r="EO26" s="1">
        <f t="shared" si="58"/>
        <v>0</v>
      </c>
      <c r="EP26" s="57">
        <v>1.8</v>
      </c>
      <c r="EQ26" s="233"/>
      <c r="ER26" s="16" t="e">
        <f t="shared" si="59"/>
        <v>#DIV/0!</v>
      </c>
      <c r="ES26" s="160">
        <v>23435.3</v>
      </c>
      <c r="ET26" s="1">
        <f t="shared" si="60"/>
        <v>42183.54</v>
      </c>
      <c r="EU26" s="57">
        <v>1.8</v>
      </c>
      <c r="EV26" s="232"/>
      <c r="EW26" s="18">
        <f t="shared" si="61"/>
        <v>0</v>
      </c>
      <c r="EX26" s="160">
        <v>103568.97</v>
      </c>
      <c r="EY26" s="1">
        <f t="shared" si="62"/>
        <v>186424.14600000001</v>
      </c>
      <c r="EZ26" s="57">
        <v>1.8</v>
      </c>
      <c r="FA26" s="232"/>
      <c r="FB26" s="32">
        <f t="shared" si="1"/>
        <v>0</v>
      </c>
      <c r="FC26" s="160">
        <v>109279.8</v>
      </c>
      <c r="FD26" s="1">
        <f t="shared" si="63"/>
        <v>196703.64</v>
      </c>
      <c r="FE26" s="57">
        <v>1.8</v>
      </c>
      <c r="FF26" s="232"/>
      <c r="FG26" s="14">
        <f t="shared" si="64"/>
        <v>0</v>
      </c>
      <c r="FH26" s="160">
        <v>106505.69</v>
      </c>
      <c r="FI26" s="1">
        <f t="shared" si="65"/>
        <v>191710.242</v>
      </c>
      <c r="FJ26" s="57">
        <v>1.8</v>
      </c>
      <c r="FK26" s="232"/>
      <c r="FL26" s="234">
        <f t="shared" si="66"/>
        <v>0</v>
      </c>
      <c r="FM26" s="160">
        <v>103944.21</v>
      </c>
      <c r="FN26" s="1">
        <f t="shared" si="67"/>
        <v>187099.57800000001</v>
      </c>
      <c r="FO26" s="57">
        <v>1.8</v>
      </c>
      <c r="FP26" s="232"/>
      <c r="FQ26" s="13">
        <f t="shared" si="68"/>
        <v>0</v>
      </c>
      <c r="FR26" s="160">
        <v>109691.52</v>
      </c>
      <c r="FS26" s="1">
        <f t="shared" si="69"/>
        <v>171118.77120000002</v>
      </c>
      <c r="FT26" s="57">
        <v>1.56</v>
      </c>
      <c r="FU26" s="88"/>
      <c r="FV26" s="31">
        <f t="shared" si="70"/>
        <v>0</v>
      </c>
      <c r="FW26" s="160">
        <v>100664.55</v>
      </c>
      <c r="FX26" s="1">
        <f t="shared" si="71"/>
        <v>157036.698</v>
      </c>
      <c r="FY26" s="57">
        <v>1.56</v>
      </c>
      <c r="FZ26" s="88"/>
      <c r="GA26" s="14">
        <f t="shared" si="2"/>
        <v>0</v>
      </c>
      <c r="GB26" s="160">
        <v>97807.1</v>
      </c>
      <c r="GC26" s="1">
        <f t="shared" si="72"/>
        <v>152579.076</v>
      </c>
      <c r="GD26" s="57">
        <v>1.56</v>
      </c>
      <c r="GE26" s="88"/>
      <c r="GF26" s="32">
        <f t="shared" si="73"/>
        <v>0</v>
      </c>
      <c r="GG26" s="160">
        <v>86280.2</v>
      </c>
      <c r="GH26" s="1">
        <f t="shared" si="74"/>
        <v>134597.11199999999</v>
      </c>
      <c r="GI26" s="57">
        <v>1.56</v>
      </c>
      <c r="GJ26" s="108"/>
      <c r="GK26" s="32">
        <f t="shared" si="75"/>
        <v>0</v>
      </c>
      <c r="GL26" s="160">
        <v>81037.679999999993</v>
      </c>
      <c r="GM26" s="1">
        <f t="shared" si="76"/>
        <v>126418.78079999999</v>
      </c>
      <c r="GN26" s="57">
        <v>1.56</v>
      </c>
      <c r="GO26" s="108"/>
      <c r="GP26" s="13">
        <f t="shared" si="77"/>
        <v>0</v>
      </c>
      <c r="GQ26" s="160">
        <v>91942.47</v>
      </c>
      <c r="GR26" s="1">
        <f t="shared" si="78"/>
        <v>143430.25320000001</v>
      </c>
      <c r="GS26" s="57">
        <v>1.56</v>
      </c>
      <c r="GT26" s="108"/>
      <c r="GU26" s="32">
        <f t="shared" si="79"/>
        <v>0</v>
      </c>
      <c r="GV26" s="160">
        <v>104307.58</v>
      </c>
      <c r="GW26" s="1">
        <f t="shared" si="80"/>
        <v>208615.16</v>
      </c>
      <c r="GX26" s="57">
        <v>2</v>
      </c>
      <c r="GY26" s="96"/>
      <c r="GZ26" s="32">
        <f t="shared" si="3"/>
        <v>0</v>
      </c>
      <c r="HA26" s="160">
        <v>39438.339999999997</v>
      </c>
      <c r="HB26" s="1">
        <f t="shared" si="81"/>
        <v>118315.01999999999</v>
      </c>
      <c r="HC26" s="57">
        <v>3</v>
      </c>
      <c r="HD26" s="96"/>
      <c r="HE26" s="32">
        <f t="shared" si="107"/>
        <v>0</v>
      </c>
      <c r="HF26" s="108">
        <v>9592.99</v>
      </c>
      <c r="HG26" s="1">
        <f t="shared" si="82"/>
        <v>47964.95</v>
      </c>
      <c r="HH26" s="57">
        <v>5</v>
      </c>
      <c r="HI26" s="96"/>
      <c r="HJ26" s="13">
        <f t="shared" si="83"/>
        <v>0</v>
      </c>
      <c r="HK26" s="108">
        <v>1028.6600000000001</v>
      </c>
      <c r="HL26" s="1">
        <f t="shared" si="84"/>
        <v>5657.63</v>
      </c>
      <c r="HM26" s="57">
        <v>5.5</v>
      </c>
      <c r="HN26" s="97"/>
      <c r="HO26" s="14">
        <f t="shared" si="85"/>
        <v>0</v>
      </c>
      <c r="HQ26" s="1">
        <f t="shared" si="86"/>
        <v>0</v>
      </c>
      <c r="HR26" s="57">
        <v>5</v>
      </c>
      <c r="HS26" s="81"/>
      <c r="HT26" s="14" t="e">
        <f t="shared" si="87"/>
        <v>#DIV/0!</v>
      </c>
      <c r="HU26" s="108">
        <v>1222.82</v>
      </c>
      <c r="HV26" s="1">
        <f t="shared" si="88"/>
        <v>3668.46</v>
      </c>
      <c r="HW26" s="57">
        <v>3</v>
      </c>
      <c r="HX26" s="97"/>
      <c r="HY26" s="14">
        <f t="shared" si="89"/>
        <v>0</v>
      </c>
      <c r="HZ26" s="108">
        <v>91571.520000000004</v>
      </c>
      <c r="IA26" s="1">
        <f t="shared" si="90"/>
        <v>274714.56</v>
      </c>
      <c r="IB26" s="57">
        <v>3</v>
      </c>
      <c r="IC26" s="97"/>
      <c r="ID26" s="14">
        <f t="shared" si="91"/>
        <v>0</v>
      </c>
      <c r="IE26" s="108">
        <v>217171.73</v>
      </c>
      <c r="IF26" s="1">
        <f t="shared" si="92"/>
        <v>325757.59500000003</v>
      </c>
      <c r="IG26" s="57">
        <v>1.5</v>
      </c>
      <c r="IH26" s="88"/>
      <c r="II26" s="32">
        <f t="shared" si="93"/>
        <v>0</v>
      </c>
      <c r="IJ26" s="108">
        <v>322529.96000000002</v>
      </c>
      <c r="IK26" s="1">
        <f t="shared" si="94"/>
        <v>483794.94000000006</v>
      </c>
      <c r="IL26" s="57">
        <v>1.5</v>
      </c>
      <c r="IM26" s="88"/>
      <c r="IN26" s="32">
        <f t="shared" si="95"/>
        <v>0</v>
      </c>
      <c r="IO26" s="108">
        <v>376211.89</v>
      </c>
      <c r="IP26" s="1">
        <f t="shared" si="96"/>
        <v>564317.83499999996</v>
      </c>
      <c r="IQ26" s="57">
        <v>1.5</v>
      </c>
      <c r="IR26" s="88"/>
      <c r="IS26" s="32">
        <f t="shared" si="97"/>
        <v>0</v>
      </c>
      <c r="IT26" s="108">
        <v>378702.13</v>
      </c>
      <c r="IU26" s="1">
        <f t="shared" si="98"/>
        <v>568053.19500000007</v>
      </c>
      <c r="IV26" s="57">
        <v>1.5</v>
      </c>
      <c r="IW26" s="88"/>
      <c r="IX26" s="32">
        <f t="shared" si="99"/>
        <v>0</v>
      </c>
      <c r="IY26" s="108">
        <v>76774.03</v>
      </c>
      <c r="IZ26" s="1">
        <f t="shared" si="100"/>
        <v>115161.045</v>
      </c>
      <c r="JA26" s="57">
        <v>1.5</v>
      </c>
      <c r="JB26" s="88"/>
      <c r="JC26" s="14">
        <f t="shared" si="101"/>
        <v>0</v>
      </c>
      <c r="JD26" s="73">
        <f t="shared" si="102"/>
        <v>372854.33000000007</v>
      </c>
      <c r="JE26" s="73">
        <f t="shared" si="103"/>
        <v>875610.55000000016</v>
      </c>
      <c r="JF26" s="75">
        <f t="shared" si="104"/>
        <v>502756.22000000009</v>
      </c>
      <c r="JG26" s="11">
        <f t="shared" si="105"/>
        <v>2.3483985019028744</v>
      </c>
    </row>
    <row r="27" spans="3:267" ht="16.5">
      <c r="C27" s="71" t="str">
        <f>"E1"</f>
        <v>E1</v>
      </c>
      <c r="D27" s="164">
        <v>118884.64</v>
      </c>
      <c r="E27" s="1">
        <f t="shared" si="4"/>
        <v>71330.784</v>
      </c>
      <c r="F27" s="2">
        <v>0.6</v>
      </c>
      <c r="G27" s="108">
        <v>128000.92</v>
      </c>
      <c r="H27" s="171">
        <f t="shared" si="5"/>
        <v>1.076681731130279</v>
      </c>
      <c r="I27" s="169">
        <v>119483.05</v>
      </c>
      <c r="J27" s="1">
        <f t="shared" si="6"/>
        <v>131431.35500000001</v>
      </c>
      <c r="K27" s="2">
        <v>1.1000000000000001</v>
      </c>
      <c r="L27" s="108">
        <v>110741.69</v>
      </c>
      <c r="M27" s="14">
        <f t="shared" si="7"/>
        <v>0.92684016686885717</v>
      </c>
      <c r="N27" s="164">
        <v>111835.23</v>
      </c>
      <c r="O27" s="1">
        <f t="shared" si="8"/>
        <v>111835.23</v>
      </c>
      <c r="P27" s="2">
        <v>1</v>
      </c>
      <c r="Q27" s="108">
        <v>106989.57</v>
      </c>
      <c r="R27" s="13">
        <f t="shared" si="9"/>
        <v>0.95667143528921983</v>
      </c>
      <c r="S27" s="160">
        <v>126047.76</v>
      </c>
      <c r="T27" s="1">
        <f t="shared" si="10"/>
        <v>126047.76</v>
      </c>
      <c r="U27" s="2">
        <v>1</v>
      </c>
      <c r="V27" s="108">
        <v>110480.23</v>
      </c>
      <c r="W27" s="13">
        <f t="shared" si="11"/>
        <v>0.87649498888357869</v>
      </c>
      <c r="X27" s="108">
        <v>112660.36</v>
      </c>
      <c r="Y27" s="1">
        <f t="shared" si="12"/>
        <v>101394.32400000001</v>
      </c>
      <c r="Z27" s="2">
        <v>0.9</v>
      </c>
      <c r="AA27" s="108">
        <v>114015.42</v>
      </c>
      <c r="AB27" s="13">
        <f t="shared" si="13"/>
        <v>1.0120278330372812</v>
      </c>
      <c r="AC27" s="108">
        <v>161849.45000000001</v>
      </c>
      <c r="AD27" s="1">
        <f t="shared" si="14"/>
        <v>169941.92250000002</v>
      </c>
      <c r="AE27" s="2">
        <v>1.05</v>
      </c>
      <c r="AF27" s="108">
        <v>144155.81</v>
      </c>
      <c r="AG27" s="13">
        <f t="shared" si="15"/>
        <v>0.89067840514749963</v>
      </c>
      <c r="AH27" s="108">
        <v>114223.34</v>
      </c>
      <c r="AI27" s="1">
        <f t="shared" si="16"/>
        <v>68534.004000000001</v>
      </c>
      <c r="AJ27" s="2">
        <v>0.6</v>
      </c>
      <c r="AK27" s="108">
        <v>106579.34</v>
      </c>
      <c r="AL27" s="13">
        <f t="shared" si="17"/>
        <v>0.93307847590518711</v>
      </c>
      <c r="AM27" s="108">
        <v>112345.23</v>
      </c>
      <c r="AN27" s="1">
        <f t="shared" si="18"/>
        <v>67407.137999999992</v>
      </c>
      <c r="AO27" s="2">
        <v>0.6</v>
      </c>
      <c r="AP27" s="108">
        <v>104221.6</v>
      </c>
      <c r="AQ27" s="13">
        <f t="shared" si="19"/>
        <v>0.9276904769343568</v>
      </c>
      <c r="AR27" s="160">
        <v>127510.81</v>
      </c>
      <c r="AS27" s="1">
        <f t="shared" si="20"/>
        <v>95633.107499999998</v>
      </c>
      <c r="AT27" s="2">
        <v>0.75</v>
      </c>
      <c r="AU27" s="108">
        <v>120137.09</v>
      </c>
      <c r="AV27" s="13">
        <f t="shared" si="21"/>
        <v>0.94217180488462116</v>
      </c>
      <c r="AW27" s="160">
        <v>162991.01999999999</v>
      </c>
      <c r="AX27" s="1">
        <f t="shared" si="22"/>
        <v>122243.26499999998</v>
      </c>
      <c r="AY27" s="2">
        <v>0.75</v>
      </c>
      <c r="AZ27" s="108">
        <v>125687.13</v>
      </c>
      <c r="BA27" s="60">
        <f t="shared" si="23"/>
        <v>0.77112917018373173</v>
      </c>
      <c r="BB27" s="160">
        <v>116903.87</v>
      </c>
      <c r="BC27" s="1">
        <f t="shared" si="24"/>
        <v>81832.708999999988</v>
      </c>
      <c r="BD27" s="2">
        <v>0.7</v>
      </c>
      <c r="BE27" s="108">
        <v>118266.87</v>
      </c>
      <c r="BF27" s="17">
        <f t="shared" si="25"/>
        <v>1.0116591520879505</v>
      </c>
      <c r="BG27" s="160">
        <v>94889.55</v>
      </c>
      <c r="BH27" s="1">
        <f t="shared" si="26"/>
        <v>71167.162500000006</v>
      </c>
      <c r="BI27" s="2">
        <v>0.75</v>
      </c>
      <c r="BJ27" s="115"/>
      <c r="BK27" s="60">
        <f t="shared" si="27"/>
        <v>0</v>
      </c>
      <c r="BL27" s="160">
        <v>105238.36</v>
      </c>
      <c r="BM27" s="1">
        <f t="shared" si="28"/>
        <v>78928.77</v>
      </c>
      <c r="BN27" s="2">
        <v>0.75</v>
      </c>
      <c r="BO27" s="115"/>
      <c r="BP27" s="60">
        <f t="shared" si="29"/>
        <v>0</v>
      </c>
      <c r="BQ27" s="160">
        <v>70584.899999999994</v>
      </c>
      <c r="BR27" s="1">
        <f t="shared" si="30"/>
        <v>247047.14999999997</v>
      </c>
      <c r="BS27" s="57">
        <v>3.5</v>
      </c>
      <c r="BT27" s="115"/>
      <c r="BU27" s="16">
        <f t="shared" si="31"/>
        <v>0</v>
      </c>
      <c r="BV27" s="160">
        <v>80611.83</v>
      </c>
      <c r="BW27" s="1">
        <f t="shared" si="32"/>
        <v>282141.40500000003</v>
      </c>
      <c r="BX27" s="57">
        <v>3.5</v>
      </c>
      <c r="BY27" s="108"/>
      <c r="BZ27" s="14">
        <f t="shared" si="33"/>
        <v>0</v>
      </c>
      <c r="CA27" s="160">
        <v>48184.88</v>
      </c>
      <c r="CB27" s="1">
        <f t="shared" si="34"/>
        <v>240924.4</v>
      </c>
      <c r="CC27" s="57">
        <v>5</v>
      </c>
      <c r="CD27" s="115"/>
      <c r="CE27" s="16">
        <f t="shared" si="35"/>
        <v>0</v>
      </c>
      <c r="CF27" s="160">
        <v>69647.69</v>
      </c>
      <c r="CG27" s="1">
        <f t="shared" si="36"/>
        <v>208943.07</v>
      </c>
      <c r="CH27" s="57">
        <v>3</v>
      </c>
      <c r="CI27" s="115"/>
      <c r="CJ27" s="18">
        <f t="shared" si="37"/>
        <v>0</v>
      </c>
      <c r="CK27" s="160">
        <v>5557.05</v>
      </c>
      <c r="CL27" s="1">
        <f t="shared" si="38"/>
        <v>36120.825000000004</v>
      </c>
      <c r="CM27" s="57">
        <v>6.5</v>
      </c>
      <c r="CN27" s="115"/>
      <c r="CO27" s="16">
        <f t="shared" si="39"/>
        <v>0</v>
      </c>
      <c r="CP27" s="160">
        <v>68928.69</v>
      </c>
      <c r="CQ27" s="1">
        <f t="shared" si="40"/>
        <v>448036.48499999999</v>
      </c>
      <c r="CR27" s="57">
        <v>6.5</v>
      </c>
      <c r="CS27" s="116"/>
      <c r="CT27" s="16">
        <f t="shared" si="41"/>
        <v>0</v>
      </c>
      <c r="CU27" s="160">
        <v>48151.01</v>
      </c>
      <c r="CV27" s="1">
        <f t="shared" si="42"/>
        <v>312981.565</v>
      </c>
      <c r="CW27" s="57">
        <v>6.5</v>
      </c>
      <c r="CX27" s="116"/>
      <c r="CY27" s="130">
        <f t="shared" si="43"/>
        <v>0</v>
      </c>
      <c r="CZ27" s="160">
        <v>57234.5</v>
      </c>
      <c r="DA27" s="1">
        <f t="shared" si="44"/>
        <v>372024.25</v>
      </c>
      <c r="DB27" s="57">
        <v>6.5</v>
      </c>
      <c r="DC27" s="116"/>
      <c r="DD27" s="18">
        <f t="shared" si="45"/>
        <v>0</v>
      </c>
      <c r="DE27" s="160">
        <v>68897.59</v>
      </c>
      <c r="DF27" s="1">
        <f t="shared" si="46"/>
        <v>310039.15499999997</v>
      </c>
      <c r="DG27" s="57">
        <v>4.5</v>
      </c>
      <c r="DH27" s="116"/>
      <c r="DI27" s="16">
        <f t="shared" si="47"/>
        <v>0</v>
      </c>
      <c r="DJ27" s="160">
        <v>73484.039999999994</v>
      </c>
      <c r="DK27" s="1">
        <f t="shared" si="48"/>
        <v>220452.12</v>
      </c>
      <c r="DL27" s="57">
        <v>3</v>
      </c>
      <c r="DM27" s="88"/>
      <c r="DN27" s="16">
        <f t="shared" si="106"/>
        <v>0</v>
      </c>
      <c r="DO27" s="160">
        <v>82418.080000000002</v>
      </c>
      <c r="DP27" s="1">
        <f t="shared" si="49"/>
        <v>206045.2</v>
      </c>
      <c r="DQ27" s="57">
        <v>2.5</v>
      </c>
      <c r="DR27" s="88"/>
      <c r="DS27" s="16">
        <f t="shared" si="50"/>
        <v>0</v>
      </c>
      <c r="DT27" s="160">
        <v>53717.8</v>
      </c>
      <c r="DU27" s="1">
        <f t="shared" si="51"/>
        <v>134294.5</v>
      </c>
      <c r="DV27" s="57">
        <v>2.5</v>
      </c>
      <c r="DW27" s="88"/>
      <c r="DX27" s="16">
        <f t="shared" si="0"/>
        <v>0</v>
      </c>
      <c r="DY27" s="160">
        <v>100376.16</v>
      </c>
      <c r="DZ27" s="1">
        <f t="shared" si="52"/>
        <v>250940.40000000002</v>
      </c>
      <c r="EA27" s="57">
        <v>2.5</v>
      </c>
      <c r="EB27" s="232"/>
      <c r="EC27" s="18">
        <f t="shared" si="53"/>
        <v>0</v>
      </c>
      <c r="ED27" s="160">
        <v>88143.84</v>
      </c>
      <c r="EE27" s="1">
        <f t="shared" si="54"/>
        <v>176287.68</v>
      </c>
      <c r="EF27" s="57">
        <v>2</v>
      </c>
      <c r="EG27" s="232"/>
      <c r="EH27" s="16">
        <f t="shared" si="55"/>
        <v>0</v>
      </c>
      <c r="EI27" s="160">
        <v>107487.37</v>
      </c>
      <c r="EJ27" s="1">
        <f t="shared" si="56"/>
        <v>193477.266</v>
      </c>
      <c r="EK27" s="57">
        <v>1.8</v>
      </c>
      <c r="EL27" s="232"/>
      <c r="EM27" s="16">
        <f t="shared" si="57"/>
        <v>0</v>
      </c>
      <c r="EN27" s="160">
        <v>101576.34</v>
      </c>
      <c r="EO27" s="1">
        <f t="shared" si="58"/>
        <v>182837.41200000001</v>
      </c>
      <c r="EP27" s="57">
        <v>1.8</v>
      </c>
      <c r="EQ27" s="232"/>
      <c r="ER27" s="16">
        <f t="shared" si="59"/>
        <v>0</v>
      </c>
      <c r="ES27" s="160">
        <v>101557.12</v>
      </c>
      <c r="ET27" s="1">
        <f t="shared" si="60"/>
        <v>182802.81599999999</v>
      </c>
      <c r="EU27" s="57">
        <v>1.8</v>
      </c>
      <c r="EV27" s="232"/>
      <c r="EW27" s="18">
        <f t="shared" si="61"/>
        <v>0</v>
      </c>
      <c r="EX27" s="160">
        <v>104593.58</v>
      </c>
      <c r="EY27" s="1">
        <f t="shared" si="62"/>
        <v>188268.44400000002</v>
      </c>
      <c r="EZ27" s="57">
        <v>1.8</v>
      </c>
      <c r="FA27" s="232"/>
      <c r="FB27" s="32">
        <f t="shared" si="1"/>
        <v>0</v>
      </c>
      <c r="FC27" s="160">
        <v>88201.84</v>
      </c>
      <c r="FD27" s="1">
        <f t="shared" si="63"/>
        <v>158763.31200000001</v>
      </c>
      <c r="FE27" s="57">
        <v>1.8</v>
      </c>
      <c r="FF27" s="232"/>
      <c r="FG27" s="14">
        <f t="shared" si="64"/>
        <v>0</v>
      </c>
      <c r="FH27" s="160">
        <v>83571.100000000006</v>
      </c>
      <c r="FI27" s="1">
        <f t="shared" si="65"/>
        <v>150427.98000000001</v>
      </c>
      <c r="FJ27" s="57">
        <v>1.8</v>
      </c>
      <c r="FK27" s="232"/>
      <c r="FL27" s="234">
        <f t="shared" si="66"/>
        <v>0</v>
      </c>
      <c r="FM27" s="160">
        <v>88897.66</v>
      </c>
      <c r="FN27" s="1">
        <f t="shared" si="67"/>
        <v>160015.788</v>
      </c>
      <c r="FO27" s="57">
        <v>1.8</v>
      </c>
      <c r="FP27" s="232"/>
      <c r="FQ27" s="13">
        <f t="shared" si="68"/>
        <v>0</v>
      </c>
      <c r="FR27" s="160">
        <v>90661.8</v>
      </c>
      <c r="FS27" s="1">
        <f t="shared" si="69"/>
        <v>141432.408</v>
      </c>
      <c r="FT27" s="57">
        <v>1.56</v>
      </c>
      <c r="FU27" s="88"/>
      <c r="FV27" s="31">
        <f t="shared" si="70"/>
        <v>0</v>
      </c>
      <c r="FW27" s="160">
        <v>86240.79</v>
      </c>
      <c r="FX27" s="1">
        <f t="shared" si="71"/>
        <v>134535.6324</v>
      </c>
      <c r="FY27" s="57">
        <v>1.56</v>
      </c>
      <c r="FZ27" s="88"/>
      <c r="GA27" s="14">
        <f t="shared" si="2"/>
        <v>0</v>
      </c>
      <c r="GB27" s="160">
        <v>108219.54</v>
      </c>
      <c r="GC27" s="1">
        <f t="shared" si="72"/>
        <v>168822.48240000001</v>
      </c>
      <c r="GD27" s="57">
        <v>1.56</v>
      </c>
      <c r="GE27" s="88"/>
      <c r="GF27" s="32">
        <f t="shared" si="73"/>
        <v>0</v>
      </c>
      <c r="GG27" s="160">
        <v>104858.97</v>
      </c>
      <c r="GH27" s="1">
        <f t="shared" si="74"/>
        <v>163579.9932</v>
      </c>
      <c r="GI27" s="57">
        <v>1.56</v>
      </c>
      <c r="GJ27" s="108"/>
      <c r="GK27" s="32">
        <f t="shared" si="75"/>
        <v>0</v>
      </c>
      <c r="GL27" s="160">
        <v>114101.4</v>
      </c>
      <c r="GM27" s="1">
        <f t="shared" si="76"/>
        <v>177998.18400000001</v>
      </c>
      <c r="GN27" s="57">
        <v>1.56</v>
      </c>
      <c r="GO27" s="108"/>
      <c r="GP27" s="13">
        <f t="shared" si="77"/>
        <v>0</v>
      </c>
      <c r="GQ27" s="160">
        <v>108532.38</v>
      </c>
      <c r="GR27" s="1">
        <f t="shared" si="78"/>
        <v>169310.51280000003</v>
      </c>
      <c r="GS27" s="57">
        <v>1.56</v>
      </c>
      <c r="GT27" s="108"/>
      <c r="GU27" s="32">
        <f t="shared" si="79"/>
        <v>0</v>
      </c>
      <c r="GV27" s="160">
        <v>106488.25</v>
      </c>
      <c r="GW27" s="1">
        <f t="shared" si="80"/>
        <v>212976.5</v>
      </c>
      <c r="GX27" s="57">
        <v>2</v>
      </c>
      <c r="GY27" s="97"/>
      <c r="GZ27" s="32">
        <f t="shared" si="3"/>
        <v>0</v>
      </c>
      <c r="HA27" s="160">
        <v>74650.84</v>
      </c>
      <c r="HB27" s="1">
        <f t="shared" si="81"/>
        <v>223952.52</v>
      </c>
      <c r="HC27" s="57">
        <v>3</v>
      </c>
      <c r="HD27" s="97"/>
      <c r="HE27" s="32">
        <f t="shared" si="107"/>
        <v>0</v>
      </c>
      <c r="HF27" s="108">
        <v>32694.94</v>
      </c>
      <c r="HG27" s="1">
        <f t="shared" si="82"/>
        <v>163474.69999999998</v>
      </c>
      <c r="HH27" s="57">
        <v>5</v>
      </c>
      <c r="HI27" s="97"/>
      <c r="HJ27" s="13">
        <f t="shared" si="83"/>
        <v>0</v>
      </c>
      <c r="HK27" s="108">
        <v>21583.43</v>
      </c>
      <c r="HL27" s="1">
        <f t="shared" si="84"/>
        <v>118708.86500000001</v>
      </c>
      <c r="HM27" s="57">
        <v>5.5</v>
      </c>
      <c r="HN27" s="96"/>
      <c r="HO27" s="14">
        <f t="shared" si="85"/>
        <v>0</v>
      </c>
      <c r="HP27" s="108">
        <v>31066.79</v>
      </c>
      <c r="HQ27" s="1">
        <f t="shared" si="86"/>
        <v>155333.95000000001</v>
      </c>
      <c r="HR27" s="57">
        <v>5</v>
      </c>
      <c r="HS27" s="81"/>
      <c r="HT27" s="14">
        <f t="shared" si="87"/>
        <v>0</v>
      </c>
      <c r="HU27" s="108">
        <v>51840.19</v>
      </c>
      <c r="HV27" s="1">
        <f t="shared" si="88"/>
        <v>155520.57</v>
      </c>
      <c r="HW27" s="57">
        <v>3</v>
      </c>
      <c r="HX27" s="96"/>
      <c r="HY27" s="14">
        <f t="shared" si="89"/>
        <v>0</v>
      </c>
      <c r="HZ27" s="108">
        <v>73791.89</v>
      </c>
      <c r="IA27" s="1">
        <f t="shared" si="90"/>
        <v>221375.66999999998</v>
      </c>
      <c r="IB27" s="57">
        <v>3</v>
      </c>
      <c r="IC27" s="96"/>
      <c r="ID27" s="14">
        <f t="shared" si="91"/>
        <v>0</v>
      </c>
      <c r="IE27" s="108">
        <v>109829.51</v>
      </c>
      <c r="IF27" s="1">
        <f t="shared" si="92"/>
        <v>164744.26499999998</v>
      </c>
      <c r="IG27" s="57">
        <v>1.5</v>
      </c>
      <c r="IH27" s="88"/>
      <c r="II27" s="32">
        <f t="shared" si="93"/>
        <v>0</v>
      </c>
      <c r="IJ27" s="108">
        <v>238111.98</v>
      </c>
      <c r="IK27" s="1">
        <f t="shared" si="94"/>
        <v>357167.97000000003</v>
      </c>
      <c r="IL27" s="57">
        <v>1.5</v>
      </c>
      <c r="IM27" s="88"/>
      <c r="IN27" s="32">
        <f t="shared" si="95"/>
        <v>0</v>
      </c>
      <c r="IO27" s="108">
        <v>331981.15000000002</v>
      </c>
      <c r="IP27" s="1">
        <f t="shared" si="96"/>
        <v>497971.72500000003</v>
      </c>
      <c r="IQ27" s="57">
        <v>1.5</v>
      </c>
      <c r="IR27" s="88"/>
      <c r="IS27" s="32">
        <f t="shared" si="97"/>
        <v>0</v>
      </c>
      <c r="IT27" s="108">
        <v>415942.88</v>
      </c>
      <c r="IU27" s="1">
        <f t="shared" si="98"/>
        <v>623914.32000000007</v>
      </c>
      <c r="IV27" s="57">
        <v>1.5</v>
      </c>
      <c r="IW27" s="88"/>
      <c r="IX27" s="32">
        <f t="shared" si="99"/>
        <v>0</v>
      </c>
      <c r="IY27" s="108">
        <v>145624.12</v>
      </c>
      <c r="IZ27" s="1">
        <f t="shared" si="100"/>
        <v>218436.18</v>
      </c>
      <c r="JA27" s="57">
        <v>1.5</v>
      </c>
      <c r="JB27" s="88"/>
      <c r="JC27" s="14">
        <f t="shared" si="101"/>
        <v>0</v>
      </c>
      <c r="JD27" s="73">
        <f t="shared" si="102"/>
        <v>1384734.7599999998</v>
      </c>
      <c r="JE27" s="73">
        <f t="shared" si="103"/>
        <v>1289275.67</v>
      </c>
      <c r="JF27" s="75">
        <f t="shared" si="104"/>
        <v>-95459.089999999851</v>
      </c>
      <c r="JG27" s="11">
        <f t="shared" si="105"/>
        <v>0.93106326730759625</v>
      </c>
    </row>
    <row r="28" spans="3:267" ht="16.5">
      <c r="C28" s="71" t="str">
        <f>"E2"</f>
        <v>E2</v>
      </c>
      <c r="D28" s="164">
        <v>144354.29</v>
      </c>
      <c r="E28" s="1">
        <f t="shared" si="4"/>
        <v>0</v>
      </c>
      <c r="F28" s="2">
        <v>0</v>
      </c>
      <c r="H28" s="171">
        <f t="shared" si="5"/>
        <v>0</v>
      </c>
      <c r="I28" s="169">
        <v>130226.05</v>
      </c>
      <c r="J28" s="1">
        <f t="shared" si="6"/>
        <v>84646.93250000001</v>
      </c>
      <c r="K28" s="2">
        <v>0.65</v>
      </c>
      <c r="M28" s="14">
        <f t="shared" si="7"/>
        <v>0</v>
      </c>
      <c r="N28" s="164">
        <v>0</v>
      </c>
      <c r="O28" s="1">
        <v>0</v>
      </c>
      <c r="P28" s="2">
        <v>0.65</v>
      </c>
      <c r="R28" s="13" t="e">
        <f t="shared" si="9"/>
        <v>#DIV/0!</v>
      </c>
      <c r="S28" s="160">
        <v>113913.35</v>
      </c>
      <c r="T28" s="1">
        <f t="shared" si="10"/>
        <v>0</v>
      </c>
      <c r="U28" s="2">
        <v>0</v>
      </c>
      <c r="W28" s="13">
        <f t="shared" si="11"/>
        <v>0</v>
      </c>
      <c r="X28" s="108">
        <v>128522.83</v>
      </c>
      <c r="Y28" s="1">
        <f>X28*(Z28+30%)</f>
        <v>38556.849000000002</v>
      </c>
      <c r="Z28" s="2">
        <v>0</v>
      </c>
      <c r="AB28" s="13">
        <f t="shared" si="13"/>
        <v>0</v>
      </c>
      <c r="AC28" s="108">
        <v>156231.88</v>
      </c>
      <c r="AD28" s="1">
        <v>0</v>
      </c>
      <c r="AE28" s="2">
        <v>0</v>
      </c>
      <c r="AG28" s="13">
        <f t="shared" si="15"/>
        <v>0</v>
      </c>
      <c r="AH28" s="108">
        <v>117146.19</v>
      </c>
      <c r="AI28" s="1">
        <f>AH28*(AJ28+30%)</f>
        <v>105431.571</v>
      </c>
      <c r="AJ28" s="2">
        <v>0.6</v>
      </c>
      <c r="AL28" s="13">
        <f t="shared" si="17"/>
        <v>0</v>
      </c>
      <c r="AM28" s="108">
        <v>127508.13</v>
      </c>
      <c r="AN28" s="1">
        <f>AM28*(AO28+30%)</f>
        <v>114757.317</v>
      </c>
      <c r="AO28" s="2">
        <v>0.6</v>
      </c>
      <c r="AP28" s="108">
        <v>115075.13</v>
      </c>
      <c r="AQ28" s="13">
        <f t="shared" si="19"/>
        <v>0.90249249204736981</v>
      </c>
      <c r="AR28" s="160">
        <v>120068.5</v>
      </c>
      <c r="AS28" s="1">
        <f t="shared" si="20"/>
        <v>180102.75</v>
      </c>
      <c r="AT28" s="2">
        <v>1.5</v>
      </c>
      <c r="AU28" s="108">
        <v>238828.13</v>
      </c>
      <c r="AV28" s="13">
        <f t="shared" si="21"/>
        <v>1.9890989726697677</v>
      </c>
      <c r="AW28" s="160">
        <v>140544.79</v>
      </c>
      <c r="AX28" s="1">
        <f t="shared" si="22"/>
        <v>210817.185</v>
      </c>
      <c r="AY28" s="2">
        <v>1.5</v>
      </c>
      <c r="AZ28" s="108">
        <v>203299.52</v>
      </c>
      <c r="BA28" s="60">
        <f t="shared" si="23"/>
        <v>1.4465105394515156</v>
      </c>
      <c r="BB28" s="160">
        <v>74011.09</v>
      </c>
      <c r="BC28" s="1">
        <f t="shared" si="24"/>
        <v>111016.63499999999</v>
      </c>
      <c r="BD28" s="2">
        <v>1.5</v>
      </c>
      <c r="BE28" s="108">
        <v>214711.35</v>
      </c>
      <c r="BF28" s="17">
        <f t="shared" si="25"/>
        <v>2.9010699612720203</v>
      </c>
      <c r="BG28" s="160">
        <v>19354.759999999998</v>
      </c>
      <c r="BH28" s="1">
        <f t="shared" si="26"/>
        <v>29032.14</v>
      </c>
      <c r="BI28" s="2">
        <v>1.5</v>
      </c>
      <c r="BJ28" s="115"/>
      <c r="BK28" s="60">
        <f t="shared" si="27"/>
        <v>0</v>
      </c>
      <c r="BL28" s="160"/>
      <c r="BM28" s="1">
        <f t="shared" si="28"/>
        <v>0</v>
      </c>
      <c r="BN28" s="2">
        <v>1.5</v>
      </c>
      <c r="BO28" s="115"/>
      <c r="BP28" s="60" t="e">
        <f t="shared" si="29"/>
        <v>#DIV/0!</v>
      </c>
      <c r="BQ28" s="160"/>
      <c r="BR28" s="1">
        <f t="shared" si="30"/>
        <v>0</v>
      </c>
      <c r="BS28" s="57">
        <v>3.5</v>
      </c>
      <c r="BT28" s="115"/>
      <c r="BU28" s="16" t="e">
        <f t="shared" si="31"/>
        <v>#DIV/0!</v>
      </c>
      <c r="BV28" s="160"/>
      <c r="BW28" s="1">
        <f>BV28*(BX28+30%)</f>
        <v>0</v>
      </c>
      <c r="BX28" s="57">
        <v>3.5</v>
      </c>
      <c r="BZ28" s="14" t="e">
        <f t="shared" si="33"/>
        <v>#DIV/0!</v>
      </c>
      <c r="CA28" s="160"/>
      <c r="CB28" s="1">
        <f>CA28*(CC28+30%)</f>
        <v>0</v>
      </c>
      <c r="CC28" s="57">
        <v>5</v>
      </c>
      <c r="CD28" s="115"/>
      <c r="CE28" s="16" t="e">
        <f t="shared" si="35"/>
        <v>#DIV/0!</v>
      </c>
      <c r="CF28" s="160"/>
      <c r="CG28" s="1">
        <f>CF28*(CH28+30%)</f>
        <v>0</v>
      </c>
      <c r="CH28" s="57">
        <v>3</v>
      </c>
      <c r="CI28" s="115"/>
      <c r="CJ28" s="18" t="e">
        <f t="shared" si="37"/>
        <v>#DIV/0!</v>
      </c>
      <c r="CK28" s="160"/>
      <c r="CL28" s="1">
        <f>CK28*(CM28+30%)</f>
        <v>0</v>
      </c>
      <c r="CM28" s="57">
        <v>6.5</v>
      </c>
      <c r="CN28" s="115"/>
      <c r="CO28" s="16" t="e">
        <f t="shared" si="39"/>
        <v>#DIV/0!</v>
      </c>
      <c r="CP28" s="160"/>
      <c r="CQ28" s="1">
        <f>CP28*(CR28+30%)</f>
        <v>0</v>
      </c>
      <c r="CR28" s="57">
        <v>6.5</v>
      </c>
      <c r="CS28" s="95"/>
      <c r="CT28" s="16" t="e">
        <f t="shared" si="41"/>
        <v>#DIV/0!</v>
      </c>
      <c r="CU28" s="160"/>
      <c r="CV28" s="1">
        <f>CU28*(CW28+30%)</f>
        <v>0</v>
      </c>
      <c r="CW28" s="57">
        <v>6.5</v>
      </c>
      <c r="CX28" s="132"/>
      <c r="CY28" s="130" t="e">
        <f t="shared" si="43"/>
        <v>#DIV/0!</v>
      </c>
      <c r="CZ28" s="160"/>
      <c r="DA28" s="1">
        <f>CZ28*(DB28+30%)</f>
        <v>0</v>
      </c>
      <c r="DB28" s="57">
        <v>6.5</v>
      </c>
      <c r="DC28" s="132"/>
      <c r="DD28" s="18" t="e">
        <f t="shared" si="45"/>
        <v>#DIV/0!</v>
      </c>
      <c r="DE28" s="357"/>
      <c r="DF28" s="1">
        <f>DE28*(DG28+30%)</f>
        <v>0</v>
      </c>
      <c r="DG28" s="57">
        <v>4.5</v>
      </c>
      <c r="DH28" s="132"/>
      <c r="DI28" s="16" t="e">
        <f t="shared" si="47"/>
        <v>#DIV/0!</v>
      </c>
      <c r="DJ28" s="357"/>
      <c r="DK28" s="1">
        <f>DJ28*(DL28+30%)</f>
        <v>0</v>
      </c>
      <c r="DL28" s="57">
        <v>3</v>
      </c>
      <c r="DM28" s="233"/>
      <c r="DN28" s="16" t="e">
        <f t="shared" si="106"/>
        <v>#DIV/0!</v>
      </c>
      <c r="DO28" s="357"/>
      <c r="DP28" s="1">
        <f>DO28*(DQ28+30%)</f>
        <v>0</v>
      </c>
      <c r="DQ28" s="57">
        <v>2.5</v>
      </c>
      <c r="DR28" s="233"/>
      <c r="DS28" s="16" t="e">
        <f t="shared" si="50"/>
        <v>#DIV/0!</v>
      </c>
      <c r="DT28" s="357"/>
      <c r="DU28" s="1">
        <f>DT28*(DV28+30%)</f>
        <v>0</v>
      </c>
      <c r="DV28" s="57">
        <v>2.5</v>
      </c>
      <c r="DW28" s="233"/>
      <c r="DX28" s="16" t="e">
        <f t="shared" si="0"/>
        <v>#DIV/0!</v>
      </c>
      <c r="DY28" s="357"/>
      <c r="DZ28" s="1">
        <f>DY28*(EA28+30%)</f>
        <v>0</v>
      </c>
      <c r="EA28" s="57">
        <v>2.5</v>
      </c>
      <c r="EB28" s="233"/>
      <c r="EC28" s="18" t="e">
        <f t="shared" si="53"/>
        <v>#DIV/0!</v>
      </c>
      <c r="ED28" s="357"/>
      <c r="EE28" s="1">
        <f>ED28*(EF28+30%)</f>
        <v>0</v>
      </c>
      <c r="EF28" s="57">
        <v>2</v>
      </c>
      <c r="EG28" s="233"/>
      <c r="EH28" s="16" t="e">
        <f t="shared" si="55"/>
        <v>#DIV/0!</v>
      </c>
      <c r="EI28" s="357"/>
      <c r="EJ28" s="1">
        <f>EI28*(EK28+30%)</f>
        <v>0</v>
      </c>
      <c r="EK28" s="57">
        <v>1.8</v>
      </c>
      <c r="EL28" s="233"/>
      <c r="EM28" s="16" t="e">
        <f t="shared" si="57"/>
        <v>#DIV/0!</v>
      </c>
      <c r="EN28" s="357"/>
      <c r="EO28" s="1">
        <f>EN28*(EP28+30%)</f>
        <v>0</v>
      </c>
      <c r="EP28" s="57">
        <v>1.8</v>
      </c>
      <c r="EQ28" s="233"/>
      <c r="ER28" s="16" t="e">
        <f t="shared" si="59"/>
        <v>#DIV/0!</v>
      </c>
      <c r="ES28" s="357"/>
      <c r="ET28" s="1">
        <f>ES28*(EU28+30%)</f>
        <v>0</v>
      </c>
      <c r="EU28" s="57">
        <v>1.8</v>
      </c>
      <c r="EV28" s="233"/>
      <c r="EW28" s="18" t="e">
        <f t="shared" si="61"/>
        <v>#DIV/0!</v>
      </c>
      <c r="EX28" s="357"/>
      <c r="EY28" s="1">
        <f>EX28*(EZ28+30%)</f>
        <v>0</v>
      </c>
      <c r="EZ28" s="57">
        <v>1.8</v>
      </c>
      <c r="FA28" s="233"/>
      <c r="FB28" s="32" t="e">
        <f t="shared" si="1"/>
        <v>#DIV/0!</v>
      </c>
      <c r="FC28" s="357"/>
      <c r="FD28" s="1">
        <f>FC28*(FE28+30%)</f>
        <v>0</v>
      </c>
      <c r="FE28" s="57">
        <v>1.8</v>
      </c>
      <c r="FF28" s="232"/>
      <c r="FG28" s="14" t="e">
        <f t="shared" si="64"/>
        <v>#DIV/0!</v>
      </c>
      <c r="FH28" s="357"/>
      <c r="FI28" s="1">
        <f>FH28*(FJ28+30%)</f>
        <v>0</v>
      </c>
      <c r="FJ28" s="57">
        <v>1.8</v>
      </c>
      <c r="FK28" s="232"/>
      <c r="FL28" s="234" t="e">
        <f t="shared" si="66"/>
        <v>#DIV/0!</v>
      </c>
      <c r="FM28" s="357"/>
      <c r="FN28" s="1">
        <f>FM28*(FO28+30%)</f>
        <v>0</v>
      </c>
      <c r="FO28" s="57">
        <v>1.8</v>
      </c>
      <c r="FP28" s="232"/>
      <c r="FQ28" s="13" t="e">
        <f t="shared" si="68"/>
        <v>#DIV/0!</v>
      </c>
      <c r="FR28" s="357"/>
      <c r="FS28" s="1">
        <f>FR28*(FT28+30%)</f>
        <v>0</v>
      </c>
      <c r="FT28" s="57">
        <v>1.56</v>
      </c>
      <c r="FU28" s="88"/>
      <c r="FV28" s="31" t="e">
        <f t="shared" si="70"/>
        <v>#DIV/0!</v>
      </c>
      <c r="FW28" s="357"/>
      <c r="FX28" s="1">
        <f>FW28*(FY28+30%)</f>
        <v>0</v>
      </c>
      <c r="FY28" s="57">
        <v>1.56</v>
      </c>
      <c r="FZ28" s="88"/>
      <c r="GA28" s="14" t="e">
        <f t="shared" si="2"/>
        <v>#DIV/0!</v>
      </c>
      <c r="GB28" s="357"/>
      <c r="GC28" s="1">
        <f>GB28*(GD28+30%)</f>
        <v>0</v>
      </c>
      <c r="GD28" s="57">
        <v>1.56</v>
      </c>
      <c r="GE28" s="88"/>
      <c r="GF28" s="32" t="e">
        <f t="shared" si="73"/>
        <v>#DIV/0!</v>
      </c>
      <c r="GG28" s="357"/>
      <c r="GH28" s="1">
        <f>GG28*(GI28+30%)</f>
        <v>0</v>
      </c>
      <c r="GI28" s="57">
        <v>1.56</v>
      </c>
      <c r="GJ28" s="108"/>
      <c r="GK28" s="32" t="e">
        <f t="shared" si="75"/>
        <v>#DIV/0!</v>
      </c>
      <c r="GL28" s="357"/>
      <c r="GM28" s="1">
        <f>GL28*(GN28+30%)</f>
        <v>0</v>
      </c>
      <c r="GN28" s="57">
        <v>1.56</v>
      </c>
      <c r="GP28" s="13" t="e">
        <f t="shared" si="77"/>
        <v>#DIV/0!</v>
      </c>
      <c r="GQ28" s="357"/>
      <c r="GR28" s="1">
        <f>GQ28*(GS28+30%)</f>
        <v>0</v>
      </c>
      <c r="GS28" s="57">
        <v>1.56</v>
      </c>
      <c r="GU28" s="32" t="e">
        <f t="shared" si="79"/>
        <v>#DIV/0!</v>
      </c>
      <c r="GV28" s="357"/>
      <c r="GW28" s="1">
        <f>GV28*(GX28+30%)</f>
        <v>0</v>
      </c>
      <c r="GX28" s="57">
        <v>2</v>
      </c>
      <c r="GY28" s="97"/>
      <c r="GZ28" s="32" t="e">
        <f t="shared" si="3"/>
        <v>#DIV/0!</v>
      </c>
      <c r="HA28" s="357"/>
      <c r="HB28" s="1">
        <f>HA28*(HC28+30%)</f>
        <v>0</v>
      </c>
      <c r="HC28" s="57">
        <v>3</v>
      </c>
      <c r="HD28" s="97"/>
      <c r="HE28" s="32" t="e">
        <f t="shared" si="107"/>
        <v>#DIV/0!</v>
      </c>
      <c r="HG28" s="1">
        <f>HF28*(HH28+30%)</f>
        <v>0</v>
      </c>
      <c r="HH28" s="57">
        <v>5</v>
      </c>
      <c r="HI28" s="97"/>
      <c r="HJ28" s="13" t="e">
        <f t="shared" si="83"/>
        <v>#DIV/0!</v>
      </c>
      <c r="HL28" s="1">
        <f>HK28*(HM28+30%)</f>
        <v>0</v>
      </c>
      <c r="HM28" s="57">
        <v>5.5</v>
      </c>
      <c r="HN28" s="96"/>
      <c r="HO28" s="14" t="e">
        <f t="shared" si="85"/>
        <v>#DIV/0!</v>
      </c>
      <c r="HQ28" s="1">
        <f>HP28*(HR28+30%)</f>
        <v>0</v>
      </c>
      <c r="HR28" s="57">
        <v>5</v>
      </c>
      <c r="HS28" s="81"/>
      <c r="HT28" s="14" t="e">
        <f t="shared" si="87"/>
        <v>#DIV/0!</v>
      </c>
      <c r="HV28" s="1">
        <f>HU28*(HW28+30%)</f>
        <v>0</v>
      </c>
      <c r="HW28" s="57">
        <v>3</v>
      </c>
      <c r="HX28" s="96"/>
      <c r="HY28" s="14" t="e">
        <f t="shared" si="89"/>
        <v>#DIV/0!</v>
      </c>
      <c r="IA28" s="1">
        <f>HZ28*(IB28+30%)</f>
        <v>0</v>
      </c>
      <c r="IB28" s="57">
        <v>3</v>
      </c>
      <c r="IC28" s="96"/>
      <c r="ID28" s="14" t="e">
        <f t="shared" si="91"/>
        <v>#DIV/0!</v>
      </c>
      <c r="IF28" s="1">
        <f>IE28*(IG28+30%)</f>
        <v>0</v>
      </c>
      <c r="IG28" s="57">
        <v>1.5</v>
      </c>
      <c r="IH28" s="88"/>
      <c r="II28" s="32" t="e">
        <f t="shared" si="93"/>
        <v>#DIV/0!</v>
      </c>
      <c r="IK28" s="1">
        <f>IJ28*(IL28+30%)</f>
        <v>0</v>
      </c>
      <c r="IL28" s="57">
        <v>1.5</v>
      </c>
      <c r="IM28" s="88"/>
      <c r="IN28" s="32" t="e">
        <f t="shared" si="95"/>
        <v>#DIV/0!</v>
      </c>
      <c r="IP28" s="1">
        <f>IO28*(IQ28+30%)</f>
        <v>0</v>
      </c>
      <c r="IQ28" s="57">
        <v>1.5</v>
      </c>
      <c r="IR28" s="88"/>
      <c r="IS28" s="32" t="e">
        <f t="shared" si="97"/>
        <v>#DIV/0!</v>
      </c>
      <c r="IU28" s="1">
        <f>IT28*(IV28+30%)</f>
        <v>0</v>
      </c>
      <c r="IV28" s="57">
        <v>1.5</v>
      </c>
      <c r="IW28" s="88"/>
      <c r="IX28" s="32" t="e">
        <f t="shared" si="99"/>
        <v>#DIV/0!</v>
      </c>
      <c r="IZ28" s="1">
        <f>IY28*(JA28+30%)</f>
        <v>0</v>
      </c>
      <c r="JA28" s="57">
        <v>1.5</v>
      </c>
      <c r="JB28" s="88"/>
      <c r="JC28" s="14" t="e">
        <f t="shared" si="101"/>
        <v>#DIV/0!</v>
      </c>
      <c r="JD28" s="73">
        <f t="shared" si="102"/>
        <v>1252527.1000000003</v>
      </c>
      <c r="JE28" s="73">
        <f t="shared" si="103"/>
        <v>771914.13</v>
      </c>
      <c r="JF28" s="75">
        <f t="shared" si="104"/>
        <v>-480612.97000000032</v>
      </c>
      <c r="JG28" s="11">
        <f t="shared" si="105"/>
        <v>0.61628537218875323</v>
      </c>
    </row>
    <row r="29" spans="3:267" ht="16.5">
      <c r="C29" s="71" t="str">
        <f>"E3"</f>
        <v>E3</v>
      </c>
      <c r="D29" s="164">
        <v>102439.15</v>
      </c>
      <c r="E29" s="1">
        <f t="shared" si="4"/>
        <v>61463.489999999991</v>
      </c>
      <c r="F29" s="2">
        <v>0.6</v>
      </c>
      <c r="G29" s="108">
        <v>97043.74</v>
      </c>
      <c r="H29" s="171">
        <f t="shared" si="5"/>
        <v>0.94733058601130538</v>
      </c>
      <c r="I29" s="169">
        <v>119602.1</v>
      </c>
      <c r="J29" s="1">
        <f t="shared" si="6"/>
        <v>77741.365000000005</v>
      </c>
      <c r="K29" s="2">
        <v>0.65</v>
      </c>
      <c r="L29" s="108">
        <v>81012.240000000005</v>
      </c>
      <c r="M29" s="14">
        <f t="shared" si="7"/>
        <v>0.67734797298709637</v>
      </c>
      <c r="N29" s="164">
        <v>80619.039999999994</v>
      </c>
      <c r="O29" s="1">
        <f t="shared" si="8"/>
        <v>56433.327999999994</v>
      </c>
      <c r="P29" s="2">
        <v>0.7</v>
      </c>
      <c r="Q29" s="108">
        <v>79000.56</v>
      </c>
      <c r="R29" s="13">
        <f t="shared" si="9"/>
        <v>0.97992434541517737</v>
      </c>
      <c r="S29" s="160">
        <v>93326.6</v>
      </c>
      <c r="T29" s="1">
        <f t="shared" si="10"/>
        <v>93326.6</v>
      </c>
      <c r="U29" s="2">
        <v>1</v>
      </c>
      <c r="V29" s="108">
        <v>83351.14</v>
      </c>
      <c r="W29" s="13">
        <f t="shared" si="11"/>
        <v>0.89311236024884644</v>
      </c>
      <c r="X29" s="108">
        <v>92400.28</v>
      </c>
      <c r="Y29" s="1">
        <f t="shared" si="12"/>
        <v>83160.252000000008</v>
      </c>
      <c r="Z29" s="2">
        <v>0.9</v>
      </c>
      <c r="AA29" s="108">
        <v>87365.71</v>
      </c>
      <c r="AB29" s="13">
        <f t="shared" si="13"/>
        <v>0.94551347679898812</v>
      </c>
      <c r="AC29" s="108">
        <v>128318.79</v>
      </c>
      <c r="AD29" s="1">
        <f t="shared" si="14"/>
        <v>128318.79</v>
      </c>
      <c r="AE29" s="2">
        <v>1</v>
      </c>
      <c r="AF29" s="108">
        <v>92581.78</v>
      </c>
      <c r="AG29" s="13">
        <f t="shared" si="15"/>
        <v>0.72149823108525257</v>
      </c>
      <c r="AH29" s="108">
        <v>87321.53</v>
      </c>
      <c r="AI29" s="1">
        <f t="shared" si="16"/>
        <v>52392.917999999998</v>
      </c>
      <c r="AJ29" s="2">
        <v>0.6</v>
      </c>
      <c r="AK29" s="108">
        <v>74808.740000000005</v>
      </c>
      <c r="AL29" s="13">
        <f t="shared" si="17"/>
        <v>0.85670441184436419</v>
      </c>
      <c r="AM29" s="108">
        <v>97027.78</v>
      </c>
      <c r="AN29" s="1">
        <f t="shared" si="18"/>
        <v>58216.667999999998</v>
      </c>
      <c r="AO29" s="2">
        <v>0.6</v>
      </c>
      <c r="AP29" s="108">
        <v>71502.25</v>
      </c>
      <c r="AQ29" s="13">
        <f t="shared" si="19"/>
        <v>0.73692554853877934</v>
      </c>
      <c r="AR29" s="160">
        <v>100487.9</v>
      </c>
      <c r="AS29" s="1">
        <f t="shared" si="20"/>
        <v>75365.924999999988</v>
      </c>
      <c r="AT29" s="2">
        <v>0.75</v>
      </c>
      <c r="AU29" s="108">
        <v>95284.3</v>
      </c>
      <c r="AV29" s="13">
        <f t="shared" si="21"/>
        <v>0.94821665095996643</v>
      </c>
      <c r="AW29" s="160">
        <v>97171.05</v>
      </c>
      <c r="AX29" s="1">
        <f t="shared" si="22"/>
        <v>72878.287500000006</v>
      </c>
      <c r="AY29" s="2">
        <v>0.75</v>
      </c>
      <c r="AZ29" s="108">
        <v>101041.7</v>
      </c>
      <c r="BA29" s="60">
        <f t="shared" si="23"/>
        <v>1.039833366007674</v>
      </c>
      <c r="BB29" s="160">
        <v>77753.33</v>
      </c>
      <c r="BC29" s="1">
        <f t="shared" si="24"/>
        <v>54427.330999999998</v>
      </c>
      <c r="BD29" s="2">
        <v>0.7</v>
      </c>
      <c r="BE29" s="108">
        <v>111955</v>
      </c>
      <c r="BF29" s="17">
        <f t="shared" si="25"/>
        <v>1.4398740221158373</v>
      </c>
      <c r="BG29" s="160">
        <v>48189.14</v>
      </c>
      <c r="BH29" s="1">
        <f t="shared" si="26"/>
        <v>36141.854999999996</v>
      </c>
      <c r="BI29" s="2">
        <v>0.75</v>
      </c>
      <c r="BJ29" s="115"/>
      <c r="BK29" s="60">
        <f t="shared" si="27"/>
        <v>0</v>
      </c>
      <c r="BL29" s="160">
        <v>67077.52</v>
      </c>
      <c r="BM29" s="1">
        <f t="shared" si="28"/>
        <v>50308.14</v>
      </c>
      <c r="BN29" s="2">
        <v>0.75</v>
      </c>
      <c r="BO29" s="115"/>
      <c r="BP29" s="60">
        <f t="shared" si="29"/>
        <v>0</v>
      </c>
      <c r="BQ29" s="160">
        <v>47628.09</v>
      </c>
      <c r="BR29" s="1">
        <f t="shared" si="30"/>
        <v>166698.315</v>
      </c>
      <c r="BS29" s="57">
        <v>3.5</v>
      </c>
      <c r="BT29" s="115"/>
      <c r="BU29" s="16">
        <f t="shared" si="31"/>
        <v>0</v>
      </c>
      <c r="BV29" s="160">
        <v>51621.120000000003</v>
      </c>
      <c r="BW29" s="1">
        <f t="shared" si="32"/>
        <v>180673.92000000001</v>
      </c>
      <c r="BX29" s="57">
        <v>3.5</v>
      </c>
      <c r="BY29" s="108"/>
      <c r="BZ29" s="14">
        <f t="shared" si="33"/>
        <v>0</v>
      </c>
      <c r="CA29" s="160">
        <v>16599.009999999998</v>
      </c>
      <c r="CB29" s="1">
        <f t="shared" si="34"/>
        <v>82995.049999999988</v>
      </c>
      <c r="CC29" s="57">
        <v>5</v>
      </c>
      <c r="CD29" s="115"/>
      <c r="CE29" s="16">
        <f t="shared" si="35"/>
        <v>0</v>
      </c>
      <c r="CF29" s="160"/>
      <c r="CG29" s="1">
        <f t="shared" si="36"/>
        <v>0</v>
      </c>
      <c r="CH29" s="57">
        <v>3</v>
      </c>
      <c r="CI29" s="115"/>
      <c r="CJ29" s="18" t="e">
        <f t="shared" si="37"/>
        <v>#DIV/0!</v>
      </c>
      <c r="CK29" s="160"/>
      <c r="CL29" s="1">
        <f t="shared" si="38"/>
        <v>0</v>
      </c>
      <c r="CM29" s="57">
        <v>6.5</v>
      </c>
      <c r="CN29" s="115"/>
      <c r="CO29" s="16" t="e">
        <f t="shared" si="39"/>
        <v>#DIV/0!</v>
      </c>
      <c r="CP29" s="160"/>
      <c r="CQ29" s="1">
        <f t="shared" ref="CQ29:CQ36" si="108">CP29*CR29</f>
        <v>0</v>
      </c>
      <c r="CR29" s="57">
        <v>6.5</v>
      </c>
      <c r="CS29" s="95"/>
      <c r="CT29" s="16" t="e">
        <f t="shared" si="41"/>
        <v>#DIV/0!</v>
      </c>
      <c r="CU29" s="160"/>
      <c r="CV29" s="1">
        <f t="shared" ref="CV29:CV36" si="109">CU29*CW29</f>
        <v>0</v>
      </c>
      <c r="CW29" s="57">
        <v>6.5</v>
      </c>
      <c r="CX29" s="132"/>
      <c r="CY29" s="130" t="e">
        <f t="shared" si="43"/>
        <v>#DIV/0!</v>
      </c>
      <c r="CZ29" s="160"/>
      <c r="DA29" s="1">
        <f t="shared" ref="DA29:DA36" si="110">CZ29*DB29</f>
        <v>0</v>
      </c>
      <c r="DB29" s="57">
        <v>6.5</v>
      </c>
      <c r="DC29" s="132"/>
      <c r="DD29" s="18" t="e">
        <f t="shared" si="45"/>
        <v>#DIV/0!</v>
      </c>
      <c r="DE29" s="357"/>
      <c r="DF29" s="1">
        <f t="shared" ref="DF29:DF36" si="111">DE29*DG29</f>
        <v>0</v>
      </c>
      <c r="DG29" s="57">
        <v>4.5</v>
      </c>
      <c r="DH29" s="132"/>
      <c r="DI29" s="16" t="e">
        <f t="shared" si="47"/>
        <v>#DIV/0!</v>
      </c>
      <c r="DJ29" s="357"/>
      <c r="DK29" s="1">
        <f t="shared" ref="DK29:DK36" si="112">DJ29*DL29</f>
        <v>0</v>
      </c>
      <c r="DL29" s="57">
        <v>3</v>
      </c>
      <c r="DM29" s="233"/>
      <c r="DN29" s="16" t="e">
        <f t="shared" si="106"/>
        <v>#DIV/0!</v>
      </c>
      <c r="DO29" s="160">
        <v>86047.12</v>
      </c>
      <c r="DP29" s="1">
        <f t="shared" ref="DP29:DP36" si="113">DO29*DQ29</f>
        <v>215117.8</v>
      </c>
      <c r="DQ29" s="57">
        <v>2.5</v>
      </c>
      <c r="DR29" s="88"/>
      <c r="DS29" s="16">
        <f t="shared" si="50"/>
        <v>0</v>
      </c>
      <c r="DT29" s="160">
        <v>83390.89</v>
      </c>
      <c r="DU29" s="1">
        <f t="shared" ref="DU29:DU36" si="114">DT29*DV29</f>
        <v>208477.22500000001</v>
      </c>
      <c r="DV29" s="57">
        <v>2.5</v>
      </c>
      <c r="DW29" s="88"/>
      <c r="DX29" s="16">
        <f t="shared" si="0"/>
        <v>0</v>
      </c>
      <c r="DY29" s="160">
        <v>106907.11</v>
      </c>
      <c r="DZ29" s="1">
        <f t="shared" ref="DZ29:DZ36" si="115">DY29*EA29</f>
        <v>267267.77500000002</v>
      </c>
      <c r="EA29" s="57">
        <v>2.5</v>
      </c>
      <c r="EB29" s="232"/>
      <c r="EC29" s="18">
        <f t="shared" si="53"/>
        <v>0</v>
      </c>
      <c r="ED29" s="160">
        <v>92256.25</v>
      </c>
      <c r="EE29" s="1">
        <f t="shared" ref="EE29:EE36" si="116">ED29*EF29</f>
        <v>184512.5</v>
      </c>
      <c r="EF29" s="57">
        <v>2</v>
      </c>
      <c r="EG29" s="232"/>
      <c r="EH29" s="16">
        <f t="shared" si="55"/>
        <v>0</v>
      </c>
      <c r="EI29" s="160">
        <v>119015.16</v>
      </c>
      <c r="EJ29" s="1">
        <f t="shared" ref="EJ29:EJ36" si="117">EI29*EK29</f>
        <v>214227.288</v>
      </c>
      <c r="EK29" s="57">
        <v>1.8</v>
      </c>
      <c r="EL29" s="232"/>
      <c r="EM29" s="16">
        <f t="shared" si="57"/>
        <v>0</v>
      </c>
      <c r="EN29" s="160">
        <v>122422.47</v>
      </c>
      <c r="EO29" s="1">
        <f t="shared" ref="EO29:EO36" si="118">EN29*EP29</f>
        <v>220360.446</v>
      </c>
      <c r="EP29" s="57">
        <v>1.8</v>
      </c>
      <c r="EQ29" s="232"/>
      <c r="ER29" s="16">
        <f t="shared" si="59"/>
        <v>0</v>
      </c>
      <c r="ES29" s="160">
        <v>91307.28</v>
      </c>
      <c r="ET29" s="1">
        <f t="shared" ref="ET29:ET36" si="119">ES29*EU29</f>
        <v>164353.10399999999</v>
      </c>
      <c r="EU29" s="57">
        <v>1.8</v>
      </c>
      <c r="EV29" s="232"/>
      <c r="EW29" s="18">
        <f t="shared" si="61"/>
        <v>0</v>
      </c>
      <c r="EX29" s="160">
        <v>91220.04</v>
      </c>
      <c r="EY29" s="1">
        <f t="shared" ref="EY29:EY36" si="120">EX29*EZ29</f>
        <v>164196.07199999999</v>
      </c>
      <c r="EZ29" s="57">
        <v>1.8</v>
      </c>
      <c r="FA29" s="232"/>
      <c r="FB29" s="32">
        <f t="shared" si="1"/>
        <v>0</v>
      </c>
      <c r="FC29" s="160">
        <v>96112.58</v>
      </c>
      <c r="FD29" s="1">
        <f t="shared" ref="FD29:FD36" si="121">FC29*FE29</f>
        <v>173002.644</v>
      </c>
      <c r="FE29" s="57">
        <v>1.8</v>
      </c>
      <c r="FF29" s="232"/>
      <c r="FG29" s="14">
        <f t="shared" si="64"/>
        <v>0</v>
      </c>
      <c r="FH29" s="160">
        <v>94075.7</v>
      </c>
      <c r="FI29" s="1">
        <f t="shared" ref="FI29:FI36" si="122">FH29*FJ29</f>
        <v>169336.26</v>
      </c>
      <c r="FJ29" s="57">
        <v>1.8</v>
      </c>
      <c r="FK29" s="232"/>
      <c r="FL29" s="234">
        <f t="shared" si="66"/>
        <v>0</v>
      </c>
      <c r="FM29" s="160">
        <v>85062.78</v>
      </c>
      <c r="FN29" s="1">
        <f t="shared" ref="FN29:FN36" si="123">FM29*FO29</f>
        <v>153113.00400000002</v>
      </c>
      <c r="FO29" s="57">
        <v>1.8</v>
      </c>
      <c r="FP29" s="232"/>
      <c r="FQ29" s="13">
        <f t="shared" si="68"/>
        <v>0</v>
      </c>
      <c r="FR29" s="160">
        <v>100541.37</v>
      </c>
      <c r="FS29" s="1">
        <f t="shared" ref="FS29:FS36" si="124">FR29*FT29</f>
        <v>156844.53719999999</v>
      </c>
      <c r="FT29" s="57">
        <v>1.56</v>
      </c>
      <c r="FU29" s="88"/>
      <c r="FV29" s="31">
        <f t="shared" si="70"/>
        <v>0</v>
      </c>
      <c r="FW29" s="160">
        <v>86798.04</v>
      </c>
      <c r="FX29" s="1">
        <f t="shared" ref="FX29:FX36" si="125">FW29*FY29</f>
        <v>135404.9424</v>
      </c>
      <c r="FY29" s="57">
        <v>1.56</v>
      </c>
      <c r="FZ29" s="88"/>
      <c r="GA29" s="14">
        <f t="shared" si="2"/>
        <v>0</v>
      </c>
      <c r="GB29" s="160">
        <v>99887.69</v>
      </c>
      <c r="GC29" s="1">
        <f t="shared" ref="GC29:GC36" si="126">GB29*GD29</f>
        <v>155824.79640000002</v>
      </c>
      <c r="GD29" s="57">
        <v>1.56</v>
      </c>
      <c r="GE29" s="88"/>
      <c r="GF29" s="32">
        <f t="shared" si="73"/>
        <v>0</v>
      </c>
      <c r="GG29" s="160">
        <v>92627.5</v>
      </c>
      <c r="GH29" s="1">
        <f t="shared" ref="GH29:GH36" si="127">GG29*GI29</f>
        <v>144498.9</v>
      </c>
      <c r="GI29" s="57">
        <v>1.56</v>
      </c>
      <c r="GJ29" s="108"/>
      <c r="GK29" s="32">
        <f t="shared" si="75"/>
        <v>0</v>
      </c>
      <c r="GL29" s="160">
        <v>107181.47</v>
      </c>
      <c r="GM29" s="1">
        <f t="shared" ref="GM29:GM36" si="128">GL29*GN29</f>
        <v>167203.0932</v>
      </c>
      <c r="GN29" s="57">
        <v>1.56</v>
      </c>
      <c r="GO29" s="108"/>
      <c r="GP29" s="13">
        <f t="shared" si="77"/>
        <v>0</v>
      </c>
      <c r="GQ29" s="160">
        <v>79641.88</v>
      </c>
      <c r="GR29" s="1">
        <f t="shared" ref="GR29:GR36" si="129">GQ29*GS29</f>
        <v>124241.33280000002</v>
      </c>
      <c r="GS29" s="57">
        <v>1.56</v>
      </c>
      <c r="GT29" s="108"/>
      <c r="GU29" s="32">
        <f t="shared" si="79"/>
        <v>0</v>
      </c>
      <c r="GV29" s="160">
        <v>101274.27</v>
      </c>
      <c r="GW29" s="1">
        <f t="shared" ref="GW29:GW36" si="130">GV29*GX29</f>
        <v>202548.54</v>
      </c>
      <c r="GX29" s="57">
        <v>2</v>
      </c>
      <c r="GY29" s="97"/>
      <c r="GZ29" s="32">
        <f t="shared" si="3"/>
        <v>0</v>
      </c>
      <c r="HA29" s="160">
        <v>58800.45</v>
      </c>
      <c r="HB29" s="1">
        <f t="shared" ref="HB29:HB36" si="131">HA29*HC29</f>
        <v>176401.34999999998</v>
      </c>
      <c r="HC29" s="57">
        <v>3</v>
      </c>
      <c r="HD29" s="97"/>
      <c r="HE29" s="32">
        <f>HD29/HA29</f>
        <v>0</v>
      </c>
      <c r="HG29" s="1">
        <f t="shared" ref="HG29:HG36" si="132">HF29*HH29</f>
        <v>0</v>
      </c>
      <c r="HH29" s="57">
        <v>5</v>
      </c>
      <c r="HI29" s="97"/>
      <c r="HJ29" s="13" t="e">
        <f t="shared" si="83"/>
        <v>#DIV/0!</v>
      </c>
      <c r="HL29" s="1">
        <f t="shared" ref="HL29:HL36" si="133">HK29*HM29</f>
        <v>0</v>
      </c>
      <c r="HM29" s="57">
        <v>5.5</v>
      </c>
      <c r="HN29" s="96"/>
      <c r="HO29" s="14" t="e">
        <f t="shared" si="85"/>
        <v>#DIV/0!</v>
      </c>
      <c r="HQ29" s="1">
        <f t="shared" ref="HQ29:HQ36" si="134">HP29*HR29</f>
        <v>0</v>
      </c>
      <c r="HR29" s="57">
        <v>5</v>
      </c>
      <c r="HS29" s="81"/>
      <c r="HT29" s="14" t="e">
        <f t="shared" si="87"/>
        <v>#DIV/0!</v>
      </c>
      <c r="HU29" s="108">
        <v>18669.79</v>
      </c>
      <c r="HV29" s="1">
        <f t="shared" ref="HV29:HV36" si="135">HU29*HW29</f>
        <v>56009.37</v>
      </c>
      <c r="HW29" s="57">
        <v>3</v>
      </c>
      <c r="HX29" s="96"/>
      <c r="HY29" s="14">
        <f t="shared" si="89"/>
        <v>0</v>
      </c>
      <c r="HZ29" s="108">
        <v>70003.070000000007</v>
      </c>
      <c r="IA29" s="1">
        <f t="shared" ref="IA29:IA36" si="136">HZ29*IB29</f>
        <v>210009.21000000002</v>
      </c>
      <c r="IB29" s="57">
        <v>3</v>
      </c>
      <c r="IC29" s="96"/>
      <c r="ID29" s="14">
        <f t="shared" si="91"/>
        <v>0</v>
      </c>
      <c r="IE29" s="108">
        <v>108302.86</v>
      </c>
      <c r="IF29" s="1">
        <f t="shared" ref="IF29:IF36" si="137">IE29*IG29</f>
        <v>162454.29</v>
      </c>
      <c r="IG29" s="57">
        <v>1.5</v>
      </c>
      <c r="IH29" s="88"/>
      <c r="II29" s="32">
        <f t="shared" si="93"/>
        <v>0</v>
      </c>
      <c r="IJ29" s="108">
        <v>185903.8</v>
      </c>
      <c r="IK29" s="1">
        <f t="shared" ref="IK29:IK36" si="138">IJ29*IL29</f>
        <v>278855.69999999995</v>
      </c>
      <c r="IL29" s="57">
        <v>1.5</v>
      </c>
      <c r="IM29" s="88"/>
      <c r="IN29" s="32">
        <f t="shared" si="95"/>
        <v>0</v>
      </c>
      <c r="IO29" s="108">
        <v>259531.64</v>
      </c>
      <c r="IP29" s="1">
        <f t="shared" ref="IP29:IP36" si="139">IO29*IQ29</f>
        <v>389297.46</v>
      </c>
      <c r="IQ29" s="57">
        <v>1.5</v>
      </c>
      <c r="IR29" s="88"/>
      <c r="IS29" s="32">
        <f t="shared" si="97"/>
        <v>0</v>
      </c>
      <c r="IT29" s="108">
        <v>295198.34000000003</v>
      </c>
      <c r="IU29" s="1">
        <f t="shared" ref="IU29:IU36" si="140">IT29*IV29</f>
        <v>442797.51</v>
      </c>
      <c r="IV29" s="57">
        <v>1.5</v>
      </c>
      <c r="IW29" s="88"/>
      <c r="IX29" s="32">
        <f t="shared" si="99"/>
        <v>0</v>
      </c>
      <c r="IY29" s="108">
        <v>120888.09</v>
      </c>
      <c r="IZ29" s="1">
        <f t="shared" ref="IZ29:IZ36" si="141">IY29*JA29</f>
        <v>181332.13500000001</v>
      </c>
      <c r="JA29" s="57">
        <v>1.5</v>
      </c>
      <c r="JB29" s="88"/>
      <c r="JC29" s="14">
        <f t="shared" si="101"/>
        <v>0</v>
      </c>
      <c r="JD29" s="73">
        <f t="shared" si="102"/>
        <v>1076467.5500000003</v>
      </c>
      <c r="JE29" s="73">
        <f t="shared" si="103"/>
        <v>974947.16</v>
      </c>
      <c r="JF29" s="75">
        <f t="shared" si="104"/>
        <v>-101520.39000000025</v>
      </c>
      <c r="JG29" s="11">
        <f t="shared" si="105"/>
        <v>0.90569117480596584</v>
      </c>
    </row>
    <row r="30" spans="3:267" ht="16.5">
      <c r="C30" s="71" t="s">
        <v>228</v>
      </c>
      <c r="D30" s="164">
        <v>130015.74</v>
      </c>
      <c r="E30" s="1">
        <f t="shared" si="4"/>
        <v>78009.444000000003</v>
      </c>
      <c r="F30" s="2">
        <v>0.6</v>
      </c>
      <c r="G30" s="108">
        <v>125089.58</v>
      </c>
      <c r="H30" s="171">
        <f t="shared" si="5"/>
        <v>0.96211104901606526</v>
      </c>
      <c r="I30" s="169">
        <v>138790.81</v>
      </c>
      <c r="J30" s="1">
        <f t="shared" si="6"/>
        <v>90214.026500000007</v>
      </c>
      <c r="K30" s="2">
        <v>0.65</v>
      </c>
      <c r="L30" s="108">
        <v>126367.89</v>
      </c>
      <c r="M30" s="14">
        <f t="shared" si="7"/>
        <v>0.91049176815093158</v>
      </c>
      <c r="N30" s="164">
        <v>121696.05</v>
      </c>
      <c r="O30" s="1">
        <f t="shared" si="8"/>
        <v>121696.05</v>
      </c>
      <c r="P30" s="2">
        <v>1</v>
      </c>
      <c r="Q30" s="108">
        <v>128171.35</v>
      </c>
      <c r="R30" s="13">
        <f t="shared" si="9"/>
        <v>1.0532087935475309</v>
      </c>
      <c r="S30" s="160">
        <v>140211.53</v>
      </c>
      <c r="T30" s="1">
        <f t="shared" si="10"/>
        <v>151428.45240000001</v>
      </c>
      <c r="U30" s="2">
        <v>1.08</v>
      </c>
      <c r="V30" s="108">
        <v>119807.62</v>
      </c>
      <c r="W30" s="13">
        <f t="shared" si="11"/>
        <v>0.85447765957621313</v>
      </c>
      <c r="X30" s="108">
        <v>142490.17000000001</v>
      </c>
      <c r="Y30" s="1">
        <f t="shared" si="12"/>
        <v>123966.44790000001</v>
      </c>
      <c r="Z30" s="2">
        <v>0.87</v>
      </c>
      <c r="AA30" s="108">
        <v>130305.36</v>
      </c>
      <c r="AB30" s="13">
        <f t="shared" si="13"/>
        <v>0.914486662483454</v>
      </c>
      <c r="AC30" s="108">
        <v>202911.98</v>
      </c>
      <c r="AD30" s="1">
        <f t="shared" si="14"/>
        <v>202911.98</v>
      </c>
      <c r="AE30" s="2">
        <v>1</v>
      </c>
      <c r="AF30" s="108">
        <v>153118.06</v>
      </c>
      <c r="AG30" s="13">
        <f t="shared" si="15"/>
        <v>0.75460335067451412</v>
      </c>
      <c r="AH30" s="108">
        <v>131151.67000000001</v>
      </c>
      <c r="AI30" s="1">
        <f t="shared" si="16"/>
        <v>78691.002000000008</v>
      </c>
      <c r="AJ30" s="2">
        <v>0.6</v>
      </c>
      <c r="AK30" s="108">
        <v>115948.22</v>
      </c>
      <c r="AL30" s="13">
        <f t="shared" si="17"/>
        <v>0.88407734342993871</v>
      </c>
      <c r="AM30" s="108">
        <v>146210.67000000001</v>
      </c>
      <c r="AN30" s="1">
        <f t="shared" si="18"/>
        <v>87726.402000000002</v>
      </c>
      <c r="AO30" s="2">
        <v>0.6</v>
      </c>
      <c r="AP30" s="108">
        <v>126070.97</v>
      </c>
      <c r="AQ30" s="13">
        <f t="shared" si="19"/>
        <v>0.86225560692663528</v>
      </c>
      <c r="AR30" s="160">
        <v>162015.70000000001</v>
      </c>
      <c r="AS30" s="1">
        <f t="shared" si="20"/>
        <v>121511.77500000001</v>
      </c>
      <c r="AT30" s="2">
        <v>0.75</v>
      </c>
      <c r="AU30" s="108">
        <v>125534.47</v>
      </c>
      <c r="AV30" s="13">
        <f t="shared" si="21"/>
        <v>0.77482904434570221</v>
      </c>
      <c r="AW30" s="160">
        <v>185412.78</v>
      </c>
      <c r="AX30" s="1">
        <f t="shared" si="22"/>
        <v>139059.58499999999</v>
      </c>
      <c r="AY30" s="2">
        <v>0.75</v>
      </c>
      <c r="AZ30" s="108">
        <v>153065.63</v>
      </c>
      <c r="BA30" s="60">
        <f t="shared" si="23"/>
        <v>0.82553980367480606</v>
      </c>
      <c r="BB30" s="160">
        <v>104729.21</v>
      </c>
      <c r="BC30" s="1">
        <f t="shared" si="24"/>
        <v>73310.447</v>
      </c>
      <c r="BD30" s="2">
        <v>0.7</v>
      </c>
      <c r="BE30" s="108">
        <v>140766.9</v>
      </c>
      <c r="BF30" s="17">
        <f t="shared" si="25"/>
        <v>1.3441035218350257</v>
      </c>
      <c r="BG30" s="160">
        <v>22606.93</v>
      </c>
      <c r="BH30" s="1">
        <f t="shared" si="26"/>
        <v>16955.197500000002</v>
      </c>
      <c r="BI30" s="2">
        <v>0.75</v>
      </c>
      <c r="BJ30" s="115"/>
      <c r="BK30" s="60">
        <f t="shared" si="27"/>
        <v>0</v>
      </c>
      <c r="BL30" s="160"/>
      <c r="BM30" s="1">
        <f t="shared" si="28"/>
        <v>0</v>
      </c>
      <c r="BN30" s="2">
        <v>0.75</v>
      </c>
      <c r="BO30" s="115"/>
      <c r="BP30" s="60" t="e">
        <f t="shared" si="29"/>
        <v>#DIV/0!</v>
      </c>
      <c r="BQ30" s="160"/>
      <c r="BR30" s="1">
        <f t="shared" si="30"/>
        <v>0</v>
      </c>
      <c r="BS30" s="57">
        <v>3.5</v>
      </c>
      <c r="BT30" s="115"/>
      <c r="BU30" s="16" t="e">
        <f t="shared" si="31"/>
        <v>#DIV/0!</v>
      </c>
      <c r="BV30" s="160"/>
      <c r="BW30" s="1">
        <f t="shared" si="32"/>
        <v>0</v>
      </c>
      <c r="BX30" s="57">
        <v>3.5</v>
      </c>
      <c r="BZ30" s="14" t="e">
        <f t="shared" si="33"/>
        <v>#DIV/0!</v>
      </c>
      <c r="CA30" s="160"/>
      <c r="CB30" s="1">
        <f t="shared" si="34"/>
        <v>0</v>
      </c>
      <c r="CC30" s="57">
        <v>5</v>
      </c>
      <c r="CD30" s="115"/>
      <c r="CE30" s="16" t="e">
        <f t="shared" si="35"/>
        <v>#DIV/0!</v>
      </c>
      <c r="CF30" s="160"/>
      <c r="CG30" s="1">
        <f t="shared" si="36"/>
        <v>0</v>
      </c>
      <c r="CH30" s="57">
        <v>3</v>
      </c>
      <c r="CI30" s="115"/>
      <c r="CJ30" s="18" t="e">
        <f t="shared" si="37"/>
        <v>#DIV/0!</v>
      </c>
      <c r="CK30" s="160"/>
      <c r="CL30" s="1">
        <f t="shared" si="38"/>
        <v>0</v>
      </c>
      <c r="CM30" s="57">
        <v>6.5</v>
      </c>
      <c r="CN30" s="115"/>
      <c r="CO30" s="16" t="e">
        <f t="shared" si="39"/>
        <v>#DIV/0!</v>
      </c>
      <c r="CP30" s="160"/>
      <c r="CQ30" s="1">
        <f t="shared" si="108"/>
        <v>0</v>
      </c>
      <c r="CR30" s="57">
        <v>6.5</v>
      </c>
      <c r="CS30" s="95"/>
      <c r="CT30" s="16" t="e">
        <f t="shared" si="41"/>
        <v>#DIV/0!</v>
      </c>
      <c r="CU30" s="160"/>
      <c r="CV30" s="1">
        <f t="shared" si="109"/>
        <v>0</v>
      </c>
      <c r="CW30" s="57">
        <v>6.5</v>
      </c>
      <c r="CX30" s="132"/>
      <c r="CY30" s="130" t="e">
        <f t="shared" si="43"/>
        <v>#DIV/0!</v>
      </c>
      <c r="CZ30" s="160"/>
      <c r="DA30" s="1">
        <f t="shared" si="110"/>
        <v>0</v>
      </c>
      <c r="DB30" s="57">
        <v>6.5</v>
      </c>
      <c r="DC30" s="132"/>
      <c r="DD30" s="18" t="e">
        <f t="shared" si="45"/>
        <v>#DIV/0!</v>
      </c>
      <c r="DE30" s="357">
        <v>34.99</v>
      </c>
      <c r="DF30" s="1">
        <f t="shared" si="111"/>
        <v>157.45500000000001</v>
      </c>
      <c r="DG30" s="57">
        <v>4.5</v>
      </c>
      <c r="DH30" s="132"/>
      <c r="DI30" s="16">
        <f t="shared" si="47"/>
        <v>0</v>
      </c>
      <c r="DJ30" s="357"/>
      <c r="DK30" s="1">
        <f t="shared" si="112"/>
        <v>0</v>
      </c>
      <c r="DL30" s="57">
        <v>3</v>
      </c>
      <c r="DM30" s="233"/>
      <c r="DN30" s="16" t="e">
        <f t="shared" si="106"/>
        <v>#DIV/0!</v>
      </c>
      <c r="DO30" s="357"/>
      <c r="DP30" s="1">
        <f t="shared" si="113"/>
        <v>0</v>
      </c>
      <c r="DQ30" s="57">
        <v>2.5</v>
      </c>
      <c r="DR30" s="233"/>
      <c r="DS30" s="16" t="e">
        <f t="shared" si="50"/>
        <v>#DIV/0!</v>
      </c>
      <c r="DT30" s="357"/>
      <c r="DU30" s="1">
        <f t="shared" si="114"/>
        <v>0</v>
      </c>
      <c r="DV30" s="57">
        <v>2.5</v>
      </c>
      <c r="DW30" s="233"/>
      <c r="DX30" s="16" t="e">
        <f t="shared" si="0"/>
        <v>#DIV/0!</v>
      </c>
      <c r="DY30" s="357"/>
      <c r="DZ30" s="1">
        <f t="shared" si="115"/>
        <v>0</v>
      </c>
      <c r="EA30" s="57">
        <v>2.5</v>
      </c>
      <c r="EB30" s="233"/>
      <c r="EC30" s="18" t="e">
        <f t="shared" si="53"/>
        <v>#DIV/0!</v>
      </c>
      <c r="ED30" s="357"/>
      <c r="EE30" s="1">
        <f t="shared" si="116"/>
        <v>0</v>
      </c>
      <c r="EF30" s="57">
        <v>2</v>
      </c>
      <c r="EG30" s="233"/>
      <c r="EH30" s="16" t="e">
        <f t="shared" si="55"/>
        <v>#DIV/0!</v>
      </c>
      <c r="EI30" s="357"/>
      <c r="EJ30" s="1">
        <f t="shared" si="117"/>
        <v>0</v>
      </c>
      <c r="EK30" s="57">
        <v>1.8</v>
      </c>
      <c r="EL30" s="233"/>
      <c r="EM30" s="16" t="e">
        <f t="shared" si="57"/>
        <v>#DIV/0!</v>
      </c>
      <c r="EN30" s="357"/>
      <c r="EO30" s="1">
        <f t="shared" si="118"/>
        <v>0</v>
      </c>
      <c r="EP30" s="57">
        <v>1.8</v>
      </c>
      <c r="EQ30" s="233"/>
      <c r="ER30" s="16" t="e">
        <f t="shared" si="59"/>
        <v>#DIV/0!</v>
      </c>
      <c r="ES30" s="357"/>
      <c r="ET30" s="1">
        <f t="shared" si="119"/>
        <v>0</v>
      </c>
      <c r="EU30" s="57">
        <v>1.8</v>
      </c>
      <c r="EV30" s="233"/>
      <c r="EW30" s="18" t="e">
        <f t="shared" si="61"/>
        <v>#DIV/0!</v>
      </c>
      <c r="EX30" s="357"/>
      <c r="EY30" s="1">
        <f t="shared" si="120"/>
        <v>0</v>
      </c>
      <c r="EZ30" s="57">
        <v>1.8</v>
      </c>
      <c r="FA30" s="233"/>
      <c r="FB30" s="32" t="e">
        <f t="shared" si="1"/>
        <v>#DIV/0!</v>
      </c>
      <c r="FC30" s="160">
        <v>46586.06</v>
      </c>
      <c r="FD30" s="1">
        <f t="shared" si="121"/>
        <v>83854.907999999996</v>
      </c>
      <c r="FE30" s="57">
        <v>1.8</v>
      </c>
      <c r="FF30" s="232"/>
      <c r="FG30" s="14">
        <f t="shared" si="64"/>
        <v>0</v>
      </c>
      <c r="FH30" s="160">
        <v>66064.899999999994</v>
      </c>
      <c r="FI30" s="1">
        <f t="shared" si="122"/>
        <v>118916.81999999999</v>
      </c>
      <c r="FJ30" s="57">
        <v>1.8</v>
      </c>
      <c r="FK30" s="232"/>
      <c r="FL30" s="234">
        <f t="shared" si="66"/>
        <v>0</v>
      </c>
      <c r="FM30" s="160">
        <v>70505.95</v>
      </c>
      <c r="FN30" s="1">
        <f t="shared" si="123"/>
        <v>126910.70999999999</v>
      </c>
      <c r="FO30" s="57">
        <v>1.8</v>
      </c>
      <c r="FP30" s="232"/>
      <c r="FQ30" s="13">
        <f t="shared" si="68"/>
        <v>0</v>
      </c>
      <c r="FR30" s="160">
        <v>78635.42</v>
      </c>
      <c r="FS30" s="1">
        <f t="shared" si="124"/>
        <v>122671.2552</v>
      </c>
      <c r="FT30" s="57">
        <v>1.56</v>
      </c>
      <c r="FU30" s="88"/>
      <c r="FV30" s="31">
        <f t="shared" si="70"/>
        <v>0</v>
      </c>
      <c r="FW30" s="160">
        <v>71118.53</v>
      </c>
      <c r="FX30" s="1">
        <f t="shared" si="125"/>
        <v>110944.9068</v>
      </c>
      <c r="FY30" s="57">
        <v>1.56</v>
      </c>
      <c r="FZ30" s="88"/>
      <c r="GA30" s="14">
        <f t="shared" si="2"/>
        <v>0</v>
      </c>
      <c r="GB30" s="160">
        <v>88054.41</v>
      </c>
      <c r="GC30" s="1">
        <f t="shared" si="126"/>
        <v>137364.87960000001</v>
      </c>
      <c r="GD30" s="57">
        <v>1.56</v>
      </c>
      <c r="GE30" s="88"/>
      <c r="GF30" s="32">
        <f t="shared" si="73"/>
        <v>0</v>
      </c>
      <c r="GG30" s="160">
        <v>87946.93</v>
      </c>
      <c r="GH30" s="1">
        <f t="shared" si="127"/>
        <v>137197.2108</v>
      </c>
      <c r="GI30" s="57">
        <v>1.56</v>
      </c>
      <c r="GJ30" s="108"/>
      <c r="GK30" s="32">
        <f t="shared" si="75"/>
        <v>0</v>
      </c>
      <c r="GL30" s="160">
        <v>130963.76</v>
      </c>
      <c r="GM30" s="1">
        <f t="shared" si="128"/>
        <v>204303.4656</v>
      </c>
      <c r="GN30" s="57">
        <v>1.56</v>
      </c>
      <c r="GO30" s="108"/>
      <c r="GP30" s="13">
        <f t="shared" si="77"/>
        <v>0</v>
      </c>
      <c r="GQ30" s="160">
        <v>131965.04999999999</v>
      </c>
      <c r="GR30" s="1">
        <f t="shared" si="129"/>
        <v>205865.478</v>
      </c>
      <c r="GS30" s="57">
        <v>1.56</v>
      </c>
      <c r="GT30" s="108"/>
      <c r="GU30" s="32">
        <f t="shared" si="79"/>
        <v>0</v>
      </c>
      <c r="GV30" s="160">
        <v>137161.91</v>
      </c>
      <c r="GW30" s="1">
        <f t="shared" si="130"/>
        <v>274323.82</v>
      </c>
      <c r="GX30" s="57">
        <v>2</v>
      </c>
      <c r="GY30" s="97"/>
      <c r="GZ30" s="32">
        <f t="shared" si="3"/>
        <v>0</v>
      </c>
      <c r="HA30" s="160">
        <v>54086.43</v>
      </c>
      <c r="HB30" s="1">
        <f t="shared" si="131"/>
        <v>162259.29</v>
      </c>
      <c r="HC30" s="57">
        <v>3</v>
      </c>
      <c r="HD30" s="97"/>
      <c r="HE30" s="32">
        <f t="shared" si="107"/>
        <v>0</v>
      </c>
      <c r="HG30" s="1">
        <f t="shared" si="132"/>
        <v>0</v>
      </c>
      <c r="HH30" s="57">
        <v>5</v>
      </c>
      <c r="HI30" s="97"/>
      <c r="HJ30" s="13" t="e">
        <f t="shared" si="83"/>
        <v>#DIV/0!</v>
      </c>
      <c r="HL30" s="1">
        <f t="shared" si="133"/>
        <v>0</v>
      </c>
      <c r="HM30" s="57">
        <v>5.5</v>
      </c>
      <c r="HN30" s="96"/>
      <c r="HO30" s="14" t="e">
        <f t="shared" si="85"/>
        <v>#DIV/0!</v>
      </c>
      <c r="HQ30" s="1">
        <f t="shared" si="134"/>
        <v>0</v>
      </c>
      <c r="HR30" s="57">
        <v>5</v>
      </c>
      <c r="HS30" s="81"/>
      <c r="HT30" s="14" t="e">
        <f t="shared" si="87"/>
        <v>#DIV/0!</v>
      </c>
      <c r="HV30" s="1">
        <f t="shared" si="135"/>
        <v>0</v>
      </c>
      <c r="HW30" s="57">
        <v>3</v>
      </c>
      <c r="HX30" s="96"/>
      <c r="HY30" s="14" t="e">
        <f t="shared" si="89"/>
        <v>#DIV/0!</v>
      </c>
      <c r="HZ30" s="108">
        <v>69237.05</v>
      </c>
      <c r="IA30" s="1">
        <f t="shared" si="136"/>
        <v>207711.15000000002</v>
      </c>
      <c r="IB30" s="57">
        <v>3</v>
      </c>
      <c r="IC30" s="96"/>
      <c r="ID30" s="14">
        <f t="shared" si="91"/>
        <v>0</v>
      </c>
      <c r="IE30" s="108">
        <v>161561.03</v>
      </c>
      <c r="IF30" s="1">
        <f t="shared" si="137"/>
        <v>242341.54499999998</v>
      </c>
      <c r="IG30" s="57">
        <v>1.5</v>
      </c>
      <c r="IH30" s="88"/>
      <c r="II30" s="32">
        <f t="shared" si="93"/>
        <v>0</v>
      </c>
      <c r="IJ30" s="108">
        <v>260959.89</v>
      </c>
      <c r="IK30" s="1">
        <f t="shared" si="138"/>
        <v>391439.83500000002</v>
      </c>
      <c r="IL30" s="57">
        <v>1.5</v>
      </c>
      <c r="IM30" s="88"/>
      <c r="IN30" s="32">
        <f t="shared" si="95"/>
        <v>0</v>
      </c>
      <c r="IO30" s="108">
        <v>343904.85</v>
      </c>
      <c r="IP30" s="1">
        <f t="shared" si="139"/>
        <v>515857.27499999997</v>
      </c>
      <c r="IQ30" s="57">
        <v>1.5</v>
      </c>
      <c r="IR30" s="88"/>
      <c r="IS30" s="32">
        <f t="shared" si="97"/>
        <v>0</v>
      </c>
      <c r="IT30" s="108">
        <v>397445.18</v>
      </c>
      <c r="IU30" s="1">
        <f t="shared" si="140"/>
        <v>596167.77</v>
      </c>
      <c r="IV30" s="57">
        <v>1.5</v>
      </c>
      <c r="IW30" s="88"/>
      <c r="IX30" s="32">
        <f t="shared" si="99"/>
        <v>0</v>
      </c>
      <c r="IY30" s="108">
        <v>165011.9</v>
      </c>
      <c r="IZ30" s="1">
        <f t="shared" si="141"/>
        <v>247517.84999999998</v>
      </c>
      <c r="JA30" s="57">
        <v>1.5</v>
      </c>
      <c r="JB30" s="88"/>
      <c r="JC30" s="14">
        <f t="shared" si="101"/>
        <v>0</v>
      </c>
      <c r="JD30" s="73">
        <f t="shared" si="102"/>
        <v>1605636.31</v>
      </c>
      <c r="JE30" s="73">
        <f t="shared" si="103"/>
        <v>1444246.0499999998</v>
      </c>
      <c r="JF30" s="75">
        <f t="shared" si="104"/>
        <v>-161390.26000000024</v>
      </c>
      <c r="JG30" s="11">
        <f t="shared" si="105"/>
        <v>0.89948517046179643</v>
      </c>
    </row>
    <row r="31" spans="3:267" ht="16.5">
      <c r="C31" s="72" t="s">
        <v>229</v>
      </c>
      <c r="D31" s="164">
        <v>217664.67</v>
      </c>
      <c r="E31" s="1">
        <f t="shared" si="4"/>
        <v>130598.802</v>
      </c>
      <c r="F31" s="2">
        <v>0.6</v>
      </c>
      <c r="G31" s="108">
        <v>168610.96</v>
      </c>
      <c r="H31" s="171">
        <f t="shared" si="5"/>
        <v>0.77463632476506172</v>
      </c>
      <c r="I31" s="169">
        <v>203879.1</v>
      </c>
      <c r="J31" s="1">
        <f t="shared" si="6"/>
        <v>163103.28000000003</v>
      </c>
      <c r="K31" s="2">
        <v>0.8</v>
      </c>
      <c r="L31" s="108">
        <v>152377.65</v>
      </c>
      <c r="M31" s="14">
        <f t="shared" si="7"/>
        <v>0.74739220449766552</v>
      </c>
      <c r="N31" s="164">
        <v>198348.26</v>
      </c>
      <c r="O31" s="1">
        <f t="shared" si="8"/>
        <v>158678.60800000001</v>
      </c>
      <c r="P31" s="2">
        <v>0.8</v>
      </c>
      <c r="Q31" s="108">
        <v>152088.89000000001</v>
      </c>
      <c r="R31" s="13">
        <f t="shared" si="9"/>
        <v>0.7667770314697997</v>
      </c>
      <c r="S31" s="160">
        <v>202790.18</v>
      </c>
      <c r="T31" s="1">
        <f t="shared" si="10"/>
        <v>172371.65299999999</v>
      </c>
      <c r="U31" s="2">
        <v>0.85</v>
      </c>
      <c r="V31" s="108">
        <v>140483.67000000001</v>
      </c>
      <c r="W31" s="13">
        <f t="shared" si="11"/>
        <v>0.69275381086007226</v>
      </c>
      <c r="X31" s="108">
        <v>196922.03</v>
      </c>
      <c r="Y31" s="1">
        <f t="shared" si="12"/>
        <v>147691.52249999999</v>
      </c>
      <c r="Z31" s="2">
        <v>0.75</v>
      </c>
      <c r="AA31" s="108">
        <v>155427.07</v>
      </c>
      <c r="AB31" s="13">
        <f t="shared" si="13"/>
        <v>0.78928228598902828</v>
      </c>
      <c r="AC31" s="108">
        <v>262765.67</v>
      </c>
      <c r="AD31" s="1">
        <f t="shared" si="14"/>
        <v>236489.103</v>
      </c>
      <c r="AE31" s="2">
        <v>0.9</v>
      </c>
      <c r="AF31" s="108">
        <v>209500.16</v>
      </c>
      <c r="AG31" s="13">
        <f t="shared" si="15"/>
        <v>0.79728893047558314</v>
      </c>
      <c r="AH31" s="108">
        <v>186064.43</v>
      </c>
      <c r="AI31" s="1">
        <f t="shared" si="16"/>
        <v>111638.658</v>
      </c>
      <c r="AJ31" s="2">
        <v>0.6</v>
      </c>
      <c r="AK31" s="108">
        <v>119605.94</v>
      </c>
      <c r="AL31" s="13">
        <f t="shared" si="17"/>
        <v>0.64282001670066657</v>
      </c>
      <c r="AM31" s="108">
        <v>202429.3</v>
      </c>
      <c r="AN31" s="1">
        <f t="shared" si="18"/>
        <v>121457.57999999999</v>
      </c>
      <c r="AO31" s="2">
        <v>0.6</v>
      </c>
      <c r="AP31" s="108">
        <v>146395.82999999999</v>
      </c>
      <c r="AQ31" s="13">
        <f t="shared" si="19"/>
        <v>0.72319486358941121</v>
      </c>
      <c r="AR31" s="160">
        <v>192149.21</v>
      </c>
      <c r="AS31" s="1">
        <f t="shared" si="20"/>
        <v>144111.9075</v>
      </c>
      <c r="AT31" s="2">
        <v>0.75</v>
      </c>
      <c r="AU31" s="108">
        <v>150698.29999999999</v>
      </c>
      <c r="AV31" s="13">
        <f t="shared" si="21"/>
        <v>0.78427748935319586</v>
      </c>
      <c r="AW31" s="160">
        <v>231351.42</v>
      </c>
      <c r="AX31" s="1">
        <f t="shared" si="22"/>
        <v>173513.565</v>
      </c>
      <c r="AY31" s="2">
        <v>0.75</v>
      </c>
      <c r="AZ31" s="108">
        <v>149651.76999999999</v>
      </c>
      <c r="BA31" s="60">
        <f t="shared" si="23"/>
        <v>0.64685909427311916</v>
      </c>
      <c r="BB31" s="160">
        <v>139977.38</v>
      </c>
      <c r="BC31" s="1">
        <f t="shared" si="24"/>
        <v>97984.165999999997</v>
      </c>
      <c r="BD31" s="2">
        <v>0.7</v>
      </c>
      <c r="BE31" s="108">
        <v>168415.05</v>
      </c>
      <c r="BF31" s="17">
        <f t="shared" si="25"/>
        <v>1.2031590389818696</v>
      </c>
      <c r="BG31" s="160">
        <v>59656.02</v>
      </c>
      <c r="BH31" s="1">
        <f t="shared" si="26"/>
        <v>44742.014999999999</v>
      </c>
      <c r="BI31" s="2">
        <v>0.75</v>
      </c>
      <c r="BJ31" s="115"/>
      <c r="BK31" s="60">
        <f t="shared" si="27"/>
        <v>0</v>
      </c>
      <c r="BL31" s="160">
        <v>44459.28</v>
      </c>
      <c r="BM31" s="1">
        <f t="shared" si="28"/>
        <v>33344.46</v>
      </c>
      <c r="BN31" s="2">
        <v>0.75</v>
      </c>
      <c r="BO31" s="115"/>
      <c r="BP31" s="60">
        <f t="shared" si="29"/>
        <v>0</v>
      </c>
      <c r="BQ31" s="160"/>
      <c r="BR31" s="1">
        <f t="shared" si="30"/>
        <v>0</v>
      </c>
      <c r="BS31" s="57">
        <v>3.5</v>
      </c>
      <c r="BT31" s="115"/>
      <c r="BU31" s="16" t="e">
        <f t="shared" si="31"/>
        <v>#DIV/0!</v>
      </c>
      <c r="BV31" s="160"/>
      <c r="BW31" s="1">
        <f t="shared" si="32"/>
        <v>0</v>
      </c>
      <c r="BX31" s="57">
        <v>3.5</v>
      </c>
      <c r="BZ31" s="14" t="e">
        <f t="shared" si="33"/>
        <v>#DIV/0!</v>
      </c>
      <c r="CA31" s="160"/>
      <c r="CB31" s="1">
        <f t="shared" si="34"/>
        <v>0</v>
      </c>
      <c r="CC31" s="57">
        <v>5</v>
      </c>
      <c r="CD31" s="115"/>
      <c r="CE31" s="16" t="e">
        <f t="shared" si="35"/>
        <v>#DIV/0!</v>
      </c>
      <c r="CF31" s="160"/>
      <c r="CG31" s="1">
        <f t="shared" si="36"/>
        <v>0</v>
      </c>
      <c r="CH31" s="57">
        <v>3</v>
      </c>
      <c r="CI31" s="115"/>
      <c r="CJ31" s="18" t="e">
        <f t="shared" si="37"/>
        <v>#DIV/0!</v>
      </c>
      <c r="CK31" s="160"/>
      <c r="CL31" s="1">
        <f t="shared" si="38"/>
        <v>0</v>
      </c>
      <c r="CM31" s="57">
        <v>6.5</v>
      </c>
      <c r="CN31" s="115"/>
      <c r="CO31" s="16" t="e">
        <f t="shared" si="39"/>
        <v>#DIV/0!</v>
      </c>
      <c r="CP31" s="160"/>
      <c r="CQ31" s="1">
        <f t="shared" si="108"/>
        <v>0</v>
      </c>
      <c r="CR31" s="57">
        <v>6.5</v>
      </c>
      <c r="CS31" s="95"/>
      <c r="CT31" s="16" t="e">
        <f t="shared" si="41"/>
        <v>#DIV/0!</v>
      </c>
      <c r="CU31" s="160"/>
      <c r="CV31" s="1">
        <f t="shared" si="109"/>
        <v>0</v>
      </c>
      <c r="CW31" s="57">
        <v>6.5</v>
      </c>
      <c r="CX31" s="132"/>
      <c r="CY31" s="130" t="e">
        <f t="shared" si="43"/>
        <v>#DIV/0!</v>
      </c>
      <c r="CZ31" s="160"/>
      <c r="DA31" s="1">
        <f t="shared" si="110"/>
        <v>0</v>
      </c>
      <c r="DB31" s="57">
        <v>6.5</v>
      </c>
      <c r="DC31" s="132"/>
      <c r="DD31" s="18" t="e">
        <f t="shared" si="45"/>
        <v>#DIV/0!</v>
      </c>
      <c r="DE31" s="357"/>
      <c r="DF31" s="1">
        <f t="shared" si="111"/>
        <v>0</v>
      </c>
      <c r="DG31" s="57">
        <v>4.5</v>
      </c>
      <c r="DH31" s="132"/>
      <c r="DI31" s="16" t="e">
        <f t="shared" si="47"/>
        <v>#DIV/0!</v>
      </c>
      <c r="DJ31" s="357"/>
      <c r="DK31" s="1">
        <f t="shared" si="112"/>
        <v>0</v>
      </c>
      <c r="DL31" s="57">
        <v>3</v>
      </c>
      <c r="DM31" s="233"/>
      <c r="DN31" s="16" t="e">
        <f t="shared" si="106"/>
        <v>#DIV/0!</v>
      </c>
      <c r="DO31" s="160">
        <v>133012.42000000001</v>
      </c>
      <c r="DP31" s="1">
        <f t="shared" si="113"/>
        <v>332531.05000000005</v>
      </c>
      <c r="DQ31" s="57">
        <v>2.5</v>
      </c>
      <c r="DR31" s="88"/>
      <c r="DS31" s="16">
        <f t="shared" si="50"/>
        <v>0</v>
      </c>
      <c r="DT31" s="160">
        <v>134183.24</v>
      </c>
      <c r="DU31" s="1">
        <f t="shared" si="114"/>
        <v>335458.09999999998</v>
      </c>
      <c r="DV31" s="57">
        <v>2.5</v>
      </c>
      <c r="DW31" s="88"/>
      <c r="DX31" s="16">
        <f t="shared" si="0"/>
        <v>0</v>
      </c>
      <c r="DY31" s="160">
        <v>201424.41</v>
      </c>
      <c r="DZ31" s="1">
        <f t="shared" si="115"/>
        <v>503561.02500000002</v>
      </c>
      <c r="EA31" s="57">
        <v>2.5</v>
      </c>
      <c r="EB31" s="232"/>
      <c r="EC31" s="18">
        <f t="shared" si="53"/>
        <v>0</v>
      </c>
      <c r="ED31" s="160">
        <v>156878.74</v>
      </c>
      <c r="EE31" s="1">
        <f t="shared" si="116"/>
        <v>313757.48</v>
      </c>
      <c r="EF31" s="57">
        <v>2</v>
      </c>
      <c r="EG31" s="232"/>
      <c r="EH31" s="16">
        <f t="shared" si="55"/>
        <v>0</v>
      </c>
      <c r="EI31" s="160">
        <v>170085.91</v>
      </c>
      <c r="EJ31" s="1">
        <f t="shared" si="117"/>
        <v>306154.63800000004</v>
      </c>
      <c r="EK31" s="57">
        <v>1.8</v>
      </c>
      <c r="EL31" s="232"/>
      <c r="EM31" s="16">
        <f t="shared" si="57"/>
        <v>0</v>
      </c>
      <c r="EN31" s="160">
        <v>178417.75</v>
      </c>
      <c r="EO31" s="1">
        <f t="shared" si="118"/>
        <v>321151.95</v>
      </c>
      <c r="EP31" s="57">
        <v>1.8</v>
      </c>
      <c r="EQ31" s="232"/>
      <c r="ER31" s="16">
        <f t="shared" si="59"/>
        <v>0</v>
      </c>
      <c r="ES31" s="160">
        <v>166778.63</v>
      </c>
      <c r="ET31" s="1">
        <f t="shared" si="119"/>
        <v>300201.53400000004</v>
      </c>
      <c r="EU31" s="57">
        <v>1.8</v>
      </c>
      <c r="EV31" s="232"/>
      <c r="EW31" s="18">
        <f t="shared" si="61"/>
        <v>0</v>
      </c>
      <c r="EX31" s="160">
        <v>160059.76999999999</v>
      </c>
      <c r="EY31" s="1">
        <f t="shared" si="120"/>
        <v>288107.58600000001</v>
      </c>
      <c r="EZ31" s="57">
        <v>1.8</v>
      </c>
      <c r="FA31" s="232"/>
      <c r="FB31" s="32">
        <f t="shared" si="1"/>
        <v>0</v>
      </c>
      <c r="FC31" s="160">
        <v>172454.97</v>
      </c>
      <c r="FD31" s="1">
        <f t="shared" si="121"/>
        <v>310418.946</v>
      </c>
      <c r="FE31" s="57">
        <v>1.8</v>
      </c>
      <c r="FF31" s="232"/>
      <c r="FG31" s="14">
        <f t="shared" si="64"/>
        <v>0</v>
      </c>
      <c r="FH31" s="160">
        <v>144730.15</v>
      </c>
      <c r="FI31" s="1">
        <f t="shared" si="122"/>
        <v>260514.27</v>
      </c>
      <c r="FJ31" s="57">
        <v>1.8</v>
      </c>
      <c r="FK31" s="232"/>
      <c r="FL31" s="234">
        <f t="shared" si="66"/>
        <v>0</v>
      </c>
      <c r="FM31" s="160">
        <v>153134.39000000001</v>
      </c>
      <c r="FN31" s="1">
        <f t="shared" si="123"/>
        <v>275641.90200000006</v>
      </c>
      <c r="FO31" s="57">
        <v>1.8</v>
      </c>
      <c r="FP31" s="232"/>
      <c r="FQ31" s="13">
        <f t="shared" si="68"/>
        <v>0</v>
      </c>
      <c r="FR31" s="160">
        <v>186425.34</v>
      </c>
      <c r="FS31" s="1">
        <f t="shared" si="124"/>
        <v>290823.53039999999</v>
      </c>
      <c r="FT31" s="57">
        <v>1.56</v>
      </c>
      <c r="FU31" s="88"/>
      <c r="FV31" s="31">
        <f t="shared" si="70"/>
        <v>0</v>
      </c>
      <c r="FW31" s="160">
        <v>186859.01</v>
      </c>
      <c r="FX31" s="1">
        <f t="shared" si="125"/>
        <v>291500.05560000002</v>
      </c>
      <c r="FY31" s="57">
        <v>1.56</v>
      </c>
      <c r="FZ31" s="88"/>
      <c r="GA31" s="14">
        <f t="shared" si="2"/>
        <v>0</v>
      </c>
      <c r="GB31" s="160">
        <v>187360.07</v>
      </c>
      <c r="GC31" s="1">
        <f t="shared" si="126"/>
        <v>292281.70920000004</v>
      </c>
      <c r="GD31" s="57">
        <v>1.56</v>
      </c>
      <c r="GE31" s="88"/>
      <c r="GF31" s="32">
        <f t="shared" si="73"/>
        <v>0</v>
      </c>
      <c r="GG31" s="160">
        <v>179281.84</v>
      </c>
      <c r="GH31" s="1">
        <f t="shared" si="127"/>
        <v>279679.6704</v>
      </c>
      <c r="GI31" s="57">
        <v>1.56</v>
      </c>
      <c r="GJ31" s="108"/>
      <c r="GK31" s="32">
        <f t="shared" si="75"/>
        <v>0</v>
      </c>
      <c r="GL31" s="160">
        <v>163781.07999999999</v>
      </c>
      <c r="GM31" s="1">
        <f t="shared" si="128"/>
        <v>255498.48479999998</v>
      </c>
      <c r="GN31" s="57">
        <v>1.56</v>
      </c>
      <c r="GO31" s="108"/>
      <c r="GP31" s="13">
        <f t="shared" si="77"/>
        <v>0</v>
      </c>
      <c r="GQ31" s="160">
        <v>162514.74</v>
      </c>
      <c r="GR31" s="1">
        <f t="shared" si="129"/>
        <v>253522.9944</v>
      </c>
      <c r="GS31" s="57">
        <v>1.56</v>
      </c>
      <c r="GT31" s="108"/>
      <c r="GU31" s="32">
        <f t="shared" si="79"/>
        <v>0</v>
      </c>
      <c r="GV31" s="160">
        <v>179515.88</v>
      </c>
      <c r="GW31" s="1">
        <f t="shared" si="130"/>
        <v>359031.76</v>
      </c>
      <c r="GX31" s="57">
        <v>2</v>
      </c>
      <c r="GY31" s="97"/>
      <c r="GZ31" s="32">
        <f t="shared" si="3"/>
        <v>0</v>
      </c>
      <c r="HA31" s="160">
        <v>79772.44</v>
      </c>
      <c r="HB31" s="1">
        <f t="shared" si="131"/>
        <v>239317.32</v>
      </c>
      <c r="HC31" s="57">
        <v>3</v>
      </c>
      <c r="HD31" s="97"/>
      <c r="HE31" s="32">
        <f t="shared" si="107"/>
        <v>0</v>
      </c>
      <c r="HG31" s="1">
        <f t="shared" si="132"/>
        <v>0</v>
      </c>
      <c r="HH31" s="57">
        <v>5</v>
      </c>
      <c r="HI31" s="97"/>
      <c r="HJ31" s="13" t="e">
        <f t="shared" si="83"/>
        <v>#DIV/0!</v>
      </c>
      <c r="HL31" s="1">
        <f t="shared" si="133"/>
        <v>0</v>
      </c>
      <c r="HM31" s="57">
        <v>5.5</v>
      </c>
      <c r="HN31" s="96"/>
      <c r="HO31" s="14" t="e">
        <f t="shared" si="85"/>
        <v>#DIV/0!</v>
      </c>
      <c r="HQ31" s="1">
        <f t="shared" si="134"/>
        <v>0</v>
      </c>
      <c r="HR31" s="57">
        <v>5</v>
      </c>
      <c r="HS31" s="81"/>
      <c r="HT31" s="14" t="e">
        <f t="shared" si="87"/>
        <v>#DIV/0!</v>
      </c>
      <c r="HV31" s="1">
        <f t="shared" si="135"/>
        <v>0</v>
      </c>
      <c r="HW31" s="57">
        <v>3</v>
      </c>
      <c r="HX31" s="96"/>
      <c r="HY31" s="14" t="e">
        <f t="shared" si="89"/>
        <v>#DIV/0!</v>
      </c>
      <c r="HZ31" s="108">
        <v>133884.37</v>
      </c>
      <c r="IA31" s="1">
        <f t="shared" si="136"/>
        <v>401653.11</v>
      </c>
      <c r="IB31" s="57">
        <v>3</v>
      </c>
      <c r="IC31" s="96"/>
      <c r="ID31" s="14">
        <f t="shared" si="91"/>
        <v>0</v>
      </c>
      <c r="IE31" s="108">
        <v>203875.27</v>
      </c>
      <c r="IF31" s="1">
        <f t="shared" si="137"/>
        <v>305812.90499999997</v>
      </c>
      <c r="IG31" s="57">
        <v>1.5</v>
      </c>
      <c r="IH31" s="88"/>
      <c r="II31" s="32">
        <f t="shared" si="93"/>
        <v>0</v>
      </c>
      <c r="IJ31" s="108">
        <v>362835.66</v>
      </c>
      <c r="IK31" s="1">
        <f t="shared" si="138"/>
        <v>544253.49</v>
      </c>
      <c r="IL31" s="57">
        <v>1.5</v>
      </c>
      <c r="IM31" s="88"/>
      <c r="IN31" s="32">
        <f t="shared" si="95"/>
        <v>0</v>
      </c>
      <c r="IO31" s="108">
        <v>487351.76</v>
      </c>
      <c r="IP31" s="1">
        <f t="shared" si="139"/>
        <v>731027.64</v>
      </c>
      <c r="IQ31" s="57">
        <v>1.5</v>
      </c>
      <c r="IR31" s="88"/>
      <c r="IS31" s="32">
        <f t="shared" si="97"/>
        <v>0</v>
      </c>
      <c r="IT31" s="108">
        <v>497368.71</v>
      </c>
      <c r="IU31" s="1">
        <f t="shared" si="140"/>
        <v>746053.06500000006</v>
      </c>
      <c r="IV31" s="57">
        <v>1.5</v>
      </c>
      <c r="IW31" s="88"/>
      <c r="IX31" s="32">
        <f t="shared" si="99"/>
        <v>0</v>
      </c>
      <c r="IY31" s="108">
        <v>163690.9</v>
      </c>
      <c r="IZ31" s="1">
        <f t="shared" si="141"/>
        <v>245536.34999999998</v>
      </c>
      <c r="JA31" s="57">
        <v>1.5</v>
      </c>
      <c r="JB31" s="88"/>
      <c r="JC31" s="14">
        <f t="shared" si="101"/>
        <v>0</v>
      </c>
      <c r="JD31" s="73">
        <f t="shared" si="102"/>
        <v>2234341.65</v>
      </c>
      <c r="JE31" s="73">
        <f t="shared" si="103"/>
        <v>1713255.29</v>
      </c>
      <c r="JF31" s="75">
        <f t="shared" si="104"/>
        <v>-521086.35999999987</v>
      </c>
      <c r="JG31" s="11">
        <f t="shared" si="105"/>
        <v>0.76678304322886348</v>
      </c>
    </row>
    <row r="32" spans="3:267" ht="16.5">
      <c r="C32" s="72" t="s">
        <v>230</v>
      </c>
      <c r="D32" s="164">
        <v>87218.94</v>
      </c>
      <c r="E32" s="1">
        <f t="shared" si="4"/>
        <v>52331.364000000001</v>
      </c>
      <c r="F32" s="2">
        <v>0.6</v>
      </c>
      <c r="G32" s="108">
        <v>57960.36</v>
      </c>
      <c r="H32" s="171">
        <f t="shared" si="5"/>
        <v>0.66453868850045639</v>
      </c>
      <c r="I32" s="169">
        <v>99511.56</v>
      </c>
      <c r="J32" s="1">
        <f t="shared" si="6"/>
        <v>64682.514000000003</v>
      </c>
      <c r="K32" s="2">
        <v>0.65</v>
      </c>
      <c r="L32" s="108">
        <v>49984.92</v>
      </c>
      <c r="M32" s="14">
        <f t="shared" si="7"/>
        <v>0.50230264704924732</v>
      </c>
      <c r="N32" s="164">
        <v>66244.61</v>
      </c>
      <c r="O32" s="1">
        <f t="shared" si="8"/>
        <v>39746.765999999996</v>
      </c>
      <c r="P32" s="2">
        <v>0.6</v>
      </c>
      <c r="Q32" s="108">
        <v>53537.1</v>
      </c>
      <c r="R32" s="13">
        <f t="shared" si="9"/>
        <v>0.8081729215403336</v>
      </c>
      <c r="S32" s="160">
        <v>66048.789999999994</v>
      </c>
      <c r="T32" s="1">
        <f t="shared" si="10"/>
        <v>56141.471499999992</v>
      </c>
      <c r="U32" s="2">
        <v>0.85</v>
      </c>
      <c r="V32" s="108">
        <v>55308.31</v>
      </c>
      <c r="W32" s="13">
        <f t="shared" si="11"/>
        <v>0.83738566595996689</v>
      </c>
      <c r="X32" s="108">
        <v>85960.87</v>
      </c>
      <c r="Y32" s="1">
        <f t="shared" si="12"/>
        <v>74785.95689999999</v>
      </c>
      <c r="Z32" s="2">
        <v>0.87</v>
      </c>
      <c r="AA32" s="108">
        <v>46277.97</v>
      </c>
      <c r="AB32" s="13">
        <f t="shared" si="13"/>
        <v>0.53836088443497609</v>
      </c>
      <c r="AC32" s="108">
        <v>164747.09</v>
      </c>
      <c r="AD32" s="1">
        <f t="shared" si="14"/>
        <v>82373.544999999998</v>
      </c>
      <c r="AE32" s="2">
        <v>0.5</v>
      </c>
      <c r="AF32" s="108">
        <v>69165.16</v>
      </c>
      <c r="AG32" s="13">
        <f t="shared" si="15"/>
        <v>0.41982629253117615</v>
      </c>
      <c r="AH32" s="108">
        <v>97482.26</v>
      </c>
      <c r="AI32" s="1">
        <f t="shared" si="16"/>
        <v>58489.355999999992</v>
      </c>
      <c r="AJ32" s="2">
        <v>0.6</v>
      </c>
      <c r="AK32" s="108">
        <v>56143.61</v>
      </c>
      <c r="AL32" s="13">
        <f t="shared" si="17"/>
        <v>0.57593668837796752</v>
      </c>
      <c r="AM32" s="108">
        <v>104270</v>
      </c>
      <c r="AN32" s="1">
        <f t="shared" si="18"/>
        <v>62562</v>
      </c>
      <c r="AO32" s="2">
        <v>0.6</v>
      </c>
      <c r="AP32" s="108">
        <v>49260.47</v>
      </c>
      <c r="AQ32" s="13">
        <f t="shared" si="19"/>
        <v>0.4724318595952815</v>
      </c>
      <c r="AR32" s="160">
        <v>109658.05</v>
      </c>
      <c r="AS32" s="1">
        <f t="shared" si="20"/>
        <v>82243.537500000006</v>
      </c>
      <c r="AT32" s="2">
        <v>0.75</v>
      </c>
      <c r="AU32" s="108">
        <v>66759.850000000006</v>
      </c>
      <c r="AV32" s="13">
        <f t="shared" si="21"/>
        <v>0.6088002659175501</v>
      </c>
      <c r="AW32" s="160">
        <v>121576.07</v>
      </c>
      <c r="AX32" s="1">
        <f t="shared" si="22"/>
        <v>91182.052500000005</v>
      </c>
      <c r="AY32" s="2">
        <v>0.75</v>
      </c>
      <c r="AZ32" s="108">
        <v>66178.990000000005</v>
      </c>
      <c r="BA32" s="60">
        <f t="shared" si="23"/>
        <v>0.54434223774464829</v>
      </c>
      <c r="BB32" s="160">
        <v>58750.76</v>
      </c>
      <c r="BC32" s="1">
        <f t="shared" si="24"/>
        <v>41125.531999999999</v>
      </c>
      <c r="BD32" s="2">
        <v>0.7</v>
      </c>
      <c r="BE32" s="108">
        <v>67426.2</v>
      </c>
      <c r="BF32" s="17">
        <f t="shared" si="25"/>
        <v>1.1476651536082256</v>
      </c>
      <c r="BG32" s="160">
        <v>29379.83</v>
      </c>
      <c r="BH32" s="1">
        <f t="shared" si="26"/>
        <v>22034.872500000001</v>
      </c>
      <c r="BI32" s="2">
        <v>0.75</v>
      </c>
      <c r="BJ32" s="115"/>
      <c r="BK32" s="60">
        <f t="shared" si="27"/>
        <v>0</v>
      </c>
      <c r="BL32" s="160">
        <v>40225.18</v>
      </c>
      <c r="BM32" s="1">
        <f t="shared" si="28"/>
        <v>30168.885000000002</v>
      </c>
      <c r="BN32" s="2">
        <v>0.75</v>
      </c>
      <c r="BO32" s="115"/>
      <c r="BP32" s="60">
        <f t="shared" si="29"/>
        <v>0</v>
      </c>
      <c r="BQ32" s="160">
        <v>15193.87</v>
      </c>
      <c r="BR32" s="1">
        <f t="shared" si="30"/>
        <v>53178.545000000006</v>
      </c>
      <c r="BS32" s="57">
        <v>3.5</v>
      </c>
      <c r="BT32" s="115"/>
      <c r="BU32" s="16"/>
      <c r="BV32" s="160"/>
      <c r="BW32" s="1">
        <f t="shared" si="32"/>
        <v>0</v>
      </c>
      <c r="BX32" s="57">
        <v>3.5</v>
      </c>
      <c r="BZ32" s="14"/>
      <c r="CA32" s="160"/>
      <c r="CB32" s="1">
        <f t="shared" si="34"/>
        <v>0</v>
      </c>
      <c r="CC32" s="57">
        <v>5</v>
      </c>
      <c r="CD32" s="115"/>
      <c r="CE32" s="16" t="e">
        <f t="shared" si="35"/>
        <v>#DIV/0!</v>
      </c>
      <c r="CF32" s="160"/>
      <c r="CG32" s="1">
        <f t="shared" si="36"/>
        <v>0</v>
      </c>
      <c r="CH32" s="57">
        <v>3</v>
      </c>
      <c r="CI32" s="115"/>
      <c r="CJ32" s="18" t="e">
        <f t="shared" si="37"/>
        <v>#DIV/0!</v>
      </c>
      <c r="CK32" s="160"/>
      <c r="CL32" s="1">
        <f t="shared" si="38"/>
        <v>0</v>
      </c>
      <c r="CM32" s="57">
        <v>6.5</v>
      </c>
      <c r="CN32" s="115"/>
      <c r="CO32" s="16" t="e">
        <f t="shared" si="39"/>
        <v>#DIV/0!</v>
      </c>
      <c r="CP32" s="160"/>
      <c r="CQ32" s="1">
        <f t="shared" si="108"/>
        <v>0</v>
      </c>
      <c r="CR32" s="57">
        <v>6.5</v>
      </c>
      <c r="CS32" s="95"/>
      <c r="CT32" s="16" t="e">
        <f t="shared" si="41"/>
        <v>#DIV/0!</v>
      </c>
      <c r="CU32" s="160"/>
      <c r="CV32" s="1">
        <f t="shared" si="109"/>
        <v>0</v>
      </c>
      <c r="CW32" s="57">
        <v>6.5</v>
      </c>
      <c r="CX32" s="132"/>
      <c r="CY32" s="130" t="e">
        <f t="shared" si="43"/>
        <v>#DIV/0!</v>
      </c>
      <c r="CZ32" s="160"/>
      <c r="DA32" s="1">
        <f t="shared" si="110"/>
        <v>0</v>
      </c>
      <c r="DB32" s="57">
        <v>6.5</v>
      </c>
      <c r="DC32" s="132"/>
      <c r="DD32" s="18" t="e">
        <f t="shared" si="45"/>
        <v>#DIV/0!</v>
      </c>
      <c r="DE32" s="160">
        <v>35574.94</v>
      </c>
      <c r="DF32" s="1">
        <f t="shared" si="111"/>
        <v>160087.23000000001</v>
      </c>
      <c r="DG32" s="57">
        <v>4.5</v>
      </c>
      <c r="DH32" s="116"/>
      <c r="DI32" s="16">
        <f t="shared" si="47"/>
        <v>0</v>
      </c>
      <c r="DJ32" s="160">
        <v>34051.279999999999</v>
      </c>
      <c r="DK32" s="1">
        <f t="shared" si="112"/>
        <v>102153.84</v>
      </c>
      <c r="DL32" s="57">
        <v>3</v>
      </c>
      <c r="DM32" s="88"/>
      <c r="DN32" s="16">
        <f t="shared" si="106"/>
        <v>0</v>
      </c>
      <c r="DO32" s="160">
        <v>21688.87</v>
      </c>
      <c r="DP32" s="1">
        <f t="shared" si="113"/>
        <v>54222.174999999996</v>
      </c>
      <c r="DQ32" s="57">
        <v>2.5</v>
      </c>
      <c r="DR32" s="88"/>
      <c r="DS32" s="16">
        <f t="shared" si="50"/>
        <v>0</v>
      </c>
      <c r="DT32" s="160">
        <v>29837.48</v>
      </c>
      <c r="DU32" s="1">
        <f t="shared" si="114"/>
        <v>74593.7</v>
      </c>
      <c r="DV32" s="57">
        <v>2.5</v>
      </c>
      <c r="DW32" s="88"/>
      <c r="DX32" s="16"/>
      <c r="DY32" s="160">
        <v>58372.82</v>
      </c>
      <c r="DZ32" s="1">
        <f t="shared" si="115"/>
        <v>145932.04999999999</v>
      </c>
      <c r="EA32" s="57">
        <v>2.5</v>
      </c>
      <c r="EB32" s="232"/>
      <c r="EC32" s="18">
        <f t="shared" si="53"/>
        <v>0</v>
      </c>
      <c r="ED32" s="160">
        <v>53458.07</v>
      </c>
      <c r="EE32" s="1">
        <f t="shared" si="116"/>
        <v>106916.14</v>
      </c>
      <c r="EF32" s="57">
        <v>2</v>
      </c>
      <c r="EG32" s="232"/>
      <c r="EH32" s="16">
        <f t="shared" si="55"/>
        <v>0</v>
      </c>
      <c r="EI32" s="160">
        <v>68211.72</v>
      </c>
      <c r="EJ32" s="1">
        <f t="shared" si="117"/>
        <v>122781.09600000001</v>
      </c>
      <c r="EK32" s="57">
        <v>1.8</v>
      </c>
      <c r="EL32" s="232"/>
      <c r="EM32" s="16">
        <f t="shared" si="57"/>
        <v>0</v>
      </c>
      <c r="EN32" s="160">
        <v>58158.06</v>
      </c>
      <c r="EO32" s="1">
        <f t="shared" si="118"/>
        <v>104684.508</v>
      </c>
      <c r="EP32" s="57">
        <v>1.8</v>
      </c>
      <c r="EQ32" s="232"/>
      <c r="ER32" s="16">
        <f t="shared" si="59"/>
        <v>0</v>
      </c>
      <c r="ES32" s="160">
        <v>63979.58</v>
      </c>
      <c r="ET32" s="1">
        <f t="shared" si="119"/>
        <v>115163.24400000001</v>
      </c>
      <c r="EU32" s="57">
        <v>1.8</v>
      </c>
      <c r="EV32" s="232"/>
      <c r="EW32" s="18">
        <f t="shared" si="61"/>
        <v>0</v>
      </c>
      <c r="EX32" s="160">
        <v>67499.55</v>
      </c>
      <c r="EY32" s="1">
        <f t="shared" si="120"/>
        <v>121499.19</v>
      </c>
      <c r="EZ32" s="57">
        <v>1.8</v>
      </c>
      <c r="FA32" s="232"/>
      <c r="FB32" s="32">
        <f t="shared" si="1"/>
        <v>0</v>
      </c>
      <c r="FC32" s="160">
        <v>66695.31</v>
      </c>
      <c r="FD32" s="1">
        <f t="shared" si="121"/>
        <v>120051.558</v>
      </c>
      <c r="FE32" s="57">
        <v>1.8</v>
      </c>
      <c r="FF32" s="232"/>
      <c r="FG32" s="14">
        <f t="shared" si="64"/>
        <v>0</v>
      </c>
      <c r="FH32" s="160">
        <v>66070.149999999994</v>
      </c>
      <c r="FI32" s="1">
        <f t="shared" si="122"/>
        <v>118926.26999999999</v>
      </c>
      <c r="FJ32" s="57">
        <v>1.8</v>
      </c>
      <c r="FK32" s="232"/>
      <c r="FL32" s="234">
        <f t="shared" si="66"/>
        <v>0</v>
      </c>
      <c r="FM32" s="160">
        <v>66374.13</v>
      </c>
      <c r="FN32" s="1">
        <f t="shared" si="123"/>
        <v>119473.43400000001</v>
      </c>
      <c r="FO32" s="57">
        <v>1.8</v>
      </c>
      <c r="FP32" s="232"/>
      <c r="FQ32" s="13">
        <f t="shared" si="68"/>
        <v>0</v>
      </c>
      <c r="FR32" s="160">
        <v>64042.16</v>
      </c>
      <c r="FS32" s="1">
        <f t="shared" si="124"/>
        <v>99905.769600000014</v>
      </c>
      <c r="FT32" s="57">
        <v>1.56</v>
      </c>
      <c r="FU32" s="88"/>
      <c r="FV32" s="31">
        <f t="shared" si="70"/>
        <v>0</v>
      </c>
      <c r="FW32" s="160">
        <v>53672.38</v>
      </c>
      <c r="FX32" s="1">
        <f t="shared" si="125"/>
        <v>83728.912800000006</v>
      </c>
      <c r="FY32" s="57">
        <v>1.56</v>
      </c>
      <c r="FZ32" s="88"/>
      <c r="GA32" s="14">
        <f t="shared" si="2"/>
        <v>0</v>
      </c>
      <c r="GB32" s="160">
        <v>62543.18</v>
      </c>
      <c r="GC32" s="1">
        <f t="shared" si="126"/>
        <v>97567.360800000009</v>
      </c>
      <c r="GD32" s="57">
        <v>1.56</v>
      </c>
      <c r="GE32" s="88"/>
      <c r="GF32" s="32">
        <f t="shared" si="73"/>
        <v>0</v>
      </c>
      <c r="GG32" s="160">
        <v>56684.37</v>
      </c>
      <c r="GH32" s="1">
        <f t="shared" si="127"/>
        <v>88427.617200000008</v>
      </c>
      <c r="GI32" s="57">
        <v>1.56</v>
      </c>
      <c r="GJ32" s="108"/>
      <c r="GK32" s="32">
        <f t="shared" si="75"/>
        <v>0</v>
      </c>
      <c r="GL32" s="160">
        <v>69440.47</v>
      </c>
      <c r="GM32" s="1">
        <f t="shared" si="128"/>
        <v>108327.13320000001</v>
      </c>
      <c r="GN32" s="57">
        <v>1.56</v>
      </c>
      <c r="GO32" s="108"/>
      <c r="GP32" s="13">
        <f t="shared" si="77"/>
        <v>0</v>
      </c>
      <c r="GQ32" s="160">
        <v>70783.31</v>
      </c>
      <c r="GR32" s="1">
        <f t="shared" si="129"/>
        <v>110421.9636</v>
      </c>
      <c r="GS32" s="57">
        <v>1.56</v>
      </c>
      <c r="GT32" s="108"/>
      <c r="GU32" s="32">
        <f t="shared" si="79"/>
        <v>0</v>
      </c>
      <c r="GV32" s="160">
        <v>66003.95</v>
      </c>
      <c r="GW32" s="1">
        <f t="shared" si="130"/>
        <v>132007.9</v>
      </c>
      <c r="GX32" s="57">
        <v>2</v>
      </c>
      <c r="GY32" s="97"/>
      <c r="GZ32" s="32">
        <f t="shared" si="3"/>
        <v>0</v>
      </c>
      <c r="HA32" s="160">
        <v>51309.88</v>
      </c>
      <c r="HB32" s="1">
        <f t="shared" si="131"/>
        <v>153929.63999999998</v>
      </c>
      <c r="HC32" s="57">
        <v>3</v>
      </c>
      <c r="HD32" s="97"/>
      <c r="HE32" s="32">
        <f t="shared" si="107"/>
        <v>0</v>
      </c>
      <c r="HF32" s="108">
        <v>45073.88</v>
      </c>
      <c r="HG32" s="1">
        <f t="shared" si="132"/>
        <v>225369.4</v>
      </c>
      <c r="HH32" s="57">
        <v>5</v>
      </c>
      <c r="HI32" s="97"/>
      <c r="HJ32" s="13">
        <f t="shared" si="83"/>
        <v>0</v>
      </c>
      <c r="HK32" s="108">
        <v>26429.85</v>
      </c>
      <c r="HL32" s="1">
        <f t="shared" si="133"/>
        <v>145364.17499999999</v>
      </c>
      <c r="HM32" s="57">
        <v>5.5</v>
      </c>
      <c r="HN32" s="96"/>
      <c r="HO32" s="14">
        <f t="shared" si="85"/>
        <v>0</v>
      </c>
      <c r="HP32" s="108">
        <v>17302.88</v>
      </c>
      <c r="HQ32" s="1">
        <f t="shared" si="134"/>
        <v>86514.400000000009</v>
      </c>
      <c r="HR32" s="57">
        <v>5</v>
      </c>
      <c r="HS32" s="81"/>
      <c r="HT32" s="14">
        <f t="shared" si="87"/>
        <v>0</v>
      </c>
      <c r="HU32" s="108">
        <v>5318.78</v>
      </c>
      <c r="HV32" s="1">
        <f t="shared" si="135"/>
        <v>15956.34</v>
      </c>
      <c r="HW32" s="57">
        <v>3</v>
      </c>
      <c r="HX32" s="96"/>
      <c r="HY32" s="14">
        <f t="shared" si="89"/>
        <v>0</v>
      </c>
      <c r="HZ32" s="108">
        <v>18830.55</v>
      </c>
      <c r="IA32" s="1">
        <f t="shared" si="136"/>
        <v>56491.649999999994</v>
      </c>
      <c r="IB32" s="57">
        <v>3</v>
      </c>
      <c r="IC32" s="96"/>
      <c r="ID32" s="14">
        <f t="shared" si="91"/>
        <v>0</v>
      </c>
      <c r="IE32" s="108">
        <v>73382.09</v>
      </c>
      <c r="IF32" s="1">
        <f t="shared" si="137"/>
        <v>110073.13499999999</v>
      </c>
      <c r="IG32" s="57">
        <v>1.5</v>
      </c>
      <c r="IH32" s="88"/>
      <c r="II32" s="32">
        <f t="shared" si="93"/>
        <v>0</v>
      </c>
      <c r="IJ32" s="108">
        <v>104001.18</v>
      </c>
      <c r="IK32" s="1">
        <f t="shared" si="138"/>
        <v>156001.76999999999</v>
      </c>
      <c r="IL32" s="57">
        <v>1.5</v>
      </c>
      <c r="IM32" s="88"/>
      <c r="IN32" s="32">
        <f t="shared" si="95"/>
        <v>0</v>
      </c>
      <c r="IO32" s="108">
        <v>154795.91</v>
      </c>
      <c r="IP32" s="1">
        <f t="shared" si="139"/>
        <v>232193.86499999999</v>
      </c>
      <c r="IQ32" s="57">
        <v>1.5</v>
      </c>
      <c r="IR32" s="88"/>
      <c r="IS32" s="32">
        <f t="shared" si="97"/>
        <v>0</v>
      </c>
      <c r="IT32" s="108">
        <v>167662.51999999999</v>
      </c>
      <c r="IU32" s="1">
        <f t="shared" si="140"/>
        <v>251493.77999999997</v>
      </c>
      <c r="IV32" s="57">
        <v>1.5</v>
      </c>
      <c r="IW32" s="88"/>
      <c r="IX32" s="32">
        <f t="shared" si="99"/>
        <v>0</v>
      </c>
      <c r="IY32" s="108">
        <v>67810.55</v>
      </c>
      <c r="IZ32" s="1">
        <f t="shared" si="141"/>
        <v>101715.82500000001</v>
      </c>
      <c r="JA32" s="57">
        <v>1.5</v>
      </c>
      <c r="JB32" s="88"/>
      <c r="JC32" s="14">
        <f t="shared" si="101"/>
        <v>0</v>
      </c>
      <c r="JD32" s="73">
        <f t="shared" si="102"/>
        <v>1061469</v>
      </c>
      <c r="JE32" s="73">
        <f t="shared" si="103"/>
        <v>638002.93999999994</v>
      </c>
      <c r="JF32" s="75">
        <f t="shared" si="104"/>
        <v>-423466.06000000006</v>
      </c>
      <c r="JG32" s="11">
        <f t="shared" si="105"/>
        <v>0.60105659232629494</v>
      </c>
    </row>
    <row r="33" spans="3:267" ht="16.5">
      <c r="C33" s="72" t="s">
        <v>231</v>
      </c>
      <c r="D33" s="164">
        <v>22765.5</v>
      </c>
      <c r="E33" s="1">
        <f t="shared" si="4"/>
        <v>13659.3</v>
      </c>
      <c r="F33" s="2">
        <v>0.6</v>
      </c>
      <c r="G33" s="108">
        <v>10206.799999999999</v>
      </c>
      <c r="H33" s="171">
        <f t="shared" si="5"/>
        <v>0.4483450835694362</v>
      </c>
      <c r="I33" s="169">
        <v>27072.84</v>
      </c>
      <c r="J33" s="1">
        <f t="shared" si="6"/>
        <v>17597.346000000001</v>
      </c>
      <c r="K33" s="2">
        <v>0.65</v>
      </c>
      <c r="L33" s="108">
        <v>13432.96</v>
      </c>
      <c r="M33" s="14">
        <f t="shared" si="7"/>
        <v>0.49617845781971892</v>
      </c>
      <c r="N33" s="164">
        <v>19998.93</v>
      </c>
      <c r="O33" s="1">
        <f t="shared" si="8"/>
        <v>11999.358</v>
      </c>
      <c r="P33" s="2">
        <v>0.6</v>
      </c>
      <c r="Q33" s="108">
        <v>12613.18</v>
      </c>
      <c r="R33" s="13">
        <f t="shared" si="9"/>
        <v>0.63069274206170034</v>
      </c>
      <c r="S33" s="160">
        <v>25109.14</v>
      </c>
      <c r="T33" s="1">
        <f t="shared" si="10"/>
        <v>16320.941000000001</v>
      </c>
      <c r="U33" s="2">
        <v>0.65</v>
      </c>
      <c r="V33" s="108">
        <v>9618.66</v>
      </c>
      <c r="W33" s="13">
        <f t="shared" si="11"/>
        <v>0.38307405191894267</v>
      </c>
      <c r="X33" s="108">
        <v>32094.44</v>
      </c>
      <c r="Y33" s="1">
        <f t="shared" si="12"/>
        <v>12837.776</v>
      </c>
      <c r="Z33" s="2">
        <v>0.4</v>
      </c>
      <c r="AA33" s="108">
        <v>14528.83</v>
      </c>
      <c r="AB33" s="13">
        <f t="shared" si="13"/>
        <v>0.4526899363254196</v>
      </c>
      <c r="AC33" s="108">
        <v>91697.75</v>
      </c>
      <c r="AD33" s="1">
        <f t="shared" si="14"/>
        <v>45848.875</v>
      </c>
      <c r="AE33" s="2">
        <v>0.5</v>
      </c>
      <c r="AF33" s="108">
        <v>19000.72</v>
      </c>
      <c r="AG33" s="13">
        <f t="shared" si="15"/>
        <v>0.20721031868284664</v>
      </c>
      <c r="AH33" s="108">
        <v>75298.149999999994</v>
      </c>
      <c r="AI33" s="1">
        <f t="shared" si="16"/>
        <v>45178.889999999992</v>
      </c>
      <c r="AJ33" s="2">
        <v>0.6</v>
      </c>
      <c r="AK33" s="108">
        <v>11321.59</v>
      </c>
      <c r="AL33" s="13">
        <f t="shared" si="17"/>
        <v>0.15035681487526587</v>
      </c>
      <c r="AM33" s="108">
        <v>27733.69</v>
      </c>
      <c r="AN33" s="1">
        <f t="shared" si="18"/>
        <v>16640.214</v>
      </c>
      <c r="AO33" s="2">
        <v>0.6</v>
      </c>
      <c r="AP33" s="108">
        <v>8046.49</v>
      </c>
      <c r="AQ33" s="13">
        <f t="shared" si="19"/>
        <v>0.29013412928463539</v>
      </c>
      <c r="AR33" s="160">
        <v>42694.63</v>
      </c>
      <c r="AS33" s="1">
        <f t="shared" si="20"/>
        <v>32020.972499999996</v>
      </c>
      <c r="AT33" s="2">
        <v>0.75</v>
      </c>
      <c r="AV33" s="13">
        <f t="shared" si="21"/>
        <v>0</v>
      </c>
      <c r="AW33" s="160">
        <v>47343.46</v>
      </c>
      <c r="AX33" s="1">
        <f t="shared" si="22"/>
        <v>35507.595000000001</v>
      </c>
      <c r="AY33" s="2">
        <v>0.75</v>
      </c>
      <c r="BA33" s="60">
        <f t="shared" si="23"/>
        <v>0</v>
      </c>
      <c r="BB33" s="160">
        <v>20149.599999999999</v>
      </c>
      <c r="BC33" s="1">
        <f t="shared" si="24"/>
        <v>0</v>
      </c>
      <c r="BD33" s="2">
        <v>0</v>
      </c>
      <c r="BE33" s="108">
        <v>8394.66</v>
      </c>
      <c r="BF33" s="17">
        <f t="shared" si="25"/>
        <v>0.41661670703140513</v>
      </c>
      <c r="BG33" s="160">
        <v>10458.32</v>
      </c>
      <c r="BH33" s="1">
        <f t="shared" si="26"/>
        <v>0</v>
      </c>
      <c r="BI33" s="2">
        <v>0</v>
      </c>
      <c r="BJ33" s="115"/>
      <c r="BK33" s="60">
        <f t="shared" si="27"/>
        <v>0</v>
      </c>
      <c r="BL33" s="160">
        <v>12148.02</v>
      </c>
      <c r="BM33" s="1">
        <f t="shared" si="28"/>
        <v>9111.0149999999994</v>
      </c>
      <c r="BN33" s="2">
        <v>0.75</v>
      </c>
      <c r="BO33" s="115"/>
      <c r="BP33" s="60"/>
      <c r="BQ33" s="160">
        <v>2701.39</v>
      </c>
      <c r="BR33" s="1">
        <f t="shared" si="30"/>
        <v>9454.8649999999998</v>
      </c>
      <c r="BS33" s="57">
        <v>3.5</v>
      </c>
      <c r="BT33" s="115"/>
      <c r="BU33" s="16"/>
      <c r="BV33" s="160"/>
      <c r="BW33" s="1">
        <f t="shared" si="32"/>
        <v>0</v>
      </c>
      <c r="BX33" s="57">
        <v>3.5</v>
      </c>
      <c r="BZ33" s="14"/>
      <c r="CA33" s="160"/>
      <c r="CB33" s="1">
        <f t="shared" si="34"/>
        <v>0</v>
      </c>
      <c r="CC33" s="57">
        <v>5</v>
      </c>
      <c r="CD33" s="115"/>
      <c r="CE33" s="16"/>
      <c r="CF33" s="160"/>
      <c r="CG33" s="1">
        <f t="shared" si="36"/>
        <v>0</v>
      </c>
      <c r="CH33" s="57">
        <v>3</v>
      </c>
      <c r="CI33" s="115"/>
      <c r="CJ33" s="18" t="e">
        <f t="shared" si="37"/>
        <v>#DIV/0!</v>
      </c>
      <c r="CK33" s="160"/>
      <c r="CL33" s="1">
        <f t="shared" si="38"/>
        <v>0</v>
      </c>
      <c r="CM33" s="57">
        <v>6.5</v>
      </c>
      <c r="CN33" s="115"/>
      <c r="CO33" s="16"/>
      <c r="CP33" s="160"/>
      <c r="CQ33" s="1">
        <f t="shared" si="108"/>
        <v>0</v>
      </c>
      <c r="CR33" s="57">
        <v>6.5</v>
      </c>
      <c r="CS33" s="95"/>
      <c r="CT33" s="16"/>
      <c r="CU33" s="160"/>
      <c r="CV33" s="1">
        <f t="shared" si="109"/>
        <v>0</v>
      </c>
      <c r="CW33" s="57">
        <v>6.5</v>
      </c>
      <c r="CX33" s="132"/>
      <c r="CY33" s="130"/>
      <c r="CZ33" s="160"/>
      <c r="DA33" s="1">
        <f t="shared" si="110"/>
        <v>0</v>
      </c>
      <c r="DB33" s="57">
        <v>6.5</v>
      </c>
      <c r="DC33" s="132"/>
      <c r="DD33" s="18"/>
      <c r="DE33" s="357"/>
      <c r="DF33" s="1">
        <f t="shared" si="111"/>
        <v>0</v>
      </c>
      <c r="DG33" s="57">
        <v>4.5</v>
      </c>
      <c r="DH33" s="132"/>
      <c r="DI33" s="16" t="e">
        <f t="shared" si="47"/>
        <v>#DIV/0!</v>
      </c>
      <c r="DJ33" s="357"/>
      <c r="DK33" s="1">
        <f t="shared" si="112"/>
        <v>0</v>
      </c>
      <c r="DL33" s="57">
        <v>3</v>
      </c>
      <c r="DM33" s="233"/>
      <c r="DN33" s="16"/>
      <c r="DO33" s="357"/>
      <c r="DP33" s="1">
        <f t="shared" si="113"/>
        <v>0</v>
      </c>
      <c r="DQ33" s="57">
        <v>2.5</v>
      </c>
      <c r="DR33" s="233"/>
      <c r="DS33" s="16" t="e">
        <f t="shared" si="50"/>
        <v>#DIV/0!</v>
      </c>
      <c r="DT33" s="357"/>
      <c r="DU33" s="1">
        <f t="shared" si="114"/>
        <v>0</v>
      </c>
      <c r="DV33" s="57">
        <v>2.5</v>
      </c>
      <c r="DW33" s="233"/>
      <c r="DX33" s="16"/>
      <c r="DY33" s="160">
        <v>3715.32</v>
      </c>
      <c r="DZ33" s="1">
        <f t="shared" si="115"/>
        <v>9288.3000000000011</v>
      </c>
      <c r="EA33" s="57">
        <v>2.5</v>
      </c>
      <c r="EB33" s="232"/>
      <c r="EC33" s="18">
        <f t="shared" si="53"/>
        <v>0</v>
      </c>
      <c r="ED33" s="160">
        <v>5288.36</v>
      </c>
      <c r="EE33" s="1">
        <f t="shared" si="116"/>
        <v>10576.72</v>
      </c>
      <c r="EF33" s="57">
        <v>2</v>
      </c>
      <c r="EG33" s="232"/>
      <c r="EH33" s="16"/>
      <c r="EI33" s="160">
        <v>10542.77</v>
      </c>
      <c r="EJ33" s="1">
        <f t="shared" si="117"/>
        <v>18976.986000000001</v>
      </c>
      <c r="EK33" s="57">
        <v>1.8</v>
      </c>
      <c r="EL33" s="232"/>
      <c r="EM33" s="16"/>
      <c r="EN33" s="160">
        <v>5782.03</v>
      </c>
      <c r="EO33" s="1">
        <f t="shared" si="118"/>
        <v>10407.654</v>
      </c>
      <c r="EP33" s="57">
        <v>1.8</v>
      </c>
      <c r="EQ33" s="232"/>
      <c r="ER33" s="16">
        <f t="shared" si="59"/>
        <v>0</v>
      </c>
      <c r="ES33" s="160">
        <v>3113.08</v>
      </c>
      <c r="ET33" s="1">
        <f t="shared" si="119"/>
        <v>5603.5439999999999</v>
      </c>
      <c r="EU33" s="57">
        <v>1.8</v>
      </c>
      <c r="EV33" s="232"/>
      <c r="EW33" s="18"/>
      <c r="EX33" s="160">
        <v>5641.54</v>
      </c>
      <c r="EY33" s="1">
        <f t="shared" si="120"/>
        <v>10154.772000000001</v>
      </c>
      <c r="EZ33" s="57">
        <v>1.8</v>
      </c>
      <c r="FA33" s="232"/>
      <c r="FB33" s="32"/>
      <c r="FC33" s="160">
        <v>4894.32</v>
      </c>
      <c r="FD33" s="1">
        <f t="shared" si="121"/>
        <v>8809.7759999999998</v>
      </c>
      <c r="FE33" s="57">
        <v>1.8</v>
      </c>
      <c r="FF33" s="232"/>
      <c r="FG33" s="14">
        <f t="shared" si="64"/>
        <v>0</v>
      </c>
      <c r="FH33" s="160">
        <v>7631.59</v>
      </c>
      <c r="FI33" s="1">
        <f t="shared" si="122"/>
        <v>13736.862000000001</v>
      </c>
      <c r="FJ33" s="57">
        <v>1.8</v>
      </c>
      <c r="FK33" s="232"/>
      <c r="FL33" s="234"/>
      <c r="FM33" s="160">
        <v>8549.58</v>
      </c>
      <c r="FN33" s="1">
        <f t="shared" si="123"/>
        <v>15389.244000000001</v>
      </c>
      <c r="FO33" s="57">
        <v>1.8</v>
      </c>
      <c r="FP33" s="232"/>
      <c r="FQ33" s="13"/>
      <c r="FR33" s="160">
        <v>11284.81</v>
      </c>
      <c r="FS33" s="1">
        <f t="shared" si="124"/>
        <v>17604.303599999999</v>
      </c>
      <c r="FT33" s="57">
        <v>1.56</v>
      </c>
      <c r="FU33" s="88"/>
      <c r="FV33" s="31">
        <f t="shared" si="70"/>
        <v>0</v>
      </c>
      <c r="FW33" s="160">
        <v>11992.22</v>
      </c>
      <c r="FX33" s="1">
        <f t="shared" si="125"/>
        <v>18707.8632</v>
      </c>
      <c r="FY33" s="57">
        <v>1.56</v>
      </c>
      <c r="FZ33" s="88"/>
      <c r="GA33" s="14">
        <f t="shared" si="2"/>
        <v>0</v>
      </c>
      <c r="GB33" s="160">
        <v>17110.759999999998</v>
      </c>
      <c r="GC33" s="1">
        <f t="shared" si="126"/>
        <v>26692.785599999999</v>
      </c>
      <c r="GD33" s="57">
        <v>1.56</v>
      </c>
      <c r="GE33" s="88"/>
      <c r="GF33" s="32">
        <f t="shared" si="73"/>
        <v>0</v>
      </c>
      <c r="GG33" s="160">
        <v>9390.18</v>
      </c>
      <c r="GH33" s="1">
        <f t="shared" si="127"/>
        <v>14648.6808</v>
      </c>
      <c r="GI33" s="57">
        <v>1.56</v>
      </c>
      <c r="GJ33" s="108"/>
      <c r="GK33" s="32">
        <f t="shared" si="75"/>
        <v>0</v>
      </c>
      <c r="GL33" s="160">
        <v>13071.3</v>
      </c>
      <c r="GM33" s="1">
        <f t="shared" si="128"/>
        <v>20391.227999999999</v>
      </c>
      <c r="GN33" s="57">
        <v>1.56</v>
      </c>
      <c r="GO33" s="108"/>
      <c r="GP33" s="13"/>
      <c r="GQ33" s="160">
        <v>18249.63</v>
      </c>
      <c r="GR33" s="1">
        <f t="shared" si="129"/>
        <v>28469.422800000004</v>
      </c>
      <c r="GS33" s="57">
        <v>1.56</v>
      </c>
      <c r="GT33" s="108"/>
      <c r="GU33" s="32">
        <f t="shared" si="79"/>
        <v>0</v>
      </c>
      <c r="GV33" s="160">
        <v>9874</v>
      </c>
      <c r="GW33" s="1">
        <f t="shared" si="130"/>
        <v>19748</v>
      </c>
      <c r="GX33" s="57">
        <v>2</v>
      </c>
      <c r="GY33" s="97"/>
      <c r="GZ33" s="32"/>
      <c r="HA33" s="357"/>
      <c r="HB33" s="1">
        <f t="shared" si="131"/>
        <v>0</v>
      </c>
      <c r="HC33" s="57">
        <v>3</v>
      </c>
      <c r="HD33" s="97"/>
      <c r="HE33" s="32"/>
      <c r="HG33" s="1">
        <f t="shared" si="132"/>
        <v>0</v>
      </c>
      <c r="HH33" s="57">
        <v>5</v>
      </c>
      <c r="HI33" s="97"/>
      <c r="HJ33" s="13"/>
      <c r="HL33" s="1">
        <f t="shared" si="133"/>
        <v>0</v>
      </c>
      <c r="HM33" s="57">
        <v>5.5</v>
      </c>
      <c r="HN33" s="96"/>
      <c r="HO33" s="14"/>
      <c r="HQ33" s="1">
        <f t="shared" si="134"/>
        <v>0</v>
      </c>
      <c r="HR33" s="57">
        <v>5</v>
      </c>
      <c r="HS33" s="81"/>
      <c r="HT33" s="14"/>
      <c r="HV33" s="1">
        <f t="shared" si="135"/>
        <v>0</v>
      </c>
      <c r="HW33" s="57">
        <v>3</v>
      </c>
      <c r="HX33" s="96"/>
      <c r="HY33" s="14" t="e">
        <f t="shared" si="89"/>
        <v>#DIV/0!</v>
      </c>
      <c r="IA33" s="1">
        <f t="shared" si="136"/>
        <v>0</v>
      </c>
      <c r="IB33" s="57">
        <v>3</v>
      </c>
      <c r="IC33" s="96"/>
      <c r="ID33" s="14" t="e">
        <f t="shared" si="91"/>
        <v>#DIV/0!</v>
      </c>
      <c r="IF33" s="1">
        <f t="shared" si="137"/>
        <v>0</v>
      </c>
      <c r="IG33" s="57">
        <v>1.5</v>
      </c>
      <c r="IH33" s="88"/>
      <c r="II33" s="32" t="e">
        <f t="shared" si="93"/>
        <v>#DIV/0!</v>
      </c>
      <c r="IK33" s="1">
        <f t="shared" si="138"/>
        <v>0</v>
      </c>
      <c r="IL33" s="57">
        <v>1.5</v>
      </c>
      <c r="IM33" s="88"/>
      <c r="IN33" s="32" t="e">
        <f t="shared" si="95"/>
        <v>#DIV/0!</v>
      </c>
      <c r="IP33" s="1">
        <f t="shared" si="139"/>
        <v>0</v>
      </c>
      <c r="IQ33" s="57">
        <v>1.5</v>
      </c>
      <c r="IR33" s="88"/>
      <c r="IS33" s="32" t="e">
        <f t="shared" si="97"/>
        <v>#DIV/0!</v>
      </c>
      <c r="IT33" s="108">
        <v>40249.5</v>
      </c>
      <c r="IU33" s="1">
        <f t="shared" si="140"/>
        <v>60374.25</v>
      </c>
      <c r="IV33" s="57">
        <v>1.5</v>
      </c>
      <c r="IW33" s="88"/>
      <c r="IX33" s="32">
        <f t="shared" si="99"/>
        <v>0</v>
      </c>
      <c r="IY33" s="108">
        <v>21248.57</v>
      </c>
      <c r="IZ33" s="1">
        <f t="shared" si="141"/>
        <v>31872.855</v>
      </c>
      <c r="JA33" s="57">
        <v>1.5</v>
      </c>
      <c r="JB33" s="88"/>
      <c r="JC33" s="14">
        <f t="shared" si="101"/>
        <v>0</v>
      </c>
      <c r="JD33" s="73">
        <f t="shared" si="102"/>
        <v>431958.12999999995</v>
      </c>
      <c r="JE33" s="73">
        <f t="shared" si="103"/>
        <v>107163.89000000001</v>
      </c>
      <c r="JF33" s="75">
        <f t="shared" si="104"/>
        <v>-324794.23999999993</v>
      </c>
      <c r="JG33" s="11">
        <f t="shared" si="105"/>
        <v>0.24808860525440285</v>
      </c>
    </row>
    <row r="34" spans="3:267" ht="16.5">
      <c r="C34" s="72" t="s">
        <v>232</v>
      </c>
      <c r="D34" s="164">
        <v>36325.21</v>
      </c>
      <c r="E34" s="1">
        <f t="shared" si="4"/>
        <v>21795.126</v>
      </c>
      <c r="F34" s="2">
        <v>0.6</v>
      </c>
      <c r="G34" s="108">
        <v>24077.7</v>
      </c>
      <c r="H34" s="171">
        <f t="shared" si="5"/>
        <v>0.66283718662603741</v>
      </c>
      <c r="I34" s="169">
        <v>39585.019999999997</v>
      </c>
      <c r="J34" s="1">
        <f t="shared" si="6"/>
        <v>25730.262999999999</v>
      </c>
      <c r="K34" s="2">
        <v>0.65</v>
      </c>
      <c r="L34" s="108">
        <v>20839.78</v>
      </c>
      <c r="M34" s="14">
        <f t="shared" si="7"/>
        <v>0.52645622005496018</v>
      </c>
      <c r="N34" s="164">
        <v>35615.040000000001</v>
      </c>
      <c r="O34" s="1">
        <f t="shared" si="8"/>
        <v>21369.024000000001</v>
      </c>
      <c r="P34" s="2">
        <v>0.6</v>
      </c>
      <c r="Q34" s="108">
        <v>14602.39</v>
      </c>
      <c r="R34" s="13">
        <f t="shared" si="9"/>
        <v>0.41000627824649361</v>
      </c>
      <c r="S34" s="160">
        <v>40310.129999999997</v>
      </c>
      <c r="T34" s="1">
        <f t="shared" si="10"/>
        <v>20155.064999999999</v>
      </c>
      <c r="U34" s="2">
        <v>0.5</v>
      </c>
      <c r="V34" s="108">
        <v>24278.639999999999</v>
      </c>
      <c r="W34" s="13">
        <f t="shared" si="11"/>
        <v>0.60229624662584813</v>
      </c>
      <c r="X34" s="108">
        <v>52457.11</v>
      </c>
      <c r="Y34" s="1">
        <f t="shared" si="12"/>
        <v>33047.979299999999</v>
      </c>
      <c r="Z34" s="2">
        <v>0.63</v>
      </c>
      <c r="AA34" s="108">
        <v>19517.05</v>
      </c>
      <c r="AB34" s="13">
        <f t="shared" si="13"/>
        <v>0.37205728641932428</v>
      </c>
      <c r="AC34" s="108">
        <v>140126.70000000001</v>
      </c>
      <c r="AD34" s="1">
        <f t="shared" si="14"/>
        <v>56050.680000000008</v>
      </c>
      <c r="AE34" s="2">
        <v>0.4</v>
      </c>
      <c r="AF34" s="108">
        <v>27892.47</v>
      </c>
      <c r="AG34" s="13">
        <f t="shared" si="15"/>
        <v>0.19905178670446103</v>
      </c>
      <c r="AH34" s="108">
        <v>71899.22</v>
      </c>
      <c r="AI34" s="1">
        <f t="shared" si="16"/>
        <v>43139.531999999999</v>
      </c>
      <c r="AJ34" s="2">
        <v>0.6</v>
      </c>
      <c r="AK34" s="108">
        <v>21252.73</v>
      </c>
      <c r="AL34" s="13">
        <f t="shared" si="17"/>
        <v>0.29559055021737368</v>
      </c>
      <c r="AM34" s="108">
        <v>45930.68</v>
      </c>
      <c r="AN34" s="1">
        <f t="shared" si="18"/>
        <v>27558.407999999999</v>
      </c>
      <c r="AO34" s="2">
        <v>0.6</v>
      </c>
      <c r="AP34" s="108">
        <v>2038.33</v>
      </c>
      <c r="AQ34" s="13">
        <f t="shared" si="19"/>
        <v>4.437839805550451E-2</v>
      </c>
      <c r="AR34" s="160">
        <v>69007.199999999997</v>
      </c>
      <c r="AS34" s="1">
        <f t="shared" si="20"/>
        <v>0</v>
      </c>
      <c r="AT34" s="2">
        <v>0</v>
      </c>
      <c r="AV34" s="13">
        <f t="shared" si="21"/>
        <v>0</v>
      </c>
      <c r="AW34" s="160">
        <v>73280.47</v>
      </c>
      <c r="AX34" s="1">
        <f t="shared" si="22"/>
        <v>0</v>
      </c>
      <c r="AY34" s="2">
        <v>0</v>
      </c>
      <c r="BA34" s="60">
        <f t="shared" si="23"/>
        <v>0</v>
      </c>
      <c r="BB34" s="160">
        <v>45754.400000000001</v>
      </c>
      <c r="BC34" s="1">
        <f t="shared" si="24"/>
        <v>34315.800000000003</v>
      </c>
      <c r="BD34" s="2">
        <v>0.75</v>
      </c>
      <c r="BE34" s="108">
        <v>12535.19</v>
      </c>
      <c r="BF34" s="17">
        <f t="shared" si="25"/>
        <v>0.27396687531690944</v>
      </c>
      <c r="BG34" s="160">
        <v>19450.84</v>
      </c>
      <c r="BH34" s="1">
        <f t="shared" si="26"/>
        <v>14588.130000000001</v>
      </c>
      <c r="BI34" s="2">
        <v>0.75</v>
      </c>
      <c r="BJ34" s="115"/>
      <c r="BK34" s="60">
        <f t="shared" si="27"/>
        <v>0</v>
      </c>
      <c r="BL34" s="160">
        <v>18571.64</v>
      </c>
      <c r="BM34" s="1">
        <f t="shared" si="28"/>
        <v>13928.73</v>
      </c>
      <c r="BN34" s="2">
        <v>0.75</v>
      </c>
      <c r="BO34" s="115"/>
      <c r="BP34" s="60"/>
      <c r="BQ34" s="160">
        <v>4741.34</v>
      </c>
      <c r="BR34" s="1">
        <f t="shared" si="30"/>
        <v>16594.690000000002</v>
      </c>
      <c r="BS34" s="57">
        <v>3.5</v>
      </c>
      <c r="BT34" s="115"/>
      <c r="BU34" s="16"/>
      <c r="BV34" s="160"/>
      <c r="BW34" s="1">
        <f t="shared" si="32"/>
        <v>0</v>
      </c>
      <c r="BX34" s="57">
        <v>3.5</v>
      </c>
      <c r="BZ34" s="14"/>
      <c r="CA34" s="160"/>
      <c r="CB34" s="1">
        <f t="shared" si="34"/>
        <v>0</v>
      </c>
      <c r="CC34" s="57">
        <v>5</v>
      </c>
      <c r="CD34" s="115"/>
      <c r="CE34" s="16"/>
      <c r="CF34" s="160"/>
      <c r="CG34" s="1">
        <f t="shared" si="36"/>
        <v>0</v>
      </c>
      <c r="CH34" s="57">
        <v>3</v>
      </c>
      <c r="CI34" s="115"/>
      <c r="CJ34" s="18" t="e">
        <f t="shared" si="37"/>
        <v>#DIV/0!</v>
      </c>
      <c r="CK34" s="160"/>
      <c r="CL34" s="1">
        <f t="shared" si="38"/>
        <v>0</v>
      </c>
      <c r="CM34" s="57">
        <v>6.5</v>
      </c>
      <c r="CN34" s="115"/>
      <c r="CO34" s="16"/>
      <c r="CP34" s="160"/>
      <c r="CQ34" s="1">
        <f t="shared" si="108"/>
        <v>0</v>
      </c>
      <c r="CR34" s="57">
        <v>6.5</v>
      </c>
      <c r="CS34" s="79"/>
      <c r="CT34" s="16"/>
      <c r="CU34" s="160"/>
      <c r="CV34" s="1">
        <f t="shared" si="109"/>
        <v>0</v>
      </c>
      <c r="CW34" s="57">
        <v>6.5</v>
      </c>
      <c r="CX34" s="128"/>
      <c r="CY34" s="130"/>
      <c r="CZ34" s="160"/>
      <c r="DA34" s="1">
        <f t="shared" si="110"/>
        <v>0</v>
      </c>
      <c r="DB34" s="57">
        <v>6.5</v>
      </c>
      <c r="DC34" s="128"/>
      <c r="DD34" s="18"/>
      <c r="DE34" s="357"/>
      <c r="DF34" s="1">
        <f t="shared" si="111"/>
        <v>0</v>
      </c>
      <c r="DG34" s="57">
        <v>4.5</v>
      </c>
      <c r="DH34" s="128"/>
      <c r="DI34" s="16" t="e">
        <f t="shared" si="47"/>
        <v>#DIV/0!</v>
      </c>
      <c r="DJ34" s="357"/>
      <c r="DK34" s="1">
        <f t="shared" si="112"/>
        <v>0</v>
      </c>
      <c r="DL34" s="57">
        <v>3</v>
      </c>
      <c r="DM34" s="230"/>
      <c r="DN34" s="16"/>
      <c r="DO34" s="357"/>
      <c r="DP34" s="1">
        <f t="shared" si="113"/>
        <v>0</v>
      </c>
      <c r="DQ34" s="57">
        <v>2.5</v>
      </c>
      <c r="DR34" s="233"/>
      <c r="DS34" s="16" t="e">
        <f t="shared" si="50"/>
        <v>#DIV/0!</v>
      </c>
      <c r="DT34" s="160">
        <v>2156.54</v>
      </c>
      <c r="DU34" s="1">
        <f t="shared" si="114"/>
        <v>5391.35</v>
      </c>
      <c r="DV34" s="57">
        <v>2.5</v>
      </c>
      <c r="DW34" s="88"/>
      <c r="DX34" s="16"/>
      <c r="DY34" s="160">
        <v>3906.96</v>
      </c>
      <c r="DZ34" s="1">
        <f t="shared" si="115"/>
        <v>9767.4</v>
      </c>
      <c r="EA34" s="57">
        <v>2.5</v>
      </c>
      <c r="EB34" s="232"/>
      <c r="EC34" s="18">
        <f t="shared" si="53"/>
        <v>0</v>
      </c>
      <c r="ED34" s="160">
        <v>9742.9699999999993</v>
      </c>
      <c r="EE34" s="1">
        <f t="shared" si="116"/>
        <v>19485.939999999999</v>
      </c>
      <c r="EF34" s="57">
        <v>2</v>
      </c>
      <c r="EG34" s="232"/>
      <c r="EH34" s="16"/>
      <c r="EI34" s="160">
        <v>16326.49</v>
      </c>
      <c r="EJ34" s="1">
        <f t="shared" si="117"/>
        <v>29387.682000000001</v>
      </c>
      <c r="EK34" s="57">
        <v>1.8</v>
      </c>
      <c r="EL34" s="232"/>
      <c r="EM34" s="16"/>
      <c r="EN34" s="160">
        <v>17755.349999999999</v>
      </c>
      <c r="EO34" s="1">
        <f t="shared" si="118"/>
        <v>31959.629999999997</v>
      </c>
      <c r="EP34" s="57">
        <v>1.8</v>
      </c>
      <c r="EQ34" s="232"/>
      <c r="ER34" s="16">
        <f t="shared" si="59"/>
        <v>0</v>
      </c>
      <c r="ES34" s="160">
        <v>20350.150000000001</v>
      </c>
      <c r="ET34" s="1">
        <f t="shared" si="119"/>
        <v>36630.270000000004</v>
      </c>
      <c r="EU34" s="57">
        <v>1.8</v>
      </c>
      <c r="EV34" s="232"/>
      <c r="EW34" s="18"/>
      <c r="EX34" s="160">
        <v>24313.919999999998</v>
      </c>
      <c r="EY34" s="1">
        <f t="shared" si="120"/>
        <v>43765.055999999997</v>
      </c>
      <c r="EZ34" s="57">
        <v>1.8</v>
      </c>
      <c r="FA34" s="232"/>
      <c r="FB34" s="32"/>
      <c r="FC34" s="160">
        <v>18464.55</v>
      </c>
      <c r="FD34" s="1">
        <f t="shared" si="121"/>
        <v>33236.19</v>
      </c>
      <c r="FE34" s="57">
        <v>1.8</v>
      </c>
      <c r="FF34" s="232"/>
      <c r="FG34" s="14">
        <f t="shared" si="64"/>
        <v>0</v>
      </c>
      <c r="FH34" s="160">
        <v>26451.78</v>
      </c>
      <c r="FI34" s="1">
        <f t="shared" si="122"/>
        <v>47613.203999999998</v>
      </c>
      <c r="FJ34" s="57">
        <v>1.8</v>
      </c>
      <c r="FK34" s="232"/>
      <c r="FL34" s="234"/>
      <c r="FM34" s="160">
        <v>21603.93</v>
      </c>
      <c r="FN34" s="1">
        <f t="shared" si="123"/>
        <v>38887.074000000001</v>
      </c>
      <c r="FO34" s="57">
        <v>1.8</v>
      </c>
      <c r="FP34" s="232"/>
      <c r="FQ34" s="13"/>
      <c r="FR34" s="160">
        <v>20387.580000000002</v>
      </c>
      <c r="FS34" s="1">
        <f t="shared" si="124"/>
        <v>31804.624800000005</v>
      </c>
      <c r="FT34" s="57">
        <v>1.56</v>
      </c>
      <c r="FU34" s="88"/>
      <c r="FV34" s="31">
        <f t="shared" si="70"/>
        <v>0</v>
      </c>
      <c r="FW34" s="160">
        <v>17723.599999999999</v>
      </c>
      <c r="FX34" s="1">
        <f t="shared" si="125"/>
        <v>27648.815999999999</v>
      </c>
      <c r="FY34" s="57">
        <v>1.56</v>
      </c>
      <c r="FZ34" s="88"/>
      <c r="GA34" s="14">
        <f t="shared" si="2"/>
        <v>0</v>
      </c>
      <c r="GB34" s="160">
        <v>26996.62</v>
      </c>
      <c r="GC34" s="1">
        <f t="shared" si="126"/>
        <v>42114.727200000001</v>
      </c>
      <c r="GD34" s="57">
        <v>1.56</v>
      </c>
      <c r="GE34" s="88"/>
      <c r="GF34" s="32">
        <f t="shared" si="73"/>
        <v>0</v>
      </c>
      <c r="GG34" s="160">
        <v>21497.95</v>
      </c>
      <c r="GH34" s="1">
        <f t="shared" si="127"/>
        <v>33536.802000000003</v>
      </c>
      <c r="GI34" s="57">
        <v>1.56</v>
      </c>
      <c r="GJ34" s="108"/>
      <c r="GK34" s="32">
        <f t="shared" si="75"/>
        <v>0</v>
      </c>
      <c r="GL34" s="160">
        <v>22169.32</v>
      </c>
      <c r="GM34" s="1">
        <f t="shared" si="128"/>
        <v>34584.139199999998</v>
      </c>
      <c r="GN34" s="57">
        <v>1.56</v>
      </c>
      <c r="GO34" s="108"/>
      <c r="GP34" s="13"/>
      <c r="GQ34" s="160">
        <v>26954.58</v>
      </c>
      <c r="GR34" s="1">
        <f t="shared" si="129"/>
        <v>42049.144800000002</v>
      </c>
      <c r="GS34" s="57">
        <v>1.56</v>
      </c>
      <c r="GT34" s="108"/>
      <c r="GU34" s="32">
        <f t="shared" si="79"/>
        <v>0</v>
      </c>
      <c r="GV34" s="160">
        <v>23063.75</v>
      </c>
      <c r="GW34" s="1">
        <f t="shared" si="130"/>
        <v>46127.5</v>
      </c>
      <c r="GX34" s="57">
        <v>2</v>
      </c>
      <c r="GY34" s="97"/>
      <c r="GZ34" s="32"/>
      <c r="HA34" s="160">
        <v>26590.05</v>
      </c>
      <c r="HB34" s="1">
        <f t="shared" si="131"/>
        <v>79770.149999999994</v>
      </c>
      <c r="HC34" s="57">
        <v>3</v>
      </c>
      <c r="HD34" s="97"/>
      <c r="HE34" s="32"/>
      <c r="HF34" s="108">
        <v>23437.93</v>
      </c>
      <c r="HG34" s="1">
        <f t="shared" si="132"/>
        <v>117189.65</v>
      </c>
      <c r="HH34" s="57">
        <v>5</v>
      </c>
      <c r="HI34" s="97"/>
      <c r="HJ34" s="13"/>
      <c r="HK34" s="108">
        <v>18940.73</v>
      </c>
      <c r="HL34" s="1">
        <f t="shared" si="133"/>
        <v>104174.015</v>
      </c>
      <c r="HM34" s="57">
        <v>5.5</v>
      </c>
      <c r="HN34" s="96"/>
      <c r="HO34" s="14"/>
      <c r="HP34" s="108">
        <v>19422.919999999998</v>
      </c>
      <c r="HQ34" s="1">
        <f t="shared" si="134"/>
        <v>97114.599999999991</v>
      </c>
      <c r="HR34" s="57">
        <v>5</v>
      </c>
      <c r="HS34" s="81"/>
      <c r="HT34" s="14"/>
      <c r="HU34" s="108">
        <v>25130.45</v>
      </c>
      <c r="HV34" s="1">
        <f t="shared" si="135"/>
        <v>75391.350000000006</v>
      </c>
      <c r="HW34" s="57">
        <v>3</v>
      </c>
      <c r="HX34" s="96"/>
      <c r="HY34" s="14">
        <f t="shared" si="89"/>
        <v>0</v>
      </c>
      <c r="HZ34" s="108">
        <v>5055.0600000000004</v>
      </c>
      <c r="IA34" s="1">
        <f t="shared" si="136"/>
        <v>15165.18</v>
      </c>
      <c r="IB34" s="57">
        <v>3</v>
      </c>
      <c r="IC34" s="96"/>
      <c r="ID34" s="14">
        <f t="shared" si="91"/>
        <v>0</v>
      </c>
      <c r="IE34" s="108">
        <v>14913.33</v>
      </c>
      <c r="IF34" s="1">
        <f t="shared" si="137"/>
        <v>22369.994999999999</v>
      </c>
      <c r="IG34" s="57">
        <v>1.5</v>
      </c>
      <c r="IH34" s="88"/>
      <c r="II34" s="32">
        <f t="shared" si="93"/>
        <v>0</v>
      </c>
      <c r="IJ34" s="108">
        <v>35331.410000000003</v>
      </c>
      <c r="IK34" s="1">
        <f t="shared" si="138"/>
        <v>52997.115000000005</v>
      </c>
      <c r="IL34" s="57">
        <v>1.5</v>
      </c>
      <c r="IM34" s="88"/>
      <c r="IN34" s="32">
        <f t="shared" si="95"/>
        <v>0</v>
      </c>
      <c r="IO34" s="108">
        <v>62208.46</v>
      </c>
      <c r="IP34" s="1">
        <f t="shared" si="139"/>
        <v>93312.69</v>
      </c>
      <c r="IQ34" s="57">
        <v>1.5</v>
      </c>
      <c r="IR34" s="88"/>
      <c r="IS34" s="32">
        <f t="shared" si="97"/>
        <v>0</v>
      </c>
      <c r="IT34" s="108">
        <v>99208.68</v>
      </c>
      <c r="IU34" s="1">
        <f t="shared" si="140"/>
        <v>148813.01999999999</v>
      </c>
      <c r="IV34" s="57">
        <v>1.5</v>
      </c>
      <c r="IW34" s="88"/>
      <c r="IX34" s="32">
        <f t="shared" si="99"/>
        <v>0</v>
      </c>
      <c r="IY34" s="108">
        <v>39733</v>
      </c>
      <c r="IZ34" s="1">
        <f t="shared" si="141"/>
        <v>59599.5</v>
      </c>
      <c r="JA34" s="57">
        <v>1.5</v>
      </c>
      <c r="JB34" s="88"/>
      <c r="JC34" s="14">
        <f t="shared" si="101"/>
        <v>0</v>
      </c>
      <c r="JD34" s="73">
        <f t="shared" si="102"/>
        <v>650291.17999999993</v>
      </c>
      <c r="JE34" s="73">
        <f t="shared" si="103"/>
        <v>167034.28</v>
      </c>
      <c r="JF34" s="75">
        <f t="shared" si="104"/>
        <v>-483256.89999999991</v>
      </c>
      <c r="JG34" s="11">
        <f t="shared" si="105"/>
        <v>0.25686074967216999</v>
      </c>
    </row>
    <row r="35" spans="3:267" ht="16.5">
      <c r="C35" s="72" t="s">
        <v>233</v>
      </c>
      <c r="D35" s="164">
        <v>39735.83</v>
      </c>
      <c r="E35" s="1">
        <f t="shared" si="4"/>
        <v>23841.498</v>
      </c>
      <c r="F35" s="2">
        <v>0.6</v>
      </c>
      <c r="G35" s="108">
        <v>19274</v>
      </c>
      <c r="H35" s="171">
        <f t="shared" si="5"/>
        <v>0.48505341400947205</v>
      </c>
      <c r="I35" s="169">
        <v>37393.370000000003</v>
      </c>
      <c r="J35" s="1">
        <f t="shared" si="6"/>
        <v>18696.685000000001</v>
      </c>
      <c r="K35" s="2">
        <v>0.5</v>
      </c>
      <c r="L35" s="108">
        <v>21640.3</v>
      </c>
      <c r="M35" s="14">
        <f t="shared" si="7"/>
        <v>0.57872023837380793</v>
      </c>
      <c r="N35" s="164">
        <v>27892.02</v>
      </c>
      <c r="O35" s="1">
        <f t="shared" si="8"/>
        <v>16735.212</v>
      </c>
      <c r="P35" s="2">
        <v>0.6</v>
      </c>
      <c r="Q35" s="108">
        <v>26575.75</v>
      </c>
      <c r="R35" s="13">
        <f t="shared" si="9"/>
        <v>0.95280836597707874</v>
      </c>
      <c r="S35" s="160">
        <v>36936.699999999997</v>
      </c>
      <c r="T35" s="1">
        <f t="shared" si="10"/>
        <v>36936.699999999997</v>
      </c>
      <c r="U35" s="2">
        <v>1</v>
      </c>
      <c r="V35" s="108">
        <v>22788.97</v>
      </c>
      <c r="W35" s="13">
        <f t="shared" si="11"/>
        <v>0.61697363326989152</v>
      </c>
      <c r="X35" s="108">
        <v>58735.7</v>
      </c>
      <c r="Y35" s="1">
        <f t="shared" si="12"/>
        <v>38178.205000000002</v>
      </c>
      <c r="Z35" s="2">
        <v>0.65</v>
      </c>
      <c r="AA35" s="108">
        <v>22498.55</v>
      </c>
      <c r="AB35" s="13">
        <f t="shared" si="13"/>
        <v>0.38304727789061849</v>
      </c>
      <c r="AC35" s="108">
        <v>104916.42</v>
      </c>
      <c r="AD35" s="1">
        <f t="shared" si="14"/>
        <v>41966.567999999999</v>
      </c>
      <c r="AE35" s="2">
        <v>0.4</v>
      </c>
      <c r="AF35" s="108">
        <v>42149.48</v>
      </c>
      <c r="AG35" s="13">
        <f t="shared" si="15"/>
        <v>0.40174340679943144</v>
      </c>
      <c r="AH35" s="108">
        <v>57553.67</v>
      </c>
      <c r="AI35" s="1">
        <f t="shared" si="16"/>
        <v>34532.201999999997</v>
      </c>
      <c r="AJ35" s="2">
        <v>0.6</v>
      </c>
      <c r="AK35" s="108">
        <v>29594.2</v>
      </c>
      <c r="AL35" s="13">
        <f t="shared" si="17"/>
        <v>0.51420178765315927</v>
      </c>
      <c r="AM35" s="108">
        <v>37806.339999999997</v>
      </c>
      <c r="AN35" s="1">
        <f t="shared" si="18"/>
        <v>22683.803999999996</v>
      </c>
      <c r="AO35" s="2">
        <v>0.6</v>
      </c>
      <c r="AP35" s="108">
        <v>19444.21</v>
      </c>
      <c r="AQ35" s="13">
        <f t="shared" si="19"/>
        <v>0.51431082723162314</v>
      </c>
      <c r="AR35" s="160">
        <v>83202.28</v>
      </c>
      <c r="AS35" s="1">
        <f t="shared" si="20"/>
        <v>62401.71</v>
      </c>
      <c r="AT35" s="2">
        <v>0.75</v>
      </c>
      <c r="AU35" s="108">
        <v>22482.32</v>
      </c>
      <c r="AV35" s="13">
        <f t="shared" si="21"/>
        <v>0.27021278743803656</v>
      </c>
      <c r="AW35" s="160">
        <v>77458.429999999993</v>
      </c>
      <c r="AX35" s="1">
        <f t="shared" si="22"/>
        <v>58093.822499999995</v>
      </c>
      <c r="AY35" s="2">
        <v>0.75</v>
      </c>
      <c r="AZ35" s="108">
        <v>7200.29</v>
      </c>
      <c r="BA35" s="60">
        <f t="shared" si="23"/>
        <v>9.2956828585345722E-2</v>
      </c>
      <c r="BB35" s="160">
        <v>50607.62</v>
      </c>
      <c r="BC35" s="1">
        <f t="shared" si="24"/>
        <v>0</v>
      </c>
      <c r="BD35" s="2">
        <v>0</v>
      </c>
      <c r="BE35" s="108">
        <v>11573.06</v>
      </c>
      <c r="BF35" s="17">
        <f t="shared" si="25"/>
        <v>0.22868216288377125</v>
      </c>
      <c r="BG35" s="160">
        <v>19479.27</v>
      </c>
      <c r="BH35" s="1">
        <f t="shared" si="26"/>
        <v>0</v>
      </c>
      <c r="BI35" s="2">
        <v>0</v>
      </c>
      <c r="BJ35" s="115"/>
      <c r="BK35" s="60"/>
      <c r="BL35" s="160">
        <v>24564.61</v>
      </c>
      <c r="BM35" s="1">
        <f t="shared" si="28"/>
        <v>18423.4575</v>
      </c>
      <c r="BN35" s="2">
        <v>0.75</v>
      </c>
      <c r="BO35" s="115"/>
      <c r="BP35" s="60"/>
      <c r="BQ35" s="160">
        <v>9465.1200000000008</v>
      </c>
      <c r="BR35" s="1">
        <f t="shared" si="30"/>
        <v>33127.920000000006</v>
      </c>
      <c r="BS35" s="57">
        <v>3.5</v>
      </c>
      <c r="BT35" s="115"/>
      <c r="BU35" s="16"/>
      <c r="BV35" s="160"/>
      <c r="BW35" s="1">
        <f t="shared" si="32"/>
        <v>0</v>
      </c>
      <c r="BX35" s="57">
        <v>3.5</v>
      </c>
      <c r="BZ35" s="14"/>
      <c r="CA35" s="160"/>
      <c r="CB35" s="1">
        <f t="shared" si="34"/>
        <v>0</v>
      </c>
      <c r="CC35" s="57">
        <v>5</v>
      </c>
      <c r="CD35" s="115"/>
      <c r="CE35" s="16"/>
      <c r="CF35" s="160"/>
      <c r="CG35" s="1">
        <f t="shared" si="36"/>
        <v>0</v>
      </c>
      <c r="CH35" s="57">
        <v>3</v>
      </c>
      <c r="CI35" s="115"/>
      <c r="CJ35" s="18" t="e">
        <f t="shared" si="37"/>
        <v>#DIV/0!</v>
      </c>
      <c r="CK35" s="160"/>
      <c r="CL35" s="1">
        <f t="shared" si="38"/>
        <v>0</v>
      </c>
      <c r="CM35" s="57">
        <v>6.5</v>
      </c>
      <c r="CN35" s="115"/>
      <c r="CO35" s="16"/>
      <c r="CP35" s="160"/>
      <c r="CQ35" s="1">
        <f t="shared" si="108"/>
        <v>0</v>
      </c>
      <c r="CR35" s="57">
        <v>6.5</v>
      </c>
      <c r="CS35" s="80"/>
      <c r="CT35" s="16"/>
      <c r="CU35" s="160"/>
      <c r="CV35" s="1">
        <f t="shared" si="109"/>
        <v>0</v>
      </c>
      <c r="CW35" s="57">
        <v>6.5</v>
      </c>
      <c r="CX35" s="128"/>
      <c r="CY35" s="130"/>
      <c r="CZ35" s="160">
        <v>6318.03</v>
      </c>
      <c r="DA35" s="1">
        <f t="shared" si="110"/>
        <v>41067.195</v>
      </c>
      <c r="DB35" s="57">
        <v>6.5</v>
      </c>
      <c r="DC35" s="128"/>
      <c r="DD35" s="18"/>
      <c r="DE35" s="160">
        <v>10434.74</v>
      </c>
      <c r="DF35" s="1">
        <f t="shared" si="111"/>
        <v>46956.33</v>
      </c>
      <c r="DG35" s="57">
        <v>4.5</v>
      </c>
      <c r="DH35" s="116"/>
      <c r="DI35" s="16">
        <f t="shared" si="47"/>
        <v>0</v>
      </c>
      <c r="DJ35" s="160">
        <v>13222.63</v>
      </c>
      <c r="DK35" s="1">
        <f t="shared" si="112"/>
        <v>39667.89</v>
      </c>
      <c r="DL35" s="57">
        <v>3</v>
      </c>
      <c r="DM35" s="88"/>
      <c r="DN35" s="16"/>
      <c r="DO35" s="160">
        <v>21826.560000000001</v>
      </c>
      <c r="DP35" s="1">
        <f t="shared" si="113"/>
        <v>54566.400000000001</v>
      </c>
      <c r="DQ35" s="57">
        <v>2.5</v>
      </c>
      <c r="DR35" s="88"/>
      <c r="DS35" s="16">
        <f t="shared" si="50"/>
        <v>0</v>
      </c>
      <c r="DT35" s="160">
        <v>23677.03</v>
      </c>
      <c r="DU35" s="1">
        <f t="shared" si="114"/>
        <v>59192.574999999997</v>
      </c>
      <c r="DV35" s="57">
        <v>2.5</v>
      </c>
      <c r="DW35" s="88"/>
      <c r="DX35" s="16"/>
      <c r="DY35" s="160">
        <v>24864.16</v>
      </c>
      <c r="DZ35" s="1">
        <f t="shared" si="115"/>
        <v>62160.4</v>
      </c>
      <c r="EA35" s="57">
        <v>2.5</v>
      </c>
      <c r="EB35" s="232"/>
      <c r="EC35" s="18">
        <f t="shared" si="53"/>
        <v>0</v>
      </c>
      <c r="ED35" s="160">
        <v>23405.45</v>
      </c>
      <c r="EE35" s="1">
        <f t="shared" si="116"/>
        <v>46810.9</v>
      </c>
      <c r="EF35" s="57">
        <v>2</v>
      </c>
      <c r="EG35" s="232"/>
      <c r="EH35" s="16"/>
      <c r="EI35" s="160">
        <v>24358.71</v>
      </c>
      <c r="EJ35" s="1">
        <f t="shared" si="117"/>
        <v>43845.678</v>
      </c>
      <c r="EK35" s="57">
        <v>1.8</v>
      </c>
      <c r="EL35" s="232"/>
      <c r="EM35" s="16"/>
      <c r="EN35" s="160">
        <v>25670.17</v>
      </c>
      <c r="EO35" s="1">
        <f t="shared" si="118"/>
        <v>46206.305999999997</v>
      </c>
      <c r="EP35" s="57">
        <v>1.8</v>
      </c>
      <c r="EQ35" s="232"/>
      <c r="ER35" s="16">
        <f t="shared" si="59"/>
        <v>0</v>
      </c>
      <c r="ES35" s="160">
        <v>20067.439999999999</v>
      </c>
      <c r="ET35" s="1">
        <f t="shared" si="119"/>
        <v>36121.392</v>
      </c>
      <c r="EU35" s="57">
        <v>1.8</v>
      </c>
      <c r="EV35" s="232"/>
      <c r="EW35" s="18"/>
      <c r="EX35" s="160">
        <v>19880.740000000002</v>
      </c>
      <c r="EY35" s="1">
        <f t="shared" si="120"/>
        <v>35785.332000000002</v>
      </c>
      <c r="EZ35" s="57">
        <v>1.8</v>
      </c>
      <c r="FA35" s="232"/>
      <c r="FB35" s="32"/>
      <c r="FC35" s="160">
        <v>22294.68</v>
      </c>
      <c r="FD35" s="1">
        <f t="shared" si="121"/>
        <v>40130.423999999999</v>
      </c>
      <c r="FE35" s="57">
        <v>1.8</v>
      </c>
      <c r="FF35" s="232"/>
      <c r="FG35" s="14">
        <f t="shared" si="64"/>
        <v>0</v>
      </c>
      <c r="FH35" s="160">
        <v>27593.24</v>
      </c>
      <c r="FI35" s="1">
        <f t="shared" si="122"/>
        <v>49667.832000000002</v>
      </c>
      <c r="FJ35" s="57">
        <v>1.8</v>
      </c>
      <c r="FK35" s="232"/>
      <c r="FL35" s="234"/>
      <c r="FM35" s="160">
        <v>21489.63</v>
      </c>
      <c r="FN35" s="1">
        <f t="shared" si="123"/>
        <v>38681.334000000003</v>
      </c>
      <c r="FO35" s="57">
        <v>1.8</v>
      </c>
      <c r="FP35" s="232"/>
      <c r="FQ35" s="13"/>
      <c r="FR35" s="160">
        <v>19242.14</v>
      </c>
      <c r="FS35" s="1">
        <f t="shared" si="124"/>
        <v>30017.738399999998</v>
      </c>
      <c r="FT35" s="57">
        <v>1.56</v>
      </c>
      <c r="FU35" s="88"/>
      <c r="FV35" s="31">
        <f t="shared" si="70"/>
        <v>0</v>
      </c>
      <c r="FW35" s="160">
        <v>22124.61</v>
      </c>
      <c r="FX35" s="1">
        <f t="shared" si="125"/>
        <v>34514.391600000003</v>
      </c>
      <c r="FY35" s="57">
        <v>1.56</v>
      </c>
      <c r="FZ35" s="88"/>
      <c r="GA35" s="14">
        <f t="shared" si="2"/>
        <v>0</v>
      </c>
      <c r="GB35" s="160">
        <v>25065.17</v>
      </c>
      <c r="GC35" s="1">
        <f t="shared" si="126"/>
        <v>39101.665199999996</v>
      </c>
      <c r="GD35" s="57">
        <v>1.56</v>
      </c>
      <c r="GE35" s="88"/>
      <c r="GF35" s="32">
        <f t="shared" si="73"/>
        <v>0</v>
      </c>
      <c r="GG35" s="160">
        <v>22038.22</v>
      </c>
      <c r="GH35" s="1">
        <f t="shared" si="127"/>
        <v>34379.623200000002</v>
      </c>
      <c r="GI35" s="57">
        <v>1.56</v>
      </c>
      <c r="GJ35" s="108"/>
      <c r="GK35" s="32">
        <f t="shared" si="75"/>
        <v>0</v>
      </c>
      <c r="GL35" s="160">
        <v>9722.98</v>
      </c>
      <c r="GM35" s="1">
        <f t="shared" si="128"/>
        <v>15167.8488</v>
      </c>
      <c r="GN35" s="57">
        <v>1.56</v>
      </c>
      <c r="GO35" s="108"/>
      <c r="GP35" s="13"/>
      <c r="GQ35" s="160">
        <v>19138.98</v>
      </c>
      <c r="GR35" s="1">
        <f t="shared" si="129"/>
        <v>29856.808799999999</v>
      </c>
      <c r="GS35" s="57">
        <v>1.56</v>
      </c>
      <c r="GT35" s="108"/>
      <c r="GU35" s="32">
        <f t="shared" si="79"/>
        <v>0</v>
      </c>
      <c r="GV35" s="160">
        <v>7429.13</v>
      </c>
      <c r="GW35" s="1">
        <f t="shared" si="130"/>
        <v>14858.26</v>
      </c>
      <c r="GX35" s="57">
        <v>2</v>
      </c>
      <c r="GY35" s="97"/>
      <c r="GZ35" s="32"/>
      <c r="HA35" s="357"/>
      <c r="HB35" s="1">
        <f t="shared" si="131"/>
        <v>0</v>
      </c>
      <c r="HC35" s="57">
        <v>3</v>
      </c>
      <c r="HD35" s="97"/>
      <c r="HE35" s="32"/>
      <c r="HG35" s="1">
        <f t="shared" si="132"/>
        <v>0</v>
      </c>
      <c r="HH35" s="57">
        <v>5</v>
      </c>
      <c r="HI35" s="97"/>
      <c r="HJ35" s="13"/>
      <c r="HL35" s="1">
        <f t="shared" si="133"/>
        <v>0</v>
      </c>
      <c r="HM35" s="57">
        <v>5.5</v>
      </c>
      <c r="HN35" s="96"/>
      <c r="HO35" s="14"/>
      <c r="HQ35" s="1">
        <f t="shared" si="134"/>
        <v>0</v>
      </c>
      <c r="HR35" s="57">
        <v>5</v>
      </c>
      <c r="HS35" s="81"/>
      <c r="HT35" s="14"/>
      <c r="HV35" s="1">
        <f t="shared" si="135"/>
        <v>0</v>
      </c>
      <c r="HW35" s="57">
        <v>3</v>
      </c>
      <c r="HX35" s="96"/>
      <c r="HY35" s="14"/>
      <c r="IA35" s="1">
        <f t="shared" si="136"/>
        <v>0</v>
      </c>
      <c r="IB35" s="57">
        <v>3</v>
      </c>
      <c r="IC35" s="96"/>
      <c r="ID35" s="14"/>
      <c r="IF35" s="1">
        <f t="shared" si="137"/>
        <v>0</v>
      </c>
      <c r="IG35" s="57">
        <v>1.5</v>
      </c>
      <c r="IH35" s="88"/>
      <c r="II35" s="32" t="e">
        <f t="shared" si="93"/>
        <v>#DIV/0!</v>
      </c>
      <c r="IK35" s="1">
        <f t="shared" si="138"/>
        <v>0</v>
      </c>
      <c r="IL35" s="57">
        <v>1.5</v>
      </c>
      <c r="IM35" s="88"/>
      <c r="IN35" s="32" t="e">
        <f t="shared" si="95"/>
        <v>#DIV/0!</v>
      </c>
      <c r="IP35" s="1">
        <f t="shared" si="139"/>
        <v>0</v>
      </c>
      <c r="IQ35" s="57">
        <v>1.5</v>
      </c>
      <c r="IR35" s="88"/>
      <c r="IS35" s="32" t="e">
        <f t="shared" si="97"/>
        <v>#DIV/0!</v>
      </c>
      <c r="IT35" s="108">
        <v>103309.87</v>
      </c>
      <c r="IU35" s="1">
        <f t="shared" si="140"/>
        <v>154964.80499999999</v>
      </c>
      <c r="IV35" s="57">
        <v>1.5</v>
      </c>
      <c r="IW35" s="88"/>
      <c r="IX35" s="32">
        <f t="shared" si="99"/>
        <v>0</v>
      </c>
      <c r="IY35" s="108">
        <v>42824.51</v>
      </c>
      <c r="IZ35" s="1">
        <f t="shared" si="141"/>
        <v>64236.764999999999</v>
      </c>
      <c r="JA35" s="57">
        <v>1.5</v>
      </c>
      <c r="JB35" s="88"/>
      <c r="JC35" s="14">
        <f t="shared" si="101"/>
        <v>0</v>
      </c>
      <c r="JD35" s="73">
        <f t="shared" si="102"/>
        <v>612238.38</v>
      </c>
      <c r="JE35" s="73">
        <f t="shared" si="103"/>
        <v>245221.13000000003</v>
      </c>
      <c r="JF35" s="75">
        <f t="shared" si="104"/>
        <v>-367017.25</v>
      </c>
      <c r="JG35" s="11">
        <f t="shared" si="105"/>
        <v>0.40053210973150694</v>
      </c>
    </row>
    <row r="36" spans="3:267" ht="16.5">
      <c r="C36" s="98" t="s">
        <v>37</v>
      </c>
      <c r="D36" s="165">
        <v>57213.93</v>
      </c>
      <c r="E36" s="37">
        <f t="shared" si="4"/>
        <v>34328.358</v>
      </c>
      <c r="F36" s="2">
        <v>0.6</v>
      </c>
      <c r="G36" s="108">
        <v>28050.47</v>
      </c>
      <c r="H36" s="171">
        <f t="shared" si="5"/>
        <v>0.49027343515818617</v>
      </c>
      <c r="I36" s="170">
        <v>54723.56</v>
      </c>
      <c r="J36" s="37">
        <f t="shared" si="6"/>
        <v>32834.135999999999</v>
      </c>
      <c r="K36" s="2">
        <v>0.6</v>
      </c>
      <c r="L36" s="108">
        <v>31404.59</v>
      </c>
      <c r="M36" s="14">
        <f t="shared" si="7"/>
        <v>0.57387695537351735</v>
      </c>
      <c r="N36" s="165">
        <v>51169.47</v>
      </c>
      <c r="O36" s="37">
        <f t="shared" si="8"/>
        <v>30701.682000000001</v>
      </c>
      <c r="P36" s="2">
        <v>0.6</v>
      </c>
      <c r="Q36" s="108">
        <v>32848.22</v>
      </c>
      <c r="R36" s="13">
        <f t="shared" si="9"/>
        <v>0.6419495843908487</v>
      </c>
      <c r="S36" s="160">
        <v>55604.800000000003</v>
      </c>
      <c r="T36" s="37">
        <f t="shared" si="10"/>
        <v>37811.264000000003</v>
      </c>
      <c r="U36" s="2">
        <v>0.68</v>
      </c>
      <c r="V36" s="108">
        <v>34623.660000000003</v>
      </c>
      <c r="W36" s="13">
        <f t="shared" si="11"/>
        <v>0.62267394181797253</v>
      </c>
      <c r="X36" s="108">
        <v>74817</v>
      </c>
      <c r="Y36" s="37">
        <f t="shared" si="12"/>
        <v>48631.05</v>
      </c>
      <c r="Z36" s="2">
        <v>0.65</v>
      </c>
      <c r="AA36" s="108">
        <v>35727.86</v>
      </c>
      <c r="AB36" s="13">
        <f t="shared" si="13"/>
        <v>0.47753665610756912</v>
      </c>
      <c r="AC36" s="108">
        <v>177921.4</v>
      </c>
      <c r="AD36" s="37">
        <f t="shared" si="14"/>
        <v>106752.84</v>
      </c>
      <c r="AE36" s="2">
        <v>0.6</v>
      </c>
      <c r="AF36" s="108">
        <v>45525.77</v>
      </c>
      <c r="AG36" s="13">
        <f t="shared" si="15"/>
        <v>0.25587574063603363</v>
      </c>
      <c r="AH36" s="108">
        <v>104297.59</v>
      </c>
      <c r="AI36" s="37">
        <f t="shared" si="16"/>
        <v>62578.553999999996</v>
      </c>
      <c r="AJ36" s="2">
        <v>0.6</v>
      </c>
      <c r="AK36" s="108">
        <v>24883.99</v>
      </c>
      <c r="AL36" s="13">
        <f t="shared" si="17"/>
        <v>0.23858643330109547</v>
      </c>
      <c r="AM36" s="108">
        <v>57240.24</v>
      </c>
      <c r="AN36" s="37">
        <f t="shared" si="18"/>
        <v>34344.144</v>
      </c>
      <c r="AO36" s="2">
        <v>0.6</v>
      </c>
      <c r="AP36" s="108">
        <v>32770.76</v>
      </c>
      <c r="AQ36" s="13">
        <f t="shared" si="19"/>
        <v>0.57251262398620273</v>
      </c>
      <c r="AR36" s="160">
        <v>93922.12</v>
      </c>
      <c r="AS36" s="1">
        <f t="shared" si="20"/>
        <v>70441.59</v>
      </c>
      <c r="AT36" s="2">
        <v>0.75</v>
      </c>
      <c r="AU36" s="108">
        <v>40356.57</v>
      </c>
      <c r="AV36" s="13">
        <f t="shared" si="21"/>
        <v>0.42968120821804279</v>
      </c>
      <c r="AW36" s="160">
        <v>105242.3</v>
      </c>
      <c r="AX36" s="1">
        <f t="shared" si="22"/>
        <v>78931.725000000006</v>
      </c>
      <c r="AY36" s="2">
        <v>0.75</v>
      </c>
      <c r="AZ36" s="108">
        <v>43803.75</v>
      </c>
      <c r="BA36" s="60">
        <f t="shared" si="23"/>
        <v>0.41621809861624082</v>
      </c>
      <c r="BB36" s="160">
        <v>54922.46</v>
      </c>
      <c r="BC36" s="1">
        <f t="shared" si="24"/>
        <v>41191.845000000001</v>
      </c>
      <c r="BD36" s="2">
        <v>0.75</v>
      </c>
      <c r="BE36" s="108">
        <v>41191.22</v>
      </c>
      <c r="BF36" s="17">
        <f t="shared" si="25"/>
        <v>0.74998862032035718</v>
      </c>
      <c r="BG36" s="160">
        <v>25860.42</v>
      </c>
      <c r="BH36" s="1">
        <f t="shared" si="26"/>
        <v>19395.314999999999</v>
      </c>
      <c r="BI36" s="2">
        <v>0.75</v>
      </c>
      <c r="BJ36" s="115"/>
      <c r="BK36" s="62"/>
      <c r="BL36" s="160">
        <v>35799.9</v>
      </c>
      <c r="BM36" s="1">
        <f t="shared" si="28"/>
        <v>26849.925000000003</v>
      </c>
      <c r="BN36" s="2">
        <v>0.75</v>
      </c>
      <c r="BO36" s="230"/>
      <c r="BP36" s="62"/>
      <c r="BQ36" s="160">
        <v>17767.009999999998</v>
      </c>
      <c r="BR36" s="1">
        <f t="shared" si="30"/>
        <v>62184.534999999996</v>
      </c>
      <c r="BS36" s="57">
        <v>3.5</v>
      </c>
      <c r="BT36" s="115"/>
      <c r="BU36" s="100"/>
      <c r="BV36" s="160"/>
      <c r="BW36" s="37">
        <f t="shared" si="32"/>
        <v>0</v>
      </c>
      <c r="BX36" s="57">
        <v>3.5</v>
      </c>
      <c r="BZ36" s="61"/>
      <c r="CA36" s="160"/>
      <c r="CB36" s="37">
        <f t="shared" si="34"/>
        <v>0</v>
      </c>
      <c r="CC36" s="57">
        <v>5</v>
      </c>
      <c r="CD36" s="115"/>
      <c r="CE36" s="100"/>
      <c r="CF36" s="160"/>
      <c r="CG36" s="37">
        <f t="shared" si="36"/>
        <v>0</v>
      </c>
      <c r="CH36" s="57">
        <v>3</v>
      </c>
      <c r="CI36" s="115"/>
      <c r="CJ36" s="101"/>
      <c r="CK36" s="160"/>
      <c r="CL36" s="37">
        <f t="shared" si="38"/>
        <v>0</v>
      </c>
      <c r="CM36" s="57">
        <v>6.5</v>
      </c>
      <c r="CN36" s="115"/>
      <c r="CO36" s="100"/>
      <c r="CP36" s="160"/>
      <c r="CQ36" s="37">
        <f t="shared" si="108"/>
        <v>0</v>
      </c>
      <c r="CR36" s="57">
        <v>6.5</v>
      </c>
      <c r="CS36" s="99"/>
      <c r="CT36" s="100"/>
      <c r="CU36" s="160"/>
      <c r="CV36" s="37">
        <f t="shared" si="109"/>
        <v>0</v>
      </c>
      <c r="CW36" s="57">
        <v>6.5</v>
      </c>
      <c r="CX36" s="128"/>
      <c r="CY36" s="131"/>
      <c r="CZ36" s="160"/>
      <c r="DA36" s="37">
        <f t="shared" si="110"/>
        <v>0</v>
      </c>
      <c r="DB36" s="57">
        <v>6.5</v>
      </c>
      <c r="DC36" s="128"/>
      <c r="DD36" s="101"/>
      <c r="DE36" s="357"/>
      <c r="DF36" s="37">
        <f t="shared" si="111"/>
        <v>0</v>
      </c>
      <c r="DG36" s="57">
        <v>4.5</v>
      </c>
      <c r="DH36" s="128"/>
      <c r="DI36" s="16" t="e">
        <f t="shared" si="47"/>
        <v>#DIV/0!</v>
      </c>
      <c r="DJ36" s="160">
        <v>43710.07</v>
      </c>
      <c r="DK36" s="37">
        <f t="shared" si="112"/>
        <v>131130.21</v>
      </c>
      <c r="DL36" s="57">
        <v>3</v>
      </c>
      <c r="DM36" s="88"/>
      <c r="DN36" s="100"/>
      <c r="DO36" s="160">
        <v>45234.52</v>
      </c>
      <c r="DP36" s="37">
        <f t="shared" si="113"/>
        <v>113086.29999999999</v>
      </c>
      <c r="DQ36" s="57">
        <v>2.5</v>
      </c>
      <c r="DR36" s="88"/>
      <c r="DS36" s="16"/>
      <c r="DT36" s="160">
        <v>40501.81</v>
      </c>
      <c r="DU36" s="37">
        <f t="shared" si="114"/>
        <v>101254.52499999999</v>
      </c>
      <c r="DV36" s="57">
        <v>2.5</v>
      </c>
      <c r="DW36" s="88"/>
      <c r="DX36" s="100"/>
      <c r="DY36" s="160">
        <v>39408.480000000003</v>
      </c>
      <c r="DZ36" s="37">
        <f t="shared" si="115"/>
        <v>98521.200000000012</v>
      </c>
      <c r="EA36" s="57">
        <v>2.5</v>
      </c>
      <c r="EB36" s="232"/>
      <c r="EC36" s="18"/>
      <c r="ED36" s="160">
        <v>29037.7</v>
      </c>
      <c r="EE36" s="37">
        <f t="shared" si="116"/>
        <v>58075.4</v>
      </c>
      <c r="EF36" s="57">
        <v>2</v>
      </c>
      <c r="EG36" s="232"/>
      <c r="EH36" s="100"/>
      <c r="EI36" s="160">
        <v>34861.410000000003</v>
      </c>
      <c r="EJ36" s="37">
        <f t="shared" si="117"/>
        <v>62750.538000000008</v>
      </c>
      <c r="EK36" s="57">
        <v>1.8</v>
      </c>
      <c r="EL36" s="232"/>
      <c r="EM36" s="100"/>
      <c r="EN36" s="160">
        <v>31568.67</v>
      </c>
      <c r="EO36" s="37">
        <f t="shared" si="118"/>
        <v>56823.606</v>
      </c>
      <c r="EP36" s="57">
        <v>1.8</v>
      </c>
      <c r="EQ36" s="232"/>
      <c r="ER36" s="100"/>
      <c r="ES36" s="160">
        <v>32909.24</v>
      </c>
      <c r="ET36" s="37">
        <f t="shared" si="119"/>
        <v>59236.631999999998</v>
      </c>
      <c r="EU36" s="57">
        <v>1.8</v>
      </c>
      <c r="EV36" s="232"/>
      <c r="EW36" s="101"/>
      <c r="EX36" s="160">
        <v>45446.03</v>
      </c>
      <c r="EY36" s="37">
        <f t="shared" si="120"/>
        <v>81802.854000000007</v>
      </c>
      <c r="EZ36" s="57">
        <v>1.8</v>
      </c>
      <c r="FA36" s="232"/>
      <c r="FB36" s="48"/>
      <c r="FC36" s="160">
        <v>52450.97</v>
      </c>
      <c r="FD36" s="37">
        <f t="shared" si="121"/>
        <v>94411.745999999999</v>
      </c>
      <c r="FE36" s="57">
        <v>1.8</v>
      </c>
      <c r="FF36" s="232"/>
      <c r="FG36" s="14">
        <f t="shared" si="64"/>
        <v>0</v>
      </c>
      <c r="FH36" s="160">
        <v>59410.13</v>
      </c>
      <c r="FI36" s="37">
        <f t="shared" si="122"/>
        <v>106938.234</v>
      </c>
      <c r="FJ36" s="57">
        <v>1.8</v>
      </c>
      <c r="FK36" s="232"/>
      <c r="FL36" s="235"/>
      <c r="FM36" s="160">
        <v>55743.78</v>
      </c>
      <c r="FN36" s="37">
        <f t="shared" si="123"/>
        <v>100338.804</v>
      </c>
      <c r="FO36" s="57">
        <v>1.8</v>
      </c>
      <c r="FP36" s="232"/>
      <c r="FQ36" s="63"/>
      <c r="FR36" s="160">
        <v>50883.49</v>
      </c>
      <c r="FS36" s="37">
        <f t="shared" si="124"/>
        <v>79378.244399999996</v>
      </c>
      <c r="FT36" s="57">
        <v>1.56</v>
      </c>
      <c r="FU36" s="88"/>
      <c r="FV36" s="31">
        <f t="shared" si="70"/>
        <v>0</v>
      </c>
      <c r="FW36" s="160">
        <v>56058.3</v>
      </c>
      <c r="FX36" s="37">
        <f t="shared" si="125"/>
        <v>87450.948000000004</v>
      </c>
      <c r="FY36" s="57">
        <v>1.56</v>
      </c>
      <c r="FZ36" s="88"/>
      <c r="GA36" s="14">
        <f t="shared" si="2"/>
        <v>0</v>
      </c>
      <c r="GB36" s="160">
        <v>58034.98</v>
      </c>
      <c r="GC36" s="37">
        <f t="shared" si="126"/>
        <v>90534.568800000008</v>
      </c>
      <c r="GD36" s="57">
        <v>1.56</v>
      </c>
      <c r="GE36" s="88"/>
      <c r="GF36" s="32">
        <f t="shared" si="73"/>
        <v>0</v>
      </c>
      <c r="GG36" s="160">
        <v>49619.74</v>
      </c>
      <c r="GH36" s="37">
        <f t="shared" si="127"/>
        <v>77406.794399999999</v>
      </c>
      <c r="GI36" s="57">
        <v>1.56</v>
      </c>
      <c r="GJ36" s="108"/>
      <c r="GK36" s="32">
        <f t="shared" si="75"/>
        <v>0</v>
      </c>
      <c r="GL36" s="160">
        <v>55872.480000000003</v>
      </c>
      <c r="GM36" s="37">
        <f t="shared" si="128"/>
        <v>87161.068800000008</v>
      </c>
      <c r="GN36" s="57">
        <v>1.56</v>
      </c>
      <c r="GO36" s="108"/>
      <c r="GP36" s="63"/>
      <c r="GQ36" s="160">
        <v>44868.04</v>
      </c>
      <c r="GR36" s="37">
        <f t="shared" si="129"/>
        <v>69994.142399999997</v>
      </c>
      <c r="GS36" s="57">
        <v>1.56</v>
      </c>
      <c r="GT36" s="108"/>
      <c r="GU36" s="32">
        <f t="shared" si="79"/>
        <v>0</v>
      </c>
      <c r="GV36" s="160">
        <v>46074.13</v>
      </c>
      <c r="GW36" s="37">
        <f t="shared" si="130"/>
        <v>92148.26</v>
      </c>
      <c r="GX36" s="57">
        <v>2</v>
      </c>
      <c r="GY36" s="103"/>
      <c r="GZ36" s="48"/>
      <c r="HA36" s="160">
        <v>41914.559999999998</v>
      </c>
      <c r="HB36" s="37">
        <f t="shared" si="131"/>
        <v>125743.67999999999</v>
      </c>
      <c r="HC36" s="57">
        <v>3</v>
      </c>
      <c r="HD36" s="103"/>
      <c r="HE36" s="48"/>
      <c r="HF36" s="108">
        <v>44361.34</v>
      </c>
      <c r="HG36" s="37">
        <f t="shared" si="132"/>
        <v>221806.69999999998</v>
      </c>
      <c r="HH36" s="57">
        <v>5</v>
      </c>
      <c r="HI36" s="103"/>
      <c r="HJ36" s="63"/>
      <c r="HK36" s="108">
        <v>34041.24</v>
      </c>
      <c r="HL36" s="37">
        <f t="shared" si="133"/>
        <v>187226.81999999998</v>
      </c>
      <c r="HM36" s="57">
        <v>5.5</v>
      </c>
      <c r="HN36" s="102"/>
      <c r="HO36" s="61"/>
      <c r="HP36" s="108">
        <v>41567.39</v>
      </c>
      <c r="HQ36" s="37">
        <f t="shared" si="134"/>
        <v>207836.95</v>
      </c>
      <c r="HR36" s="57">
        <v>5</v>
      </c>
      <c r="HS36" s="104"/>
      <c r="HT36" s="61"/>
      <c r="HU36" s="108">
        <v>38987.72</v>
      </c>
      <c r="HV36" s="37">
        <f t="shared" si="135"/>
        <v>116963.16</v>
      </c>
      <c r="HW36" s="57">
        <v>3</v>
      </c>
      <c r="HX36" s="102"/>
      <c r="HY36" s="61"/>
      <c r="HZ36" s="108">
        <v>37854.51</v>
      </c>
      <c r="IA36" s="37">
        <f t="shared" si="136"/>
        <v>113563.53</v>
      </c>
      <c r="IB36" s="57">
        <v>3</v>
      </c>
      <c r="IC36" s="102"/>
      <c r="ID36" s="61"/>
      <c r="IE36" s="108">
        <v>42180.12</v>
      </c>
      <c r="IF36" s="37">
        <f t="shared" si="137"/>
        <v>63270.180000000008</v>
      </c>
      <c r="IG36" s="57">
        <v>1.5</v>
      </c>
      <c r="IH36" s="105"/>
      <c r="II36" s="48">
        <f t="shared" si="93"/>
        <v>0</v>
      </c>
      <c r="IJ36" s="108">
        <v>49136.25</v>
      </c>
      <c r="IK36" s="37">
        <f t="shared" si="138"/>
        <v>73704.375</v>
      </c>
      <c r="IL36" s="57">
        <v>1.5</v>
      </c>
      <c r="IM36" s="105"/>
      <c r="IN36" s="48">
        <f t="shared" si="95"/>
        <v>0</v>
      </c>
      <c r="IO36" s="108">
        <v>34627.480000000003</v>
      </c>
      <c r="IP36" s="37">
        <f t="shared" si="139"/>
        <v>51941.22</v>
      </c>
      <c r="IQ36" s="57">
        <v>1.5</v>
      </c>
      <c r="IR36" s="105"/>
      <c r="IS36" s="48">
        <f t="shared" si="97"/>
        <v>0</v>
      </c>
      <c r="IT36" s="108">
        <v>179719.2</v>
      </c>
      <c r="IU36" s="37">
        <f t="shared" si="140"/>
        <v>269578.80000000005</v>
      </c>
      <c r="IV36" s="57">
        <v>1.5</v>
      </c>
      <c r="IW36" s="105"/>
      <c r="IX36" s="48">
        <f t="shared" si="99"/>
        <v>0</v>
      </c>
      <c r="IY36" s="108">
        <v>71687.710000000006</v>
      </c>
      <c r="IZ36" s="37">
        <f t="shared" si="141"/>
        <v>107531.565</v>
      </c>
      <c r="JA36" s="57">
        <v>1.5</v>
      </c>
      <c r="JB36" s="105"/>
      <c r="JC36" s="61">
        <f t="shared" si="101"/>
        <v>0</v>
      </c>
      <c r="JD36" s="73">
        <f t="shared" si="102"/>
        <v>887074.87</v>
      </c>
      <c r="JE36" s="73">
        <f t="shared" si="103"/>
        <v>391186.86</v>
      </c>
      <c r="JF36" s="76">
        <f t="shared" si="104"/>
        <v>-495888.01</v>
      </c>
      <c r="JG36" s="11">
        <f t="shared" si="105"/>
        <v>0.44098516735120674</v>
      </c>
    </row>
    <row r="37" spans="3:267" ht="16.5">
      <c r="C37" s="121"/>
      <c r="D37" s="172"/>
      <c r="E37" s="29"/>
      <c r="F37" s="122"/>
      <c r="G37" s="108"/>
      <c r="H37" s="123"/>
      <c r="I37" s="172"/>
      <c r="J37" s="29"/>
      <c r="K37" s="122"/>
      <c r="L37" s="108"/>
      <c r="M37" s="124"/>
      <c r="N37" s="29"/>
      <c r="O37" s="29"/>
      <c r="P37" s="122"/>
      <c r="Q37" s="108"/>
      <c r="R37" s="124"/>
      <c r="S37" s="29"/>
      <c r="T37" s="29"/>
      <c r="U37" s="122"/>
      <c r="V37" s="108"/>
      <c r="W37" s="124"/>
      <c r="X37" s="172"/>
      <c r="Y37" s="29"/>
      <c r="Z37" s="122"/>
      <c r="AA37" s="108"/>
      <c r="AB37" s="122"/>
      <c r="AC37" s="172"/>
      <c r="AD37" s="29"/>
      <c r="AE37" s="122"/>
      <c r="AF37" s="108"/>
      <c r="AG37" s="122"/>
      <c r="AH37" s="172"/>
      <c r="AI37" s="29"/>
      <c r="AJ37" s="122"/>
      <c r="AK37" s="108"/>
      <c r="AL37" s="122"/>
      <c r="AM37" s="172"/>
      <c r="AN37" s="29"/>
      <c r="AO37" s="122"/>
      <c r="AP37" s="108"/>
      <c r="AQ37" s="124"/>
      <c r="AR37" s="172"/>
      <c r="AS37" s="29"/>
      <c r="AT37" s="122"/>
      <c r="AU37" s="108"/>
      <c r="AV37" s="124"/>
      <c r="AW37" s="172"/>
      <c r="AX37" s="29"/>
      <c r="AY37" s="122"/>
      <c r="AZ37" s="108"/>
      <c r="BA37" s="122"/>
      <c r="BB37" s="172"/>
      <c r="BC37" s="29"/>
      <c r="BD37" s="122"/>
      <c r="BE37" s="125"/>
      <c r="BF37" s="122"/>
      <c r="BG37" s="126"/>
      <c r="BH37" s="29"/>
      <c r="BI37" s="122"/>
      <c r="BJ37" s="125"/>
      <c r="BK37" s="122"/>
      <c r="BL37" s="126"/>
      <c r="BM37" s="29"/>
      <c r="BN37" s="122"/>
      <c r="BO37" s="172"/>
      <c r="BP37" s="122"/>
      <c r="BQ37" s="126"/>
      <c r="BR37" s="29"/>
      <c r="BS37" s="122"/>
      <c r="BT37" s="125"/>
      <c r="BU37" s="122"/>
      <c r="BV37" s="126"/>
      <c r="BW37" s="29"/>
      <c r="BX37" s="122"/>
      <c r="BY37" s="127"/>
      <c r="BZ37" s="124"/>
      <c r="CA37" s="126"/>
      <c r="CB37" s="29"/>
      <c r="CC37" s="122"/>
      <c r="CD37" s="125"/>
      <c r="CE37" s="122"/>
      <c r="CF37" s="172"/>
      <c r="CG37" s="29"/>
      <c r="CH37" s="122"/>
      <c r="CI37" s="125"/>
      <c r="CJ37" s="122"/>
      <c r="CK37" s="172"/>
      <c r="CL37" s="29"/>
      <c r="CM37" s="122"/>
      <c r="CN37" s="125"/>
      <c r="CO37" s="122"/>
      <c r="CP37" s="172"/>
      <c r="CQ37" s="29"/>
      <c r="CR37" s="122"/>
      <c r="CS37" s="172"/>
      <c r="CT37" s="122"/>
      <c r="CU37" s="172"/>
      <c r="CV37" s="29"/>
      <c r="CW37" s="122"/>
      <c r="CX37" s="128"/>
      <c r="CY37" s="122"/>
      <c r="CZ37" s="172"/>
      <c r="DA37" s="29"/>
      <c r="DB37" s="124"/>
      <c r="DC37" s="172"/>
      <c r="DD37" s="122"/>
      <c r="DE37" s="172"/>
      <c r="DF37" s="29"/>
      <c r="DG37" s="124"/>
      <c r="DH37" s="172"/>
      <c r="DI37" s="122"/>
      <c r="DJ37" s="172"/>
      <c r="DK37" s="29"/>
      <c r="DL37" s="124"/>
      <c r="DM37" s="172"/>
      <c r="DN37" s="122"/>
      <c r="DO37" s="173"/>
      <c r="DP37" s="29"/>
      <c r="DQ37" s="124"/>
      <c r="DR37" s="173"/>
      <c r="DS37" s="122"/>
      <c r="DT37" s="173"/>
      <c r="DU37" s="29"/>
      <c r="DV37" s="122"/>
      <c r="DW37" s="173"/>
      <c r="DX37" s="122"/>
      <c r="DY37" s="173"/>
      <c r="DZ37" s="29"/>
      <c r="EA37" s="122"/>
      <c r="EB37" s="173"/>
      <c r="EC37" s="122"/>
      <c r="ED37" s="173"/>
      <c r="EE37" s="29">
        <v>0</v>
      </c>
      <c r="EF37" s="122"/>
      <c r="EG37" s="173"/>
      <c r="EH37" s="122"/>
      <c r="EI37" s="173"/>
      <c r="EJ37" s="29">
        <v>0</v>
      </c>
      <c r="EK37" s="122"/>
      <c r="EL37" s="173"/>
      <c r="EM37" s="122"/>
      <c r="EN37" s="173"/>
      <c r="EO37" s="29">
        <v>0</v>
      </c>
      <c r="EP37" s="122"/>
      <c r="EQ37" s="173"/>
      <c r="ER37" s="122"/>
      <c r="ES37" s="173"/>
      <c r="ET37" s="29">
        <v>0</v>
      </c>
      <c r="EU37" s="122"/>
      <c r="EV37" s="173"/>
      <c r="EW37" s="122"/>
      <c r="EX37" s="173"/>
      <c r="EY37" s="29">
        <v>0</v>
      </c>
      <c r="EZ37" s="122"/>
      <c r="FA37" s="173"/>
      <c r="FB37" s="124"/>
      <c r="FC37" s="173"/>
      <c r="FD37" s="29">
        <v>0</v>
      </c>
      <c r="FE37" s="124"/>
      <c r="FF37" s="173"/>
      <c r="FG37" s="124"/>
      <c r="FH37" s="173"/>
      <c r="FI37" s="29">
        <v>0</v>
      </c>
      <c r="FJ37" s="124"/>
      <c r="FK37" s="233"/>
      <c r="FL37" s="124"/>
      <c r="FM37" s="173"/>
      <c r="FN37" s="29">
        <v>0</v>
      </c>
      <c r="FO37" s="124"/>
      <c r="FP37" s="173"/>
      <c r="FQ37" s="124"/>
      <c r="FR37" s="173"/>
      <c r="FS37" s="29">
        <v>0</v>
      </c>
      <c r="FT37" s="124"/>
      <c r="FU37" s="173"/>
      <c r="FV37" s="124"/>
      <c r="FW37" s="29"/>
      <c r="FX37" s="29">
        <v>0</v>
      </c>
      <c r="FY37" s="122"/>
      <c r="FZ37" s="96"/>
      <c r="GA37" s="124"/>
      <c r="GB37" s="29"/>
      <c r="GC37" s="29">
        <v>0</v>
      </c>
      <c r="GD37" s="124"/>
      <c r="GE37" s="96"/>
      <c r="GF37" s="124"/>
      <c r="GG37" s="29"/>
      <c r="GH37" s="29">
        <v>0</v>
      </c>
      <c r="GI37" s="124"/>
      <c r="GJ37" s="96"/>
      <c r="GK37" s="124"/>
      <c r="GL37" s="96"/>
      <c r="GM37" s="29">
        <v>0</v>
      </c>
      <c r="GN37" s="124"/>
      <c r="GO37" s="96"/>
      <c r="GP37" s="124"/>
      <c r="GQ37" s="96"/>
      <c r="GR37" s="29">
        <v>0</v>
      </c>
      <c r="GS37" s="124"/>
      <c r="GT37" s="96"/>
      <c r="GU37" s="124"/>
      <c r="GV37" s="96"/>
      <c r="GW37" s="29">
        <v>0</v>
      </c>
      <c r="GX37" s="122"/>
      <c r="GY37" s="96"/>
      <c r="GZ37" s="124"/>
      <c r="HA37" s="96"/>
      <c r="HB37" s="29">
        <v>0</v>
      </c>
      <c r="HC37" s="124"/>
      <c r="HD37" s="96"/>
      <c r="HE37" s="124"/>
      <c r="HF37" s="96"/>
      <c r="HG37" s="29">
        <v>0</v>
      </c>
      <c r="HH37" s="124"/>
      <c r="HI37" s="96"/>
      <c r="HJ37" s="124"/>
      <c r="HK37" s="96"/>
      <c r="HL37" s="29">
        <v>0</v>
      </c>
      <c r="HM37" s="124"/>
      <c r="HN37" s="96"/>
      <c r="HO37" s="124"/>
      <c r="HP37" s="96"/>
      <c r="HQ37" s="29">
        <v>0</v>
      </c>
      <c r="HR37" s="124"/>
      <c r="HS37" s="96"/>
      <c r="HT37" s="124"/>
      <c r="HU37" s="96"/>
      <c r="HV37" s="29">
        <v>0</v>
      </c>
      <c r="HW37" s="124"/>
      <c r="HX37" s="96"/>
      <c r="HY37" s="124"/>
      <c r="HZ37" s="96"/>
      <c r="IA37" s="29">
        <v>0</v>
      </c>
      <c r="IB37" s="124"/>
      <c r="IC37" s="96"/>
      <c r="ID37" s="124"/>
      <c r="IE37" s="108"/>
      <c r="IF37" s="29">
        <v>0</v>
      </c>
      <c r="IG37" s="124"/>
      <c r="IH37" s="108"/>
      <c r="II37" s="124"/>
      <c r="IJ37" s="108"/>
      <c r="IK37" s="29"/>
      <c r="IL37" s="124"/>
      <c r="IM37" s="108"/>
      <c r="IN37" s="124"/>
      <c r="IO37" s="108"/>
      <c r="IP37" s="29"/>
      <c r="IQ37" s="124"/>
      <c r="IR37" s="108"/>
      <c r="IS37" s="124"/>
      <c r="IT37" s="108"/>
      <c r="IU37" s="29"/>
      <c r="IV37" s="124"/>
      <c r="IW37" s="108"/>
      <c r="IX37" s="124"/>
      <c r="IY37" s="108"/>
      <c r="IZ37" s="29"/>
      <c r="JA37" s="124"/>
      <c r="JB37" s="108"/>
      <c r="JC37" s="124"/>
      <c r="JD37" s="73">
        <f t="shared" ref="JD37" si="142">D37+I37+N37+S37+X37+AC37+AH37+AM37+AR37+AW37+BB37+BG37+BL37+BQ37+BV37+CA37+CF37+CK37+CP37+CU37+CZ37+DE37+DJ37+DO37+DT37+DY37+ED37+EI37+EN37+ES37+EX37+FC37+FH37+FM37</f>
        <v>0</v>
      </c>
      <c r="JE37" s="76">
        <f t="shared" ref="JE37" si="143">G37+L37+Q37+V37+AA37+AF37+AK37+AP37+AU37+AZ37+BE37+BJ37+BO37+BT37+BY37+CD37+CI37+CN37+CS37+CX37+DC37+DH37+DM37+DR37+DW37+EB37+EG37+EL37+EQ37+EV37+FA37+FF37+FK37+FP37+FU37+FZ37+GE37+GJ37+GO37+GT37+GY37+HD37+HI37+HN37+HS37+HX37+IC37+IH37+IM37+IR37+IW37+JB37</f>
        <v>0</v>
      </c>
      <c r="JF37" s="76">
        <f t="shared" si="104"/>
        <v>0</v>
      </c>
      <c r="JG37" s="174"/>
    </row>
    <row r="38" spans="3:267">
      <c r="E38" s="12"/>
      <c r="H38" s="12"/>
      <c r="L38" s="12"/>
      <c r="Q38" s="12"/>
      <c r="V38" s="12"/>
      <c r="AP38" s="12"/>
      <c r="AU38" s="12"/>
      <c r="BY38" s="12"/>
      <c r="CX38" s="12"/>
      <c r="DW38" s="12"/>
      <c r="EX38" s="12"/>
      <c r="GE38" s="30"/>
      <c r="HM38" s="777"/>
      <c r="HR38" s="777"/>
    </row>
    <row r="39" spans="3:267">
      <c r="C39" s="84" t="s">
        <v>234</v>
      </c>
      <c r="D39" s="87">
        <f>SUM(D8:D26)</f>
        <v>1536340.73</v>
      </c>
      <c r="E39" s="87">
        <f>SUM(E8:E26)</f>
        <v>921804.43799999997</v>
      </c>
      <c r="F39" s="78">
        <f>E39/D39</f>
        <v>0.6</v>
      </c>
      <c r="G39" s="87">
        <f>SUM(G8:G26)</f>
        <v>1155598.1600000001</v>
      </c>
      <c r="H39" s="89">
        <f>G39/D39</f>
        <v>0.75217569737931778</v>
      </c>
      <c r="I39" s="87">
        <f>SUM(I8:I26)</f>
        <v>1458680.2399999998</v>
      </c>
      <c r="J39" s="87">
        <f>SUM(J8:J26)</f>
        <v>991595.48859999992</v>
      </c>
      <c r="K39" s="78">
        <f>J39/I39</f>
        <v>0.67978948463715394</v>
      </c>
      <c r="L39" s="87">
        <f>SUM(L8:L26)</f>
        <v>925508.04999999981</v>
      </c>
      <c r="M39" s="89">
        <f>L39/I39</f>
        <v>0.63448316129928517</v>
      </c>
      <c r="N39" s="87">
        <f>SUM(N8:N26)</f>
        <v>1417371.34</v>
      </c>
      <c r="O39" s="87">
        <f>SUM(O8:O26)</f>
        <v>1011331.2084999999</v>
      </c>
      <c r="P39" s="304">
        <f>O39/N39</f>
        <v>0.71352593350730509</v>
      </c>
      <c r="Q39" s="87">
        <f>SUM(Q8:Q26)</f>
        <v>975016.55999999994</v>
      </c>
      <c r="R39" s="304">
        <f>Q39/N39</f>
        <v>0.68790480834754275</v>
      </c>
      <c r="S39" s="87">
        <f>SUM(S8:S26)</f>
        <v>1353398.0299999998</v>
      </c>
      <c r="T39" s="87">
        <f>SUM(T8:T26)</f>
        <v>1061297.3110999998</v>
      </c>
      <c r="U39" s="78">
        <f>T39/S39</f>
        <v>0.78417234810072833</v>
      </c>
      <c r="V39" s="87">
        <f>SUM(V8:V26)</f>
        <v>1023206.3800000001</v>
      </c>
      <c r="W39" s="304">
        <f>V39/S39</f>
        <v>0.75602768536614484</v>
      </c>
      <c r="X39" s="87">
        <f>SUM(X8:X26)</f>
        <v>1411709.66</v>
      </c>
      <c r="Y39" s="87">
        <f>SUM(Y8:Y26)</f>
        <v>1185363.4715</v>
      </c>
      <c r="Z39" s="78">
        <f>Y39/X39</f>
        <v>0.83966519822496655</v>
      </c>
      <c r="AA39" s="87">
        <f>SUM(AA8:AA26)</f>
        <v>1175755.9900000002</v>
      </c>
      <c r="AB39" s="304">
        <f>AA39/X39</f>
        <v>0.83285963347449243</v>
      </c>
      <c r="AC39" s="87">
        <f>SUM(AC8:AC26)</f>
        <v>2155980.12</v>
      </c>
      <c r="AD39" s="87">
        <f>SUM(AD8:AD26)</f>
        <v>1981001.8622999999</v>
      </c>
      <c r="AE39" s="78">
        <f>AD39/AC39</f>
        <v>0.91884050503211501</v>
      </c>
      <c r="AF39" s="87">
        <f>SUM(AF8:AF26)</f>
        <v>1352029.56</v>
      </c>
      <c r="AG39" s="304">
        <f>AF39/AC39</f>
        <v>0.62710669150325926</v>
      </c>
      <c r="AH39" s="87">
        <f>SUM(AH8:AH26)</f>
        <v>1292665.2700000003</v>
      </c>
      <c r="AI39" s="87">
        <f>SUM(AI8:AI26)</f>
        <v>775599.16200000001</v>
      </c>
      <c r="AJ39" s="78">
        <f>AI39/AH39</f>
        <v>0.59999999999999987</v>
      </c>
      <c r="AK39" s="87">
        <f>SUM(AK8:AK26)</f>
        <v>978967.34000000008</v>
      </c>
      <c r="AL39" s="89">
        <f>AK39/AH39</f>
        <v>0.75732470169945842</v>
      </c>
      <c r="AM39" s="87">
        <f>SUM(AM8:AM26)</f>
        <v>1317602.06</v>
      </c>
      <c r="AN39" s="87">
        <f>SUM(AN8:AN26)</f>
        <v>790561.23600000003</v>
      </c>
      <c r="AO39" s="78">
        <f>AN39/AM39</f>
        <v>0.6</v>
      </c>
      <c r="AP39" s="87">
        <f>SUM(AP8:AP26)</f>
        <v>1099274.29</v>
      </c>
      <c r="AQ39" s="89">
        <f>AP39/AM39</f>
        <v>0.83429915857903258</v>
      </c>
      <c r="AR39" s="87">
        <f>SUM(AR8:AR26)</f>
        <v>1324962.4799999997</v>
      </c>
      <c r="AS39" s="87">
        <f>SUM(AS8:AS26)</f>
        <v>1036988.5349999999</v>
      </c>
      <c r="AT39" s="78">
        <f>AS39/AR39</f>
        <v>0.78265501903118051</v>
      </c>
      <c r="AU39" s="87">
        <f>SUM(AU8:AU26)</f>
        <v>1062978.1299999999</v>
      </c>
      <c r="AV39" s="89">
        <f>AU39/AR39</f>
        <v>0.80227036315775535</v>
      </c>
      <c r="AW39" s="87">
        <f>SUM(AW8:AW26)</f>
        <v>1398980.96</v>
      </c>
      <c r="AX39" s="87">
        <f>SUM(AX8:AX26)</f>
        <v>1095416.6325000001</v>
      </c>
      <c r="AY39" s="78">
        <f>AX39/AW39</f>
        <v>0.78301039386554627</v>
      </c>
      <c r="AZ39" s="87">
        <f>SUM(AZ8:AZ26)</f>
        <v>1080989.2999999998</v>
      </c>
      <c r="BA39" s="89">
        <f>AZ39/AW39</f>
        <v>0.77269764986651412</v>
      </c>
      <c r="BB39" s="87">
        <f>SUM(BB8:BB26)</f>
        <v>1091460.4599999997</v>
      </c>
      <c r="BC39" s="87">
        <f>SUM(BC8:BC26)</f>
        <v>779278.34199999995</v>
      </c>
      <c r="BD39" s="78">
        <f>BC39/BB39</f>
        <v>0.71397762040779755</v>
      </c>
      <c r="BE39" s="87">
        <f>SUM(BE8:BE26)</f>
        <v>1267350.5199999998</v>
      </c>
      <c r="BF39" s="89">
        <f>BE39/BB39</f>
        <v>1.161151105739552</v>
      </c>
      <c r="BG39" s="87">
        <f>SUM(BG8:BG26)</f>
        <v>734748.23</v>
      </c>
      <c r="BH39" s="87">
        <f>SUM(BH8:BH26)</f>
        <v>551061.17249999999</v>
      </c>
      <c r="BI39" s="78">
        <f>BH39/BG39</f>
        <v>0.75</v>
      </c>
      <c r="BJ39" s="87">
        <f>SUM(BJ8:BJ26)</f>
        <v>0</v>
      </c>
      <c r="BK39" s="89">
        <f>BJ39/BG39</f>
        <v>0</v>
      </c>
      <c r="BL39" s="87">
        <f>SUM(BL8:BL26)</f>
        <v>793578.9800000001</v>
      </c>
      <c r="BM39" s="87">
        <f>SUM(BM8:BM26)</f>
        <v>595184.23499999999</v>
      </c>
      <c r="BN39" s="78">
        <f>BM39/BL39</f>
        <v>0.74999999999999989</v>
      </c>
      <c r="BO39" s="87">
        <f>SUM(BO8:BO26)</f>
        <v>0</v>
      </c>
      <c r="BP39" s="89">
        <f>BO39/BL39</f>
        <v>0</v>
      </c>
      <c r="BQ39" s="87">
        <f>SUM(BQ8:BQ26)</f>
        <v>617952.88000000012</v>
      </c>
      <c r="BR39" s="87">
        <f>SUM(BR8:BR26)</f>
        <v>2162835.0799999996</v>
      </c>
      <c r="BS39" s="78">
        <f>BR39/BQ39</f>
        <v>3.4999999999999987</v>
      </c>
      <c r="BT39" s="87">
        <f>SUM(BT8:BT26)</f>
        <v>0</v>
      </c>
      <c r="BU39" s="89">
        <f>BT39/BQ39</f>
        <v>0</v>
      </c>
      <c r="BV39" s="87">
        <f>SUM(BV8:BV26)</f>
        <v>592353.01</v>
      </c>
      <c r="BW39" s="87">
        <f>SUM(BW8:BW26)</f>
        <v>2073235.5349999999</v>
      </c>
      <c r="BX39" s="78">
        <f>BW39/BV39</f>
        <v>3.5</v>
      </c>
      <c r="BY39" s="87">
        <f>SUM(BY8:BY26)</f>
        <v>0</v>
      </c>
      <c r="BZ39" s="89">
        <f>BY39/BV39</f>
        <v>0</v>
      </c>
      <c r="CA39" s="87">
        <f>SUM(CA8:CA26)</f>
        <v>410514.41000000003</v>
      </c>
      <c r="CB39" s="87">
        <f>SUM(CB8:CB26)</f>
        <v>2052572.05</v>
      </c>
      <c r="CC39" s="78">
        <f>CB39/CA39</f>
        <v>5</v>
      </c>
      <c r="CD39" s="87">
        <f>SUM(CD8:CD26)</f>
        <v>0</v>
      </c>
      <c r="CE39" s="89">
        <f>CD39/CA39</f>
        <v>0</v>
      </c>
      <c r="CF39" s="87">
        <f>SUM(CF8:CF26)</f>
        <v>790288.03999999992</v>
      </c>
      <c r="CG39" s="87">
        <f>SUM(CG8:CG26)</f>
        <v>2370864.12</v>
      </c>
      <c r="CH39" s="78">
        <f>CG39/CF39</f>
        <v>3.0000000000000004</v>
      </c>
      <c r="CI39" s="87">
        <f>SUM(CI8:CI26)</f>
        <v>0</v>
      </c>
      <c r="CJ39" s="89">
        <f>CI39/CF39</f>
        <v>0</v>
      </c>
      <c r="CK39" s="87">
        <f>SUM(CK8:CK26)</f>
        <v>49718.84</v>
      </c>
      <c r="CL39" s="87">
        <f>SUM(CL8:CL26)</f>
        <v>323172.45999999996</v>
      </c>
      <c r="CM39" s="78">
        <f>CL39/CK39</f>
        <v>6.5</v>
      </c>
      <c r="CN39" s="87">
        <f>SUM(CN8:CN26)</f>
        <v>0</v>
      </c>
      <c r="CO39" s="89">
        <f>CN39/CK39</f>
        <v>0</v>
      </c>
      <c r="CP39" s="87">
        <f>SUM(CP8:CP26)</f>
        <v>366902.83</v>
      </c>
      <c r="CQ39" s="87">
        <f>SUM(CQ8:CQ26)</f>
        <v>2384868.395</v>
      </c>
      <c r="CR39" s="78">
        <f>CQ39/CP39</f>
        <v>6.5</v>
      </c>
      <c r="CS39" s="87">
        <f>SUM(CS8:CS26)</f>
        <v>0</v>
      </c>
      <c r="CT39" s="89">
        <f>CS39/CP39</f>
        <v>0</v>
      </c>
      <c r="CU39" s="87">
        <f>SUM(CU8:CU26)</f>
        <v>424365.64000000013</v>
      </c>
      <c r="CV39" s="87">
        <f>SUM(CV8:CV26)</f>
        <v>2758376.6599999997</v>
      </c>
      <c r="CW39" s="78">
        <f>CV39/CU39</f>
        <v>6.4999999999999973</v>
      </c>
      <c r="CX39" s="87">
        <f>SUM(CX8:CX26)</f>
        <v>0</v>
      </c>
      <c r="CY39" s="89">
        <f>CX39/CU39</f>
        <v>0</v>
      </c>
      <c r="CZ39" s="87">
        <f>SUM(CZ8:CZ26)</f>
        <v>396235.10000000003</v>
      </c>
      <c r="DA39" s="87">
        <f>SUM(DA8:DA26)</f>
        <v>2575528.15</v>
      </c>
      <c r="DB39" s="78">
        <f>DA39/CZ39</f>
        <v>6.4999999999999991</v>
      </c>
      <c r="DC39" s="87">
        <f>SUM(DC8:DC26)</f>
        <v>0</v>
      </c>
      <c r="DD39" s="89">
        <f>DC39/CZ39</f>
        <v>0</v>
      </c>
      <c r="DE39" s="87">
        <f>SUM(DE8:DE26)</f>
        <v>551323.84</v>
      </c>
      <c r="DF39" s="87">
        <f>SUM(DF8:DF26)</f>
        <v>2480957.2799999998</v>
      </c>
      <c r="DG39" s="78">
        <f>DF39/DE39</f>
        <v>4.5</v>
      </c>
      <c r="DH39" s="87">
        <f>SUM(DH8:DH26)</f>
        <v>0</v>
      </c>
      <c r="DI39" s="89">
        <f>DH39/DE39</f>
        <v>0</v>
      </c>
      <c r="DJ39" s="87">
        <f>SUM(DJ8:DJ26)</f>
        <v>657976.98</v>
      </c>
      <c r="DK39" s="87">
        <f>SUM(DK8:DK26)</f>
        <v>1973930.9400000002</v>
      </c>
      <c r="DL39" s="78">
        <f>DK39/DJ39</f>
        <v>3.0000000000000004</v>
      </c>
      <c r="DM39" s="87">
        <f>SUM(DM8:DM26)</f>
        <v>0</v>
      </c>
      <c r="DN39" s="89">
        <f>DM39/DJ39</f>
        <v>0</v>
      </c>
      <c r="DO39" s="87">
        <f>SUM(DO8:DO26)</f>
        <v>924425.37</v>
      </c>
      <c r="DP39" s="87">
        <f>SUM(DP8:DP26)</f>
        <v>2311063.4249999998</v>
      </c>
      <c r="DQ39" s="78">
        <f>DP39/DO39</f>
        <v>2.5</v>
      </c>
      <c r="DR39" s="87">
        <f>SUM(DR8:DR26)</f>
        <v>0</v>
      </c>
      <c r="DS39" s="89">
        <f>DR39/DO39</f>
        <v>0</v>
      </c>
      <c r="DT39" s="87">
        <f>SUM(DT8:DT26)</f>
        <v>888957.1</v>
      </c>
      <c r="DU39" s="87">
        <f>SUM(DU8:DU26)</f>
        <v>2222392.75</v>
      </c>
      <c r="DV39" s="78">
        <f>DU39/DT39</f>
        <v>2.5</v>
      </c>
      <c r="DW39" s="87">
        <f>SUM(DW8:DW26)</f>
        <v>0</v>
      </c>
      <c r="DX39" s="89">
        <f>DW39/DT39</f>
        <v>0</v>
      </c>
      <c r="DY39" s="87">
        <f>SUM(DY8:DY26)</f>
        <v>1020380.7699999999</v>
      </c>
      <c r="DZ39" s="87">
        <f>SUM(DZ8:DZ26)</f>
        <v>2550951.9250000003</v>
      </c>
      <c r="EA39" s="78">
        <f>DZ39/DY39</f>
        <v>2.5000000000000004</v>
      </c>
      <c r="EB39" s="87">
        <f>SUM(EB8:EB26)</f>
        <v>0</v>
      </c>
      <c r="EC39" s="89">
        <f>EB39/DY39</f>
        <v>0</v>
      </c>
      <c r="ED39" s="87">
        <f>SUM(ED8:ED26)</f>
        <v>1077293.72</v>
      </c>
      <c r="EE39" s="87">
        <f>SUM(EE8:EE26)</f>
        <v>2154587.44</v>
      </c>
      <c r="EF39" s="78">
        <f>EE39/ED39</f>
        <v>2</v>
      </c>
      <c r="EG39" s="87">
        <f>SUM(EG8:EG26)</f>
        <v>0</v>
      </c>
      <c r="EH39" s="89">
        <f>EG39/ED39</f>
        <v>0</v>
      </c>
      <c r="EI39" s="87">
        <f>SUM(EI8:EI26)</f>
        <v>1213392.47</v>
      </c>
      <c r="EJ39" s="87">
        <f>SUM(EJ8:EJ26)</f>
        <v>2184106.4460000005</v>
      </c>
      <c r="EK39" s="78">
        <f>EJ39/EI39</f>
        <v>1.8000000000000005</v>
      </c>
      <c r="EL39" s="87">
        <f>SUM(EL8:EL26)</f>
        <v>0</v>
      </c>
      <c r="EM39" s="89">
        <f>EL39/EI39</f>
        <v>0</v>
      </c>
      <c r="EN39" s="87">
        <f>SUM(EN8:EN26)</f>
        <v>1057155.1600000001</v>
      </c>
      <c r="EO39" s="87">
        <f>SUM(EO8:EO26)</f>
        <v>1902879.2879999999</v>
      </c>
      <c r="EP39" s="78">
        <f>EO39/EN39</f>
        <v>1.7999999999999996</v>
      </c>
      <c r="EQ39" s="87">
        <f>SUM(EQ8:EQ26)</f>
        <v>0</v>
      </c>
      <c r="ER39" s="89">
        <f>EQ39/EN39</f>
        <v>0</v>
      </c>
      <c r="ES39" s="87">
        <f>SUM(ES8:ES26)</f>
        <v>1040322.5199999998</v>
      </c>
      <c r="ET39" s="87">
        <f>SUM(ET8:ET26)</f>
        <v>1872580.5359999998</v>
      </c>
      <c r="EU39" s="78">
        <f>ET39/ES39</f>
        <v>1.8000000000000003</v>
      </c>
      <c r="EV39" s="87">
        <f>SUM(EV8:EV26)</f>
        <v>0</v>
      </c>
      <c r="EW39" s="89">
        <f>EV39/ES39</f>
        <v>0</v>
      </c>
      <c r="EX39" s="87">
        <f>SUM(EX8:EX26)</f>
        <v>1155050.24</v>
      </c>
      <c r="EY39" s="87">
        <f>SUM(EY8:EY26)</f>
        <v>2079090.4319999998</v>
      </c>
      <c r="EZ39" s="78">
        <f>EY39/EX39</f>
        <v>1.7999999999999998</v>
      </c>
      <c r="FA39" s="87">
        <f>SUM(FA8:FA26)</f>
        <v>0</v>
      </c>
      <c r="FB39" s="133">
        <f>FA39/EX39</f>
        <v>0</v>
      </c>
      <c r="FC39" s="87">
        <f>SUM(FC8:FC26)</f>
        <v>1193741.4200000002</v>
      </c>
      <c r="FD39" s="87">
        <f>SUM(FD8:FD26)</f>
        <v>2148734.5560000003</v>
      </c>
      <c r="FE39" s="78">
        <f>FD39/FC39</f>
        <v>1.8</v>
      </c>
      <c r="FF39" s="87">
        <f>SUM(FF8:FF26)</f>
        <v>0</v>
      </c>
      <c r="FG39" s="141">
        <f>FF39/FC39</f>
        <v>0</v>
      </c>
      <c r="FH39" s="87">
        <f>SUM(FH8:FH26)</f>
        <v>1146839.3699999999</v>
      </c>
      <c r="FI39" s="87">
        <f>SUM(FI8:FI26)</f>
        <v>2064310.8660000004</v>
      </c>
      <c r="FJ39" s="78">
        <f>FI39/FH39</f>
        <v>1.8000000000000005</v>
      </c>
      <c r="FK39" s="87">
        <f>SUM(FK8:FK26)</f>
        <v>0</v>
      </c>
      <c r="FL39" s="141">
        <f>FK39/FH39</f>
        <v>0</v>
      </c>
      <c r="FM39" s="87">
        <f>SUM(FM8:FM26)</f>
        <v>1093189.7100000002</v>
      </c>
      <c r="FN39" s="87">
        <f>SUM(FN8:FN26)</f>
        <v>1967741.4780000004</v>
      </c>
      <c r="FO39" s="78">
        <f>FN39/FM39</f>
        <v>1.8</v>
      </c>
      <c r="FP39" s="87">
        <f>SUM(FP8:FP26)</f>
        <v>0</v>
      </c>
      <c r="FQ39" s="89">
        <f>FP39/FM39</f>
        <v>0</v>
      </c>
      <c r="FR39" s="87">
        <f>SUM(FR8:FR26)</f>
        <v>1215625.79</v>
      </c>
      <c r="FS39" s="87">
        <f>SUM(FS8:FS26)</f>
        <v>1896376.2324000003</v>
      </c>
      <c r="FT39" s="78">
        <f>FS39/FR39</f>
        <v>1.5600000000000003</v>
      </c>
      <c r="FU39" s="87">
        <f>SUM(FU8:FU26)</f>
        <v>0</v>
      </c>
      <c r="FV39" s="89">
        <f>FU39/FR39</f>
        <v>0</v>
      </c>
      <c r="FW39" s="87">
        <f>SUM(FW8:FW26)</f>
        <v>1175956.9100000001</v>
      </c>
      <c r="FX39" s="87">
        <f>SUM(FX8:FX26)</f>
        <v>1834492.7796</v>
      </c>
      <c r="FY39" s="78">
        <f>FX39/FW39</f>
        <v>1.5599999999999998</v>
      </c>
      <c r="FZ39" s="87">
        <f>SUM(FZ8:FZ26)</f>
        <v>0</v>
      </c>
      <c r="GA39" s="89">
        <f>FZ39/FW39</f>
        <v>0</v>
      </c>
      <c r="GB39" s="87">
        <f>SUM(GB8:GB26)</f>
        <v>1202228.3700000001</v>
      </c>
      <c r="GC39" s="87">
        <f>SUM(GC8:GC26)</f>
        <v>1875476.2571999999</v>
      </c>
      <c r="GD39" s="78">
        <f>GC39/GB39</f>
        <v>1.5599999999999998</v>
      </c>
      <c r="GE39" s="87">
        <f>SUM(GE8:GE26)</f>
        <v>0</v>
      </c>
      <c r="GF39" s="89">
        <f>GE39/GB39</f>
        <v>0</v>
      </c>
      <c r="GG39" s="87">
        <f>SUM(GG8:GG26)</f>
        <v>1060822.47</v>
      </c>
      <c r="GH39" s="87">
        <f>SUM(GH8:GH26)</f>
        <v>1654883.0532</v>
      </c>
      <c r="GI39" s="78">
        <f>GH39/GG39</f>
        <v>1.56</v>
      </c>
      <c r="GJ39" s="87">
        <f>SUM(GJ8:GJ26)</f>
        <v>0</v>
      </c>
      <c r="GK39" s="89">
        <f>GJ39/GG39</f>
        <v>0</v>
      </c>
      <c r="GL39" s="87">
        <f>SUM(GL8:GL26)</f>
        <v>1129450.02</v>
      </c>
      <c r="GM39" s="87">
        <f>SUM(GM8:GM26)</f>
        <v>1761942.0312000006</v>
      </c>
      <c r="GN39" s="78">
        <f>GM39/GL39</f>
        <v>1.5600000000000005</v>
      </c>
      <c r="GO39" s="87">
        <f>SUM(GO8:GO26)</f>
        <v>0</v>
      </c>
      <c r="GP39" s="89">
        <f>GO39/GL39</f>
        <v>0</v>
      </c>
      <c r="GQ39" s="87">
        <f>SUM(GQ8:GQ26)</f>
        <v>1136260.6500000001</v>
      </c>
      <c r="GR39" s="87">
        <f>SUM(GR8:GR26)</f>
        <v>1772566.6139999998</v>
      </c>
      <c r="GS39" s="78">
        <f>GR39/GQ39</f>
        <v>1.5599999999999996</v>
      </c>
      <c r="GT39" s="87">
        <f>SUM(GT8:GT26)</f>
        <v>0</v>
      </c>
      <c r="GU39" s="89">
        <f>GT39/GQ39</f>
        <v>0</v>
      </c>
      <c r="GV39" s="87">
        <f>SUM(GV8:GV26)</f>
        <v>1128478.8000000003</v>
      </c>
      <c r="GW39" s="87">
        <f>SUM(GW8:GW26)</f>
        <v>2256957.6000000006</v>
      </c>
      <c r="GX39" s="78">
        <f>GW39/GV39</f>
        <v>2</v>
      </c>
      <c r="GY39" s="87">
        <f>SUM(GY8:GY26)</f>
        <v>0</v>
      </c>
      <c r="GZ39" s="89">
        <f>GY39/GV39</f>
        <v>0</v>
      </c>
      <c r="HA39" s="87">
        <f>SUM(HA8:HA26)</f>
        <v>794145.06</v>
      </c>
      <c r="HB39" s="87">
        <f>SUM(HB8:HB26)</f>
        <v>2382435.1799999997</v>
      </c>
      <c r="HC39" s="78">
        <f>HB39/HA39</f>
        <v>2.9999999999999996</v>
      </c>
      <c r="HD39" s="87">
        <f>SUM(HD8:HD26)</f>
        <v>0</v>
      </c>
      <c r="HE39" s="89">
        <f>HD39/HA39</f>
        <v>0</v>
      </c>
      <c r="HF39" s="87">
        <f>SUM(HF8:HF26)</f>
        <v>548412.8600000001</v>
      </c>
      <c r="HG39" s="87">
        <f>SUM(HG8:HG26)</f>
        <v>2689396.6300000008</v>
      </c>
      <c r="HH39" s="78">
        <f>HG39/HF39</f>
        <v>4.9039634665022263</v>
      </c>
      <c r="HI39" s="87">
        <f>SUM(HI8:HI26)</f>
        <v>0</v>
      </c>
      <c r="HJ39" s="89">
        <f>HI39/HF39</f>
        <v>0</v>
      </c>
      <c r="HK39" s="87">
        <f>SUM(HK8:HK26)</f>
        <v>317479.2</v>
      </c>
      <c r="HL39" s="87">
        <f>SUM(HL8:HL26)</f>
        <v>1746135.5999999999</v>
      </c>
      <c r="HM39" s="78">
        <f>HL39/HK39</f>
        <v>5.4999999999999991</v>
      </c>
      <c r="HN39" s="87">
        <f>SUM(HN8:HN26)</f>
        <v>0</v>
      </c>
      <c r="HO39" s="89">
        <f>HN39/HK39</f>
        <v>0</v>
      </c>
      <c r="HP39" s="87">
        <f>SUM(HP8:HP26)</f>
        <v>384906.43000000005</v>
      </c>
      <c r="HQ39" s="87">
        <f>SUM(HQ8:HQ26)</f>
        <v>1887351.19</v>
      </c>
      <c r="HR39" s="78">
        <f>HQ39/HP39</f>
        <v>4.9034026009905824</v>
      </c>
      <c r="HS39" s="87">
        <f>SUM(HS8:HS26)</f>
        <v>0</v>
      </c>
      <c r="HT39" s="89">
        <f>HS39/HP39</f>
        <v>0</v>
      </c>
      <c r="HU39" s="87">
        <f>SUM(HU8:HU26)</f>
        <v>888004.64</v>
      </c>
      <c r="HV39" s="87">
        <f>SUM(HV8:HV26)</f>
        <v>2664013.9199999995</v>
      </c>
      <c r="HW39" s="78">
        <f>HV39/HU39</f>
        <v>2.9999999999999996</v>
      </c>
      <c r="HX39" s="87">
        <f>SUM(HX8:HX26)</f>
        <v>0</v>
      </c>
      <c r="HY39" s="89">
        <f>HX39/HU39</f>
        <v>0</v>
      </c>
      <c r="HZ39" s="87">
        <f>SUM(HZ8:HZ26)</f>
        <v>1916545.4899999998</v>
      </c>
      <c r="IA39" s="87">
        <f>SUM(IA8:IA26)</f>
        <v>5749636.4699999997</v>
      </c>
      <c r="IB39" s="78">
        <f>IA39/HZ39</f>
        <v>3.0000000000000004</v>
      </c>
      <c r="IC39" s="87">
        <f>SUM(IC8:IC26)</f>
        <v>0</v>
      </c>
      <c r="ID39" s="89">
        <f>IC39/HZ39</f>
        <v>0</v>
      </c>
      <c r="IE39" s="87">
        <f>SUM(IE8:IE26)</f>
        <v>2800420.5399999996</v>
      </c>
      <c r="IF39" s="87">
        <f>SUM(IF8:IF26)</f>
        <v>4200630.8100000015</v>
      </c>
      <c r="IG39" s="78">
        <f>IF39/IE39</f>
        <v>1.5000000000000007</v>
      </c>
      <c r="IH39" s="87">
        <f>SUM(IH8:IH26)</f>
        <v>0</v>
      </c>
      <c r="II39" s="89">
        <f>IH39/IE39</f>
        <v>0</v>
      </c>
      <c r="IJ39" s="87">
        <f>SUM(IJ8:IJ26)</f>
        <v>3365138.4399999995</v>
      </c>
      <c r="IK39" s="87">
        <f>SUM(IK8:IK26)</f>
        <v>5047707.66</v>
      </c>
      <c r="IL39" s="78">
        <f>IK39/IJ39</f>
        <v>1.5000000000000002</v>
      </c>
      <c r="IM39" s="87">
        <f>SUM(IM8:IM26)</f>
        <v>0</v>
      </c>
      <c r="IN39" s="89">
        <f>IM39/IJ39</f>
        <v>0</v>
      </c>
      <c r="IO39" s="87">
        <f>SUM(IO8:IO26)</f>
        <v>4315455.8500000006</v>
      </c>
      <c r="IP39" s="87">
        <f>SUM(IP8:IP26)</f>
        <v>6473183.7749999994</v>
      </c>
      <c r="IQ39" s="78">
        <f>IP39/IO39</f>
        <v>1.4999999999999998</v>
      </c>
      <c r="IR39" s="87">
        <f>SUM(IR8:IR26)</f>
        <v>0</v>
      </c>
      <c r="IS39" s="89">
        <f>IR39/IO39</f>
        <v>0</v>
      </c>
      <c r="IT39" s="87">
        <f>SUM(IT8:IT26)</f>
        <v>5290250.75</v>
      </c>
      <c r="IU39" s="87">
        <f>SUM(IU8:IU26)</f>
        <v>7935376.1250000019</v>
      </c>
      <c r="IV39" s="78">
        <f>IU39/IT39</f>
        <v>1.5000000000000004</v>
      </c>
      <c r="IW39" s="87">
        <f>SUM(IW8:IW26)</f>
        <v>0</v>
      </c>
      <c r="IX39" s="89">
        <f>IW39/IT39</f>
        <v>0</v>
      </c>
      <c r="IY39" s="87">
        <f>SUM(IY8:IY26)</f>
        <v>1206125.02</v>
      </c>
      <c r="IZ39" s="87">
        <f>SUM(IZ8:IZ26)</f>
        <v>1809187.5299999998</v>
      </c>
      <c r="JA39" s="78">
        <f>IZ39/IY39</f>
        <v>1.4999999999999998</v>
      </c>
      <c r="JB39" s="87">
        <f>SUM(JB8:JB26)</f>
        <v>0</v>
      </c>
      <c r="JC39" s="109">
        <f>JB39/IY39</f>
        <v>0</v>
      </c>
      <c r="JD39" s="110">
        <f>SUM(JD8:JD26)</f>
        <v>15759151.35</v>
      </c>
      <c r="JE39" s="111">
        <f>SUM(JE8:JE26)</f>
        <v>12096674.279999999</v>
      </c>
      <c r="JF39" s="112">
        <f>JE39-JD39</f>
        <v>-3662477.0700000003</v>
      </c>
      <c r="JG39" s="78">
        <f>JE39/JD39</f>
        <v>0.76759680844108391</v>
      </c>
    </row>
    <row r="40" spans="3:267">
      <c r="C40" s="291" t="s">
        <v>42</v>
      </c>
      <c r="D40" s="292"/>
      <c r="E40" s="292"/>
      <c r="F40" s="293"/>
      <c r="G40" s="292"/>
      <c r="H40" s="89"/>
      <c r="I40" s="292"/>
      <c r="J40" s="292"/>
      <c r="K40" s="293"/>
      <c r="L40" s="292"/>
      <c r="M40" s="89"/>
      <c r="N40" s="292">
        <f>N8+N9+N15+N16+N11+N17+N19</f>
        <v>568638.52</v>
      </c>
      <c r="O40" s="292">
        <f>O8+O9+O15+O16+O11+O17+O19</f>
        <v>426045.59600000002</v>
      </c>
      <c r="P40" s="78">
        <f t="shared" ref="P40:P42" si="144">O40/N40</f>
        <v>0.74923801503985343</v>
      </c>
      <c r="Q40" s="292">
        <f>Q8+Q9+Q15+Q16+Q11+Q17+Q19</f>
        <v>374975.12000000005</v>
      </c>
      <c r="R40" s="89">
        <f t="shared" ref="R40:R42" si="145">Q40/N40</f>
        <v>0.65942616761171935</v>
      </c>
      <c r="S40" s="292">
        <f>S8+S9+S15+S16+S11+S17+S19</f>
        <v>500228.73000000004</v>
      </c>
      <c r="T40" s="292">
        <f>T8+T9+T15+T16+T11+T17+T19</f>
        <v>418076.58429999999</v>
      </c>
      <c r="U40" s="78">
        <f t="shared" ref="U40:U45" si="146">T40/S40</f>
        <v>0.83577083687296405</v>
      </c>
      <c r="V40" s="292">
        <f>V8+V9+V15+V16+V11+V17+V19</f>
        <v>389542.98</v>
      </c>
      <c r="W40" s="89">
        <f t="shared" ref="W40:W45" si="147">V40/S40</f>
        <v>0.77872972230123594</v>
      </c>
      <c r="X40" s="292">
        <f>X8+X9+X15+X16+X11+X17+X19</f>
        <v>498924.37</v>
      </c>
      <c r="Y40" s="292">
        <f>Y8+Y9+Y15+Y16+Y11+Y17+Y19</f>
        <v>443637.87100000004</v>
      </c>
      <c r="Z40" s="78">
        <f t="shared" ref="Z40:Z42" si="148">Y40/X40</f>
        <v>0.88918861790615689</v>
      </c>
      <c r="AA40" s="292">
        <f>AA8+AA9+AA15+AA16+AA11+AA17+AA19</f>
        <v>420618.97</v>
      </c>
      <c r="AB40" s="89">
        <f t="shared" ref="AB40:AB45" si="149">AA40/X40</f>
        <v>0.84305156310564655</v>
      </c>
      <c r="AC40" s="292">
        <f>AC8+AC9+AC15+AC16+AC11+AC17+AC19</f>
        <v>780758.99</v>
      </c>
      <c r="AD40" s="292">
        <f>AD8+AD9+AD15+AD16+AD11+AD17+AD19</f>
        <v>727159.1664000001</v>
      </c>
      <c r="AE40" s="78">
        <f t="shared" ref="AE40:AE42" si="150">AD40/AC40</f>
        <v>0.93134907918255305</v>
      </c>
      <c r="AF40" s="292">
        <f>AF8+AF9+AF15+AF16+AF11+AF17+AF19</f>
        <v>486985.31</v>
      </c>
      <c r="AG40" s="89">
        <f t="shared" ref="AG40:AG45" si="151">AF40/AC40</f>
        <v>0.62373320863074533</v>
      </c>
      <c r="AH40" s="292">
        <f>AH8+AH9+AH15+AH16+AH11+AH17+AH19</f>
        <v>454595.75</v>
      </c>
      <c r="AI40" s="292">
        <f>AI8+AI9+AI15+AI16+AI11+AI17+AI19</f>
        <v>272757.44999999995</v>
      </c>
      <c r="AJ40" s="78">
        <f t="shared" ref="AJ40:AJ42" si="152">AI40/AH40</f>
        <v>0.59999999999999987</v>
      </c>
      <c r="AK40" s="292">
        <f>AK8+AK9+AK15+AK16+AK11+AK17+AK19</f>
        <v>373786.44000000006</v>
      </c>
      <c r="AL40" s="89">
        <f t="shared" ref="AL40:AL45" si="153">AK40/AH40</f>
        <v>0.82223918723393274</v>
      </c>
      <c r="AM40" s="292">
        <f>AM8+AM9+AM15+AM16+AM11+AM17+AM19</f>
        <v>461380.82</v>
      </c>
      <c r="AN40" s="292">
        <f>AN8+AN9+AN15+AN16+AN11+AN17+AN19</f>
        <v>276828.49199999997</v>
      </c>
      <c r="AO40" s="78">
        <f t="shared" ref="AO40:AO45" si="154">AN40/AM40</f>
        <v>0.6</v>
      </c>
      <c r="AP40" s="292">
        <f>AP8+AP9+AP15+AP16+AP11+AP17+AP19</f>
        <v>353010.27</v>
      </c>
      <c r="AQ40" s="89">
        <f t="shared" ref="AQ40:AQ45" si="155">AP40/AM40</f>
        <v>0.76511691578336527</v>
      </c>
      <c r="AR40" s="292">
        <f>AR8+AR9+AR15+AR16+AR11+AR17+AR19</f>
        <v>441504.83</v>
      </c>
      <c r="AS40" s="292">
        <f>AS8+AS9+AS15+AS16+AS11+AS17+AS19</f>
        <v>331128.6225</v>
      </c>
      <c r="AT40" s="78">
        <f t="shared" ref="AT40:AT45" si="156">AS40/AR40</f>
        <v>0.75</v>
      </c>
      <c r="AU40" s="292">
        <f>AU8+AU9+AU15+AU16+AU11+AU17+AU19</f>
        <v>349530.48</v>
      </c>
      <c r="AV40" s="89">
        <f t="shared" ref="AV40:AV45" si="157">AU40/AR40</f>
        <v>0.7916798554616038</v>
      </c>
      <c r="AW40" s="292">
        <f>AW8+AW9+AW15+AW16+AW11+AW17+AW19</f>
        <v>479836.88</v>
      </c>
      <c r="AX40" s="292">
        <f>AX8+AX9+AX15+AX16+AX11+AX17+AX19</f>
        <v>359877.66</v>
      </c>
      <c r="AY40" s="293"/>
      <c r="AZ40" s="292">
        <f>AZ8+AZ9+AZ15+AZ16+AZ11+AZ17+AZ19</f>
        <v>385850.70000000007</v>
      </c>
      <c r="BA40" s="89"/>
      <c r="BB40" s="292">
        <f>BB8+BB9+BB15+BB16+BB11+BB17+BB19</f>
        <v>411964.85000000003</v>
      </c>
      <c r="BC40" s="292">
        <f>BC8+BC9+BC15+BC16+BC11+BC17+BC19</f>
        <v>288375.39499999996</v>
      </c>
      <c r="BD40" s="293"/>
      <c r="BE40" s="292">
        <f>BE8+BE9+BE15+BE16+BE11+BE17+BE19</f>
        <v>444448.90999999992</v>
      </c>
      <c r="BF40" s="89"/>
      <c r="BG40" s="292">
        <f>BG8+BG9+BG15+BG16+BG11+BG17+BG19</f>
        <v>285662.17</v>
      </c>
      <c r="BH40" s="292">
        <f>BH8+BH9+BH15+BH16+BH11+BH17+BH19</f>
        <v>214246.6275</v>
      </c>
      <c r="BI40" s="293"/>
      <c r="BJ40" s="292">
        <f>BJ8+BJ9+BJ15+BJ16+BJ11+BJ17+BJ19</f>
        <v>0</v>
      </c>
      <c r="BK40" s="89"/>
      <c r="BL40" s="292">
        <f>BL8+BL9+BL15+BL16+BL11+BL17+BL19</f>
        <v>321258.46000000002</v>
      </c>
      <c r="BM40" s="292">
        <f>BM8+BM9+BM15+BM16+BM11+BM17+BM19</f>
        <v>240943.84499999997</v>
      </c>
      <c r="BN40" s="293"/>
      <c r="BO40" s="292"/>
      <c r="BP40" s="89"/>
      <c r="BQ40" s="292"/>
      <c r="BR40" s="292"/>
      <c r="BS40" s="293"/>
      <c r="BT40" s="292"/>
      <c r="BU40" s="89"/>
      <c r="BV40" s="292"/>
      <c r="BW40" s="292"/>
      <c r="BX40" s="293"/>
      <c r="BY40" s="292"/>
      <c r="BZ40" s="89"/>
      <c r="CA40" s="292"/>
      <c r="CB40" s="292"/>
      <c r="CC40" s="293"/>
      <c r="CD40" s="292"/>
      <c r="CE40" s="89"/>
      <c r="CF40" s="292"/>
      <c r="CG40" s="292"/>
      <c r="CH40" s="293"/>
      <c r="CI40" s="292"/>
      <c r="CJ40" s="89"/>
      <c r="CK40" s="292"/>
      <c r="CL40" s="292"/>
      <c r="CM40" s="293"/>
      <c r="CN40" s="292"/>
      <c r="CO40" s="89"/>
      <c r="CP40" s="292"/>
      <c r="CQ40" s="292"/>
      <c r="CR40" s="293"/>
      <c r="CS40" s="292"/>
      <c r="CT40" s="89"/>
      <c r="CU40" s="292"/>
      <c r="CV40" s="292"/>
      <c r="CW40" s="293"/>
      <c r="CX40" s="292"/>
      <c r="CY40" s="89"/>
      <c r="CZ40" s="292"/>
      <c r="DA40" s="292"/>
      <c r="DB40" s="293"/>
      <c r="DC40" s="292"/>
      <c r="DD40" s="89"/>
      <c r="DE40" s="292"/>
      <c r="DF40" s="292"/>
      <c r="DG40" s="293"/>
      <c r="DH40" s="292"/>
      <c r="DI40" s="89"/>
      <c r="DJ40" s="292"/>
      <c r="DK40" s="292"/>
      <c r="DL40" s="293"/>
      <c r="DM40" s="292"/>
      <c r="DN40" s="89"/>
      <c r="DO40" s="292"/>
      <c r="DP40" s="292"/>
      <c r="DQ40" s="293"/>
      <c r="DR40" s="292"/>
      <c r="DS40" s="89"/>
      <c r="DT40" s="292"/>
      <c r="DU40" s="292"/>
      <c r="DV40" s="293"/>
      <c r="DW40" s="292"/>
      <c r="DX40" s="89"/>
      <c r="DY40" s="292"/>
      <c r="DZ40" s="292"/>
      <c r="EA40" s="293"/>
      <c r="EB40" s="292"/>
      <c r="EC40" s="89"/>
      <c r="ED40" s="292"/>
      <c r="EE40" s="292"/>
      <c r="EF40" s="293"/>
      <c r="EG40" s="292"/>
      <c r="EH40" s="89"/>
      <c r="EI40" s="292"/>
      <c r="EJ40" s="292"/>
      <c r="EK40" s="293"/>
      <c r="EL40" s="292"/>
      <c r="EM40" s="89"/>
      <c r="EN40" s="292"/>
      <c r="EO40" s="292"/>
      <c r="EP40" s="293"/>
      <c r="EQ40" s="292"/>
      <c r="ER40" s="89"/>
      <c r="ES40" s="292"/>
      <c r="ET40" s="292"/>
      <c r="EU40" s="293"/>
      <c r="EV40" s="292"/>
      <c r="EW40" s="89"/>
      <c r="EX40" s="292"/>
      <c r="EY40" s="292"/>
      <c r="EZ40" s="293"/>
      <c r="FA40" s="292"/>
      <c r="FB40" s="133"/>
      <c r="FC40" s="292"/>
      <c r="FD40" s="292"/>
      <c r="FE40" s="293"/>
      <c r="FF40" s="292"/>
      <c r="FG40" s="141"/>
      <c r="FH40" s="292"/>
      <c r="FI40" s="292"/>
      <c r="FJ40" s="293"/>
      <c r="FK40" s="292"/>
      <c r="FL40" s="141"/>
      <c r="FM40" s="292"/>
      <c r="FN40" s="292"/>
      <c r="FO40" s="293"/>
      <c r="FP40" s="292"/>
      <c r="FQ40" s="89"/>
      <c r="FR40" s="292"/>
      <c r="FS40" s="292"/>
      <c r="FT40" s="293"/>
      <c r="FU40" s="292"/>
      <c r="FV40" s="89"/>
      <c r="FW40" s="292"/>
      <c r="FX40" s="292"/>
      <c r="FY40" s="293"/>
      <c r="FZ40" s="292"/>
      <c r="GA40" s="89"/>
      <c r="GB40" s="292"/>
      <c r="GC40" s="292"/>
      <c r="GD40" s="293"/>
      <c r="GE40" s="292"/>
      <c r="GF40" s="89"/>
      <c r="GG40" s="292"/>
      <c r="GH40" s="292"/>
      <c r="GI40" s="293"/>
      <c r="GJ40" s="292"/>
      <c r="GK40" s="89"/>
      <c r="GL40" s="292"/>
      <c r="GM40" s="292"/>
      <c r="GN40" s="293"/>
      <c r="GO40" s="292"/>
      <c r="GP40" s="89"/>
      <c r="GQ40" s="292"/>
      <c r="GR40" s="292"/>
      <c r="GS40" s="293"/>
      <c r="GT40" s="292"/>
      <c r="GU40" s="89"/>
      <c r="GV40" s="292"/>
      <c r="GW40" s="292"/>
      <c r="GX40" s="293"/>
      <c r="GY40" s="292"/>
      <c r="GZ40" s="89"/>
      <c r="HA40" s="292"/>
      <c r="HB40" s="292"/>
      <c r="HC40" s="293"/>
      <c r="HD40" s="292"/>
      <c r="HE40" s="89"/>
      <c r="HF40" s="292"/>
      <c r="HG40" s="292"/>
      <c r="HH40" s="293"/>
      <c r="HI40" s="292"/>
      <c r="HJ40" s="89"/>
      <c r="HK40" s="292"/>
      <c r="HL40" s="292"/>
      <c r="HM40" s="293"/>
      <c r="HN40" s="292"/>
      <c r="HO40" s="89"/>
      <c r="HP40" s="292"/>
      <c r="HQ40" s="292"/>
      <c r="HR40" s="293"/>
      <c r="HS40" s="292"/>
      <c r="HT40" s="89"/>
      <c r="HU40" s="292"/>
      <c r="HV40" s="292"/>
      <c r="HW40" s="293"/>
      <c r="HX40" s="292"/>
      <c r="HY40" s="89"/>
      <c r="HZ40" s="292"/>
      <c r="IA40" s="292"/>
      <c r="IB40" s="293"/>
      <c r="IC40" s="292"/>
      <c r="ID40" s="89"/>
      <c r="IE40" s="292"/>
      <c r="IF40" s="292"/>
      <c r="IG40" s="293"/>
      <c r="IH40" s="292"/>
      <c r="II40" s="89"/>
      <c r="IJ40" s="292"/>
      <c r="IK40" s="292"/>
      <c r="IL40" s="293"/>
      <c r="IM40" s="292"/>
      <c r="IN40" s="89"/>
      <c r="IO40" s="292"/>
      <c r="IP40" s="292"/>
      <c r="IQ40" s="293"/>
      <c r="IR40" s="292"/>
      <c r="IS40" s="89"/>
      <c r="IT40" s="292"/>
      <c r="IU40" s="292"/>
      <c r="IV40" s="293"/>
      <c r="IW40" s="292"/>
      <c r="IX40" s="89"/>
      <c r="IY40" s="292"/>
      <c r="IZ40" s="292"/>
      <c r="JA40" s="293"/>
      <c r="JB40" s="292"/>
      <c r="JC40" s="109"/>
      <c r="JD40" s="294"/>
      <c r="JE40" s="295"/>
      <c r="JF40" s="296"/>
      <c r="JG40" s="293"/>
    </row>
    <row r="41" spans="3:267">
      <c r="C41" s="291" t="s">
        <v>43</v>
      </c>
      <c r="D41" s="292"/>
      <c r="E41" s="292"/>
      <c r="F41" s="293"/>
      <c r="G41" s="292"/>
      <c r="H41" s="89"/>
      <c r="I41" s="292"/>
      <c r="J41" s="292"/>
      <c r="K41" s="293"/>
      <c r="L41" s="292"/>
      <c r="M41" s="89"/>
      <c r="N41" s="292">
        <f>N10+N12+N14+N18+N22+N25+N26</f>
        <v>439530.41000000003</v>
      </c>
      <c r="O41" s="292">
        <f>O10+O12+O14+O18+O22+O25+O26</f>
        <v>318504.71350000001</v>
      </c>
      <c r="P41" s="78">
        <f t="shared" si="144"/>
        <v>0.72464772915257447</v>
      </c>
      <c r="Q41" s="292">
        <f>Q10+Q12+Q14+Q18+Q22+Q25+Q26</f>
        <v>328751.74000000005</v>
      </c>
      <c r="R41" s="89">
        <f t="shared" si="145"/>
        <v>0.74796130715961162</v>
      </c>
      <c r="S41" s="292">
        <f>S10+S12+S14+S18+S22+S25+S26</f>
        <v>439612.12</v>
      </c>
      <c r="T41" s="292">
        <f>T10+T12+T14+T18+T22+T25+T26</f>
        <v>342949.60609999998</v>
      </c>
      <c r="U41" s="78">
        <f t="shared" si="146"/>
        <v>0.78011863298946349</v>
      </c>
      <c r="V41" s="292">
        <f>V10+V12+V14+V18+V22+V25+V26</f>
        <v>354472.43</v>
      </c>
      <c r="W41" s="89">
        <f t="shared" si="147"/>
        <v>0.80632997561577691</v>
      </c>
      <c r="X41" s="292">
        <f>X10+X12+X14+X18+X22+X25+X26</f>
        <v>495526.34000000008</v>
      </c>
      <c r="Y41" s="292">
        <f>Y10+Y12+Y14+Y18+Y22+Y25+Y26</f>
        <v>414863.37099999993</v>
      </c>
      <c r="Z41" s="78">
        <f t="shared" si="148"/>
        <v>0.83721759573870458</v>
      </c>
      <c r="AA41" s="292">
        <f>AA10+AA12+AA14+AA18+AA22+AA25+AA26</f>
        <v>430582.31</v>
      </c>
      <c r="AB41" s="89">
        <f t="shared" si="149"/>
        <v>0.86893929795941816</v>
      </c>
      <c r="AC41" s="292">
        <f>AC10+AC12+AC14+AC18+AC22+AC25+AC26</f>
        <v>709504.86999999988</v>
      </c>
      <c r="AD41" s="292">
        <f>AD10+AD12+AD14+AD18+AD22+AD25+AD26</f>
        <v>690040.12489999994</v>
      </c>
      <c r="AE41" s="78">
        <f t="shared" si="150"/>
        <v>0.97256573432681304</v>
      </c>
      <c r="AF41" s="292">
        <f>AF10+AF12+AF14+AF18+AF22+AF25+AF26</f>
        <v>504901.93</v>
      </c>
      <c r="AG41" s="89">
        <f t="shared" si="151"/>
        <v>0.71162574261118194</v>
      </c>
      <c r="AH41" s="292">
        <f>AH10+AH12+AH14+AH18+AH22+AH25+AH26</f>
        <v>444885.4800000001</v>
      </c>
      <c r="AI41" s="292">
        <f>AI10+AI12+AI14+AI18+AI22+AI25+AI26</f>
        <v>266931.288</v>
      </c>
      <c r="AJ41" s="78">
        <f t="shared" si="152"/>
        <v>0.59999999999999987</v>
      </c>
      <c r="AK41" s="292">
        <f>AK10+AK12+AK14+AK18+AK22+AK25+AK26</f>
        <v>365293.97000000003</v>
      </c>
      <c r="AL41" s="89">
        <f t="shared" si="153"/>
        <v>0.82109663367750274</v>
      </c>
      <c r="AM41" s="292">
        <f>AM10+AM12+AM14+AM18+AM22+AM25+AM26</f>
        <v>452242.09</v>
      </c>
      <c r="AN41" s="292">
        <f>AN10+AN12+AN14+AN18+AN22+AN25+AN26</f>
        <v>271345.25399999996</v>
      </c>
      <c r="AO41" s="78">
        <f t="shared" si="154"/>
        <v>0.59999999999999987</v>
      </c>
      <c r="AP41" s="292">
        <f>AP10+AP12+AP14+AP18+AP22+AP25+AP26</f>
        <v>425239.32000000007</v>
      </c>
      <c r="AQ41" s="89">
        <f t="shared" si="155"/>
        <v>0.94029133820781707</v>
      </c>
      <c r="AR41" s="292">
        <f>AR10+AR12+AR14+AR18+AR22+AR25+AR26</f>
        <v>456470.1</v>
      </c>
      <c r="AS41" s="292">
        <f>AS10+AS12+AS14+AS18+AS22+AS25+AS26</f>
        <v>385619.24999999994</v>
      </c>
      <c r="AT41" s="78">
        <f t="shared" si="156"/>
        <v>0.84478534300494157</v>
      </c>
      <c r="AU41" s="292">
        <f>AU10+AU12+AU14+AU18+AU22+AU25+AU26</f>
        <v>419172.01</v>
      </c>
      <c r="AV41" s="89">
        <f t="shared" si="157"/>
        <v>0.91829017935676405</v>
      </c>
      <c r="AW41" s="292">
        <f>AW10+AW12+AW14+AW18+AW22+AW25+AW26</f>
        <v>477312.39999999997</v>
      </c>
      <c r="AX41" s="292">
        <f>AX10+AX12+AX14+AX18+AX22+AX25+AX26</f>
        <v>404165.21250000002</v>
      </c>
      <c r="AY41" s="293"/>
      <c r="AZ41" s="292">
        <f>AZ10+AZ12+AZ14+AZ18+AZ22+AZ25+AZ26</f>
        <v>407395.74999999994</v>
      </c>
      <c r="BA41" s="89"/>
      <c r="BB41" s="292">
        <f>BB10+BB12+BB14+BB18+BB22+BB25+BB26</f>
        <v>332458.61000000004</v>
      </c>
      <c r="BC41" s="292">
        <f>BC10+BC12+BC14+BC18+BC22+BC25+BC26</f>
        <v>247977.04699999996</v>
      </c>
      <c r="BD41" s="293"/>
      <c r="BE41" s="292">
        <f>BE10+BE12+BE14+BE18+BE22+BE25+BE26</f>
        <v>473248.18999999994</v>
      </c>
      <c r="BF41" s="89"/>
      <c r="BG41" s="292">
        <f>BG10+BG12+BG14+BG18+BG22+BG25+BG26</f>
        <v>196748.88</v>
      </c>
      <c r="BH41" s="292">
        <f>BH10+BH12+BH14+BH18+BH22+BH25+BH26</f>
        <v>147561.66</v>
      </c>
      <c r="BI41" s="293"/>
      <c r="BJ41" s="292">
        <f>BJ10+BJ12+BJ14+BJ18+BJ22+BJ25+BJ26</f>
        <v>0</v>
      </c>
      <c r="BK41" s="89"/>
      <c r="BL41" s="292">
        <f>BL10+BL12+BL14+BL18+BL22+BL25+BL26</f>
        <v>187129.54</v>
      </c>
      <c r="BM41" s="292">
        <f>BM10+BM12+BM14+BM18+BM22+BM25+BM26</f>
        <v>140347.15500000003</v>
      </c>
      <c r="BN41" s="293"/>
      <c r="BO41" s="292"/>
      <c r="BP41" s="89"/>
      <c r="BQ41" s="292"/>
      <c r="BR41" s="292"/>
      <c r="BS41" s="293"/>
      <c r="BT41" s="292"/>
      <c r="BU41" s="89"/>
      <c r="BV41" s="292"/>
      <c r="BW41" s="292"/>
      <c r="BX41" s="293"/>
      <c r="BY41" s="292"/>
      <c r="BZ41" s="89"/>
      <c r="CA41" s="292"/>
      <c r="CB41" s="292"/>
      <c r="CC41" s="293"/>
      <c r="CD41" s="292"/>
      <c r="CE41" s="89"/>
      <c r="CF41" s="292"/>
      <c r="CG41" s="292"/>
      <c r="CH41" s="293"/>
      <c r="CI41" s="292"/>
      <c r="CJ41" s="89"/>
      <c r="CK41" s="292"/>
      <c r="CL41" s="292"/>
      <c r="CM41" s="293"/>
      <c r="CN41" s="292"/>
      <c r="CO41" s="89"/>
      <c r="CP41" s="292"/>
      <c r="CQ41" s="292"/>
      <c r="CR41" s="293"/>
      <c r="CS41" s="292"/>
      <c r="CT41" s="89"/>
      <c r="CU41" s="292"/>
      <c r="CV41" s="292"/>
      <c r="CW41" s="293"/>
      <c r="CX41" s="292"/>
      <c r="CY41" s="89"/>
      <c r="CZ41" s="292"/>
      <c r="DA41" s="292"/>
      <c r="DB41" s="293"/>
      <c r="DC41" s="292"/>
      <c r="DD41" s="89"/>
      <c r="DE41" s="292"/>
      <c r="DF41" s="292"/>
      <c r="DG41" s="293"/>
      <c r="DH41" s="292"/>
      <c r="DI41" s="89"/>
      <c r="DJ41" s="292"/>
      <c r="DK41" s="292"/>
      <c r="DL41" s="293"/>
      <c r="DM41" s="292"/>
      <c r="DN41" s="89"/>
      <c r="DO41" s="292"/>
      <c r="DP41" s="292"/>
      <c r="DQ41" s="293"/>
      <c r="DR41" s="292"/>
      <c r="DS41" s="89"/>
      <c r="DT41" s="292"/>
      <c r="DU41" s="292"/>
      <c r="DV41" s="293"/>
      <c r="DW41" s="292"/>
      <c r="DX41" s="89"/>
      <c r="DY41" s="292"/>
      <c r="DZ41" s="292"/>
      <c r="EA41" s="293"/>
      <c r="EB41" s="292"/>
      <c r="EC41" s="89"/>
      <c r="ED41" s="292"/>
      <c r="EE41" s="292"/>
      <c r="EF41" s="293"/>
      <c r="EG41" s="292"/>
      <c r="EH41" s="89"/>
      <c r="EI41" s="292"/>
      <c r="EJ41" s="292"/>
      <c r="EK41" s="293"/>
      <c r="EL41" s="292"/>
      <c r="EM41" s="89"/>
      <c r="EN41" s="292"/>
      <c r="EO41" s="292"/>
      <c r="EP41" s="293"/>
      <c r="EQ41" s="292"/>
      <c r="ER41" s="89"/>
      <c r="ES41" s="292"/>
      <c r="ET41" s="292"/>
      <c r="EU41" s="293"/>
      <c r="EV41" s="292"/>
      <c r="EW41" s="89"/>
      <c r="EX41" s="292"/>
      <c r="EY41" s="292"/>
      <c r="EZ41" s="293"/>
      <c r="FA41" s="292"/>
      <c r="FB41" s="133"/>
      <c r="FC41" s="292"/>
      <c r="FD41" s="292"/>
      <c r="FE41" s="293"/>
      <c r="FF41" s="292"/>
      <c r="FG41" s="141"/>
      <c r="FH41" s="292"/>
      <c r="FI41" s="292"/>
      <c r="FJ41" s="293"/>
      <c r="FK41" s="292"/>
      <c r="FL41" s="141"/>
      <c r="FM41" s="292"/>
      <c r="FN41" s="292"/>
      <c r="FO41" s="293"/>
      <c r="FP41" s="292"/>
      <c r="FQ41" s="89"/>
      <c r="FR41" s="292"/>
      <c r="FS41" s="292"/>
      <c r="FT41" s="293"/>
      <c r="FU41" s="292"/>
      <c r="FV41" s="89"/>
      <c r="FW41" s="292"/>
      <c r="FX41" s="292"/>
      <c r="FY41" s="293"/>
      <c r="FZ41" s="292"/>
      <c r="GA41" s="89"/>
      <c r="GB41" s="292"/>
      <c r="GC41" s="292"/>
      <c r="GD41" s="293"/>
      <c r="GE41" s="292"/>
      <c r="GF41" s="89"/>
      <c r="GG41" s="292"/>
      <c r="GH41" s="292"/>
      <c r="GI41" s="293"/>
      <c r="GJ41" s="292"/>
      <c r="GK41" s="89"/>
      <c r="GL41" s="292"/>
      <c r="GM41" s="292"/>
      <c r="GN41" s="293"/>
      <c r="GO41" s="292"/>
      <c r="GP41" s="89"/>
      <c r="GQ41" s="292"/>
      <c r="GR41" s="292"/>
      <c r="GS41" s="293"/>
      <c r="GT41" s="292"/>
      <c r="GU41" s="89"/>
      <c r="GV41" s="292"/>
      <c r="GW41" s="292"/>
      <c r="GX41" s="293"/>
      <c r="GY41" s="292"/>
      <c r="GZ41" s="89"/>
      <c r="HA41" s="292"/>
      <c r="HB41" s="292"/>
      <c r="HC41" s="293"/>
      <c r="HD41" s="292"/>
      <c r="HE41" s="89"/>
      <c r="HF41" s="292"/>
      <c r="HG41" s="292"/>
      <c r="HH41" s="293"/>
      <c r="HI41" s="292"/>
      <c r="HJ41" s="89"/>
      <c r="HK41" s="292"/>
      <c r="HL41" s="292"/>
      <c r="HM41" s="293"/>
      <c r="HN41" s="292"/>
      <c r="HO41" s="89"/>
      <c r="HP41" s="292"/>
      <c r="HQ41" s="292"/>
      <c r="HR41" s="293"/>
      <c r="HS41" s="292"/>
      <c r="HT41" s="89"/>
      <c r="HU41" s="292"/>
      <c r="HV41" s="292"/>
      <c r="HW41" s="293"/>
      <c r="HX41" s="292"/>
      <c r="HY41" s="89"/>
      <c r="HZ41" s="292"/>
      <c r="IA41" s="292"/>
      <c r="IB41" s="293"/>
      <c r="IC41" s="292"/>
      <c r="ID41" s="89"/>
      <c r="IE41" s="292"/>
      <c r="IF41" s="292"/>
      <c r="IG41" s="293"/>
      <c r="IH41" s="292"/>
      <c r="II41" s="89"/>
      <c r="IJ41" s="292"/>
      <c r="IK41" s="292"/>
      <c r="IL41" s="293"/>
      <c r="IM41" s="292"/>
      <c r="IN41" s="89"/>
      <c r="IO41" s="292"/>
      <c r="IP41" s="292"/>
      <c r="IQ41" s="293"/>
      <c r="IR41" s="292"/>
      <c r="IS41" s="89"/>
      <c r="IT41" s="292"/>
      <c r="IU41" s="292"/>
      <c r="IV41" s="293"/>
      <c r="IW41" s="292"/>
      <c r="IX41" s="89"/>
      <c r="IY41" s="292"/>
      <c r="IZ41" s="292"/>
      <c r="JA41" s="293"/>
      <c r="JB41" s="292"/>
      <c r="JC41" s="109"/>
      <c r="JD41" s="294"/>
      <c r="JE41" s="295"/>
      <c r="JF41" s="296"/>
      <c r="JG41" s="293"/>
    </row>
    <row r="42" spans="3:267">
      <c r="C42" s="291" t="s">
        <v>44</v>
      </c>
      <c r="D42" s="292"/>
      <c r="E42" s="292"/>
      <c r="F42" s="293"/>
      <c r="G42" s="292"/>
      <c r="H42" s="89"/>
      <c r="I42" s="292"/>
      <c r="J42" s="292"/>
      <c r="K42" s="293"/>
      <c r="L42" s="292"/>
      <c r="M42" s="89"/>
      <c r="N42" s="292">
        <f>N13+N20+N21+N23+N24</f>
        <v>409202.41000000003</v>
      </c>
      <c r="O42" s="292">
        <f>O13+O20+O21+O23+O24</f>
        <v>266780.89899999998</v>
      </c>
      <c r="P42" s="78">
        <f t="shared" si="144"/>
        <v>0.65195339147684872</v>
      </c>
      <c r="Q42" s="292">
        <f>Q13+Q20+Q21+Q23+Q24</f>
        <v>271289.7</v>
      </c>
      <c r="R42" s="89">
        <f t="shared" si="145"/>
        <v>0.66297190185170218</v>
      </c>
      <c r="S42" s="292">
        <f>S13+S20+S21+S23+S24</f>
        <v>413557.18000000005</v>
      </c>
      <c r="T42" s="292">
        <f>T13+T20+T21+T23+T24</f>
        <v>300271.12070000003</v>
      </c>
      <c r="U42" s="78">
        <f t="shared" si="146"/>
        <v>0.72606917548862282</v>
      </c>
      <c r="V42" s="292">
        <f>V13+V20+V21+V23+V24</f>
        <v>279190.96999999997</v>
      </c>
      <c r="W42" s="89">
        <f t="shared" si="147"/>
        <v>0.67509641592971481</v>
      </c>
      <c r="X42" s="292">
        <f>X13+X20+X21+X23+X24</f>
        <v>417258.95</v>
      </c>
      <c r="Y42" s="292">
        <f>Y13+Y20+Y21+Y23+Y24</f>
        <v>326862.22949999996</v>
      </c>
      <c r="Z42" s="78">
        <f t="shared" si="148"/>
        <v>0.78335582616022958</v>
      </c>
      <c r="AA42" s="292">
        <f>AA13+AA20+AA21+AA23+AA24</f>
        <v>324554.70999999996</v>
      </c>
      <c r="AB42" s="89">
        <f t="shared" si="149"/>
        <v>0.77782564040867175</v>
      </c>
      <c r="AC42" s="292">
        <f>AC13+AC20+AC21+AC23+AC24</f>
        <v>665716.26</v>
      </c>
      <c r="AD42" s="292">
        <f>AD13+AD20+AD21+AD23+AD24</f>
        <v>563802.571</v>
      </c>
      <c r="AE42" s="78">
        <f t="shared" si="150"/>
        <v>0.84691122160663457</v>
      </c>
      <c r="AF42" s="292">
        <f>AF13+AF20+AF21+AF23+AF24</f>
        <v>360142.31999999995</v>
      </c>
      <c r="AG42" s="89">
        <f t="shared" si="151"/>
        <v>0.54098471321700925</v>
      </c>
      <c r="AH42" s="292">
        <f>AH13+AH20+AH21+AH23+AH24</f>
        <v>393184.04000000004</v>
      </c>
      <c r="AI42" s="292">
        <f>AI13+AI20+AI21+AI23+AI24</f>
        <v>235910.42399999997</v>
      </c>
      <c r="AJ42" s="78">
        <f t="shared" si="152"/>
        <v>0.59999999999999987</v>
      </c>
      <c r="AK42" s="292">
        <f>AK13+AK20+AK21+AK23+AK24</f>
        <v>239886.93</v>
      </c>
      <c r="AL42" s="89">
        <f t="shared" si="153"/>
        <v>0.61011359972800516</v>
      </c>
      <c r="AM42" s="292">
        <f>AM13+AM20+AM21+AM23+AM24</f>
        <v>403979.15</v>
      </c>
      <c r="AN42" s="292">
        <f>AN13+AN20+AN21+AN23+AN24</f>
        <v>242387.49</v>
      </c>
      <c r="AO42" s="78">
        <f t="shared" si="154"/>
        <v>0.6</v>
      </c>
      <c r="AP42" s="292">
        <f>AP13+AP20+AP21+AP23+AP24</f>
        <v>321024.7</v>
      </c>
      <c r="AQ42" s="89">
        <f t="shared" si="155"/>
        <v>0.79465660542134409</v>
      </c>
      <c r="AR42" s="292">
        <f>AR13+AR20+AR21+AR23+AR24</f>
        <v>426987.54999999993</v>
      </c>
      <c r="AS42" s="292">
        <f>AS13+AS20+AS21+AS23+AS24</f>
        <v>320240.66249999998</v>
      </c>
      <c r="AT42" s="78">
        <f t="shared" si="156"/>
        <v>0.75000000000000011</v>
      </c>
      <c r="AU42" s="292">
        <f>AU13+AU20+AU21+AU23+AU24</f>
        <v>294275.64</v>
      </c>
      <c r="AV42" s="89">
        <f t="shared" si="157"/>
        <v>0.68919021175207584</v>
      </c>
      <c r="AW42" s="292">
        <f>AW13+AW20+AW21+AW23+AW24</f>
        <v>441831.68000000005</v>
      </c>
      <c r="AX42" s="292">
        <f>AX13+AX20+AX21+AX23+AX24</f>
        <v>331373.75999999995</v>
      </c>
      <c r="AY42" s="293"/>
      <c r="AZ42" s="292">
        <f>AZ13+AZ20+AZ21+AZ23+AZ24</f>
        <v>287742.85000000003</v>
      </c>
      <c r="BA42" s="89"/>
      <c r="BB42" s="292">
        <f>BB13+BB20+BB21+BB23+BB24</f>
        <v>347037</v>
      </c>
      <c r="BC42" s="292">
        <f>BC13+BC20+BC21+BC23+BC24</f>
        <v>242925.89999999997</v>
      </c>
      <c r="BD42" s="293"/>
      <c r="BE42" s="292">
        <f>BE13+BE20+BE21+BE23+BE24</f>
        <v>349653.42</v>
      </c>
      <c r="BF42" s="89"/>
      <c r="BG42" s="292">
        <f>BG13+BG20+BG21+BG23+BG24</f>
        <v>252337.18000000002</v>
      </c>
      <c r="BH42" s="292">
        <f>BH13+BH20+BH21+BH23+BH24</f>
        <v>189252.88500000001</v>
      </c>
      <c r="BI42" s="293"/>
      <c r="BJ42" s="292">
        <f>BJ13+BJ20+BJ21+BJ23+BJ24</f>
        <v>0</v>
      </c>
      <c r="BK42" s="89"/>
      <c r="BL42" s="292">
        <f>BL13+BL20+BL21+BL23+BL24</f>
        <v>285190.98</v>
      </c>
      <c r="BM42" s="292">
        <f>BM13+BM20+BM21+BM23+BM24</f>
        <v>213893.23499999999</v>
      </c>
      <c r="BN42" s="293"/>
      <c r="BO42" s="292"/>
      <c r="BP42" s="89"/>
      <c r="BQ42" s="292"/>
      <c r="BR42" s="292"/>
      <c r="BS42" s="293"/>
      <c r="BT42" s="292"/>
      <c r="BU42" s="89"/>
      <c r="BV42" s="292"/>
      <c r="BW42" s="292"/>
      <c r="BX42" s="293"/>
      <c r="BY42" s="292"/>
      <c r="BZ42" s="89"/>
      <c r="CA42" s="292"/>
      <c r="CB42" s="292"/>
      <c r="CC42" s="293"/>
      <c r="CD42" s="292"/>
      <c r="CE42" s="89"/>
      <c r="CF42" s="292"/>
      <c r="CG42" s="292"/>
      <c r="CH42" s="293"/>
      <c r="CI42" s="292"/>
      <c r="CJ42" s="89"/>
      <c r="CK42" s="292"/>
      <c r="CL42" s="292"/>
      <c r="CM42" s="293"/>
      <c r="CN42" s="292"/>
      <c r="CO42" s="89"/>
      <c r="CP42" s="292"/>
      <c r="CQ42" s="292"/>
      <c r="CR42" s="293"/>
      <c r="CS42" s="292"/>
      <c r="CT42" s="89"/>
      <c r="CU42" s="292"/>
      <c r="CV42" s="292"/>
      <c r="CW42" s="293"/>
      <c r="CX42" s="292"/>
      <c r="CY42" s="89"/>
      <c r="CZ42" s="292"/>
      <c r="DA42" s="292"/>
      <c r="DB42" s="293"/>
      <c r="DC42" s="292"/>
      <c r="DD42" s="89"/>
      <c r="DE42" s="292"/>
      <c r="DF42" s="292"/>
      <c r="DG42" s="293"/>
      <c r="DH42" s="292"/>
      <c r="DI42" s="89"/>
      <c r="DJ42" s="292"/>
      <c r="DK42" s="292"/>
      <c r="DL42" s="293"/>
      <c r="DM42" s="292"/>
      <c r="DN42" s="89"/>
      <c r="DO42" s="292"/>
      <c r="DP42" s="292"/>
      <c r="DQ42" s="293"/>
      <c r="DR42" s="292"/>
      <c r="DS42" s="89"/>
      <c r="DT42" s="292"/>
      <c r="DU42" s="292"/>
      <c r="DV42" s="293"/>
      <c r="DW42" s="292"/>
      <c r="DX42" s="89"/>
      <c r="DY42" s="292"/>
      <c r="DZ42" s="292"/>
      <c r="EA42" s="293"/>
      <c r="EB42" s="292"/>
      <c r="EC42" s="89"/>
      <c r="ED42" s="292"/>
      <c r="EE42" s="292"/>
      <c r="EF42" s="293"/>
      <c r="EG42" s="292"/>
      <c r="EH42" s="89"/>
      <c r="EI42" s="292"/>
      <c r="EJ42" s="292"/>
      <c r="EK42" s="293"/>
      <c r="EL42" s="292"/>
      <c r="EM42" s="89"/>
      <c r="EN42" s="292"/>
      <c r="EO42" s="292"/>
      <c r="EP42" s="293"/>
      <c r="EQ42" s="292"/>
      <c r="ER42" s="89"/>
      <c r="ES42" s="292"/>
      <c r="ET42" s="292"/>
      <c r="EU42" s="293"/>
      <c r="EV42" s="292"/>
      <c r="EW42" s="89"/>
      <c r="EX42" s="292"/>
      <c r="EY42" s="292"/>
      <c r="EZ42" s="293"/>
      <c r="FA42" s="292"/>
      <c r="FB42" s="133"/>
      <c r="FC42" s="292"/>
      <c r="FD42" s="292"/>
      <c r="FE42" s="293"/>
      <c r="FF42" s="292"/>
      <c r="FG42" s="141"/>
      <c r="FH42" s="292"/>
      <c r="FI42" s="292"/>
      <c r="FJ42" s="293"/>
      <c r="FK42" s="292"/>
      <c r="FL42" s="141"/>
      <c r="FM42" s="292"/>
      <c r="FN42" s="292"/>
      <c r="FO42" s="293"/>
      <c r="FP42" s="292"/>
      <c r="FQ42" s="89"/>
      <c r="FR42" s="292"/>
      <c r="FS42" s="292"/>
      <c r="FT42" s="293"/>
      <c r="FU42" s="292"/>
      <c r="FV42" s="89"/>
      <c r="FW42" s="292"/>
      <c r="FX42" s="292"/>
      <c r="FY42" s="293"/>
      <c r="FZ42" s="292"/>
      <c r="GA42" s="89"/>
      <c r="GB42" s="292"/>
      <c r="GC42" s="292"/>
      <c r="GD42" s="293"/>
      <c r="GE42" s="292"/>
      <c r="GF42" s="89"/>
      <c r="GG42" s="292"/>
      <c r="GH42" s="292"/>
      <c r="GI42" s="293"/>
      <c r="GJ42" s="292"/>
      <c r="GK42" s="89"/>
      <c r="GL42" s="292"/>
      <c r="GM42" s="292"/>
      <c r="GN42" s="293"/>
      <c r="GO42" s="292"/>
      <c r="GP42" s="89"/>
      <c r="GQ42" s="292"/>
      <c r="GR42" s="292"/>
      <c r="GS42" s="293"/>
      <c r="GT42" s="292"/>
      <c r="GU42" s="89"/>
      <c r="GV42" s="292"/>
      <c r="GW42" s="292"/>
      <c r="GX42" s="293"/>
      <c r="GY42" s="292"/>
      <c r="GZ42" s="89"/>
      <c r="HA42" s="292"/>
      <c r="HB42" s="292"/>
      <c r="HC42" s="293"/>
      <c r="HD42" s="292"/>
      <c r="HE42" s="89"/>
      <c r="HF42" s="292"/>
      <c r="HG42" s="292"/>
      <c r="HH42" s="293"/>
      <c r="HI42" s="292"/>
      <c r="HJ42" s="89"/>
      <c r="HK42" s="292"/>
      <c r="HL42" s="292"/>
      <c r="HM42" s="293"/>
      <c r="HN42" s="292"/>
      <c r="HO42" s="89"/>
      <c r="HP42" s="292"/>
      <c r="HQ42" s="292"/>
      <c r="HR42" s="293"/>
      <c r="HS42" s="292"/>
      <c r="HT42" s="89"/>
      <c r="HU42" s="292"/>
      <c r="HV42" s="292"/>
      <c r="HW42" s="293"/>
      <c r="HX42" s="292"/>
      <c r="HY42" s="89"/>
      <c r="HZ42" s="292"/>
      <c r="IA42" s="292"/>
      <c r="IB42" s="293"/>
      <c r="IC42" s="292"/>
      <c r="ID42" s="89"/>
      <c r="IE42" s="292"/>
      <c r="IF42" s="292"/>
      <c r="IG42" s="293"/>
      <c r="IH42" s="292"/>
      <c r="II42" s="89"/>
      <c r="IJ42" s="292"/>
      <c r="IK42" s="292"/>
      <c r="IL42" s="293"/>
      <c r="IM42" s="292"/>
      <c r="IN42" s="89"/>
      <c r="IO42" s="292"/>
      <c r="IP42" s="292"/>
      <c r="IQ42" s="293"/>
      <c r="IR42" s="292"/>
      <c r="IS42" s="89"/>
      <c r="IT42" s="292"/>
      <c r="IU42" s="292"/>
      <c r="IV42" s="293"/>
      <c r="IW42" s="292"/>
      <c r="IX42" s="89"/>
      <c r="IY42" s="292"/>
      <c r="IZ42" s="292"/>
      <c r="JA42" s="293"/>
      <c r="JB42" s="292"/>
      <c r="JC42" s="109"/>
      <c r="JD42" s="294"/>
      <c r="JE42" s="295"/>
      <c r="JF42" s="296"/>
      <c r="JG42" s="293"/>
    </row>
    <row r="43" spans="3:267">
      <c r="C43" s="85" t="s">
        <v>235</v>
      </c>
      <c r="D43" s="82">
        <f>SUM(D27:D36)</f>
        <v>956617.89999999991</v>
      </c>
      <c r="E43" s="82">
        <f>SUM(E27:E36)</f>
        <v>487358.16600000003</v>
      </c>
      <c r="F43" s="11">
        <f>E43/D43</f>
        <v>0.5094595930099155</v>
      </c>
      <c r="G43" s="82">
        <f>SUM(G27:G36)</f>
        <v>658314.52999999991</v>
      </c>
      <c r="H43" s="89">
        <f>G43/D43</f>
        <v>0.68816873487314001</v>
      </c>
      <c r="I43" s="82">
        <f>SUM(I27:I36)</f>
        <v>970267.46</v>
      </c>
      <c r="J43" s="82">
        <f>SUM(J27:J36)</f>
        <v>706677.90300000017</v>
      </c>
      <c r="K43" s="11">
        <f>J43/I43</f>
        <v>0.72833309590739048</v>
      </c>
      <c r="L43" s="82">
        <f>SUM(L27:L36)</f>
        <v>607802.02</v>
      </c>
      <c r="M43" s="89">
        <f>L43/I43</f>
        <v>0.62642729459359592</v>
      </c>
      <c r="N43" s="82">
        <f>SUM(N27:N36)</f>
        <v>713418.65000000014</v>
      </c>
      <c r="O43" s="82">
        <f>SUM(O27:O36)</f>
        <v>569195.25800000003</v>
      </c>
      <c r="P43" s="305">
        <f>O43/N43</f>
        <v>0.79784185344748126</v>
      </c>
      <c r="Q43" s="82">
        <f>SUM(Q27:Q36)</f>
        <v>606427.01</v>
      </c>
      <c r="R43" s="89">
        <f>Q43/N43</f>
        <v>0.85002965649972828</v>
      </c>
      <c r="S43" s="82">
        <f>SUM(S27:S36)</f>
        <v>900298.98</v>
      </c>
      <c r="T43" s="82">
        <f>SUM(T27:T36)</f>
        <v>710539.90689999983</v>
      </c>
      <c r="U43" s="78">
        <f>T43/S43</f>
        <v>0.78922660436647374</v>
      </c>
      <c r="V43" s="82">
        <f>SUM(V27:V36)</f>
        <v>600740.9</v>
      </c>
      <c r="W43" s="305">
        <f t="shared" si="147"/>
        <v>0.6672682223854125</v>
      </c>
      <c r="X43" s="82">
        <f>SUM(X29:X36,X27)</f>
        <v>848537.95999999985</v>
      </c>
      <c r="Y43" s="82">
        <f>SUM(Y29:Y36,Y27)</f>
        <v>663693.51360000006</v>
      </c>
      <c r="Z43" s="78">
        <f>Y43/X43</f>
        <v>0.78216125251485524</v>
      </c>
      <c r="AA43" s="82">
        <f>SUM(AA29:AA36,AA27)</f>
        <v>625663.81999999995</v>
      </c>
      <c r="AB43" s="305">
        <f t="shared" si="149"/>
        <v>0.73734334760933984</v>
      </c>
      <c r="AC43" s="82">
        <f>SUM(AC29:AC36,AC27)</f>
        <v>1435255.2499999998</v>
      </c>
      <c r="AD43" s="82">
        <f>SUM(AD29:AD36,AD27)</f>
        <v>1070654.3035000002</v>
      </c>
      <c r="AE43" s="78">
        <f>AD43/AC43</f>
        <v>0.74596787122011943</v>
      </c>
      <c r="AF43" s="82">
        <f>SUM(AF29:AF36,AF27)</f>
        <v>803089.40999999992</v>
      </c>
      <c r="AG43" s="305">
        <f t="shared" si="151"/>
        <v>0.55954465939072517</v>
      </c>
      <c r="AH43" s="82">
        <f>SUM(AH29:AH36,AH27)</f>
        <v>925291.86</v>
      </c>
      <c r="AI43" s="82">
        <f>SUM(AI29:AI36,AI27)</f>
        <v>555175.11600000004</v>
      </c>
      <c r="AJ43" s="78">
        <f>AI43/AH43</f>
        <v>0.60000000000000009</v>
      </c>
      <c r="AK43" s="82">
        <f>SUM(AK29:AK36,AK27)</f>
        <v>560138.36</v>
      </c>
      <c r="AL43" s="89">
        <f t="shared" si="153"/>
        <v>0.60536397672405762</v>
      </c>
      <c r="AM43" s="82">
        <f>SUM(AM29:AM36,AM27)</f>
        <v>830993.92999999993</v>
      </c>
      <c r="AN43" s="82">
        <f>SUM(AN29:AN36,AN27)</f>
        <v>498596.35799999995</v>
      </c>
      <c r="AO43" s="78">
        <f t="shared" si="154"/>
        <v>0.6</v>
      </c>
      <c r="AP43" s="82">
        <f>SUM(AP29:AP36,AP27)</f>
        <v>559750.91</v>
      </c>
      <c r="AQ43" s="89">
        <f t="shared" si="155"/>
        <v>0.67359205620190277</v>
      </c>
      <c r="AR43" s="82">
        <f>SUM(AR29:AR36,AR27:AR28)</f>
        <v>1100716.3999999999</v>
      </c>
      <c r="AS43" s="82">
        <f>SUM(AS29:AS36,AS27:AS28)</f>
        <v>863833.27500000002</v>
      </c>
      <c r="AT43" s="78">
        <f t="shared" si="156"/>
        <v>0.78479186373529108</v>
      </c>
      <c r="AU43" s="82">
        <f>SUM(AU29:AU36,AU27:AU28)</f>
        <v>860081.03</v>
      </c>
      <c r="AV43" s="89">
        <f t="shared" si="157"/>
        <v>0.78138295204832064</v>
      </c>
      <c r="AW43" s="82">
        <f t="shared" ref="AW43:AX43" si="158">SUM(AW29:AW36,AW27:AW28)</f>
        <v>1242371.79</v>
      </c>
      <c r="AX43" s="82">
        <f t="shared" si="158"/>
        <v>982227.08250000002</v>
      </c>
      <c r="AY43" s="11">
        <f>AX43/AW43</f>
        <v>0.79060639528848287</v>
      </c>
      <c r="AZ43" s="82">
        <f>SUM(AZ29:AZ36,AZ27:AZ28)</f>
        <v>849928.78</v>
      </c>
      <c r="BA43" s="89">
        <f>AZ43/AW43</f>
        <v>0.68411790000479644</v>
      </c>
      <c r="BB43" s="82">
        <f t="shared" ref="BB43:BC43" si="159">SUM(BB29:BB36,BB27:BB28)</f>
        <v>743559.72</v>
      </c>
      <c r="BC43" s="82">
        <f t="shared" si="159"/>
        <v>535204.46499999985</v>
      </c>
      <c r="BD43" s="11">
        <f>BC43/BB43</f>
        <v>0.71978679130171264</v>
      </c>
      <c r="BE43" s="82">
        <f t="shared" ref="BE43" si="160">SUM(BE29:BE36,BE27:BE28)</f>
        <v>895235.49999999988</v>
      </c>
      <c r="BF43" s="89">
        <f>BE43/BB43</f>
        <v>1.2039860093551058</v>
      </c>
      <c r="BG43" s="82">
        <f t="shared" ref="BG43:BH43" si="161">SUM(BG29:BG36,BG27:BG28)</f>
        <v>349325.07999999996</v>
      </c>
      <c r="BH43" s="82">
        <f t="shared" si="161"/>
        <v>254056.6875</v>
      </c>
      <c r="BI43" s="11">
        <f>BH43/BG43</f>
        <v>0.7272786926721666</v>
      </c>
      <c r="BJ43" s="82">
        <f t="shared" ref="BJ43" si="162">SUM(BJ29:BJ36,BJ27:BJ28)</f>
        <v>0</v>
      </c>
      <c r="BK43" s="89">
        <f>BJ43/BG43</f>
        <v>0</v>
      </c>
      <c r="BL43" s="82">
        <f t="shared" ref="BL43:BM43" si="163">SUM(BL29:BL36,BL27:BL28)</f>
        <v>348084.51</v>
      </c>
      <c r="BM43" s="82">
        <f t="shared" si="163"/>
        <v>261063.38250000001</v>
      </c>
      <c r="BN43" s="11">
        <f>BM43/BL43</f>
        <v>0.75</v>
      </c>
      <c r="BO43" s="82">
        <f t="shared" ref="BO43" si="164">SUM(BO29:BO36,BO27:BO28)</f>
        <v>0</v>
      </c>
      <c r="BP43" s="89">
        <f>BO43/BL43</f>
        <v>0</v>
      </c>
      <c r="BQ43" s="82">
        <f t="shared" ref="BQ43:BR43" si="165">SUM(BQ29:BQ36,BQ27:BQ28)</f>
        <v>168081.71999999997</v>
      </c>
      <c r="BR43" s="82">
        <f t="shared" si="165"/>
        <v>588286.02</v>
      </c>
      <c r="BS43" s="11">
        <f>BR43/BQ43</f>
        <v>3.5000000000000009</v>
      </c>
      <c r="BT43" s="82">
        <f t="shared" ref="BT43" si="166">SUM(BT29:BT36,BT27:BT28)</f>
        <v>0</v>
      </c>
      <c r="BU43" s="89">
        <f>BT43/BQ43</f>
        <v>0</v>
      </c>
      <c r="BV43" s="82">
        <f>SUM(BV27:BV36)</f>
        <v>132232.95000000001</v>
      </c>
      <c r="BW43" s="82">
        <f>SUM(BW27:BW36)</f>
        <v>462815.32500000007</v>
      </c>
      <c r="BX43" s="11">
        <f>BW43/BV43</f>
        <v>3.5</v>
      </c>
      <c r="BY43" s="82">
        <f>SUM(BY27:BY36)</f>
        <v>0</v>
      </c>
      <c r="BZ43" s="89">
        <f>BY43/BV43</f>
        <v>0</v>
      </c>
      <c r="CA43" s="82">
        <f>SUM(CA27:CA36)</f>
        <v>64783.89</v>
      </c>
      <c r="CB43" s="82">
        <f>SUM(CB27:CB36)</f>
        <v>323919.44999999995</v>
      </c>
      <c r="CC43" s="11">
        <f>CB43/CA43</f>
        <v>4.9999999999999991</v>
      </c>
      <c r="CD43" s="82">
        <f>SUM(CD27:CD36)</f>
        <v>0</v>
      </c>
      <c r="CE43" s="89">
        <f>CD43/CA43</f>
        <v>0</v>
      </c>
      <c r="CF43" s="82">
        <f>SUM(CF27:CF36)</f>
        <v>69647.69</v>
      </c>
      <c r="CG43" s="82">
        <f>SUM(CG27:CG36)</f>
        <v>208943.07</v>
      </c>
      <c r="CH43" s="11">
        <f>CG43/CF43</f>
        <v>3</v>
      </c>
      <c r="CI43" s="82">
        <f>SUM(CI27:CI36)</f>
        <v>0</v>
      </c>
      <c r="CJ43" s="89">
        <f>CI43/CF43</f>
        <v>0</v>
      </c>
      <c r="CK43" s="82">
        <f>SUM(CK27:CK36)</f>
        <v>5557.05</v>
      </c>
      <c r="CL43" s="82">
        <f>SUM(CL27:CL36)</f>
        <v>36120.825000000004</v>
      </c>
      <c r="CM43" s="11">
        <f>CL43/CK43</f>
        <v>6.5000000000000009</v>
      </c>
      <c r="CN43" s="82">
        <f>SUM(CN27:CN36)</f>
        <v>0</v>
      </c>
      <c r="CO43" s="89">
        <f>CN43/CK43</f>
        <v>0</v>
      </c>
      <c r="CP43" s="82">
        <f>SUM(CP27:CP36)</f>
        <v>68928.69</v>
      </c>
      <c r="CQ43" s="82">
        <f>SUM(CQ27:CQ36)</f>
        <v>448036.48499999999</v>
      </c>
      <c r="CR43" s="11">
        <f>CQ43/CP43</f>
        <v>6.5</v>
      </c>
      <c r="CS43" s="82">
        <f>SUM(CS27:CS36)</f>
        <v>0</v>
      </c>
      <c r="CT43" s="89">
        <f>CS43/CP43</f>
        <v>0</v>
      </c>
      <c r="CU43" s="82">
        <f>SUM(CU27:CU36)</f>
        <v>48151.01</v>
      </c>
      <c r="CV43" s="82">
        <f>SUM(CV27:CV36)</f>
        <v>312981.565</v>
      </c>
      <c r="CW43" s="11">
        <f>CV43/CU43</f>
        <v>6.5</v>
      </c>
      <c r="CX43" s="82">
        <f>SUM(CX27:CX36)</f>
        <v>0</v>
      </c>
      <c r="CY43" s="89">
        <f>CX43/CU43</f>
        <v>0</v>
      </c>
      <c r="CZ43" s="82">
        <f>SUM(CZ27:CZ36)</f>
        <v>63552.53</v>
      </c>
      <c r="DA43" s="82">
        <f>SUM(DA27:DA36)</f>
        <v>413091.44500000001</v>
      </c>
      <c r="DB43" s="11">
        <f>DA43/CZ43</f>
        <v>6.5</v>
      </c>
      <c r="DC43" s="82">
        <f>SUM(DC27:DC36)</f>
        <v>0</v>
      </c>
      <c r="DD43" s="89">
        <f>DC43/CZ43</f>
        <v>0</v>
      </c>
      <c r="DE43" s="82">
        <f>SUM(DE27:DE36)</f>
        <v>114942.26000000001</v>
      </c>
      <c r="DF43" s="82">
        <f>SUM(DF27:DF36)</f>
        <v>517240.17</v>
      </c>
      <c r="DG43" s="11">
        <f>DF43/DE43</f>
        <v>4.4999999999999991</v>
      </c>
      <c r="DH43" s="82">
        <f>SUM(DH27:DH36)</f>
        <v>0</v>
      </c>
      <c r="DI43" s="89">
        <f>DH43/DE43</f>
        <v>0</v>
      </c>
      <c r="DJ43" s="82">
        <f>SUM(DJ27:DJ36)</f>
        <v>164468.01999999999</v>
      </c>
      <c r="DK43" s="82">
        <f>SUM(DK27:DK36)</f>
        <v>493404.05999999994</v>
      </c>
      <c r="DL43" s="11">
        <f>DK43/DJ43</f>
        <v>3</v>
      </c>
      <c r="DM43" s="82">
        <f>SUM(DM27:DM36)</f>
        <v>0</v>
      </c>
      <c r="DN43" s="89">
        <f>DM43/DJ43</f>
        <v>0</v>
      </c>
      <c r="DO43" s="82">
        <f>SUM(DO27:DO36)</f>
        <v>390227.57</v>
      </c>
      <c r="DP43" s="82">
        <f>SUM(DP27:DP36)</f>
        <v>975568.92500000005</v>
      </c>
      <c r="DQ43" s="11">
        <f>DP43/DO43</f>
        <v>2.5</v>
      </c>
      <c r="DR43" s="82">
        <f>SUM(DR27:DR36)</f>
        <v>0</v>
      </c>
      <c r="DS43" s="89">
        <f>DR43/DO43</f>
        <v>0</v>
      </c>
      <c r="DT43" s="82">
        <f>SUM(DT27:DT36)</f>
        <v>367464.79</v>
      </c>
      <c r="DU43" s="82">
        <f>SUM(DU27:DU36)</f>
        <v>918661.97499999986</v>
      </c>
      <c r="DV43" s="11">
        <f>DU43/DT43</f>
        <v>2.4999999999999996</v>
      </c>
      <c r="DW43" s="82">
        <f>SUM(DW27:DW36)</f>
        <v>0</v>
      </c>
      <c r="DX43" s="89">
        <f>DW43/DT43</f>
        <v>0</v>
      </c>
      <c r="DY43" s="82">
        <f>SUM(DY27:DY36)</f>
        <v>538975.42000000004</v>
      </c>
      <c r="DZ43" s="82">
        <f>SUM(DZ27:DZ36)</f>
        <v>1347438.5499999998</v>
      </c>
      <c r="EA43" s="11">
        <f>DZ43/DY43</f>
        <v>2.4999999999999996</v>
      </c>
      <c r="EB43" s="82">
        <f>SUM(EB27:EB36)</f>
        <v>0</v>
      </c>
      <c r="EC43" s="89">
        <f>EB43/DY43</f>
        <v>0</v>
      </c>
      <c r="ED43" s="82">
        <f>SUM(ED27:ED36)</f>
        <v>458211.37999999995</v>
      </c>
      <c r="EE43" s="82">
        <f>SUM(EE27:EE36)</f>
        <v>916422.75999999989</v>
      </c>
      <c r="EF43" s="11">
        <f>EE43/ED43</f>
        <v>2</v>
      </c>
      <c r="EG43" s="82">
        <f>SUM(EG27:EG36)</f>
        <v>0</v>
      </c>
      <c r="EH43" s="89">
        <f>EG43/ED43</f>
        <v>0</v>
      </c>
      <c r="EI43" s="82">
        <f>SUM(EI27:EI36)</f>
        <v>550889.54</v>
      </c>
      <c r="EJ43" s="82">
        <f>SUM(EJ27:EJ36)</f>
        <v>991601.17200000014</v>
      </c>
      <c r="EK43" s="11">
        <f>EJ43/EI43</f>
        <v>1.8</v>
      </c>
      <c r="EL43" s="82">
        <f>SUM(EL27:EL36)</f>
        <v>0</v>
      </c>
      <c r="EM43" s="89">
        <f>EL43/EI43</f>
        <v>0</v>
      </c>
      <c r="EN43" s="82">
        <f>SUM(EN27:EN36)</f>
        <v>541350.84</v>
      </c>
      <c r="EO43" s="82">
        <f>SUM(EO27:EO36)</f>
        <v>974431.51199999999</v>
      </c>
      <c r="EP43" s="11">
        <f>EO43/EN43</f>
        <v>1.8</v>
      </c>
      <c r="EQ43" s="82">
        <f>SUM(EQ27:EQ36)</f>
        <v>0</v>
      </c>
      <c r="ER43" s="89">
        <f>EQ43/EN43</f>
        <v>0</v>
      </c>
      <c r="ES43" s="82">
        <f>SUM(ES27:ES36)</f>
        <v>500062.52000000008</v>
      </c>
      <c r="ET43" s="82">
        <f>SUM(ET27:ET36)</f>
        <v>900112.53600000008</v>
      </c>
      <c r="EU43" s="11">
        <f>ET43/ES43</f>
        <v>1.7999999999999998</v>
      </c>
      <c r="EV43" s="82">
        <f>SUM(EV27:EV36)</f>
        <v>0</v>
      </c>
      <c r="EW43" s="89">
        <f>EV43/ES43</f>
        <v>0</v>
      </c>
      <c r="EX43" s="82">
        <f>SUM(EX27:EX36)</f>
        <v>518655.16999999993</v>
      </c>
      <c r="EY43" s="82">
        <f>SUM(EY27:EY36)</f>
        <v>933579.30599999998</v>
      </c>
      <c r="EZ43" s="11">
        <f>EY43/EX43</f>
        <v>1.8000000000000003</v>
      </c>
      <c r="FA43" s="82">
        <f>SUM(FA27:FA36)</f>
        <v>0</v>
      </c>
      <c r="FB43" s="89">
        <f>FA43/EX43</f>
        <v>0</v>
      </c>
      <c r="FC43" s="82">
        <f>SUM(FC27:FC36)</f>
        <v>568155.27999999991</v>
      </c>
      <c r="FD43" s="82">
        <f>SUM(FD27:FD36)</f>
        <v>1022679.5040000001</v>
      </c>
      <c r="FE43" s="11">
        <f>FD43/FC43</f>
        <v>1.8000000000000005</v>
      </c>
      <c r="FF43" s="82">
        <f>SUM(FF27:FF36)</f>
        <v>0</v>
      </c>
      <c r="FG43" s="89">
        <f>FF43/FC43</f>
        <v>0</v>
      </c>
      <c r="FH43" s="82">
        <f>SUM(FH27:FH36)</f>
        <v>575598.74</v>
      </c>
      <c r="FI43" s="82">
        <f>SUM(FI27:FI36)</f>
        <v>1036077.7320000001</v>
      </c>
      <c r="FJ43" s="11">
        <f>FI43/FH43</f>
        <v>1.8000000000000003</v>
      </c>
      <c r="FK43" s="82">
        <f>SUM(FK27:FK36)</f>
        <v>0</v>
      </c>
      <c r="FL43" s="89">
        <f>FK43/FH43</f>
        <v>0</v>
      </c>
      <c r="FM43" s="82">
        <f>SUM(FM27:FM36)</f>
        <v>571361.83000000007</v>
      </c>
      <c r="FN43" s="82">
        <f>SUM(FN27:FN36)</f>
        <v>1028451.2940000001</v>
      </c>
      <c r="FO43" s="11">
        <f>FN43/FM43</f>
        <v>1.8</v>
      </c>
      <c r="FP43" s="82">
        <f>SUM(FP27:FP36)</f>
        <v>0</v>
      </c>
      <c r="FQ43" s="89">
        <f>FP43/FM43</f>
        <v>0</v>
      </c>
      <c r="FR43" s="82">
        <f>SUM(FR27:FR36)</f>
        <v>622104.11</v>
      </c>
      <c r="FS43" s="82">
        <f>SUM(FS27:FS36)</f>
        <v>970482.41159999999</v>
      </c>
      <c r="FT43" s="11">
        <f>FS43/FR43</f>
        <v>1.56</v>
      </c>
      <c r="FU43" s="82">
        <f>SUM(FU27:FU36)</f>
        <v>0</v>
      </c>
      <c r="FV43" s="89">
        <f>FU43/FR43</f>
        <v>0</v>
      </c>
      <c r="FW43" s="82">
        <f>SUM(FW27:FW36)</f>
        <v>592587.48</v>
      </c>
      <c r="FX43" s="82">
        <f>SUM(FX27:FX36)</f>
        <v>924436.46880000003</v>
      </c>
      <c r="FY43" s="11">
        <f>FX43/FW43</f>
        <v>1.56</v>
      </c>
      <c r="FZ43" s="82">
        <f>SUM(FZ27:FZ36)</f>
        <v>0</v>
      </c>
      <c r="GA43" s="89">
        <f>FZ43/FW43</f>
        <v>0</v>
      </c>
      <c r="GB43" s="82">
        <f>SUM(GB27:GB36)</f>
        <v>673272.42</v>
      </c>
      <c r="GC43" s="82">
        <f>SUM(GC27:GC36)</f>
        <v>1050304.9752000002</v>
      </c>
      <c r="GD43" s="11">
        <f>GC43/GB43</f>
        <v>1.5600000000000003</v>
      </c>
      <c r="GE43" s="82">
        <f>SUM(GE27:GE36)</f>
        <v>0</v>
      </c>
      <c r="GF43" s="89">
        <f>GE43/GB43</f>
        <v>0</v>
      </c>
      <c r="GG43" s="82">
        <f>SUM(GG27:GG36)</f>
        <v>623945.69999999995</v>
      </c>
      <c r="GH43" s="82">
        <f>SUM(GH27:GH36)</f>
        <v>973355.29200000002</v>
      </c>
      <c r="GI43" s="11">
        <f>GH43/GG43</f>
        <v>1.56</v>
      </c>
      <c r="GJ43" s="82">
        <f>SUM(GJ27:GJ36)</f>
        <v>0</v>
      </c>
      <c r="GK43" s="89">
        <f>GJ43/GG43</f>
        <v>0</v>
      </c>
      <c r="GL43" s="82">
        <f>SUM(GL27:GL36)</f>
        <v>686304.25999999989</v>
      </c>
      <c r="GM43" s="82">
        <f>SUM(GM27:GM36)</f>
        <v>1070634.6455999999</v>
      </c>
      <c r="GN43" s="11">
        <f>GM43/GL43</f>
        <v>1.56</v>
      </c>
      <c r="GO43" s="82">
        <f>SUM(GO27:GO36)</f>
        <v>0</v>
      </c>
      <c r="GP43" s="89">
        <f>GO43/GL43</f>
        <v>0</v>
      </c>
      <c r="GQ43" s="82">
        <f>SUM(GQ27:GQ36)</f>
        <v>662648.59</v>
      </c>
      <c r="GR43" s="82">
        <f>SUM(GR27:GR36)</f>
        <v>1033731.8004000002</v>
      </c>
      <c r="GS43" s="11">
        <f>GR43/GQ43</f>
        <v>1.5600000000000003</v>
      </c>
      <c r="GT43" s="82">
        <f>SUM(GT27:GT36)</f>
        <v>0</v>
      </c>
      <c r="GU43" s="89">
        <f>GT43/GQ43</f>
        <v>0</v>
      </c>
      <c r="GV43" s="82">
        <f>SUM(GV27:GV36)</f>
        <v>676885.27</v>
      </c>
      <c r="GW43" s="82">
        <f>SUM(GW27:GW36)</f>
        <v>1353770.54</v>
      </c>
      <c r="GX43" s="11">
        <f>GW43/GV43</f>
        <v>2</v>
      </c>
      <c r="GY43" s="82">
        <f>SUM(GY27:GY36)</f>
        <v>0</v>
      </c>
      <c r="GZ43" s="89">
        <f>GY43/GV43</f>
        <v>0</v>
      </c>
      <c r="HA43" s="82">
        <f>SUM(HA27:HA36)</f>
        <v>387124.64999999997</v>
      </c>
      <c r="HB43" s="82">
        <f>SUM(HB27:HB36)</f>
        <v>1161373.95</v>
      </c>
      <c r="HC43" s="11">
        <f>HB43/HA43</f>
        <v>3</v>
      </c>
      <c r="HD43" s="82">
        <f>SUM(HD27:HD36)</f>
        <v>0</v>
      </c>
      <c r="HE43" s="89">
        <f>HD43/HA43</f>
        <v>0</v>
      </c>
      <c r="HF43" s="82">
        <f>SUM(HF27:HF36)</f>
        <v>145568.09</v>
      </c>
      <c r="HG43" s="82">
        <f>SUM(HG27:HG36)</f>
        <v>727840.45</v>
      </c>
      <c r="HH43" s="11">
        <f>HG43/HF43</f>
        <v>5</v>
      </c>
      <c r="HI43" s="82">
        <f>SUM(HI27:HI36)</f>
        <v>0</v>
      </c>
      <c r="HJ43" s="89">
        <f>HI43/HF43</f>
        <v>0</v>
      </c>
      <c r="HK43" s="82">
        <f>SUM(HK27:HK36)</f>
        <v>100995.25</v>
      </c>
      <c r="HL43" s="82">
        <f>SUM(HL27:HL36)</f>
        <v>555473.875</v>
      </c>
      <c r="HM43" s="11">
        <f>HL43/HK43</f>
        <v>5.5</v>
      </c>
      <c r="HN43" s="82">
        <f>SUM(HN27:HN36)</f>
        <v>0</v>
      </c>
      <c r="HO43" s="89">
        <f>HN43/HK43</f>
        <v>0</v>
      </c>
      <c r="HP43" s="82">
        <f>SUM(HP27:HP36)</f>
        <v>109359.98</v>
      </c>
      <c r="HQ43" s="82">
        <f>SUM(HQ27:HQ36)</f>
        <v>546799.9</v>
      </c>
      <c r="HR43" s="11">
        <f>HQ43/HP43</f>
        <v>5</v>
      </c>
      <c r="HS43" s="82">
        <f>SUM(HS27:HS36)</f>
        <v>0</v>
      </c>
      <c r="HT43" s="89">
        <f>HS43/HP43</f>
        <v>0</v>
      </c>
      <c r="HU43" s="82">
        <f>SUM(HU27:HU36)</f>
        <v>139946.93</v>
      </c>
      <c r="HV43" s="82">
        <f>SUM(HV27:HV36)</f>
        <v>419840.79000000004</v>
      </c>
      <c r="HW43" s="11">
        <f>HV43/HU43</f>
        <v>3.0000000000000004</v>
      </c>
      <c r="HX43" s="82">
        <f>SUM(HX27:HX36)</f>
        <v>0</v>
      </c>
      <c r="HY43" s="89">
        <f>HX43/HU43</f>
        <v>0</v>
      </c>
      <c r="HZ43" s="82">
        <f>SUM(HZ27:HZ36)</f>
        <v>408656.5</v>
      </c>
      <c r="IA43" s="82">
        <f>SUM(IA27:IA36)</f>
        <v>1225969.5</v>
      </c>
      <c r="IB43" s="11">
        <f>IA43/HZ43</f>
        <v>3</v>
      </c>
      <c r="IC43" s="82">
        <f>SUM(IC27:IC36)</f>
        <v>0</v>
      </c>
      <c r="ID43" s="89">
        <f>IC43/HZ43</f>
        <v>0</v>
      </c>
      <c r="IE43" s="82">
        <f>SUM(IE27:IE36)</f>
        <v>714044.21</v>
      </c>
      <c r="IF43" s="82">
        <f>SUM(IF27:IF36)</f>
        <v>1071066.3149999999</v>
      </c>
      <c r="IG43" s="11">
        <f>IF43/IE43</f>
        <v>1.5</v>
      </c>
      <c r="IH43" s="82">
        <f>SUM(IH27:IH36)</f>
        <v>0</v>
      </c>
      <c r="II43" s="89">
        <f>IH43/IE43</f>
        <v>0</v>
      </c>
      <c r="IJ43" s="82">
        <f>SUM(IJ27:IJ36)</f>
        <v>1236280.17</v>
      </c>
      <c r="IK43" s="82">
        <f>SUM(IK27:IK36)</f>
        <v>1854420.2549999999</v>
      </c>
      <c r="IL43" s="11">
        <f>IK43/IJ43</f>
        <v>1.5</v>
      </c>
      <c r="IM43" s="82">
        <f>SUM(IM27:IM36)</f>
        <v>0</v>
      </c>
      <c r="IN43" s="89">
        <f>IM43/IJ43</f>
        <v>0</v>
      </c>
      <c r="IO43" s="82">
        <f>SUM(IO27:IO36)</f>
        <v>1674401.2499999998</v>
      </c>
      <c r="IP43" s="82">
        <f>SUM(IP27:IP36)</f>
        <v>2511601.875</v>
      </c>
      <c r="IQ43" s="11">
        <f>IP43/IO43</f>
        <v>1.5000000000000002</v>
      </c>
      <c r="IR43" s="82">
        <f>SUM(IR27:IR36)</f>
        <v>0</v>
      </c>
      <c r="IS43" s="89">
        <f>IR43/IO43</f>
        <v>0</v>
      </c>
      <c r="IT43" s="82">
        <f>SUM(IT27:IT36)</f>
        <v>2196104.88</v>
      </c>
      <c r="IU43" s="82">
        <f>SUM(IU27:IU36)</f>
        <v>3294157.3200000003</v>
      </c>
      <c r="IV43" s="11">
        <f>IU43/IT43</f>
        <v>1.5000000000000002</v>
      </c>
      <c r="IW43" s="82">
        <f>SUM(IW27:IW36)</f>
        <v>0</v>
      </c>
      <c r="IX43" s="89">
        <f>IW43/IT43</f>
        <v>0</v>
      </c>
      <c r="IY43" s="82">
        <f>SUM(IY27:IY36)</f>
        <v>838519.35</v>
      </c>
      <c r="IZ43" s="82">
        <f>SUM(IZ27:IZ36)</f>
        <v>1257779.0249999999</v>
      </c>
      <c r="JA43" s="11">
        <f>IZ43/IY43</f>
        <v>1.5</v>
      </c>
      <c r="JB43" s="82">
        <f>SUM(JB27:JB36)</f>
        <v>0</v>
      </c>
      <c r="JC43" s="109">
        <f>JB43/IY43</f>
        <v>0</v>
      </c>
      <c r="JD43" s="113">
        <f>SUM(JD29:JD36,JD27)</f>
        <v>9944211.8299999982</v>
      </c>
      <c r="JE43" s="113">
        <f>SUM(JE29:JE36,JE27)</f>
        <v>6970333.2699999996</v>
      </c>
      <c r="JF43" s="114">
        <f>JE43-JD43</f>
        <v>-2973878.5599999987</v>
      </c>
      <c r="JG43" s="11">
        <f>JE43/JD43</f>
        <v>0.70094376398657232</v>
      </c>
    </row>
    <row r="44" spans="3:267">
      <c r="C44" s="297" t="s">
        <v>42</v>
      </c>
      <c r="D44" s="298"/>
      <c r="E44" s="298"/>
      <c r="F44" s="299"/>
      <c r="G44" s="298"/>
      <c r="H44" s="89"/>
      <c r="I44" s="298"/>
      <c r="J44" s="298"/>
      <c r="K44" s="299"/>
      <c r="L44" s="298"/>
      <c r="M44" s="89"/>
      <c r="N44" s="298">
        <f>SUM(N27,N29:N31)</f>
        <v>512498.58</v>
      </c>
      <c r="O44" s="298">
        <f>SUM(O27,O29:O31)</f>
        <v>448643.21600000001</v>
      </c>
      <c r="P44" s="11">
        <f t="shared" ref="P44:P45" si="167">O44/N44</f>
        <v>0.87540382258229865</v>
      </c>
      <c r="Q44" s="298">
        <f>SUM(Q27,Q29:Q31)</f>
        <v>466250.37</v>
      </c>
      <c r="R44" s="89">
        <f t="shared" ref="R44:R45" si="168">Q44/N44</f>
        <v>0.90975934021124505</v>
      </c>
      <c r="S44" s="298">
        <f>SUM(S27,S29:S31)</f>
        <v>562376.07000000007</v>
      </c>
      <c r="T44" s="298">
        <f>SUM(T27,T29:T31)</f>
        <v>543174.46539999999</v>
      </c>
      <c r="U44" s="78">
        <f t="shared" si="146"/>
        <v>0.96585629150258812</v>
      </c>
      <c r="V44" s="298">
        <f>SUM(V27,V29:V31)</f>
        <v>454122.66000000003</v>
      </c>
      <c r="W44" s="89">
        <f t="shared" si="147"/>
        <v>0.80750708329392462</v>
      </c>
      <c r="X44" s="298">
        <f>SUM(X27,X29:X31)</f>
        <v>544472.84000000008</v>
      </c>
      <c r="Y44" s="298">
        <f>SUM(Y27,Y29:Y31)</f>
        <v>456212.54639999999</v>
      </c>
      <c r="Z44" s="78">
        <f t="shared" ref="Z44:Z45" si="169">Y44/X44</f>
        <v>0.83789771111447897</v>
      </c>
      <c r="AA44" s="298">
        <f>SUM(AA27,AA29:AA31)</f>
        <v>487113.56</v>
      </c>
      <c r="AB44" s="89">
        <f t="shared" si="149"/>
        <v>0.89465171485872452</v>
      </c>
      <c r="AC44" s="298">
        <f>SUM(AC27,AC29:AC31)</f>
        <v>755845.8899999999</v>
      </c>
      <c r="AD44" s="298">
        <f>SUM(AD27,AD29:AD31)</f>
        <v>737661.79550000001</v>
      </c>
      <c r="AE44" s="78">
        <f t="shared" ref="AE44:AE45" si="170">AD44/AC44</f>
        <v>0.97594206075526868</v>
      </c>
      <c r="AF44" s="298">
        <f>SUM(AF27,AF29:AF31)</f>
        <v>599355.81000000006</v>
      </c>
      <c r="AG44" s="89">
        <f t="shared" si="151"/>
        <v>0.79296033481110828</v>
      </c>
      <c r="AH44" s="298">
        <f>SUM(AH27,AH29:AH31)</f>
        <v>518760.97000000003</v>
      </c>
      <c r="AI44" s="298">
        <f>SUM(AI27,AI29:AI31)</f>
        <v>311256.58199999999</v>
      </c>
      <c r="AJ44" s="78">
        <f t="shared" ref="AJ44:AJ45" si="171">AI44/AH44</f>
        <v>0.6</v>
      </c>
      <c r="AK44" s="298">
        <f>SUM(AK27,AK29:AK31)</f>
        <v>416942.24000000005</v>
      </c>
      <c r="AL44" s="89">
        <f t="shared" si="153"/>
        <v>0.80372708070154164</v>
      </c>
      <c r="AM44" s="298">
        <f>SUM(AM27,AM29:AM31)</f>
        <v>558012.98</v>
      </c>
      <c r="AN44" s="298">
        <f>SUM(AN27,AN29:AN31)</f>
        <v>334807.78799999994</v>
      </c>
      <c r="AO44" s="78">
        <f t="shared" si="154"/>
        <v>0.59999999999999987</v>
      </c>
      <c r="AP44" s="298">
        <f>SUM(AP27,AP29:AP31)</f>
        <v>448190.65</v>
      </c>
      <c r="AQ44" s="89">
        <f t="shared" si="155"/>
        <v>0.80319036664702681</v>
      </c>
      <c r="AR44" s="298">
        <f>SUM(AR27:AR28,AR29:AR31)</f>
        <v>702232.12</v>
      </c>
      <c r="AS44" s="298">
        <f>SUM(AS27:AS28,AS29:AS31)</f>
        <v>616725.46499999997</v>
      </c>
      <c r="AT44" s="78">
        <f t="shared" si="156"/>
        <v>0.87823591008625468</v>
      </c>
      <c r="AU44" s="298">
        <f>SUM(AU27:AU28,AU29:AU31)</f>
        <v>730482.29</v>
      </c>
      <c r="AV44" s="89">
        <f t="shared" si="157"/>
        <v>1.0402291054416595</v>
      </c>
      <c r="AW44" s="298">
        <f t="shared" ref="AW44:AX44" si="172">SUM(AW27:AW28,AW29:AW31)</f>
        <v>817471.06</v>
      </c>
      <c r="AX44" s="298">
        <f t="shared" si="172"/>
        <v>718511.88749999995</v>
      </c>
      <c r="AY44" s="299"/>
      <c r="AZ44" s="298">
        <f>SUM(AZ27:AZ28,AZ29:AZ31)</f>
        <v>732745.75</v>
      </c>
      <c r="BA44" s="89"/>
      <c r="BB44" s="298">
        <f t="shared" ref="BB44:BC44" si="173">SUM(BB27:BB28,BB29:BB31)</f>
        <v>513374.88</v>
      </c>
      <c r="BC44" s="298">
        <f t="shared" si="173"/>
        <v>418571.28799999994</v>
      </c>
      <c r="BD44" s="299"/>
      <c r="BE44" s="298">
        <f t="shared" ref="BE44" si="174">SUM(BE27:BE28,BE29:BE31)</f>
        <v>754115.16999999993</v>
      </c>
      <c r="BF44" s="89"/>
      <c r="BG44" s="298">
        <f t="shared" ref="BG44:BH44" si="175">SUM(BG27:BG28,BG29:BG31)</f>
        <v>244696.4</v>
      </c>
      <c r="BH44" s="298">
        <f t="shared" si="175"/>
        <v>198038.37</v>
      </c>
      <c r="BI44" s="299"/>
      <c r="BJ44" s="298">
        <f t="shared" ref="BJ44" si="176">SUM(BJ27:BJ28,BJ29:BJ31)</f>
        <v>0</v>
      </c>
      <c r="BK44" s="89"/>
      <c r="BL44" s="298">
        <f t="shared" ref="BL44:BM44" si="177">SUM(BL27:BL28,BL29:BL31)</f>
        <v>216775.16</v>
      </c>
      <c r="BM44" s="298">
        <f t="shared" si="177"/>
        <v>162581.37</v>
      </c>
      <c r="BN44" s="299"/>
      <c r="BO44" s="298">
        <f t="shared" ref="BO44" si="178">SUM(BO27:BO28,BO29:BO31)</f>
        <v>0</v>
      </c>
      <c r="BP44" s="89"/>
      <c r="BQ44" s="298">
        <f t="shared" ref="BQ44:BR44" si="179">SUM(BQ27:BQ28,BQ29:BQ31)</f>
        <v>118212.98999999999</v>
      </c>
      <c r="BR44" s="298">
        <f t="shared" si="179"/>
        <v>413745.46499999997</v>
      </c>
      <c r="BS44" s="299"/>
      <c r="BT44" s="298">
        <f t="shared" ref="BT44" si="180">SUM(BT27:BT28,BT29:BT31)</f>
        <v>0</v>
      </c>
      <c r="BU44" s="89"/>
      <c r="BV44" s="298"/>
      <c r="BW44" s="298"/>
      <c r="BX44" s="299"/>
      <c r="BY44" s="298"/>
      <c r="BZ44" s="89"/>
      <c r="CA44" s="298"/>
      <c r="CB44" s="298"/>
      <c r="CC44" s="299"/>
      <c r="CD44" s="298"/>
      <c r="CE44" s="89"/>
      <c r="CF44" s="298"/>
      <c r="CG44" s="298"/>
      <c r="CH44" s="299"/>
      <c r="CI44" s="298"/>
      <c r="CJ44" s="89"/>
      <c r="CK44" s="298"/>
      <c r="CL44" s="298"/>
      <c r="CM44" s="299"/>
      <c r="CN44" s="298"/>
      <c r="CO44" s="89"/>
      <c r="CP44" s="298"/>
      <c r="CQ44" s="298"/>
      <c r="CR44" s="299"/>
      <c r="CS44" s="298"/>
      <c r="CT44" s="89"/>
      <c r="CU44" s="298"/>
      <c r="CV44" s="298"/>
      <c r="CW44" s="299"/>
      <c r="CX44" s="298"/>
      <c r="CY44" s="89"/>
      <c r="CZ44" s="298"/>
      <c r="DA44" s="298"/>
      <c r="DB44" s="299"/>
      <c r="DC44" s="298"/>
      <c r="DD44" s="89"/>
      <c r="DE44" s="298"/>
      <c r="DF44" s="298"/>
      <c r="DG44" s="299"/>
      <c r="DH44" s="298"/>
      <c r="DI44" s="89"/>
      <c r="DJ44" s="298"/>
      <c r="DK44" s="298"/>
      <c r="DL44" s="299"/>
      <c r="DM44" s="298"/>
      <c r="DN44" s="89"/>
      <c r="DO44" s="298"/>
      <c r="DP44" s="298"/>
      <c r="DQ44" s="299"/>
      <c r="DR44" s="298"/>
      <c r="DS44" s="89"/>
      <c r="DT44" s="298"/>
      <c r="DU44" s="298"/>
      <c r="DV44" s="299"/>
      <c r="DW44" s="298"/>
      <c r="DX44" s="89"/>
      <c r="DY44" s="298"/>
      <c r="DZ44" s="298"/>
      <c r="EA44" s="299"/>
      <c r="EB44" s="298"/>
      <c r="EC44" s="89"/>
      <c r="ED44" s="298"/>
      <c r="EE44" s="298"/>
      <c r="EF44" s="299"/>
      <c r="EG44" s="298"/>
      <c r="EH44" s="89"/>
      <c r="EI44" s="298"/>
      <c r="EJ44" s="298"/>
      <c r="EK44" s="299"/>
      <c r="EL44" s="298"/>
      <c r="EM44" s="89"/>
      <c r="EN44" s="298"/>
      <c r="EO44" s="298"/>
      <c r="EP44" s="299"/>
      <c r="EQ44" s="298"/>
      <c r="ER44" s="89"/>
      <c r="ES44" s="298"/>
      <c r="ET44" s="298"/>
      <c r="EU44" s="299"/>
      <c r="EV44" s="298"/>
      <c r="EW44" s="89"/>
      <c r="EX44" s="298"/>
      <c r="EY44" s="298"/>
      <c r="EZ44" s="299"/>
      <c r="FA44" s="298"/>
      <c r="FB44" s="89"/>
      <c r="FC44" s="298"/>
      <c r="FD44" s="298"/>
      <c r="FE44" s="299"/>
      <c r="FF44" s="298"/>
      <c r="FG44" s="89"/>
      <c r="FH44" s="298"/>
      <c r="FI44" s="298"/>
      <c r="FJ44" s="299"/>
      <c r="FK44" s="298"/>
      <c r="FL44" s="89"/>
      <c r="FM44" s="298"/>
      <c r="FN44" s="298"/>
      <c r="FO44" s="299"/>
      <c r="FP44" s="298"/>
      <c r="FQ44" s="89"/>
      <c r="FR44" s="298"/>
      <c r="FS44" s="298"/>
      <c r="FT44" s="299"/>
      <c r="FU44" s="298"/>
      <c r="FV44" s="89"/>
      <c r="FW44" s="298"/>
      <c r="FX44" s="298"/>
      <c r="FY44" s="299"/>
      <c r="FZ44" s="298"/>
      <c r="GA44" s="89"/>
      <c r="GB44" s="298"/>
      <c r="GC44" s="298"/>
      <c r="GD44" s="299"/>
      <c r="GE44" s="298"/>
      <c r="GF44" s="89"/>
      <c r="GG44" s="298"/>
      <c r="GH44" s="298"/>
      <c r="GI44" s="299"/>
      <c r="GJ44" s="298"/>
      <c r="GK44" s="89"/>
      <c r="GL44" s="298"/>
      <c r="GM44" s="298"/>
      <c r="GN44" s="299"/>
      <c r="GO44" s="298"/>
      <c r="GP44" s="89"/>
      <c r="GQ44" s="298"/>
      <c r="GR44" s="298"/>
      <c r="GS44" s="299"/>
      <c r="GT44" s="298"/>
      <c r="GU44" s="89"/>
      <c r="GV44" s="298"/>
      <c r="GW44" s="298"/>
      <c r="GX44" s="299"/>
      <c r="GY44" s="298"/>
      <c r="GZ44" s="89"/>
      <c r="HA44" s="298"/>
      <c r="HB44" s="298"/>
      <c r="HC44" s="299"/>
      <c r="HD44" s="298"/>
      <c r="HE44" s="89"/>
      <c r="HF44" s="298"/>
      <c r="HG44" s="298"/>
      <c r="HH44" s="299"/>
      <c r="HI44" s="298"/>
      <c r="HJ44" s="89"/>
      <c r="HK44" s="298"/>
      <c r="HL44" s="298"/>
      <c r="HM44" s="299"/>
      <c r="HN44" s="298"/>
      <c r="HO44" s="89"/>
      <c r="HP44" s="298"/>
      <c r="HQ44" s="298"/>
      <c r="HR44" s="299"/>
      <c r="HS44" s="298"/>
      <c r="HT44" s="89"/>
      <c r="HU44" s="298"/>
      <c r="HV44" s="298"/>
      <c r="HW44" s="299"/>
      <c r="HX44" s="298"/>
      <c r="HY44" s="89"/>
      <c r="HZ44" s="298"/>
      <c r="IA44" s="298"/>
      <c r="IB44" s="299"/>
      <c r="IC44" s="298"/>
      <c r="ID44" s="89"/>
      <c r="IE44" s="298"/>
      <c r="IF44" s="298"/>
      <c r="IG44" s="299"/>
      <c r="IH44" s="298"/>
      <c r="II44" s="89"/>
      <c r="IJ44" s="298"/>
      <c r="IK44" s="298"/>
      <c r="IL44" s="299"/>
      <c r="IM44" s="298"/>
      <c r="IN44" s="89"/>
      <c r="IO44" s="298"/>
      <c r="IP44" s="298"/>
      <c r="IQ44" s="299"/>
      <c r="IR44" s="298"/>
      <c r="IS44" s="89"/>
      <c r="IT44" s="298"/>
      <c r="IU44" s="298"/>
      <c r="IV44" s="299"/>
      <c r="IW44" s="298"/>
      <c r="IX44" s="89"/>
      <c r="IY44" s="298"/>
      <c r="IZ44" s="298"/>
      <c r="JA44" s="299"/>
      <c r="JB44" s="298"/>
      <c r="JC44" s="109"/>
      <c r="JD44" s="300"/>
      <c r="JE44" s="301"/>
      <c r="JF44" s="302"/>
      <c r="JG44" s="299"/>
    </row>
    <row r="45" spans="3:267">
      <c r="C45" s="297" t="s">
        <v>43</v>
      </c>
      <c r="D45" s="298"/>
      <c r="E45" s="298"/>
      <c r="F45" s="299"/>
      <c r="G45" s="298"/>
      <c r="H45" s="89"/>
      <c r="I45" s="298"/>
      <c r="J45" s="298"/>
      <c r="K45" s="299"/>
      <c r="L45" s="298"/>
      <c r="M45" s="89"/>
      <c r="N45" s="298">
        <f>SUM(N32:N36)</f>
        <v>200920.07</v>
      </c>
      <c r="O45" s="298">
        <f>SUM(O32:O36)</f>
        <v>120552.042</v>
      </c>
      <c r="P45" s="11">
        <f t="shared" si="167"/>
        <v>0.6</v>
      </c>
      <c r="Q45" s="298">
        <f>SUM(Q32:Q36)</f>
        <v>140176.64000000001</v>
      </c>
      <c r="R45" s="89">
        <f t="shared" si="168"/>
        <v>0.69767365699205663</v>
      </c>
      <c r="S45" s="298">
        <f>SUM(S32:S36)</f>
        <v>224009.56</v>
      </c>
      <c r="T45" s="298">
        <f>SUM(T32:T36)</f>
        <v>167365.44149999999</v>
      </c>
      <c r="U45" s="78">
        <f t="shared" si="146"/>
        <v>0.74713526288788745</v>
      </c>
      <c r="V45" s="298">
        <f>SUM(V32:V36)</f>
        <v>146618.23999999999</v>
      </c>
      <c r="W45" s="89">
        <f t="shared" si="147"/>
        <v>0.65451778040187214</v>
      </c>
      <c r="X45" s="298">
        <f>SUM(X32:X36)</f>
        <v>304065.12</v>
      </c>
      <c r="Y45" s="298">
        <f>SUM(Y32:Y36)</f>
        <v>207480.96719999996</v>
      </c>
      <c r="Z45" s="78">
        <f t="shared" si="169"/>
        <v>0.68235701352394496</v>
      </c>
      <c r="AA45" s="298">
        <f>SUM(AA32:AA36)</f>
        <v>138550.26</v>
      </c>
      <c r="AB45" s="89">
        <f t="shared" si="149"/>
        <v>0.45565982707914676</v>
      </c>
      <c r="AC45" s="298">
        <f>SUM(AC32:AC36)</f>
        <v>679409.36</v>
      </c>
      <c r="AD45" s="298">
        <f>SUM(AD32:AD36)</f>
        <v>332992.50800000003</v>
      </c>
      <c r="AE45" s="78">
        <f t="shared" si="170"/>
        <v>0.49012057767352518</v>
      </c>
      <c r="AF45" s="298">
        <f>SUM(AF32:AF36)</f>
        <v>203733.6</v>
      </c>
      <c r="AG45" s="89">
        <f t="shared" si="151"/>
        <v>0.29986869771708768</v>
      </c>
      <c r="AH45" s="298">
        <f>SUM(AH32:AH36)</f>
        <v>406530.89</v>
      </c>
      <c r="AI45" s="298">
        <f>SUM(AI32:AI36)</f>
        <v>243918.53399999999</v>
      </c>
      <c r="AJ45" s="78">
        <f t="shared" si="171"/>
        <v>0.6</v>
      </c>
      <c r="AK45" s="298">
        <f>SUM(AK32:AK36)</f>
        <v>143196.12</v>
      </c>
      <c r="AL45" s="89">
        <f t="shared" si="153"/>
        <v>0.35223921114579998</v>
      </c>
      <c r="AM45" s="298">
        <f>SUM(AM32:AM36)</f>
        <v>272980.95</v>
      </c>
      <c r="AN45" s="298">
        <f>SUM(AN32:AN36)</f>
        <v>163788.57</v>
      </c>
      <c r="AO45" s="78">
        <f t="shared" si="154"/>
        <v>0.6</v>
      </c>
      <c r="AP45" s="298">
        <f>SUM(AP32:AP36)</f>
        <v>111560.26000000001</v>
      </c>
      <c r="AQ45" s="89">
        <f t="shared" si="155"/>
        <v>0.40867415839823257</v>
      </c>
      <c r="AR45" s="298">
        <f>SUM(AR32:AR36)</f>
        <v>398484.28</v>
      </c>
      <c r="AS45" s="298">
        <f>SUM(AS32:AS36)</f>
        <v>247107.81</v>
      </c>
      <c r="AT45" s="78">
        <f t="shared" si="156"/>
        <v>0.62011934322729112</v>
      </c>
      <c r="AU45" s="298">
        <f>SUM(AU32:AU36)</f>
        <v>129598.74000000002</v>
      </c>
      <c r="AV45" s="89">
        <f t="shared" si="157"/>
        <v>0.32522924116354102</v>
      </c>
      <c r="AW45" s="298">
        <f t="shared" ref="AW45:AX45" si="181">SUM(AW32:AW36)</f>
        <v>424900.73</v>
      </c>
      <c r="AX45" s="298">
        <f t="shared" si="181"/>
        <v>263715.19500000001</v>
      </c>
      <c r="AY45" s="299"/>
      <c r="AZ45" s="298">
        <f>SUM(AZ32:AZ36)</f>
        <v>117183.03</v>
      </c>
      <c r="BA45" s="89"/>
      <c r="BB45" s="298">
        <f t="shared" ref="BB45:BC45" si="182">SUM(BB32:BB36)</f>
        <v>230184.84</v>
      </c>
      <c r="BC45" s="298">
        <f t="shared" si="182"/>
        <v>116633.177</v>
      </c>
      <c r="BD45" s="299"/>
      <c r="BE45" s="298">
        <f t="shared" ref="BE45" si="183">SUM(BE32:BE36)</f>
        <v>141120.33000000002</v>
      </c>
      <c r="BF45" s="89"/>
      <c r="BG45" s="298">
        <f t="shared" ref="BG45:BH45" si="184">SUM(BG32:BG36)</f>
        <v>104628.68000000001</v>
      </c>
      <c r="BH45" s="298">
        <f t="shared" si="184"/>
        <v>56018.317500000005</v>
      </c>
      <c r="BI45" s="299"/>
      <c r="BJ45" s="298">
        <f t="shared" ref="BJ45" si="185">SUM(BJ32:BJ36)</f>
        <v>0</v>
      </c>
      <c r="BK45" s="89"/>
      <c r="BL45" s="298">
        <f t="shared" ref="BL45:BM45" si="186">SUM(BL32:BL36)</f>
        <v>131309.35</v>
      </c>
      <c r="BM45" s="298">
        <f t="shared" si="186"/>
        <v>98482.012500000012</v>
      </c>
      <c r="BN45" s="299"/>
      <c r="BO45" s="298">
        <f t="shared" ref="BO45" si="187">SUM(BO32:BO36)</f>
        <v>0</v>
      </c>
      <c r="BP45" s="89"/>
      <c r="BQ45" s="298">
        <f t="shared" ref="BQ45:BR45" si="188">SUM(BQ32:BQ36)</f>
        <v>49868.729999999996</v>
      </c>
      <c r="BR45" s="298">
        <f t="shared" si="188"/>
        <v>174540.55500000002</v>
      </c>
      <c r="BS45" s="299"/>
      <c r="BT45" s="298">
        <f t="shared" ref="BT45" si="189">SUM(BT32:BT36)</f>
        <v>0</v>
      </c>
      <c r="BU45" s="89"/>
      <c r="BV45" s="298"/>
      <c r="BW45" s="298"/>
      <c r="BX45" s="299"/>
      <c r="BY45" s="298"/>
      <c r="BZ45" s="89"/>
      <c r="CA45" s="298"/>
      <c r="CB45" s="298"/>
      <c r="CC45" s="299"/>
      <c r="CD45" s="298"/>
      <c r="CE45" s="89"/>
      <c r="CF45" s="298"/>
      <c r="CG45" s="298"/>
      <c r="CH45" s="299"/>
      <c r="CI45" s="298"/>
      <c r="CJ45" s="89"/>
      <c r="CK45" s="298"/>
      <c r="CL45" s="298"/>
      <c r="CM45" s="299"/>
      <c r="CN45" s="298"/>
      <c r="CO45" s="89"/>
      <c r="CP45" s="298"/>
      <c r="CQ45" s="298"/>
      <c r="CR45" s="299"/>
      <c r="CS45" s="298"/>
      <c r="CT45" s="89"/>
      <c r="CU45" s="298"/>
      <c r="CV45" s="298"/>
      <c r="CW45" s="299"/>
      <c r="CX45" s="298"/>
      <c r="CY45" s="89"/>
      <c r="CZ45" s="298"/>
      <c r="DA45" s="298"/>
      <c r="DB45" s="299"/>
      <c r="DC45" s="298"/>
      <c r="DD45" s="89"/>
      <c r="DE45" s="298"/>
      <c r="DF45" s="298"/>
      <c r="DG45" s="299"/>
      <c r="DH45" s="298"/>
      <c r="DI45" s="89"/>
      <c r="DJ45" s="298"/>
      <c r="DK45" s="298"/>
      <c r="DL45" s="299"/>
      <c r="DM45" s="298"/>
      <c r="DN45" s="89"/>
      <c r="DO45" s="298"/>
      <c r="DP45" s="298"/>
      <c r="DQ45" s="299"/>
      <c r="DR45" s="298"/>
      <c r="DS45" s="89"/>
      <c r="DT45" s="298"/>
      <c r="DU45" s="298"/>
      <c r="DV45" s="299"/>
      <c r="DW45" s="298"/>
      <c r="DX45" s="89"/>
      <c r="DY45" s="298"/>
      <c r="DZ45" s="298"/>
      <c r="EA45" s="299"/>
      <c r="EB45" s="298"/>
      <c r="EC45" s="89"/>
      <c r="ED45" s="298"/>
      <c r="EE45" s="298"/>
      <c r="EF45" s="299"/>
      <c r="EG45" s="298"/>
      <c r="EH45" s="89"/>
      <c r="EI45" s="298"/>
      <c r="EJ45" s="298"/>
      <c r="EK45" s="299"/>
      <c r="EL45" s="298"/>
      <c r="EM45" s="89"/>
      <c r="EN45" s="298"/>
      <c r="EO45" s="298"/>
      <c r="EP45" s="299"/>
      <c r="EQ45" s="298"/>
      <c r="ER45" s="89"/>
      <c r="ES45" s="298"/>
      <c r="ET45" s="298"/>
      <c r="EU45" s="299"/>
      <c r="EV45" s="298"/>
      <c r="EW45" s="89"/>
      <c r="EX45" s="298"/>
      <c r="EY45" s="298"/>
      <c r="EZ45" s="299"/>
      <c r="FA45" s="298"/>
      <c r="FB45" s="89"/>
      <c r="FC45" s="298"/>
      <c r="FD45" s="298"/>
      <c r="FE45" s="299"/>
      <c r="FF45" s="298"/>
      <c r="FG45" s="89"/>
      <c r="FH45" s="298"/>
      <c r="FI45" s="298"/>
      <c r="FJ45" s="299"/>
      <c r="FK45" s="298"/>
      <c r="FL45" s="89"/>
      <c r="FM45" s="298"/>
      <c r="FN45" s="298"/>
      <c r="FO45" s="299"/>
      <c r="FP45" s="298"/>
      <c r="FQ45" s="89"/>
      <c r="FR45" s="298"/>
      <c r="FS45" s="298"/>
      <c r="FT45" s="299"/>
      <c r="FU45" s="298"/>
      <c r="FV45" s="89"/>
      <c r="FW45" s="298"/>
      <c r="FX45" s="298"/>
      <c r="FY45" s="299"/>
      <c r="FZ45" s="298"/>
      <c r="GA45" s="89"/>
      <c r="GB45" s="298"/>
      <c r="GC45" s="298"/>
      <c r="GD45" s="299"/>
      <c r="GE45" s="298"/>
      <c r="GF45" s="89"/>
      <c r="GG45" s="298"/>
      <c r="GH45" s="298"/>
      <c r="GI45" s="299"/>
      <c r="GJ45" s="298"/>
      <c r="GK45" s="89"/>
      <c r="GL45" s="298"/>
      <c r="GM45" s="298"/>
      <c r="GN45" s="299"/>
      <c r="GO45" s="298"/>
      <c r="GP45" s="89"/>
      <c r="GQ45" s="298"/>
      <c r="GR45" s="298"/>
      <c r="GS45" s="299"/>
      <c r="GT45" s="298"/>
      <c r="GU45" s="89"/>
      <c r="GV45" s="298"/>
      <c r="GW45" s="298"/>
      <c r="GX45" s="299"/>
      <c r="GY45" s="298"/>
      <c r="GZ45" s="89"/>
      <c r="HA45" s="298"/>
      <c r="HB45" s="298"/>
      <c r="HC45" s="299"/>
      <c r="HD45" s="298"/>
      <c r="HE45" s="89"/>
      <c r="HF45" s="298"/>
      <c r="HG45" s="298"/>
      <c r="HH45" s="299"/>
      <c r="HI45" s="298"/>
      <c r="HJ45" s="89"/>
      <c r="HK45" s="298"/>
      <c r="HL45" s="298"/>
      <c r="HM45" s="299"/>
      <c r="HN45" s="298"/>
      <c r="HO45" s="89"/>
      <c r="HP45" s="298"/>
      <c r="HQ45" s="298"/>
      <c r="HR45" s="299"/>
      <c r="HS45" s="298"/>
      <c r="HT45" s="89"/>
      <c r="HU45" s="298"/>
      <c r="HV45" s="298"/>
      <c r="HW45" s="299"/>
      <c r="HX45" s="298"/>
      <c r="HY45" s="89"/>
      <c r="HZ45" s="298"/>
      <c r="IA45" s="298"/>
      <c r="IB45" s="299"/>
      <c r="IC45" s="298"/>
      <c r="ID45" s="89"/>
      <c r="IE45" s="298"/>
      <c r="IF45" s="298"/>
      <c r="IG45" s="299"/>
      <c r="IH45" s="298"/>
      <c r="II45" s="89"/>
      <c r="IJ45" s="298"/>
      <c r="IK45" s="298"/>
      <c r="IL45" s="299"/>
      <c r="IM45" s="298"/>
      <c r="IN45" s="89"/>
      <c r="IO45" s="298"/>
      <c r="IP45" s="298"/>
      <c r="IQ45" s="299"/>
      <c r="IR45" s="298"/>
      <c r="IS45" s="89"/>
      <c r="IT45" s="298"/>
      <c r="IU45" s="298"/>
      <c r="IV45" s="299"/>
      <c r="IW45" s="298"/>
      <c r="IX45" s="89"/>
      <c r="IY45" s="298"/>
      <c r="IZ45" s="298"/>
      <c r="JA45" s="299"/>
      <c r="JB45" s="298"/>
      <c r="JC45" s="109"/>
      <c r="JD45" s="300"/>
      <c r="JE45" s="301"/>
      <c r="JF45" s="302"/>
      <c r="JG45" s="299"/>
    </row>
    <row r="46" spans="3:267" s="134" customFormat="1" ht="23.25">
      <c r="C46" s="290" t="s">
        <v>236</v>
      </c>
      <c r="D46" s="135">
        <f>SUM(D8:D36)</f>
        <v>2492958.63</v>
      </c>
      <c r="E46" s="135">
        <f>SUM(E8:E36)</f>
        <v>1409162.6039999996</v>
      </c>
      <c r="F46" s="136">
        <f>E46/D46</f>
        <v>0.5652571153978595</v>
      </c>
      <c r="G46" s="135">
        <f>SUM(G8:G36)</f>
        <v>1813912.6900000002</v>
      </c>
      <c r="H46" s="137">
        <f>G46/D46</f>
        <v>0.72761443698726769</v>
      </c>
      <c r="I46" s="135">
        <f>SUM(I8:I36)</f>
        <v>2428947.7000000002</v>
      </c>
      <c r="J46" s="135">
        <f>SUM(J8:J36)</f>
        <v>1698273.3916</v>
      </c>
      <c r="K46" s="136">
        <f>J46/I46</f>
        <v>0.6991807158301514</v>
      </c>
      <c r="L46" s="135">
        <f>SUM(L8:L36)</f>
        <v>1533310.0699999996</v>
      </c>
      <c r="M46" s="137">
        <f>L46/I46</f>
        <v>0.63126516474603367</v>
      </c>
      <c r="N46" s="303">
        <f>SUM(N8:N36)</f>
        <v>2130789.9900000002</v>
      </c>
      <c r="O46" s="135">
        <f>SUM(O8:O36)</f>
        <v>1580526.4665000001</v>
      </c>
      <c r="P46" s="306">
        <f>O46/N46</f>
        <v>0.74175609699574374</v>
      </c>
      <c r="Q46" s="135">
        <f>SUM(Q8:Q36)</f>
        <v>1581443.57</v>
      </c>
      <c r="R46" s="137">
        <f>Q46/N46</f>
        <v>0.7421865023873141</v>
      </c>
      <c r="S46" s="135">
        <f>SUM(S8:S36)</f>
        <v>2253697.0099999998</v>
      </c>
      <c r="T46" s="135">
        <f>SUM(T8:T36)</f>
        <v>1771837.2179999999</v>
      </c>
      <c r="U46" s="136">
        <f>T46/S46</f>
        <v>0.78619140467333715</v>
      </c>
      <c r="V46" s="135">
        <f>SUM(V8:V36)</f>
        <v>1623947.2799999998</v>
      </c>
      <c r="W46" s="137">
        <f>V46/S46</f>
        <v>0.72057036628894489</v>
      </c>
      <c r="X46" s="135">
        <f>SUM(X8:X36)</f>
        <v>2388770.4500000002</v>
      </c>
      <c r="Y46" s="135">
        <f>SUM(Y8:Y36)</f>
        <v>1887613.8341000001</v>
      </c>
      <c r="Z46" s="136">
        <f>Y46/X46</f>
        <v>0.79020310808851468</v>
      </c>
      <c r="AA46" s="135">
        <f>SUM(AA8:AA36)</f>
        <v>1801419.8100000005</v>
      </c>
      <c r="AB46" s="137">
        <f>AA46/X46</f>
        <v>0.75412009973582872</v>
      </c>
      <c r="AC46" s="135">
        <f>SUM(AC29:AC36,AC8:AC27)</f>
        <v>3591235.3699999996</v>
      </c>
      <c r="AD46" s="135">
        <f>SUM(AD29:AD36,AD8:AD27)</f>
        <v>3051656.1658000001</v>
      </c>
      <c r="AE46" s="136">
        <f>AD46/AC46</f>
        <v>0.84975108880151184</v>
      </c>
      <c r="AF46" s="135">
        <f>SUM(AF8:AF36)</f>
        <v>2155118.9700000002</v>
      </c>
      <c r="AG46" s="137">
        <f>AF46/AC46</f>
        <v>0.60010518608809549</v>
      </c>
      <c r="AH46" s="135">
        <f>SUM(AH29:AH36,AH8:AH27)</f>
        <v>2217957.13</v>
      </c>
      <c r="AI46" s="135">
        <f>SUM(AI29:AI36,AI8:AI27)</f>
        <v>1330774.2779999999</v>
      </c>
      <c r="AJ46" s="136">
        <f>AI46/AH46</f>
        <v>0.6</v>
      </c>
      <c r="AK46" s="135">
        <f>SUM(AK8:AK36)</f>
        <v>1539105.7000000002</v>
      </c>
      <c r="AL46" s="137">
        <f>AK46/AH46</f>
        <v>0.69392941783324746</v>
      </c>
      <c r="AM46" s="135">
        <f>SUM(AM8:AM36)</f>
        <v>2276104.12</v>
      </c>
      <c r="AN46" s="135">
        <f>SUM(AN8:AN36)</f>
        <v>1403914.9110000001</v>
      </c>
      <c r="AO46" s="136">
        <f>AN46/AM46</f>
        <v>0.6168061024378797</v>
      </c>
      <c r="AP46" s="135">
        <f>SUM(AP8:AP36)</f>
        <v>1774100.33</v>
      </c>
      <c r="AQ46" s="137">
        <f>AP46/AM46</f>
        <v>0.77944603430531989</v>
      </c>
      <c r="AR46" s="135">
        <f>SUM(AR8:AR36)</f>
        <v>2425678.8799999994</v>
      </c>
      <c r="AS46" s="135">
        <f>SUM(AS8:AS36)</f>
        <v>1900821.8099999998</v>
      </c>
      <c r="AT46" s="136">
        <f>AS46/AR46</f>
        <v>0.78362466923074348</v>
      </c>
      <c r="AU46" s="135">
        <f>SUM(AU8:AU36)</f>
        <v>1923059.1600000004</v>
      </c>
      <c r="AV46" s="137">
        <f>AU46/AR46</f>
        <v>0.79279214402856191</v>
      </c>
      <c r="AW46" s="135">
        <f>SUM(AW8:AW36)</f>
        <v>2641352.75</v>
      </c>
      <c r="AX46" s="135">
        <f>SUM(AX8:AX36)</f>
        <v>2077643.7150000001</v>
      </c>
      <c r="AY46" s="136">
        <f>AX46/AW46</f>
        <v>0.78658320627564804</v>
      </c>
      <c r="AZ46" s="135">
        <f>SUM(AZ8:AZ36)</f>
        <v>1930918.0799999998</v>
      </c>
      <c r="BA46" s="137">
        <f>AZ46/AW46</f>
        <v>0.73103377805179559</v>
      </c>
      <c r="BB46" s="135">
        <f>SUM(BB8:BB36)</f>
        <v>1835020.18</v>
      </c>
      <c r="BC46" s="135">
        <f>SUM(BC8:BC36)</f>
        <v>1314482.8069999998</v>
      </c>
      <c r="BD46" s="136">
        <f>BC46/BB46</f>
        <v>0.71633152666473665</v>
      </c>
      <c r="BE46" s="135">
        <f>SUM(BE8:BE36)</f>
        <v>2162586.02</v>
      </c>
      <c r="BF46" s="137">
        <f>BE46/BB46</f>
        <v>1.1785080314484608</v>
      </c>
      <c r="BG46" s="135">
        <f>SUM(BG8:BG36)</f>
        <v>1084073.3099999998</v>
      </c>
      <c r="BH46" s="135">
        <f>SUM(BH8:BH36)</f>
        <v>805117.86</v>
      </c>
      <c r="BI46" s="136">
        <f>BH46/BG46</f>
        <v>0.74267842642486981</v>
      </c>
      <c r="BJ46" s="135">
        <f>SUM(BJ8:BJ36)</f>
        <v>0</v>
      </c>
      <c r="BK46" s="137">
        <f>BJ46/BG46</f>
        <v>0</v>
      </c>
      <c r="BL46" s="135">
        <f>SUM(BL8:BL36)</f>
        <v>1141663.49</v>
      </c>
      <c r="BM46" s="135">
        <f>SUM(BM8:BM36)</f>
        <v>856247.61750000005</v>
      </c>
      <c r="BN46" s="136">
        <f>BM46/BL46</f>
        <v>0.75</v>
      </c>
      <c r="BO46" s="135">
        <f>SUM(BO8:BO36)</f>
        <v>0</v>
      </c>
      <c r="BP46" s="137">
        <f>BO46/BL46</f>
        <v>0</v>
      </c>
      <c r="BQ46" s="135">
        <f>SUM(BQ8:BQ36)</f>
        <v>786034.60000000009</v>
      </c>
      <c r="BR46" s="135">
        <f>SUM(BR8:BR36)</f>
        <v>2751121.0999999996</v>
      </c>
      <c r="BS46" s="136">
        <f>BR46/BQ46</f>
        <v>3.4999999999999991</v>
      </c>
      <c r="BT46" s="135">
        <f>SUM(BT8:BT36)</f>
        <v>0</v>
      </c>
      <c r="BU46" s="137">
        <f>BT46/BQ46</f>
        <v>0</v>
      </c>
      <c r="BV46" s="135">
        <f>SUM(BV8:BV36)</f>
        <v>724585.96</v>
      </c>
      <c r="BW46" s="135">
        <f>SUM(BW8:BW36)</f>
        <v>2536050.86</v>
      </c>
      <c r="BX46" s="136">
        <f>BW46/BV46</f>
        <v>3.5</v>
      </c>
      <c r="BY46" s="135">
        <f>SUM(BY8:BY36)</f>
        <v>0</v>
      </c>
      <c r="BZ46" s="137">
        <f>BY46/BV46</f>
        <v>0</v>
      </c>
      <c r="CA46" s="135">
        <f>SUM(CA8:CA36)</f>
        <v>475298.30000000005</v>
      </c>
      <c r="CB46" s="135">
        <f>SUM(CB8:CB36)</f>
        <v>2376491.5</v>
      </c>
      <c r="CC46" s="136">
        <f>CB46/CA46</f>
        <v>4.9999999999999991</v>
      </c>
      <c r="CD46" s="135">
        <f>SUM(CD8:CD36)</f>
        <v>0</v>
      </c>
      <c r="CE46" s="137">
        <f>CD46/CA46</f>
        <v>0</v>
      </c>
      <c r="CF46" s="135">
        <f>SUM(CF8:CF36)</f>
        <v>859935.73</v>
      </c>
      <c r="CG46" s="135">
        <f>SUM(CG8:CG36)</f>
        <v>2579807.19</v>
      </c>
      <c r="CH46" s="136">
        <f>CG46/CF46</f>
        <v>3</v>
      </c>
      <c r="CI46" s="135">
        <f>SUM(CI8:CI36)</f>
        <v>0</v>
      </c>
      <c r="CJ46" s="137">
        <f>CI46/CF46</f>
        <v>0</v>
      </c>
      <c r="CK46" s="135">
        <f>SUM(CK8:CK36)</f>
        <v>55275.89</v>
      </c>
      <c r="CL46" s="135">
        <f>SUM(CL8:CL36)</f>
        <v>359293.28499999997</v>
      </c>
      <c r="CM46" s="136">
        <f>CL46/CK46</f>
        <v>6.5</v>
      </c>
      <c r="CN46" s="135">
        <f>SUM(CN8:CN36)</f>
        <v>0</v>
      </c>
      <c r="CO46" s="137">
        <f>CN46/CK46</f>
        <v>0</v>
      </c>
      <c r="CP46" s="135">
        <f>SUM(CP8:CP36)</f>
        <v>435831.52</v>
      </c>
      <c r="CQ46" s="135">
        <f>SUM(CQ8:CQ36)</f>
        <v>2832904.88</v>
      </c>
      <c r="CR46" s="136">
        <f>CQ46/CP46</f>
        <v>6.4999999999999991</v>
      </c>
      <c r="CS46" s="135">
        <f>SUM(CS8:CS36)</f>
        <v>0</v>
      </c>
      <c r="CT46" s="137">
        <f>CS46/CP46</f>
        <v>0</v>
      </c>
      <c r="CU46" s="135">
        <f>SUM(CU8:CU36)</f>
        <v>472516.65000000014</v>
      </c>
      <c r="CV46" s="135">
        <f>SUM(CV8:CV36)</f>
        <v>3071358.2249999996</v>
      </c>
      <c r="CW46" s="136">
        <f>CV46/CU46</f>
        <v>6.4999999999999973</v>
      </c>
      <c r="CX46" s="135">
        <f>SUM(CX8:CX36)</f>
        <v>0</v>
      </c>
      <c r="CY46" s="137">
        <f>CX46/CU46</f>
        <v>0</v>
      </c>
      <c r="CZ46" s="135">
        <f>SUM(CZ8:CZ36)</f>
        <v>459787.63000000006</v>
      </c>
      <c r="DA46" s="135">
        <f>SUM(DA8:DA36)</f>
        <v>2988619.5949999997</v>
      </c>
      <c r="DB46" s="136">
        <f>DA46/CZ46</f>
        <v>6.4999999999999982</v>
      </c>
      <c r="DC46" s="135">
        <f>SUM(DC8:DC36)</f>
        <v>0</v>
      </c>
      <c r="DD46" s="137">
        <f>DC46/CZ46</f>
        <v>0</v>
      </c>
      <c r="DE46" s="135">
        <f>SUM(DE8:DE36)</f>
        <v>666266.09999999986</v>
      </c>
      <c r="DF46" s="135">
        <f>SUM(DF8:DF36)</f>
        <v>2998197.4499999997</v>
      </c>
      <c r="DG46" s="136">
        <f>DF46/DE46</f>
        <v>4.5000000000000009</v>
      </c>
      <c r="DH46" s="135">
        <f>SUM(DH8:DH36)</f>
        <v>0</v>
      </c>
      <c r="DI46" s="137">
        <f>DH46/DE46</f>
        <v>0</v>
      </c>
      <c r="DJ46" s="135">
        <f>SUM(DJ8:DJ36)</f>
        <v>822445</v>
      </c>
      <c r="DK46" s="135">
        <f>SUM(DK8:DK36)</f>
        <v>2467335</v>
      </c>
      <c r="DL46" s="136">
        <f>DK46/DJ46</f>
        <v>3</v>
      </c>
      <c r="DM46" s="135">
        <f>SUM(DM8:DM36)</f>
        <v>0</v>
      </c>
      <c r="DN46" s="137">
        <f>DM46/DJ46</f>
        <v>0</v>
      </c>
      <c r="DO46" s="135">
        <f>SUM(DO8:DO36)</f>
        <v>1314652.94</v>
      </c>
      <c r="DP46" s="135">
        <f>SUM(DP8:DP36)</f>
        <v>3286632.3499999992</v>
      </c>
      <c r="DQ46" s="136">
        <f>DP46/DO46</f>
        <v>2.4999999999999996</v>
      </c>
      <c r="DR46" s="135">
        <f>SUM(DR8:DR36)</f>
        <v>0</v>
      </c>
      <c r="DS46" s="137">
        <f>DR46/DO46</f>
        <v>0</v>
      </c>
      <c r="DT46" s="135">
        <f>SUM(DT8:DT36)</f>
        <v>1256421.8900000001</v>
      </c>
      <c r="DU46" s="135">
        <f>SUM(DU8:DU36)</f>
        <v>3141054.7250000006</v>
      </c>
      <c r="DV46" s="136">
        <f>DU46/DT46</f>
        <v>2.5</v>
      </c>
      <c r="DW46" s="135">
        <f>SUM(DW8:DW36)</f>
        <v>0</v>
      </c>
      <c r="DX46" s="137">
        <f>DW46/DT46</f>
        <v>0</v>
      </c>
      <c r="DY46" s="135">
        <f>SUM(DY8:DY36)</f>
        <v>1559356.19</v>
      </c>
      <c r="DZ46" s="135">
        <f>SUM(DZ8:DZ36)</f>
        <v>3898390.4749999996</v>
      </c>
      <c r="EA46" s="136">
        <f>DZ46/DY46</f>
        <v>2.5</v>
      </c>
      <c r="EB46" s="135">
        <f>SUM(EB8:EB36)</f>
        <v>0</v>
      </c>
      <c r="EC46" s="137">
        <f>EB46/DY46</f>
        <v>0</v>
      </c>
      <c r="ED46" s="135">
        <f>SUM(ED8:ED36)</f>
        <v>1535505.1</v>
      </c>
      <c r="EE46" s="135">
        <f>SUM(EE8:EE36)</f>
        <v>3071010.2</v>
      </c>
      <c r="EF46" s="136">
        <f>EE46/ED46</f>
        <v>2</v>
      </c>
      <c r="EG46" s="135">
        <f>SUM(EG8:EG36)</f>
        <v>0</v>
      </c>
      <c r="EH46" s="137">
        <f>EG46/ED46</f>
        <v>0</v>
      </c>
      <c r="EI46" s="135">
        <f>SUM(EI8:EI36)</f>
        <v>1764282.0099999995</v>
      </c>
      <c r="EJ46" s="135">
        <f>SUM(EJ8:EJ36)</f>
        <v>3175707.6180000002</v>
      </c>
      <c r="EK46" s="136">
        <f>EJ46/EI46</f>
        <v>1.8000000000000007</v>
      </c>
      <c r="EL46" s="135">
        <f>SUM(EL8:EL36)</f>
        <v>0</v>
      </c>
      <c r="EM46" s="137">
        <f>EL46/EI46</f>
        <v>0</v>
      </c>
      <c r="EN46" s="135">
        <f>SUM(EN8:EN36)</f>
        <v>1598506.0000000002</v>
      </c>
      <c r="EO46" s="135">
        <f>SUM(EO8:EO36)</f>
        <v>2877310.8</v>
      </c>
      <c r="EP46" s="136">
        <f>EO46/EN46</f>
        <v>1.7999999999999996</v>
      </c>
      <c r="EQ46" s="135">
        <f>SUM(EQ8:EQ36)</f>
        <v>0</v>
      </c>
      <c r="ER46" s="137">
        <f>EQ46/EN46</f>
        <v>0</v>
      </c>
      <c r="ES46" s="135">
        <f>SUM(ES8:ES36)</f>
        <v>1540385.0399999998</v>
      </c>
      <c r="ET46" s="135">
        <f>SUM(ET8:ET36)</f>
        <v>2772693.0720000002</v>
      </c>
      <c r="EU46" s="136">
        <f>ET46/ES46</f>
        <v>1.8000000000000003</v>
      </c>
      <c r="EV46" s="135">
        <f>SUM(EV8:EV36)</f>
        <v>0</v>
      </c>
      <c r="EW46" s="137">
        <f>EV46/ES46</f>
        <v>0</v>
      </c>
      <c r="EX46" s="135">
        <f>SUM(EX8:EX36)</f>
        <v>1673705.4100000001</v>
      </c>
      <c r="EY46" s="135">
        <f>SUM(EY8:EY36)</f>
        <v>3012669.7379999994</v>
      </c>
      <c r="EZ46" s="136">
        <f>EY46/EX46</f>
        <v>1.7999999999999996</v>
      </c>
      <c r="FA46" s="135">
        <f>SUM(FA8:FA36)</f>
        <v>0</v>
      </c>
      <c r="FB46" s="137">
        <f>FA46/EX46</f>
        <v>0</v>
      </c>
      <c r="FC46" s="135">
        <f>SUM(FC8:FC36)</f>
        <v>1761896.7000000004</v>
      </c>
      <c r="FD46" s="135">
        <f>SUM(FD8:FD36)</f>
        <v>3171414.06</v>
      </c>
      <c r="FE46" s="136">
        <f>FD46/FC46</f>
        <v>1.7999999999999996</v>
      </c>
      <c r="FF46" s="135">
        <f>SUM(FF8:FF36)</f>
        <v>0</v>
      </c>
      <c r="FG46" s="137">
        <f>FF46/FC46</f>
        <v>0</v>
      </c>
      <c r="FH46" s="135">
        <f>SUM(FH8:FH36)</f>
        <v>1722438.1099999996</v>
      </c>
      <c r="FI46" s="135">
        <f>SUM(FI8:FI36)</f>
        <v>3100388.5980000007</v>
      </c>
      <c r="FJ46" s="136">
        <f>FI46/FH46</f>
        <v>1.8000000000000007</v>
      </c>
      <c r="FK46" s="135">
        <f>SUM(FK8:FK36)</f>
        <v>0</v>
      </c>
      <c r="FL46" s="137">
        <f>FK46/FH46</f>
        <v>0</v>
      </c>
      <c r="FM46" s="135">
        <f>SUM(FM8:FM36)</f>
        <v>1664551.54</v>
      </c>
      <c r="FN46" s="135">
        <f>SUM(FN8:FN36)</f>
        <v>2996192.7720000003</v>
      </c>
      <c r="FO46" s="136">
        <f>FN46/FM46</f>
        <v>1.8000000000000003</v>
      </c>
      <c r="FP46" s="135">
        <f>SUM(FP8:FP36)</f>
        <v>0</v>
      </c>
      <c r="FQ46" s="137">
        <f>FP46/FM46</f>
        <v>0</v>
      </c>
      <c r="FR46" s="135">
        <f>SUM(FR8:FR36)</f>
        <v>1837729.9</v>
      </c>
      <c r="FS46" s="135">
        <f>SUM(FS8:FS36)</f>
        <v>2866858.6440000013</v>
      </c>
      <c r="FT46" s="136">
        <f>FS46/FR46</f>
        <v>1.5600000000000007</v>
      </c>
      <c r="FU46" s="135">
        <f>SUM(FU8:FU36)</f>
        <v>0</v>
      </c>
      <c r="FV46" s="137">
        <f>FU46/FR46</f>
        <v>0</v>
      </c>
      <c r="FW46" s="135">
        <f>SUM(FW8:FW36)</f>
        <v>1768544.3900000004</v>
      </c>
      <c r="FX46" s="135">
        <f>SUM(FX8:FX36)</f>
        <v>2758929.2484000004</v>
      </c>
      <c r="FY46" s="136">
        <f>FX46/FW46</f>
        <v>1.5599999999999998</v>
      </c>
      <c r="FZ46" s="135">
        <f>SUM(FZ8:FZ36)</f>
        <v>0</v>
      </c>
      <c r="GA46" s="137">
        <f>FZ46/FW46</f>
        <v>0</v>
      </c>
      <c r="GB46" s="135">
        <f>SUM(GB8:GB36)</f>
        <v>1875500.79</v>
      </c>
      <c r="GC46" s="135">
        <f>SUM(GC8:GC36)</f>
        <v>2925781.2324000001</v>
      </c>
      <c r="GD46" s="136">
        <f>GC46/GB46</f>
        <v>1.56</v>
      </c>
      <c r="GE46" s="135">
        <f>SUM(GE8:GE36)</f>
        <v>0</v>
      </c>
      <c r="GF46" s="137">
        <f>GE46/GB46</f>
        <v>0</v>
      </c>
      <c r="GG46" s="135">
        <f>SUM(GG8:GG36)</f>
        <v>1684768.17</v>
      </c>
      <c r="GH46" s="135">
        <f>SUM(GH8:GH36)</f>
        <v>2628238.3452000003</v>
      </c>
      <c r="GI46" s="136">
        <f>GH46/GG46</f>
        <v>1.5600000000000003</v>
      </c>
      <c r="GJ46" s="135">
        <f>SUM(GJ8:GJ36)</f>
        <v>0</v>
      </c>
      <c r="GK46" s="137">
        <f>GJ46/GG46</f>
        <v>0</v>
      </c>
      <c r="GL46" s="135">
        <f>SUM(GL8:GL36)</f>
        <v>1815754.28</v>
      </c>
      <c r="GM46" s="135">
        <f>SUM(GM8:GM36)</f>
        <v>2832576.6768</v>
      </c>
      <c r="GN46" s="136">
        <f>GM46/GL46</f>
        <v>1.56</v>
      </c>
      <c r="GO46" s="135">
        <f>SUM(GO8:GO36)</f>
        <v>0</v>
      </c>
      <c r="GP46" s="137">
        <f>GO46/GL46</f>
        <v>0</v>
      </c>
      <c r="GQ46" s="135">
        <f>SUM(GQ8:GQ36)</f>
        <v>1798909.2400000002</v>
      </c>
      <c r="GR46" s="135">
        <f>SUM(GR8:GR36)</f>
        <v>2806298.4143999997</v>
      </c>
      <c r="GS46" s="136">
        <f>GR46/GQ46</f>
        <v>1.5599999999999996</v>
      </c>
      <c r="GT46" s="135">
        <f>SUM(GT8:GT36)</f>
        <v>0</v>
      </c>
      <c r="GU46" s="137">
        <f>GT46/GQ46</f>
        <v>0</v>
      </c>
      <c r="GV46" s="135">
        <f>SUM(GV8:GV36)</f>
        <v>1805364.07</v>
      </c>
      <c r="GW46" s="135">
        <f>SUM(GW8:GW36)</f>
        <v>3610728.14</v>
      </c>
      <c r="GX46" s="136">
        <f>GW46/GV46</f>
        <v>2</v>
      </c>
      <c r="GY46" s="135">
        <f>SUM(GY8:GY36)</f>
        <v>0</v>
      </c>
      <c r="GZ46" s="137">
        <f>GY46/GV46</f>
        <v>0</v>
      </c>
      <c r="HA46" s="135">
        <f>SUM(HA8:HA36)</f>
        <v>1181269.71</v>
      </c>
      <c r="HB46" s="135">
        <f>SUM(HB8:HB36)</f>
        <v>3543809.13</v>
      </c>
      <c r="HC46" s="136">
        <f>HB46/HA46</f>
        <v>3</v>
      </c>
      <c r="HD46" s="135">
        <f>SUM(HD8:HD36)</f>
        <v>0</v>
      </c>
      <c r="HE46" s="137">
        <f>HD46/HA46</f>
        <v>0</v>
      </c>
      <c r="HF46" s="135">
        <f>SUM(HF8:HF36)</f>
        <v>693980.95000000007</v>
      </c>
      <c r="HG46" s="135">
        <f>SUM(HG8:HG36)</f>
        <v>3417237.080000001</v>
      </c>
      <c r="HH46" s="136">
        <f>HG46/HF46</f>
        <v>4.9241079023855061</v>
      </c>
      <c r="HI46" s="135">
        <f>SUM(HI8:HI36)</f>
        <v>0</v>
      </c>
      <c r="HJ46" s="137">
        <f>HI46/HF46</f>
        <v>0</v>
      </c>
      <c r="HK46" s="135">
        <f>SUM(HK8:HK36)</f>
        <v>418474.44999999995</v>
      </c>
      <c r="HL46" s="135">
        <f>SUM(HL8:HL36)</f>
        <v>2301609.4749999996</v>
      </c>
      <c r="HM46" s="136">
        <f>HL46/HK46</f>
        <v>5.5</v>
      </c>
      <c r="HN46" s="135">
        <f>SUM(HN8:HN36)</f>
        <v>0</v>
      </c>
      <c r="HO46" s="137">
        <f>HN46/HK46</f>
        <v>0</v>
      </c>
      <c r="HP46" s="135">
        <f>SUM(HP8:HP36)</f>
        <v>494266.41000000003</v>
      </c>
      <c r="HQ46" s="135">
        <f>SUM(HQ8:HQ36)</f>
        <v>2434151.0900000003</v>
      </c>
      <c r="HR46" s="136">
        <f>HQ46/HP46</f>
        <v>4.9247754667366532</v>
      </c>
      <c r="HS46" s="135">
        <f>SUM(HS8:HS36)</f>
        <v>0</v>
      </c>
      <c r="HT46" s="137">
        <f>HS46/HP46</f>
        <v>0</v>
      </c>
      <c r="HU46" s="135">
        <f>SUM(HU8:HU36)</f>
        <v>1027951.5700000001</v>
      </c>
      <c r="HV46" s="135">
        <f>SUM(HV8:HV36)</f>
        <v>3083854.7099999995</v>
      </c>
      <c r="HW46" s="136">
        <f>HV46/HU46</f>
        <v>2.9999999999999991</v>
      </c>
      <c r="HX46" s="135">
        <f>SUM(HX8:HX36)</f>
        <v>0</v>
      </c>
      <c r="HY46" s="137">
        <f>HX46/HU46</f>
        <v>0</v>
      </c>
      <c r="HZ46" s="135">
        <f>SUM(HZ8:HZ36)</f>
        <v>2325201.9899999993</v>
      </c>
      <c r="IA46" s="135">
        <f>SUM(IA8:IA36)</f>
        <v>6975605.9700000007</v>
      </c>
      <c r="IB46" s="136">
        <f>IA46/HZ46</f>
        <v>3.0000000000000013</v>
      </c>
      <c r="IC46" s="135">
        <f>SUM(IC8:IC36)</f>
        <v>0</v>
      </c>
      <c r="ID46" s="137">
        <f>IC46/HZ46</f>
        <v>0</v>
      </c>
      <c r="IE46" s="135">
        <f>SUM(IE8:IE36)</f>
        <v>3514464.7499999991</v>
      </c>
      <c r="IF46" s="135">
        <f>SUM(IF8:IF36)</f>
        <v>5271697.1250000009</v>
      </c>
      <c r="IG46" s="136">
        <f>IF46/IE46</f>
        <v>1.5000000000000007</v>
      </c>
      <c r="IH46" s="135">
        <f>SUM(IH8:IH36)</f>
        <v>0</v>
      </c>
      <c r="II46" s="137">
        <f>IH46/IE46</f>
        <v>0</v>
      </c>
      <c r="IJ46" s="135">
        <f>SUM(IJ8:IJ36)</f>
        <v>4601418.6099999994</v>
      </c>
      <c r="IK46" s="135">
        <f>SUM(IK8:IK36)</f>
        <v>6902127.915</v>
      </c>
      <c r="IL46" s="136">
        <f>IK46/IJ46</f>
        <v>1.5000000000000002</v>
      </c>
      <c r="IM46" s="135">
        <f>SUM(IM8:IM36)</f>
        <v>0</v>
      </c>
      <c r="IN46" s="137">
        <f>IM46/IJ46</f>
        <v>0</v>
      </c>
      <c r="IO46" s="135">
        <f>SUM(IO8:IO36)</f>
        <v>5989857.1000000006</v>
      </c>
      <c r="IP46" s="135">
        <f>SUM(IP8:IP36)</f>
        <v>8984785.6500000004</v>
      </c>
      <c r="IQ46" s="136">
        <f>IP46/IO46</f>
        <v>1.5</v>
      </c>
      <c r="IR46" s="135">
        <f>SUM(IR8:IR36)</f>
        <v>0</v>
      </c>
      <c r="IS46" s="137">
        <f>IR46/IO46</f>
        <v>0</v>
      </c>
      <c r="IT46" s="135">
        <f>SUM(IT8:IT36)</f>
        <v>7486355.629999999</v>
      </c>
      <c r="IU46" s="135">
        <f>SUM(IU8:IU36)</f>
        <v>11229533.445</v>
      </c>
      <c r="IV46" s="136">
        <f>IU46/IT46</f>
        <v>1.5000000000000002</v>
      </c>
      <c r="IW46" s="135">
        <f>SUM(IW8:IW36)</f>
        <v>0</v>
      </c>
      <c r="IX46" s="137">
        <f>IW46/IT46</f>
        <v>0</v>
      </c>
      <c r="IY46" s="135">
        <f>SUM(IY8:IY36)</f>
        <v>2044644.37</v>
      </c>
      <c r="IZ46" s="135">
        <f>SUM(IZ8:IZ36)</f>
        <v>3066966.5550000002</v>
      </c>
      <c r="JA46" s="136">
        <f>IZ46/IY46</f>
        <v>1.5</v>
      </c>
      <c r="JB46" s="135">
        <f>SUM(JB8:JB36)</f>
        <v>0</v>
      </c>
      <c r="JC46" s="138">
        <f>JB46/IY46</f>
        <v>0</v>
      </c>
      <c r="JD46" s="139">
        <f>SUM(JD8:JD27,JD29:JD36)</f>
        <v>25703363.179999996</v>
      </c>
      <c r="JE46" s="139">
        <f>SUM(JE8:JE27,JE29:JE36)</f>
        <v>19067007.550000001</v>
      </c>
      <c r="JF46" s="140">
        <f>JE46-JD46</f>
        <v>-6636355.6299999952</v>
      </c>
      <c r="JG46" s="136">
        <f>JE46/JD46</f>
        <v>0.74180983307414805</v>
      </c>
    </row>
    <row r="47" spans="3:267" s="134" customFormat="1" ht="23.25">
      <c r="C47" s="343" t="s">
        <v>237</v>
      </c>
      <c r="D47" s="344"/>
      <c r="E47" s="344"/>
      <c r="F47" s="345"/>
      <c r="G47" s="344"/>
      <c r="H47" s="345"/>
      <c r="I47" s="344"/>
      <c r="J47" s="344"/>
      <c r="K47" s="345"/>
      <c r="L47" s="344"/>
      <c r="M47" s="345"/>
      <c r="N47" s="346"/>
      <c r="O47" s="344"/>
      <c r="P47" s="347"/>
      <c r="Q47" s="344"/>
      <c r="R47" s="345"/>
      <c r="S47" s="344"/>
      <c r="T47" s="344"/>
      <c r="U47" s="345"/>
      <c r="V47" s="344"/>
      <c r="W47" s="345"/>
      <c r="X47" s="344"/>
      <c r="Y47" s="344"/>
      <c r="Z47" s="345"/>
      <c r="AA47" s="344"/>
      <c r="AB47" s="345"/>
      <c r="AC47" s="344">
        <f>SUM(AC8:AC36)</f>
        <v>3747467.25</v>
      </c>
      <c r="AD47" s="344">
        <f>SUM(AD8:AD36)</f>
        <v>3051656.1658000001</v>
      </c>
      <c r="AE47" s="136">
        <f>AD47/AC47</f>
        <v>0.81432497263318315</v>
      </c>
      <c r="AF47" s="344">
        <f>SUM(AF8:AF36)</f>
        <v>2155118.9700000002</v>
      </c>
      <c r="AG47" s="137">
        <f>AF47/AC47</f>
        <v>0.57508680562852155</v>
      </c>
      <c r="AH47" s="344">
        <f>SUM(AH8:AH36)</f>
        <v>2335103.3200000003</v>
      </c>
      <c r="AI47" s="344">
        <f>SUM(AI8:AI36)</f>
        <v>1436205.8489999997</v>
      </c>
      <c r="AJ47" s="136">
        <f>AI47/AH47</f>
        <v>0.61505023640666978</v>
      </c>
      <c r="AK47" s="344">
        <f>SUM(AK8:AK36)</f>
        <v>1539105.7000000002</v>
      </c>
      <c r="AL47" s="137">
        <f>AK47/AH47</f>
        <v>0.65911674520680308</v>
      </c>
      <c r="AM47" s="344">
        <f>SUM(AM8:AM36)</f>
        <v>2276104.12</v>
      </c>
      <c r="AN47" s="344">
        <f>SUM(AN8:AN36)</f>
        <v>1403914.9110000001</v>
      </c>
      <c r="AO47" s="136">
        <f>AN47/AM47</f>
        <v>0.6168061024378797</v>
      </c>
      <c r="AP47" s="344">
        <f>SUM(AP8:AP36)</f>
        <v>1774100.33</v>
      </c>
      <c r="AQ47" s="137">
        <f>AP47/AM47</f>
        <v>0.77944603430531989</v>
      </c>
      <c r="AR47" s="344">
        <f>SUM(AR8:AR36)</f>
        <v>2425678.8799999994</v>
      </c>
      <c r="AS47" s="344">
        <f>SUM(AS8:AS36)</f>
        <v>1900821.8099999998</v>
      </c>
      <c r="AT47" s="136">
        <f>AS47/AR47</f>
        <v>0.78362466923074348</v>
      </c>
      <c r="AU47" s="344">
        <f>SUM(AU8:AU36)</f>
        <v>1923059.1600000004</v>
      </c>
      <c r="AV47" s="137">
        <f>AU47/AR47</f>
        <v>0.79279214402856191</v>
      </c>
      <c r="AW47" s="344"/>
      <c r="AX47" s="344"/>
      <c r="AY47" s="345"/>
      <c r="AZ47" s="344"/>
      <c r="BA47" s="345"/>
      <c r="BB47" s="344"/>
      <c r="BC47" s="344"/>
      <c r="BD47" s="345"/>
      <c r="BE47" s="344"/>
      <c r="BF47" s="345"/>
      <c r="BG47" s="344"/>
      <c r="BH47" s="344"/>
      <c r="BI47" s="345"/>
      <c r="BJ47" s="344"/>
      <c r="BK47" s="345"/>
      <c r="BL47" s="344"/>
      <c r="BM47" s="344"/>
      <c r="BN47" s="345"/>
      <c r="BO47" s="344"/>
      <c r="BP47" s="345"/>
      <c r="BQ47" s="344"/>
      <c r="BR47" s="344"/>
      <c r="BS47" s="345"/>
      <c r="BT47" s="344"/>
      <c r="BU47" s="345"/>
      <c r="BV47" s="344"/>
      <c r="BW47" s="344"/>
      <c r="BX47" s="345"/>
      <c r="BY47" s="344"/>
      <c r="BZ47" s="345"/>
      <c r="CA47" s="344"/>
      <c r="CB47" s="344"/>
      <c r="CC47" s="345"/>
      <c r="CD47" s="344"/>
      <c r="CE47" s="345"/>
      <c r="CF47" s="344"/>
      <c r="CG47" s="344"/>
      <c r="CH47" s="345"/>
      <c r="CI47" s="344"/>
      <c r="CJ47" s="345"/>
      <c r="CK47" s="344"/>
      <c r="CL47" s="344"/>
      <c r="CM47" s="345"/>
      <c r="CN47" s="344"/>
      <c r="CO47" s="345"/>
      <c r="CP47" s="344"/>
      <c r="CQ47" s="344"/>
      <c r="CR47" s="345"/>
      <c r="CS47" s="344"/>
      <c r="CT47" s="345"/>
      <c r="CU47" s="344"/>
      <c r="CV47" s="344"/>
      <c r="CW47" s="345"/>
      <c r="CX47" s="344"/>
      <c r="CY47" s="345"/>
      <c r="CZ47" s="344"/>
      <c r="DA47" s="344"/>
      <c r="DB47" s="345"/>
      <c r="DC47" s="344"/>
      <c r="DD47" s="345"/>
      <c r="DE47" s="344"/>
      <c r="DF47" s="344"/>
      <c r="DG47" s="345"/>
      <c r="DH47" s="344"/>
      <c r="DI47" s="345"/>
      <c r="DJ47" s="344"/>
      <c r="DK47" s="344"/>
      <c r="DL47" s="345"/>
      <c r="DM47" s="344"/>
      <c r="DN47" s="345"/>
      <c r="DO47" s="344"/>
      <c r="DP47" s="344"/>
      <c r="DQ47" s="345"/>
      <c r="DR47" s="344"/>
      <c r="DS47" s="345"/>
      <c r="DT47" s="344"/>
      <c r="DU47" s="344"/>
      <c r="DV47" s="345"/>
      <c r="DW47" s="344"/>
      <c r="DX47" s="345"/>
      <c r="DY47" s="344"/>
      <c r="DZ47" s="344"/>
      <c r="EA47" s="345"/>
      <c r="EB47" s="344"/>
      <c r="EC47" s="345"/>
      <c r="ED47" s="344"/>
      <c r="EE47" s="344"/>
      <c r="EF47" s="345"/>
      <c r="EG47" s="344"/>
      <c r="EH47" s="345"/>
      <c r="EI47" s="344"/>
      <c r="EJ47" s="344"/>
      <c r="EK47" s="345"/>
      <c r="EL47" s="344"/>
      <c r="EM47" s="345"/>
      <c r="EN47" s="344"/>
      <c r="EO47" s="344"/>
      <c r="EP47" s="345"/>
      <c r="EQ47" s="344"/>
      <c r="ER47" s="345"/>
      <c r="ES47" s="344"/>
      <c r="ET47" s="344"/>
      <c r="EU47" s="345"/>
      <c r="EV47" s="344"/>
      <c r="EW47" s="345"/>
      <c r="EX47" s="344"/>
      <c r="EY47" s="344"/>
      <c r="EZ47" s="345"/>
      <c r="FA47" s="344"/>
      <c r="FB47" s="345"/>
      <c r="FC47" s="344"/>
      <c r="FD47" s="344"/>
      <c r="FE47" s="345"/>
      <c r="FF47" s="344"/>
      <c r="FG47" s="345"/>
      <c r="FH47" s="344"/>
      <c r="FI47" s="344"/>
      <c r="FJ47" s="345"/>
      <c r="FK47" s="344"/>
      <c r="FL47" s="345"/>
      <c r="FM47" s="344"/>
      <c r="FN47" s="344"/>
      <c r="FO47" s="345"/>
      <c r="FP47" s="344"/>
      <c r="FQ47" s="345"/>
      <c r="FR47" s="344"/>
      <c r="FS47" s="344"/>
      <c r="FT47" s="345"/>
      <c r="FU47" s="344"/>
      <c r="FV47" s="345"/>
      <c r="FW47" s="344"/>
      <c r="FX47" s="344"/>
      <c r="FY47" s="345"/>
      <c r="FZ47" s="344"/>
      <c r="GA47" s="345"/>
      <c r="GB47" s="344"/>
      <c r="GC47" s="344"/>
      <c r="GD47" s="345"/>
      <c r="GE47" s="344"/>
      <c r="GF47" s="345"/>
      <c r="GG47" s="344"/>
      <c r="GH47" s="344"/>
      <c r="GI47" s="345"/>
      <c r="GJ47" s="344"/>
      <c r="GK47" s="345"/>
      <c r="GL47" s="344"/>
      <c r="GM47" s="344"/>
      <c r="GN47" s="345"/>
      <c r="GO47" s="344"/>
      <c r="GP47" s="345"/>
      <c r="GQ47" s="344"/>
      <c r="GR47" s="344"/>
      <c r="GS47" s="345"/>
      <c r="GT47" s="344"/>
      <c r="GU47" s="345"/>
      <c r="GV47" s="344"/>
      <c r="GW47" s="344"/>
      <c r="GX47" s="345"/>
      <c r="GY47" s="344"/>
      <c r="GZ47" s="345"/>
      <c r="HA47" s="344"/>
      <c r="HB47" s="344"/>
      <c r="HC47" s="345"/>
      <c r="HD47" s="344"/>
      <c r="HE47" s="345"/>
      <c r="HF47" s="344"/>
      <c r="HG47" s="344"/>
      <c r="HH47" s="345"/>
      <c r="HI47" s="344"/>
      <c r="HJ47" s="345"/>
      <c r="HK47" s="344"/>
      <c r="HL47" s="344"/>
      <c r="HM47" s="345"/>
      <c r="HN47" s="344"/>
      <c r="HO47" s="345"/>
      <c r="HP47" s="344"/>
      <c r="HQ47" s="344"/>
      <c r="HR47" s="345"/>
      <c r="HS47" s="344"/>
      <c r="HT47" s="345"/>
      <c r="HU47" s="344"/>
      <c r="HV47" s="344"/>
      <c r="HW47" s="345"/>
      <c r="HX47" s="344"/>
      <c r="HY47" s="345"/>
      <c r="HZ47" s="344"/>
      <c r="IA47" s="344"/>
      <c r="IB47" s="345"/>
      <c r="IC47" s="344"/>
      <c r="ID47" s="345"/>
      <c r="IE47" s="344"/>
      <c r="IF47" s="344"/>
      <c r="IG47" s="345"/>
      <c r="IH47" s="344"/>
      <c r="II47" s="345"/>
      <c r="IJ47" s="344"/>
      <c r="IK47" s="344"/>
      <c r="IL47" s="345"/>
      <c r="IM47" s="344"/>
      <c r="IN47" s="345"/>
      <c r="IO47" s="344"/>
      <c r="IP47" s="344"/>
      <c r="IQ47" s="345"/>
      <c r="IR47" s="344"/>
      <c r="IS47" s="345"/>
      <c r="IT47" s="344"/>
      <c r="IU47" s="344"/>
      <c r="IV47" s="345"/>
      <c r="IW47" s="344"/>
      <c r="IX47" s="345"/>
      <c r="IY47" s="344"/>
      <c r="IZ47" s="344"/>
      <c r="JA47" s="345"/>
      <c r="JB47" s="344"/>
      <c r="JC47" s="345"/>
      <c r="JD47" s="139">
        <f>SUM(JD8:JD36)</f>
        <v>26955890.279999997</v>
      </c>
      <c r="JE47" s="139">
        <f>SUM(JE8:JE36)</f>
        <v>19838921.68</v>
      </c>
      <c r="JF47" s="140">
        <f>JE47-JD47</f>
        <v>-7116968.5999999978</v>
      </c>
      <c r="JG47" s="136">
        <f>JE47/JD47</f>
        <v>0.7359772381444788</v>
      </c>
    </row>
    <row r="48" spans="3:267">
      <c r="V48" s="12"/>
      <c r="GH48" s="30">
        <f>GH46*0.5</f>
        <v>1314119.1726000002</v>
      </c>
      <c r="GM48" s="30">
        <f>GM46*0.5</f>
        <v>1416288.3384</v>
      </c>
      <c r="GR48" s="30">
        <f>GR46*0.5</f>
        <v>1403149.2071999998</v>
      </c>
      <c r="HM48" s="777"/>
      <c r="HR48" s="777"/>
    </row>
    <row r="49" spans="3:200">
      <c r="C49" s="195" t="s">
        <v>238</v>
      </c>
      <c r="D49" s="196"/>
      <c r="E49" s="197">
        <f>E46*0.5</f>
        <v>704581.30199999979</v>
      </c>
      <c r="F49" s="196"/>
      <c r="G49" s="197">
        <f>G46*0.5</f>
        <v>906956.34500000009</v>
      </c>
      <c r="H49" s="196"/>
      <c r="I49" s="196"/>
      <c r="J49" s="197">
        <f>J46*0.5</f>
        <v>849136.69579999999</v>
      </c>
      <c r="K49" s="196"/>
      <c r="L49" s="197">
        <f>L46*0.5</f>
        <v>766655.0349999998</v>
      </c>
      <c r="M49" s="196"/>
      <c r="N49" s="196"/>
      <c r="O49" s="197">
        <f>O46*0.5</f>
        <v>790263.23325000005</v>
      </c>
      <c r="P49" s="196"/>
      <c r="Q49" s="197">
        <f>Q46*0.5</f>
        <v>790721.78500000003</v>
      </c>
      <c r="R49" s="196"/>
      <c r="S49" s="196"/>
      <c r="T49" s="197">
        <f>T46*0.5</f>
        <v>885918.60899999994</v>
      </c>
      <c r="U49" s="196"/>
      <c r="V49" s="197">
        <f>V46*0.5</f>
        <v>811973.6399999999</v>
      </c>
      <c r="W49" s="198"/>
      <c r="Y49" s="197">
        <f>Y46*0.5</f>
        <v>943806.91705000005</v>
      </c>
      <c r="Z49" s="196"/>
      <c r="AA49" s="197">
        <f>AA46*0.5</f>
        <v>900709.90500000026</v>
      </c>
      <c r="AC49" s="197">
        <f>AC46*0.5</f>
        <v>1795617.6849999998</v>
      </c>
      <c r="AD49" s="197">
        <f>AD46*0.5</f>
        <v>1525828.0829</v>
      </c>
      <c r="AE49" s="196"/>
      <c r="AF49" s="197">
        <f>AF46*0.5</f>
        <v>1077559.4850000001</v>
      </c>
      <c r="AH49" s="197">
        <f>AH46*0.5</f>
        <v>1108978.5649999999</v>
      </c>
      <c r="AI49" s="197">
        <f>AI46*0.5</f>
        <v>665387.13899999997</v>
      </c>
      <c r="AK49" s="197">
        <f>AK46*0.5</f>
        <v>769552.85000000009</v>
      </c>
      <c r="AM49" s="197">
        <f>AM46*0.5</f>
        <v>1138052.06</v>
      </c>
      <c r="AN49" s="197">
        <f>AN46*0.5</f>
        <v>701957.45550000004</v>
      </c>
      <c r="AR49" s="197">
        <f>AR46*0.5</f>
        <v>1212839.4399999997</v>
      </c>
      <c r="AS49" s="197">
        <f>AS46*0.5</f>
        <v>950410.90499999991</v>
      </c>
      <c r="AU49" s="197">
        <f>AU46*0.5</f>
        <v>961529.58000000019</v>
      </c>
      <c r="AW49" s="197">
        <f>AW46*0.5</f>
        <v>1320676.375</v>
      </c>
      <c r="AX49" s="197">
        <f>AX46*0.5</f>
        <v>1038821.8575</v>
      </c>
      <c r="AZ49" s="197">
        <f>AZ46*0.5</f>
        <v>965459.03999999992</v>
      </c>
      <c r="BB49" s="197">
        <f>BB46*0.5</f>
        <v>917510.09</v>
      </c>
      <c r="BC49" s="197">
        <f>BC46*0.5</f>
        <v>657241.4034999999</v>
      </c>
      <c r="BE49" s="197">
        <f>BE46*0.5</f>
        <v>1081293.01</v>
      </c>
      <c r="GH49" s="30">
        <f>GH48*0.65</f>
        <v>854177.46219000011</v>
      </c>
      <c r="GM49" s="30">
        <f>GM48*0.65</f>
        <v>920587.41996000009</v>
      </c>
      <c r="GR49" s="30">
        <f>GR48*0.65</f>
        <v>912046.98467999988</v>
      </c>
    </row>
    <row r="50" spans="3:200">
      <c r="C50" s="199" t="s">
        <v>239</v>
      </c>
      <c r="D50" s="22"/>
      <c r="E50" s="147">
        <f>E49*0.1</f>
        <v>70458.130199999985</v>
      </c>
      <c r="F50" s="22"/>
      <c r="G50" s="147">
        <f>G49*0.1</f>
        <v>90695.634500000015</v>
      </c>
      <c r="H50" s="22"/>
      <c r="I50" s="22"/>
      <c r="J50" s="147">
        <f>J49*0.1</f>
        <v>84913.669580000002</v>
      </c>
      <c r="K50" s="22"/>
      <c r="L50" s="147">
        <f>L49*0.1</f>
        <v>76665.503499999977</v>
      </c>
      <c r="M50" s="22"/>
      <c r="N50" s="22"/>
      <c r="O50" s="147">
        <f>O49*0.1</f>
        <v>79026.323325000005</v>
      </c>
      <c r="P50" s="22"/>
      <c r="Q50" s="147">
        <f>Q49*0.1</f>
        <v>79072.178500000009</v>
      </c>
      <c r="R50" s="22"/>
      <c r="S50" s="22"/>
      <c r="T50" s="147">
        <f>T49*0.1</f>
        <v>88591.8609</v>
      </c>
      <c r="U50" s="22"/>
      <c r="V50" s="147">
        <f>V49*0.1</f>
        <v>81197.364000000001</v>
      </c>
      <c r="W50" s="200"/>
      <c r="Y50" s="147">
        <f>Y49*0.1</f>
        <v>94380.691705000005</v>
      </c>
      <c r="Z50" s="22"/>
      <c r="AA50" s="147">
        <f>AA49*0.1</f>
        <v>90070.990500000029</v>
      </c>
      <c r="AC50" s="147">
        <f>AC49*0.1</f>
        <v>179561.76850000001</v>
      </c>
      <c r="AD50" s="147">
        <f>AD49*0.1</f>
        <v>152582.80829000002</v>
      </c>
      <c r="AE50" s="22"/>
      <c r="AF50" s="147">
        <f>AF49*0.1</f>
        <v>107755.94850000001</v>
      </c>
      <c r="AH50" s="147">
        <f>AH49*0.1</f>
        <v>110897.85649999999</v>
      </c>
      <c r="AI50" s="147">
        <f>AI49*0.1</f>
        <v>66538.713900000002</v>
      </c>
      <c r="AK50" s="147">
        <f>AK49*0.1</f>
        <v>76955.285000000018</v>
      </c>
      <c r="AM50" s="147">
        <f>AM49*0.1</f>
        <v>113805.20600000001</v>
      </c>
      <c r="AN50" s="147">
        <f>AN49*0.1</f>
        <v>70195.745550000007</v>
      </c>
      <c r="AR50" s="147">
        <f>AR49*0.1</f>
        <v>121283.94399999997</v>
      </c>
      <c r="AS50" s="147">
        <f>AS49*0.1</f>
        <v>95041.090499999991</v>
      </c>
      <c r="AU50" s="147">
        <f>AU49*0.1</f>
        <v>96152.958000000028</v>
      </c>
      <c r="AW50" s="147">
        <f>AW49*0.1</f>
        <v>132067.63750000001</v>
      </c>
      <c r="AX50" s="147">
        <f>AX49*0.1</f>
        <v>103882.18575</v>
      </c>
      <c r="AZ50" s="147">
        <f>AZ49*0.1</f>
        <v>96545.903999999995</v>
      </c>
      <c r="BB50" s="147">
        <f>BB49*0.1</f>
        <v>91751.009000000005</v>
      </c>
      <c r="BC50" s="147">
        <f>BC49*0.1</f>
        <v>65724.140349999987</v>
      </c>
      <c r="BE50" s="147">
        <f>BE49*0.1</f>
        <v>108129.30100000001</v>
      </c>
    </row>
    <row r="51" spans="3:200">
      <c r="C51" s="199" t="s">
        <v>240</v>
      </c>
      <c r="D51" s="22"/>
      <c r="E51" s="147">
        <f>E49*0.15</f>
        <v>105687.19529999996</v>
      </c>
      <c r="F51" s="22"/>
      <c r="G51" s="147">
        <f>G49*0.15</f>
        <v>136043.45175000001</v>
      </c>
      <c r="H51" s="22"/>
      <c r="I51" s="22"/>
      <c r="J51" s="147">
        <f>J49*0.15</f>
        <v>127370.50437</v>
      </c>
      <c r="K51" s="22"/>
      <c r="L51" s="147">
        <f>L49*0.15</f>
        <v>114998.25524999997</v>
      </c>
      <c r="M51" s="22"/>
      <c r="N51" s="22"/>
      <c r="O51" s="147">
        <f>O49*0.15</f>
        <v>118539.48498750001</v>
      </c>
      <c r="P51" s="22"/>
      <c r="Q51" s="147">
        <f>Q49*0.15</f>
        <v>118608.26775</v>
      </c>
      <c r="R51" s="22"/>
      <c r="S51" s="22"/>
      <c r="T51" s="147">
        <f>T49*0.15</f>
        <v>132887.79134999998</v>
      </c>
      <c r="U51" s="22"/>
      <c r="V51" s="147">
        <f>V49*0.15</f>
        <v>121796.04599999997</v>
      </c>
      <c r="W51" s="200"/>
      <c r="Y51" s="147">
        <f>Y49*0.15</f>
        <v>141571.03755750001</v>
      </c>
      <c r="Z51" s="22"/>
      <c r="AA51" s="147">
        <f>AA49*0.15</f>
        <v>135106.48575000002</v>
      </c>
      <c r="AC51" s="147">
        <f>AC49*0.15</f>
        <v>269342.65274999995</v>
      </c>
      <c r="AD51" s="147">
        <f>AD49*0.15</f>
        <v>228874.21243499999</v>
      </c>
      <c r="AE51" s="22"/>
      <c r="AF51" s="147">
        <f>AF49*0.15</f>
        <v>161633.92275</v>
      </c>
      <c r="AH51" s="147">
        <f>AH49*0.15</f>
        <v>166346.78474999999</v>
      </c>
      <c r="AI51" s="147">
        <f>AI49*0.15</f>
        <v>99808.070849999989</v>
      </c>
      <c r="AK51" s="147">
        <f>AK49*0.15</f>
        <v>115432.92750000001</v>
      </c>
      <c r="AM51" s="147">
        <f>AM49*0.15</f>
        <v>170707.80900000001</v>
      </c>
      <c r="AN51" s="147">
        <f>AN49*0.15</f>
        <v>105293.618325</v>
      </c>
      <c r="AR51" s="147">
        <f>AR49*0.15</f>
        <v>181925.91599999994</v>
      </c>
      <c r="AS51" s="147">
        <f>AS49*0.15</f>
        <v>142561.63574999999</v>
      </c>
      <c r="AU51" s="147">
        <f>AU49*0.15</f>
        <v>144229.43700000003</v>
      </c>
      <c r="AW51" s="147">
        <f>AW49*0.15</f>
        <v>198101.45624999999</v>
      </c>
      <c r="AX51" s="147">
        <f>AX49*0.15</f>
        <v>155823.27862500001</v>
      </c>
      <c r="AZ51" s="147">
        <f>AZ49*0.15</f>
        <v>144818.85599999997</v>
      </c>
      <c r="BB51" s="147">
        <f>BB49*0.15</f>
        <v>137626.5135</v>
      </c>
      <c r="BC51" s="147">
        <f>BC49*0.15</f>
        <v>98586.210524999988</v>
      </c>
      <c r="BE51" s="147">
        <f>BE49*0.15</f>
        <v>162193.9515</v>
      </c>
      <c r="DQ51" t="s">
        <v>241</v>
      </c>
      <c r="DR51" t="s">
        <v>242</v>
      </c>
      <c r="DS51" t="s">
        <v>243</v>
      </c>
      <c r="DT51" t="s">
        <v>244</v>
      </c>
      <c r="DU51" t="s">
        <v>245</v>
      </c>
      <c r="GG51" s="149" t="s">
        <v>246</v>
      </c>
      <c r="GH51" s="147">
        <f>($GH$46*0.5)*0.65*0.55</f>
        <v>469797.60420450009</v>
      </c>
      <c r="GL51" s="149" t="s">
        <v>246</v>
      </c>
      <c r="GM51" s="147">
        <f>($GM$46*0.5)*0.65*0.55</f>
        <v>506323.08097800007</v>
      </c>
      <c r="GQ51" s="149" t="s">
        <v>246</v>
      </c>
      <c r="GR51" s="147">
        <f>($GR$46*0.5)*0.65*0.55</f>
        <v>501625.84157399996</v>
      </c>
    </row>
    <row r="52" spans="3:200">
      <c r="C52" s="201" t="s">
        <v>247</v>
      </c>
      <c r="D52" s="202"/>
      <c r="E52" s="203">
        <f>E49*0.65</f>
        <v>457977.84629999986</v>
      </c>
      <c r="F52" s="202"/>
      <c r="G52" s="203">
        <f>G49*0.65</f>
        <v>589521.62425000011</v>
      </c>
      <c r="H52" s="202"/>
      <c r="I52" s="202"/>
      <c r="J52" s="203">
        <f>J49*0.65</f>
        <v>551938.85227000003</v>
      </c>
      <c r="K52" s="202"/>
      <c r="L52" s="203">
        <f>L49*0.65</f>
        <v>498325.77274999989</v>
      </c>
      <c r="M52" s="202"/>
      <c r="N52" s="202"/>
      <c r="O52" s="203">
        <f>O49*0.65</f>
        <v>513671.10161250003</v>
      </c>
      <c r="P52" s="202"/>
      <c r="Q52" s="203">
        <f>Q49*0.65</f>
        <v>513969.16025000002</v>
      </c>
      <c r="R52" s="202"/>
      <c r="S52" s="202"/>
      <c r="T52" s="203">
        <f>T49*0.65</f>
        <v>575847.09584999993</v>
      </c>
      <c r="U52" s="202"/>
      <c r="V52" s="203">
        <f>V49*0.65</f>
        <v>527782.86599999992</v>
      </c>
      <c r="W52" s="204"/>
      <c r="Y52" s="203">
        <f>Y49*0.65</f>
        <v>613474.49608250009</v>
      </c>
      <c r="Z52" s="202"/>
      <c r="AA52" s="203">
        <f>AA49*0.65</f>
        <v>585461.43825000024</v>
      </c>
      <c r="AC52" s="203">
        <f>AC49*0.65</f>
        <v>1167151.4952499999</v>
      </c>
      <c r="AD52" s="203">
        <f>AD49*0.65</f>
        <v>991788.25388500001</v>
      </c>
      <c r="AE52" s="202"/>
      <c r="AF52" s="203">
        <f>AF49*0.65</f>
        <v>700413.66525000008</v>
      </c>
      <c r="AH52" s="203">
        <f>AH49*0.65</f>
        <v>720836.06724999996</v>
      </c>
      <c r="AI52" s="203">
        <f>AI49*0.65</f>
        <v>432501.64035</v>
      </c>
      <c r="AK52" s="203">
        <f>AK49*0.65</f>
        <v>500209.3525000001</v>
      </c>
      <c r="AM52" s="203">
        <f>AM49*0.65</f>
        <v>739733.83900000004</v>
      </c>
      <c r="AN52" s="203">
        <f>AN49*0.65</f>
        <v>456272.34607500007</v>
      </c>
      <c r="AR52" s="203">
        <f>AR49*0.65</f>
        <v>788345.63599999982</v>
      </c>
      <c r="AS52" s="203">
        <f>AS49*0.65</f>
        <v>617767.08824999991</v>
      </c>
      <c r="AU52" s="203">
        <f>AU49*0.65</f>
        <v>624994.22700000019</v>
      </c>
      <c r="AW52" s="203">
        <f>AW49*0.65</f>
        <v>858439.64375000005</v>
      </c>
      <c r="AX52" s="203">
        <f>AX49*0.65</f>
        <v>675234.207375</v>
      </c>
      <c r="AZ52" s="203">
        <f>AZ49*0.65</f>
        <v>627548.37599999993</v>
      </c>
      <c r="BB52" s="203">
        <f>BB49*0.65</f>
        <v>596381.55850000004</v>
      </c>
      <c r="BC52" s="203">
        <f>BC49*0.65</f>
        <v>427206.91227499995</v>
      </c>
      <c r="BE52" s="203">
        <f>BE49*0.65</f>
        <v>702840.45650000009</v>
      </c>
      <c r="DQ52" t="s">
        <v>9</v>
      </c>
      <c r="DR52">
        <v>457</v>
      </c>
      <c r="DS52" s="108">
        <v>43911.97</v>
      </c>
      <c r="DT52">
        <v>0</v>
      </c>
      <c r="DU52" s="108">
        <v>43911.97</v>
      </c>
      <c r="GG52" s="149" t="s">
        <v>248</v>
      </c>
      <c r="GH52" s="147">
        <f>($GH$46*0.5)*0.65*0.18</f>
        <v>153751.94319420002</v>
      </c>
      <c r="GL52" s="149" t="s">
        <v>248</v>
      </c>
      <c r="GM52" s="147">
        <f>($GM$46*0.5)*0.65*0.18</f>
        <v>165705.73559280002</v>
      </c>
      <c r="GQ52" s="149" t="s">
        <v>248</v>
      </c>
      <c r="GR52" s="147">
        <f>($GR$46*0.5)*0.65*0.18</f>
        <v>164168.45724239998</v>
      </c>
    </row>
    <row r="53" spans="3:200">
      <c r="DQ53" t="s">
        <v>10</v>
      </c>
      <c r="DR53">
        <v>798</v>
      </c>
      <c r="DS53" s="108">
        <v>62961.74</v>
      </c>
      <c r="DT53">
        <v>299</v>
      </c>
      <c r="DU53" s="108">
        <v>62662.74</v>
      </c>
      <c r="GG53" s="149" t="s">
        <v>249</v>
      </c>
      <c r="GH53" s="147">
        <f>($GH$46*0.5)*0.65*0.1</f>
        <v>85417.746219000022</v>
      </c>
      <c r="GL53" s="149" t="s">
        <v>249</v>
      </c>
      <c r="GM53" s="147">
        <f>($GM$46*0.5)*0.65*0.1</f>
        <v>92058.741996000012</v>
      </c>
      <c r="GQ53" s="149" t="s">
        <v>249</v>
      </c>
      <c r="GR53" s="147">
        <f>($GR$46*0.5)*0.65*0.1</f>
        <v>91204.698467999988</v>
      </c>
    </row>
    <row r="54" spans="3:200" s="142" customFormat="1" ht="30.75" thickBot="1">
      <c r="DI54" s="142" t="s">
        <v>241</v>
      </c>
      <c r="DJ54" s="142" t="s">
        <v>242</v>
      </c>
      <c r="DK54" s="142" t="s">
        <v>243</v>
      </c>
      <c r="DL54" s="142" t="s">
        <v>244</v>
      </c>
      <c r="DM54" s="142" t="s">
        <v>245</v>
      </c>
      <c r="DQ54" s="142" t="s">
        <v>11</v>
      </c>
      <c r="DR54" s="142">
        <v>558</v>
      </c>
      <c r="DS54" s="143">
        <v>50964.31</v>
      </c>
      <c r="DT54" s="142">
        <v>19.989999999999998</v>
      </c>
      <c r="DU54" s="143">
        <v>50944.32</v>
      </c>
      <c r="FS54" s="148" t="s">
        <v>250</v>
      </c>
      <c r="FT54" s="148" t="s">
        <v>251</v>
      </c>
      <c r="FU54" s="148" t="s">
        <v>5</v>
      </c>
      <c r="FV54" s="148" t="s">
        <v>252</v>
      </c>
      <c r="FW54" s="148" t="s">
        <v>253</v>
      </c>
      <c r="FX54" s="148" t="s">
        <v>254</v>
      </c>
      <c r="FY54" s="148" t="s">
        <v>255</v>
      </c>
      <c r="FZ54" s="148" t="s">
        <v>256</v>
      </c>
      <c r="GA54" s="148" t="s">
        <v>257</v>
      </c>
      <c r="GG54" s="150" t="s">
        <v>258</v>
      </c>
      <c r="GH54" s="147">
        <f>($GH$46*0.5)*0.65*0.17</f>
        <v>145210.16857230003</v>
      </c>
      <c r="GL54" s="150" t="s">
        <v>258</v>
      </c>
      <c r="GM54" s="147">
        <f>($GM$46*0.5)*0.65*0.17</f>
        <v>156499.86139320003</v>
      </c>
      <c r="GQ54" s="150" t="s">
        <v>258</v>
      </c>
      <c r="GR54" s="147">
        <f>($GR$46*0.5)*0.65*0.17</f>
        <v>155047.98739559998</v>
      </c>
    </row>
    <row r="55" spans="3:200">
      <c r="DI55" t="s">
        <v>9</v>
      </c>
      <c r="DJ55">
        <v>464</v>
      </c>
      <c r="DK55" s="108">
        <v>43338.03</v>
      </c>
      <c r="DL55">
        <v>0</v>
      </c>
      <c r="DM55" s="108">
        <v>43338.03</v>
      </c>
      <c r="DQ55" t="s">
        <v>12</v>
      </c>
      <c r="DR55">
        <v>445</v>
      </c>
      <c r="DS55" s="108">
        <v>36589.1</v>
      </c>
      <c r="DT55">
        <v>374.86</v>
      </c>
      <c r="DU55" s="108">
        <v>36214.239999999998</v>
      </c>
      <c r="FR55" s="900" t="s">
        <v>259</v>
      </c>
      <c r="FS55" s="157">
        <v>31</v>
      </c>
      <c r="FT55" s="152">
        <f>FR46</f>
        <v>1837729.9</v>
      </c>
      <c r="FU55" s="153">
        <v>0.55000000000000004</v>
      </c>
      <c r="FV55" s="154">
        <f>FT55*FU55</f>
        <v>1010751.4450000001</v>
      </c>
      <c r="FW55" s="154">
        <f>(FV55*0.5)*0.65</f>
        <v>328494.21962500003</v>
      </c>
      <c r="FX55" s="154">
        <f>FW55*0.17</f>
        <v>55844.017336250006</v>
      </c>
      <c r="FY55" s="154">
        <f>FW55*0.55</f>
        <v>180671.82079375003</v>
      </c>
      <c r="FZ55" s="154">
        <f>FW55*0.1</f>
        <v>32849.421962500004</v>
      </c>
      <c r="GA55" s="155">
        <f>FW55*0.18</f>
        <v>59128.959532500005</v>
      </c>
      <c r="GG55" s="149" t="s">
        <v>38</v>
      </c>
      <c r="GH55" s="147">
        <f>SUM(GH51:GH54)</f>
        <v>854177.46219000022</v>
      </c>
      <c r="GL55" s="149" t="s">
        <v>38</v>
      </c>
      <c r="GM55" s="147">
        <f>SUM(GM51:GM54)</f>
        <v>920587.41996000009</v>
      </c>
      <c r="GQ55" s="149" t="s">
        <v>38</v>
      </c>
      <c r="GR55" s="147">
        <f>SUM(GR51:GR54)</f>
        <v>912046.98467999976</v>
      </c>
    </row>
    <row r="56" spans="3:200">
      <c r="DI56" t="s">
        <v>10</v>
      </c>
      <c r="DJ56">
        <v>518</v>
      </c>
      <c r="DK56" s="108">
        <v>40303.24</v>
      </c>
      <c r="DL56">
        <v>177.99</v>
      </c>
      <c r="DM56" s="108">
        <v>40125.25</v>
      </c>
      <c r="DQ56" t="s">
        <v>13</v>
      </c>
      <c r="DR56">
        <v>499</v>
      </c>
      <c r="DS56" s="108">
        <v>44251.01</v>
      </c>
      <c r="DT56">
        <v>427.88</v>
      </c>
      <c r="DU56" s="108">
        <v>43823.13</v>
      </c>
      <c r="FR56" s="901"/>
      <c r="FS56" s="157">
        <v>32</v>
      </c>
      <c r="FT56" s="152">
        <f>FW46</f>
        <v>1768544.3900000004</v>
      </c>
      <c r="FU56" s="153">
        <v>0.55000000000000004</v>
      </c>
      <c r="FV56" s="154">
        <f t="shared" ref="FV56:FV72" si="190">FT56*FU56</f>
        <v>972699.4145000003</v>
      </c>
      <c r="FW56" s="154">
        <f t="shared" ref="FW56:FW72" si="191">(FV56*0.5)*0.65</f>
        <v>316127.30971250014</v>
      </c>
      <c r="FX56" s="154">
        <f t="shared" ref="FX56:FX72" si="192">FW56*0.17</f>
        <v>53741.642651125025</v>
      </c>
      <c r="FY56" s="154">
        <f t="shared" ref="FY56:FY72" si="193">FW56*0.55</f>
        <v>173870.02034187509</v>
      </c>
      <c r="FZ56" s="154">
        <f t="shared" ref="FZ56:FZ72" si="194">FW56*0.1</f>
        <v>31612.730971250014</v>
      </c>
      <c r="GA56" s="155">
        <f t="shared" ref="GA56:GA72" si="195">FW56*0.18</f>
        <v>56902.915748250023</v>
      </c>
    </row>
    <row r="57" spans="3:200">
      <c r="DI57" t="s">
        <v>11</v>
      </c>
      <c r="DJ57">
        <v>330</v>
      </c>
      <c r="DK57" s="108">
        <v>33769.379999999997</v>
      </c>
      <c r="DL57">
        <v>79</v>
      </c>
      <c r="DM57" s="108">
        <v>33690.379999999997</v>
      </c>
      <c r="DQ57" t="s">
        <v>14</v>
      </c>
      <c r="DR57">
        <v>574</v>
      </c>
      <c r="DS57" s="108">
        <v>56108.78</v>
      </c>
      <c r="DT57">
        <v>99.96</v>
      </c>
      <c r="DU57" s="108">
        <v>56008.82</v>
      </c>
      <c r="FR57" s="901"/>
      <c r="FS57" s="157">
        <v>33</v>
      </c>
      <c r="FT57" s="152">
        <f>GB46</f>
        <v>1875500.79</v>
      </c>
      <c r="FU57" s="153">
        <v>0.55000000000000004</v>
      </c>
      <c r="FV57" s="154">
        <f t="shared" si="190"/>
        <v>1031525.4345000001</v>
      </c>
      <c r="FW57" s="154">
        <f t="shared" si="191"/>
        <v>335245.76621250005</v>
      </c>
      <c r="FX57" s="154">
        <f t="shared" si="192"/>
        <v>56991.780256125014</v>
      </c>
      <c r="FY57" s="154">
        <f t="shared" si="193"/>
        <v>184385.17141687503</v>
      </c>
      <c r="FZ57" s="154">
        <f t="shared" si="194"/>
        <v>33524.576621250009</v>
      </c>
      <c r="GA57" s="155">
        <f t="shared" si="195"/>
        <v>60344.237918250008</v>
      </c>
    </row>
    <row r="58" spans="3:200">
      <c r="DI58" t="s">
        <v>12</v>
      </c>
      <c r="DJ58">
        <v>317</v>
      </c>
      <c r="DK58" s="108">
        <v>26206.21</v>
      </c>
      <c r="DL58">
        <v>109.92</v>
      </c>
      <c r="DM58" s="108">
        <v>26096.29</v>
      </c>
      <c r="DQ58" t="s">
        <v>16</v>
      </c>
      <c r="DR58">
        <v>513</v>
      </c>
      <c r="DS58" s="108">
        <v>49616.44</v>
      </c>
      <c r="DT58">
        <v>34.99</v>
      </c>
      <c r="DU58" s="108">
        <v>49581.45</v>
      </c>
      <c r="FR58" s="901"/>
      <c r="FS58" s="157">
        <v>34</v>
      </c>
      <c r="FT58" s="152">
        <f>GG46</f>
        <v>1684768.17</v>
      </c>
      <c r="FU58" s="153">
        <v>0.6</v>
      </c>
      <c r="FV58" s="154">
        <f t="shared" si="190"/>
        <v>1010860.9019999999</v>
      </c>
      <c r="FW58" s="154">
        <f t="shared" si="191"/>
        <v>328529.79314999998</v>
      </c>
      <c r="FX58" s="154">
        <f t="shared" si="192"/>
        <v>55850.064835500001</v>
      </c>
      <c r="FY58" s="154">
        <f t="shared" si="193"/>
        <v>180691.38623249999</v>
      </c>
      <c r="FZ58" s="154">
        <f t="shared" si="194"/>
        <v>32852.979314999997</v>
      </c>
      <c r="GA58" s="155">
        <f t="shared" si="195"/>
        <v>59135.362766999991</v>
      </c>
    </row>
    <row r="59" spans="3:200" ht="15.75" thickBot="1">
      <c r="DI59" t="s">
        <v>13</v>
      </c>
      <c r="DJ59">
        <v>271</v>
      </c>
      <c r="DK59" s="108">
        <v>20585.330000000002</v>
      </c>
      <c r="DL59">
        <v>0</v>
      </c>
      <c r="DM59" s="108">
        <v>20585.330000000002</v>
      </c>
      <c r="DQ59" t="s">
        <v>17</v>
      </c>
      <c r="DR59">
        <v>1258</v>
      </c>
      <c r="DS59" s="108">
        <v>119715.17</v>
      </c>
      <c r="DT59">
        <v>839.98</v>
      </c>
      <c r="DU59" s="108">
        <v>118875.19</v>
      </c>
      <c r="FR59" s="902"/>
      <c r="FS59" s="157">
        <v>35</v>
      </c>
      <c r="FT59" s="152">
        <f>GL46</f>
        <v>1815754.28</v>
      </c>
      <c r="FU59" s="153">
        <v>0.6</v>
      </c>
      <c r="FV59" s="154">
        <f t="shared" si="190"/>
        <v>1089452.568</v>
      </c>
      <c r="FW59" s="154">
        <f t="shared" si="191"/>
        <v>354072.0846</v>
      </c>
      <c r="FX59" s="154">
        <f t="shared" si="192"/>
        <v>60192.254382000006</v>
      </c>
      <c r="FY59" s="154">
        <f t="shared" si="193"/>
        <v>194739.64653000003</v>
      </c>
      <c r="FZ59" s="154">
        <f t="shared" si="194"/>
        <v>35407.208460000002</v>
      </c>
      <c r="GA59" s="155">
        <f t="shared" si="195"/>
        <v>63732.975227999996</v>
      </c>
    </row>
    <row r="60" spans="3:200">
      <c r="DI60" t="s">
        <v>14</v>
      </c>
      <c r="DJ60">
        <v>327</v>
      </c>
      <c r="DK60" s="108">
        <v>33838.839999999997</v>
      </c>
      <c r="DL60">
        <v>79</v>
      </c>
      <c r="DM60" s="108">
        <v>33759.839999999997</v>
      </c>
      <c r="DQ60" t="s">
        <v>18</v>
      </c>
      <c r="DR60">
        <v>558</v>
      </c>
      <c r="DS60" s="108">
        <v>54450.87</v>
      </c>
      <c r="DT60">
        <v>453.98</v>
      </c>
      <c r="DU60" s="108">
        <v>53996.89</v>
      </c>
      <c r="FR60" s="903" t="s">
        <v>260</v>
      </c>
      <c r="FS60" s="144">
        <v>36</v>
      </c>
      <c r="FT60" s="145">
        <f>GQ46</f>
        <v>1798909.2400000002</v>
      </c>
      <c r="FU60" s="146">
        <v>0.6</v>
      </c>
      <c r="FV60" s="147">
        <f t="shared" si="190"/>
        <v>1079345.544</v>
      </c>
      <c r="FW60" s="147">
        <f t="shared" si="191"/>
        <v>350787.30180000002</v>
      </c>
      <c r="FX60" s="147">
        <f t="shared" si="192"/>
        <v>59633.841306000009</v>
      </c>
      <c r="FY60" s="147">
        <f t="shared" si="193"/>
        <v>192933.01599000001</v>
      </c>
      <c r="FZ60" s="147">
        <f t="shared" si="194"/>
        <v>35078.730180000006</v>
      </c>
      <c r="GA60" s="30">
        <f t="shared" si="195"/>
        <v>63141.714324</v>
      </c>
    </row>
    <row r="61" spans="3:200">
      <c r="DI61" t="s">
        <v>16</v>
      </c>
      <c r="DJ61">
        <v>421</v>
      </c>
      <c r="DK61" s="108">
        <v>39658.76</v>
      </c>
      <c r="DL61">
        <v>447</v>
      </c>
      <c r="DM61" s="108">
        <v>39211.760000000002</v>
      </c>
      <c r="DQ61" t="s">
        <v>19</v>
      </c>
      <c r="DR61">
        <v>589</v>
      </c>
      <c r="DS61" s="108">
        <v>49041.53</v>
      </c>
      <c r="DT61">
        <v>138.97999999999999</v>
      </c>
      <c r="DU61" s="108">
        <v>48902.55</v>
      </c>
      <c r="FR61" s="903"/>
      <c r="FS61" s="144">
        <v>37</v>
      </c>
      <c r="FT61" s="145">
        <f>GV46</f>
        <v>1805364.07</v>
      </c>
      <c r="FU61" s="146">
        <v>0.6</v>
      </c>
      <c r="FV61" s="147">
        <f t="shared" si="190"/>
        <v>1083218.442</v>
      </c>
      <c r="FW61" s="147">
        <f t="shared" si="191"/>
        <v>352045.99365000002</v>
      </c>
      <c r="FX61" s="147">
        <f t="shared" si="192"/>
        <v>59847.818920500009</v>
      </c>
      <c r="FY61" s="147">
        <f t="shared" si="193"/>
        <v>193625.29650750002</v>
      </c>
      <c r="FZ61" s="147">
        <f t="shared" si="194"/>
        <v>35204.599365000002</v>
      </c>
      <c r="GA61" s="30">
        <f t="shared" si="195"/>
        <v>63368.278856999998</v>
      </c>
    </row>
    <row r="62" spans="3:200">
      <c r="DI62" t="s">
        <v>17</v>
      </c>
      <c r="DJ62">
        <v>1030</v>
      </c>
      <c r="DK62" s="108">
        <v>111428.76</v>
      </c>
      <c r="DL62">
        <v>223.96</v>
      </c>
      <c r="DM62" s="108">
        <v>111204.8</v>
      </c>
      <c r="DQ62" t="s">
        <v>20</v>
      </c>
      <c r="DR62">
        <v>513</v>
      </c>
      <c r="DS62" s="108">
        <v>46058.57</v>
      </c>
      <c r="DT62">
        <v>0</v>
      </c>
      <c r="DU62" s="108">
        <v>46058.57</v>
      </c>
      <c r="FR62" s="903"/>
      <c r="FS62" s="144">
        <v>38</v>
      </c>
      <c r="FT62" s="145">
        <f>HA46</f>
        <v>1181269.71</v>
      </c>
      <c r="FU62" s="146">
        <v>0.6</v>
      </c>
      <c r="FV62" s="147">
        <f t="shared" si="190"/>
        <v>708761.826</v>
      </c>
      <c r="FW62" s="147">
        <f t="shared" si="191"/>
        <v>230347.59345000001</v>
      </c>
      <c r="FX62" s="147">
        <f t="shared" si="192"/>
        <v>39159.090886500002</v>
      </c>
      <c r="FY62" s="147">
        <f t="shared" si="193"/>
        <v>126691.17639750002</v>
      </c>
      <c r="FZ62" s="147">
        <f t="shared" si="194"/>
        <v>23034.759345000002</v>
      </c>
      <c r="GA62" s="30">
        <f t="shared" si="195"/>
        <v>41462.566821</v>
      </c>
    </row>
    <row r="63" spans="3:200">
      <c r="DI63" t="s">
        <v>18</v>
      </c>
      <c r="DJ63">
        <v>420</v>
      </c>
      <c r="DK63" s="108">
        <v>40576.39</v>
      </c>
      <c r="DL63">
        <v>149.96</v>
      </c>
      <c r="DM63" s="108">
        <v>40426.43</v>
      </c>
      <c r="DQ63" t="s">
        <v>21</v>
      </c>
      <c r="DR63">
        <v>449</v>
      </c>
      <c r="DS63" s="108">
        <v>39871.25</v>
      </c>
      <c r="DT63">
        <v>0</v>
      </c>
      <c r="DU63" s="108">
        <v>39871.25</v>
      </c>
      <c r="FR63" s="903"/>
      <c r="FS63" s="144">
        <v>39</v>
      </c>
      <c r="FT63" s="145">
        <f>HF46</f>
        <v>693980.95000000007</v>
      </c>
      <c r="FU63" s="146">
        <v>0.6</v>
      </c>
      <c r="FV63" s="147">
        <f t="shared" si="190"/>
        <v>416388.57</v>
      </c>
      <c r="FW63" s="147">
        <f t="shared" si="191"/>
        <v>135326.28525000002</v>
      </c>
      <c r="FX63" s="147">
        <f t="shared" si="192"/>
        <v>23005.468492500004</v>
      </c>
      <c r="FY63" s="147">
        <f t="shared" si="193"/>
        <v>74429.456887500011</v>
      </c>
      <c r="FZ63" s="147">
        <f t="shared" si="194"/>
        <v>13532.628525000002</v>
      </c>
      <c r="GA63" s="30">
        <f t="shared" si="195"/>
        <v>24358.731345</v>
      </c>
    </row>
    <row r="64" spans="3:200">
      <c r="DI64" t="s">
        <v>21</v>
      </c>
      <c r="DJ64">
        <v>422</v>
      </c>
      <c r="DK64" s="108">
        <v>39056.18</v>
      </c>
      <c r="DL64">
        <v>0</v>
      </c>
      <c r="DM64" s="108">
        <v>39056.18</v>
      </c>
      <c r="DQ64" t="s">
        <v>22</v>
      </c>
      <c r="DR64">
        <v>402</v>
      </c>
      <c r="DS64" s="108">
        <v>51843.83</v>
      </c>
      <c r="DT64">
        <v>449.81</v>
      </c>
      <c r="DU64" s="108">
        <v>51394.02</v>
      </c>
      <c r="FR64" s="903" t="s">
        <v>261</v>
      </c>
      <c r="FS64" s="151">
        <v>40</v>
      </c>
      <c r="FT64" s="152">
        <f>HK46</f>
        <v>418474.44999999995</v>
      </c>
      <c r="FU64" s="153">
        <v>0.7</v>
      </c>
      <c r="FV64" s="154">
        <f t="shared" si="190"/>
        <v>292932.11499999993</v>
      </c>
      <c r="FW64" s="154">
        <f t="shared" si="191"/>
        <v>95202.93737499998</v>
      </c>
      <c r="FX64" s="154">
        <f t="shared" si="192"/>
        <v>16184.499353749998</v>
      </c>
      <c r="FY64" s="154">
        <f t="shared" si="193"/>
        <v>52361.615556249992</v>
      </c>
      <c r="FZ64" s="154">
        <f t="shared" si="194"/>
        <v>9520.2937374999983</v>
      </c>
      <c r="GA64" s="155">
        <f t="shared" si="195"/>
        <v>17136.528727499997</v>
      </c>
    </row>
    <row r="65" spans="113:183">
      <c r="DI65" t="s">
        <v>23</v>
      </c>
      <c r="DJ65">
        <v>507</v>
      </c>
      <c r="DK65" s="108">
        <v>42336.160000000003</v>
      </c>
      <c r="DL65">
        <v>98.99</v>
      </c>
      <c r="DM65" s="108">
        <v>42237.17</v>
      </c>
      <c r="DQ65" t="s">
        <v>23</v>
      </c>
      <c r="DR65">
        <v>658</v>
      </c>
      <c r="DS65" s="108">
        <v>49771.34</v>
      </c>
      <c r="DT65">
        <v>250.96</v>
      </c>
      <c r="DU65" s="108">
        <v>49520.38</v>
      </c>
      <c r="FR65" s="903"/>
      <c r="FS65" s="151">
        <v>41</v>
      </c>
      <c r="FT65" s="156">
        <f>HP46</f>
        <v>494266.41000000003</v>
      </c>
      <c r="FU65" s="153">
        <v>0.7</v>
      </c>
      <c r="FV65" s="154">
        <f t="shared" si="190"/>
        <v>345986.48700000002</v>
      </c>
      <c r="FW65" s="154">
        <f t="shared" si="191"/>
        <v>112445.60827500001</v>
      </c>
      <c r="FX65" s="154">
        <f t="shared" si="192"/>
        <v>19115.753406750002</v>
      </c>
      <c r="FY65" s="154">
        <f t="shared" si="193"/>
        <v>61845.084551250009</v>
      </c>
      <c r="FZ65" s="154">
        <f t="shared" si="194"/>
        <v>11244.560827500001</v>
      </c>
      <c r="GA65" s="155">
        <f t="shared" si="195"/>
        <v>20240.209489500001</v>
      </c>
    </row>
    <row r="66" spans="113:183">
      <c r="DI66" t="s">
        <v>24</v>
      </c>
      <c r="DJ66">
        <v>661</v>
      </c>
      <c r="DK66" s="108">
        <v>58806.33</v>
      </c>
      <c r="DL66">
        <v>420.94</v>
      </c>
      <c r="DM66" s="108">
        <v>58385.39</v>
      </c>
      <c r="DQ66" t="s">
        <v>24</v>
      </c>
      <c r="DR66">
        <v>474</v>
      </c>
      <c r="DS66" s="108">
        <v>39139.660000000003</v>
      </c>
      <c r="DT66">
        <v>59.98</v>
      </c>
      <c r="DU66" s="108">
        <v>39079.68</v>
      </c>
      <c r="FR66" s="903"/>
      <c r="FS66" s="151">
        <v>42</v>
      </c>
      <c r="FT66" s="156">
        <f>HU46</f>
        <v>1027951.5700000001</v>
      </c>
      <c r="FU66" s="153">
        <v>0.7</v>
      </c>
      <c r="FV66" s="154">
        <f t="shared" si="190"/>
        <v>719566.09900000005</v>
      </c>
      <c r="FW66" s="154">
        <f t="shared" si="191"/>
        <v>233858.98217500001</v>
      </c>
      <c r="FX66" s="154">
        <f t="shared" si="192"/>
        <v>39756.026969750004</v>
      </c>
      <c r="FY66" s="154">
        <f t="shared" si="193"/>
        <v>128622.44019625001</v>
      </c>
      <c r="FZ66" s="154">
        <f t="shared" si="194"/>
        <v>23385.898217500002</v>
      </c>
      <c r="GA66" s="155">
        <f t="shared" si="195"/>
        <v>42094.616791500004</v>
      </c>
    </row>
    <row r="67" spans="113:183">
      <c r="DI67" t="s">
        <v>25</v>
      </c>
      <c r="DJ67">
        <v>838</v>
      </c>
      <c r="DK67" s="108">
        <v>98307.71</v>
      </c>
      <c r="DL67">
        <v>0</v>
      </c>
      <c r="DM67" s="108">
        <v>98307.71</v>
      </c>
      <c r="DQ67" t="s">
        <v>25</v>
      </c>
      <c r="DR67">
        <v>876</v>
      </c>
      <c r="DS67" s="108">
        <v>81670.820000000007</v>
      </c>
      <c r="DT67">
        <v>0</v>
      </c>
      <c r="DU67" s="108">
        <v>81670.820000000007</v>
      </c>
      <c r="FR67" s="903"/>
      <c r="FS67" s="151">
        <v>43</v>
      </c>
      <c r="FT67" s="156">
        <f>HZ46</f>
        <v>2325201.9899999993</v>
      </c>
      <c r="FU67" s="153">
        <v>0.7</v>
      </c>
      <c r="FV67" s="154">
        <f t="shared" si="190"/>
        <v>1627641.3929999995</v>
      </c>
      <c r="FW67" s="154">
        <f t="shared" si="191"/>
        <v>528983.45272499986</v>
      </c>
      <c r="FX67" s="154">
        <f t="shared" si="192"/>
        <v>89927.186963249987</v>
      </c>
      <c r="FY67" s="154">
        <f t="shared" si="193"/>
        <v>290940.89899874997</v>
      </c>
      <c r="FZ67" s="154">
        <f t="shared" si="194"/>
        <v>52898.345272499988</v>
      </c>
      <c r="GA67" s="155">
        <f t="shared" si="195"/>
        <v>95217.021490499974</v>
      </c>
    </row>
    <row r="68" spans="113:183">
      <c r="DI68" t="s">
        <v>26</v>
      </c>
      <c r="DJ68">
        <v>313</v>
      </c>
      <c r="DK68" s="108">
        <v>31687.35</v>
      </c>
      <c r="DL68">
        <v>134.93</v>
      </c>
      <c r="DM68" s="108">
        <v>31552.42</v>
      </c>
      <c r="DQ68" t="s">
        <v>26</v>
      </c>
      <c r="DR68">
        <v>454</v>
      </c>
      <c r="DS68" s="108">
        <v>52138.35</v>
      </c>
      <c r="DT68">
        <v>229</v>
      </c>
      <c r="DU68" s="108">
        <v>51909.35</v>
      </c>
      <c r="FR68" s="903" t="s">
        <v>262</v>
      </c>
      <c r="FS68" s="144">
        <v>44</v>
      </c>
      <c r="FT68" s="12">
        <f>IE46</f>
        <v>3514464.7499999991</v>
      </c>
      <c r="FU68" s="146">
        <v>0.8</v>
      </c>
      <c r="FV68" s="147">
        <f t="shared" si="190"/>
        <v>2811571.7999999993</v>
      </c>
      <c r="FW68" s="147">
        <f t="shared" si="191"/>
        <v>913760.83499999985</v>
      </c>
      <c r="FX68" s="147" t="s">
        <v>263</v>
      </c>
      <c r="FY68" s="147">
        <f t="shared" si="193"/>
        <v>502568.45924999996</v>
      </c>
      <c r="FZ68" s="147">
        <f t="shared" si="194"/>
        <v>91376.083499999993</v>
      </c>
      <c r="GA68" s="30">
        <f t="shared" si="195"/>
        <v>164476.95029999997</v>
      </c>
    </row>
    <row r="69" spans="113:183">
      <c r="DI69" t="s">
        <v>28</v>
      </c>
      <c r="DJ69">
        <v>583</v>
      </c>
      <c r="DK69" s="108">
        <v>73484.039999999994</v>
      </c>
      <c r="DL69">
        <v>0</v>
      </c>
      <c r="DM69" s="108">
        <v>73484.039999999994</v>
      </c>
      <c r="DQ69" t="s">
        <v>28</v>
      </c>
      <c r="DR69">
        <v>596</v>
      </c>
      <c r="DS69" s="108">
        <v>82418.080000000002</v>
      </c>
      <c r="DT69">
        <v>0</v>
      </c>
      <c r="DU69" s="108">
        <v>82418.080000000002</v>
      </c>
      <c r="FR69" s="903"/>
      <c r="FS69" s="144">
        <v>45</v>
      </c>
      <c r="FT69" s="12">
        <f>IJ46</f>
        <v>4601418.6099999994</v>
      </c>
      <c r="FU69" s="146">
        <v>0.8</v>
      </c>
      <c r="FV69" s="147">
        <f t="shared" si="190"/>
        <v>3681134.8879999998</v>
      </c>
      <c r="FW69" s="147">
        <f t="shared" si="191"/>
        <v>1196368.8385999999</v>
      </c>
      <c r="FX69" s="147">
        <f t="shared" si="192"/>
        <v>203382.70256199999</v>
      </c>
      <c r="FY69" s="147">
        <f t="shared" si="193"/>
        <v>658002.86123000004</v>
      </c>
      <c r="FZ69" s="147">
        <f t="shared" si="194"/>
        <v>119636.88386</v>
      </c>
      <c r="GA69" s="30">
        <f t="shared" si="195"/>
        <v>215346.39094799999</v>
      </c>
    </row>
    <row r="70" spans="113:183">
      <c r="DI70" t="s">
        <v>33</v>
      </c>
      <c r="DJ70">
        <v>306</v>
      </c>
      <c r="DK70" s="108">
        <v>34051.279999999999</v>
      </c>
      <c r="DL70">
        <v>0</v>
      </c>
      <c r="DM70" s="108">
        <v>34051.279999999999</v>
      </c>
      <c r="DQ70" t="s">
        <v>30</v>
      </c>
      <c r="DR70">
        <v>775</v>
      </c>
      <c r="DS70" s="108">
        <v>86047.12</v>
      </c>
      <c r="DT70">
        <v>0</v>
      </c>
      <c r="DU70" s="108">
        <v>86047.12</v>
      </c>
      <c r="FR70" s="903"/>
      <c r="FS70" s="144">
        <v>46</v>
      </c>
      <c r="FT70" s="12">
        <f>IO46</f>
        <v>5989857.1000000006</v>
      </c>
      <c r="FU70" s="146">
        <v>0.8</v>
      </c>
      <c r="FV70" s="147">
        <f t="shared" si="190"/>
        <v>4791885.6800000006</v>
      </c>
      <c r="FW70" s="147">
        <f t="shared" si="191"/>
        <v>1557362.8460000004</v>
      </c>
      <c r="FX70" s="147">
        <f t="shared" si="192"/>
        <v>264751.68382000009</v>
      </c>
      <c r="FY70" s="147">
        <f t="shared" si="193"/>
        <v>856549.56530000025</v>
      </c>
      <c r="FZ70" s="147">
        <f t="shared" si="194"/>
        <v>155736.28460000004</v>
      </c>
      <c r="GA70" s="30">
        <f t="shared" si="195"/>
        <v>280325.31228000007</v>
      </c>
    </row>
    <row r="71" spans="113:183">
      <c r="DI71" t="s">
        <v>36</v>
      </c>
      <c r="DJ71">
        <v>126</v>
      </c>
      <c r="DK71" s="108">
        <v>13222.63</v>
      </c>
      <c r="DL71">
        <v>0</v>
      </c>
      <c r="DM71" s="108">
        <v>13222.63</v>
      </c>
      <c r="DQ71" t="s">
        <v>32</v>
      </c>
      <c r="DR71">
        <v>974</v>
      </c>
      <c r="DS71" s="108">
        <v>133012.42000000001</v>
      </c>
      <c r="DT71">
        <v>0</v>
      </c>
      <c r="DU71" s="108">
        <v>133012.42000000001</v>
      </c>
      <c r="FR71" s="903"/>
      <c r="FS71" s="144">
        <v>47</v>
      </c>
      <c r="FT71" s="12">
        <f>IT46</f>
        <v>7486355.629999999</v>
      </c>
      <c r="FU71" s="146">
        <v>0.8</v>
      </c>
      <c r="FV71" s="147">
        <f t="shared" si="190"/>
        <v>5989084.5039999997</v>
      </c>
      <c r="FW71" s="147">
        <f t="shared" si="191"/>
        <v>1946452.4638</v>
      </c>
      <c r="FX71" s="147">
        <f t="shared" si="192"/>
        <v>330896.91884600004</v>
      </c>
      <c r="FY71" s="147">
        <f t="shared" si="193"/>
        <v>1070548.8550900002</v>
      </c>
      <c r="FZ71" s="147">
        <f t="shared" si="194"/>
        <v>194645.24638000003</v>
      </c>
      <c r="GA71" s="30">
        <f t="shared" si="195"/>
        <v>350361.44348399999</v>
      </c>
    </row>
    <row r="72" spans="113:183">
      <c r="DI72" t="s">
        <v>37</v>
      </c>
      <c r="DJ72">
        <v>361</v>
      </c>
      <c r="DK72" s="108">
        <v>43710.07</v>
      </c>
      <c r="DL72">
        <v>0</v>
      </c>
      <c r="DM72" s="108">
        <v>43710.07</v>
      </c>
      <c r="DQ72" t="s">
        <v>33</v>
      </c>
      <c r="DR72">
        <v>197</v>
      </c>
      <c r="DS72" s="108">
        <v>21688.87</v>
      </c>
      <c r="DT72">
        <v>0</v>
      </c>
      <c r="DU72" s="108">
        <v>21688.87</v>
      </c>
      <c r="FR72" s="903"/>
      <c r="FS72" s="144">
        <v>48</v>
      </c>
      <c r="FT72" s="12">
        <f>IY46</f>
        <v>2044644.37</v>
      </c>
      <c r="FU72" s="146">
        <v>0.8</v>
      </c>
      <c r="FV72" s="147">
        <f t="shared" si="190"/>
        <v>1635715.4960000003</v>
      </c>
      <c r="FW72" s="147">
        <f t="shared" si="191"/>
        <v>531607.53620000009</v>
      </c>
      <c r="FX72" s="147">
        <f t="shared" si="192"/>
        <v>90373.281154000026</v>
      </c>
      <c r="FY72" s="147">
        <f t="shared" si="193"/>
        <v>292384.14491000009</v>
      </c>
      <c r="FZ72" s="147">
        <f t="shared" si="194"/>
        <v>53160.75362000001</v>
      </c>
      <c r="GA72" s="30">
        <f t="shared" si="195"/>
        <v>95689.356516000014</v>
      </c>
    </row>
    <row r="73" spans="113:183">
      <c r="DQ73" t="s">
        <v>36</v>
      </c>
      <c r="DR73">
        <v>201</v>
      </c>
      <c r="DS73" s="108">
        <v>21826.560000000001</v>
      </c>
      <c r="DT73">
        <v>0</v>
      </c>
      <c r="DU73" s="108">
        <v>21826.560000000001</v>
      </c>
    </row>
    <row r="74" spans="113:183">
      <c r="DQ74" t="s">
        <v>37</v>
      </c>
      <c r="DR74">
        <v>413</v>
      </c>
      <c r="DS74" s="108">
        <v>45234.52</v>
      </c>
      <c r="DT74">
        <v>0</v>
      </c>
      <c r="DU74" s="108">
        <v>45234.52</v>
      </c>
    </row>
    <row r="77" spans="113:183">
      <c r="DQ77" t="s">
        <v>241</v>
      </c>
      <c r="DR77" t="s">
        <v>242</v>
      </c>
      <c r="DS77" t="s">
        <v>243</v>
      </c>
      <c r="DT77" t="s">
        <v>244</v>
      </c>
      <c r="DU77" t="s">
        <v>245</v>
      </c>
    </row>
    <row r="78" spans="113:183">
      <c r="DQ78" t="s">
        <v>9</v>
      </c>
      <c r="DR78">
        <v>438</v>
      </c>
      <c r="DS78" s="108">
        <v>33139.599999999999</v>
      </c>
      <c r="DT78">
        <v>367.98</v>
      </c>
      <c r="DU78" s="108">
        <v>32771.620000000003</v>
      </c>
    </row>
    <row r="79" spans="113:183">
      <c r="DQ79" t="s">
        <v>10</v>
      </c>
      <c r="DR79">
        <v>817</v>
      </c>
      <c r="DS79" s="108">
        <v>63737.45</v>
      </c>
      <c r="DT79">
        <v>425.89</v>
      </c>
      <c r="DU79" s="108">
        <v>63311.56</v>
      </c>
    </row>
    <row r="80" spans="113:183">
      <c r="DQ80" t="s">
        <v>11</v>
      </c>
      <c r="DR80">
        <v>468</v>
      </c>
      <c r="DS80" s="108">
        <v>42603.39</v>
      </c>
      <c r="DT80">
        <v>89.99</v>
      </c>
      <c r="DU80" s="108">
        <v>42513.4</v>
      </c>
    </row>
    <row r="81" spans="121:125">
      <c r="DQ81" t="s">
        <v>12</v>
      </c>
      <c r="DR81">
        <v>422</v>
      </c>
      <c r="DS81" s="108">
        <v>32384.28</v>
      </c>
      <c r="DT81">
        <v>299.85000000000002</v>
      </c>
      <c r="DU81" s="108">
        <v>32084.43</v>
      </c>
    </row>
    <row r="82" spans="121:125">
      <c r="DQ82" t="s">
        <v>13</v>
      </c>
      <c r="DR82">
        <v>481</v>
      </c>
      <c r="DS82" s="108">
        <v>43586.79</v>
      </c>
      <c r="DT82">
        <v>44.98</v>
      </c>
      <c r="DU82" s="108">
        <v>43541.81</v>
      </c>
    </row>
    <row r="83" spans="121:125">
      <c r="DQ83" t="s">
        <v>14</v>
      </c>
      <c r="DR83">
        <v>566</v>
      </c>
      <c r="DS83" s="108">
        <v>60407.44</v>
      </c>
      <c r="DT83">
        <v>98.99</v>
      </c>
      <c r="DU83" s="108">
        <v>60308.45</v>
      </c>
    </row>
    <row r="84" spans="121:125">
      <c r="DQ84" t="s">
        <v>16</v>
      </c>
      <c r="DR84">
        <v>439</v>
      </c>
      <c r="DS84" s="108">
        <v>47582.65</v>
      </c>
      <c r="DT84">
        <v>103.99</v>
      </c>
      <c r="DU84" s="108">
        <v>47478.66</v>
      </c>
    </row>
    <row r="85" spans="121:125">
      <c r="DQ85" t="s">
        <v>17</v>
      </c>
      <c r="DR85">
        <v>1065</v>
      </c>
      <c r="DS85" s="108">
        <v>92527.81</v>
      </c>
      <c r="DT85">
        <v>725.91</v>
      </c>
      <c r="DU85" s="108">
        <v>91801.9</v>
      </c>
    </row>
    <row r="86" spans="121:125">
      <c r="DQ86" t="s">
        <v>18</v>
      </c>
      <c r="DR86">
        <v>570</v>
      </c>
      <c r="DS86" s="108">
        <v>52398.04</v>
      </c>
      <c r="DT86">
        <v>439</v>
      </c>
      <c r="DU86" s="108">
        <v>51959.040000000001</v>
      </c>
    </row>
    <row r="87" spans="121:125">
      <c r="DQ87" t="s">
        <v>19</v>
      </c>
      <c r="DR87">
        <v>766</v>
      </c>
      <c r="DS87" s="108">
        <v>64837.95</v>
      </c>
      <c r="DT87">
        <v>413.55</v>
      </c>
      <c r="DU87" s="108">
        <v>64424.4</v>
      </c>
    </row>
    <row r="88" spans="121:125">
      <c r="DQ88" t="s">
        <v>20</v>
      </c>
      <c r="DR88">
        <v>565</v>
      </c>
      <c r="DS88" s="108">
        <v>51627.44</v>
      </c>
      <c r="DT88">
        <v>0</v>
      </c>
      <c r="DU88" s="108">
        <v>51627.44</v>
      </c>
    </row>
    <row r="89" spans="121:125">
      <c r="DQ89" t="s">
        <v>21</v>
      </c>
      <c r="DR89">
        <v>476</v>
      </c>
      <c r="DS89" s="108">
        <v>41612.720000000001</v>
      </c>
      <c r="DT89">
        <v>0</v>
      </c>
      <c r="DU89" s="108">
        <v>41612.720000000001</v>
      </c>
    </row>
    <row r="90" spans="121:125">
      <c r="DQ90" t="s">
        <v>22</v>
      </c>
      <c r="DR90">
        <v>423</v>
      </c>
      <c r="DS90" s="108">
        <v>61569.03</v>
      </c>
      <c r="DT90">
        <v>84.98</v>
      </c>
      <c r="DU90" s="108">
        <v>61484.05</v>
      </c>
    </row>
    <row r="91" spans="121:125">
      <c r="DQ91" t="s">
        <v>23</v>
      </c>
      <c r="DR91">
        <v>655</v>
      </c>
      <c r="DS91" s="108">
        <v>49859.14</v>
      </c>
      <c r="DT91">
        <v>537.17999999999995</v>
      </c>
      <c r="DU91" s="108">
        <v>49321.96</v>
      </c>
    </row>
    <row r="92" spans="121:125">
      <c r="DQ92" t="s">
        <v>24</v>
      </c>
      <c r="DR92">
        <v>554</v>
      </c>
      <c r="DS92" s="108">
        <v>38222.129999999997</v>
      </c>
      <c r="DT92">
        <v>60</v>
      </c>
      <c r="DU92" s="108">
        <v>38162.129999999997</v>
      </c>
    </row>
    <row r="93" spans="121:125">
      <c r="DQ93" t="s">
        <v>25</v>
      </c>
      <c r="DR93">
        <v>783</v>
      </c>
      <c r="DS93" s="108">
        <v>70422.259999999995</v>
      </c>
      <c r="DT93">
        <v>119.97</v>
      </c>
      <c r="DU93" s="108">
        <v>70302.289999999994</v>
      </c>
    </row>
    <row r="94" spans="121:125">
      <c r="DQ94" t="s">
        <v>26</v>
      </c>
      <c r="DR94">
        <v>450</v>
      </c>
      <c r="DS94" s="108">
        <v>46629.24</v>
      </c>
      <c r="DT94">
        <v>378</v>
      </c>
      <c r="DU94" s="108">
        <v>46251.24</v>
      </c>
    </row>
    <row r="95" spans="121:125">
      <c r="DQ95" t="s">
        <v>28</v>
      </c>
      <c r="DR95">
        <v>479</v>
      </c>
      <c r="DS95" s="108">
        <v>53717.8</v>
      </c>
      <c r="DT95">
        <v>0</v>
      </c>
      <c r="DU95" s="108">
        <v>53717.8</v>
      </c>
    </row>
    <row r="96" spans="121:125">
      <c r="DQ96" t="s">
        <v>30</v>
      </c>
      <c r="DR96">
        <v>760</v>
      </c>
      <c r="DS96" s="108">
        <v>83390.89</v>
      </c>
      <c r="DT96">
        <v>0</v>
      </c>
      <c r="DU96" s="108">
        <v>83390.89</v>
      </c>
    </row>
    <row r="97" spans="121:125">
      <c r="DQ97" t="s">
        <v>32</v>
      </c>
      <c r="DR97">
        <v>1035</v>
      </c>
      <c r="DS97" s="108">
        <v>134183.24</v>
      </c>
      <c r="DT97">
        <v>0</v>
      </c>
      <c r="DU97" s="108">
        <v>134183.24</v>
      </c>
    </row>
    <row r="98" spans="121:125">
      <c r="DQ98" t="s">
        <v>33</v>
      </c>
      <c r="DR98">
        <v>225</v>
      </c>
      <c r="DS98" s="108">
        <v>29837.48</v>
      </c>
      <c r="DT98">
        <v>0</v>
      </c>
      <c r="DU98" s="108">
        <v>29837.48</v>
      </c>
    </row>
    <row r="99" spans="121:125">
      <c r="DQ99" t="s">
        <v>35</v>
      </c>
      <c r="DR99">
        <v>19</v>
      </c>
      <c r="DS99" s="108">
        <v>2156.54</v>
      </c>
      <c r="DT99">
        <v>0</v>
      </c>
      <c r="DU99" s="108">
        <v>2156.54</v>
      </c>
    </row>
    <row r="100" spans="121:125">
      <c r="DQ100" t="s">
        <v>36</v>
      </c>
      <c r="DR100">
        <v>230</v>
      </c>
      <c r="DS100" s="108">
        <v>23677.03</v>
      </c>
      <c r="DT100">
        <v>0</v>
      </c>
      <c r="DU100" s="108">
        <v>23677.03</v>
      </c>
    </row>
    <row r="101" spans="121:125">
      <c r="DQ101" t="s">
        <v>37</v>
      </c>
      <c r="DR101">
        <v>370</v>
      </c>
      <c r="DS101" s="108">
        <v>40501.81</v>
      </c>
      <c r="DT101">
        <v>0</v>
      </c>
      <c r="DU101" s="108">
        <v>40501.81</v>
      </c>
    </row>
  </sheetData>
  <autoFilter ref="DQ77:DU77" xr:uid="{00000000-0009-0000-0000-000002000000}">
    <sortState xmlns:xlrd2="http://schemas.microsoft.com/office/spreadsheetml/2017/richdata2" ref="DQ79:DU102">
      <sortCondition ref="DQ78"/>
    </sortState>
  </autoFilter>
  <mergeCells count="74">
    <mergeCell ref="HH4:HH7"/>
    <mergeCell ref="HM4:HM7"/>
    <mergeCell ref="HR4:HR7"/>
    <mergeCell ref="GS4:GS7"/>
    <mergeCell ref="GX4:GX7"/>
    <mergeCell ref="HC4:HC7"/>
    <mergeCell ref="FR55:FR59"/>
    <mergeCell ref="FR60:FR63"/>
    <mergeCell ref="FR64:FR67"/>
    <mergeCell ref="FR68:FR72"/>
    <mergeCell ref="FY4:FY7"/>
    <mergeCell ref="JD3:JG3"/>
    <mergeCell ref="JA4:JA7"/>
    <mergeCell ref="JD4:JD7"/>
    <mergeCell ref="JE4:JE7"/>
    <mergeCell ref="JF4:JF7"/>
    <mergeCell ref="JG4:JG7"/>
    <mergeCell ref="IL4:IL7"/>
    <mergeCell ref="IQ4:IQ7"/>
    <mergeCell ref="IV4:IV7"/>
    <mergeCell ref="IE3:JC3"/>
    <mergeCell ref="HW4:HW7"/>
    <mergeCell ref="IB4:IB7"/>
    <mergeCell ref="IG4:IG7"/>
    <mergeCell ref="ED3:EW3"/>
    <mergeCell ref="EX3:FQ3"/>
    <mergeCell ref="FR3:GP3"/>
    <mergeCell ref="AJ4:AJ7"/>
    <mergeCell ref="FO4:FO7"/>
    <mergeCell ref="CW4:CW7"/>
    <mergeCell ref="DB4:DB7"/>
    <mergeCell ref="EK4:EK7"/>
    <mergeCell ref="EP4:EP7"/>
    <mergeCell ref="EU4:EU7"/>
    <mergeCell ref="EZ4:EZ7"/>
    <mergeCell ref="FE4:FE7"/>
    <mergeCell ref="GD4:GD7"/>
    <mergeCell ref="GI4:GI7"/>
    <mergeCell ref="GN4:GN7"/>
    <mergeCell ref="FT4:FT7"/>
    <mergeCell ref="C4:C7"/>
    <mergeCell ref="F4:F7"/>
    <mergeCell ref="K4:K7"/>
    <mergeCell ref="P4:P7"/>
    <mergeCell ref="U4:U7"/>
    <mergeCell ref="CH4:CH7"/>
    <mergeCell ref="CM4:CM7"/>
    <mergeCell ref="BN4:BN7"/>
    <mergeCell ref="GQ3:HJ3"/>
    <mergeCell ref="HK3:ID3"/>
    <mergeCell ref="BS4:BS7"/>
    <mergeCell ref="BX4:BX7"/>
    <mergeCell ref="DG4:DG7"/>
    <mergeCell ref="DL4:DL7"/>
    <mergeCell ref="DQ4:DQ7"/>
    <mergeCell ref="CR4:CR7"/>
    <mergeCell ref="FJ4:FJ7"/>
    <mergeCell ref="DV4:DV7"/>
    <mergeCell ref="EA4:EA7"/>
    <mergeCell ref="EF4:EF7"/>
    <mergeCell ref="DE3:EC3"/>
    <mergeCell ref="Z4:Z7"/>
    <mergeCell ref="AE4:AE7"/>
    <mergeCell ref="AO4:AO7"/>
    <mergeCell ref="AT4:AT7"/>
    <mergeCell ref="CC4:CC7"/>
    <mergeCell ref="AY4:AY7"/>
    <mergeCell ref="BD4:BD7"/>
    <mergeCell ref="BI4:BI7"/>
    <mergeCell ref="D3:W3"/>
    <mergeCell ref="X3:AQ3"/>
    <mergeCell ref="AR3:BP3"/>
    <mergeCell ref="BQ3:CJ3"/>
    <mergeCell ref="CK3:DD3"/>
  </mergeCells>
  <pageMargins left="0.7" right="0.7" top="0.75" bottom="0.75" header="0.3" footer="0.3"/>
  <pageSetup paperSize="9" scale="86" orientation="landscape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T59"/>
  <sheetViews>
    <sheetView topLeftCell="A4" zoomScaleNormal="100" zoomScaleSheetLayoutView="100" workbookViewId="0">
      <pane xSplit="2" ySplit="5" topLeftCell="T9" activePane="bottomRight" state="frozen"/>
      <selection pane="bottomRight" activeCell="D4" sqref="D4"/>
      <selection pane="bottomLeft" activeCell="A9" sqref="A9"/>
      <selection pane="topRight" activeCell="D4" sqref="D4"/>
    </sheetView>
  </sheetViews>
  <sheetFormatPr defaultColWidth="11.42578125" defaultRowHeight="15"/>
  <cols>
    <col min="1" max="1" width="5.42578125" customWidth="1"/>
    <col min="2" max="2" width="15.5703125" bestFit="1" customWidth="1"/>
    <col min="3" max="3" width="15.140625" style="20" customWidth="1"/>
    <col min="4" max="4" width="15.140625" bestFit="1" customWidth="1"/>
    <col min="5" max="5" width="14.140625" customWidth="1"/>
    <col min="6" max="6" width="18.42578125" customWidth="1"/>
    <col min="7" max="7" width="17.85546875" customWidth="1"/>
    <col min="8" max="8" width="18.42578125" style="20" customWidth="1"/>
    <col min="9" max="9" width="18.5703125" customWidth="1"/>
    <col min="10" max="10" width="12" customWidth="1"/>
    <col min="11" max="11" width="22.5703125" customWidth="1"/>
    <col min="12" max="12" width="10.28515625" customWidth="1"/>
    <col min="13" max="13" width="16.140625" customWidth="1"/>
    <col min="14" max="14" width="17" style="20" customWidth="1"/>
    <col min="15" max="15" width="15.140625" customWidth="1"/>
    <col min="16" max="16" width="22.5703125" customWidth="1"/>
    <col min="17" max="17" width="13.28515625" customWidth="1"/>
    <col min="18" max="18" width="15.7109375" style="20" customWidth="1"/>
    <col min="19" max="19" width="15.7109375" customWidth="1"/>
    <col min="20" max="20" width="14.85546875" bestFit="1" customWidth="1"/>
    <col min="21" max="21" width="22.5703125" customWidth="1"/>
    <col min="22" max="22" width="15.140625" customWidth="1"/>
    <col min="23" max="23" width="16.28515625" customWidth="1"/>
    <col min="24" max="24" width="15.85546875" customWidth="1"/>
    <col min="25" max="25" width="11.7109375" customWidth="1"/>
    <col min="26" max="26" width="22.5703125" customWidth="1"/>
    <col min="27" max="27" width="13.28515625" customWidth="1"/>
    <col min="28" max="28" width="15.42578125" style="20" customWidth="1"/>
    <col min="29" max="29" width="16.7109375" customWidth="1"/>
    <col min="30" max="30" width="13.5703125" customWidth="1"/>
    <col min="31" max="31" width="22.5703125" customWidth="1"/>
    <col min="32" max="32" width="13.28515625" customWidth="1"/>
    <col min="33" max="33" width="15.28515625" style="20" customWidth="1"/>
    <col min="34" max="34" width="16.85546875" customWidth="1"/>
    <col min="35" max="35" width="13.140625" customWidth="1"/>
    <col min="36" max="36" width="22.5703125" customWidth="1"/>
    <col min="37" max="37" width="13.28515625" customWidth="1"/>
    <col min="38" max="38" width="17.140625" style="20" customWidth="1"/>
    <col min="39" max="39" width="18.42578125" customWidth="1"/>
    <col min="40" max="40" width="12.7109375" customWidth="1"/>
    <col min="41" max="41" width="12.42578125" customWidth="1"/>
    <col min="42" max="42" width="13.28515625" customWidth="1"/>
    <col min="43" max="43" width="16.42578125" style="20" customWidth="1"/>
    <col min="44" max="44" width="17.28515625" bestFit="1" customWidth="1"/>
    <col min="45" max="45" width="12.7109375" customWidth="1"/>
    <col min="46" max="46" width="17.5703125" customWidth="1"/>
    <col min="47" max="47" width="13.28515625" customWidth="1"/>
    <col min="48" max="48" width="16.42578125" style="20" customWidth="1"/>
    <col min="49" max="49" width="16.85546875" bestFit="1" customWidth="1"/>
    <col min="50" max="50" width="14.5703125" customWidth="1"/>
    <col min="51" max="51" width="22.5703125" customWidth="1"/>
    <col min="52" max="52" width="13.28515625" customWidth="1"/>
    <col min="53" max="53" width="16.85546875" customWidth="1"/>
    <col min="54" max="54" width="16.7109375" bestFit="1" customWidth="1"/>
    <col min="55" max="55" width="12.7109375" customWidth="1"/>
    <col min="56" max="57" width="13.28515625" customWidth="1"/>
    <col min="58" max="58" width="17.140625" style="20" customWidth="1"/>
    <col min="59" max="59" width="17.85546875" bestFit="1" customWidth="1"/>
    <col min="60" max="60" width="12" customWidth="1"/>
    <col min="61" max="61" width="13.85546875" customWidth="1"/>
    <col min="62" max="62" width="10.28515625" customWidth="1"/>
    <col min="63" max="63" width="20.85546875" hidden="1" customWidth="1"/>
    <col min="64" max="64" width="18" hidden="1" customWidth="1"/>
    <col min="65" max="65" width="11.5703125" hidden="1" customWidth="1"/>
    <col min="66" max="66" width="19.85546875" customWidth="1"/>
    <col min="67" max="68" width="21" customWidth="1"/>
    <col min="69" max="69" width="9.7109375" customWidth="1"/>
    <col min="70" max="70" width="25.5703125" customWidth="1"/>
    <col min="71" max="71" width="26.85546875" bestFit="1" customWidth="1"/>
    <col min="72" max="72" width="25.5703125" customWidth="1"/>
  </cols>
  <sheetData>
    <row r="1" spans="1:71">
      <c r="A1" t="s">
        <v>47</v>
      </c>
    </row>
    <row r="2" spans="1:71">
      <c r="C2" s="904" t="s">
        <v>264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905"/>
      <c r="AB2" s="905"/>
      <c r="AC2" s="905"/>
      <c r="AD2" s="905"/>
      <c r="AE2" s="905"/>
      <c r="AF2" s="905"/>
      <c r="AG2" s="905"/>
      <c r="AH2" s="905"/>
      <c r="AI2" s="905"/>
      <c r="AJ2" s="905"/>
      <c r="AK2" s="905"/>
      <c r="AL2" s="905"/>
      <c r="AM2" s="905"/>
      <c r="AN2" s="905"/>
      <c r="AO2" s="905"/>
      <c r="AP2" s="905"/>
      <c r="AQ2" s="905"/>
      <c r="AR2" s="905"/>
      <c r="AS2" s="905"/>
      <c r="AT2" s="905"/>
      <c r="AU2" s="905"/>
      <c r="AV2" s="905"/>
      <c r="AW2" s="905"/>
      <c r="AX2" s="905"/>
      <c r="AY2" s="905"/>
      <c r="AZ2" s="905"/>
      <c r="BA2" s="905"/>
      <c r="BB2" s="905"/>
      <c r="BC2" s="905"/>
      <c r="BD2" s="905"/>
      <c r="BE2" s="905"/>
      <c r="BF2" s="905"/>
      <c r="BG2" s="905"/>
      <c r="BH2" s="905"/>
      <c r="BI2" s="905"/>
      <c r="BJ2" s="905"/>
      <c r="BK2" s="905"/>
      <c r="BL2" s="905"/>
      <c r="BM2" s="905"/>
      <c r="BN2" s="905"/>
      <c r="BO2" s="905"/>
      <c r="BP2" s="905"/>
      <c r="BQ2" s="905"/>
      <c r="BR2" s="905"/>
      <c r="BS2" s="905"/>
    </row>
    <row r="3" spans="1:71">
      <c r="C3" s="21"/>
      <c r="F3" s="836"/>
      <c r="G3" s="836"/>
    </row>
    <row r="4" spans="1:71" s="28" customFormat="1" ht="17.25">
      <c r="C4" s="906" t="s">
        <v>48</v>
      </c>
      <c r="D4" s="907"/>
      <c r="E4" s="907"/>
      <c r="F4" s="907"/>
      <c r="G4" s="907"/>
      <c r="H4" s="908" t="s">
        <v>265</v>
      </c>
      <c r="I4" s="909"/>
      <c r="J4" s="909"/>
      <c r="K4" s="909"/>
      <c r="L4" s="909"/>
      <c r="M4" s="910" t="s">
        <v>266</v>
      </c>
      <c r="N4" s="911"/>
      <c r="O4" s="911"/>
      <c r="P4" s="911"/>
      <c r="Q4" s="911"/>
      <c r="R4" s="912" t="s">
        <v>267</v>
      </c>
      <c r="S4" s="912"/>
      <c r="T4" s="912"/>
      <c r="U4" s="912"/>
      <c r="V4" s="912"/>
      <c r="W4" s="913" t="s">
        <v>268</v>
      </c>
      <c r="X4" s="913"/>
      <c r="Y4" s="913"/>
      <c r="Z4" s="913"/>
      <c r="AA4" s="913"/>
      <c r="AB4" s="914" t="s">
        <v>269</v>
      </c>
      <c r="AC4" s="915"/>
      <c r="AD4" s="915"/>
      <c r="AE4" s="915"/>
      <c r="AF4" s="915"/>
      <c r="AG4" s="916" t="s">
        <v>270</v>
      </c>
      <c r="AH4" s="916"/>
      <c r="AI4" s="916"/>
      <c r="AJ4" s="916"/>
      <c r="AK4" s="916"/>
      <c r="AL4" s="917" t="s">
        <v>271</v>
      </c>
      <c r="AM4" s="918"/>
      <c r="AN4" s="918"/>
      <c r="AO4" s="918"/>
      <c r="AP4" s="918"/>
      <c r="AQ4" s="919" t="s">
        <v>272</v>
      </c>
      <c r="AR4" s="912"/>
      <c r="AS4" s="912"/>
      <c r="AT4" s="912"/>
      <c r="AU4" s="912"/>
      <c r="AV4" s="920" t="s">
        <v>273</v>
      </c>
      <c r="AW4" s="921"/>
      <c r="AX4" s="921"/>
      <c r="AY4" s="921"/>
      <c r="AZ4" s="921"/>
      <c r="BA4" s="922" t="s">
        <v>274</v>
      </c>
      <c r="BB4" s="923"/>
      <c r="BC4" s="923"/>
      <c r="BD4" s="923"/>
      <c r="BE4" s="923"/>
      <c r="BF4" s="924" t="s">
        <v>275</v>
      </c>
      <c r="BG4" s="925"/>
      <c r="BH4" s="925"/>
      <c r="BI4" s="925"/>
      <c r="BJ4" s="925"/>
    </row>
    <row r="5" spans="1:71" s="25" customFormat="1" ht="30" customHeight="1">
      <c r="B5" s="928" t="s">
        <v>276</v>
      </c>
      <c r="C5" s="23" t="s">
        <v>277</v>
      </c>
      <c r="D5" s="24" t="s">
        <v>63</v>
      </c>
      <c r="E5" s="24" t="s">
        <v>63</v>
      </c>
      <c r="F5" s="930" t="s">
        <v>278</v>
      </c>
      <c r="G5" s="205" t="s">
        <v>279</v>
      </c>
      <c r="H5" s="24" t="s">
        <v>277</v>
      </c>
      <c r="I5" s="24" t="s">
        <v>63</v>
      </c>
      <c r="J5" s="24" t="s">
        <v>63</v>
      </c>
      <c r="K5" s="930" t="s">
        <v>280</v>
      </c>
      <c r="L5" s="24" t="s">
        <v>279</v>
      </c>
      <c r="M5" s="26" t="s">
        <v>277</v>
      </c>
      <c r="N5" s="27" t="s">
        <v>63</v>
      </c>
      <c r="O5" s="27" t="s">
        <v>63</v>
      </c>
      <c r="P5" s="931" t="s">
        <v>281</v>
      </c>
      <c r="Q5" s="27" t="s">
        <v>279</v>
      </c>
      <c r="R5" s="26" t="s">
        <v>277</v>
      </c>
      <c r="S5" s="27" t="s">
        <v>63</v>
      </c>
      <c r="T5" s="27" t="s">
        <v>63</v>
      </c>
      <c r="U5" s="931" t="s">
        <v>282</v>
      </c>
      <c r="V5" s="27" t="s">
        <v>279</v>
      </c>
      <c r="W5" s="26" t="s">
        <v>277</v>
      </c>
      <c r="X5" s="27" t="s">
        <v>63</v>
      </c>
      <c r="Y5" s="27" t="s">
        <v>63</v>
      </c>
      <c r="Z5" s="931" t="s">
        <v>283</v>
      </c>
      <c r="AA5" s="27" t="s">
        <v>279</v>
      </c>
      <c r="AB5" s="26" t="s">
        <v>277</v>
      </c>
      <c r="AC5" s="27" t="s">
        <v>63</v>
      </c>
      <c r="AD5" s="27" t="s">
        <v>63</v>
      </c>
      <c r="AE5" s="931" t="s">
        <v>284</v>
      </c>
      <c r="AF5" s="27" t="s">
        <v>279</v>
      </c>
      <c r="AG5" s="26" t="s">
        <v>277</v>
      </c>
      <c r="AH5" s="27" t="s">
        <v>63</v>
      </c>
      <c r="AI5" s="27" t="s">
        <v>63</v>
      </c>
      <c r="AJ5" s="931" t="s">
        <v>285</v>
      </c>
      <c r="AK5" s="27" t="s">
        <v>279</v>
      </c>
      <c r="AL5" s="26" t="s">
        <v>277</v>
      </c>
      <c r="AM5" s="27" t="s">
        <v>63</v>
      </c>
      <c r="AN5" s="27" t="s">
        <v>63</v>
      </c>
      <c r="AO5" s="931" t="s">
        <v>286</v>
      </c>
      <c r="AP5" s="27" t="s">
        <v>279</v>
      </c>
      <c r="AQ5" s="27" t="s">
        <v>63</v>
      </c>
      <c r="AR5" s="27" t="s">
        <v>63</v>
      </c>
      <c r="AS5" s="27" t="s">
        <v>63</v>
      </c>
      <c r="AT5" s="931" t="s">
        <v>287</v>
      </c>
      <c r="AU5" s="27" t="s">
        <v>279</v>
      </c>
      <c r="AV5" s="26" t="s">
        <v>277</v>
      </c>
      <c r="AW5" s="27" t="s">
        <v>63</v>
      </c>
      <c r="AX5" s="27" t="s">
        <v>63</v>
      </c>
      <c r="AY5" s="931" t="s">
        <v>288</v>
      </c>
      <c r="AZ5" s="27" t="s">
        <v>279</v>
      </c>
      <c r="BA5" s="26" t="s">
        <v>277</v>
      </c>
      <c r="BB5" s="27" t="s">
        <v>63</v>
      </c>
      <c r="BC5" s="27" t="s">
        <v>63</v>
      </c>
      <c r="BD5" s="931" t="s">
        <v>289</v>
      </c>
      <c r="BE5" s="27" t="s">
        <v>279</v>
      </c>
      <c r="BF5" s="26" t="s">
        <v>277</v>
      </c>
      <c r="BG5" s="27" t="s">
        <v>63</v>
      </c>
      <c r="BH5" s="27" t="s">
        <v>63</v>
      </c>
      <c r="BI5" s="931" t="s">
        <v>290</v>
      </c>
      <c r="BJ5" s="27" t="s">
        <v>279</v>
      </c>
      <c r="BK5" s="933" t="s">
        <v>291</v>
      </c>
      <c r="BL5" s="926" t="s">
        <v>292</v>
      </c>
      <c r="BM5" s="926" t="s">
        <v>293</v>
      </c>
      <c r="BN5" s="930" t="s">
        <v>294</v>
      </c>
      <c r="BO5" s="930" t="s">
        <v>295</v>
      </c>
      <c r="BP5" s="930" t="s">
        <v>296</v>
      </c>
      <c r="BQ5" s="828"/>
      <c r="BR5" s="935" t="s">
        <v>297</v>
      </c>
      <c r="BS5" s="935" t="s">
        <v>298</v>
      </c>
    </row>
    <row r="6" spans="1:71" s="25" customFormat="1" ht="15" customHeight="1">
      <c r="B6" s="929"/>
      <c r="C6" s="26">
        <v>2020</v>
      </c>
      <c r="D6" s="27">
        <v>2021</v>
      </c>
      <c r="E6" s="27" t="s">
        <v>299</v>
      </c>
      <c r="F6" s="931"/>
      <c r="G6" s="206" t="s">
        <v>299</v>
      </c>
      <c r="H6" s="27">
        <v>2020</v>
      </c>
      <c r="I6" s="27">
        <v>2021</v>
      </c>
      <c r="J6" s="27" t="s">
        <v>299</v>
      </c>
      <c r="K6" s="931"/>
      <c r="L6" s="27" t="s">
        <v>299</v>
      </c>
      <c r="M6" s="27">
        <v>2020</v>
      </c>
      <c r="N6" s="27">
        <v>2021</v>
      </c>
      <c r="O6" s="27" t="s">
        <v>299</v>
      </c>
      <c r="P6" s="931"/>
      <c r="Q6" s="27" t="s">
        <v>299</v>
      </c>
      <c r="R6" s="27">
        <v>2020</v>
      </c>
      <c r="S6" s="27">
        <v>2021</v>
      </c>
      <c r="T6" s="27" t="s">
        <v>299</v>
      </c>
      <c r="U6" s="931"/>
      <c r="V6" s="27" t="s">
        <v>299</v>
      </c>
      <c r="W6" s="27">
        <v>2020</v>
      </c>
      <c r="X6" s="27">
        <v>2021</v>
      </c>
      <c r="Y6" s="27" t="s">
        <v>299</v>
      </c>
      <c r="Z6" s="931"/>
      <c r="AA6" s="27" t="s">
        <v>299</v>
      </c>
      <c r="AB6" s="27">
        <v>2020</v>
      </c>
      <c r="AC6" s="27">
        <v>2021</v>
      </c>
      <c r="AD6" s="27" t="s">
        <v>299</v>
      </c>
      <c r="AE6" s="931"/>
      <c r="AF6" s="27" t="s">
        <v>299</v>
      </c>
      <c r="AG6" s="27">
        <v>2020</v>
      </c>
      <c r="AH6" s="27">
        <v>2021</v>
      </c>
      <c r="AI6" s="27" t="s">
        <v>299</v>
      </c>
      <c r="AJ6" s="931"/>
      <c r="AK6" s="27" t="s">
        <v>299</v>
      </c>
      <c r="AL6" s="27">
        <v>2020</v>
      </c>
      <c r="AM6" s="27">
        <v>2021</v>
      </c>
      <c r="AN6" s="27" t="s">
        <v>299</v>
      </c>
      <c r="AO6" s="931"/>
      <c r="AP6" s="27" t="s">
        <v>299</v>
      </c>
      <c r="AQ6" s="27">
        <v>2020</v>
      </c>
      <c r="AR6" s="27">
        <v>2021</v>
      </c>
      <c r="AS6" s="27" t="s">
        <v>299</v>
      </c>
      <c r="AT6" s="931"/>
      <c r="AU6" s="27" t="s">
        <v>299</v>
      </c>
      <c r="AV6" s="27">
        <v>2020</v>
      </c>
      <c r="AW6" s="27">
        <v>2021</v>
      </c>
      <c r="AX6" s="27" t="s">
        <v>299</v>
      </c>
      <c r="AY6" s="931"/>
      <c r="AZ6" s="27" t="s">
        <v>299</v>
      </c>
      <c r="BA6" s="27">
        <v>2020</v>
      </c>
      <c r="BB6" s="27">
        <v>2021</v>
      </c>
      <c r="BC6" s="27" t="s">
        <v>299</v>
      </c>
      <c r="BD6" s="931"/>
      <c r="BE6" s="27" t="s">
        <v>299</v>
      </c>
      <c r="BF6" s="27">
        <v>2020</v>
      </c>
      <c r="BG6" s="27">
        <v>2021</v>
      </c>
      <c r="BH6" s="27" t="s">
        <v>299</v>
      </c>
      <c r="BI6" s="931"/>
      <c r="BJ6" s="27" t="s">
        <v>299</v>
      </c>
      <c r="BK6" s="934"/>
      <c r="BL6" s="927"/>
      <c r="BM6" s="927"/>
      <c r="BN6" s="931"/>
      <c r="BO6" s="931"/>
      <c r="BP6" s="931"/>
      <c r="BQ6" s="829" t="s">
        <v>300</v>
      </c>
      <c r="BR6" s="936"/>
      <c r="BS6" s="936"/>
    </row>
    <row r="7" spans="1:71" ht="15" customHeight="1">
      <c r="B7" s="929"/>
      <c r="C7" s="19">
        <v>43835</v>
      </c>
      <c r="D7" s="4">
        <v>44199</v>
      </c>
      <c r="E7" s="4" t="s">
        <v>5</v>
      </c>
      <c r="F7" s="931"/>
      <c r="G7" s="207" t="s">
        <v>5</v>
      </c>
      <c r="H7" s="4">
        <v>43863</v>
      </c>
      <c r="I7" s="4">
        <v>44227</v>
      </c>
      <c r="J7" s="4" t="s">
        <v>5</v>
      </c>
      <c r="K7" s="931"/>
      <c r="L7" s="4" t="s">
        <v>5</v>
      </c>
      <c r="M7" s="5">
        <v>43891</v>
      </c>
      <c r="N7" s="5">
        <v>44255</v>
      </c>
      <c r="O7" s="4" t="s">
        <v>5</v>
      </c>
      <c r="P7" s="931"/>
      <c r="Q7" s="4" t="s">
        <v>5</v>
      </c>
      <c r="R7" s="5">
        <v>43562</v>
      </c>
      <c r="S7" s="5">
        <v>44290</v>
      </c>
      <c r="T7" s="4" t="s">
        <v>5</v>
      </c>
      <c r="U7" s="931"/>
      <c r="V7" s="4" t="s">
        <v>5</v>
      </c>
      <c r="W7" s="5">
        <v>43893</v>
      </c>
      <c r="X7" s="5">
        <v>44318</v>
      </c>
      <c r="Y7" s="4" t="s">
        <v>5</v>
      </c>
      <c r="Z7" s="931"/>
      <c r="AA7" s="4" t="s">
        <v>5</v>
      </c>
      <c r="AB7" s="5">
        <v>43982</v>
      </c>
      <c r="AC7" s="5">
        <v>44346</v>
      </c>
      <c r="AD7" s="4" t="s">
        <v>5</v>
      </c>
      <c r="AE7" s="931"/>
      <c r="AF7" s="4" t="s">
        <v>5</v>
      </c>
      <c r="AG7" s="5">
        <v>44017</v>
      </c>
      <c r="AH7" s="5">
        <v>44381</v>
      </c>
      <c r="AI7" s="4" t="s">
        <v>5</v>
      </c>
      <c r="AJ7" s="931"/>
      <c r="AK7" s="4" t="s">
        <v>5</v>
      </c>
      <c r="AL7" s="5">
        <v>44045</v>
      </c>
      <c r="AM7" s="5">
        <v>44409</v>
      </c>
      <c r="AN7" s="4" t="s">
        <v>5</v>
      </c>
      <c r="AO7" s="931"/>
      <c r="AP7" s="4" t="s">
        <v>5</v>
      </c>
      <c r="AQ7" s="5">
        <v>44073</v>
      </c>
      <c r="AR7" s="5">
        <v>44437</v>
      </c>
      <c r="AS7" s="4" t="s">
        <v>5</v>
      </c>
      <c r="AT7" s="931"/>
      <c r="AU7" s="4" t="s">
        <v>5</v>
      </c>
      <c r="AV7" s="5">
        <v>44108</v>
      </c>
      <c r="AW7" s="5">
        <v>44472</v>
      </c>
      <c r="AX7" s="4" t="s">
        <v>5</v>
      </c>
      <c r="AY7" s="931"/>
      <c r="AZ7" s="4" t="s">
        <v>5</v>
      </c>
      <c r="BA7" s="5">
        <v>44136</v>
      </c>
      <c r="BB7" s="5">
        <v>44500</v>
      </c>
      <c r="BC7" s="4" t="s">
        <v>5</v>
      </c>
      <c r="BD7" s="931"/>
      <c r="BE7" s="4" t="s">
        <v>5</v>
      </c>
      <c r="BF7" s="5">
        <v>44164</v>
      </c>
      <c r="BG7" s="5">
        <v>44528</v>
      </c>
      <c r="BH7" s="4" t="s">
        <v>5</v>
      </c>
      <c r="BI7" s="931"/>
      <c r="BJ7" s="4" t="s">
        <v>5</v>
      </c>
      <c r="BK7" s="934"/>
      <c r="BL7" s="927"/>
      <c r="BM7" s="927"/>
      <c r="BN7" s="931"/>
      <c r="BO7" s="931"/>
      <c r="BP7" s="931"/>
      <c r="BQ7" s="829"/>
      <c r="BR7" s="936"/>
      <c r="BS7" s="936"/>
    </row>
    <row r="8" spans="1:71" ht="15" customHeight="1">
      <c r="B8" s="929"/>
      <c r="C8" s="208">
        <v>43862</v>
      </c>
      <c r="D8" s="209">
        <v>44226</v>
      </c>
      <c r="E8" s="209"/>
      <c r="F8" s="932"/>
      <c r="G8" s="210"/>
      <c r="H8" s="4">
        <v>43890</v>
      </c>
      <c r="I8" s="4">
        <v>44223</v>
      </c>
      <c r="J8" s="4"/>
      <c r="K8" s="932"/>
      <c r="L8" s="829"/>
      <c r="M8" s="4">
        <v>43925</v>
      </c>
      <c r="N8" s="4">
        <v>44289</v>
      </c>
      <c r="O8" s="4"/>
      <c r="P8" s="931"/>
      <c r="Q8" s="829"/>
      <c r="R8" s="4">
        <v>43589</v>
      </c>
      <c r="S8" s="4">
        <v>44317</v>
      </c>
      <c r="T8" s="4"/>
      <c r="U8" s="931"/>
      <c r="V8" s="829"/>
      <c r="W8" s="4">
        <v>43920</v>
      </c>
      <c r="X8" s="4">
        <v>44345</v>
      </c>
      <c r="Y8" s="4"/>
      <c r="Z8" s="931"/>
      <c r="AA8" s="829"/>
      <c r="AB8" s="4">
        <v>44016</v>
      </c>
      <c r="AC8" s="4">
        <v>44380</v>
      </c>
      <c r="AD8" s="4"/>
      <c r="AE8" s="931"/>
      <c r="AF8" s="829"/>
      <c r="AG8" s="4">
        <v>44044</v>
      </c>
      <c r="AH8" s="4">
        <v>44408</v>
      </c>
      <c r="AI8" s="4"/>
      <c r="AJ8" s="931"/>
      <c r="AK8" s="829"/>
      <c r="AL8" s="4">
        <v>44072</v>
      </c>
      <c r="AM8" s="4">
        <v>44436</v>
      </c>
      <c r="AN8" s="4"/>
      <c r="AO8" s="931"/>
      <c r="AP8" s="829"/>
      <c r="AQ8" s="4">
        <v>44107</v>
      </c>
      <c r="AR8" s="4">
        <v>44471</v>
      </c>
      <c r="AS8" s="4"/>
      <c r="AT8" s="931"/>
      <c r="AU8" s="829"/>
      <c r="AV8" s="4">
        <v>44135</v>
      </c>
      <c r="AW8" s="4">
        <v>44499</v>
      </c>
      <c r="AX8" s="4"/>
      <c r="AY8" s="931"/>
      <c r="AZ8" s="829"/>
      <c r="BA8" s="4">
        <v>44163</v>
      </c>
      <c r="BB8" s="4">
        <v>44527</v>
      </c>
      <c r="BC8" s="4"/>
      <c r="BD8" s="931"/>
      <c r="BE8" s="829"/>
      <c r="BF8" s="4">
        <v>44198</v>
      </c>
      <c r="BG8" s="4">
        <v>44562</v>
      </c>
      <c r="BH8" s="4"/>
      <c r="BI8" s="931"/>
      <c r="BJ8" s="829"/>
      <c r="BK8" s="934"/>
      <c r="BL8" s="927"/>
      <c r="BM8" s="927"/>
      <c r="BN8" s="931"/>
      <c r="BO8" s="931"/>
      <c r="BP8" s="931"/>
      <c r="BQ8" s="829"/>
      <c r="BR8" s="937"/>
      <c r="BS8" s="937"/>
    </row>
    <row r="9" spans="1:71">
      <c r="B9" s="185" t="str">
        <f>"A1"</f>
        <v>A1</v>
      </c>
      <c r="C9" s="188">
        <f>'Ventas Semanales'!D8+'Ventas Semanales'!I8+'Ventas Semanales'!N8+'Ventas Semanales'!S8</f>
        <v>360742.5</v>
      </c>
      <c r="D9" s="34">
        <f>C9*E9</f>
        <v>245304.90000000002</v>
      </c>
      <c r="E9" s="39">
        <v>0.68</v>
      </c>
      <c r="F9" s="40">
        <f>'Ventas Semanales'!G8+'Ventas Semanales'!L8+'Ventas Semanales'!Q8+'Ventas Semanales'!V8</f>
        <v>214246.41</v>
      </c>
      <c r="G9" s="41">
        <f>F9/C9</f>
        <v>0.59390398968793534</v>
      </c>
      <c r="H9" s="10">
        <f>'Ventas Semanales'!X8+'Ventas Semanales'!AC8+'Ventas Semanales'!AH8+'Ventas Semanales'!AM8</f>
        <v>258608.42</v>
      </c>
      <c r="I9" s="34">
        <f>H9*J9</f>
        <v>181025.894</v>
      </c>
      <c r="J9" s="2">
        <v>0.7</v>
      </c>
      <c r="K9" s="3">
        <f>'Ventas Semanales'!AA8+'Ventas Semanales'!AF8+'Ventas Semanales'!AK8+'Ventas Semanales'!AP8</f>
        <v>235015.69999999998</v>
      </c>
      <c r="L9" s="41">
        <f>K9/H9</f>
        <v>0.90877048782866376</v>
      </c>
      <c r="M9" s="38">
        <f>'Ventas Semanales'!AR8+'Ventas Semanales'!AW8+'Ventas Semanales'!BB8+'Ventas Semanales'!BG8+'Ventas Semanales'!BL8</f>
        <v>201760.28</v>
      </c>
      <c r="N9" s="34">
        <f>M9*O9</f>
        <v>211848.29399999999</v>
      </c>
      <c r="O9" s="39">
        <v>1.05</v>
      </c>
      <c r="P9" s="35">
        <f>'Ventas Semanales'!AU8+'Ventas Semanales'!AZ8+'Ventas Semanales'!BE8+'Ventas Semanales'!BJ8+'Ventas Semanales'!BO8</f>
        <v>154820.95000000001</v>
      </c>
      <c r="Q9" s="46">
        <f>P9/M9</f>
        <v>0.76735098702281745</v>
      </c>
      <c r="R9" s="38">
        <f>'Ventas Semanales'!BQ8+'Ventas Semanales'!BV8+'Ventas Semanales'!CA8+'Ventas Semanales'!CF8</f>
        <v>160090.09</v>
      </c>
      <c r="S9" s="34">
        <f>R9*T9</f>
        <v>472265.76550000004</v>
      </c>
      <c r="T9" s="39">
        <v>2.95</v>
      </c>
      <c r="U9" s="35"/>
      <c r="V9" s="46">
        <f>U9/R9</f>
        <v>0</v>
      </c>
      <c r="W9" s="38">
        <f>'Ventas Semanales'!CK8+'Ventas Semanales'!CP8+'Ventas Semanales'!CU8+'Ventas Semanales'!CZ8</f>
        <v>111042.37</v>
      </c>
      <c r="X9" s="34">
        <f>W9*Y9</f>
        <v>666254.22</v>
      </c>
      <c r="Y9" s="39">
        <v>6</v>
      </c>
      <c r="Z9" s="35"/>
      <c r="AA9" s="36">
        <f>Z9/W9</f>
        <v>0</v>
      </c>
      <c r="AB9" s="38">
        <f>'Ventas Semanales'!DE8+'Ventas Semanales'!DJ8+'Ventas Semanales'!DO8+'Ventas Semanales'!DT8+'Ventas Semanales'!DY8</f>
        <v>196832.53999999998</v>
      </c>
      <c r="AC9" s="34">
        <f>AB9*AD9</f>
        <v>472398.0959999999</v>
      </c>
      <c r="AD9" s="39">
        <v>2.4</v>
      </c>
      <c r="AE9" s="35"/>
      <c r="AF9" s="36">
        <f>AE9/AB9</f>
        <v>0</v>
      </c>
      <c r="AG9" s="38">
        <f>'Ventas Semanales'!ED8+'Ventas Semanales'!EI8+'Ventas Semanales'!EN8+'Ventas Semanales'!ES8</f>
        <v>222574.06999999998</v>
      </c>
      <c r="AH9" s="34">
        <f>AG9*AI9</f>
        <v>378375.91899999994</v>
      </c>
      <c r="AI9" s="39">
        <v>1.7</v>
      </c>
      <c r="AJ9" s="35"/>
      <c r="AK9" s="36">
        <f>AJ9/AG9</f>
        <v>0</v>
      </c>
      <c r="AL9" s="38">
        <f>'Ventas Semanales'!EX8+'Ventas Semanales'!FC8+'Ventas Semanales'!FH8+'Ventas Semanales'!FM8</f>
        <v>224787.27</v>
      </c>
      <c r="AM9" s="34">
        <f>AL9*AN9</f>
        <v>382138.359</v>
      </c>
      <c r="AN9" s="39">
        <v>1.7</v>
      </c>
      <c r="AO9" s="35"/>
      <c r="AP9" s="46">
        <f>AO9/AL9</f>
        <v>0</v>
      </c>
      <c r="AQ9" s="38">
        <f>'Ventas Semanales'!FR8+'Ventas Semanales'!FW8+'Ventas Semanales'!GB8+'Ventas Semanales'!GG8+'Ventas Semanales'!GL8</f>
        <v>266702.93</v>
      </c>
      <c r="AR9" s="34">
        <f>AQ9*AS9</f>
        <v>448060.92239999998</v>
      </c>
      <c r="AS9" s="39">
        <v>1.68</v>
      </c>
      <c r="AT9" s="35"/>
      <c r="AU9" s="46">
        <f>AT9/AQ9</f>
        <v>0</v>
      </c>
      <c r="AV9" s="10">
        <f>'Ventas Semanales'!GQ8+'Ventas Semanales'!GV8+'Ventas Semanales'!HA8+'Ventas Semanales'!HF8</f>
        <v>205646.37</v>
      </c>
      <c r="AW9" s="34">
        <f>AV9*AX9</f>
        <v>472986.65099999995</v>
      </c>
      <c r="AX9" s="39">
        <v>2.2999999999999998</v>
      </c>
      <c r="AY9" s="3"/>
      <c r="AZ9" s="46">
        <f>AY9/AV9</f>
        <v>0</v>
      </c>
      <c r="BA9" s="6">
        <f>'Ventas Semanales'!HK8+'Ventas Semanales'!HP8+'Ventas Semanales'!HU8+'Ventas Semanales'!HZ8</f>
        <v>242791.06</v>
      </c>
      <c r="BB9" s="34">
        <f>BA9*BC9</f>
        <v>752652.28599999996</v>
      </c>
      <c r="BC9" s="39">
        <v>3.1</v>
      </c>
      <c r="BD9" s="3">
        <f>'Ventas Semanales'!HN8+'Ventas Semanales'!HS8+'Ventas Semanales'!HX8+'Ventas Semanales'!IC8</f>
        <v>0</v>
      </c>
      <c r="BE9" s="46">
        <f>BD9/BA9</f>
        <v>0</v>
      </c>
      <c r="BF9" s="10">
        <f>'Ventas Semanales'!IE8+'Ventas Semanales'!IJ8+'Ventas Semanales'!IO8+'Ventas Semanales'!IT8+'Ventas Semanales'!IY8</f>
        <v>823598.16</v>
      </c>
      <c r="BG9" s="34">
        <f>BF9*BH9</f>
        <v>1153037.4239999999</v>
      </c>
      <c r="BH9" s="39">
        <v>1.4</v>
      </c>
      <c r="BI9" s="3">
        <f>'Ventas Semanales'!IH8+'Ventas Semanales'!IM8+'Ventas Semanales'!IR8+'Ventas Semanales'!IW8+'Ventas Semanales'!JB8</f>
        <v>0</v>
      </c>
      <c r="BJ9" s="46">
        <f>BI9/BF9</f>
        <v>0</v>
      </c>
      <c r="BK9" s="51">
        <f>F9</f>
        <v>214246.41</v>
      </c>
      <c r="BL9" s="51">
        <f>D9</f>
        <v>245304.90000000002</v>
      </c>
      <c r="BM9" s="189">
        <f>BK9/BL9</f>
        <v>0.87338822012931649</v>
      </c>
      <c r="BN9" s="64">
        <f>'Ventas Semanales'!JD8</f>
        <v>750815.39</v>
      </c>
      <c r="BO9" s="69">
        <f>'Ventas Semanales'!JE8</f>
        <v>604083.05999999994</v>
      </c>
      <c r="BP9" s="67">
        <f>BO9-BN9</f>
        <v>-146732.33000000007</v>
      </c>
      <c r="BQ9" s="65">
        <f t="shared" ref="BQ9:BQ42" si="0">BO9/BN9</f>
        <v>0.80456936291622894</v>
      </c>
      <c r="BR9" s="54">
        <f t="shared" ref="BR9:BR37" si="1">D9+I9+N9+S9+X9+AC9+AH9+AM9+AR9+AW9+BB9+BG9</f>
        <v>5836348.7308999998</v>
      </c>
      <c r="BS9" s="54">
        <f>F9+K9+N9+S9+X9+AC9+AH9+AM9+AR9+AW9+BB9+BG9</f>
        <v>5859280.0468999995</v>
      </c>
    </row>
    <row r="10" spans="1:71">
      <c r="B10" s="185" t="str">
        <f>"A2"</f>
        <v>A2</v>
      </c>
      <c r="C10" s="106">
        <f>'Ventas Semanales'!D9+'Ventas Semanales'!I9+'Ventas Semanales'!N9+'Ventas Semanales'!S9</f>
        <v>272985.71999999997</v>
      </c>
      <c r="D10" s="1">
        <f t="shared" ref="D10:D37" si="2">C10*E10</f>
        <v>185630.28959999999</v>
      </c>
      <c r="E10" s="39">
        <v>0.68</v>
      </c>
      <c r="F10" s="107">
        <f>'Ventas Semanales'!G9+'Ventas Semanales'!L9+'Ventas Semanales'!Q9+'Ventas Semanales'!V9</f>
        <v>191664.74000000002</v>
      </c>
      <c r="G10" s="42">
        <f t="shared" ref="G10:G37" si="3">F10/C10</f>
        <v>0.70210537020031683</v>
      </c>
      <c r="H10" s="10">
        <f>'Ventas Semanales'!X9+'Ventas Semanales'!AC9+'Ventas Semanales'!AH9+'Ventas Semanales'!AM9</f>
        <v>318195.95</v>
      </c>
      <c r="I10" s="1">
        <f t="shared" ref="I10:I37" si="4">H10*J10</f>
        <v>222737.16500000001</v>
      </c>
      <c r="J10" s="2">
        <v>0.7</v>
      </c>
      <c r="K10" s="3">
        <f>'Ventas Semanales'!AA9+'Ventas Semanales'!AF9+'Ventas Semanales'!AK9+'Ventas Semanales'!AP9</f>
        <v>199083.92</v>
      </c>
      <c r="L10" s="42">
        <f t="shared" ref="L10:L37" si="5">K10/H10</f>
        <v>0.62566453155673418</v>
      </c>
      <c r="M10" s="38">
        <f>'Ventas Semanales'!AR9+'Ventas Semanales'!AW9+'Ventas Semanales'!BB9+'Ventas Semanales'!BG9+'Ventas Semanales'!BL9</f>
        <v>323657.94</v>
      </c>
      <c r="N10" s="34">
        <f t="shared" ref="N10:N35" si="6">M10*O10</f>
        <v>339840.837</v>
      </c>
      <c r="O10" s="39">
        <v>1.05</v>
      </c>
      <c r="P10" s="35">
        <f>'Ventas Semanales'!AU9+'Ventas Semanales'!AZ9+'Ventas Semanales'!BE9+'Ventas Semanales'!BJ9+'Ventas Semanales'!BO9</f>
        <v>157495.24</v>
      </c>
      <c r="Q10" s="45">
        <f t="shared" ref="Q10:Q37" si="7">P10/M10</f>
        <v>0.48661015391743517</v>
      </c>
      <c r="R10" s="38">
        <f>'Ventas Semanales'!BQ9+'Ventas Semanales'!BV9+'Ventas Semanales'!CA9+'Ventas Semanales'!CF9</f>
        <v>42772.68</v>
      </c>
      <c r="S10" s="34">
        <f t="shared" ref="S10:S18" si="8">R10*T10</f>
        <v>126179.406</v>
      </c>
      <c r="T10" s="39">
        <v>2.95</v>
      </c>
      <c r="U10" s="35"/>
      <c r="V10" s="46">
        <f t="shared" ref="V10:V36" si="9">U10/R10</f>
        <v>0</v>
      </c>
      <c r="W10" s="38">
        <f>'Ventas Semanales'!CK9+'Ventas Semanales'!CP9+'Ventas Semanales'!CU9+'Ventas Semanales'!CZ9</f>
        <v>46582.38</v>
      </c>
      <c r="X10" s="34">
        <f t="shared" ref="X10:X18" si="10">W10*Y10</f>
        <v>279494.27999999997</v>
      </c>
      <c r="Y10" s="39">
        <v>6</v>
      </c>
      <c r="Z10" s="35"/>
      <c r="AA10" s="33">
        <f t="shared" ref="AA10:AA33" si="11">Z10/W10</f>
        <v>0</v>
      </c>
      <c r="AB10" s="38">
        <f>'Ventas Semanales'!DE9+'Ventas Semanales'!DJ9+'Ventas Semanales'!DO9+'Ventas Semanales'!DT9+'Ventas Semanales'!DY9</f>
        <v>269212.79999999999</v>
      </c>
      <c r="AC10" s="34">
        <f t="shared" ref="AC10:AC18" si="12">AB10*AD10</f>
        <v>646110.71999999997</v>
      </c>
      <c r="AD10" s="39">
        <v>2.4</v>
      </c>
      <c r="AE10" s="35"/>
      <c r="AF10" s="33">
        <f t="shared" ref="AF10:AF33" si="13">AE10/AB10</f>
        <v>0</v>
      </c>
      <c r="AG10" s="38">
        <f>'Ventas Semanales'!ED9+'Ventas Semanales'!EI9+'Ventas Semanales'!EN9+'Ventas Semanales'!ES9</f>
        <v>283233.27999999997</v>
      </c>
      <c r="AH10" s="34">
        <f t="shared" ref="AH10:AH18" si="14">AG10*AI10</f>
        <v>481496.57599999994</v>
      </c>
      <c r="AI10" s="39">
        <v>1.7</v>
      </c>
      <c r="AJ10" s="35"/>
      <c r="AK10" s="33">
        <f t="shared" ref="AK10:AK33" si="15">AJ10/AG10</f>
        <v>0</v>
      </c>
      <c r="AL10" s="38">
        <f>'Ventas Semanales'!EX9+'Ventas Semanales'!FC9+'Ventas Semanales'!FH9+'Ventas Semanales'!FM9</f>
        <v>250971.95</v>
      </c>
      <c r="AM10" s="34">
        <f t="shared" ref="AM10:AM18" si="16">AL10*AN10</f>
        <v>426652.315</v>
      </c>
      <c r="AN10" s="39">
        <v>1.7</v>
      </c>
      <c r="AO10" s="35"/>
      <c r="AP10" s="7">
        <f t="shared" ref="AP10:AP33" si="17">AO10/AL10</f>
        <v>0</v>
      </c>
      <c r="AQ10" s="38">
        <f>'Ventas Semanales'!FR9+'Ventas Semanales'!FW9+'Ventas Semanales'!GB9+'Ventas Semanales'!GG9+'Ventas Semanales'!GL9</f>
        <v>296422.12</v>
      </c>
      <c r="AR10" s="34">
        <f t="shared" ref="AR10:AR18" si="18">AQ10*AS10</f>
        <v>497989.16159999999</v>
      </c>
      <c r="AS10" s="39">
        <v>1.68</v>
      </c>
      <c r="AT10" s="35"/>
      <c r="AU10" s="46">
        <f t="shared" ref="AU10:AU37" si="19">AT10/AQ10</f>
        <v>0</v>
      </c>
      <c r="AV10" s="10">
        <f>'Ventas Semanales'!GQ9+'Ventas Semanales'!GV9+'Ventas Semanales'!HA9+'Ventas Semanales'!HF9</f>
        <v>222123.44</v>
      </c>
      <c r="AW10" s="34">
        <f t="shared" ref="AW10:AW18" si="20">AV10*AX10</f>
        <v>510883.91199999995</v>
      </c>
      <c r="AX10" s="39">
        <v>2.2999999999999998</v>
      </c>
      <c r="AY10" s="3"/>
      <c r="AZ10" s="7">
        <f t="shared" ref="AZ10:AZ33" si="21">AY10/AV10</f>
        <v>0</v>
      </c>
      <c r="BA10" s="6">
        <f>'Ventas Semanales'!HK9+'Ventas Semanales'!HP9+'Ventas Semanales'!HU9+'Ventas Semanales'!HZ9</f>
        <v>223241.39</v>
      </c>
      <c r="BB10" s="34">
        <f t="shared" ref="BB10:BB18" si="22">BA10*BC10</f>
        <v>692048.30900000001</v>
      </c>
      <c r="BC10" s="39">
        <v>3.1</v>
      </c>
      <c r="BD10" s="3">
        <f>'Ventas Semanales'!HN9+'Ventas Semanales'!HS9+'Ventas Semanales'!HX9+'Ventas Semanales'!IC9</f>
        <v>0</v>
      </c>
      <c r="BE10" s="7">
        <f t="shared" ref="BE10:BE33" si="23">BD10/BA10</f>
        <v>0</v>
      </c>
      <c r="BF10" s="10">
        <f>'Ventas Semanales'!IE9+'Ventas Semanales'!IJ9+'Ventas Semanales'!IO9+'Ventas Semanales'!IT9+'Ventas Semanales'!IY9</f>
        <v>655579.87000000011</v>
      </c>
      <c r="BG10" s="34">
        <f t="shared" ref="BG10:BG18" si="24">BF10*BH10</f>
        <v>917811.81800000009</v>
      </c>
      <c r="BH10" s="39">
        <v>1.4</v>
      </c>
      <c r="BI10" s="3">
        <f>'Ventas Semanales'!IH9+'Ventas Semanales'!IM9+'Ventas Semanales'!IR9+'Ventas Semanales'!IW9+'Ventas Semanales'!JB9</f>
        <v>0</v>
      </c>
      <c r="BJ10" s="7">
        <f t="shared" ref="BJ10:BJ38" si="25">BI10/BF10</f>
        <v>0</v>
      </c>
      <c r="BK10" s="51">
        <f t="shared" ref="BK10:BK37" si="26">F10</f>
        <v>191664.74000000002</v>
      </c>
      <c r="BL10" s="51">
        <f t="shared" ref="BL10:BL37" si="27">D10</f>
        <v>185630.28959999999</v>
      </c>
      <c r="BM10" s="189">
        <f t="shared" ref="BM10:BM37" si="28">BK10/BL10</f>
        <v>1.032507897353407</v>
      </c>
      <c r="BN10" s="64">
        <f>'Ventas Semanales'!JD9</f>
        <v>808856.67</v>
      </c>
      <c r="BO10" s="69">
        <f>'Ventas Semanales'!JE9</f>
        <v>548243.9</v>
      </c>
      <c r="BP10" s="68">
        <f t="shared" ref="BP10:BP39" si="29">BO10-BN10</f>
        <v>-260612.77000000002</v>
      </c>
      <c r="BQ10" s="66">
        <f t="shared" si="0"/>
        <v>0.67780104972120714</v>
      </c>
      <c r="BR10" s="54">
        <f t="shared" si="1"/>
        <v>5326874.7891999995</v>
      </c>
      <c r="BS10" s="54">
        <f t="shared" ref="BS10:BS37" si="30">F10+K10+N10+S10+X10+AC10+AH10+AM10+AR10+AW10+BB10+BG10</f>
        <v>5309255.9945999999</v>
      </c>
    </row>
    <row r="11" spans="1:71">
      <c r="B11" s="185" t="str">
        <f>"A3"</f>
        <v>A3</v>
      </c>
      <c r="C11" s="106">
        <f>'Ventas Semanales'!D10+'Ventas Semanales'!I10+'Ventas Semanales'!N10+'Ventas Semanales'!S10</f>
        <v>214790.91</v>
      </c>
      <c r="D11" s="1">
        <f t="shared" si="2"/>
        <v>146057.81880000001</v>
      </c>
      <c r="E11" s="39">
        <v>0.68</v>
      </c>
      <c r="F11" s="107">
        <f>'Ventas Semanales'!G10+'Ventas Semanales'!L10+'Ventas Semanales'!Q10+'Ventas Semanales'!V10</f>
        <v>148088.06</v>
      </c>
      <c r="G11" s="42">
        <f t="shared" si="3"/>
        <v>0.68945217467536213</v>
      </c>
      <c r="H11" s="10">
        <f>'Ventas Semanales'!X10+'Ventas Semanales'!AC10+'Ventas Semanales'!AH10+'Ventas Semanales'!AM10</f>
        <v>249682.33</v>
      </c>
      <c r="I11" s="1">
        <f t="shared" si="4"/>
        <v>174777.63099999999</v>
      </c>
      <c r="J11" s="2">
        <v>0.7</v>
      </c>
      <c r="K11" s="3">
        <f>'Ventas Semanales'!AA10+'Ventas Semanales'!AF10+'Ventas Semanales'!AK10+'Ventas Semanales'!AP10</f>
        <v>177763.47999999998</v>
      </c>
      <c r="L11" s="42">
        <f t="shared" si="5"/>
        <v>0.71195859154310193</v>
      </c>
      <c r="M11" s="38">
        <f>'Ventas Semanales'!AR10+'Ventas Semanales'!AW10+'Ventas Semanales'!BB10+'Ventas Semanales'!BG10+'Ventas Semanales'!BL10</f>
        <v>251497.38</v>
      </c>
      <c r="N11" s="34">
        <f t="shared" si="6"/>
        <v>264072.24900000001</v>
      </c>
      <c r="O11" s="39">
        <v>1.05</v>
      </c>
      <c r="P11" s="35">
        <f>'Ventas Semanales'!AU10+'Ventas Semanales'!AZ10+'Ventas Semanales'!BE10+'Ventas Semanales'!BJ10+'Ventas Semanales'!BO10</f>
        <v>132236.29</v>
      </c>
      <c r="Q11" s="45">
        <f t="shared" si="7"/>
        <v>0.52579589497115242</v>
      </c>
      <c r="R11" s="38">
        <f>'Ventas Semanales'!BQ10+'Ventas Semanales'!BV10+'Ventas Semanales'!CA10+'Ventas Semanales'!CF10</f>
        <v>211092.92</v>
      </c>
      <c r="S11" s="34">
        <f t="shared" si="8"/>
        <v>622724.11400000006</v>
      </c>
      <c r="T11" s="39">
        <v>2.95</v>
      </c>
      <c r="U11" s="35"/>
      <c r="V11" s="47">
        <f t="shared" si="9"/>
        <v>0</v>
      </c>
      <c r="W11" s="38">
        <f>'Ventas Semanales'!CK10+'Ventas Semanales'!CP10+'Ventas Semanales'!CU10+'Ventas Semanales'!CZ10</f>
        <v>78298.559999999998</v>
      </c>
      <c r="X11" s="34">
        <f t="shared" si="10"/>
        <v>469791.36</v>
      </c>
      <c r="Y11" s="39">
        <v>6</v>
      </c>
      <c r="Z11" s="35"/>
      <c r="AA11" s="33">
        <f t="shared" si="11"/>
        <v>0</v>
      </c>
      <c r="AB11" s="38">
        <f>'Ventas Semanales'!DE10+'Ventas Semanales'!DJ10+'Ventas Semanales'!DO10+'Ventas Semanales'!DT10+'Ventas Semanales'!DY10</f>
        <v>209237.82</v>
      </c>
      <c r="AC11" s="34">
        <f t="shared" si="12"/>
        <v>502170.76799999998</v>
      </c>
      <c r="AD11" s="39">
        <v>2.4</v>
      </c>
      <c r="AE11" s="35"/>
      <c r="AF11" s="33">
        <f t="shared" si="13"/>
        <v>0</v>
      </c>
      <c r="AG11" s="38">
        <f>'Ventas Semanales'!ED10+'Ventas Semanales'!EI10+'Ventas Semanales'!EN10+'Ventas Semanales'!ES10</f>
        <v>202624.32</v>
      </c>
      <c r="AH11" s="34">
        <f t="shared" si="14"/>
        <v>344461.34399999998</v>
      </c>
      <c r="AI11" s="39">
        <v>1.7</v>
      </c>
      <c r="AJ11" s="35"/>
      <c r="AK11" s="33">
        <f t="shared" si="15"/>
        <v>0</v>
      </c>
      <c r="AL11" s="38">
        <f>'Ventas Semanales'!EX10+'Ventas Semanales'!FC10+'Ventas Semanales'!FH10+'Ventas Semanales'!FM10</f>
        <v>169959.65</v>
      </c>
      <c r="AM11" s="34">
        <f t="shared" si="16"/>
        <v>288931.40499999997</v>
      </c>
      <c r="AN11" s="39">
        <v>1.7</v>
      </c>
      <c r="AO11" s="35"/>
      <c r="AP11" s="7">
        <f t="shared" si="17"/>
        <v>0</v>
      </c>
      <c r="AQ11" s="38">
        <f>'Ventas Semanales'!FR10+'Ventas Semanales'!FW10+'Ventas Semanales'!GB10+'Ventas Semanales'!GG10+'Ventas Semanales'!GL10</f>
        <v>198081.8</v>
      </c>
      <c r="AR11" s="34">
        <f t="shared" si="18"/>
        <v>332777.42399999994</v>
      </c>
      <c r="AS11" s="39">
        <v>1.68</v>
      </c>
      <c r="AT11" s="35"/>
      <c r="AU11" s="46">
        <f t="shared" si="19"/>
        <v>0</v>
      </c>
      <c r="AV11" s="10">
        <f>'Ventas Semanales'!GQ10+'Ventas Semanales'!GV10+'Ventas Semanales'!HA10+'Ventas Semanales'!HF10</f>
        <v>148169.54</v>
      </c>
      <c r="AW11" s="34">
        <f t="shared" si="20"/>
        <v>340789.94199999998</v>
      </c>
      <c r="AX11" s="39">
        <v>2.2999999999999998</v>
      </c>
      <c r="AY11" s="3"/>
      <c r="AZ11" s="7">
        <f t="shared" si="21"/>
        <v>0</v>
      </c>
      <c r="BA11" s="6">
        <f>'Ventas Semanales'!HK10+'Ventas Semanales'!HP10+'Ventas Semanales'!HU10+'Ventas Semanales'!HZ10</f>
        <v>232565.79</v>
      </c>
      <c r="BB11" s="34">
        <f t="shared" si="22"/>
        <v>720953.94900000002</v>
      </c>
      <c r="BC11" s="39">
        <v>3.1</v>
      </c>
      <c r="BD11" s="3">
        <f>'Ventas Semanales'!HN10+'Ventas Semanales'!HS10+'Ventas Semanales'!HX10+'Ventas Semanales'!IC10</f>
        <v>0</v>
      </c>
      <c r="BE11" s="7">
        <f t="shared" si="23"/>
        <v>0</v>
      </c>
      <c r="BF11" s="10">
        <f>'Ventas Semanales'!IE10+'Ventas Semanales'!IJ10+'Ventas Semanales'!IO10+'Ventas Semanales'!IT10+'Ventas Semanales'!IY10</f>
        <v>548054.35</v>
      </c>
      <c r="BG11" s="34">
        <f t="shared" si="24"/>
        <v>767276.09</v>
      </c>
      <c r="BH11" s="39">
        <v>1.4</v>
      </c>
      <c r="BI11" s="3">
        <f>'Ventas Semanales'!IH10+'Ventas Semanales'!IM10+'Ventas Semanales'!IR10+'Ventas Semanales'!IW10+'Ventas Semanales'!JB10</f>
        <v>0</v>
      </c>
      <c r="BJ11" s="7">
        <f t="shared" si="25"/>
        <v>0</v>
      </c>
      <c r="BK11" s="51">
        <f t="shared" si="26"/>
        <v>148088.06</v>
      </c>
      <c r="BL11" s="51">
        <f t="shared" si="27"/>
        <v>146057.81880000001</v>
      </c>
      <c r="BM11" s="189">
        <f t="shared" si="28"/>
        <v>1.0139002568755326</v>
      </c>
      <c r="BN11" s="64">
        <f>'Ventas Semanales'!JD10</f>
        <v>623233.64999999991</v>
      </c>
      <c r="BO11" s="69">
        <f>'Ventas Semanales'!JE10</f>
        <v>458087.82999999996</v>
      </c>
      <c r="BP11" s="68">
        <f t="shared" si="29"/>
        <v>-165145.81999999995</v>
      </c>
      <c r="BQ11" s="66">
        <f t="shared" si="0"/>
        <v>0.73501780592238564</v>
      </c>
      <c r="BR11" s="54">
        <f t="shared" si="1"/>
        <v>4974784.0947999991</v>
      </c>
      <c r="BS11" s="54">
        <f t="shared" si="30"/>
        <v>4979800.1849999996</v>
      </c>
    </row>
    <row r="12" spans="1:71">
      <c r="B12" s="185" t="str">
        <f>"A4"</f>
        <v>A4</v>
      </c>
      <c r="C12" s="106">
        <f>'Ventas Semanales'!D11+'Ventas Semanales'!I11+'Ventas Semanales'!N11+'Ventas Semanales'!S11</f>
        <v>232687.44</v>
      </c>
      <c r="D12" s="1">
        <f t="shared" si="2"/>
        <v>158227.45920000001</v>
      </c>
      <c r="E12" s="39">
        <v>0.68</v>
      </c>
      <c r="F12" s="107">
        <f>'Ventas Semanales'!G11+'Ventas Semanales'!L11+'Ventas Semanales'!Q11+'Ventas Semanales'!V11</f>
        <v>135347.06</v>
      </c>
      <c r="G12" s="42">
        <f t="shared" si="3"/>
        <v>0.5816689547145304</v>
      </c>
      <c r="H12" s="10">
        <f>'Ventas Semanales'!X11+'Ventas Semanales'!AC11+'Ventas Semanales'!AH11+'Ventas Semanales'!AM11</f>
        <v>220511.5</v>
      </c>
      <c r="I12" s="1">
        <f t="shared" si="4"/>
        <v>154358.04999999999</v>
      </c>
      <c r="J12" s="2">
        <v>0.7</v>
      </c>
      <c r="K12" s="3">
        <f>'Ventas Semanales'!AA11+'Ventas Semanales'!AF11+'Ventas Semanales'!AK11+'Ventas Semanales'!AP11</f>
        <v>128813.4</v>
      </c>
      <c r="L12" s="42">
        <f t="shared" si="5"/>
        <v>0.58415728884888085</v>
      </c>
      <c r="M12" s="38">
        <f>'Ventas Semanales'!AR11+'Ventas Semanales'!AW11+'Ventas Semanales'!BB11+'Ventas Semanales'!BG11+'Ventas Semanales'!BL11</f>
        <v>208118.27000000002</v>
      </c>
      <c r="N12" s="34">
        <f t="shared" si="6"/>
        <v>218524.18350000004</v>
      </c>
      <c r="O12" s="39">
        <v>1.05</v>
      </c>
      <c r="P12" s="35">
        <f>'Ventas Semanales'!AU11+'Ventas Semanales'!AZ11+'Ventas Semanales'!BE11+'Ventas Semanales'!BJ11+'Ventas Semanales'!BO11</f>
        <v>90557.19</v>
      </c>
      <c r="Q12" s="45">
        <f t="shared" si="7"/>
        <v>0.4351236919276717</v>
      </c>
      <c r="R12" s="38">
        <f>'Ventas Semanales'!BQ11+'Ventas Semanales'!BV11+'Ventas Semanales'!CA11+'Ventas Semanales'!CF11</f>
        <v>81143.100000000006</v>
      </c>
      <c r="S12" s="34">
        <f t="shared" si="8"/>
        <v>239372.14500000002</v>
      </c>
      <c r="T12" s="39">
        <v>2.95</v>
      </c>
      <c r="U12" s="35"/>
      <c r="V12" s="36">
        <f t="shared" si="9"/>
        <v>0</v>
      </c>
      <c r="W12" s="38">
        <f>'Ventas Semanales'!CK11+'Ventas Semanales'!CP11+'Ventas Semanales'!CU11+'Ventas Semanales'!CZ11</f>
        <v>0</v>
      </c>
      <c r="X12" s="34">
        <f t="shared" si="10"/>
        <v>0</v>
      </c>
      <c r="Y12" s="39">
        <v>6</v>
      </c>
      <c r="Z12" s="35"/>
      <c r="AA12" s="33" t="e">
        <f t="shared" si="11"/>
        <v>#DIV/0!</v>
      </c>
      <c r="AB12" s="38">
        <f>'Ventas Semanales'!DE11+'Ventas Semanales'!DJ11+'Ventas Semanales'!DO11+'Ventas Semanales'!DT11+'Ventas Semanales'!DY11</f>
        <v>145992.76999999999</v>
      </c>
      <c r="AC12" s="34">
        <f t="shared" si="12"/>
        <v>350382.64799999999</v>
      </c>
      <c r="AD12" s="39">
        <v>2.4</v>
      </c>
      <c r="AE12" s="35"/>
      <c r="AF12" s="33">
        <f t="shared" si="13"/>
        <v>0</v>
      </c>
      <c r="AG12" s="38">
        <f>'Ventas Semanales'!ED11+'Ventas Semanales'!EI11+'Ventas Semanales'!EN11+'Ventas Semanales'!ES11</f>
        <v>147621.4</v>
      </c>
      <c r="AH12" s="34">
        <f t="shared" si="14"/>
        <v>250956.37999999998</v>
      </c>
      <c r="AI12" s="39">
        <v>1.7</v>
      </c>
      <c r="AJ12" s="35"/>
      <c r="AK12" s="33">
        <f t="shared" si="15"/>
        <v>0</v>
      </c>
      <c r="AL12" s="38">
        <f>'Ventas Semanales'!EX11+'Ventas Semanales'!FC11+'Ventas Semanales'!FH11+'Ventas Semanales'!FM11</f>
        <v>152953.84</v>
      </c>
      <c r="AM12" s="34">
        <f t="shared" si="16"/>
        <v>260021.52799999999</v>
      </c>
      <c r="AN12" s="39">
        <v>1.7</v>
      </c>
      <c r="AO12" s="35"/>
      <c r="AP12" s="7">
        <f t="shared" si="17"/>
        <v>0</v>
      </c>
      <c r="AQ12" s="38">
        <f>'Ventas Semanales'!FR11+'Ventas Semanales'!FW11+'Ventas Semanales'!GB11+'Ventas Semanales'!GG11+'Ventas Semanales'!GL11</f>
        <v>178243.66</v>
      </c>
      <c r="AR12" s="34">
        <f t="shared" si="18"/>
        <v>299449.34879999998</v>
      </c>
      <c r="AS12" s="39">
        <v>1.68</v>
      </c>
      <c r="AT12" s="35"/>
      <c r="AU12" s="46">
        <f t="shared" si="19"/>
        <v>0</v>
      </c>
      <c r="AV12" s="10">
        <f>'Ventas Semanales'!GQ11+'Ventas Semanales'!GV11+'Ventas Semanales'!HA11+'Ventas Semanales'!HF11</f>
        <v>97225.81</v>
      </c>
      <c r="AW12" s="34">
        <f t="shared" si="20"/>
        <v>223619.36299999998</v>
      </c>
      <c r="AX12" s="39">
        <v>2.2999999999999998</v>
      </c>
      <c r="AY12" s="3"/>
      <c r="AZ12" s="7">
        <f t="shared" si="21"/>
        <v>0</v>
      </c>
      <c r="BA12" s="6">
        <f>'Ventas Semanales'!HK11+'Ventas Semanales'!HP11+'Ventas Semanales'!HU11+'Ventas Semanales'!HZ11</f>
        <v>68179.240000000005</v>
      </c>
      <c r="BB12" s="34">
        <f t="shared" si="22"/>
        <v>211355.64400000003</v>
      </c>
      <c r="BC12" s="39">
        <v>3.1</v>
      </c>
      <c r="BD12" s="3">
        <f>'Ventas Semanales'!HN11+'Ventas Semanales'!HS11+'Ventas Semanales'!HX11+'Ventas Semanales'!IC11</f>
        <v>0</v>
      </c>
      <c r="BE12" s="7">
        <f t="shared" si="23"/>
        <v>0</v>
      </c>
      <c r="BF12" s="10">
        <f>'Ventas Semanales'!IE11+'Ventas Semanales'!IJ11+'Ventas Semanales'!IO11+'Ventas Semanales'!IT11+'Ventas Semanales'!IY11</f>
        <v>445681.83999999997</v>
      </c>
      <c r="BG12" s="34">
        <f t="shared" si="24"/>
        <v>623954.57599999988</v>
      </c>
      <c r="BH12" s="39">
        <v>1.4</v>
      </c>
      <c r="BI12" s="3">
        <f>'Ventas Semanales'!IH11+'Ventas Semanales'!IM11+'Ventas Semanales'!IR11+'Ventas Semanales'!IW11+'Ventas Semanales'!JB11</f>
        <v>0</v>
      </c>
      <c r="BJ12" s="7">
        <f t="shared" si="25"/>
        <v>0</v>
      </c>
      <c r="BK12" s="51">
        <f t="shared" si="26"/>
        <v>135347.06</v>
      </c>
      <c r="BL12" s="51">
        <f t="shared" si="27"/>
        <v>158227.45920000001</v>
      </c>
      <c r="BM12" s="189">
        <f t="shared" si="28"/>
        <v>0.85539552163901511</v>
      </c>
      <c r="BN12" s="64">
        <f>'Ventas Semanales'!JD11</f>
        <v>589375.11</v>
      </c>
      <c r="BO12" s="69">
        <f>'Ventas Semanales'!JE11</f>
        <v>354717.65</v>
      </c>
      <c r="BP12" s="68">
        <f t="shared" si="29"/>
        <v>-234657.45999999996</v>
      </c>
      <c r="BQ12" s="66">
        <f t="shared" si="0"/>
        <v>0.60185380071445505</v>
      </c>
      <c r="BR12" s="54">
        <f t="shared" si="1"/>
        <v>2990221.3254999998</v>
      </c>
      <c r="BS12" s="54">
        <f t="shared" si="30"/>
        <v>2941796.2762999996</v>
      </c>
    </row>
    <row r="13" spans="1:71" ht="16.5" customHeight="1">
      <c r="B13" s="185" t="str">
        <f>"A5"</f>
        <v>A5</v>
      </c>
      <c r="C13" s="106">
        <f>'Ventas Semanales'!D12+'Ventas Semanales'!I12+'Ventas Semanales'!N12+'Ventas Semanales'!S12</f>
        <v>239309.32000000004</v>
      </c>
      <c r="D13" s="1">
        <f t="shared" si="2"/>
        <v>162730.33760000003</v>
      </c>
      <c r="E13" s="39">
        <v>0.68</v>
      </c>
      <c r="F13" s="107">
        <f>'Ventas Semanales'!G12+'Ventas Semanales'!L12+'Ventas Semanales'!Q12+'Ventas Semanales'!V12</f>
        <v>167237.32999999999</v>
      </c>
      <c r="G13" s="42">
        <f t="shared" si="3"/>
        <v>0.69883333419692961</v>
      </c>
      <c r="H13" s="10">
        <f>'Ventas Semanales'!X12+'Ventas Semanales'!AC12+'Ventas Semanales'!AH12+'Ventas Semanales'!AM12</f>
        <v>253857.63</v>
      </c>
      <c r="I13" s="1">
        <f t="shared" si="4"/>
        <v>177700.34099999999</v>
      </c>
      <c r="J13" s="2">
        <v>0.7</v>
      </c>
      <c r="K13" s="3">
        <f>'Ventas Semanales'!AA12+'Ventas Semanales'!AF12+'Ventas Semanales'!AK12+'Ventas Semanales'!AP12</f>
        <v>172981.18</v>
      </c>
      <c r="L13" s="42">
        <f t="shared" si="5"/>
        <v>0.68141020618525427</v>
      </c>
      <c r="M13" s="38">
        <f>'Ventas Semanales'!AR12+'Ventas Semanales'!AW12+'Ventas Semanales'!BB12+'Ventas Semanales'!BG12+'Ventas Semanales'!BL12</f>
        <v>218140.67</v>
      </c>
      <c r="N13" s="34">
        <f t="shared" si="6"/>
        <v>229047.70350000003</v>
      </c>
      <c r="O13" s="39">
        <v>1.05</v>
      </c>
      <c r="P13" s="35">
        <f>'Ventas Semanales'!AU12+'Ventas Semanales'!AZ12+'Ventas Semanales'!BE12+'Ventas Semanales'!BJ12+'Ventas Semanales'!BO12</f>
        <v>155984.26999999999</v>
      </c>
      <c r="Q13" s="45">
        <f t="shared" si="7"/>
        <v>0.7150627620241562</v>
      </c>
      <c r="R13" s="38">
        <f>'Ventas Semanales'!BQ12+'Ventas Semanales'!BV12+'Ventas Semanales'!CA12+'Ventas Semanales'!CF12</f>
        <v>181731.40999999997</v>
      </c>
      <c r="S13" s="34">
        <f t="shared" si="8"/>
        <v>536107.65949999995</v>
      </c>
      <c r="T13" s="39">
        <v>2.95</v>
      </c>
      <c r="U13" s="35"/>
      <c r="V13" s="33">
        <f t="shared" si="9"/>
        <v>0</v>
      </c>
      <c r="W13" s="38">
        <f>'Ventas Semanales'!CK12+'Ventas Semanales'!CP12+'Ventas Semanales'!CU12+'Ventas Semanales'!CZ12</f>
        <v>63859.880000000005</v>
      </c>
      <c r="X13" s="34">
        <f t="shared" si="10"/>
        <v>383159.28</v>
      </c>
      <c r="Y13" s="39">
        <v>6</v>
      </c>
      <c r="Z13" s="35"/>
      <c r="AA13" s="33">
        <f t="shared" si="11"/>
        <v>0</v>
      </c>
      <c r="AB13" s="38">
        <f>'Ventas Semanales'!DE12+'Ventas Semanales'!DJ12+'Ventas Semanales'!DO12+'Ventas Semanales'!DT12+'Ventas Semanales'!DY12</f>
        <v>179854.97</v>
      </c>
      <c r="AC13" s="34">
        <f t="shared" si="12"/>
        <v>431651.92800000001</v>
      </c>
      <c r="AD13" s="39">
        <v>2.4</v>
      </c>
      <c r="AE13" s="35"/>
      <c r="AF13" s="33">
        <f t="shared" si="13"/>
        <v>0</v>
      </c>
      <c r="AG13" s="38">
        <f>'Ventas Semanales'!ED12+'Ventas Semanales'!EI12+'Ventas Semanales'!EN12+'Ventas Semanales'!ES12</f>
        <v>187051.07</v>
      </c>
      <c r="AH13" s="34">
        <f t="shared" si="14"/>
        <v>317986.81900000002</v>
      </c>
      <c r="AI13" s="39">
        <v>1.7</v>
      </c>
      <c r="AJ13" s="35"/>
      <c r="AK13" s="33">
        <f t="shared" si="15"/>
        <v>0</v>
      </c>
      <c r="AL13" s="38">
        <f>'Ventas Semanales'!EX12+'Ventas Semanales'!FC12+'Ventas Semanales'!FH12+'Ventas Semanales'!FM12</f>
        <v>193833.37</v>
      </c>
      <c r="AM13" s="34">
        <f t="shared" si="16"/>
        <v>329516.72899999999</v>
      </c>
      <c r="AN13" s="39">
        <v>1.7</v>
      </c>
      <c r="AO13" s="35"/>
      <c r="AP13" s="7">
        <f t="shared" si="17"/>
        <v>0</v>
      </c>
      <c r="AQ13" s="38">
        <f>'Ventas Semanales'!FR12+'Ventas Semanales'!FW12+'Ventas Semanales'!GB12+'Ventas Semanales'!GG12+'Ventas Semanales'!GL12</f>
        <v>243391.29000000004</v>
      </c>
      <c r="AR13" s="34">
        <f t="shared" si="18"/>
        <v>408897.36720000004</v>
      </c>
      <c r="AS13" s="39">
        <v>1.68</v>
      </c>
      <c r="AT13" s="35"/>
      <c r="AU13" s="46">
        <f t="shared" si="19"/>
        <v>0</v>
      </c>
      <c r="AV13" s="10">
        <f>'Ventas Semanales'!GQ12+'Ventas Semanales'!GV12+'Ventas Semanales'!HA12+'Ventas Semanales'!HF12</f>
        <v>140869.64000000001</v>
      </c>
      <c r="AW13" s="34">
        <f t="shared" si="20"/>
        <v>324000.17200000002</v>
      </c>
      <c r="AX13" s="39">
        <v>2.2999999999999998</v>
      </c>
      <c r="AY13" s="3"/>
      <c r="AZ13" s="7">
        <f t="shared" si="21"/>
        <v>0</v>
      </c>
      <c r="BA13" s="6">
        <f>'Ventas Semanales'!HK12+'Ventas Semanales'!HP12+'Ventas Semanales'!HU12+'Ventas Semanales'!HZ12</f>
        <v>76831.59</v>
      </c>
      <c r="BB13" s="34">
        <f t="shared" si="22"/>
        <v>238177.929</v>
      </c>
      <c r="BC13" s="39">
        <v>3.1</v>
      </c>
      <c r="BD13" s="3">
        <f>'Ventas Semanales'!HN12+'Ventas Semanales'!HS12+'Ventas Semanales'!HX12+'Ventas Semanales'!IC12</f>
        <v>0</v>
      </c>
      <c r="BE13" s="7">
        <f t="shared" si="23"/>
        <v>0</v>
      </c>
      <c r="BF13" s="10">
        <f>'Ventas Semanales'!IE12+'Ventas Semanales'!IJ12+'Ventas Semanales'!IO12+'Ventas Semanales'!IT12+'Ventas Semanales'!IY12</f>
        <v>650993.52999999991</v>
      </c>
      <c r="BG13" s="34">
        <f t="shared" si="24"/>
        <v>911390.94199999981</v>
      </c>
      <c r="BH13" s="39">
        <v>1.4</v>
      </c>
      <c r="BI13" s="3">
        <f>'Ventas Semanales'!IH12+'Ventas Semanales'!IM12+'Ventas Semanales'!IR12+'Ventas Semanales'!IW12+'Ventas Semanales'!JB12</f>
        <v>0</v>
      </c>
      <c r="BJ13" s="7">
        <f t="shared" si="25"/>
        <v>0</v>
      </c>
      <c r="BK13" s="51">
        <f t="shared" si="26"/>
        <v>167237.32999999999</v>
      </c>
      <c r="BL13" s="51">
        <f t="shared" si="27"/>
        <v>162730.33760000003</v>
      </c>
      <c r="BM13" s="189">
        <f t="shared" si="28"/>
        <v>1.027696079701367</v>
      </c>
      <c r="BN13" s="64">
        <f>'Ventas Semanales'!JD12</f>
        <v>645500.92000000004</v>
      </c>
      <c r="BO13" s="69">
        <f>'Ventas Semanales'!JE12</f>
        <v>496202.77999999997</v>
      </c>
      <c r="BP13" s="68">
        <f t="shared" si="29"/>
        <v>-149298.14000000007</v>
      </c>
      <c r="BQ13" s="66">
        <f t="shared" si="0"/>
        <v>0.76870964025891697</v>
      </c>
      <c r="BR13" s="54">
        <f t="shared" si="1"/>
        <v>4450367.2078000009</v>
      </c>
      <c r="BS13" s="54">
        <f t="shared" si="30"/>
        <v>4450155.0392000005</v>
      </c>
    </row>
    <row r="14" spans="1:71">
      <c r="B14" s="185" t="str">
        <f>"A6"</f>
        <v>A6</v>
      </c>
      <c r="C14" s="106">
        <f>'Ventas Semanales'!D13+'Ventas Semanales'!I13+'Ventas Semanales'!N13+'Ventas Semanales'!S13</f>
        <v>385826.37999999995</v>
      </c>
      <c r="D14" s="1">
        <f t="shared" si="2"/>
        <v>262361.93839999998</v>
      </c>
      <c r="E14" s="39">
        <v>0.68</v>
      </c>
      <c r="F14" s="107">
        <f>'Ventas Semanales'!G13+'Ventas Semanales'!L13+'Ventas Semanales'!Q13+'Ventas Semanales'!V13</f>
        <v>259270.28999999998</v>
      </c>
      <c r="G14" s="42">
        <f t="shared" si="3"/>
        <v>0.67198694397205294</v>
      </c>
      <c r="H14" s="10">
        <f>'Ventas Semanales'!X13+'Ventas Semanales'!AC13+'Ventas Semanales'!AH13+'Ventas Semanales'!AM13</f>
        <v>445804.4</v>
      </c>
      <c r="I14" s="1">
        <f t="shared" si="4"/>
        <v>312063.08</v>
      </c>
      <c r="J14" s="2">
        <v>0.7</v>
      </c>
      <c r="K14" s="3">
        <f>'Ventas Semanales'!AA13+'Ventas Semanales'!AF13+'Ventas Semanales'!AK13+'Ventas Semanales'!AP13</f>
        <v>294144.26</v>
      </c>
      <c r="L14" s="42">
        <f t="shared" si="5"/>
        <v>0.65980564570470812</v>
      </c>
      <c r="M14" s="38">
        <f>'Ventas Semanales'!AR13+'Ventas Semanales'!AW13+'Ventas Semanales'!BB13+'Ventas Semanales'!BG13+'Ventas Semanales'!BL13</f>
        <v>404441.77</v>
      </c>
      <c r="N14" s="34">
        <f t="shared" si="6"/>
        <v>424663.85850000003</v>
      </c>
      <c r="O14" s="39">
        <v>1.05</v>
      </c>
      <c r="P14" s="35">
        <f>'Ventas Semanales'!AU13+'Ventas Semanales'!AZ13+'Ventas Semanales'!BE13+'Ventas Semanales'!BJ13+'Ventas Semanales'!BO13</f>
        <v>198649.93000000002</v>
      </c>
      <c r="Q14" s="45">
        <f t="shared" si="7"/>
        <v>0.49117065727409909</v>
      </c>
      <c r="R14" s="38">
        <f>'Ventas Semanales'!BQ13+'Ventas Semanales'!BV13+'Ventas Semanales'!CA13+'Ventas Semanales'!CF13</f>
        <v>97228.479999999996</v>
      </c>
      <c r="S14" s="34">
        <f t="shared" si="8"/>
        <v>286824.016</v>
      </c>
      <c r="T14" s="39">
        <v>2.95</v>
      </c>
      <c r="U14" s="35"/>
      <c r="V14" s="33">
        <f t="shared" si="9"/>
        <v>0</v>
      </c>
      <c r="W14" s="38">
        <f>'Ventas Semanales'!CK13+'Ventas Semanales'!CP13+'Ventas Semanales'!CU13+'Ventas Semanales'!CZ13</f>
        <v>0</v>
      </c>
      <c r="X14" s="34">
        <f t="shared" si="10"/>
        <v>0</v>
      </c>
      <c r="Y14" s="39">
        <v>6</v>
      </c>
      <c r="Z14" s="35"/>
      <c r="AA14" s="33" t="e">
        <f t="shared" si="11"/>
        <v>#DIV/0!</v>
      </c>
      <c r="AB14" s="38">
        <f>'Ventas Semanales'!DE13+'Ventas Semanales'!DJ13+'Ventas Semanales'!DO13+'Ventas Semanales'!DT13+'Ventas Semanales'!DY13</f>
        <v>228903.81</v>
      </c>
      <c r="AC14" s="34">
        <f t="shared" si="12"/>
        <v>549369.14399999997</v>
      </c>
      <c r="AD14" s="39">
        <v>2.4</v>
      </c>
      <c r="AE14" s="35"/>
      <c r="AF14" s="33">
        <f t="shared" si="13"/>
        <v>0</v>
      </c>
      <c r="AG14" s="38">
        <f>'Ventas Semanales'!ED13+'Ventas Semanales'!EI13+'Ventas Semanales'!EN13+'Ventas Semanales'!ES13</f>
        <v>287770.2</v>
      </c>
      <c r="AH14" s="34">
        <f t="shared" si="14"/>
        <v>489209.34</v>
      </c>
      <c r="AI14" s="39">
        <v>1.7</v>
      </c>
      <c r="AJ14" s="35"/>
      <c r="AK14" s="33">
        <f t="shared" si="15"/>
        <v>0</v>
      </c>
      <c r="AL14" s="38">
        <f>'Ventas Semanales'!EX13+'Ventas Semanales'!FC13+'Ventas Semanales'!FH13+'Ventas Semanales'!FM13</f>
        <v>266855.01999999996</v>
      </c>
      <c r="AM14" s="34">
        <f t="shared" si="16"/>
        <v>453653.53399999993</v>
      </c>
      <c r="AN14" s="39">
        <v>1.7</v>
      </c>
      <c r="AO14" s="35"/>
      <c r="AP14" s="7">
        <f t="shared" si="17"/>
        <v>0</v>
      </c>
      <c r="AQ14" s="38">
        <f>'Ventas Semanales'!FR13+'Ventas Semanales'!FW13+'Ventas Semanales'!GB13+'Ventas Semanales'!GG13+'Ventas Semanales'!GL13</f>
        <v>438812.49</v>
      </c>
      <c r="AR14" s="34">
        <f t="shared" si="18"/>
        <v>737204.9831999999</v>
      </c>
      <c r="AS14" s="39">
        <v>1.68</v>
      </c>
      <c r="AT14" s="35"/>
      <c r="AU14" s="46">
        <f t="shared" si="19"/>
        <v>0</v>
      </c>
      <c r="AV14" s="10">
        <f>'Ventas Semanales'!GQ13+'Ventas Semanales'!GV13+'Ventas Semanales'!HA13+'Ventas Semanales'!HF13</f>
        <v>212363.39</v>
      </c>
      <c r="AW14" s="34">
        <f t="shared" si="20"/>
        <v>488435.79700000002</v>
      </c>
      <c r="AX14" s="39">
        <v>2.2999999999999998</v>
      </c>
      <c r="AY14" s="3"/>
      <c r="AZ14" s="7">
        <f t="shared" si="21"/>
        <v>0</v>
      </c>
      <c r="BA14" s="6">
        <f>'Ventas Semanales'!HK13+'Ventas Semanales'!HP13+'Ventas Semanales'!HU13+'Ventas Semanales'!HZ13</f>
        <v>232825.55</v>
      </c>
      <c r="BB14" s="34">
        <f t="shared" si="22"/>
        <v>721759.20499999996</v>
      </c>
      <c r="BC14" s="39">
        <v>3.1</v>
      </c>
      <c r="BD14" s="3">
        <f>'Ventas Semanales'!HN13+'Ventas Semanales'!HS13+'Ventas Semanales'!HX13+'Ventas Semanales'!IC13</f>
        <v>0</v>
      </c>
      <c r="BE14" s="7">
        <f t="shared" si="23"/>
        <v>0</v>
      </c>
      <c r="BF14" s="10">
        <f>'Ventas Semanales'!IE13+'Ventas Semanales'!IJ13+'Ventas Semanales'!IO13+'Ventas Semanales'!IT13+'Ventas Semanales'!IY13</f>
        <v>1167304.8</v>
      </c>
      <c r="BG14" s="34">
        <f t="shared" si="24"/>
        <v>1634226.72</v>
      </c>
      <c r="BH14" s="39">
        <v>1.4</v>
      </c>
      <c r="BI14" s="3">
        <f>'Ventas Semanales'!IH13+'Ventas Semanales'!IM13+'Ventas Semanales'!IR13+'Ventas Semanales'!IW13+'Ventas Semanales'!JB13</f>
        <v>0</v>
      </c>
      <c r="BJ14" s="7">
        <f t="shared" si="25"/>
        <v>0</v>
      </c>
      <c r="BK14" s="51">
        <f t="shared" si="26"/>
        <v>259270.28999999998</v>
      </c>
      <c r="BL14" s="51">
        <f t="shared" si="27"/>
        <v>262361.93839999998</v>
      </c>
      <c r="BM14" s="189">
        <f t="shared" si="28"/>
        <v>0.98821609407654842</v>
      </c>
      <c r="BN14" s="64">
        <f>'Ventas Semanales'!JD13</f>
        <v>1114110.79</v>
      </c>
      <c r="BO14" s="69">
        <f>'Ventas Semanales'!JE13</f>
        <v>752064.4800000001</v>
      </c>
      <c r="BP14" s="68">
        <f t="shared" si="29"/>
        <v>-362046.30999999994</v>
      </c>
      <c r="BQ14" s="66">
        <f t="shared" si="0"/>
        <v>0.6750356308819162</v>
      </c>
      <c r="BR14" s="54">
        <f t="shared" si="1"/>
        <v>6359771.6161000002</v>
      </c>
      <c r="BS14" s="54">
        <f t="shared" si="30"/>
        <v>6338761.1476999996</v>
      </c>
    </row>
    <row r="15" spans="1:71">
      <c r="B15" s="185" t="str">
        <f>"A8"</f>
        <v>A8</v>
      </c>
      <c r="C15" s="106">
        <f>'Ventas Semanales'!D14+'Ventas Semanales'!I14+'Ventas Semanales'!N14+'Ventas Semanales'!S14</f>
        <v>284136.20999999996</v>
      </c>
      <c r="D15" s="1">
        <f t="shared" si="2"/>
        <v>193212.62279999998</v>
      </c>
      <c r="E15" s="39">
        <v>0.68</v>
      </c>
      <c r="F15" s="107">
        <f>'Ventas Semanales'!G14+'Ventas Semanales'!L14+'Ventas Semanales'!Q14+'Ventas Semanales'!V14</f>
        <v>209126.28</v>
      </c>
      <c r="G15" s="42">
        <f t="shared" si="3"/>
        <v>0.73600714248986432</v>
      </c>
      <c r="H15" s="10">
        <f>'Ventas Semanales'!X14+'Ventas Semanales'!AC14+'Ventas Semanales'!AH14+'Ventas Semanales'!AM14</f>
        <v>355045.67000000004</v>
      </c>
      <c r="I15" s="1">
        <f t="shared" si="4"/>
        <v>248531.96900000001</v>
      </c>
      <c r="J15" s="2">
        <v>0.7</v>
      </c>
      <c r="K15" s="3">
        <f>'Ventas Semanales'!AA14+'Ventas Semanales'!AF14+'Ventas Semanales'!AK14+'Ventas Semanales'!AP14</f>
        <v>249401.02</v>
      </c>
      <c r="L15" s="42">
        <f t="shared" si="5"/>
        <v>0.7024477160924113</v>
      </c>
      <c r="M15" s="38">
        <f>'Ventas Semanales'!AR14+'Ventas Semanales'!AW14+'Ventas Semanales'!BB14+'Ventas Semanales'!BG14+'Ventas Semanales'!BL14</f>
        <v>230113.79</v>
      </c>
      <c r="N15" s="34">
        <f t="shared" si="6"/>
        <v>241619.47950000002</v>
      </c>
      <c r="O15" s="39">
        <v>1.05</v>
      </c>
      <c r="P15" s="35">
        <f>'Ventas Semanales'!AU14+'Ventas Semanales'!AZ14+'Ventas Semanales'!BE14+'Ventas Semanales'!BJ14+'Ventas Semanales'!BO14</f>
        <v>205138.26</v>
      </c>
      <c r="Q15" s="45">
        <f t="shared" si="7"/>
        <v>0.89146443592102842</v>
      </c>
      <c r="R15" s="38">
        <f>'Ventas Semanales'!BQ14+'Ventas Semanales'!BV14+'Ventas Semanales'!CA14+'Ventas Semanales'!CF14</f>
        <v>0</v>
      </c>
      <c r="S15" s="34">
        <f t="shared" si="8"/>
        <v>0</v>
      </c>
      <c r="T15" s="39">
        <v>2.95</v>
      </c>
      <c r="U15" s="35"/>
      <c r="V15" s="33" t="e">
        <f t="shared" si="9"/>
        <v>#DIV/0!</v>
      </c>
      <c r="W15" s="38">
        <f>'Ventas Semanales'!CK14+'Ventas Semanales'!CP14+'Ventas Semanales'!CU14+'Ventas Semanales'!CZ14</f>
        <v>0</v>
      </c>
      <c r="X15" s="34">
        <f t="shared" si="10"/>
        <v>0</v>
      </c>
      <c r="Y15" s="39">
        <v>6</v>
      </c>
      <c r="Z15" s="35"/>
      <c r="AA15" s="33" t="e">
        <f t="shared" si="11"/>
        <v>#DIV/0!</v>
      </c>
      <c r="AB15" s="38">
        <f>'Ventas Semanales'!DE14+'Ventas Semanales'!DJ14+'Ventas Semanales'!DO14+'Ventas Semanales'!DT14+'Ventas Semanales'!DY14</f>
        <v>0</v>
      </c>
      <c r="AC15" s="34">
        <f t="shared" si="12"/>
        <v>0</v>
      </c>
      <c r="AD15" s="39">
        <v>2.4</v>
      </c>
      <c r="AE15" s="35"/>
      <c r="AF15" s="33" t="e">
        <f t="shared" si="13"/>
        <v>#DIV/0!</v>
      </c>
      <c r="AG15" s="38">
        <f>'Ventas Semanales'!ED14+'Ventas Semanales'!EI14+'Ventas Semanales'!EN14+'Ventas Semanales'!ES14</f>
        <v>0</v>
      </c>
      <c r="AH15" s="34">
        <f t="shared" si="14"/>
        <v>0</v>
      </c>
      <c r="AI15" s="39">
        <v>1.7</v>
      </c>
      <c r="AJ15" s="35"/>
      <c r="AK15" s="33" t="e">
        <f t="shared" si="15"/>
        <v>#DIV/0!</v>
      </c>
      <c r="AL15" s="38">
        <f>'Ventas Semanales'!EX14+'Ventas Semanales'!FC14+'Ventas Semanales'!FH14+'Ventas Semanales'!FM14</f>
        <v>46757.07</v>
      </c>
      <c r="AM15" s="34">
        <f t="shared" si="16"/>
        <v>79487.019</v>
      </c>
      <c r="AN15" s="39">
        <v>1.7</v>
      </c>
      <c r="AO15" s="35"/>
      <c r="AP15" s="7">
        <f t="shared" si="17"/>
        <v>0</v>
      </c>
      <c r="AQ15" s="38">
        <f>'Ventas Semanales'!FR14+'Ventas Semanales'!FW14+'Ventas Semanales'!GB14+'Ventas Semanales'!GG14+'Ventas Semanales'!GL14</f>
        <v>125355.86</v>
      </c>
      <c r="AR15" s="34">
        <f t="shared" si="18"/>
        <v>210597.84479999999</v>
      </c>
      <c r="AS15" s="39">
        <v>1.68</v>
      </c>
      <c r="AT15" s="35"/>
      <c r="AU15" s="46">
        <f t="shared" si="19"/>
        <v>0</v>
      </c>
      <c r="AV15" s="10">
        <f>'Ventas Semanales'!GQ14+'Ventas Semanales'!GV14+'Ventas Semanales'!HA14+'Ventas Semanales'!HF14</f>
        <v>91725.22</v>
      </c>
      <c r="AW15" s="34">
        <f t="shared" si="20"/>
        <v>210968.00599999999</v>
      </c>
      <c r="AX15" s="39">
        <v>2.2999999999999998</v>
      </c>
      <c r="AY15" s="3"/>
      <c r="AZ15" s="7">
        <f t="shared" si="21"/>
        <v>0</v>
      </c>
      <c r="BA15" s="6">
        <f>'Ventas Semanales'!HK14+'Ventas Semanales'!HP14+'Ventas Semanales'!HU14+'Ventas Semanales'!HZ14</f>
        <v>30851.15</v>
      </c>
      <c r="BB15" s="34">
        <f t="shared" si="22"/>
        <v>95638.565000000002</v>
      </c>
      <c r="BC15" s="39">
        <v>3.1</v>
      </c>
      <c r="BD15" s="3">
        <f>'Ventas Semanales'!HN14+'Ventas Semanales'!HS14+'Ventas Semanales'!HX14+'Ventas Semanales'!IC14</f>
        <v>0</v>
      </c>
      <c r="BE15" s="7">
        <f t="shared" si="23"/>
        <v>0</v>
      </c>
      <c r="BF15" s="10">
        <f>'Ventas Semanales'!IE14+'Ventas Semanales'!IJ14+'Ventas Semanales'!IO14+'Ventas Semanales'!IT14+'Ventas Semanales'!IY14</f>
        <v>736199.4</v>
      </c>
      <c r="BG15" s="34">
        <f t="shared" si="24"/>
        <v>1030679.1599999999</v>
      </c>
      <c r="BH15" s="39">
        <v>1.4</v>
      </c>
      <c r="BI15" s="3">
        <f>'Ventas Semanales'!IH14+'Ventas Semanales'!IM14+'Ventas Semanales'!IR14+'Ventas Semanales'!IW14+'Ventas Semanales'!JB14</f>
        <v>0</v>
      </c>
      <c r="BJ15" s="7">
        <f t="shared" si="25"/>
        <v>0</v>
      </c>
      <c r="BK15" s="51">
        <f t="shared" si="26"/>
        <v>209126.28</v>
      </c>
      <c r="BL15" s="51">
        <f t="shared" si="27"/>
        <v>193212.62279999998</v>
      </c>
      <c r="BM15" s="189">
        <f t="shared" si="28"/>
        <v>1.0823634448380357</v>
      </c>
      <c r="BN15" s="64">
        <f>'Ventas Semanales'!JD14</f>
        <v>858788.73999999987</v>
      </c>
      <c r="BO15" s="69">
        <f>'Ventas Semanales'!JE14</f>
        <v>663665.56000000006</v>
      </c>
      <c r="BP15" s="68">
        <f t="shared" si="29"/>
        <v>-195123.17999999982</v>
      </c>
      <c r="BQ15" s="66">
        <f t="shared" si="0"/>
        <v>0.77279257294407488</v>
      </c>
      <c r="BR15" s="54">
        <f t="shared" si="1"/>
        <v>2310734.6661</v>
      </c>
      <c r="BS15" s="54">
        <f t="shared" si="30"/>
        <v>2327517.3742999998</v>
      </c>
    </row>
    <row r="16" spans="1:71">
      <c r="B16" s="185" t="str">
        <f>"A9"</f>
        <v>A9</v>
      </c>
      <c r="C16" s="106">
        <f>'Ventas Semanales'!D15+'Ventas Semanales'!I15+'Ventas Semanales'!N15+'Ventas Semanales'!S15</f>
        <v>249937.83000000002</v>
      </c>
      <c r="D16" s="1">
        <f t="shared" si="2"/>
        <v>169957.72440000004</v>
      </c>
      <c r="E16" s="39">
        <v>0.68</v>
      </c>
      <c r="F16" s="107">
        <f>'Ventas Semanales'!G15+'Ventas Semanales'!L15+'Ventas Semanales'!Q15+'Ventas Semanales'!V15</f>
        <v>184284.71999999997</v>
      </c>
      <c r="G16" s="42">
        <f t="shared" si="3"/>
        <v>0.73732223729397006</v>
      </c>
      <c r="H16" s="10">
        <f>'Ventas Semanales'!X15+'Ventas Semanales'!AC15+'Ventas Semanales'!AH15+'Ventas Semanales'!AM15</f>
        <v>250941.64</v>
      </c>
      <c r="I16" s="1">
        <f t="shared" si="4"/>
        <v>175659.14799999999</v>
      </c>
      <c r="J16" s="2">
        <v>0.7</v>
      </c>
      <c r="K16" s="3">
        <f>'Ventas Semanales'!AA15+'Ventas Semanales'!AF15+'Ventas Semanales'!AK15+'Ventas Semanales'!AP15</f>
        <v>225991.03</v>
      </c>
      <c r="L16" s="42">
        <f t="shared" si="5"/>
        <v>0.9005720612968019</v>
      </c>
      <c r="M16" s="38">
        <f>'Ventas Semanales'!AR15+'Ventas Semanales'!AW15+'Ventas Semanales'!BB15+'Ventas Semanales'!BG15+'Ventas Semanales'!BL15</f>
        <v>258591.05</v>
      </c>
      <c r="N16" s="34">
        <f t="shared" si="6"/>
        <v>271520.60249999998</v>
      </c>
      <c r="O16" s="39">
        <v>1.05</v>
      </c>
      <c r="P16" s="35">
        <f>'Ventas Semanales'!AU15+'Ventas Semanales'!AZ15+'Ventas Semanales'!BE15+'Ventas Semanales'!BJ15+'Ventas Semanales'!BO15</f>
        <v>156326.02000000002</v>
      </c>
      <c r="Q16" s="45">
        <f t="shared" si="7"/>
        <v>0.60452989382269817</v>
      </c>
      <c r="R16" s="38">
        <f>'Ventas Semanales'!BQ15+'Ventas Semanales'!BV15+'Ventas Semanales'!CA15+'Ventas Semanales'!CF15</f>
        <v>190351.45</v>
      </c>
      <c r="S16" s="34">
        <f t="shared" si="8"/>
        <v>561536.77750000008</v>
      </c>
      <c r="T16" s="39">
        <v>2.95</v>
      </c>
      <c r="U16" s="35"/>
      <c r="V16" s="33">
        <f t="shared" si="9"/>
        <v>0</v>
      </c>
      <c r="W16" s="38">
        <f>'Ventas Semanales'!CK15+'Ventas Semanales'!CP15+'Ventas Semanales'!CU15+'Ventas Semanales'!CZ15</f>
        <v>153631.56</v>
      </c>
      <c r="X16" s="34">
        <f t="shared" si="10"/>
        <v>921789.36</v>
      </c>
      <c r="Y16" s="39">
        <v>6</v>
      </c>
      <c r="Z16" s="35"/>
      <c r="AA16" s="33">
        <f t="shared" si="11"/>
        <v>0</v>
      </c>
      <c r="AB16" s="38">
        <f>'Ventas Semanales'!DE15+'Ventas Semanales'!DJ15+'Ventas Semanales'!DO15+'Ventas Semanales'!DT15+'Ventas Semanales'!DY15</f>
        <v>233598.99</v>
      </c>
      <c r="AC16" s="34">
        <f t="shared" si="12"/>
        <v>560637.576</v>
      </c>
      <c r="AD16" s="39">
        <v>2.4</v>
      </c>
      <c r="AE16" s="35"/>
      <c r="AF16" s="33">
        <f t="shared" si="13"/>
        <v>0</v>
      </c>
      <c r="AG16" s="38">
        <f>'Ventas Semanales'!ED15+'Ventas Semanales'!EI15+'Ventas Semanales'!EN15+'Ventas Semanales'!ES15</f>
        <v>264521.05000000005</v>
      </c>
      <c r="AH16" s="34">
        <f t="shared" si="14"/>
        <v>449685.78500000009</v>
      </c>
      <c r="AI16" s="39">
        <v>1.7</v>
      </c>
      <c r="AJ16" s="35"/>
      <c r="AK16" s="33">
        <f t="shared" si="15"/>
        <v>0</v>
      </c>
      <c r="AL16" s="38">
        <f>'Ventas Semanales'!EX15+'Ventas Semanales'!FC15+'Ventas Semanales'!FH15+'Ventas Semanales'!FM15</f>
        <v>215763.37</v>
      </c>
      <c r="AM16" s="34">
        <f t="shared" si="16"/>
        <v>366797.72899999999</v>
      </c>
      <c r="AN16" s="39">
        <v>1.7</v>
      </c>
      <c r="AO16" s="35"/>
      <c r="AP16" s="7">
        <f t="shared" si="17"/>
        <v>0</v>
      </c>
      <c r="AQ16" s="38">
        <f>'Ventas Semanales'!FR15+'Ventas Semanales'!FW15+'Ventas Semanales'!GB15+'Ventas Semanales'!GG15+'Ventas Semanales'!GL15</f>
        <v>246865.78</v>
      </c>
      <c r="AR16" s="34">
        <f t="shared" si="18"/>
        <v>414734.51039999997</v>
      </c>
      <c r="AS16" s="39">
        <v>1.68</v>
      </c>
      <c r="AT16" s="35"/>
      <c r="AU16" s="46">
        <f t="shared" si="19"/>
        <v>0</v>
      </c>
      <c r="AV16" s="10">
        <f>'Ventas Semanales'!GQ15+'Ventas Semanales'!GV15+'Ventas Semanales'!HA15+'Ventas Semanales'!HF15</f>
        <v>227050.53</v>
      </c>
      <c r="AW16" s="34">
        <f t="shared" si="20"/>
        <v>522216.21899999998</v>
      </c>
      <c r="AX16" s="39">
        <v>2.2999999999999998</v>
      </c>
      <c r="AY16" s="3"/>
      <c r="AZ16" s="7">
        <f t="shared" si="21"/>
        <v>0</v>
      </c>
      <c r="BA16" s="6">
        <f>'Ventas Semanales'!HK15+'Ventas Semanales'!HP15+'Ventas Semanales'!HU15+'Ventas Semanales'!HZ15</f>
        <v>282194.53000000003</v>
      </c>
      <c r="BB16" s="34">
        <f t="shared" si="22"/>
        <v>874803.04300000006</v>
      </c>
      <c r="BC16" s="39">
        <v>3.1</v>
      </c>
      <c r="BD16" s="3">
        <f>'Ventas Semanales'!HN15+'Ventas Semanales'!HS15+'Ventas Semanales'!HX15+'Ventas Semanales'!IC15</f>
        <v>0</v>
      </c>
      <c r="BE16" s="7">
        <f t="shared" si="23"/>
        <v>0</v>
      </c>
      <c r="BF16" s="10">
        <f>'Ventas Semanales'!IE15+'Ventas Semanales'!IJ15+'Ventas Semanales'!IO15+'Ventas Semanales'!IT15+'Ventas Semanales'!IY15</f>
        <v>738547.70000000007</v>
      </c>
      <c r="BG16" s="34">
        <f t="shared" si="24"/>
        <v>1033966.78</v>
      </c>
      <c r="BH16" s="39">
        <v>1.4</v>
      </c>
      <c r="BI16" s="3">
        <f>'Ventas Semanales'!IH15+'Ventas Semanales'!IM15+'Ventas Semanales'!IR15+'Ventas Semanales'!IW15+'Ventas Semanales'!JB15</f>
        <v>0</v>
      </c>
      <c r="BJ16" s="7">
        <f t="shared" si="25"/>
        <v>0</v>
      </c>
      <c r="BK16" s="51">
        <f t="shared" si="26"/>
        <v>184284.71999999997</v>
      </c>
      <c r="BL16" s="51">
        <f t="shared" si="27"/>
        <v>169957.72440000004</v>
      </c>
      <c r="BM16" s="189">
        <f t="shared" si="28"/>
        <v>1.0842974077852501</v>
      </c>
      <c r="BN16" s="64">
        <f>'Ventas Semanales'!JD15</f>
        <v>670713.41</v>
      </c>
      <c r="BO16" s="69">
        <f>'Ventas Semanales'!JE15</f>
        <v>566601.7699999999</v>
      </c>
      <c r="BP16" s="68">
        <f t="shared" si="29"/>
        <v>-104111.64000000013</v>
      </c>
      <c r="BQ16" s="66">
        <f t="shared" si="0"/>
        <v>0.84477477496685194</v>
      </c>
      <c r="BR16" s="54">
        <f t="shared" si="1"/>
        <v>6323305.2548000002</v>
      </c>
      <c r="BS16" s="54">
        <f t="shared" si="30"/>
        <v>6387964.1323999995</v>
      </c>
    </row>
    <row r="17" spans="2:71">
      <c r="B17" s="185" t="str">
        <f>"A10"</f>
        <v>A10</v>
      </c>
      <c r="C17" s="106">
        <f>'Ventas Semanales'!D16+'Ventas Semanales'!I16+'Ventas Semanales'!N16+'Ventas Semanales'!S16</f>
        <v>446548.13</v>
      </c>
      <c r="D17" s="1">
        <f t="shared" si="2"/>
        <v>303652.72840000002</v>
      </c>
      <c r="E17" s="39">
        <v>0.68</v>
      </c>
      <c r="F17" s="107">
        <f>'Ventas Semanales'!G16+'Ventas Semanales'!L16+'Ventas Semanales'!Q16+'Ventas Semanales'!V16</f>
        <v>389065.28</v>
      </c>
      <c r="G17" s="42">
        <f t="shared" si="3"/>
        <v>0.87127289056165125</v>
      </c>
      <c r="H17" s="10">
        <f>'Ventas Semanales'!X16+'Ventas Semanales'!AC16+'Ventas Semanales'!AH16+'Ventas Semanales'!AM16</f>
        <v>485536.91999999993</v>
      </c>
      <c r="I17" s="1">
        <f t="shared" si="4"/>
        <v>339875.84399999992</v>
      </c>
      <c r="J17" s="2">
        <v>0.7</v>
      </c>
      <c r="K17" s="3">
        <f>'Ventas Semanales'!AA16+'Ventas Semanales'!AF16+'Ventas Semanales'!AK16+'Ventas Semanales'!AP16</f>
        <v>389051.63</v>
      </c>
      <c r="L17" s="42">
        <f t="shared" si="5"/>
        <v>0.80128124963185099</v>
      </c>
      <c r="M17" s="38">
        <f>'Ventas Semanales'!AR16+'Ventas Semanales'!AW16+'Ventas Semanales'!BB16+'Ventas Semanales'!BG16+'Ventas Semanales'!BL16</f>
        <v>443803.31999999995</v>
      </c>
      <c r="N17" s="34">
        <f t="shared" si="6"/>
        <v>465993.48599999998</v>
      </c>
      <c r="O17" s="39">
        <v>1.05</v>
      </c>
      <c r="P17" s="35">
        <f>'Ventas Semanales'!AU16+'Ventas Semanales'!AZ16+'Ventas Semanales'!BE16+'Ventas Semanales'!BJ16+'Ventas Semanales'!BO16</f>
        <v>282229.07999999996</v>
      </c>
      <c r="Q17" s="45">
        <f t="shared" si="7"/>
        <v>0.63593278211618609</v>
      </c>
      <c r="R17" s="38">
        <f>'Ventas Semanales'!BQ16+'Ventas Semanales'!BV16+'Ventas Semanales'!CA16+'Ventas Semanales'!CF16</f>
        <v>334372.75</v>
      </c>
      <c r="S17" s="34">
        <f t="shared" si="8"/>
        <v>986399.61250000005</v>
      </c>
      <c r="T17" s="39">
        <v>2.95</v>
      </c>
      <c r="U17" s="35"/>
      <c r="V17" s="33">
        <f t="shared" si="9"/>
        <v>0</v>
      </c>
      <c r="W17" s="38">
        <f>'Ventas Semanales'!CK16+'Ventas Semanales'!CP16+'Ventas Semanales'!CU16+'Ventas Semanales'!CZ16</f>
        <v>267657.19</v>
      </c>
      <c r="X17" s="34">
        <f t="shared" si="10"/>
        <v>1605943.1400000001</v>
      </c>
      <c r="Y17" s="39">
        <v>6</v>
      </c>
      <c r="Z17" s="35"/>
      <c r="AA17" s="33">
        <f t="shared" si="11"/>
        <v>0</v>
      </c>
      <c r="AB17" s="38">
        <f>'Ventas Semanales'!DE16+'Ventas Semanales'!DJ16+'Ventas Semanales'!DO16+'Ventas Semanales'!DT16+'Ventas Semanales'!DY16</f>
        <v>544786.66999999993</v>
      </c>
      <c r="AC17" s="34">
        <f t="shared" si="12"/>
        <v>1307488.0079999997</v>
      </c>
      <c r="AD17" s="39">
        <v>2.4</v>
      </c>
      <c r="AE17" s="35"/>
      <c r="AF17" s="33">
        <f t="shared" si="13"/>
        <v>0</v>
      </c>
      <c r="AG17" s="38">
        <f>'Ventas Semanales'!ED16+'Ventas Semanales'!EI16+'Ventas Semanales'!EN16+'Ventas Semanales'!ES16</f>
        <v>494751.9</v>
      </c>
      <c r="AH17" s="34">
        <f t="shared" si="14"/>
        <v>841078.23</v>
      </c>
      <c r="AI17" s="39">
        <v>1.7</v>
      </c>
      <c r="AJ17" s="35"/>
      <c r="AK17" s="33">
        <f t="shared" si="15"/>
        <v>0</v>
      </c>
      <c r="AL17" s="38">
        <f>'Ventas Semanales'!EX16+'Ventas Semanales'!FC16+'Ventas Semanales'!FH16+'Ventas Semanales'!FM16</f>
        <v>415272.76</v>
      </c>
      <c r="AM17" s="34">
        <f t="shared" si="16"/>
        <v>705963.69200000004</v>
      </c>
      <c r="AN17" s="39">
        <v>1.7</v>
      </c>
      <c r="AO17" s="35"/>
      <c r="AP17" s="7">
        <f t="shared" si="17"/>
        <v>0</v>
      </c>
      <c r="AQ17" s="38">
        <f>'Ventas Semanales'!FR16+'Ventas Semanales'!FW16+'Ventas Semanales'!GB16+'Ventas Semanales'!GG16+'Ventas Semanales'!GL16</f>
        <v>585733.59</v>
      </c>
      <c r="AR17" s="34">
        <f t="shared" si="18"/>
        <v>984032.43119999988</v>
      </c>
      <c r="AS17" s="39">
        <v>1.68</v>
      </c>
      <c r="AT17" s="35"/>
      <c r="AU17" s="46">
        <f t="shared" si="19"/>
        <v>0</v>
      </c>
      <c r="AV17" s="10">
        <f>'Ventas Semanales'!GQ16+'Ventas Semanales'!GV16+'Ventas Semanales'!HA16+'Ventas Semanales'!HF16</f>
        <v>402359.02</v>
      </c>
      <c r="AW17" s="34">
        <f t="shared" si="20"/>
        <v>925425.74599999993</v>
      </c>
      <c r="AX17" s="39">
        <v>2.2999999999999998</v>
      </c>
      <c r="AY17" s="3"/>
      <c r="AZ17" s="7">
        <f t="shared" si="21"/>
        <v>0</v>
      </c>
      <c r="BA17" s="6">
        <f>'Ventas Semanales'!HK16+'Ventas Semanales'!HP16+'Ventas Semanales'!HU16+'Ventas Semanales'!HZ16</f>
        <v>594990.55000000005</v>
      </c>
      <c r="BB17" s="34">
        <f t="shared" si="22"/>
        <v>1844470.7050000003</v>
      </c>
      <c r="BC17" s="39">
        <v>3.1</v>
      </c>
      <c r="BD17" s="3">
        <f>'Ventas Semanales'!HN16+'Ventas Semanales'!HS16+'Ventas Semanales'!HX16+'Ventas Semanales'!IC16</f>
        <v>0</v>
      </c>
      <c r="BE17" s="7">
        <f t="shared" si="23"/>
        <v>0</v>
      </c>
      <c r="BF17" s="10">
        <f>'Ventas Semanales'!IE16+'Ventas Semanales'!IJ16+'Ventas Semanales'!IO16+'Ventas Semanales'!IT16+'Ventas Semanales'!IY16</f>
        <v>2214764.7599999998</v>
      </c>
      <c r="BG17" s="34">
        <f t="shared" si="24"/>
        <v>3100670.6639999994</v>
      </c>
      <c r="BH17" s="39">
        <v>1.4</v>
      </c>
      <c r="BI17" s="3">
        <f>'Ventas Semanales'!IH16+'Ventas Semanales'!IM16+'Ventas Semanales'!IR16+'Ventas Semanales'!IW16+'Ventas Semanales'!JB16</f>
        <v>0</v>
      </c>
      <c r="BJ17" s="7">
        <f t="shared" si="25"/>
        <v>0</v>
      </c>
      <c r="BK17" s="51">
        <f t="shared" si="26"/>
        <v>389065.28</v>
      </c>
      <c r="BL17" s="51">
        <f t="shared" si="27"/>
        <v>303652.72840000002</v>
      </c>
      <c r="BM17" s="189">
        <f t="shared" si="28"/>
        <v>1.2812836625906636</v>
      </c>
      <c r="BN17" s="64">
        <f>'Ventas Semanales'!JD16</f>
        <v>1244030.02</v>
      </c>
      <c r="BO17" s="69">
        <f>'Ventas Semanales'!JE16</f>
        <v>1060345.99</v>
      </c>
      <c r="BP17" s="68">
        <f t="shared" si="29"/>
        <v>-183684.03000000003</v>
      </c>
      <c r="BQ17" s="66">
        <f t="shared" si="0"/>
        <v>0.85234759045444897</v>
      </c>
      <c r="BR17" s="54">
        <f t="shared" si="1"/>
        <v>13410994.287099997</v>
      </c>
      <c r="BS17" s="54">
        <f t="shared" si="30"/>
        <v>13545582.624699997</v>
      </c>
    </row>
    <row r="18" spans="2:71">
      <c r="B18" s="185" t="str">
        <f>"A11"</f>
        <v>A11</v>
      </c>
      <c r="C18" s="106">
        <f>'Ventas Semanales'!D17+'Ventas Semanales'!I17+'Ventas Semanales'!N17+'Ventas Semanales'!S17</f>
        <v>365801.38000000006</v>
      </c>
      <c r="D18" s="1">
        <f t="shared" si="2"/>
        <v>248744.93840000007</v>
      </c>
      <c r="E18" s="39">
        <v>0.68</v>
      </c>
      <c r="F18" s="107">
        <f>'Ventas Semanales'!G17+'Ventas Semanales'!L17+'Ventas Semanales'!Q17+'Ventas Semanales'!V17</f>
        <v>260480.87</v>
      </c>
      <c r="G18" s="42">
        <f t="shared" si="3"/>
        <v>0.71208279750065451</v>
      </c>
      <c r="H18" s="10">
        <f>'Ventas Semanales'!X17+'Ventas Semanales'!AC17+'Ventas Semanales'!AH17+'Ventas Semanales'!AM17</f>
        <v>364472.95999999996</v>
      </c>
      <c r="I18" s="1">
        <f t="shared" si="4"/>
        <v>255131.07199999996</v>
      </c>
      <c r="J18" s="2">
        <v>0.7</v>
      </c>
      <c r="K18" s="3">
        <f>'Ventas Semanales'!AA17+'Ventas Semanales'!AF17+'Ventas Semanales'!AK17+'Ventas Semanales'!AP17</f>
        <v>261392.02000000002</v>
      </c>
      <c r="L18" s="42">
        <f t="shared" si="5"/>
        <v>0.71717808640728808</v>
      </c>
      <c r="M18" s="38">
        <f>'Ventas Semanales'!AR17+'Ventas Semanales'!AW17+'Ventas Semanales'!BB17+'Ventas Semanales'!BG17+'Ventas Semanales'!BL17</f>
        <v>283658.54000000004</v>
      </c>
      <c r="N18" s="34">
        <f t="shared" si="6"/>
        <v>297841.46700000006</v>
      </c>
      <c r="O18" s="39">
        <v>1.05</v>
      </c>
      <c r="P18" s="35">
        <f>'Ventas Semanales'!AU17+'Ventas Semanales'!AZ17+'Ventas Semanales'!BE17+'Ventas Semanales'!BJ17+'Ventas Semanales'!BO17</f>
        <v>193863.79</v>
      </c>
      <c r="Q18" s="45">
        <f t="shared" si="7"/>
        <v>0.68344069598609647</v>
      </c>
      <c r="R18" s="38">
        <f>'Ventas Semanales'!BQ17+'Ventas Semanales'!BV17+'Ventas Semanales'!CA17+'Ventas Semanales'!CF17</f>
        <v>170057.00999999998</v>
      </c>
      <c r="S18" s="34">
        <f t="shared" si="8"/>
        <v>501668.17949999997</v>
      </c>
      <c r="T18" s="39">
        <v>2.95</v>
      </c>
      <c r="U18" s="35"/>
      <c r="V18" s="33">
        <f t="shared" si="9"/>
        <v>0</v>
      </c>
      <c r="W18" s="38">
        <f>'Ventas Semanales'!CK17+'Ventas Semanales'!CP17+'Ventas Semanales'!CU17+'Ventas Semanales'!CZ17</f>
        <v>97485.89</v>
      </c>
      <c r="X18" s="34">
        <f t="shared" si="10"/>
        <v>584915.34</v>
      </c>
      <c r="Y18" s="39">
        <v>6</v>
      </c>
      <c r="Z18" s="35"/>
      <c r="AA18" s="33">
        <f t="shared" si="11"/>
        <v>0</v>
      </c>
      <c r="AB18" s="38">
        <f>'Ventas Semanales'!DE17+'Ventas Semanales'!DJ17+'Ventas Semanales'!DO17+'Ventas Semanales'!DT17+'Ventas Semanales'!DY17</f>
        <v>243309.75</v>
      </c>
      <c r="AC18" s="34">
        <f t="shared" si="12"/>
        <v>583943.4</v>
      </c>
      <c r="AD18" s="39">
        <v>2.4</v>
      </c>
      <c r="AE18" s="35"/>
      <c r="AF18" s="33">
        <f t="shared" si="13"/>
        <v>0</v>
      </c>
      <c r="AG18" s="38">
        <f>'Ventas Semanales'!ED17+'Ventas Semanales'!EI17+'Ventas Semanales'!EN17+'Ventas Semanales'!ES17</f>
        <v>254104.11000000002</v>
      </c>
      <c r="AH18" s="34">
        <f t="shared" si="14"/>
        <v>431976.98700000002</v>
      </c>
      <c r="AI18" s="39">
        <v>1.7</v>
      </c>
      <c r="AJ18" s="35"/>
      <c r="AK18" s="33">
        <f t="shared" si="15"/>
        <v>0</v>
      </c>
      <c r="AL18" s="38">
        <f>'Ventas Semanales'!EX17+'Ventas Semanales'!FC17+'Ventas Semanales'!FH17+'Ventas Semanales'!FM17</f>
        <v>273951.02</v>
      </c>
      <c r="AM18" s="34">
        <f t="shared" si="16"/>
        <v>465716.734</v>
      </c>
      <c r="AN18" s="39">
        <v>1.7</v>
      </c>
      <c r="AO18" s="35"/>
      <c r="AP18" s="7">
        <f t="shared" si="17"/>
        <v>0</v>
      </c>
      <c r="AQ18" s="38">
        <f>'Ventas Semanales'!FR17+'Ventas Semanales'!FW17+'Ventas Semanales'!GB17+'Ventas Semanales'!GG17+'Ventas Semanales'!GL17</f>
        <v>298958.64</v>
      </c>
      <c r="AR18" s="34">
        <f t="shared" si="18"/>
        <v>502250.51520000002</v>
      </c>
      <c r="AS18" s="39">
        <v>1.68</v>
      </c>
      <c r="AT18" s="35"/>
      <c r="AU18" s="46">
        <f t="shared" si="19"/>
        <v>0</v>
      </c>
      <c r="AV18" s="10">
        <f>'Ventas Semanales'!GQ17+'Ventas Semanales'!GV17+'Ventas Semanales'!HA17+'Ventas Semanales'!HF17</f>
        <v>160259.67000000001</v>
      </c>
      <c r="AW18" s="34">
        <f t="shared" si="20"/>
        <v>368597.24099999998</v>
      </c>
      <c r="AX18" s="39">
        <v>2.2999999999999998</v>
      </c>
      <c r="AY18" s="3"/>
      <c r="AZ18" s="7">
        <f t="shared" si="21"/>
        <v>0</v>
      </c>
      <c r="BA18" s="6">
        <f>'Ventas Semanales'!HK17+'Ventas Semanales'!HP17+'Ventas Semanales'!HU17+'Ventas Semanales'!HZ17</f>
        <v>148616.38</v>
      </c>
      <c r="BB18" s="34">
        <f t="shared" si="22"/>
        <v>460710.77800000005</v>
      </c>
      <c r="BC18" s="39">
        <v>3.1</v>
      </c>
      <c r="BD18" s="3">
        <f>'Ventas Semanales'!HN17+'Ventas Semanales'!HS17+'Ventas Semanales'!HX17+'Ventas Semanales'!IC17</f>
        <v>0</v>
      </c>
      <c r="BE18" s="7">
        <f t="shared" si="23"/>
        <v>0</v>
      </c>
      <c r="BF18" s="10">
        <f>'Ventas Semanales'!IE17+'Ventas Semanales'!IJ17+'Ventas Semanales'!IO17+'Ventas Semanales'!IT17+'Ventas Semanales'!IY17</f>
        <v>1028064.6599999999</v>
      </c>
      <c r="BG18" s="34">
        <f t="shared" si="24"/>
        <v>1439290.5239999997</v>
      </c>
      <c r="BH18" s="39">
        <v>1.4</v>
      </c>
      <c r="BI18" s="3">
        <f>'Ventas Semanales'!IH17+'Ventas Semanales'!IM17+'Ventas Semanales'!IR17+'Ventas Semanales'!IW17+'Ventas Semanales'!JB17</f>
        <v>0</v>
      </c>
      <c r="BJ18" s="7">
        <f t="shared" si="25"/>
        <v>0</v>
      </c>
      <c r="BK18" s="51">
        <f t="shared" si="26"/>
        <v>260480.87</v>
      </c>
      <c r="BL18" s="51">
        <f t="shared" si="27"/>
        <v>248744.93840000007</v>
      </c>
      <c r="BM18" s="189">
        <f t="shared" si="28"/>
        <v>1.0471805845597859</v>
      </c>
      <c r="BN18" s="64">
        <f>'Ventas Semanales'!JD17</f>
        <v>934576.06000000017</v>
      </c>
      <c r="BO18" s="69">
        <f>'Ventas Semanales'!JE17</f>
        <v>715736.67999999993</v>
      </c>
      <c r="BP18" s="68">
        <f t="shared" si="29"/>
        <v>-218839.38000000024</v>
      </c>
      <c r="BQ18" s="66">
        <f t="shared" si="0"/>
        <v>0.76584101672794802</v>
      </c>
      <c r="BR18" s="54">
        <f t="shared" si="1"/>
        <v>6140787.1761000007</v>
      </c>
      <c r="BS18" s="54">
        <f t="shared" si="30"/>
        <v>6158784.0557000004</v>
      </c>
    </row>
    <row r="19" spans="2:71">
      <c r="B19" s="186" t="str">
        <f>"A12"</f>
        <v>A12</v>
      </c>
      <c r="C19" s="106">
        <f>'Ventas Semanales'!D18+'Ventas Semanales'!I18+'Ventas Semanales'!N18+'Ventas Semanales'!S18</f>
        <v>479678.25999999995</v>
      </c>
      <c r="D19" s="1">
        <f t="shared" si="2"/>
        <v>326181.21679999999</v>
      </c>
      <c r="E19" s="39">
        <v>0.68</v>
      </c>
      <c r="F19" s="107">
        <f>'Ventas Semanales'!G18+'Ventas Semanales'!L18+'Ventas Semanales'!Q18+'Ventas Semanales'!V18</f>
        <v>233039.81</v>
      </c>
      <c r="G19" s="42">
        <f t="shared" si="3"/>
        <v>0.48582524878238181</v>
      </c>
      <c r="H19" s="10">
        <f>'Ventas Semanales'!X18+'Ventas Semanales'!AC18+'Ventas Semanales'!AH18+'Ventas Semanales'!AM18</f>
        <v>541249.68000000005</v>
      </c>
      <c r="I19" s="1">
        <f t="shared" si="4"/>
        <v>378874.77600000001</v>
      </c>
      <c r="J19" s="2">
        <v>0.7</v>
      </c>
      <c r="K19" s="3">
        <f>'Ventas Semanales'!AA18+'Ventas Semanales'!AF18+'Ventas Semanales'!AK18+'Ventas Semanales'!AP18</f>
        <v>373582.24</v>
      </c>
      <c r="L19" s="42">
        <f t="shared" si="5"/>
        <v>0.69022163671302306</v>
      </c>
      <c r="M19" s="38">
        <f>'Ventas Semanales'!AR18+'Ventas Semanales'!AW18+'Ventas Semanales'!BB18+'Ventas Semanales'!BG18+'Ventas Semanales'!BL18</f>
        <v>372300.51</v>
      </c>
      <c r="N19" s="34">
        <f>N17*0.7</f>
        <v>326195.44019999995</v>
      </c>
      <c r="O19" s="39">
        <v>1.05</v>
      </c>
      <c r="P19" s="35">
        <f>'Ventas Semanales'!AU18+'Ventas Semanales'!AZ18+'Ventas Semanales'!BE18+'Ventas Semanales'!BJ18+'Ventas Semanales'!BO18</f>
        <v>250479.52</v>
      </c>
      <c r="Q19" s="45">
        <f t="shared" si="7"/>
        <v>0.67278854922868625</v>
      </c>
      <c r="R19" s="38">
        <f>'Ventas Semanales'!BQ18+'Ventas Semanales'!BV18+'Ventas Semanales'!CA18+'Ventas Semanales'!CF18</f>
        <v>0</v>
      </c>
      <c r="S19" s="34">
        <f>S17*0.7</f>
        <v>690479.72875000001</v>
      </c>
      <c r="T19" s="39">
        <v>2.95</v>
      </c>
      <c r="U19" s="35"/>
      <c r="V19" s="33" t="e">
        <f t="shared" si="9"/>
        <v>#DIV/0!</v>
      </c>
      <c r="W19" s="38">
        <f>'Ventas Semanales'!CK18+'Ventas Semanales'!CP18+'Ventas Semanales'!CU18+'Ventas Semanales'!CZ18</f>
        <v>0</v>
      </c>
      <c r="X19" s="34">
        <f>X17*0.7</f>
        <v>1124160.1980000001</v>
      </c>
      <c r="Y19" s="39">
        <v>6</v>
      </c>
      <c r="Z19" s="35"/>
      <c r="AA19" s="33" t="e">
        <f t="shared" si="11"/>
        <v>#DIV/0!</v>
      </c>
      <c r="AB19" s="38">
        <f>'Ventas Semanales'!DE18+'Ventas Semanales'!DJ18+'Ventas Semanales'!DO18+'Ventas Semanales'!DT18+'Ventas Semanales'!DY18</f>
        <v>184346.26</v>
      </c>
      <c r="AC19" s="34">
        <f>AC17*0.7</f>
        <v>915241.60559999978</v>
      </c>
      <c r="AD19" s="39">
        <v>2.4</v>
      </c>
      <c r="AE19" s="35"/>
      <c r="AF19" s="33">
        <f t="shared" si="13"/>
        <v>0</v>
      </c>
      <c r="AG19" s="38">
        <f>'Ventas Semanales'!ED18+'Ventas Semanales'!EI18+'Ventas Semanales'!EN18+'Ventas Semanales'!ES18</f>
        <v>280851.06</v>
      </c>
      <c r="AH19" s="34">
        <f>AH17*0.7</f>
        <v>588754.76099999994</v>
      </c>
      <c r="AI19" s="39">
        <v>1.7</v>
      </c>
      <c r="AJ19" s="35"/>
      <c r="AK19" s="33">
        <f t="shared" si="15"/>
        <v>0</v>
      </c>
      <c r="AL19" s="38">
        <f>'Ventas Semanales'!EX18+'Ventas Semanales'!FC18+'Ventas Semanales'!FH18+'Ventas Semanales'!FM18</f>
        <v>256297.95</v>
      </c>
      <c r="AM19" s="34">
        <f>AM17*0.7</f>
        <v>494174.58439999999</v>
      </c>
      <c r="AN19" s="39">
        <v>1.7</v>
      </c>
      <c r="AO19" s="35"/>
      <c r="AP19" s="7">
        <f t="shared" si="17"/>
        <v>0</v>
      </c>
      <c r="AQ19" s="38">
        <f>'Ventas Semanales'!FR18+'Ventas Semanales'!FW18+'Ventas Semanales'!GB18+'Ventas Semanales'!GG18+'Ventas Semanales'!GL18</f>
        <v>355035.18000000005</v>
      </c>
      <c r="AR19" s="34">
        <f>AR17*0.7</f>
        <v>688822.70183999988</v>
      </c>
      <c r="AS19" s="39">
        <v>1.68</v>
      </c>
      <c r="AT19" s="35"/>
      <c r="AU19" s="46">
        <f t="shared" si="19"/>
        <v>0</v>
      </c>
      <c r="AV19" s="10">
        <f>'Ventas Semanales'!GQ18+'Ventas Semanales'!GV18+'Ventas Semanales'!HA18+'Ventas Semanales'!HF18</f>
        <v>181567.58</v>
      </c>
      <c r="AW19" s="34">
        <f>AW17*0.7</f>
        <v>647798.02219999989</v>
      </c>
      <c r="AX19" s="39">
        <v>2.2999999999999998</v>
      </c>
      <c r="AY19" s="3"/>
      <c r="AZ19" s="7">
        <f t="shared" si="21"/>
        <v>0</v>
      </c>
      <c r="BA19" s="6">
        <f>'Ventas Semanales'!HK18+'Ventas Semanales'!HP18+'Ventas Semanales'!HU18+'Ventas Semanales'!HZ18</f>
        <v>109885.6</v>
      </c>
      <c r="BB19" s="34">
        <f>BB17*0.7</f>
        <v>1291129.4935000001</v>
      </c>
      <c r="BC19" s="39">
        <v>3.1</v>
      </c>
      <c r="BD19" s="3">
        <f>'Ventas Semanales'!HN18+'Ventas Semanales'!HS18+'Ventas Semanales'!HX18+'Ventas Semanales'!IC18</f>
        <v>0</v>
      </c>
      <c r="BE19" s="7">
        <f t="shared" si="23"/>
        <v>0</v>
      </c>
      <c r="BF19" s="10">
        <f>'Ventas Semanales'!IE18+'Ventas Semanales'!IJ18+'Ventas Semanales'!IO18+'Ventas Semanales'!IT18+'Ventas Semanales'!IY18</f>
        <v>1086793.5899999999</v>
      </c>
      <c r="BG19" s="34">
        <f>BG17*0.7</f>
        <v>2170469.4647999993</v>
      </c>
      <c r="BH19" s="39">
        <v>1.4</v>
      </c>
      <c r="BI19" s="3">
        <f>'Ventas Semanales'!IH18+'Ventas Semanales'!IM18+'Ventas Semanales'!IR18+'Ventas Semanales'!IW18+'Ventas Semanales'!JB18</f>
        <v>0</v>
      </c>
      <c r="BJ19" s="7">
        <f t="shared" si="25"/>
        <v>0</v>
      </c>
      <c r="BK19" s="51">
        <f t="shared" si="26"/>
        <v>233039.81</v>
      </c>
      <c r="BL19" s="51">
        <f t="shared" si="27"/>
        <v>326181.21679999999</v>
      </c>
      <c r="BM19" s="189">
        <f t="shared" si="28"/>
        <v>0.71444889526820843</v>
      </c>
      <c r="BN19" s="64">
        <f>'Ventas Semanales'!JD18</f>
        <v>1333443.3400000001</v>
      </c>
      <c r="BO19" s="69">
        <f>'Ventas Semanales'!JE18</f>
        <v>857101.56999999983</v>
      </c>
      <c r="BP19" s="68">
        <f t="shared" si="29"/>
        <v>-476341.77000000025</v>
      </c>
      <c r="BQ19" s="66">
        <f t="shared" si="0"/>
        <v>0.64277314550163023</v>
      </c>
      <c r="BR19" s="54">
        <f t="shared" si="1"/>
        <v>9642281.99309</v>
      </c>
      <c r="BS19" s="54">
        <f t="shared" si="30"/>
        <v>9543848.0502899997</v>
      </c>
    </row>
    <row r="20" spans="2:71">
      <c r="B20" s="186" t="str">
        <f>"A14"</f>
        <v>A14</v>
      </c>
      <c r="C20" s="106">
        <f>'Ventas Semanales'!D19+'Ventas Semanales'!I19+'Ventas Semanales'!N19+'Ventas Semanales'!S19</f>
        <v>271080.69</v>
      </c>
      <c r="D20" s="1">
        <f t="shared" si="2"/>
        <v>184334.86920000002</v>
      </c>
      <c r="E20" s="39">
        <v>0.68</v>
      </c>
      <c r="F20" s="107">
        <f>'Ventas Semanales'!G19+'Ventas Semanales'!L19+'Ventas Semanales'!Q19+'Ventas Semanales'!V19</f>
        <v>190711.38</v>
      </c>
      <c r="G20" s="42">
        <f t="shared" si="3"/>
        <v>0.70352255632815452</v>
      </c>
      <c r="H20" s="10">
        <f>'Ventas Semanales'!X19+'Ventas Semanales'!AC19+'Ventas Semanales'!AH19+'Ventas Semanales'!AM19</f>
        <v>297392.53999999998</v>
      </c>
      <c r="I20" s="1">
        <f t="shared" si="4"/>
        <v>208174.77799999996</v>
      </c>
      <c r="J20" s="2">
        <v>0.7</v>
      </c>
      <c r="K20" s="3">
        <f>'Ventas Semanales'!AA19+'Ventas Semanales'!AF19+'Ventas Semanales'!AK19+'Ventas Semanales'!AP19</f>
        <v>195053.28999999998</v>
      </c>
      <c r="L20" s="42">
        <f t="shared" si="5"/>
        <v>0.65587822075160318</v>
      </c>
      <c r="M20" s="38">
        <f>'Ventas Semanales'!AR19+'Ventas Semanales'!AW19+'Ventas Semanales'!BB19+'Ventas Semanales'!BG19+'Ventas Semanales'!BL19</f>
        <v>220637.79000000004</v>
      </c>
      <c r="N20" s="34">
        <f>M20*(O20+40%)</f>
        <v>319924.79550000007</v>
      </c>
      <c r="O20" s="39">
        <v>1.05</v>
      </c>
      <c r="P20" s="35">
        <f>'Ventas Semanales'!AU19+'Ventas Semanales'!AZ19+'Ventas Semanales'!BE19+'Ventas Semanales'!BJ19+'Ventas Semanales'!BO19</f>
        <v>144537.82</v>
      </c>
      <c r="Q20" s="45">
        <f t="shared" si="7"/>
        <v>0.65509095246104476</v>
      </c>
      <c r="R20" s="38">
        <f>'Ventas Semanales'!BQ19+'Ventas Semanales'!BV19+'Ventas Semanales'!CA19+'Ventas Semanales'!CF19</f>
        <v>57873.43</v>
      </c>
      <c r="S20" s="34">
        <f>R20*(T20+40%)</f>
        <v>193875.99050000001</v>
      </c>
      <c r="T20" s="39">
        <v>2.95</v>
      </c>
      <c r="U20" s="35"/>
      <c r="V20" s="33">
        <f t="shared" si="9"/>
        <v>0</v>
      </c>
      <c r="W20" s="38">
        <f>'Ventas Semanales'!CK19+'Ventas Semanales'!CP19+'Ventas Semanales'!CU19+'Ventas Semanales'!CZ19</f>
        <v>0</v>
      </c>
      <c r="X20" s="34">
        <f>W20*(Y20+40%)</f>
        <v>0</v>
      </c>
      <c r="Y20" s="39">
        <v>6</v>
      </c>
      <c r="Z20" s="35"/>
      <c r="AA20" s="33" t="e">
        <f t="shared" si="11"/>
        <v>#DIV/0!</v>
      </c>
      <c r="AB20" s="38">
        <f>'Ventas Semanales'!DE19+'Ventas Semanales'!DJ19+'Ventas Semanales'!DO19+'Ventas Semanales'!DT19+'Ventas Semanales'!DY19</f>
        <v>143404.15000000002</v>
      </c>
      <c r="AC20" s="34">
        <f>AB20*(AD20+40%)</f>
        <v>401531.62000000005</v>
      </c>
      <c r="AD20" s="39">
        <v>2.4</v>
      </c>
      <c r="AE20" s="35"/>
      <c r="AF20" s="33">
        <f t="shared" si="13"/>
        <v>0</v>
      </c>
      <c r="AG20" s="38">
        <f>'Ventas Semanales'!ED19+'Ventas Semanales'!EI19+'Ventas Semanales'!EN19+'Ventas Semanales'!ES19</f>
        <v>270610.69</v>
      </c>
      <c r="AH20" s="34">
        <f>AG20*(AI20+40%)</f>
        <v>568282.44900000002</v>
      </c>
      <c r="AI20" s="39">
        <v>1.7</v>
      </c>
      <c r="AJ20" s="35"/>
      <c r="AK20" s="33">
        <f t="shared" si="15"/>
        <v>0</v>
      </c>
      <c r="AL20" s="38">
        <f>'Ventas Semanales'!EX19+'Ventas Semanales'!FC19+'Ventas Semanales'!FH19+'Ventas Semanales'!FM19</f>
        <v>240712.61</v>
      </c>
      <c r="AM20" s="34">
        <f>AL20*(AN20+40%)</f>
        <v>505496.48099999997</v>
      </c>
      <c r="AN20" s="39">
        <v>1.7</v>
      </c>
      <c r="AO20" s="35"/>
      <c r="AP20" s="7">
        <f t="shared" si="17"/>
        <v>0</v>
      </c>
      <c r="AQ20" s="38">
        <f>'Ventas Semanales'!FR19+'Ventas Semanales'!FW19+'Ventas Semanales'!GB19+'Ventas Semanales'!GG19+'Ventas Semanales'!GL19</f>
        <v>290632.45</v>
      </c>
      <c r="AR20" s="34">
        <f>AQ20*(AS20+40%)</f>
        <v>604515.49600000004</v>
      </c>
      <c r="AS20" s="39">
        <v>1.68</v>
      </c>
      <c r="AT20" s="35"/>
      <c r="AU20" s="46">
        <f t="shared" si="19"/>
        <v>0</v>
      </c>
      <c r="AV20" s="10">
        <f>'Ventas Semanales'!GQ19+'Ventas Semanales'!GV19+'Ventas Semanales'!HA19+'Ventas Semanales'!HF19</f>
        <v>149680.41999999998</v>
      </c>
      <c r="AW20" s="34">
        <f>AV20*(AX20+40%)</f>
        <v>404137.1339999999</v>
      </c>
      <c r="AX20" s="39">
        <v>2.2999999999999998</v>
      </c>
      <c r="AY20" s="3"/>
      <c r="AZ20" s="7">
        <f t="shared" si="21"/>
        <v>0</v>
      </c>
      <c r="BA20" s="6">
        <f>'Ventas Semanales'!HK19+'Ventas Semanales'!HP19+'Ventas Semanales'!HU19+'Ventas Semanales'!HZ19</f>
        <v>110648.86</v>
      </c>
      <c r="BB20" s="34">
        <f>BA20*(BC20+40%)</f>
        <v>387271.01</v>
      </c>
      <c r="BC20" s="39">
        <v>3.1</v>
      </c>
      <c r="BD20" s="3">
        <f>'Ventas Semanales'!HN19+'Ventas Semanales'!HS19+'Ventas Semanales'!HX19+'Ventas Semanales'!IC19</f>
        <v>0</v>
      </c>
      <c r="BE20" s="7">
        <f t="shared" si="23"/>
        <v>0</v>
      </c>
      <c r="BF20" s="10">
        <f>'Ventas Semanales'!IE19+'Ventas Semanales'!IJ19+'Ventas Semanales'!IO19+'Ventas Semanales'!IT19+'Ventas Semanales'!IY19</f>
        <v>920888.17999999993</v>
      </c>
      <c r="BG20" s="34">
        <f>BF20*(BH20+40%)</f>
        <v>1657598.7239999997</v>
      </c>
      <c r="BH20" s="39">
        <v>1.4</v>
      </c>
      <c r="BI20" s="3">
        <f>'Ventas Semanales'!IH19+'Ventas Semanales'!IM19+'Ventas Semanales'!IR19+'Ventas Semanales'!IW19+'Ventas Semanales'!JB19</f>
        <v>0</v>
      </c>
      <c r="BJ20" s="7">
        <f t="shared" si="25"/>
        <v>0</v>
      </c>
      <c r="BK20" s="51">
        <f t="shared" si="26"/>
        <v>190711.38</v>
      </c>
      <c r="BL20" s="51">
        <f t="shared" si="27"/>
        <v>184334.86920000002</v>
      </c>
      <c r="BM20" s="189">
        <f t="shared" si="28"/>
        <v>1.0345919946002271</v>
      </c>
      <c r="BN20" s="64">
        <f>'Ventas Semanales'!JD19</f>
        <v>730383.5199999999</v>
      </c>
      <c r="BO20" s="69">
        <f>'Ventas Semanales'!JE19</f>
        <v>530302.49</v>
      </c>
      <c r="BP20" s="68">
        <f t="shared" si="29"/>
        <v>-200081.02999999991</v>
      </c>
      <c r="BQ20" s="66">
        <f t="shared" si="0"/>
        <v>0.72606031691405093</v>
      </c>
      <c r="BR20" s="54">
        <f t="shared" si="1"/>
        <v>5435143.3471999997</v>
      </c>
      <c r="BS20" s="54">
        <f t="shared" si="30"/>
        <v>5428398.3700000001</v>
      </c>
    </row>
    <row r="21" spans="2:71">
      <c r="B21" s="185" t="str">
        <f>"A15"</f>
        <v>A15</v>
      </c>
      <c r="C21" s="106">
        <f>'Ventas Semanales'!D20+'Ventas Semanales'!I20+'Ventas Semanales'!N20+'Ventas Semanales'!S20</f>
        <v>258034.64</v>
      </c>
      <c r="D21" s="1">
        <f t="shared" si="2"/>
        <v>175463.55520000003</v>
      </c>
      <c r="E21" s="39">
        <v>0.68</v>
      </c>
      <c r="F21" s="107">
        <f>'Ventas Semanales'!G20+'Ventas Semanales'!L20+'Ventas Semanales'!Q20+'Ventas Semanales'!V20</f>
        <v>148987.82</v>
      </c>
      <c r="G21" s="42">
        <f t="shared" si="3"/>
        <v>0.57739464747833857</v>
      </c>
      <c r="H21" s="10">
        <f>'Ventas Semanales'!X20+'Ventas Semanales'!AC20+'Ventas Semanales'!AH20+'Ventas Semanales'!AM20</f>
        <v>254641.71000000002</v>
      </c>
      <c r="I21" s="1">
        <f t="shared" si="4"/>
        <v>178249.19700000001</v>
      </c>
      <c r="J21" s="2">
        <v>0.7</v>
      </c>
      <c r="K21" s="3">
        <f>'Ventas Semanales'!AA20+'Ventas Semanales'!AF20+'Ventas Semanales'!AK20+'Ventas Semanales'!AP20</f>
        <v>165270.52000000002</v>
      </c>
      <c r="L21" s="42">
        <f t="shared" si="5"/>
        <v>0.64903161387032782</v>
      </c>
      <c r="M21" s="38">
        <f>'Ventas Semanales'!AR20+'Ventas Semanales'!AW20+'Ventas Semanales'!BB20+'Ventas Semanales'!BG20+'Ventas Semanales'!BL20</f>
        <v>265792.23</v>
      </c>
      <c r="N21" s="34">
        <f t="shared" si="6"/>
        <v>279081.84149999998</v>
      </c>
      <c r="O21" s="39">
        <v>1.05</v>
      </c>
      <c r="P21" s="35">
        <f>'Ventas Semanales'!AU20+'Ventas Semanales'!AZ20+'Ventas Semanales'!BE20+'Ventas Semanales'!BJ20+'Ventas Semanales'!BO20</f>
        <v>146119.33000000002</v>
      </c>
      <c r="Q21" s="45">
        <f t="shared" si="7"/>
        <v>0.54975019397670133</v>
      </c>
      <c r="R21" s="38">
        <f>'Ventas Semanales'!BQ20+'Ventas Semanales'!BV20+'Ventas Semanales'!CA20+'Ventas Semanales'!CF20</f>
        <v>139109.44999999998</v>
      </c>
      <c r="S21" s="34">
        <f t="shared" ref="S21:S26" si="31">R21*T21</f>
        <v>410372.87749999994</v>
      </c>
      <c r="T21" s="39">
        <v>2.95</v>
      </c>
      <c r="U21" s="35"/>
      <c r="V21" s="33">
        <f t="shared" si="9"/>
        <v>0</v>
      </c>
      <c r="W21" s="38">
        <f>'Ventas Semanales'!CK20+'Ventas Semanales'!CP20+'Ventas Semanales'!CU20+'Ventas Semanales'!CZ20</f>
        <v>4091.71</v>
      </c>
      <c r="X21" s="34">
        <f t="shared" ref="X21:X26" si="32">W21*Y21</f>
        <v>24550.260000000002</v>
      </c>
      <c r="Y21" s="39">
        <v>6</v>
      </c>
      <c r="Z21" s="35"/>
      <c r="AA21" s="33">
        <f t="shared" si="11"/>
        <v>0</v>
      </c>
      <c r="AB21" s="38">
        <f>'Ventas Semanales'!DE20+'Ventas Semanales'!DJ20+'Ventas Semanales'!DO20+'Ventas Semanales'!DT20+'Ventas Semanales'!DY20</f>
        <v>186800.89</v>
      </c>
      <c r="AC21" s="34">
        <f t="shared" ref="AC21:AC26" si="33">AB21*AD21</f>
        <v>448322.136</v>
      </c>
      <c r="AD21" s="39">
        <v>2.4</v>
      </c>
      <c r="AE21" s="35"/>
      <c r="AF21" s="33">
        <f t="shared" si="13"/>
        <v>0</v>
      </c>
      <c r="AG21" s="38">
        <f>'Ventas Semanales'!ED20+'Ventas Semanales'!EI20+'Ventas Semanales'!EN20+'Ventas Semanales'!ES20</f>
        <v>207328.01</v>
      </c>
      <c r="AH21" s="34">
        <f t="shared" ref="AH21:AH26" si="34">AG21*AI21</f>
        <v>352457.61700000003</v>
      </c>
      <c r="AI21" s="39">
        <v>1.7</v>
      </c>
      <c r="AJ21" s="35"/>
      <c r="AK21" s="33">
        <f t="shared" si="15"/>
        <v>0</v>
      </c>
      <c r="AL21" s="38">
        <f>'Ventas Semanales'!EX20+'Ventas Semanales'!FC20+'Ventas Semanales'!FH20+'Ventas Semanales'!FM20</f>
        <v>195716.46000000002</v>
      </c>
      <c r="AM21" s="34">
        <f t="shared" ref="AM21:AM26" si="35">AL21*AN21</f>
        <v>332717.98200000002</v>
      </c>
      <c r="AN21" s="39">
        <v>1.7</v>
      </c>
      <c r="AO21" s="35"/>
      <c r="AP21" s="7">
        <f t="shared" si="17"/>
        <v>0</v>
      </c>
      <c r="AQ21" s="38">
        <f>'Ventas Semanales'!FR20+'Ventas Semanales'!FW20+'Ventas Semanales'!GB20+'Ventas Semanales'!GG20+'Ventas Semanales'!GL20</f>
        <v>234153.41000000003</v>
      </c>
      <c r="AR21" s="34">
        <f t="shared" ref="AR21:AR26" si="36">AQ21*AS21</f>
        <v>393377.72880000004</v>
      </c>
      <c r="AS21" s="39">
        <v>1.68</v>
      </c>
      <c r="AT21" s="35"/>
      <c r="AU21" s="46">
        <f t="shared" si="19"/>
        <v>0</v>
      </c>
      <c r="AV21" s="10">
        <f>'Ventas Semanales'!GQ20+'Ventas Semanales'!GV20+'Ventas Semanales'!HA20+'Ventas Semanales'!HF20</f>
        <v>125443.20000000001</v>
      </c>
      <c r="AW21" s="34">
        <f t="shared" ref="AW21:AW26" si="37">AV21*AX21</f>
        <v>288519.36</v>
      </c>
      <c r="AX21" s="39">
        <v>2.2999999999999998</v>
      </c>
      <c r="AY21" s="3"/>
      <c r="AZ21" s="7">
        <f t="shared" si="21"/>
        <v>0</v>
      </c>
      <c r="BA21" s="6">
        <f>'Ventas Semanales'!HK20+'Ventas Semanales'!HP20+'Ventas Semanales'!HU20+'Ventas Semanales'!HZ20</f>
        <v>103300.06999999999</v>
      </c>
      <c r="BB21" s="34">
        <f t="shared" ref="BB21:BB26" si="38">BA21*BC21</f>
        <v>320230.217</v>
      </c>
      <c r="BC21" s="39">
        <v>3.1</v>
      </c>
      <c r="BD21" s="3">
        <f>'Ventas Semanales'!HN20+'Ventas Semanales'!HS20+'Ventas Semanales'!HX20+'Ventas Semanales'!IC20</f>
        <v>0</v>
      </c>
      <c r="BE21" s="7">
        <f t="shared" si="23"/>
        <v>0</v>
      </c>
      <c r="BF21" s="10">
        <f>'Ventas Semanales'!IE20+'Ventas Semanales'!IJ20+'Ventas Semanales'!IO20+'Ventas Semanales'!IT20+'Ventas Semanales'!IY20</f>
        <v>625212.12999999989</v>
      </c>
      <c r="BG21" s="34">
        <f t="shared" ref="BG21:BG26" si="39">BF21*BH21</f>
        <v>875296.98199999984</v>
      </c>
      <c r="BH21" s="39">
        <v>1.4</v>
      </c>
      <c r="BI21" s="3">
        <f>'Ventas Semanales'!IH20+'Ventas Semanales'!IM20+'Ventas Semanales'!IR20+'Ventas Semanales'!IW20+'Ventas Semanales'!JB20</f>
        <v>0</v>
      </c>
      <c r="BJ21" s="7">
        <f t="shared" si="25"/>
        <v>0</v>
      </c>
      <c r="BK21" s="51">
        <f t="shared" si="26"/>
        <v>148987.82</v>
      </c>
      <c r="BL21" s="51">
        <f t="shared" si="27"/>
        <v>175463.55520000003</v>
      </c>
      <c r="BM21" s="189">
        <f t="shared" si="28"/>
        <v>0.84910977570343893</v>
      </c>
      <c r="BN21" s="64">
        <f>'Ventas Semanales'!JD20</f>
        <v>693150.22</v>
      </c>
      <c r="BO21" s="69">
        <f>'Ventas Semanales'!JE20</f>
        <v>460377.67</v>
      </c>
      <c r="BP21" s="68">
        <f t="shared" si="29"/>
        <v>-232772.55</v>
      </c>
      <c r="BQ21" s="66">
        <f t="shared" si="0"/>
        <v>0.66418166901829734</v>
      </c>
      <c r="BR21" s="54">
        <f t="shared" si="1"/>
        <v>4078639.7540000002</v>
      </c>
      <c r="BS21" s="54">
        <f t="shared" si="30"/>
        <v>4039185.3418000001</v>
      </c>
    </row>
    <row r="22" spans="2:71">
      <c r="B22" s="185" t="str">
        <f>"A16"</f>
        <v>A16</v>
      </c>
      <c r="C22" s="106">
        <f>'Ventas Semanales'!D21+'Ventas Semanales'!I21+'Ventas Semanales'!N21+'Ventas Semanales'!S21</f>
        <v>313442.66000000003</v>
      </c>
      <c r="D22" s="1">
        <f t="shared" si="2"/>
        <v>213141.00880000004</v>
      </c>
      <c r="E22" s="39">
        <v>0.68</v>
      </c>
      <c r="F22" s="107">
        <f>'Ventas Semanales'!G21+'Ventas Semanales'!L21+'Ventas Semanales'!Q21+'Ventas Semanales'!V21</f>
        <v>256360.74</v>
      </c>
      <c r="G22" s="42">
        <f t="shared" si="3"/>
        <v>0.81788720144220306</v>
      </c>
      <c r="H22" s="10">
        <f>'Ventas Semanales'!X21+'Ventas Semanales'!AC21+'Ventas Semanales'!AH21+'Ventas Semanales'!AM21</f>
        <v>391647.31</v>
      </c>
      <c r="I22" s="1">
        <f t="shared" si="4"/>
        <v>274153.11699999997</v>
      </c>
      <c r="J22" s="2">
        <v>0.7</v>
      </c>
      <c r="K22" s="3">
        <f>'Ventas Semanales'!AA21+'Ventas Semanales'!AF21+'Ventas Semanales'!AK21+'Ventas Semanales'!AP21</f>
        <v>254170.97000000003</v>
      </c>
      <c r="L22" s="42">
        <f t="shared" si="5"/>
        <v>0.64897923082888032</v>
      </c>
      <c r="M22" s="38">
        <f>'Ventas Semanales'!AR21+'Ventas Semanales'!AW21+'Ventas Semanales'!BB21+'Ventas Semanales'!BG21+'Ventas Semanales'!BL21</f>
        <v>383800.61</v>
      </c>
      <c r="N22" s="34">
        <f t="shared" si="6"/>
        <v>402990.64049999998</v>
      </c>
      <c r="O22" s="39">
        <v>1.05</v>
      </c>
      <c r="P22" s="35">
        <f>'Ventas Semanales'!AU21+'Ventas Semanales'!AZ21+'Ventas Semanales'!BE21+'Ventas Semanales'!BJ21+'Ventas Semanales'!BO21</f>
        <v>214136.49</v>
      </c>
      <c r="Q22" s="45">
        <f t="shared" si="7"/>
        <v>0.5579368151603511</v>
      </c>
      <c r="R22" s="38">
        <f>'Ventas Semanales'!BQ21+'Ventas Semanales'!BV21+'Ventas Semanales'!CA21+'Ventas Semanales'!CF21</f>
        <v>103091.23000000001</v>
      </c>
      <c r="S22" s="34">
        <f t="shared" si="31"/>
        <v>304119.12850000005</v>
      </c>
      <c r="T22" s="39">
        <v>2.95</v>
      </c>
      <c r="U22" s="35"/>
      <c r="V22" s="33">
        <f t="shared" si="9"/>
        <v>0</v>
      </c>
      <c r="W22" s="38">
        <f>'Ventas Semanales'!CK21+'Ventas Semanales'!CP21+'Ventas Semanales'!CU21+'Ventas Semanales'!CZ21</f>
        <v>0</v>
      </c>
      <c r="X22" s="34">
        <f t="shared" si="32"/>
        <v>0</v>
      </c>
      <c r="Y22" s="39">
        <v>6</v>
      </c>
      <c r="Z22" s="35"/>
      <c r="AA22" s="33" t="e">
        <f t="shared" si="11"/>
        <v>#DIV/0!</v>
      </c>
      <c r="AB22" s="38">
        <f>'Ventas Semanales'!DE21+'Ventas Semanales'!DJ21+'Ventas Semanales'!DO21+'Ventas Semanales'!DT21+'Ventas Semanales'!DY21</f>
        <v>182338.43</v>
      </c>
      <c r="AC22" s="34">
        <f t="shared" si="33"/>
        <v>437612.23199999996</v>
      </c>
      <c r="AD22" s="39">
        <v>2.4</v>
      </c>
      <c r="AE22" s="35"/>
      <c r="AF22" s="33">
        <f t="shared" si="13"/>
        <v>0</v>
      </c>
      <c r="AG22" s="38">
        <f>'Ventas Semanales'!ED21+'Ventas Semanales'!EI21+'Ventas Semanales'!EN21+'Ventas Semanales'!ES21</f>
        <v>267744.36</v>
      </c>
      <c r="AH22" s="34">
        <f t="shared" si="34"/>
        <v>455165.41199999995</v>
      </c>
      <c r="AI22" s="39">
        <v>1.7</v>
      </c>
      <c r="AJ22" s="35"/>
      <c r="AK22" s="33">
        <f t="shared" si="15"/>
        <v>0</v>
      </c>
      <c r="AL22" s="38">
        <f>'Ventas Semanales'!EX21+'Ventas Semanales'!FC21+'Ventas Semanales'!FH21+'Ventas Semanales'!FM21</f>
        <v>264770.92</v>
      </c>
      <c r="AM22" s="34">
        <f t="shared" si="35"/>
        <v>450110.56399999995</v>
      </c>
      <c r="AN22" s="39">
        <v>1.7</v>
      </c>
      <c r="AO22" s="35"/>
      <c r="AP22" s="7">
        <f t="shared" si="17"/>
        <v>0</v>
      </c>
      <c r="AQ22" s="38">
        <f>'Ventas Semanales'!FR21+'Ventas Semanales'!FW21+'Ventas Semanales'!GB21+'Ventas Semanales'!GG21+'Ventas Semanales'!GL21</f>
        <v>338567.85</v>
      </c>
      <c r="AR22" s="34">
        <f t="shared" si="36"/>
        <v>568793.9879999999</v>
      </c>
      <c r="AS22" s="39">
        <v>1.68</v>
      </c>
      <c r="AT22" s="35"/>
      <c r="AU22" s="46">
        <f t="shared" si="19"/>
        <v>0</v>
      </c>
      <c r="AV22" s="10">
        <f>'Ventas Semanales'!GQ21+'Ventas Semanales'!GV21+'Ventas Semanales'!HA21+'Ventas Semanales'!HF21</f>
        <v>196861.83999999997</v>
      </c>
      <c r="AW22" s="34">
        <f t="shared" si="37"/>
        <v>452782.2319999999</v>
      </c>
      <c r="AX22" s="39">
        <v>2.2999999999999998</v>
      </c>
      <c r="AY22" s="3"/>
      <c r="AZ22" s="7">
        <f t="shared" si="21"/>
        <v>0</v>
      </c>
      <c r="BA22" s="6">
        <f>'Ventas Semanales'!HK21+'Ventas Semanales'!HP21+'Ventas Semanales'!HU21+'Ventas Semanales'!HZ21</f>
        <v>95933.49</v>
      </c>
      <c r="BB22" s="34">
        <f t="shared" si="38"/>
        <v>297393.81900000002</v>
      </c>
      <c r="BC22" s="39">
        <v>3.1</v>
      </c>
      <c r="BD22" s="3">
        <f>'Ventas Semanales'!HN21+'Ventas Semanales'!HS21+'Ventas Semanales'!HX21+'Ventas Semanales'!IC21</f>
        <v>0</v>
      </c>
      <c r="BE22" s="7">
        <f t="shared" si="23"/>
        <v>0</v>
      </c>
      <c r="BF22" s="10">
        <f>'Ventas Semanales'!IE21+'Ventas Semanales'!IJ21+'Ventas Semanales'!IO21+'Ventas Semanales'!IT21+'Ventas Semanales'!IY21</f>
        <v>826603.88</v>
      </c>
      <c r="BG22" s="34">
        <f t="shared" si="39"/>
        <v>1157245.432</v>
      </c>
      <c r="BH22" s="39">
        <v>1.4</v>
      </c>
      <c r="BI22" s="3">
        <f>'Ventas Semanales'!IH21+'Ventas Semanales'!IM21+'Ventas Semanales'!IR21+'Ventas Semanales'!IW21+'Ventas Semanales'!JB21</f>
        <v>0</v>
      </c>
      <c r="BJ22" s="7">
        <f t="shared" si="25"/>
        <v>0</v>
      </c>
      <c r="BK22" s="51">
        <f t="shared" si="26"/>
        <v>256360.74</v>
      </c>
      <c r="BL22" s="51">
        <f t="shared" si="27"/>
        <v>213141.00880000004</v>
      </c>
      <c r="BM22" s="189">
        <f t="shared" si="28"/>
        <v>1.2027752962385339</v>
      </c>
      <c r="BN22" s="64">
        <f>'Ventas Semanales'!JD21</f>
        <v>979693.24</v>
      </c>
      <c r="BO22" s="69">
        <f>'Ventas Semanales'!JE21</f>
        <v>724668.20000000007</v>
      </c>
      <c r="BP22" s="68">
        <f t="shared" si="29"/>
        <v>-255025.03999999992</v>
      </c>
      <c r="BQ22" s="66">
        <f t="shared" si="0"/>
        <v>0.7396888846553642</v>
      </c>
      <c r="BR22" s="54">
        <f t="shared" si="1"/>
        <v>5013507.5737999994</v>
      </c>
      <c r="BS22" s="54">
        <f t="shared" si="30"/>
        <v>5036745.1579999998</v>
      </c>
    </row>
    <row r="23" spans="2:71">
      <c r="B23" s="185" t="str">
        <f>"A17"</f>
        <v>A17</v>
      </c>
      <c r="C23" s="106">
        <f>'Ventas Semanales'!D22+'Ventas Semanales'!I22+'Ventas Semanales'!N22+'Ventas Semanales'!S22</f>
        <v>280334.38</v>
      </c>
      <c r="D23" s="1">
        <f t="shared" si="2"/>
        <v>190627.37840000002</v>
      </c>
      <c r="E23" s="39">
        <v>0.68</v>
      </c>
      <c r="F23" s="107">
        <f>'Ventas Semanales'!G22+'Ventas Semanales'!L22+'Ventas Semanales'!Q22+'Ventas Semanales'!V22</f>
        <v>163144.31</v>
      </c>
      <c r="G23" s="42">
        <f t="shared" si="3"/>
        <v>0.58196326115976216</v>
      </c>
      <c r="H23" s="10">
        <f>'Ventas Semanales'!X22+'Ventas Semanales'!AC22+'Ventas Semanales'!AH22+'Ventas Semanales'!AM22</f>
        <v>308236.23</v>
      </c>
      <c r="I23" s="1">
        <f t="shared" si="4"/>
        <v>215765.36099999998</v>
      </c>
      <c r="J23" s="2">
        <v>0.7</v>
      </c>
      <c r="K23" s="3">
        <f>'Ventas Semanales'!AA22+'Ventas Semanales'!AF22+'Ventas Semanales'!AK22+'Ventas Semanales'!AP22</f>
        <v>204682.82</v>
      </c>
      <c r="L23" s="42">
        <f t="shared" si="5"/>
        <v>0.66404530058001299</v>
      </c>
      <c r="M23" s="38">
        <f>'Ventas Semanales'!AR22+'Ventas Semanales'!AW22+'Ventas Semanales'!BB22+'Ventas Semanales'!BG22+'Ventas Semanales'!BL22</f>
        <v>293666.71999999997</v>
      </c>
      <c r="N23" s="34">
        <f t="shared" si="6"/>
        <v>308350.05599999998</v>
      </c>
      <c r="O23" s="39">
        <v>1.05</v>
      </c>
      <c r="P23" s="35">
        <f>'Ventas Semanales'!AU22+'Ventas Semanales'!AZ22+'Ventas Semanales'!BE22+'Ventas Semanales'!BJ22+'Ventas Semanales'!BO22</f>
        <v>154288.87</v>
      </c>
      <c r="Q23" s="45">
        <f t="shared" si="7"/>
        <v>0.52538765713731539</v>
      </c>
      <c r="R23" s="38">
        <f>'Ventas Semanales'!BQ22+'Ventas Semanales'!BV22+'Ventas Semanales'!CA22+'Ventas Semanales'!CF22</f>
        <v>206766.71999999997</v>
      </c>
      <c r="S23" s="34">
        <f t="shared" si="31"/>
        <v>609961.82399999991</v>
      </c>
      <c r="T23" s="39">
        <v>2.95</v>
      </c>
      <c r="U23" s="35"/>
      <c r="V23" s="33">
        <f t="shared" si="9"/>
        <v>0</v>
      </c>
      <c r="W23" s="38">
        <f>'Ventas Semanales'!CK22+'Ventas Semanales'!CP22+'Ventas Semanales'!CU22+'Ventas Semanales'!CZ22</f>
        <v>128965.9</v>
      </c>
      <c r="X23" s="34">
        <f t="shared" si="32"/>
        <v>773795.39999999991</v>
      </c>
      <c r="Y23" s="39">
        <v>6</v>
      </c>
      <c r="Z23" s="35"/>
      <c r="AA23" s="33">
        <f t="shared" si="11"/>
        <v>0</v>
      </c>
      <c r="AB23" s="38">
        <f>'Ventas Semanales'!DE22+'Ventas Semanales'!DJ22+'Ventas Semanales'!DO22+'Ventas Semanales'!DT22+'Ventas Semanales'!DY22</f>
        <v>240893.9</v>
      </c>
      <c r="AC23" s="34">
        <f t="shared" si="33"/>
        <v>578145.36</v>
      </c>
      <c r="AD23" s="39">
        <v>2.4</v>
      </c>
      <c r="AE23" s="35"/>
      <c r="AF23" s="33">
        <f t="shared" si="13"/>
        <v>0</v>
      </c>
      <c r="AG23" s="38">
        <f>'Ventas Semanales'!ED22+'Ventas Semanales'!EI22+'Ventas Semanales'!EN22+'Ventas Semanales'!ES22</f>
        <v>238270.69</v>
      </c>
      <c r="AH23" s="34">
        <f t="shared" si="34"/>
        <v>405060.17300000001</v>
      </c>
      <c r="AI23" s="39">
        <v>1.7</v>
      </c>
      <c r="AJ23" s="35"/>
      <c r="AK23" s="33">
        <f t="shared" si="15"/>
        <v>0</v>
      </c>
      <c r="AL23" s="38">
        <f>'Ventas Semanales'!EX22+'Ventas Semanales'!FC22+'Ventas Semanales'!FH22+'Ventas Semanales'!FM22</f>
        <v>208186.77000000002</v>
      </c>
      <c r="AM23" s="34">
        <f t="shared" si="35"/>
        <v>353917.50900000002</v>
      </c>
      <c r="AN23" s="39">
        <v>1.7</v>
      </c>
      <c r="AO23" s="35"/>
      <c r="AP23" s="7">
        <f t="shared" si="17"/>
        <v>0</v>
      </c>
      <c r="AQ23" s="38">
        <f>'Ventas Semanales'!FR22+'Ventas Semanales'!FW22+'Ventas Semanales'!GB22+'Ventas Semanales'!GG22+'Ventas Semanales'!GL22</f>
        <v>256893.72</v>
      </c>
      <c r="AR23" s="34">
        <f t="shared" si="36"/>
        <v>431581.44959999999</v>
      </c>
      <c r="AS23" s="39">
        <v>1.68</v>
      </c>
      <c r="AT23" s="35"/>
      <c r="AU23" s="46">
        <f t="shared" si="19"/>
        <v>0</v>
      </c>
      <c r="AV23" s="10">
        <f>'Ventas Semanales'!GQ22+'Ventas Semanales'!GV22+'Ventas Semanales'!HA22+'Ventas Semanales'!HF22</f>
        <v>172402.58</v>
      </c>
      <c r="AW23" s="34">
        <f t="shared" si="37"/>
        <v>396525.93399999995</v>
      </c>
      <c r="AX23" s="39">
        <v>2.2999999999999998</v>
      </c>
      <c r="AY23" s="3"/>
      <c r="AZ23" s="7">
        <f t="shared" si="21"/>
        <v>0</v>
      </c>
      <c r="BA23" s="6">
        <f>'Ventas Semanales'!HK22+'Ventas Semanales'!HP22+'Ventas Semanales'!HU22+'Ventas Semanales'!HZ22</f>
        <v>181735.1</v>
      </c>
      <c r="BB23" s="34">
        <f t="shared" si="38"/>
        <v>563378.81000000006</v>
      </c>
      <c r="BC23" s="39">
        <v>3.1</v>
      </c>
      <c r="BD23" s="3">
        <f>'Ventas Semanales'!HN22+'Ventas Semanales'!HS22+'Ventas Semanales'!HX22+'Ventas Semanales'!IC22</f>
        <v>0</v>
      </c>
      <c r="BE23" s="7">
        <f t="shared" si="23"/>
        <v>0</v>
      </c>
      <c r="BF23" s="10">
        <f>'Ventas Semanales'!IE22+'Ventas Semanales'!IJ22+'Ventas Semanales'!IO22+'Ventas Semanales'!IT22+'Ventas Semanales'!IY22</f>
        <v>587030.69999999995</v>
      </c>
      <c r="BG23" s="34">
        <f t="shared" si="39"/>
        <v>821842.97999999986</v>
      </c>
      <c r="BH23" s="39">
        <v>1.4</v>
      </c>
      <c r="BI23" s="3">
        <f>'Ventas Semanales'!IH22+'Ventas Semanales'!IM22+'Ventas Semanales'!IR22+'Ventas Semanales'!IW22+'Ventas Semanales'!JB22</f>
        <v>0</v>
      </c>
      <c r="BJ23" s="7">
        <f t="shared" si="25"/>
        <v>0</v>
      </c>
      <c r="BK23" s="51">
        <f t="shared" si="26"/>
        <v>163144.31</v>
      </c>
      <c r="BL23" s="51">
        <f t="shared" si="27"/>
        <v>190627.37840000002</v>
      </c>
      <c r="BM23" s="189">
        <f t="shared" si="28"/>
        <v>0.85582832523494423</v>
      </c>
      <c r="BN23" s="64">
        <f>'Ventas Semanales'!JD22</f>
        <v>785811.84999999986</v>
      </c>
      <c r="BO23" s="69">
        <f>'Ventas Semanales'!JE22</f>
        <v>522116</v>
      </c>
      <c r="BP23" s="68">
        <f t="shared" si="29"/>
        <v>-263695.84999999986</v>
      </c>
      <c r="BQ23" s="66">
        <f t="shared" si="0"/>
        <v>0.66442876879497315</v>
      </c>
      <c r="BR23" s="54">
        <f t="shared" si="1"/>
        <v>5648952.2349999985</v>
      </c>
      <c r="BS23" s="54">
        <f t="shared" si="30"/>
        <v>5610386.6255999999</v>
      </c>
    </row>
    <row r="24" spans="2:71">
      <c r="B24" s="185" t="str">
        <f>"A18"</f>
        <v>A18</v>
      </c>
      <c r="C24" s="106">
        <f>'Ventas Semanales'!D23+'Ventas Semanales'!I23+'Ventas Semanales'!N23+'Ventas Semanales'!S23</f>
        <v>382412.86</v>
      </c>
      <c r="D24" s="1">
        <f t="shared" si="2"/>
        <v>260040.74480000001</v>
      </c>
      <c r="E24" s="39">
        <v>0.68</v>
      </c>
      <c r="F24" s="107">
        <f>'Ventas Semanales'!G23+'Ventas Semanales'!L23+'Ventas Semanales'!Q23+'Ventas Semanales'!V23</f>
        <v>260384.97999999998</v>
      </c>
      <c r="G24" s="42">
        <f t="shared" si="3"/>
        <v>0.68090016638038786</v>
      </c>
      <c r="H24" s="10">
        <f>'Ventas Semanales'!X23+'Ventas Semanales'!AC23+'Ventas Semanales'!AH23+'Ventas Semanales'!AM23</f>
        <v>403643.67000000004</v>
      </c>
      <c r="I24" s="1">
        <f t="shared" si="4"/>
        <v>282550.56900000002</v>
      </c>
      <c r="J24" s="2">
        <v>0.7</v>
      </c>
      <c r="K24" s="3">
        <f>'Ventas Semanales'!AA23+'Ventas Semanales'!AF23+'Ventas Semanales'!AK23+'Ventas Semanales'!AP23</f>
        <v>281668.49</v>
      </c>
      <c r="L24" s="42">
        <f t="shared" si="5"/>
        <v>0.6978147087008697</v>
      </c>
      <c r="M24" s="38">
        <f>'Ventas Semanales'!AR23+'Ventas Semanales'!AW23+'Ventas Semanales'!BB23+'Ventas Semanales'!BG23+'Ventas Semanales'!BL23</f>
        <v>394587.25</v>
      </c>
      <c r="N24" s="34">
        <f t="shared" si="6"/>
        <v>414316.61250000005</v>
      </c>
      <c r="O24" s="39">
        <v>1.05</v>
      </c>
      <c r="P24" s="35">
        <f>'Ventas Semanales'!AU23+'Ventas Semanales'!AZ23+'Ventas Semanales'!BE23+'Ventas Semanales'!BJ23+'Ventas Semanales'!BO23</f>
        <v>194041.53999999998</v>
      </c>
      <c r="Q24" s="45">
        <f t="shared" si="7"/>
        <v>0.49175826132243244</v>
      </c>
      <c r="R24" s="38">
        <f>'Ventas Semanales'!BQ23+'Ventas Semanales'!BV23+'Ventas Semanales'!CA23+'Ventas Semanales'!CF23</f>
        <v>264253.65000000002</v>
      </c>
      <c r="S24" s="34">
        <f t="shared" si="31"/>
        <v>779548.26750000007</v>
      </c>
      <c r="T24" s="39">
        <v>2.95</v>
      </c>
      <c r="U24" s="35"/>
      <c r="V24" s="33">
        <f t="shared" si="9"/>
        <v>0</v>
      </c>
      <c r="W24" s="38">
        <f>'Ventas Semanales'!CK23+'Ventas Semanales'!CP23+'Ventas Semanales'!CU23+'Ventas Semanales'!CZ23</f>
        <v>215373.27</v>
      </c>
      <c r="X24" s="34">
        <f t="shared" si="32"/>
        <v>1292239.6199999999</v>
      </c>
      <c r="Y24" s="39">
        <v>6</v>
      </c>
      <c r="Z24" s="35"/>
      <c r="AA24" s="33">
        <f t="shared" si="11"/>
        <v>0</v>
      </c>
      <c r="AB24" s="38">
        <f>'Ventas Semanales'!DE23+'Ventas Semanales'!DJ23+'Ventas Semanales'!DO23+'Ventas Semanales'!DT23+'Ventas Semanales'!DY23</f>
        <v>244898.78</v>
      </c>
      <c r="AC24" s="34">
        <f t="shared" si="33"/>
        <v>587757.07199999993</v>
      </c>
      <c r="AD24" s="39">
        <v>2.4</v>
      </c>
      <c r="AE24" s="35"/>
      <c r="AF24" s="33">
        <f t="shared" si="13"/>
        <v>0</v>
      </c>
      <c r="AG24" s="38">
        <f>'Ventas Semanales'!ED23+'Ventas Semanales'!EI23+'Ventas Semanales'!EN23+'Ventas Semanales'!ES23</f>
        <v>253995.47999999998</v>
      </c>
      <c r="AH24" s="34">
        <f t="shared" si="34"/>
        <v>431792.31599999993</v>
      </c>
      <c r="AI24" s="39">
        <v>1.7</v>
      </c>
      <c r="AJ24" s="35"/>
      <c r="AK24" s="33">
        <f t="shared" si="15"/>
        <v>0</v>
      </c>
      <c r="AL24" s="38">
        <f>'Ventas Semanales'!EX23+'Ventas Semanales'!FC23+'Ventas Semanales'!FH23+'Ventas Semanales'!FM23</f>
        <v>288443.64</v>
      </c>
      <c r="AM24" s="34">
        <f t="shared" si="35"/>
        <v>490354.18800000002</v>
      </c>
      <c r="AN24" s="39">
        <v>1.7</v>
      </c>
      <c r="AO24" s="35"/>
      <c r="AP24" s="7">
        <f t="shared" si="17"/>
        <v>0</v>
      </c>
      <c r="AQ24" s="38">
        <f>'Ventas Semanales'!FR23+'Ventas Semanales'!FW23+'Ventas Semanales'!GB23+'Ventas Semanales'!GG23+'Ventas Semanales'!GL23</f>
        <v>301773.87</v>
      </c>
      <c r="AR24" s="34">
        <f t="shared" si="36"/>
        <v>506980.10159999999</v>
      </c>
      <c r="AS24" s="39">
        <v>1.68</v>
      </c>
      <c r="AT24" s="35"/>
      <c r="AU24" s="46">
        <f t="shared" si="19"/>
        <v>0</v>
      </c>
      <c r="AV24" s="10">
        <f>'Ventas Semanales'!GQ23+'Ventas Semanales'!GV23+'Ventas Semanales'!HA23+'Ventas Semanales'!HF23</f>
        <v>191070.26</v>
      </c>
      <c r="AW24" s="34">
        <f t="shared" si="37"/>
        <v>439461.598</v>
      </c>
      <c r="AX24" s="39">
        <v>2.2999999999999998</v>
      </c>
      <c r="AY24" s="3"/>
      <c r="AZ24" s="7">
        <f t="shared" si="21"/>
        <v>0</v>
      </c>
      <c r="BA24" s="6">
        <f>'Ventas Semanales'!HK23+'Ventas Semanales'!HP23+'Ventas Semanales'!HU23+'Ventas Semanales'!HZ23</f>
        <v>223157.41</v>
      </c>
      <c r="BB24" s="34">
        <f t="shared" si="38"/>
        <v>691787.97100000002</v>
      </c>
      <c r="BC24" s="39">
        <v>3.1</v>
      </c>
      <c r="BD24" s="3">
        <f>'Ventas Semanales'!HN23+'Ventas Semanales'!HS23+'Ventas Semanales'!HX23+'Ventas Semanales'!IC23</f>
        <v>0</v>
      </c>
      <c r="BE24" s="7">
        <f t="shared" si="23"/>
        <v>0</v>
      </c>
      <c r="BF24" s="10">
        <f>'Ventas Semanales'!IE23+'Ventas Semanales'!IJ23+'Ventas Semanales'!IO23+'Ventas Semanales'!IT23+'Ventas Semanales'!IY23</f>
        <v>714087.07000000007</v>
      </c>
      <c r="BG24" s="34">
        <f t="shared" si="39"/>
        <v>999721.89800000004</v>
      </c>
      <c r="BH24" s="39">
        <v>1.4</v>
      </c>
      <c r="BI24" s="3">
        <f>'Ventas Semanales'!IH23+'Ventas Semanales'!IM23+'Ventas Semanales'!IR23+'Ventas Semanales'!IW23+'Ventas Semanales'!JB23</f>
        <v>0</v>
      </c>
      <c r="BJ24" s="7">
        <f t="shared" si="25"/>
        <v>0</v>
      </c>
      <c r="BK24" s="51">
        <f t="shared" si="26"/>
        <v>260384.97999999998</v>
      </c>
      <c r="BL24" s="51">
        <f t="shared" si="27"/>
        <v>260040.74480000001</v>
      </c>
      <c r="BM24" s="189">
        <f t="shared" si="28"/>
        <v>1.0013237740888057</v>
      </c>
      <c r="BN24" s="64">
        <f>'Ventas Semanales'!JD23</f>
        <v>1045159.1199999999</v>
      </c>
      <c r="BO24" s="69">
        <f>'Ventas Semanales'!JE23</f>
        <v>736095.01</v>
      </c>
      <c r="BP24" s="68">
        <f t="shared" si="29"/>
        <v>-309064.10999999987</v>
      </c>
      <c r="BQ24" s="66">
        <f t="shared" si="0"/>
        <v>0.70428989798223274</v>
      </c>
      <c r="BR24" s="54">
        <f t="shared" si="1"/>
        <v>7176550.958399999</v>
      </c>
      <c r="BS24" s="54">
        <f t="shared" si="30"/>
        <v>7176013.114599999</v>
      </c>
    </row>
    <row r="25" spans="2:71">
      <c r="B25" s="185" t="str">
        <f>"A22"</f>
        <v>A22</v>
      </c>
      <c r="C25" s="106">
        <f>'Ventas Semanales'!D24+'Ventas Semanales'!I24+'Ventas Semanales'!N24+'Ventas Semanales'!S24</f>
        <v>350199.62</v>
      </c>
      <c r="D25" s="1">
        <f t="shared" si="2"/>
        <v>238135.74160000001</v>
      </c>
      <c r="E25" s="39">
        <v>0.68</v>
      </c>
      <c r="F25" s="107">
        <f>'Ventas Semanales'!G24+'Ventas Semanales'!L24+'Ventas Semanales'!Q24+'Ventas Semanales'!V24</f>
        <v>219558.22999999998</v>
      </c>
      <c r="G25" s="42">
        <f t="shared" si="3"/>
        <v>0.62695165117540674</v>
      </c>
      <c r="H25" s="10">
        <f>'Ventas Semanales'!X24+'Ventas Semanales'!AC24+'Ventas Semanales'!AH24+'Ventas Semanales'!AM24</f>
        <v>384401.31000000006</v>
      </c>
      <c r="I25" s="1">
        <f t="shared" si="4"/>
        <v>269080.91700000002</v>
      </c>
      <c r="J25" s="2">
        <v>0.7</v>
      </c>
      <c r="K25" s="3">
        <f>'Ventas Semanales'!AA24+'Ventas Semanales'!AF24+'Ventas Semanales'!AK24+'Ventas Semanales'!AP24</f>
        <v>250354.42</v>
      </c>
      <c r="L25" s="42">
        <f t="shared" si="5"/>
        <v>0.65128399276266769</v>
      </c>
      <c r="M25" s="38">
        <f>'Ventas Semanales'!AR24+'Ventas Semanales'!AW24+'Ventas Semanales'!BB24+'Ventas Semanales'!BG24+'Ventas Semanales'!BL24</f>
        <v>304762.53000000003</v>
      </c>
      <c r="N25" s="34">
        <f t="shared" si="6"/>
        <v>320000.65650000004</v>
      </c>
      <c r="O25" s="39">
        <v>1.05</v>
      </c>
      <c r="P25" s="35">
        <f>'Ventas Semanales'!AU24+'Ventas Semanales'!AZ24+'Ventas Semanales'!BE24+'Ventas Semanales'!BJ24+'Ventas Semanales'!BO24</f>
        <v>178724.62</v>
      </c>
      <c r="Q25" s="45">
        <f t="shared" si="7"/>
        <v>0.58643895625882869</v>
      </c>
      <c r="R25" s="38">
        <f>'Ventas Semanales'!BQ24+'Ventas Semanales'!BV24+'Ventas Semanales'!CA24+'Ventas Semanales'!CF24</f>
        <v>27213.18</v>
      </c>
      <c r="S25" s="34">
        <f t="shared" si="31"/>
        <v>80278.881000000008</v>
      </c>
      <c r="T25" s="39">
        <v>2.95</v>
      </c>
      <c r="U25" s="35"/>
      <c r="V25" s="33">
        <f t="shared" si="9"/>
        <v>0</v>
      </c>
      <c r="W25" s="38">
        <f>'Ventas Semanales'!CK24+'Ventas Semanales'!CP24+'Ventas Semanales'!CU24+'Ventas Semanales'!CZ24</f>
        <v>0</v>
      </c>
      <c r="X25" s="34">
        <f t="shared" si="32"/>
        <v>0</v>
      </c>
      <c r="Y25" s="39">
        <v>6</v>
      </c>
      <c r="Z25" s="35"/>
      <c r="AA25" s="33" t="e">
        <f t="shared" si="11"/>
        <v>#DIV/0!</v>
      </c>
      <c r="AB25" s="38">
        <f>'Ventas Semanales'!DE24+'Ventas Semanales'!DJ24+'Ventas Semanales'!DO24+'Ventas Semanales'!DT24+'Ventas Semanales'!DY24</f>
        <v>407420.83</v>
      </c>
      <c r="AC25" s="34">
        <f t="shared" si="33"/>
        <v>977809.99199999997</v>
      </c>
      <c r="AD25" s="39">
        <v>2.4</v>
      </c>
      <c r="AE25" s="35"/>
      <c r="AF25" s="33">
        <f t="shared" si="13"/>
        <v>0</v>
      </c>
      <c r="AG25" s="38">
        <f>'Ventas Semanales'!ED24+'Ventas Semanales'!EI24+'Ventas Semanales'!EN24+'Ventas Semanales'!ES24</f>
        <v>317956.07</v>
      </c>
      <c r="AH25" s="34">
        <f t="shared" si="34"/>
        <v>540525.31900000002</v>
      </c>
      <c r="AI25" s="39">
        <v>1.7</v>
      </c>
      <c r="AJ25" s="35"/>
      <c r="AK25" s="33">
        <f t="shared" si="15"/>
        <v>0</v>
      </c>
      <c r="AL25" s="38">
        <f>'Ventas Semanales'!EX24+'Ventas Semanales'!FC24+'Ventas Semanales'!FH24+'Ventas Semanales'!FM24</f>
        <v>306664.99</v>
      </c>
      <c r="AM25" s="34">
        <f t="shared" si="35"/>
        <v>521330.48299999995</v>
      </c>
      <c r="AN25" s="39">
        <v>1.7</v>
      </c>
      <c r="AO25" s="35"/>
      <c r="AP25" s="7">
        <f t="shared" si="17"/>
        <v>0</v>
      </c>
      <c r="AQ25" s="38">
        <f>'Ventas Semanales'!FR24+'Ventas Semanales'!FW24+'Ventas Semanales'!GB24+'Ventas Semanales'!GG24+'Ventas Semanales'!GL24</f>
        <v>396479.92</v>
      </c>
      <c r="AR25" s="34">
        <f t="shared" si="36"/>
        <v>666086.26559999993</v>
      </c>
      <c r="AS25" s="39">
        <v>1.68</v>
      </c>
      <c r="AT25" s="35"/>
      <c r="AU25" s="46">
        <f t="shared" si="19"/>
        <v>0</v>
      </c>
      <c r="AV25" s="10">
        <f>'Ventas Semanales'!GQ24+'Ventas Semanales'!GV24+'Ventas Semanales'!HA24+'Ventas Semanales'!HF24</f>
        <v>286624.59999999998</v>
      </c>
      <c r="AW25" s="34">
        <f t="shared" si="37"/>
        <v>659236.57999999984</v>
      </c>
      <c r="AX25" s="39">
        <v>2.2999999999999998</v>
      </c>
      <c r="AY25" s="3"/>
      <c r="AZ25" s="7">
        <f t="shared" si="21"/>
        <v>0</v>
      </c>
      <c r="BA25" s="6">
        <f>'Ventas Semanales'!HK24+'Ventas Semanales'!HP24+'Ventas Semanales'!HU24+'Ventas Semanales'!HZ24</f>
        <v>324890.04000000004</v>
      </c>
      <c r="BB25" s="34">
        <f t="shared" si="38"/>
        <v>1007159.1240000002</v>
      </c>
      <c r="BC25" s="39">
        <v>3.1</v>
      </c>
      <c r="BD25" s="3">
        <f>'Ventas Semanales'!HN24+'Ventas Semanales'!HS24+'Ventas Semanales'!HX24+'Ventas Semanales'!IC24</f>
        <v>0</v>
      </c>
      <c r="BE25" s="7">
        <f t="shared" si="23"/>
        <v>0</v>
      </c>
      <c r="BF25" s="10">
        <f>'Ventas Semanales'!IE24+'Ventas Semanales'!IJ24+'Ventas Semanales'!IO24+'Ventas Semanales'!IT24+'Ventas Semanales'!IY24</f>
        <v>1261861.9800000002</v>
      </c>
      <c r="BG25" s="34">
        <f t="shared" si="39"/>
        <v>1766606.7720000001</v>
      </c>
      <c r="BH25" s="39">
        <v>1.4</v>
      </c>
      <c r="BI25" s="3">
        <f>'Ventas Semanales'!IH24+'Ventas Semanales'!IM24+'Ventas Semanales'!IR24+'Ventas Semanales'!IW24+'Ventas Semanales'!JB24</f>
        <v>0</v>
      </c>
      <c r="BJ25" s="7">
        <f t="shared" si="25"/>
        <v>0</v>
      </c>
      <c r="BK25" s="51">
        <f t="shared" si="26"/>
        <v>219558.22999999998</v>
      </c>
      <c r="BL25" s="51">
        <f t="shared" si="27"/>
        <v>238135.74160000001</v>
      </c>
      <c r="BM25" s="189">
        <f t="shared" si="28"/>
        <v>0.92198772231677451</v>
      </c>
      <c r="BN25" s="64">
        <f>'Ventas Semanales'!JD24</f>
        <v>953797.42</v>
      </c>
      <c r="BO25" s="69">
        <f>'Ventas Semanales'!JE24</f>
        <v>648637.26999999979</v>
      </c>
      <c r="BP25" s="68">
        <f t="shared" si="29"/>
        <v>-305160.15000000026</v>
      </c>
      <c r="BQ25" s="66">
        <f t="shared" si="0"/>
        <v>0.68005768981845194</v>
      </c>
      <c r="BR25" s="54">
        <f t="shared" si="1"/>
        <v>7046250.7316999994</v>
      </c>
      <c r="BS25" s="54">
        <f t="shared" si="30"/>
        <v>7008946.7231000001</v>
      </c>
    </row>
    <row r="26" spans="2:71">
      <c r="B26" s="185" t="str">
        <f>"A23"</f>
        <v>A23</v>
      </c>
      <c r="C26" s="106">
        <f>'Ventas Semanales'!D25+'Ventas Semanales'!I25+'Ventas Semanales'!N25+'Ventas Semanales'!S25</f>
        <v>229458.28000000003</v>
      </c>
      <c r="D26" s="1">
        <f t="shared" si="2"/>
        <v>156031.63040000002</v>
      </c>
      <c r="E26" s="39">
        <v>0.68</v>
      </c>
      <c r="F26" s="107">
        <f>'Ventas Semanales'!G25+'Ventas Semanales'!L25+'Ventas Semanales'!Q25+'Ventas Semanales'!V25</f>
        <v>163507.33000000002</v>
      </c>
      <c r="G26" s="42">
        <f t="shared" si="3"/>
        <v>0.7125797770296195</v>
      </c>
      <c r="H26" s="10">
        <f>'Ventas Semanales'!X25+'Ventas Semanales'!AC25+'Ventas Semanales'!AH25+'Ventas Semanales'!AM25</f>
        <v>252909.51</v>
      </c>
      <c r="I26" s="1">
        <f t="shared" si="4"/>
        <v>177036.65700000001</v>
      </c>
      <c r="J26" s="2">
        <v>0.7</v>
      </c>
      <c r="K26" s="3">
        <f>'Ventas Semanales'!AA25+'Ventas Semanales'!AF25+'Ventas Semanales'!AK25+'Ventas Semanales'!AP25</f>
        <v>200578.12</v>
      </c>
      <c r="L26" s="42">
        <f t="shared" si="5"/>
        <v>0.79308255351884549</v>
      </c>
      <c r="M26" s="38">
        <f>'Ventas Semanales'!AR25+'Ventas Semanales'!AW25+'Ventas Semanales'!BB25+'Ventas Semanales'!BG25+'Ventas Semanales'!BL25</f>
        <v>201106.99000000002</v>
      </c>
      <c r="N26" s="34">
        <f t="shared" si="6"/>
        <v>211162.33950000003</v>
      </c>
      <c r="O26" s="39">
        <v>1.05</v>
      </c>
      <c r="P26" s="35">
        <f>'Ventas Semanales'!AU25+'Ventas Semanales'!AZ25+'Ventas Semanales'!BE25+'Ventas Semanales'!BJ25+'Ventas Semanales'!BO25</f>
        <v>157930.37</v>
      </c>
      <c r="Q26" s="45">
        <f t="shared" si="7"/>
        <v>0.78530522484573995</v>
      </c>
      <c r="R26" s="38">
        <f>'Ventas Semanales'!BQ25+'Ventas Semanales'!BV25+'Ventas Semanales'!CA25+'Ventas Semanales'!CF25</f>
        <v>143960.79</v>
      </c>
      <c r="S26" s="34">
        <f t="shared" si="31"/>
        <v>424684.33050000004</v>
      </c>
      <c r="T26" s="39">
        <v>2.95</v>
      </c>
      <c r="U26" s="35"/>
      <c r="V26" s="33">
        <f t="shared" si="9"/>
        <v>0</v>
      </c>
      <c r="W26" s="38">
        <f>'Ventas Semanales'!CK25+'Ventas Semanales'!CP25+'Ventas Semanales'!CU25+'Ventas Semanales'!CZ25</f>
        <v>70233.7</v>
      </c>
      <c r="X26" s="34">
        <f t="shared" si="32"/>
        <v>421402.19999999995</v>
      </c>
      <c r="Y26" s="39">
        <v>6</v>
      </c>
      <c r="Z26" s="35"/>
      <c r="AA26" s="33">
        <f t="shared" si="11"/>
        <v>0</v>
      </c>
      <c r="AB26" s="38">
        <f>'Ventas Semanales'!DE25+'Ventas Semanales'!DJ25+'Ventas Semanales'!DO25+'Ventas Semanales'!DT25+'Ventas Semanales'!DY25</f>
        <v>201230.7</v>
      </c>
      <c r="AC26" s="34">
        <f t="shared" si="33"/>
        <v>482953.68</v>
      </c>
      <c r="AD26" s="39">
        <v>2.4</v>
      </c>
      <c r="AE26" s="35"/>
      <c r="AF26" s="33">
        <f t="shared" si="13"/>
        <v>0</v>
      </c>
      <c r="AG26" s="38">
        <f>'Ventas Semanales'!ED25+'Ventas Semanales'!EI25+'Ventas Semanales'!EN25+'Ventas Semanales'!ES25</f>
        <v>183720.81</v>
      </c>
      <c r="AH26" s="34">
        <f t="shared" si="34"/>
        <v>312325.37699999998</v>
      </c>
      <c r="AI26" s="39">
        <v>1.7</v>
      </c>
      <c r="AJ26" s="35"/>
      <c r="AK26" s="33">
        <f t="shared" si="15"/>
        <v>0</v>
      </c>
      <c r="AL26" s="38">
        <f>'Ventas Semanales'!EX25+'Ventas Semanales'!FC25+'Ventas Semanales'!FH25+'Ventas Semanales'!FM25</f>
        <v>193623.41</v>
      </c>
      <c r="AM26" s="34">
        <f t="shared" si="35"/>
        <v>329159.79700000002</v>
      </c>
      <c r="AN26" s="39">
        <v>1.7</v>
      </c>
      <c r="AO26" s="35"/>
      <c r="AP26" s="7">
        <f t="shared" si="17"/>
        <v>0</v>
      </c>
      <c r="AQ26" s="38">
        <f>'Ventas Semanales'!FR25+'Ventas Semanales'!FW25+'Ventas Semanales'!GB25+'Ventas Semanales'!GG25+'Ventas Semanales'!GL25</f>
        <v>256497.95</v>
      </c>
      <c r="AR26" s="34">
        <f t="shared" si="36"/>
        <v>430916.55599999998</v>
      </c>
      <c r="AS26" s="39">
        <v>1.68</v>
      </c>
      <c r="AT26" s="35"/>
      <c r="AU26" s="46">
        <f t="shared" si="19"/>
        <v>0</v>
      </c>
      <c r="AV26" s="10">
        <f>'Ventas Semanales'!GQ25+'Ventas Semanales'!GV25+'Ventas Semanales'!HA25+'Ventas Semanales'!HF25</f>
        <v>150572.88</v>
      </c>
      <c r="AW26" s="34">
        <f t="shared" si="37"/>
        <v>346317.62400000001</v>
      </c>
      <c r="AX26" s="39">
        <v>2.2999999999999998</v>
      </c>
      <c r="AY26" s="3"/>
      <c r="AZ26" s="7">
        <f t="shared" si="21"/>
        <v>0</v>
      </c>
      <c r="BA26" s="6">
        <f>'Ventas Semanales'!HK25+'Ventas Semanales'!HP25+'Ventas Semanales'!HU25+'Ventas Semanales'!HZ25</f>
        <v>130474.95999999999</v>
      </c>
      <c r="BB26" s="34">
        <f t="shared" si="38"/>
        <v>404472.37599999999</v>
      </c>
      <c r="BC26" s="39">
        <v>3.1</v>
      </c>
      <c r="BD26" s="3">
        <f>'Ventas Semanales'!HN25+'Ventas Semanales'!HS25+'Ventas Semanales'!HX25+'Ventas Semanales'!IC25</f>
        <v>0</v>
      </c>
      <c r="BE26" s="7">
        <f t="shared" si="23"/>
        <v>0</v>
      </c>
      <c r="BF26" s="10">
        <f>'Ventas Semanales'!IE25+'Ventas Semanales'!IJ25+'Ventas Semanales'!IO25+'Ventas Semanales'!IT25+'Ventas Semanales'!IY25</f>
        <v>574734.25999999989</v>
      </c>
      <c r="BG26" s="34">
        <f t="shared" si="39"/>
        <v>804627.9639999998</v>
      </c>
      <c r="BH26" s="39">
        <v>1.4</v>
      </c>
      <c r="BI26" s="3">
        <f>'Ventas Semanales'!IH25+'Ventas Semanales'!IM25+'Ventas Semanales'!IR25+'Ventas Semanales'!IW25+'Ventas Semanales'!JB25</f>
        <v>0</v>
      </c>
      <c r="BJ26" s="7">
        <f t="shared" si="25"/>
        <v>0</v>
      </c>
      <c r="BK26" s="51">
        <f t="shared" si="26"/>
        <v>163507.33000000002</v>
      </c>
      <c r="BL26" s="51">
        <f t="shared" si="27"/>
        <v>156031.63040000002</v>
      </c>
      <c r="BM26" s="189">
        <f t="shared" si="28"/>
        <v>1.0479114368082638</v>
      </c>
      <c r="BN26" s="64">
        <f>'Ventas Semanales'!JD25</f>
        <v>624857.54999999993</v>
      </c>
      <c r="BO26" s="69">
        <f>'Ventas Semanales'!JE25</f>
        <v>522015.82</v>
      </c>
      <c r="BP26" s="68">
        <f t="shared" si="29"/>
        <v>-102841.72999999992</v>
      </c>
      <c r="BQ26" s="66">
        <f t="shared" si="0"/>
        <v>0.83541571995089137</v>
      </c>
      <c r="BR26" s="54">
        <f t="shared" si="1"/>
        <v>4501090.5313999997</v>
      </c>
      <c r="BS26" s="54">
        <f t="shared" si="30"/>
        <v>4532107.6939999992</v>
      </c>
    </row>
    <row r="27" spans="2:71">
      <c r="B27" s="186" t="s">
        <v>27</v>
      </c>
      <c r="C27" s="106">
        <f>'Ventas Semanales'!D26+'Ventas Semanales'!I26+'Ventas Semanales'!N26+'Ventas Semanales'!S26</f>
        <v>148383.13</v>
      </c>
      <c r="D27" s="1">
        <f t="shared" si="2"/>
        <v>100900.52840000001</v>
      </c>
      <c r="E27" s="39">
        <v>0.68</v>
      </c>
      <c r="F27" s="107">
        <f>'Ventas Semanales'!G26+'Ventas Semanales'!L26+'Ventas Semanales'!Q26+'Ventas Semanales'!V26</f>
        <v>284823.51</v>
      </c>
      <c r="G27" s="42">
        <f t="shared" si="3"/>
        <v>1.919514098401887</v>
      </c>
      <c r="H27" s="10">
        <f>'Ventas Semanales'!X26+'Ventas Semanales'!AC26+'Ventas Semanales'!AH26+'Ventas Semanales'!AM26</f>
        <v>141177.73000000001</v>
      </c>
      <c r="I27" s="1">
        <f t="shared" si="4"/>
        <v>98824.411000000007</v>
      </c>
      <c r="J27" s="2">
        <v>0.7</v>
      </c>
      <c r="K27" s="3">
        <f>'Ventas Semanales'!AA26+'Ventas Semanales'!AF26+'Ventas Semanales'!AK26+'Ventas Semanales'!AP26</f>
        <v>347028.67000000004</v>
      </c>
      <c r="L27" s="42">
        <f t="shared" si="5"/>
        <v>2.4580978175523862</v>
      </c>
      <c r="M27" s="38">
        <f>'Ventas Semanales'!AR26+'Ventas Semanales'!AW26+'Ventas Semanales'!BB26+'Ventas Semanales'!BG26+'Ventas Semanales'!BL26</f>
        <v>83293.47</v>
      </c>
      <c r="N27" s="34">
        <f>N17*1</f>
        <v>465993.48599999998</v>
      </c>
      <c r="O27" s="39">
        <v>1.05</v>
      </c>
      <c r="P27" s="35">
        <f>'Ventas Semanales'!AU26+'Ventas Semanales'!AZ26+'Ventas Semanales'!BE26+'Ventas Semanales'!BJ26+'Ventas Semanales'!BO26</f>
        <v>243758.36999999997</v>
      </c>
      <c r="Q27" s="45">
        <f t="shared" si="7"/>
        <v>2.9265003607125499</v>
      </c>
      <c r="R27" s="38">
        <f>'Ventas Semanales'!BQ26+'Ventas Semanales'!BV26+'Ventas Semanales'!CA26+'Ventas Semanales'!CF26</f>
        <v>0</v>
      </c>
      <c r="S27" s="34">
        <f>S17*0.9</f>
        <v>887759.65125000011</v>
      </c>
      <c r="T27" s="39">
        <v>2.95</v>
      </c>
      <c r="U27" s="35"/>
      <c r="V27" s="33" t="e">
        <f t="shared" si="9"/>
        <v>#DIV/0!</v>
      </c>
      <c r="W27" s="38">
        <f>'Ventas Semanales'!CK26+'Ventas Semanales'!CP26+'Ventas Semanales'!CU26+'Ventas Semanales'!CZ26</f>
        <v>0</v>
      </c>
      <c r="X27" s="34">
        <f>X17*0.9</f>
        <v>1445348.8260000001</v>
      </c>
      <c r="Y27" s="39">
        <v>6</v>
      </c>
      <c r="Z27" s="35"/>
      <c r="AA27" s="33" t="e">
        <f t="shared" si="11"/>
        <v>#DIV/0!</v>
      </c>
      <c r="AB27" s="38">
        <f>'Ventas Semanales'!DE26+'Ventas Semanales'!DJ26+'Ventas Semanales'!DO26+'Ventas Semanales'!DT26+'Ventas Semanales'!DY26</f>
        <v>0</v>
      </c>
      <c r="AC27" s="34">
        <f>AC17*0.9</f>
        <v>1176739.2071999998</v>
      </c>
      <c r="AD27" s="39">
        <v>2.4</v>
      </c>
      <c r="AE27" s="35"/>
      <c r="AF27" s="33" t="e">
        <f t="shared" si="13"/>
        <v>#DIV/0!</v>
      </c>
      <c r="AG27" s="38">
        <f>'Ventas Semanales'!ED26+'Ventas Semanales'!EI26+'Ventas Semanales'!EN26+'Ventas Semanales'!ES26</f>
        <v>23435.3</v>
      </c>
      <c r="AH27" s="34">
        <f>AH17*0.9</f>
        <v>756970.40700000001</v>
      </c>
      <c r="AI27" s="39">
        <v>1.7</v>
      </c>
      <c r="AJ27" s="35"/>
      <c r="AK27" s="33">
        <f t="shared" si="15"/>
        <v>0</v>
      </c>
      <c r="AL27" s="38">
        <f>'Ventas Semanales'!EX26+'Ventas Semanales'!FC26+'Ventas Semanales'!FH26+'Ventas Semanales'!FM26</f>
        <v>423298.67000000004</v>
      </c>
      <c r="AM27" s="34">
        <f>AM17*0.9</f>
        <v>635367.32280000008</v>
      </c>
      <c r="AN27" s="39">
        <v>1.7</v>
      </c>
      <c r="AO27" s="35"/>
      <c r="AP27" s="7">
        <f t="shared" si="17"/>
        <v>0</v>
      </c>
      <c r="AQ27" s="38">
        <f>'Ventas Semanales'!FR26+'Ventas Semanales'!FW26+'Ventas Semanales'!GB26+'Ventas Semanales'!GG26+'Ventas Semanales'!GL26</f>
        <v>475481.05000000005</v>
      </c>
      <c r="AR27" s="34">
        <f>AR17*0.9</f>
        <v>885629.18807999988</v>
      </c>
      <c r="AS27" s="39">
        <v>1.68</v>
      </c>
      <c r="AT27" s="35"/>
      <c r="AU27" s="46">
        <f t="shared" si="19"/>
        <v>0</v>
      </c>
      <c r="AV27" s="10">
        <f>'Ventas Semanales'!GQ26+'Ventas Semanales'!GV26+'Ventas Semanales'!HA26+'Ventas Semanales'!HF26</f>
        <v>245281.37999999998</v>
      </c>
      <c r="AW27" s="34">
        <f>AW17*0.9</f>
        <v>832883.17139999999</v>
      </c>
      <c r="AX27" s="39">
        <v>2.2999999999999998</v>
      </c>
      <c r="AY27" s="3"/>
      <c r="AZ27" s="7">
        <f t="shared" si="21"/>
        <v>0</v>
      </c>
      <c r="BA27" s="6">
        <f>'Ventas Semanales'!HK26+'Ventas Semanales'!HP26+'Ventas Semanales'!HU26+'Ventas Semanales'!HZ26</f>
        <v>93823</v>
      </c>
      <c r="BB27" s="34">
        <f>BB17*0.9</f>
        <v>1660023.6345000004</v>
      </c>
      <c r="BC27" s="39">
        <v>3.1</v>
      </c>
      <c r="BD27" s="3">
        <f>'Ventas Semanales'!HN26+'Ventas Semanales'!HS26+'Ventas Semanales'!HX26+'Ventas Semanales'!IC26</f>
        <v>0</v>
      </c>
      <c r="BE27" s="7">
        <f t="shared" si="23"/>
        <v>0</v>
      </c>
      <c r="BF27" s="10">
        <f>'Ventas Semanales'!IE26+'Ventas Semanales'!IJ26+'Ventas Semanales'!IO26+'Ventas Semanales'!IT26+'Ventas Semanales'!IY26</f>
        <v>1371389.74</v>
      </c>
      <c r="BG27" s="34">
        <f>BG17*0.9</f>
        <v>2790603.5975999995</v>
      </c>
      <c r="BH27" s="39">
        <v>1.4</v>
      </c>
      <c r="BI27" s="3">
        <f>'Ventas Semanales'!IH26+'Ventas Semanales'!IM26+'Ventas Semanales'!IR26+'Ventas Semanales'!IW26+'Ventas Semanales'!JB26</f>
        <v>0</v>
      </c>
      <c r="BJ27" s="7">
        <f t="shared" si="25"/>
        <v>0</v>
      </c>
      <c r="BK27" s="51">
        <f t="shared" si="26"/>
        <v>284823.51</v>
      </c>
      <c r="BL27" s="51">
        <f t="shared" si="27"/>
        <v>100900.52840000001</v>
      </c>
      <c r="BM27" s="189">
        <f t="shared" si="28"/>
        <v>2.8228148505910102</v>
      </c>
      <c r="BN27" s="64">
        <f>'Ventas Semanales'!JD26</f>
        <v>372854.33000000007</v>
      </c>
      <c r="BO27" s="69">
        <f>'Ventas Semanales'!JE26</f>
        <v>875610.55000000016</v>
      </c>
      <c r="BP27" s="68">
        <f t="shared" si="29"/>
        <v>502756.22000000009</v>
      </c>
      <c r="BQ27" s="66">
        <f t="shared" si="0"/>
        <v>2.3483985019028744</v>
      </c>
      <c r="BR27" s="54">
        <f t="shared" si="1"/>
        <v>11737043.431230001</v>
      </c>
      <c r="BS27" s="54">
        <f t="shared" si="30"/>
        <v>12169170.67183</v>
      </c>
    </row>
    <row r="28" spans="2:71">
      <c r="B28" s="185" t="str">
        <f>"E1"</f>
        <v>E1</v>
      </c>
      <c r="C28" s="106">
        <f>'Ventas Semanales'!D27+'Ventas Semanales'!I27+'Ventas Semanales'!N27+'Ventas Semanales'!S27</f>
        <v>476250.68</v>
      </c>
      <c r="D28" s="1">
        <f t="shared" si="2"/>
        <v>323850.46240000002</v>
      </c>
      <c r="E28" s="39">
        <v>0.68</v>
      </c>
      <c r="F28" s="107">
        <f>'Ventas Semanales'!G27+'Ventas Semanales'!L27+'Ventas Semanales'!Q27+'Ventas Semanales'!V27</f>
        <v>456212.41</v>
      </c>
      <c r="G28" s="42">
        <f t="shared" si="3"/>
        <v>0.9579249524641098</v>
      </c>
      <c r="H28" s="10">
        <f>'Ventas Semanales'!X27+'Ventas Semanales'!AC27+'Ventas Semanales'!AH27+'Ventas Semanales'!AM27</f>
        <v>501078.38</v>
      </c>
      <c r="I28" s="1">
        <f t="shared" si="4"/>
        <v>350754.86599999998</v>
      </c>
      <c r="J28" s="2">
        <v>0.7</v>
      </c>
      <c r="K28" s="3">
        <f>'Ventas Semanales'!AA27+'Ventas Semanales'!AF27+'Ventas Semanales'!AK27+'Ventas Semanales'!AP27</f>
        <v>468972.16999999993</v>
      </c>
      <c r="L28" s="42">
        <f t="shared" si="5"/>
        <v>0.93592577273040578</v>
      </c>
      <c r="M28" s="38">
        <f>'Ventas Semanales'!AR27+'Ventas Semanales'!AW27+'Ventas Semanales'!BB27+'Ventas Semanales'!BG27+'Ventas Semanales'!BL27</f>
        <v>607533.61</v>
      </c>
      <c r="N28" s="34">
        <f t="shared" si="6"/>
        <v>637910.2905</v>
      </c>
      <c r="O28" s="39">
        <v>1.05</v>
      </c>
      <c r="P28" s="35">
        <f>'Ventas Semanales'!AU27+'Ventas Semanales'!AZ27+'Ventas Semanales'!BE27+'Ventas Semanales'!BJ27+'Ventas Semanales'!BO27</f>
        <v>364091.08999999997</v>
      </c>
      <c r="Q28" s="45">
        <f t="shared" si="7"/>
        <v>0.59929374113145772</v>
      </c>
      <c r="R28" s="38">
        <f>'Ventas Semanales'!BQ27+'Ventas Semanales'!BV27+'Ventas Semanales'!CA27+'Ventas Semanales'!CF27</f>
        <v>269029.3</v>
      </c>
      <c r="S28" s="34">
        <f t="shared" ref="S28" si="40">R28*T28</f>
        <v>793636.43500000006</v>
      </c>
      <c r="T28" s="39">
        <v>2.95</v>
      </c>
      <c r="U28" s="35"/>
      <c r="V28" s="33">
        <f t="shared" si="9"/>
        <v>0</v>
      </c>
      <c r="W28" s="38">
        <f>'Ventas Semanales'!CK27+'Ventas Semanales'!CP27+'Ventas Semanales'!CU27+'Ventas Semanales'!CZ27</f>
        <v>179871.25</v>
      </c>
      <c r="X28" s="34">
        <f t="shared" ref="X28" si="41">W28*Y28</f>
        <v>1079227.5</v>
      </c>
      <c r="Y28" s="39">
        <v>6</v>
      </c>
      <c r="Z28" s="35"/>
      <c r="AA28" s="33">
        <f t="shared" si="11"/>
        <v>0</v>
      </c>
      <c r="AB28" s="38">
        <f>'Ventas Semanales'!DE27+'Ventas Semanales'!DJ27+'Ventas Semanales'!DO27+'Ventas Semanales'!DT27+'Ventas Semanales'!DY27</f>
        <v>378893.67000000004</v>
      </c>
      <c r="AC28" s="34">
        <f t="shared" ref="AC28" si="42">AB28*AD28</f>
        <v>909344.80800000008</v>
      </c>
      <c r="AD28" s="39">
        <v>2.4</v>
      </c>
      <c r="AE28" s="35"/>
      <c r="AF28" s="33">
        <f t="shared" si="13"/>
        <v>0</v>
      </c>
      <c r="AG28" s="38">
        <f>'Ventas Semanales'!ED27+'Ventas Semanales'!EI27+'Ventas Semanales'!EN27+'Ventas Semanales'!ES27</f>
        <v>398764.67</v>
      </c>
      <c r="AH28" s="34">
        <f t="shared" ref="AH28" si="43">AG28*AI28</f>
        <v>677899.9389999999</v>
      </c>
      <c r="AI28" s="39">
        <v>1.7</v>
      </c>
      <c r="AJ28" s="35"/>
      <c r="AK28" s="33">
        <f t="shared" si="15"/>
        <v>0</v>
      </c>
      <c r="AL28" s="38">
        <f>'Ventas Semanales'!EX27+'Ventas Semanales'!FC27+'Ventas Semanales'!FH27+'Ventas Semanales'!FM27</f>
        <v>365264.18000000005</v>
      </c>
      <c r="AM28" s="34">
        <f t="shared" ref="AM28" si="44">AL28*AN28</f>
        <v>620949.10600000003</v>
      </c>
      <c r="AN28" s="39">
        <v>1.7</v>
      </c>
      <c r="AO28" s="35"/>
      <c r="AP28" s="7">
        <f t="shared" si="17"/>
        <v>0</v>
      </c>
      <c r="AQ28" s="38">
        <f>'Ventas Semanales'!FR27+'Ventas Semanales'!FW27+'Ventas Semanales'!GB27+'Ventas Semanales'!GG27+'Ventas Semanales'!GL27</f>
        <v>504082.5</v>
      </c>
      <c r="AR28" s="34">
        <f t="shared" ref="AR28" si="45">AQ28*AS28</f>
        <v>846858.6</v>
      </c>
      <c r="AS28" s="39">
        <v>1.68</v>
      </c>
      <c r="AT28" s="35"/>
      <c r="AU28" s="46">
        <f t="shared" si="19"/>
        <v>0</v>
      </c>
      <c r="AV28" s="10">
        <f>'Ventas Semanales'!GQ27+'Ventas Semanales'!GV27+'Ventas Semanales'!HA27+'Ventas Semanales'!HF27</f>
        <v>322366.40999999997</v>
      </c>
      <c r="AW28" s="34">
        <f t="shared" ref="AW28" si="46">AV28*AX28</f>
        <v>741442.7429999999</v>
      </c>
      <c r="AX28" s="39">
        <v>2.2999999999999998</v>
      </c>
      <c r="AY28" s="3"/>
      <c r="AZ28" s="7">
        <f t="shared" si="21"/>
        <v>0</v>
      </c>
      <c r="BA28" s="6">
        <f>'Ventas Semanales'!HK27+'Ventas Semanales'!HP27+'Ventas Semanales'!HU27+'Ventas Semanales'!HZ27</f>
        <v>178282.3</v>
      </c>
      <c r="BB28" s="34">
        <f t="shared" ref="BB28" si="47">BA28*BC28</f>
        <v>552675.13</v>
      </c>
      <c r="BC28" s="39">
        <v>3.1</v>
      </c>
      <c r="BD28" s="3">
        <f>'Ventas Semanales'!HN27+'Ventas Semanales'!HS27+'Ventas Semanales'!HX27+'Ventas Semanales'!IC27</f>
        <v>0</v>
      </c>
      <c r="BE28" s="7">
        <f t="shared" si="23"/>
        <v>0</v>
      </c>
      <c r="BF28" s="10">
        <f>'Ventas Semanales'!IE27+'Ventas Semanales'!IJ27+'Ventas Semanales'!IO27+'Ventas Semanales'!IT27+'Ventas Semanales'!IY27</f>
        <v>1241489.6400000001</v>
      </c>
      <c r="BG28" s="34">
        <f t="shared" ref="BG28" si="48">BF28*BH28</f>
        <v>1738085.496</v>
      </c>
      <c r="BH28" s="39">
        <v>1.4</v>
      </c>
      <c r="BI28" s="3">
        <f>'Ventas Semanales'!IH27+'Ventas Semanales'!IM27+'Ventas Semanales'!IR27+'Ventas Semanales'!IW27+'Ventas Semanales'!JB27</f>
        <v>0</v>
      </c>
      <c r="BJ28" s="7">
        <f t="shared" si="25"/>
        <v>0</v>
      </c>
      <c r="BK28" s="51">
        <f t="shared" si="26"/>
        <v>456212.41</v>
      </c>
      <c r="BL28" s="51">
        <f t="shared" si="27"/>
        <v>323850.46240000002</v>
      </c>
      <c r="BM28" s="189">
        <f t="shared" si="28"/>
        <v>1.4087131653883966</v>
      </c>
      <c r="BN28" s="64">
        <f>'Ventas Semanales'!JD27</f>
        <v>1384734.7599999998</v>
      </c>
      <c r="BO28" s="69">
        <f>'Ventas Semanales'!JE27</f>
        <v>1289275.67</v>
      </c>
      <c r="BP28" s="68">
        <f t="shared" si="29"/>
        <v>-95459.089999999851</v>
      </c>
      <c r="BQ28" s="66">
        <f t="shared" si="0"/>
        <v>0.93106326730759625</v>
      </c>
      <c r="BR28" s="54">
        <f t="shared" si="1"/>
        <v>9272635.3758999985</v>
      </c>
      <c r="BS28" s="54">
        <f t="shared" si="30"/>
        <v>9523214.6274999995</v>
      </c>
    </row>
    <row r="29" spans="2:71">
      <c r="B29" s="186" t="str">
        <f>"E2"</f>
        <v>E2</v>
      </c>
      <c r="C29" s="106">
        <f>'Ventas Semanales'!D28+'Ventas Semanales'!I28+'Ventas Semanales'!N28+'Ventas Semanales'!S28</f>
        <v>388493.69000000006</v>
      </c>
      <c r="D29" s="1">
        <f t="shared" si="2"/>
        <v>264175.70920000004</v>
      </c>
      <c r="E29" s="39">
        <v>0.68</v>
      </c>
      <c r="F29" s="107">
        <f>'Ventas Semanales'!G28+'Ventas Semanales'!L28+'Ventas Semanales'!Q28+'Ventas Semanales'!V28</f>
        <v>0</v>
      </c>
      <c r="G29" s="42">
        <f t="shared" si="3"/>
        <v>0</v>
      </c>
      <c r="H29" s="10">
        <f>'Ventas Semanales'!X28+'Ventas Semanales'!AC28+'Ventas Semanales'!AH28+'Ventas Semanales'!AM28</f>
        <v>529409.03</v>
      </c>
      <c r="I29" s="34">
        <f>H29*(J29+30%)</f>
        <v>529409.03</v>
      </c>
      <c r="J29" s="2">
        <v>0.7</v>
      </c>
      <c r="K29" s="3">
        <f>'Ventas Semanales'!AA28+'Ventas Semanales'!AF28+'Ventas Semanales'!AK28+'Ventas Semanales'!AP28</f>
        <v>115075.13</v>
      </c>
      <c r="L29" s="42">
        <f t="shared" si="5"/>
        <v>0.21736525725675665</v>
      </c>
      <c r="M29" s="38">
        <f>'Ventas Semanales'!AR28+'Ventas Semanales'!AW28+'Ventas Semanales'!BB28+'Ventas Semanales'!BG28+'Ventas Semanales'!BL28</f>
        <v>353979.14</v>
      </c>
      <c r="N29" s="34">
        <f>M29*(O29+30%)</f>
        <v>477871.83900000004</v>
      </c>
      <c r="O29" s="39">
        <v>1.05</v>
      </c>
      <c r="P29" s="35">
        <f>'Ventas Semanales'!AU28+'Ventas Semanales'!AZ28+'Ventas Semanales'!BE28+'Ventas Semanales'!BJ28+'Ventas Semanales'!BO28</f>
        <v>656839</v>
      </c>
      <c r="Q29" s="45">
        <f t="shared" si="7"/>
        <v>1.8555867444618346</v>
      </c>
      <c r="R29" s="38">
        <f>'Ventas Semanales'!BQ28+'Ventas Semanales'!BV28+'Ventas Semanales'!CA28+'Ventas Semanales'!CF28</f>
        <v>0</v>
      </c>
      <c r="S29" s="34">
        <f>R29*(T29+30%)</f>
        <v>0</v>
      </c>
      <c r="T29" s="39">
        <v>2.95</v>
      </c>
      <c r="U29" s="35"/>
      <c r="V29" s="33" t="e">
        <f t="shared" si="9"/>
        <v>#DIV/0!</v>
      </c>
      <c r="W29" s="38">
        <f>'Ventas Semanales'!CK28+'Ventas Semanales'!CP28+'Ventas Semanales'!CU28+'Ventas Semanales'!CZ28</f>
        <v>0</v>
      </c>
      <c r="X29" s="34">
        <f>W29*(Y29+30%)</f>
        <v>0</v>
      </c>
      <c r="Y29" s="39">
        <v>6</v>
      </c>
      <c r="Z29" s="35"/>
      <c r="AA29" s="33" t="e">
        <f t="shared" si="11"/>
        <v>#DIV/0!</v>
      </c>
      <c r="AB29" s="38">
        <f>'Ventas Semanales'!DE28+'Ventas Semanales'!DJ28+'Ventas Semanales'!DO28+'Ventas Semanales'!DT28+'Ventas Semanales'!DY28</f>
        <v>0</v>
      </c>
      <c r="AC29" s="34">
        <f>AB29*(AD29+30%)</f>
        <v>0</v>
      </c>
      <c r="AD29" s="39">
        <v>2.4</v>
      </c>
      <c r="AE29" s="35"/>
      <c r="AF29" s="33" t="e">
        <f t="shared" si="13"/>
        <v>#DIV/0!</v>
      </c>
      <c r="AG29" s="38">
        <f>'Ventas Semanales'!ED28+'Ventas Semanales'!EI28+'Ventas Semanales'!EN28+'Ventas Semanales'!ES28</f>
        <v>0</v>
      </c>
      <c r="AH29" s="34">
        <f>AG29*(AI29+30%)</f>
        <v>0</v>
      </c>
      <c r="AI29" s="39">
        <v>1.7</v>
      </c>
      <c r="AJ29" s="35"/>
      <c r="AK29" s="33" t="e">
        <f t="shared" si="15"/>
        <v>#DIV/0!</v>
      </c>
      <c r="AL29" s="38">
        <f>'Ventas Semanales'!EX28+'Ventas Semanales'!FC28+'Ventas Semanales'!FH28+'Ventas Semanales'!FM28</f>
        <v>0</v>
      </c>
      <c r="AM29" s="34">
        <f>AL29*(AN29+30%)</f>
        <v>0</v>
      </c>
      <c r="AN29" s="39">
        <v>1.7</v>
      </c>
      <c r="AO29" s="35"/>
      <c r="AP29" s="7" t="e">
        <f t="shared" si="17"/>
        <v>#DIV/0!</v>
      </c>
      <c r="AQ29" s="38">
        <f>'Ventas Semanales'!FR28+'Ventas Semanales'!FW28+'Ventas Semanales'!GB28+'Ventas Semanales'!GG28+'Ventas Semanales'!GL28</f>
        <v>0</v>
      </c>
      <c r="AR29" s="34">
        <f>AQ29*(AS29+30%)</f>
        <v>0</v>
      </c>
      <c r="AS29" s="39">
        <v>1.68</v>
      </c>
      <c r="AT29" s="35"/>
      <c r="AU29" s="46" t="e">
        <f t="shared" si="19"/>
        <v>#DIV/0!</v>
      </c>
      <c r="AV29" s="10">
        <f>'Ventas Semanales'!GQ28+'Ventas Semanales'!GV28+'Ventas Semanales'!HA28+'Ventas Semanales'!HF28</f>
        <v>0</v>
      </c>
      <c r="AW29" s="34">
        <f>AV29*(AX29+30%)</f>
        <v>0</v>
      </c>
      <c r="AX29" s="39">
        <v>2.2999999999999998</v>
      </c>
      <c r="AY29" s="3"/>
      <c r="AZ29" s="7" t="e">
        <f t="shared" si="21"/>
        <v>#DIV/0!</v>
      </c>
      <c r="BA29" s="6">
        <f>'Ventas Semanales'!HK28+'Ventas Semanales'!HP28+'Ventas Semanales'!HU28+'Ventas Semanales'!HZ28</f>
        <v>0</v>
      </c>
      <c r="BB29" s="34">
        <f>BA29*(BC29+30%)</f>
        <v>0</v>
      </c>
      <c r="BC29" s="39">
        <v>3.1</v>
      </c>
      <c r="BD29" s="3">
        <f>'Ventas Semanales'!HN28+'Ventas Semanales'!HS28+'Ventas Semanales'!HX28+'Ventas Semanales'!IC28</f>
        <v>0</v>
      </c>
      <c r="BE29" s="7" t="e">
        <f t="shared" si="23"/>
        <v>#DIV/0!</v>
      </c>
      <c r="BF29" s="10">
        <f>'Ventas Semanales'!IE28+'Ventas Semanales'!IJ28+'Ventas Semanales'!IO28+'Ventas Semanales'!IT28+'Ventas Semanales'!IY28</f>
        <v>0</v>
      </c>
      <c r="BG29" s="34">
        <f>BF29*(BH29+30%)</f>
        <v>0</v>
      </c>
      <c r="BH29" s="39">
        <v>1.4</v>
      </c>
      <c r="BI29" s="3">
        <f>'Ventas Semanales'!IH28+'Ventas Semanales'!IM28+'Ventas Semanales'!IR28+'Ventas Semanales'!IW28+'Ventas Semanales'!JB28</f>
        <v>0</v>
      </c>
      <c r="BJ29" s="7" t="e">
        <f t="shared" si="25"/>
        <v>#DIV/0!</v>
      </c>
      <c r="BK29" s="51">
        <f t="shared" si="26"/>
        <v>0</v>
      </c>
      <c r="BL29" s="51">
        <f t="shared" si="27"/>
        <v>264175.70920000004</v>
      </c>
      <c r="BM29" s="189">
        <f t="shared" si="28"/>
        <v>0</v>
      </c>
      <c r="BN29" s="64">
        <f>'Ventas Semanales'!JD28</f>
        <v>1252527.1000000003</v>
      </c>
      <c r="BO29" s="69">
        <f>'Ventas Semanales'!JE28</f>
        <v>771914.13</v>
      </c>
      <c r="BP29" s="68">
        <f t="shared" si="29"/>
        <v>-480612.97000000032</v>
      </c>
      <c r="BQ29" s="66">
        <f t="shared" si="0"/>
        <v>0.61628537218875323</v>
      </c>
      <c r="BR29" s="54">
        <f t="shared" si="1"/>
        <v>1271456.5782000001</v>
      </c>
      <c r="BS29" s="54">
        <f t="shared" si="30"/>
        <v>592946.96900000004</v>
      </c>
    </row>
    <row r="30" spans="2:71">
      <c r="B30" s="185" t="str">
        <f>"E3"</f>
        <v>E3</v>
      </c>
      <c r="C30" s="106">
        <f>'Ventas Semanales'!D29+'Ventas Semanales'!I29+'Ventas Semanales'!N29+'Ventas Semanales'!S29</f>
        <v>395986.89</v>
      </c>
      <c r="D30" s="1">
        <f t="shared" si="2"/>
        <v>269271.08520000003</v>
      </c>
      <c r="E30" s="39">
        <v>0.68</v>
      </c>
      <c r="F30" s="107">
        <f>'Ventas Semanales'!G29+'Ventas Semanales'!L29+'Ventas Semanales'!Q29+'Ventas Semanales'!V29</f>
        <v>340407.68</v>
      </c>
      <c r="G30" s="42">
        <f t="shared" si="3"/>
        <v>0.85964381295552483</v>
      </c>
      <c r="H30" s="10">
        <f>'Ventas Semanales'!X29+'Ventas Semanales'!AC29+'Ventas Semanales'!AH29+'Ventas Semanales'!AM29</f>
        <v>405068.38</v>
      </c>
      <c r="I30" s="1">
        <f t="shared" si="4"/>
        <v>283547.86599999998</v>
      </c>
      <c r="J30" s="2">
        <v>0.7</v>
      </c>
      <c r="K30" s="3">
        <f>'Ventas Semanales'!AA29+'Ventas Semanales'!AF29+'Ventas Semanales'!AK29+'Ventas Semanales'!AP29</f>
        <v>326258.48</v>
      </c>
      <c r="L30" s="42">
        <f t="shared" si="5"/>
        <v>0.80544050365027253</v>
      </c>
      <c r="M30" s="38">
        <f>'Ventas Semanales'!AR29+'Ventas Semanales'!AW29+'Ventas Semanales'!BB29+'Ventas Semanales'!BG29+'Ventas Semanales'!BL29</f>
        <v>390678.94000000006</v>
      </c>
      <c r="N30" s="358">
        <f>M30*(O30+30%)</f>
        <v>527416.56900000013</v>
      </c>
      <c r="O30" s="39">
        <v>1.05</v>
      </c>
      <c r="P30" s="35">
        <f>'Ventas Semanales'!AU29+'Ventas Semanales'!AZ29+'Ventas Semanales'!BE29+'Ventas Semanales'!BJ29+'Ventas Semanales'!BO29</f>
        <v>308281</v>
      </c>
      <c r="Q30" s="45">
        <f t="shared" si="7"/>
        <v>0.78909039734775555</v>
      </c>
      <c r="R30" s="38">
        <f>'Ventas Semanales'!BQ29+'Ventas Semanales'!BV29+'Ventas Semanales'!CA29+'Ventas Semanales'!CF29</f>
        <v>115848.21999999999</v>
      </c>
      <c r="S30" s="34">
        <f>R30*(T30+30%)</f>
        <v>376506.71499999997</v>
      </c>
      <c r="T30" s="39">
        <v>2.95</v>
      </c>
      <c r="U30" s="35"/>
      <c r="V30" s="33">
        <f t="shared" si="9"/>
        <v>0</v>
      </c>
      <c r="W30" s="38">
        <f>'Ventas Semanales'!CK29+'Ventas Semanales'!CP29+'Ventas Semanales'!CU29+'Ventas Semanales'!CZ29</f>
        <v>0</v>
      </c>
      <c r="X30" s="34">
        <f>W30*(Y30+30%)</f>
        <v>0</v>
      </c>
      <c r="Y30" s="39">
        <v>6</v>
      </c>
      <c r="Z30" s="35"/>
      <c r="AA30" s="33" t="e">
        <f t="shared" si="11"/>
        <v>#DIV/0!</v>
      </c>
      <c r="AB30" s="38">
        <f>'Ventas Semanales'!DE29+'Ventas Semanales'!DJ29+'Ventas Semanales'!DO29+'Ventas Semanales'!DT29+'Ventas Semanales'!DY29</f>
        <v>276345.12</v>
      </c>
      <c r="AC30" s="34">
        <f>AB30*(AD30+30%)</f>
        <v>746131.82399999991</v>
      </c>
      <c r="AD30" s="39">
        <v>2.4</v>
      </c>
      <c r="AE30" s="35"/>
      <c r="AF30" s="33">
        <f t="shared" si="13"/>
        <v>0</v>
      </c>
      <c r="AG30" s="38">
        <f>'Ventas Semanales'!ED29+'Ventas Semanales'!EI29+'Ventas Semanales'!EN29+'Ventas Semanales'!ES29</f>
        <v>425001.16000000003</v>
      </c>
      <c r="AH30" s="34">
        <f>AG30*(AI30+30%)</f>
        <v>850002.32000000007</v>
      </c>
      <c r="AI30" s="39">
        <v>1.7</v>
      </c>
      <c r="AJ30" s="35"/>
      <c r="AK30" s="33">
        <f t="shared" si="15"/>
        <v>0</v>
      </c>
      <c r="AL30" s="38">
        <f>'Ventas Semanales'!EX29+'Ventas Semanales'!FC29+'Ventas Semanales'!FH29+'Ventas Semanales'!FM29</f>
        <v>366471.1</v>
      </c>
      <c r="AM30" s="34">
        <f>AL30*(AN30+30%)</f>
        <v>732942.2</v>
      </c>
      <c r="AN30" s="39">
        <v>1.7</v>
      </c>
      <c r="AO30" s="35"/>
      <c r="AP30" s="7">
        <f t="shared" si="17"/>
        <v>0</v>
      </c>
      <c r="AQ30" s="38">
        <f>'Ventas Semanales'!FR29+'Ventas Semanales'!FW29+'Ventas Semanales'!GB29+'Ventas Semanales'!GG29+'Ventas Semanales'!GL29</f>
        <v>487036.06999999995</v>
      </c>
      <c r="AR30" s="34">
        <f>AQ30*(AS30+30%)</f>
        <v>964331.41859999986</v>
      </c>
      <c r="AS30" s="39">
        <v>1.68</v>
      </c>
      <c r="AT30" s="35"/>
      <c r="AU30" s="46">
        <f t="shared" si="19"/>
        <v>0</v>
      </c>
      <c r="AV30" s="10">
        <f>'Ventas Semanales'!GQ29+'Ventas Semanales'!GV29+'Ventas Semanales'!HA29+'Ventas Semanales'!HF29</f>
        <v>239716.60000000003</v>
      </c>
      <c r="AW30" s="34">
        <f>AV30*(AX30+30%)</f>
        <v>623263.16</v>
      </c>
      <c r="AX30" s="39">
        <v>2.2999999999999998</v>
      </c>
      <c r="AY30" s="3"/>
      <c r="AZ30" s="7">
        <f t="shared" si="21"/>
        <v>0</v>
      </c>
      <c r="BA30" s="6">
        <f>'Ventas Semanales'!HK29+'Ventas Semanales'!HP29+'Ventas Semanales'!HU29+'Ventas Semanales'!HZ29</f>
        <v>88672.860000000015</v>
      </c>
      <c r="BB30" s="34">
        <f>BA30*(BC30+30%)</f>
        <v>301487.72400000005</v>
      </c>
      <c r="BC30" s="39">
        <v>3.1</v>
      </c>
      <c r="BD30" s="3">
        <f>'Ventas Semanales'!HN29+'Ventas Semanales'!HS29+'Ventas Semanales'!HX29+'Ventas Semanales'!IC29</f>
        <v>0</v>
      </c>
      <c r="BE30" s="7">
        <f t="shared" si="23"/>
        <v>0</v>
      </c>
      <c r="BF30" s="10">
        <f>'Ventas Semanales'!IE29+'Ventas Semanales'!IJ29+'Ventas Semanales'!IO29+'Ventas Semanales'!IT29+'Ventas Semanales'!IY29</f>
        <v>969824.7300000001</v>
      </c>
      <c r="BG30" s="34">
        <f>BF30*(BH30+30%)</f>
        <v>1648702.0410000002</v>
      </c>
      <c r="BH30" s="39">
        <v>1.4</v>
      </c>
      <c r="BI30" s="3">
        <f>'Ventas Semanales'!IH29+'Ventas Semanales'!IM29+'Ventas Semanales'!IR29+'Ventas Semanales'!IW29+'Ventas Semanales'!JB29</f>
        <v>0</v>
      </c>
      <c r="BJ30" s="7">
        <f t="shared" si="25"/>
        <v>0</v>
      </c>
      <c r="BK30" s="51">
        <f t="shared" si="26"/>
        <v>340407.68</v>
      </c>
      <c r="BL30" s="51">
        <f t="shared" si="27"/>
        <v>269271.08520000003</v>
      </c>
      <c r="BM30" s="189">
        <f t="shared" si="28"/>
        <v>1.2641820778757717</v>
      </c>
      <c r="BN30" s="64">
        <f>'Ventas Semanales'!JD29</f>
        <v>1076467.5500000003</v>
      </c>
      <c r="BO30" s="69">
        <f>'Ventas Semanales'!JE29</f>
        <v>974947.16</v>
      </c>
      <c r="BP30" s="68">
        <f t="shared" si="29"/>
        <v>-101520.39000000025</v>
      </c>
      <c r="BQ30" s="66">
        <f t="shared" si="0"/>
        <v>0.90569117480596584</v>
      </c>
      <c r="BR30" s="54">
        <f t="shared" si="1"/>
        <v>7323602.9228000008</v>
      </c>
      <c r="BS30" s="54">
        <f t="shared" si="30"/>
        <v>7437450.1316000009</v>
      </c>
    </row>
    <row r="31" spans="2:71">
      <c r="B31" s="185" t="s">
        <v>228</v>
      </c>
      <c r="C31" s="106">
        <f>'Ventas Semanales'!D30+'Ventas Semanales'!I30+'Ventas Semanales'!N30+'Ventas Semanales'!S30</f>
        <v>530714.13</v>
      </c>
      <c r="D31" s="1">
        <f t="shared" si="2"/>
        <v>360885.60840000003</v>
      </c>
      <c r="E31" s="39">
        <v>0.68</v>
      </c>
      <c r="F31" s="107">
        <f>'Ventas Semanales'!G30+'Ventas Semanales'!L30+'Ventas Semanales'!Q30+'Ventas Semanales'!V30</f>
        <v>499436.44</v>
      </c>
      <c r="G31" s="42">
        <f t="shared" si="3"/>
        <v>0.9410649006085442</v>
      </c>
      <c r="H31" s="10">
        <f>'Ventas Semanales'!X30+'Ventas Semanales'!AC30+'Ventas Semanales'!AH30+'Ventas Semanales'!AM30</f>
        <v>622764.49000000011</v>
      </c>
      <c r="I31" s="1">
        <f t="shared" si="4"/>
        <v>435935.14300000004</v>
      </c>
      <c r="J31" s="2">
        <v>0.7</v>
      </c>
      <c r="K31" s="3">
        <f>'Ventas Semanales'!AA30+'Ventas Semanales'!AF30+'Ventas Semanales'!AK30+'Ventas Semanales'!AP30</f>
        <v>525442.61</v>
      </c>
      <c r="L31" s="42">
        <f t="shared" si="5"/>
        <v>0.84372602875928249</v>
      </c>
      <c r="M31" s="38">
        <f>'Ventas Semanales'!AR30+'Ventas Semanales'!AW30+'Ventas Semanales'!BB30+'Ventas Semanales'!BG30+'Ventas Semanales'!BL30</f>
        <v>474764.62</v>
      </c>
      <c r="N31" s="34">
        <f t="shared" si="6"/>
        <v>498502.85100000002</v>
      </c>
      <c r="O31" s="39">
        <v>1.05</v>
      </c>
      <c r="P31" s="35">
        <f>'Ventas Semanales'!AU30+'Ventas Semanales'!AZ30+'Ventas Semanales'!BE30+'Ventas Semanales'!BJ30+'Ventas Semanales'!BO30</f>
        <v>419367</v>
      </c>
      <c r="Q31" s="45">
        <f t="shared" si="7"/>
        <v>0.88331561016488547</v>
      </c>
      <c r="R31" s="38">
        <f>'Ventas Semanales'!BQ30+'Ventas Semanales'!BV30+'Ventas Semanales'!CA30+'Ventas Semanales'!CF30</f>
        <v>0</v>
      </c>
      <c r="S31" s="34">
        <f t="shared" ref="S31:S35" si="49">R31*T31</f>
        <v>0</v>
      </c>
      <c r="T31" s="39">
        <v>2.95</v>
      </c>
      <c r="U31" s="35"/>
      <c r="V31" s="33" t="e">
        <f t="shared" si="9"/>
        <v>#DIV/0!</v>
      </c>
      <c r="W31" s="38">
        <f>'Ventas Semanales'!CK30+'Ventas Semanales'!CP30+'Ventas Semanales'!CU30+'Ventas Semanales'!CZ30</f>
        <v>0</v>
      </c>
      <c r="X31" s="34">
        <f t="shared" ref="X31:X35" si="50">W31*Y31</f>
        <v>0</v>
      </c>
      <c r="Y31" s="39">
        <v>6</v>
      </c>
      <c r="Z31" s="35">
        <f>'Ventas Semanales'!CN30+'Ventas Semanales'!CS30+'Ventas Semanales'!CX30+'Ventas Semanales'!DC30</f>
        <v>0</v>
      </c>
      <c r="AA31" s="33" t="e">
        <f t="shared" si="11"/>
        <v>#DIV/0!</v>
      </c>
      <c r="AB31" s="38">
        <f>'Ventas Semanales'!DE30+'Ventas Semanales'!DJ30+'Ventas Semanales'!DO30+'Ventas Semanales'!DT30+'Ventas Semanales'!DY30</f>
        <v>34.99</v>
      </c>
      <c r="AC31" s="34">
        <f t="shared" ref="AC31:AC35" si="51">AB31*AD31</f>
        <v>83.975999999999999</v>
      </c>
      <c r="AD31" s="39">
        <v>2.4</v>
      </c>
      <c r="AE31" s="35"/>
      <c r="AF31" s="33">
        <f t="shared" si="13"/>
        <v>0</v>
      </c>
      <c r="AG31" s="38">
        <f>'Ventas Semanales'!ED30+'Ventas Semanales'!EI30+'Ventas Semanales'!EN30+'Ventas Semanales'!ES30</f>
        <v>0</v>
      </c>
      <c r="AH31" s="34">
        <f t="shared" ref="AH31:AH35" si="52">AG31*AI31</f>
        <v>0</v>
      </c>
      <c r="AI31" s="39">
        <v>1.7</v>
      </c>
      <c r="AJ31" s="35"/>
      <c r="AK31" s="33" t="e">
        <f t="shared" si="15"/>
        <v>#DIV/0!</v>
      </c>
      <c r="AL31" s="38">
        <f>'Ventas Semanales'!EX30+'Ventas Semanales'!FC30+'Ventas Semanales'!FH30+'Ventas Semanales'!FM30</f>
        <v>183156.90999999997</v>
      </c>
      <c r="AM31" s="34">
        <f t="shared" ref="AM31:AM35" si="53">AL31*AN31</f>
        <v>311366.74699999997</v>
      </c>
      <c r="AN31" s="39">
        <v>1.7</v>
      </c>
      <c r="AO31" s="35"/>
      <c r="AP31" s="7">
        <f t="shared" si="17"/>
        <v>0</v>
      </c>
      <c r="AQ31" s="38">
        <f>'Ventas Semanales'!FR30+'Ventas Semanales'!FW30+'Ventas Semanales'!GB30+'Ventas Semanales'!GG30+'Ventas Semanales'!GL30</f>
        <v>456719.05000000005</v>
      </c>
      <c r="AR31" s="34">
        <f t="shared" ref="AR31:AR35" si="54">AQ31*AS31</f>
        <v>767288.00400000007</v>
      </c>
      <c r="AS31" s="39">
        <v>1.68</v>
      </c>
      <c r="AT31" s="35"/>
      <c r="AU31" s="46">
        <f t="shared" si="19"/>
        <v>0</v>
      </c>
      <c r="AV31" s="10">
        <f>'Ventas Semanales'!GQ30+'Ventas Semanales'!GV30+'Ventas Semanales'!HA30+'Ventas Semanales'!HF30</f>
        <v>323213.38999999996</v>
      </c>
      <c r="AW31" s="34">
        <f t="shared" ref="AW31:AW35" si="55">AV31*AX31</f>
        <v>743390.79699999979</v>
      </c>
      <c r="AX31" s="39">
        <v>2.2999999999999998</v>
      </c>
      <c r="AY31" s="3"/>
      <c r="AZ31" s="7">
        <f t="shared" si="21"/>
        <v>0</v>
      </c>
      <c r="BA31" s="6">
        <f>'Ventas Semanales'!HK30+'Ventas Semanales'!HP30+'Ventas Semanales'!HU30+'Ventas Semanales'!HZ30</f>
        <v>69237.05</v>
      </c>
      <c r="BB31" s="34">
        <f t="shared" ref="BB31:BB35" si="56">BA31*BC31</f>
        <v>214634.85500000001</v>
      </c>
      <c r="BC31" s="39">
        <v>3.1</v>
      </c>
      <c r="BD31" s="3">
        <f>'Ventas Semanales'!HN30+'Ventas Semanales'!HS30+'Ventas Semanales'!HX30+'Ventas Semanales'!IC30</f>
        <v>0</v>
      </c>
      <c r="BE31" s="7">
        <f t="shared" si="23"/>
        <v>0</v>
      </c>
      <c r="BF31" s="10">
        <f>'Ventas Semanales'!IE30+'Ventas Semanales'!IJ30+'Ventas Semanales'!IO30+'Ventas Semanales'!IT30+'Ventas Semanales'!IY30</f>
        <v>1328882.8499999999</v>
      </c>
      <c r="BG31" s="34">
        <f t="shared" ref="BG31:BG35" si="57">BF31*BH31</f>
        <v>1860435.9899999998</v>
      </c>
      <c r="BH31" s="39">
        <v>1.4</v>
      </c>
      <c r="BI31" s="3">
        <f>'Ventas Semanales'!IH30+'Ventas Semanales'!IM30+'Ventas Semanales'!IR30+'Ventas Semanales'!IW30+'Ventas Semanales'!JB30</f>
        <v>0</v>
      </c>
      <c r="BJ31" s="7">
        <f t="shared" si="25"/>
        <v>0</v>
      </c>
      <c r="BK31" s="51">
        <f t="shared" si="26"/>
        <v>499436.44</v>
      </c>
      <c r="BL31" s="51">
        <f t="shared" si="27"/>
        <v>360885.60840000003</v>
      </c>
      <c r="BM31" s="189">
        <f t="shared" si="28"/>
        <v>1.383918971483153</v>
      </c>
      <c r="BN31" s="64">
        <f>'Ventas Semanales'!JD30</f>
        <v>1605636.31</v>
      </c>
      <c r="BO31" s="69">
        <f>'Ventas Semanales'!JE30</f>
        <v>1444246.0499999998</v>
      </c>
      <c r="BP31" s="68">
        <f t="shared" si="29"/>
        <v>-161390.26000000024</v>
      </c>
      <c r="BQ31" s="66">
        <f t="shared" si="0"/>
        <v>0.89948517046179643</v>
      </c>
      <c r="BR31" s="54">
        <f t="shared" si="1"/>
        <v>5192523.9714000002</v>
      </c>
      <c r="BS31" s="54">
        <f t="shared" si="30"/>
        <v>5420582.2699999996</v>
      </c>
    </row>
    <row r="32" spans="2:71">
      <c r="B32" s="185" t="s">
        <v>229</v>
      </c>
      <c r="C32" s="106">
        <f>'Ventas Semanales'!D31+'Ventas Semanales'!I31+'Ventas Semanales'!N31+'Ventas Semanales'!S31</f>
        <v>822682.21</v>
      </c>
      <c r="D32" s="1">
        <f t="shared" si="2"/>
        <v>559423.90280000004</v>
      </c>
      <c r="E32" s="39">
        <v>0.68</v>
      </c>
      <c r="F32" s="107">
        <f>'Ventas Semanales'!G31+'Ventas Semanales'!L31+'Ventas Semanales'!Q31+'Ventas Semanales'!V31</f>
        <v>613561.17000000004</v>
      </c>
      <c r="G32" s="42">
        <f t="shared" si="3"/>
        <v>0.74580580756693415</v>
      </c>
      <c r="H32" s="10">
        <f>'Ventas Semanales'!X31+'Ventas Semanales'!AC31+'Ventas Semanales'!AH31+'Ventas Semanales'!AM31</f>
        <v>848181.42999999993</v>
      </c>
      <c r="I32" s="1">
        <f t="shared" si="4"/>
        <v>593727.00099999993</v>
      </c>
      <c r="J32" s="2">
        <v>0.7</v>
      </c>
      <c r="K32" s="3">
        <f>'Ventas Semanales'!AA31+'Ventas Semanales'!AF31+'Ventas Semanales'!AK31+'Ventas Semanales'!AP31</f>
        <v>630929</v>
      </c>
      <c r="L32" s="42">
        <f t="shared" si="5"/>
        <v>0.74386089777985365</v>
      </c>
      <c r="M32" s="38">
        <f>'Ventas Semanales'!AR31+'Ventas Semanales'!AW31+'Ventas Semanales'!BB31+'Ventas Semanales'!BG31+'Ventas Semanales'!BL31</f>
        <v>667593.31000000006</v>
      </c>
      <c r="N32" s="34">
        <f t="shared" si="6"/>
        <v>700972.97550000006</v>
      </c>
      <c r="O32" s="39">
        <v>1.05</v>
      </c>
      <c r="P32" s="35">
        <f>'Ventas Semanales'!AU31+'Ventas Semanales'!AZ31+'Ventas Semanales'!BE31+'Ventas Semanales'!BJ31+'Ventas Semanales'!BO31</f>
        <v>468765.11999999994</v>
      </c>
      <c r="Q32" s="45">
        <f t="shared" si="7"/>
        <v>0.70217168593256263</v>
      </c>
      <c r="R32" s="38">
        <f>'Ventas Semanales'!BQ31+'Ventas Semanales'!BV31+'Ventas Semanales'!CA31+'Ventas Semanales'!CF31</f>
        <v>0</v>
      </c>
      <c r="S32" s="34">
        <f t="shared" si="49"/>
        <v>0</v>
      </c>
      <c r="T32" s="39">
        <v>2.95</v>
      </c>
      <c r="U32" s="35"/>
      <c r="V32" s="33" t="e">
        <f t="shared" si="9"/>
        <v>#DIV/0!</v>
      </c>
      <c r="W32" s="38">
        <f>'Ventas Semanales'!CK31+'Ventas Semanales'!CP31+'Ventas Semanales'!CU31+'Ventas Semanales'!CZ31</f>
        <v>0</v>
      </c>
      <c r="X32" s="34">
        <f t="shared" si="50"/>
        <v>0</v>
      </c>
      <c r="Y32" s="39">
        <v>6</v>
      </c>
      <c r="Z32" s="35">
        <f>'Ventas Semanales'!CN31+'Ventas Semanales'!CS31+'Ventas Semanales'!CX31+'Ventas Semanales'!DC31</f>
        <v>0</v>
      </c>
      <c r="AA32" s="33" t="e">
        <f t="shared" si="11"/>
        <v>#DIV/0!</v>
      </c>
      <c r="AB32" s="38">
        <f>'Ventas Semanales'!DE31+'Ventas Semanales'!DJ31+'Ventas Semanales'!DO31+'Ventas Semanales'!DT31+'Ventas Semanales'!DY31</f>
        <v>468620.07000000007</v>
      </c>
      <c r="AC32" s="34">
        <f t="shared" si="51"/>
        <v>1124688.1680000001</v>
      </c>
      <c r="AD32" s="39">
        <v>2.4</v>
      </c>
      <c r="AE32" s="35"/>
      <c r="AF32" s="33">
        <f t="shared" si="13"/>
        <v>0</v>
      </c>
      <c r="AG32" s="38">
        <f>'Ventas Semanales'!ED31+'Ventas Semanales'!EI31+'Ventas Semanales'!EN31+'Ventas Semanales'!ES31</f>
        <v>672161.03</v>
      </c>
      <c r="AH32" s="34">
        <f t="shared" si="52"/>
        <v>1142673.7509999999</v>
      </c>
      <c r="AI32" s="39">
        <v>1.7</v>
      </c>
      <c r="AJ32" s="35"/>
      <c r="AK32" s="33">
        <f t="shared" si="15"/>
        <v>0</v>
      </c>
      <c r="AL32" s="38">
        <f>'Ventas Semanales'!EX31+'Ventas Semanales'!FC31+'Ventas Semanales'!FH31+'Ventas Semanales'!FM31</f>
        <v>630379.28</v>
      </c>
      <c r="AM32" s="34">
        <f t="shared" si="53"/>
        <v>1071644.7760000001</v>
      </c>
      <c r="AN32" s="39">
        <v>1.7</v>
      </c>
      <c r="AO32" s="35"/>
      <c r="AP32" s="7">
        <f t="shared" si="17"/>
        <v>0</v>
      </c>
      <c r="AQ32" s="38">
        <f>'Ventas Semanales'!FR31+'Ventas Semanales'!FW31+'Ventas Semanales'!GB31+'Ventas Semanales'!GG31+'Ventas Semanales'!GL31</f>
        <v>903707.33999999985</v>
      </c>
      <c r="AR32" s="34">
        <f t="shared" si="54"/>
        <v>1518228.3311999997</v>
      </c>
      <c r="AS32" s="39">
        <v>1.68</v>
      </c>
      <c r="AT32" s="35"/>
      <c r="AU32" s="46">
        <f t="shared" si="19"/>
        <v>0</v>
      </c>
      <c r="AV32" s="10">
        <f>'Ventas Semanales'!GQ31+'Ventas Semanales'!GV31+'Ventas Semanales'!HA31+'Ventas Semanales'!HF31</f>
        <v>421803.06</v>
      </c>
      <c r="AW32" s="34">
        <f t="shared" si="55"/>
        <v>970147.03799999994</v>
      </c>
      <c r="AX32" s="39">
        <v>2.2999999999999998</v>
      </c>
      <c r="AY32" s="3"/>
      <c r="AZ32" s="7">
        <f t="shared" si="21"/>
        <v>0</v>
      </c>
      <c r="BA32" s="6">
        <f>'Ventas Semanales'!HK31+'Ventas Semanales'!HP31+'Ventas Semanales'!HU31+'Ventas Semanales'!HZ31</f>
        <v>133884.37</v>
      </c>
      <c r="BB32" s="34">
        <f t="shared" si="56"/>
        <v>415041.54700000002</v>
      </c>
      <c r="BC32" s="39">
        <v>3.1</v>
      </c>
      <c r="BD32" s="3">
        <f>'Ventas Semanales'!HN31+'Ventas Semanales'!HS31+'Ventas Semanales'!HX31+'Ventas Semanales'!IC31</f>
        <v>0</v>
      </c>
      <c r="BE32" s="7">
        <f t="shared" si="23"/>
        <v>0</v>
      </c>
      <c r="BF32" s="10">
        <f>'Ventas Semanales'!IE31+'Ventas Semanales'!IJ31+'Ventas Semanales'!IO31+'Ventas Semanales'!IT31+'Ventas Semanales'!IY31</f>
        <v>1715122.2999999998</v>
      </c>
      <c r="BG32" s="34">
        <f t="shared" si="57"/>
        <v>2401171.2199999997</v>
      </c>
      <c r="BH32" s="39">
        <v>1.4</v>
      </c>
      <c r="BI32" s="3">
        <f>'Ventas Semanales'!IH31+'Ventas Semanales'!IM31+'Ventas Semanales'!IR31+'Ventas Semanales'!IW31+'Ventas Semanales'!JB31</f>
        <v>0</v>
      </c>
      <c r="BJ32" s="7">
        <f t="shared" si="25"/>
        <v>0</v>
      </c>
      <c r="BK32" s="51">
        <f t="shared" si="26"/>
        <v>613561.17000000004</v>
      </c>
      <c r="BL32" s="51">
        <f t="shared" si="27"/>
        <v>559423.90280000004</v>
      </c>
      <c r="BM32" s="189">
        <f t="shared" si="28"/>
        <v>1.0967732464219617</v>
      </c>
      <c r="BN32" s="64">
        <f>'Ventas Semanales'!JD31</f>
        <v>2234341.65</v>
      </c>
      <c r="BO32" s="69">
        <f>'Ventas Semanales'!JE31</f>
        <v>1713255.29</v>
      </c>
      <c r="BP32" s="68">
        <f t="shared" si="29"/>
        <v>-521086.35999999987</v>
      </c>
      <c r="BQ32" s="66">
        <f t="shared" si="0"/>
        <v>0.76678304322886348</v>
      </c>
      <c r="BR32" s="54">
        <f t="shared" si="1"/>
        <v>10497718.7105</v>
      </c>
      <c r="BS32" s="54">
        <f t="shared" si="30"/>
        <v>10589057.9767</v>
      </c>
    </row>
    <row r="33" spans="2:72">
      <c r="B33" s="185" t="s">
        <v>230</v>
      </c>
      <c r="C33" s="106">
        <f>'Ventas Semanales'!D32+'Ventas Semanales'!I32+'Ventas Semanales'!N32+'Ventas Semanales'!S32</f>
        <v>319023.89999999997</v>
      </c>
      <c r="D33" s="1">
        <f t="shared" si="2"/>
        <v>216936.25199999998</v>
      </c>
      <c r="E33" s="39">
        <v>0.68</v>
      </c>
      <c r="F33" s="107">
        <f>'Ventas Semanales'!G32+'Ventas Semanales'!L32+'Ventas Semanales'!Q32+'Ventas Semanales'!V32</f>
        <v>216790.69</v>
      </c>
      <c r="G33" s="42">
        <f t="shared" si="3"/>
        <v>0.67954372697468757</v>
      </c>
      <c r="H33" s="10">
        <f>'Ventas Semanales'!X32+'Ventas Semanales'!AC32+'Ventas Semanales'!AH32+'Ventas Semanales'!AM32</f>
        <v>452460.22</v>
      </c>
      <c r="I33" s="1">
        <f t="shared" si="4"/>
        <v>316722.15399999998</v>
      </c>
      <c r="J33" s="2">
        <v>0.7</v>
      </c>
      <c r="K33" s="3">
        <f>'Ventas Semanales'!AA32+'Ventas Semanales'!AF32+'Ventas Semanales'!AK32+'Ventas Semanales'!AP32</f>
        <v>220847.21</v>
      </c>
      <c r="L33" s="42">
        <f t="shared" si="5"/>
        <v>0.48810304251719633</v>
      </c>
      <c r="M33" s="38">
        <f>'Ventas Semanales'!AR32+'Ventas Semanales'!AW32+'Ventas Semanales'!BB32+'Ventas Semanales'!BG32+'Ventas Semanales'!BL32</f>
        <v>359589.89</v>
      </c>
      <c r="N33" s="34">
        <f t="shared" si="6"/>
        <v>377569.38450000004</v>
      </c>
      <c r="O33" s="39">
        <v>1.05</v>
      </c>
      <c r="P33" s="35">
        <f>'Ventas Semanales'!AU32+'Ventas Semanales'!AZ32+'Ventas Semanales'!BE32+'Ventas Semanales'!BJ32+'Ventas Semanales'!BO32</f>
        <v>200365.04000000004</v>
      </c>
      <c r="Q33" s="45">
        <f t="shared" si="7"/>
        <v>0.55720431962088823</v>
      </c>
      <c r="R33" s="38">
        <f>'Ventas Semanales'!BQ32+'Ventas Semanales'!BV32+'Ventas Semanales'!CA32+'Ventas Semanales'!CF32</f>
        <v>15193.87</v>
      </c>
      <c r="S33" s="34">
        <f t="shared" si="49"/>
        <v>44821.916500000007</v>
      </c>
      <c r="T33" s="39">
        <v>2.95</v>
      </c>
      <c r="U33" s="35"/>
      <c r="V33" s="33">
        <f t="shared" si="9"/>
        <v>0</v>
      </c>
      <c r="W33" s="38">
        <f>'Ventas Semanales'!CK32+'Ventas Semanales'!CP32+'Ventas Semanales'!CU32+'Ventas Semanales'!CZ32</f>
        <v>0</v>
      </c>
      <c r="X33" s="34">
        <f t="shared" si="50"/>
        <v>0</v>
      </c>
      <c r="Y33" s="39">
        <v>6</v>
      </c>
      <c r="Z33" s="35">
        <f>'Ventas Semanales'!CN32+'Ventas Semanales'!CS32+'Ventas Semanales'!CX32+'Ventas Semanales'!DC32</f>
        <v>0</v>
      </c>
      <c r="AA33" s="33" t="e">
        <f t="shared" si="11"/>
        <v>#DIV/0!</v>
      </c>
      <c r="AB33" s="38">
        <f>'Ventas Semanales'!DE32+'Ventas Semanales'!DJ32+'Ventas Semanales'!DO32+'Ventas Semanales'!DT32+'Ventas Semanales'!DY32</f>
        <v>179525.38999999998</v>
      </c>
      <c r="AC33" s="34">
        <f t="shared" si="51"/>
        <v>430860.93599999993</v>
      </c>
      <c r="AD33" s="39">
        <v>2.4</v>
      </c>
      <c r="AE33" s="35"/>
      <c r="AF33" s="33">
        <f t="shared" si="13"/>
        <v>0</v>
      </c>
      <c r="AG33" s="38">
        <f>'Ventas Semanales'!ED32+'Ventas Semanales'!EI32+'Ventas Semanales'!EN32+'Ventas Semanales'!ES32</f>
        <v>243807.43</v>
      </c>
      <c r="AH33" s="34">
        <f t="shared" si="52"/>
        <v>414472.63099999999</v>
      </c>
      <c r="AI33" s="39">
        <v>1.7</v>
      </c>
      <c r="AJ33" s="35"/>
      <c r="AK33" s="33">
        <f t="shared" si="15"/>
        <v>0</v>
      </c>
      <c r="AL33" s="38">
        <f>'Ventas Semanales'!EX32+'Ventas Semanales'!FC32+'Ventas Semanales'!FH32+'Ventas Semanales'!FM32</f>
        <v>266639.14</v>
      </c>
      <c r="AM33" s="34">
        <f t="shared" si="53"/>
        <v>453286.538</v>
      </c>
      <c r="AN33" s="39">
        <v>1.7</v>
      </c>
      <c r="AO33" s="35"/>
      <c r="AP33" s="7">
        <f t="shared" si="17"/>
        <v>0</v>
      </c>
      <c r="AQ33" s="38">
        <f>'Ventas Semanales'!FR32+'Ventas Semanales'!FW32+'Ventas Semanales'!GB32+'Ventas Semanales'!GG32+'Ventas Semanales'!GL32</f>
        <v>306382.56</v>
      </c>
      <c r="AR33" s="34">
        <f t="shared" si="54"/>
        <v>514722.70079999999</v>
      </c>
      <c r="AS33" s="39">
        <v>1.68</v>
      </c>
      <c r="AT33" s="35"/>
      <c r="AU33" s="46">
        <f t="shared" si="19"/>
        <v>0</v>
      </c>
      <c r="AV33" s="10">
        <f>'Ventas Semanales'!GQ32+'Ventas Semanales'!GV32+'Ventas Semanales'!HA32+'Ventas Semanales'!HF32</f>
        <v>233171.02000000002</v>
      </c>
      <c r="AW33" s="34">
        <f t="shared" si="55"/>
        <v>536293.34600000002</v>
      </c>
      <c r="AX33" s="39">
        <v>2.2999999999999998</v>
      </c>
      <c r="AY33" s="3"/>
      <c r="AZ33" s="7">
        <f t="shared" si="21"/>
        <v>0</v>
      </c>
      <c r="BA33" s="6">
        <f>'Ventas Semanales'!HK32+'Ventas Semanales'!HP32+'Ventas Semanales'!HU32+'Ventas Semanales'!HZ32</f>
        <v>67882.06</v>
      </c>
      <c r="BB33" s="34">
        <f t="shared" si="56"/>
        <v>210434.386</v>
      </c>
      <c r="BC33" s="39">
        <v>3.1</v>
      </c>
      <c r="BD33" s="3">
        <f>'Ventas Semanales'!HN32+'Ventas Semanales'!HS32+'Ventas Semanales'!HX32+'Ventas Semanales'!IC32</f>
        <v>0</v>
      </c>
      <c r="BE33" s="7">
        <f t="shared" si="23"/>
        <v>0</v>
      </c>
      <c r="BF33" s="10">
        <f>'Ventas Semanales'!IE32+'Ventas Semanales'!IJ32+'Ventas Semanales'!IO32+'Ventas Semanales'!IT32+'Ventas Semanales'!IY32</f>
        <v>567652.25</v>
      </c>
      <c r="BG33" s="34">
        <f t="shared" si="57"/>
        <v>794713.14999999991</v>
      </c>
      <c r="BH33" s="39">
        <v>1.4</v>
      </c>
      <c r="BI33" s="3">
        <f>'Ventas Semanales'!IH32+'Ventas Semanales'!IM32+'Ventas Semanales'!IR32+'Ventas Semanales'!IW32+'Ventas Semanales'!JB32</f>
        <v>0</v>
      </c>
      <c r="BJ33" s="7">
        <f t="shared" si="25"/>
        <v>0</v>
      </c>
      <c r="BK33" s="51">
        <f t="shared" si="26"/>
        <v>216790.69</v>
      </c>
      <c r="BL33" s="51">
        <f t="shared" si="27"/>
        <v>216936.25199999998</v>
      </c>
      <c r="BM33" s="189">
        <f t="shared" si="28"/>
        <v>0.99932901025689347</v>
      </c>
      <c r="BN33" s="64">
        <f>'Ventas Semanales'!JD32</f>
        <v>1061469</v>
      </c>
      <c r="BO33" s="69">
        <f>'Ventas Semanales'!JE32</f>
        <v>638002.93999999994</v>
      </c>
      <c r="BP33" s="68">
        <f t="shared" si="29"/>
        <v>-423466.06000000006</v>
      </c>
      <c r="BQ33" s="66">
        <f t="shared" si="0"/>
        <v>0.60105659232629494</v>
      </c>
      <c r="BR33" s="54">
        <f t="shared" si="1"/>
        <v>4310833.3947999999</v>
      </c>
      <c r="BS33" s="54">
        <f t="shared" si="30"/>
        <v>4214812.8888000008</v>
      </c>
    </row>
    <row r="34" spans="2:72">
      <c r="B34" s="185" t="s">
        <v>231</v>
      </c>
      <c r="C34" s="106">
        <f>'Ventas Semanales'!D33+'Ventas Semanales'!I33+'Ventas Semanales'!N33+'Ventas Semanales'!S33</f>
        <v>94946.409999999989</v>
      </c>
      <c r="D34" s="1">
        <f t="shared" si="2"/>
        <v>64563.558799999999</v>
      </c>
      <c r="E34" s="39">
        <v>0.68</v>
      </c>
      <c r="F34" s="107">
        <f>'Ventas Semanales'!G33+'Ventas Semanales'!L33+'Ventas Semanales'!Q33+'Ventas Semanales'!V33</f>
        <v>45871.600000000006</v>
      </c>
      <c r="G34" s="42">
        <f t="shared" si="3"/>
        <v>0.48313148438155812</v>
      </c>
      <c r="H34" s="10">
        <f>'Ventas Semanales'!X33+'Ventas Semanales'!AC33+'Ventas Semanales'!AH33+'Ventas Semanales'!AM33</f>
        <v>226824.03</v>
      </c>
      <c r="I34" s="1">
        <f t="shared" si="4"/>
        <v>158776.821</v>
      </c>
      <c r="J34" s="2">
        <v>0.7</v>
      </c>
      <c r="K34" s="3">
        <f>'Ventas Semanales'!AA33+'Ventas Semanales'!AF33+'Ventas Semanales'!AK33+'Ventas Semanales'!AP33</f>
        <v>52897.63</v>
      </c>
      <c r="L34" s="42">
        <f t="shared" si="5"/>
        <v>0.2332099910225561</v>
      </c>
      <c r="M34" s="38">
        <f>'Ventas Semanales'!AR33+'Ventas Semanales'!AW33+'Ventas Semanales'!BB33+'Ventas Semanales'!BG33+'Ventas Semanales'!BL33</f>
        <v>132794.03</v>
      </c>
      <c r="N34" s="34">
        <f t="shared" si="6"/>
        <v>26558.806</v>
      </c>
      <c r="O34" s="39">
        <v>0.2</v>
      </c>
      <c r="P34" s="35">
        <f>'Ventas Semanales'!AU33+'Ventas Semanales'!AZ33+'Ventas Semanales'!BE33+'Ventas Semanales'!BJ33+'Ventas Semanales'!BO33</f>
        <v>8394.66</v>
      </c>
      <c r="Q34" s="45">
        <f t="shared" si="7"/>
        <v>6.3215643052628195E-2</v>
      </c>
      <c r="R34" s="38">
        <f>'Ventas Semanales'!BQ33+'Ventas Semanales'!BV33+'Ventas Semanales'!CA33+'Ventas Semanales'!CF33</f>
        <v>2701.39</v>
      </c>
      <c r="S34" s="34">
        <f t="shared" si="49"/>
        <v>7969.1005000000005</v>
      </c>
      <c r="T34" s="39">
        <v>2.95</v>
      </c>
      <c r="U34" s="35"/>
      <c r="V34" s="33">
        <f t="shared" si="9"/>
        <v>0</v>
      </c>
      <c r="W34" s="38">
        <f>'Ventas Semanales'!CK33+'Ventas Semanales'!CP33+'Ventas Semanales'!CU33+'Ventas Semanales'!CZ33</f>
        <v>0</v>
      </c>
      <c r="X34" s="34">
        <f t="shared" si="50"/>
        <v>0</v>
      </c>
      <c r="Y34" s="39">
        <v>6</v>
      </c>
      <c r="Z34" s="35">
        <f>'Ventas Semanales'!CN33+'Ventas Semanales'!CS33+'Ventas Semanales'!CX33+'Ventas Semanales'!DC33</f>
        <v>0</v>
      </c>
      <c r="AA34" s="33"/>
      <c r="AB34" s="38">
        <f>'Ventas Semanales'!DE33+'Ventas Semanales'!DJ33+'Ventas Semanales'!DO33+'Ventas Semanales'!DT33+'Ventas Semanales'!DY33</f>
        <v>3715.32</v>
      </c>
      <c r="AC34" s="34">
        <f t="shared" si="51"/>
        <v>8916.768</v>
      </c>
      <c r="AD34" s="39">
        <v>2.4</v>
      </c>
      <c r="AE34" s="35"/>
      <c r="AF34" s="33"/>
      <c r="AG34" s="38">
        <f>'Ventas Semanales'!ED33+'Ventas Semanales'!EI33+'Ventas Semanales'!EN33+'Ventas Semanales'!ES33</f>
        <v>24726.239999999998</v>
      </c>
      <c r="AH34" s="34">
        <f t="shared" si="52"/>
        <v>42034.607999999993</v>
      </c>
      <c r="AI34" s="39">
        <v>1.7</v>
      </c>
      <c r="AJ34" s="35"/>
      <c r="AK34" s="33"/>
      <c r="AL34" s="38">
        <f>'Ventas Semanales'!EX33+'Ventas Semanales'!FC33+'Ventas Semanales'!FH33+'Ventas Semanales'!FM33</f>
        <v>26717.03</v>
      </c>
      <c r="AM34" s="34">
        <f t="shared" si="53"/>
        <v>45418.950999999994</v>
      </c>
      <c r="AN34" s="39">
        <v>1.7</v>
      </c>
      <c r="AO34" s="35"/>
      <c r="AP34" s="7"/>
      <c r="AQ34" s="38">
        <f>'Ventas Semanales'!FR33+'Ventas Semanales'!FW33+'Ventas Semanales'!GB33+'Ventas Semanales'!GG33+'Ventas Semanales'!GL33</f>
        <v>62849.26999999999</v>
      </c>
      <c r="AR34" s="34">
        <f t="shared" si="54"/>
        <v>105586.77359999997</v>
      </c>
      <c r="AS34" s="39">
        <v>1.68</v>
      </c>
      <c r="AT34" s="35"/>
      <c r="AU34" s="46">
        <f t="shared" si="19"/>
        <v>0</v>
      </c>
      <c r="AV34" s="10">
        <f>'Ventas Semanales'!GQ33+'Ventas Semanales'!GV33+'Ventas Semanales'!HA33+'Ventas Semanales'!HF33</f>
        <v>28123.63</v>
      </c>
      <c r="AW34" s="34">
        <f t="shared" si="55"/>
        <v>64684.348999999995</v>
      </c>
      <c r="AX34" s="39">
        <v>2.2999999999999998</v>
      </c>
      <c r="AY34" s="3"/>
      <c r="AZ34" s="7"/>
      <c r="BA34" s="6">
        <f>'Ventas Semanales'!HK33+'Ventas Semanales'!HP33+'Ventas Semanales'!HU33+'Ventas Semanales'!HZ33</f>
        <v>0</v>
      </c>
      <c r="BB34" s="34">
        <f t="shared" si="56"/>
        <v>0</v>
      </c>
      <c r="BC34" s="39">
        <v>3.1</v>
      </c>
      <c r="BD34" s="3">
        <f>'Ventas Semanales'!HN33+'Ventas Semanales'!HS33+'Ventas Semanales'!HX33+'Ventas Semanales'!IC33</f>
        <v>0</v>
      </c>
      <c r="BE34" s="7"/>
      <c r="BF34" s="10">
        <f>'Ventas Semanales'!IE33+'Ventas Semanales'!IJ33+'Ventas Semanales'!IO33+'Ventas Semanales'!IT33+'Ventas Semanales'!IY33</f>
        <v>61498.07</v>
      </c>
      <c r="BG34" s="34">
        <f t="shared" si="57"/>
        <v>86097.297999999995</v>
      </c>
      <c r="BH34" s="39">
        <v>1.4</v>
      </c>
      <c r="BI34" s="3">
        <f>'Ventas Semanales'!IH33+'Ventas Semanales'!IM33+'Ventas Semanales'!IR33+'Ventas Semanales'!IW33+'Ventas Semanales'!JB33</f>
        <v>0</v>
      </c>
      <c r="BJ34" s="7">
        <f t="shared" si="25"/>
        <v>0</v>
      </c>
      <c r="BK34" s="51">
        <f t="shared" si="26"/>
        <v>45871.600000000006</v>
      </c>
      <c r="BL34" s="51">
        <f t="shared" si="27"/>
        <v>64563.558799999999</v>
      </c>
      <c r="BM34" s="189">
        <f t="shared" si="28"/>
        <v>0.71048747703170301</v>
      </c>
      <c r="BN34" s="64">
        <f>'Ventas Semanales'!JD33</f>
        <v>431958.12999999995</v>
      </c>
      <c r="BO34" s="69">
        <f>'Ventas Semanales'!JE33</f>
        <v>107163.89000000001</v>
      </c>
      <c r="BP34" s="68">
        <f t="shared" si="29"/>
        <v>-324794.23999999993</v>
      </c>
      <c r="BQ34" s="66">
        <f t="shared" si="0"/>
        <v>0.24808860525440285</v>
      </c>
      <c r="BR34" s="54">
        <f t="shared" si="1"/>
        <v>610607.03389999992</v>
      </c>
      <c r="BS34" s="54">
        <f t="shared" si="30"/>
        <v>486035.88409999997</v>
      </c>
    </row>
    <row r="35" spans="2:72">
      <c r="B35" s="185" t="s">
        <v>232</v>
      </c>
      <c r="C35" s="106">
        <f>'Ventas Semanales'!D34+'Ventas Semanales'!I34+'Ventas Semanales'!N34+'Ventas Semanales'!S34</f>
        <v>151835.4</v>
      </c>
      <c r="D35" s="1">
        <f t="shared" si="2"/>
        <v>103248.072</v>
      </c>
      <c r="E35" s="39">
        <v>0.68</v>
      </c>
      <c r="F35" s="107">
        <f>'Ventas Semanales'!G34+'Ventas Semanales'!L34+'Ventas Semanales'!Q34+'Ventas Semanales'!V34</f>
        <v>83798.509999999995</v>
      </c>
      <c r="G35" s="42">
        <f t="shared" si="3"/>
        <v>0.55190364038952711</v>
      </c>
      <c r="H35" s="10">
        <f>'Ventas Semanales'!X34+'Ventas Semanales'!AC34+'Ventas Semanales'!AH34+'Ventas Semanales'!AM34</f>
        <v>310413.71000000002</v>
      </c>
      <c r="I35" s="1">
        <f t="shared" si="4"/>
        <v>217289.59700000001</v>
      </c>
      <c r="J35" s="2">
        <v>0.7</v>
      </c>
      <c r="K35" s="3">
        <f>'Ventas Semanales'!AA34+'Ventas Semanales'!AF34+'Ventas Semanales'!AK34+'Ventas Semanales'!AP34</f>
        <v>70700.58</v>
      </c>
      <c r="L35" s="42">
        <f t="shared" si="5"/>
        <v>0.22776242711702391</v>
      </c>
      <c r="M35" s="38">
        <f>'Ventas Semanales'!AR34+'Ventas Semanales'!AW34+'Ventas Semanales'!BB34+'Ventas Semanales'!BG34+'Ventas Semanales'!BL34</f>
        <v>226064.55</v>
      </c>
      <c r="N35" s="34">
        <f t="shared" si="6"/>
        <v>45212.91</v>
      </c>
      <c r="O35" s="39">
        <v>0.2</v>
      </c>
      <c r="P35" s="35">
        <f>'Ventas Semanales'!AU34+'Ventas Semanales'!AZ34+'Ventas Semanales'!BE34+'Ventas Semanales'!BJ34+'Ventas Semanales'!BO34</f>
        <v>12535.19</v>
      </c>
      <c r="Q35" s="45">
        <f t="shared" si="7"/>
        <v>5.5449604991140808E-2</v>
      </c>
      <c r="R35" s="38">
        <f>'Ventas Semanales'!BQ34+'Ventas Semanales'!BV34+'Ventas Semanales'!CA34+'Ventas Semanales'!CF34</f>
        <v>4741.34</v>
      </c>
      <c r="S35" s="34">
        <f t="shared" si="49"/>
        <v>13986.953000000001</v>
      </c>
      <c r="T35" s="39">
        <v>2.95</v>
      </c>
      <c r="U35" s="35"/>
      <c r="V35" s="33">
        <f t="shared" si="9"/>
        <v>0</v>
      </c>
      <c r="W35" s="38">
        <f>'Ventas Semanales'!CK34+'Ventas Semanales'!CP34+'Ventas Semanales'!CU34+'Ventas Semanales'!CZ34</f>
        <v>0</v>
      </c>
      <c r="X35" s="34">
        <f t="shared" si="50"/>
        <v>0</v>
      </c>
      <c r="Y35" s="39">
        <v>6</v>
      </c>
      <c r="Z35" s="35">
        <f>'Ventas Semanales'!CN34+'Ventas Semanales'!CS34+'Ventas Semanales'!CX34+'Ventas Semanales'!DC34</f>
        <v>0</v>
      </c>
      <c r="AA35" s="33"/>
      <c r="AB35" s="38">
        <f>'Ventas Semanales'!DE34+'Ventas Semanales'!DJ34+'Ventas Semanales'!DO34+'Ventas Semanales'!DT34+'Ventas Semanales'!DY34</f>
        <v>6063.5</v>
      </c>
      <c r="AC35" s="34">
        <f t="shared" si="51"/>
        <v>14552.4</v>
      </c>
      <c r="AD35" s="39">
        <v>2.4</v>
      </c>
      <c r="AE35" s="35"/>
      <c r="AF35" s="33"/>
      <c r="AG35" s="38">
        <f>'Ventas Semanales'!ED34+'Ventas Semanales'!EI34+'Ventas Semanales'!EN34+'Ventas Semanales'!ES34</f>
        <v>64174.96</v>
      </c>
      <c r="AH35" s="34">
        <f t="shared" si="52"/>
        <v>109097.432</v>
      </c>
      <c r="AI35" s="39">
        <v>1.7</v>
      </c>
      <c r="AJ35" s="35"/>
      <c r="AK35" s="33"/>
      <c r="AL35" s="38">
        <f>'Ventas Semanales'!EX34+'Ventas Semanales'!FC34+'Ventas Semanales'!FH34+'Ventas Semanales'!FM34</f>
        <v>90834.18</v>
      </c>
      <c r="AM35" s="34">
        <f t="shared" si="53"/>
        <v>154418.10599999997</v>
      </c>
      <c r="AN35" s="39">
        <v>1.7</v>
      </c>
      <c r="AO35" s="35"/>
      <c r="AP35" s="7"/>
      <c r="AQ35" s="38">
        <f>'Ventas Semanales'!FR34+'Ventas Semanales'!FW34+'Ventas Semanales'!GB34+'Ventas Semanales'!GG34+'Ventas Semanales'!GL34</f>
        <v>108775.07</v>
      </c>
      <c r="AR35" s="34">
        <f t="shared" si="54"/>
        <v>182742.1176</v>
      </c>
      <c r="AS35" s="39">
        <v>1.68</v>
      </c>
      <c r="AT35" s="35"/>
      <c r="AU35" s="46">
        <f t="shared" si="19"/>
        <v>0</v>
      </c>
      <c r="AV35" s="10">
        <f>'Ventas Semanales'!GQ34+'Ventas Semanales'!GV34+'Ventas Semanales'!HA34+'Ventas Semanales'!HF34</f>
        <v>100046.31</v>
      </c>
      <c r="AW35" s="34">
        <f t="shared" si="55"/>
        <v>230106.51299999998</v>
      </c>
      <c r="AX35" s="39">
        <v>2.2999999999999998</v>
      </c>
      <c r="AY35" s="3"/>
      <c r="AZ35" s="7"/>
      <c r="BA35" s="6">
        <f>'Ventas Semanales'!HK34+'Ventas Semanales'!HP34+'Ventas Semanales'!HU34+'Ventas Semanales'!HZ34</f>
        <v>68549.159999999989</v>
      </c>
      <c r="BB35" s="34">
        <f t="shared" si="56"/>
        <v>212502.39599999998</v>
      </c>
      <c r="BC35" s="39">
        <v>3.1</v>
      </c>
      <c r="BD35" s="3">
        <f>'Ventas Semanales'!HN34+'Ventas Semanales'!HS34+'Ventas Semanales'!HX34+'Ventas Semanales'!IC34</f>
        <v>0</v>
      </c>
      <c r="BE35" s="7"/>
      <c r="BF35" s="10">
        <f>'Ventas Semanales'!IE34+'Ventas Semanales'!IJ34+'Ventas Semanales'!IO34+'Ventas Semanales'!IT34+'Ventas Semanales'!IY34</f>
        <v>251394.88</v>
      </c>
      <c r="BG35" s="34">
        <f t="shared" si="57"/>
        <v>351952.83199999999</v>
      </c>
      <c r="BH35" s="39">
        <v>1.4</v>
      </c>
      <c r="BI35" s="3">
        <f>'Ventas Semanales'!IH34+'Ventas Semanales'!IM34+'Ventas Semanales'!IR34+'Ventas Semanales'!IW34+'Ventas Semanales'!JB34</f>
        <v>0</v>
      </c>
      <c r="BJ35" s="7">
        <f t="shared" si="25"/>
        <v>0</v>
      </c>
      <c r="BK35" s="51">
        <f t="shared" si="26"/>
        <v>83798.509999999995</v>
      </c>
      <c r="BL35" s="51">
        <f t="shared" si="27"/>
        <v>103248.072</v>
      </c>
      <c r="BM35" s="189">
        <f t="shared" si="28"/>
        <v>0.81162300057283387</v>
      </c>
      <c r="BN35" s="64">
        <f>'Ventas Semanales'!JD34</f>
        <v>650291.17999999993</v>
      </c>
      <c r="BO35" s="69">
        <f>'Ventas Semanales'!JE34</f>
        <v>167034.28</v>
      </c>
      <c r="BP35" s="68">
        <f t="shared" si="29"/>
        <v>-483256.89999999991</v>
      </c>
      <c r="BQ35" s="66">
        <f t="shared" si="0"/>
        <v>0.25686074967216999</v>
      </c>
      <c r="BR35" s="54">
        <f t="shared" si="1"/>
        <v>1635109.3285999999</v>
      </c>
      <c r="BS35" s="54">
        <f t="shared" si="30"/>
        <v>1469070.7496</v>
      </c>
    </row>
    <row r="36" spans="2:72">
      <c r="B36" s="186" t="s">
        <v>233</v>
      </c>
      <c r="C36" s="106">
        <f>'Ventas Semanales'!D35+'Ventas Semanales'!I35+'Ventas Semanales'!N35+'Ventas Semanales'!S35</f>
        <v>141957.92000000001</v>
      </c>
      <c r="D36" s="1">
        <f t="shared" si="2"/>
        <v>96531.385600000009</v>
      </c>
      <c r="E36" s="39">
        <v>0.68</v>
      </c>
      <c r="F36" s="107">
        <f>'Ventas Semanales'!G35+'Ventas Semanales'!L35+'Ventas Semanales'!Q35+'Ventas Semanales'!V35</f>
        <v>90279.02</v>
      </c>
      <c r="G36" s="42">
        <f t="shared" si="3"/>
        <v>0.63595620448651258</v>
      </c>
      <c r="H36" s="10">
        <f>'Ventas Semanales'!X35+'Ventas Semanales'!AC35+'Ventas Semanales'!AH35+'Ventas Semanales'!AM35</f>
        <v>259012.12999999998</v>
      </c>
      <c r="I36" s="1">
        <f t="shared" si="4"/>
        <v>181308.49099999998</v>
      </c>
      <c r="J36" s="2">
        <v>0.7</v>
      </c>
      <c r="K36" s="3">
        <f>'Ventas Semanales'!AA35+'Ventas Semanales'!AF35+'Ventas Semanales'!AK35+'Ventas Semanales'!AP35</f>
        <v>113686.44</v>
      </c>
      <c r="L36" s="42">
        <f t="shared" si="5"/>
        <v>0.43892322726352628</v>
      </c>
      <c r="M36" s="38">
        <f>'Ventas Semanales'!AR35+'Ventas Semanales'!AW35+'Ventas Semanales'!BB35+'Ventas Semanales'!BG35+'Ventas Semanales'!BL35</f>
        <v>255312.20999999996</v>
      </c>
      <c r="N36" s="34">
        <f>N33*0.6</f>
        <v>226541.63070000001</v>
      </c>
      <c r="O36" s="39">
        <v>0.25</v>
      </c>
      <c r="P36" s="35">
        <f>'Ventas Semanales'!AU35+'Ventas Semanales'!AZ35+'Ventas Semanales'!BE35+'Ventas Semanales'!BJ35+'Ventas Semanales'!BO35</f>
        <v>41255.67</v>
      </c>
      <c r="Q36" s="45">
        <f t="shared" si="7"/>
        <v>0.16158909908774047</v>
      </c>
      <c r="R36" s="38"/>
      <c r="S36" s="34">
        <f>S33*0.6</f>
        <v>26893.149900000004</v>
      </c>
      <c r="T36" s="39">
        <v>2.95</v>
      </c>
      <c r="U36" s="35"/>
      <c r="V36" s="33" t="e">
        <f t="shared" si="9"/>
        <v>#DIV/0!</v>
      </c>
      <c r="W36" s="38"/>
      <c r="X36" s="34">
        <f>X33*0.6</f>
        <v>0</v>
      </c>
      <c r="Y36" s="39">
        <v>6</v>
      </c>
      <c r="Z36" s="35">
        <f>'Ventas Semanales'!CN35+'Ventas Semanales'!CS35+'Ventas Semanales'!CX35+'Ventas Semanales'!DC35</f>
        <v>0</v>
      </c>
      <c r="AA36" s="33"/>
      <c r="AB36" s="38">
        <f>'Ventas Semanales'!DE35+'Ventas Semanales'!DJ35+'Ventas Semanales'!DO35+'Ventas Semanales'!DT35+'Ventas Semanales'!DY35</f>
        <v>94025.12</v>
      </c>
      <c r="AC36" s="34">
        <f>AC33*0.6</f>
        <v>258516.56159999996</v>
      </c>
      <c r="AD36" s="39">
        <v>2.4</v>
      </c>
      <c r="AE36" s="35"/>
      <c r="AF36" s="33"/>
      <c r="AG36" s="38">
        <f>'Ventas Semanales'!ED35+'Ventas Semanales'!EI35+'Ventas Semanales'!EN35+'Ventas Semanales'!ES35</f>
        <v>93501.77</v>
      </c>
      <c r="AH36" s="34">
        <f>AH33*0.6</f>
        <v>248683.57859999998</v>
      </c>
      <c r="AI36" s="39">
        <v>1.7</v>
      </c>
      <c r="AJ36" s="35"/>
      <c r="AK36" s="33"/>
      <c r="AL36" s="38">
        <f>'Ventas Semanales'!EX35+'Ventas Semanales'!FC35+'Ventas Semanales'!FH35+'Ventas Semanales'!FM35</f>
        <v>91258.290000000008</v>
      </c>
      <c r="AM36" s="34">
        <f>AM33*0.6</f>
        <v>271971.9228</v>
      </c>
      <c r="AN36" s="39">
        <v>1.7</v>
      </c>
      <c r="AO36" s="35"/>
      <c r="AP36" s="7"/>
      <c r="AQ36" s="38">
        <f>'Ventas Semanales'!FR35+'Ventas Semanales'!FW35+'Ventas Semanales'!GB35+'Ventas Semanales'!GG35+'Ventas Semanales'!GL35</f>
        <v>98193.12</v>
      </c>
      <c r="AR36" s="34">
        <f>AR33*0.6</f>
        <v>308833.62047999998</v>
      </c>
      <c r="AS36" s="39">
        <v>1.68</v>
      </c>
      <c r="AT36" s="35"/>
      <c r="AU36" s="46">
        <f t="shared" si="19"/>
        <v>0</v>
      </c>
      <c r="AV36" s="10">
        <f>'Ventas Semanales'!GQ35+'Ventas Semanales'!GV35+'Ventas Semanales'!HA35+'Ventas Semanales'!HF35</f>
        <v>26568.11</v>
      </c>
      <c r="AW36" s="34">
        <f>AW33*0.6</f>
        <v>321776.00760000001</v>
      </c>
      <c r="AX36" s="39">
        <v>2.2999999999999998</v>
      </c>
      <c r="AY36" s="3"/>
      <c r="AZ36" s="7"/>
      <c r="BA36" s="6">
        <f>'Ventas Semanales'!HK35+'Ventas Semanales'!HP35+'Ventas Semanales'!HU35+'Ventas Semanales'!HZ35</f>
        <v>0</v>
      </c>
      <c r="BB36" s="34">
        <f>BB33*0.6</f>
        <v>126260.63159999999</v>
      </c>
      <c r="BC36" s="39">
        <v>3.1</v>
      </c>
      <c r="BD36" s="3">
        <f>'Ventas Semanales'!HN35+'Ventas Semanales'!HS35+'Ventas Semanales'!HX35+'Ventas Semanales'!IC35</f>
        <v>0</v>
      </c>
      <c r="BE36" s="7"/>
      <c r="BF36" s="10">
        <f>'Ventas Semanales'!IE35+'Ventas Semanales'!IJ35+'Ventas Semanales'!IO35+'Ventas Semanales'!IT35+'Ventas Semanales'!IY35</f>
        <v>146134.38</v>
      </c>
      <c r="BG36" s="34">
        <f>BG33*0.6</f>
        <v>476827.8899999999</v>
      </c>
      <c r="BH36" s="39">
        <v>1.4</v>
      </c>
      <c r="BI36" s="3"/>
      <c r="BJ36" s="7">
        <f t="shared" si="25"/>
        <v>0</v>
      </c>
      <c r="BK36" s="51">
        <f t="shared" si="26"/>
        <v>90279.02</v>
      </c>
      <c r="BL36" s="51">
        <f t="shared" si="27"/>
        <v>96531.385600000009</v>
      </c>
      <c r="BM36" s="189">
        <f t="shared" si="28"/>
        <v>0.93522971248016562</v>
      </c>
      <c r="BN36" s="64">
        <f>'Ventas Semanales'!JD35</f>
        <v>612238.38</v>
      </c>
      <c r="BO36" s="69">
        <f>'Ventas Semanales'!JE35</f>
        <v>245221.13000000003</v>
      </c>
      <c r="BP36" s="68">
        <f t="shared" si="29"/>
        <v>-367017.25</v>
      </c>
      <c r="BQ36" s="66">
        <f t="shared" si="0"/>
        <v>0.40053210973150694</v>
      </c>
      <c r="BR36" s="54">
        <f t="shared" si="1"/>
        <v>2544144.8698800001</v>
      </c>
      <c r="BS36" s="54">
        <f t="shared" si="30"/>
        <v>2470270.45328</v>
      </c>
    </row>
    <row r="37" spans="2:72">
      <c r="B37" s="187" t="s">
        <v>37</v>
      </c>
      <c r="C37" s="161">
        <f>'Ventas Semanales'!D36+'Ventas Semanales'!I36+'Ventas Semanales'!N36+'Ventas Semanales'!S36</f>
        <v>218711.76</v>
      </c>
      <c r="D37" s="37">
        <f t="shared" si="2"/>
        <v>148723.99680000002</v>
      </c>
      <c r="E37" s="39">
        <v>0.68</v>
      </c>
      <c r="F37" s="43">
        <f>'Ventas Semanales'!G36+'Ventas Semanales'!L36+'Ventas Semanales'!Q36+'Ventas Semanales'!V36</f>
        <v>126926.94</v>
      </c>
      <c r="G37" s="44">
        <f t="shared" si="3"/>
        <v>0.58033888987039384</v>
      </c>
      <c r="H37" s="10">
        <f>'Ventas Semanales'!X36+'Ventas Semanales'!AC36+'Ventas Semanales'!AH36+'Ventas Semanales'!AM36</f>
        <v>414276.23</v>
      </c>
      <c r="I37" s="37">
        <f t="shared" si="4"/>
        <v>289993.36099999998</v>
      </c>
      <c r="J37" s="2">
        <v>0.7</v>
      </c>
      <c r="K37" s="3">
        <f>'Ventas Semanales'!AA36+'Ventas Semanales'!AF36+'Ventas Semanales'!AK36+'Ventas Semanales'!AP36</f>
        <v>138908.38</v>
      </c>
      <c r="L37" s="117">
        <f t="shared" si="5"/>
        <v>0.33530376579896948</v>
      </c>
      <c r="M37" s="175">
        <f>'Ventas Semanales'!AR36+'Ventas Semanales'!AW36+'Ventas Semanales'!BB36+'Ventas Semanales'!BG36+'Ventas Semanales'!BL36</f>
        <v>315747.20000000001</v>
      </c>
      <c r="N37" s="34">
        <f>N33*0.8</f>
        <v>302055.50760000007</v>
      </c>
      <c r="O37" s="39">
        <v>1.05</v>
      </c>
      <c r="P37" s="35">
        <f>'Ventas Semanales'!AU36+'Ventas Semanales'!AZ36+'Ventas Semanales'!BE36+'Ventas Semanales'!BJ36+'Ventas Semanales'!BO36</f>
        <v>125351.54000000001</v>
      </c>
      <c r="Q37" s="45">
        <f t="shared" si="7"/>
        <v>0.39699968835828159</v>
      </c>
      <c r="R37" s="175"/>
      <c r="S37" s="34">
        <f>S33*0.8</f>
        <v>35857.533200000005</v>
      </c>
      <c r="T37" s="39">
        <v>2.95</v>
      </c>
      <c r="U37" s="176"/>
      <c r="V37" s="120"/>
      <c r="W37" s="175"/>
      <c r="X37" s="34">
        <f>X33*0.8</f>
        <v>0</v>
      </c>
      <c r="Y37" s="39">
        <v>6</v>
      </c>
      <c r="Z37" s="176"/>
      <c r="AA37" s="120"/>
      <c r="AB37" s="175">
        <f>'Ventas Semanales'!DE36+'Ventas Semanales'!DJ36+'Ventas Semanales'!DO36+'Ventas Semanales'!DT36+'Ventas Semanales'!DY36</f>
        <v>168854.88</v>
      </c>
      <c r="AC37" s="34">
        <f>AC33*0.8</f>
        <v>344688.74879999994</v>
      </c>
      <c r="AD37" s="39">
        <v>2.4</v>
      </c>
      <c r="AE37" s="176"/>
      <c r="AF37" s="120"/>
      <c r="AG37" s="175">
        <f>'Ventas Semanales'!ED36+'Ventas Semanales'!EI36+'Ventas Semanales'!EN36+'Ventas Semanales'!ES36</f>
        <v>128377.01999999999</v>
      </c>
      <c r="AH37" s="34">
        <f>AH33*0.8</f>
        <v>331578.10480000003</v>
      </c>
      <c r="AI37" s="39">
        <v>1.7</v>
      </c>
      <c r="AJ37" s="176"/>
      <c r="AK37" s="120"/>
      <c r="AL37" s="175"/>
      <c r="AM37" s="34">
        <f>AM33*0.8</f>
        <v>362629.2304</v>
      </c>
      <c r="AN37" s="39">
        <v>1.7</v>
      </c>
      <c r="AO37" s="176"/>
      <c r="AP37" s="8"/>
      <c r="AQ37" s="175">
        <f>'Ventas Semanales'!FR36+'Ventas Semanales'!FW36+'Ventas Semanales'!GB36+'Ventas Semanales'!GG36+'Ventas Semanales'!GL36</f>
        <v>270468.99</v>
      </c>
      <c r="AR37" s="34">
        <f>AR33*0.8</f>
        <v>411778.16064000002</v>
      </c>
      <c r="AS37" s="39">
        <v>1.68</v>
      </c>
      <c r="AT37" s="176"/>
      <c r="AU37" s="47">
        <f t="shared" si="19"/>
        <v>0</v>
      </c>
      <c r="AV37" s="118">
        <f>'Ventas Semanales'!GQ36+'Ventas Semanales'!GV36+'Ventas Semanales'!HA36+'Ventas Semanales'!HF36</f>
        <v>177218.06999999998</v>
      </c>
      <c r="AW37" s="34">
        <f>AW33*0.8</f>
        <v>429034.67680000002</v>
      </c>
      <c r="AX37" s="39">
        <v>2.2999999999999998</v>
      </c>
      <c r="AY37" s="15"/>
      <c r="AZ37" s="8"/>
      <c r="BA37" s="119">
        <f>'Ventas Semanales'!HK36+'Ventas Semanales'!HP36+'Ventas Semanales'!HU36+'Ventas Semanales'!HZ36</f>
        <v>152450.86000000002</v>
      </c>
      <c r="BB37" s="34">
        <f>BB33*0.8</f>
        <v>168347.50880000001</v>
      </c>
      <c r="BC37" s="39">
        <v>3.1</v>
      </c>
      <c r="BD37" s="15">
        <f>'Ventas Semanales'!HN36+'Ventas Semanales'!HS36+'Ventas Semanales'!HX36+'Ventas Semanales'!IC36</f>
        <v>0</v>
      </c>
      <c r="BE37" s="8"/>
      <c r="BF37" s="118">
        <f>'Ventas Semanales'!IE36+'Ventas Semanales'!IJ36+'Ventas Semanales'!IO36+'Ventas Semanales'!IT36+'Ventas Semanales'!IY36</f>
        <v>377350.76000000007</v>
      </c>
      <c r="BG37" s="34">
        <f>BG33*0.8</f>
        <v>635770.52</v>
      </c>
      <c r="BH37" s="39">
        <v>1.4</v>
      </c>
      <c r="BI37" s="15"/>
      <c r="BJ37" s="8">
        <f t="shared" si="25"/>
        <v>0</v>
      </c>
      <c r="BK37" s="51">
        <f t="shared" si="26"/>
        <v>126926.94</v>
      </c>
      <c r="BL37" s="51">
        <f t="shared" si="27"/>
        <v>148723.99680000002</v>
      </c>
      <c r="BM37" s="189">
        <f t="shared" si="28"/>
        <v>0.85343954392704957</v>
      </c>
      <c r="BN37" s="177">
        <f>'Ventas Semanales'!JD36</f>
        <v>887074.87</v>
      </c>
      <c r="BO37" s="178">
        <f>'Ventas Semanales'!JE36</f>
        <v>391186.86</v>
      </c>
      <c r="BP37" s="179">
        <f t="shared" si="29"/>
        <v>-495888.01</v>
      </c>
      <c r="BQ37" s="180">
        <f t="shared" si="0"/>
        <v>0.44098516735120674</v>
      </c>
      <c r="BR37" s="54">
        <f t="shared" si="1"/>
        <v>3460457.3488400001</v>
      </c>
      <c r="BS37" s="54">
        <f t="shared" si="30"/>
        <v>3287575.3110400001</v>
      </c>
    </row>
    <row r="38" spans="2:72">
      <c r="B38" s="53"/>
      <c r="C38" s="29"/>
      <c r="D38" s="29"/>
      <c r="E38" s="39"/>
      <c r="F38" s="29"/>
      <c r="G38" s="181"/>
      <c r="H38" s="29"/>
      <c r="I38" s="29"/>
      <c r="J38" s="181"/>
      <c r="K38" s="29"/>
      <c r="L38" s="181"/>
      <c r="M38" s="29"/>
      <c r="N38" s="29"/>
      <c r="O38" s="181"/>
      <c r="P38" s="29"/>
      <c r="Q38" s="122"/>
      <c r="R38" s="29"/>
      <c r="S38" s="29"/>
      <c r="T38" s="181"/>
      <c r="U38" s="29"/>
      <c r="V38" s="124"/>
      <c r="W38" s="29"/>
      <c r="X38" s="29"/>
      <c r="Y38" s="181"/>
      <c r="Z38" s="29"/>
      <c r="AA38" s="124"/>
      <c r="AB38" s="29"/>
      <c r="AC38" s="29"/>
      <c r="AD38" s="181"/>
      <c r="AE38" s="29"/>
      <c r="AF38" s="124"/>
      <c r="AG38" s="29"/>
      <c r="AH38" s="29">
        <f>'Ventas Semanales'!EE37+'Ventas Semanales'!EJ37+'Ventas Semanales'!EO37+'Ventas Semanales'!ET37</f>
        <v>0</v>
      </c>
      <c r="AI38" s="181"/>
      <c r="AJ38" s="29"/>
      <c r="AK38" s="124"/>
      <c r="AL38" s="29"/>
      <c r="AM38" s="29">
        <f>'Ventas Semanales'!EY37+'Ventas Semanales'!FD37+'Ventas Semanales'!FI37+'Ventas Semanales'!FN37</f>
        <v>0</v>
      </c>
      <c r="AN38" s="181"/>
      <c r="AO38" s="29"/>
      <c r="AP38" s="124"/>
      <c r="AQ38" s="29"/>
      <c r="AR38" s="29">
        <f>'Ventas Semanales'!FS37+'Ventas Semanales'!FX37+'Ventas Semanales'!GC37+'Ventas Semanales'!GH37+'Ventas Semanales'!GM37</f>
        <v>0</v>
      </c>
      <c r="AS38" s="181"/>
      <c r="AT38" s="29"/>
      <c r="AU38" s="124"/>
      <c r="AV38" s="29"/>
      <c r="AW38" s="29">
        <f>'Ventas Semanales'!GR37+'Ventas Semanales'!GW37+'Ventas Semanales'!HB37+'Ventas Semanales'!HG37</f>
        <v>0</v>
      </c>
      <c r="AX38" s="181"/>
      <c r="AY38" s="29"/>
      <c r="AZ38" s="124"/>
      <c r="BA38" s="29"/>
      <c r="BB38" s="29"/>
      <c r="BC38" s="181"/>
      <c r="BD38" s="29"/>
      <c r="BE38" s="124"/>
      <c r="BF38" s="29"/>
      <c r="BG38" s="29">
        <v>0</v>
      </c>
      <c r="BH38" s="181"/>
      <c r="BI38" s="29"/>
      <c r="BJ38" s="124" t="e">
        <f t="shared" si="25"/>
        <v>#DIV/0!</v>
      </c>
      <c r="BK38" s="182"/>
      <c r="BL38" s="182"/>
      <c r="BM38" s="182"/>
      <c r="BN38" s="184"/>
      <c r="BO38" s="182"/>
      <c r="BP38" s="182"/>
      <c r="BQ38" s="180"/>
      <c r="BR38" s="183"/>
      <c r="BS38" s="182"/>
    </row>
    <row r="39" spans="2:72">
      <c r="B39" s="53"/>
      <c r="C39" s="29"/>
      <c r="D39" s="29"/>
      <c r="E39" s="181"/>
      <c r="F39" s="29"/>
      <c r="G39" s="181"/>
      <c r="H39" s="29"/>
      <c r="I39" s="29"/>
      <c r="J39" s="181"/>
      <c r="K39" s="29"/>
      <c r="L39" s="181"/>
      <c r="M39" s="29"/>
      <c r="N39" s="29"/>
      <c r="O39" s="181"/>
      <c r="P39" s="29"/>
      <c r="Q39" s="122"/>
      <c r="R39" s="29"/>
      <c r="S39" s="29"/>
      <c r="T39" s="181"/>
      <c r="U39" s="29"/>
      <c r="V39" s="124"/>
      <c r="W39" s="29"/>
      <c r="X39" s="29"/>
      <c r="Y39" s="181"/>
      <c r="Z39" s="29"/>
      <c r="AA39" s="124"/>
      <c r="AB39" s="29"/>
      <c r="AC39" s="29"/>
      <c r="AD39" s="181"/>
      <c r="AE39" s="29"/>
      <c r="AF39" s="124"/>
      <c r="AG39" s="29"/>
      <c r="AH39" s="29"/>
      <c r="AI39" s="29"/>
      <c r="AJ39" s="29"/>
      <c r="AK39" s="124"/>
      <c r="AL39" s="29"/>
      <c r="AM39" s="29"/>
      <c r="AN39" s="181"/>
      <c r="AO39" s="29"/>
      <c r="AP39" s="124"/>
      <c r="AQ39" s="29"/>
      <c r="AR39" s="29"/>
      <c r="AS39" s="181"/>
      <c r="AT39" s="29"/>
      <c r="AU39" s="124"/>
      <c r="AV39" s="29"/>
      <c r="AW39" s="29"/>
      <c r="AX39" s="181"/>
      <c r="AY39" s="29"/>
      <c r="AZ39" s="124"/>
      <c r="BA39" s="29"/>
      <c r="BB39" s="29"/>
      <c r="BC39" s="181"/>
      <c r="BD39" s="29"/>
      <c r="BE39" s="124"/>
      <c r="BF39" s="29"/>
      <c r="BG39" s="29"/>
      <c r="BH39" s="181"/>
      <c r="BI39" s="29"/>
      <c r="BJ39" s="124"/>
      <c r="BK39" s="182"/>
      <c r="BL39" s="182"/>
      <c r="BM39" s="182"/>
      <c r="BN39" s="184"/>
      <c r="BO39" s="182"/>
      <c r="BP39" s="182">
        <f t="shared" si="29"/>
        <v>0</v>
      </c>
      <c r="BQ39" s="180"/>
      <c r="BR39" s="183"/>
      <c r="BS39" s="182"/>
    </row>
    <row r="40" spans="2:72">
      <c r="B40" s="84" t="s">
        <v>301</v>
      </c>
      <c r="C40" s="87">
        <f>SUM(C9:C27)</f>
        <v>5765790.3399999999</v>
      </c>
      <c r="D40" s="52">
        <f>SUM(D9:D27)</f>
        <v>3920737.4312</v>
      </c>
      <c r="E40" s="158">
        <f>D40/C40</f>
        <v>0.68</v>
      </c>
      <c r="F40" s="52">
        <f>SUM(F9:F27)</f>
        <v>4079329.1500000004</v>
      </c>
      <c r="G40" s="78">
        <f>F40/C40</f>
        <v>0.70750563399778432</v>
      </c>
      <c r="H40" s="191">
        <f>SUM(H9:H27)</f>
        <v>6177957.1100000013</v>
      </c>
      <c r="I40" s="87">
        <f>SUM(I9:I27)</f>
        <v>4324569.9770000009</v>
      </c>
      <c r="J40" s="78">
        <f>I40/H40</f>
        <v>0.7</v>
      </c>
      <c r="K40" s="87">
        <f>SUM(K9:K27)</f>
        <v>4606027.18</v>
      </c>
      <c r="L40" s="89">
        <f>K40/H40</f>
        <v>0.74555829669720686</v>
      </c>
      <c r="M40" s="87">
        <f>SUM(M9:M27)</f>
        <v>5343731.1100000003</v>
      </c>
      <c r="N40" s="52">
        <f>SUM(N9:N27)</f>
        <v>6012988.0287000006</v>
      </c>
      <c r="O40" s="158">
        <f>N40/M40</f>
        <v>1.1252415035344097</v>
      </c>
      <c r="P40" s="52">
        <f>SUM(P9:P27)</f>
        <v>3411317.95</v>
      </c>
      <c r="Q40" s="78">
        <f>P40/M40</f>
        <v>0.63837754553484638</v>
      </c>
      <c r="R40" s="87">
        <f>SUM(R9:R27)</f>
        <v>2411108.34</v>
      </c>
      <c r="S40" s="52">
        <f>SUM(S9:S27)</f>
        <v>8714158.3550000004</v>
      </c>
      <c r="T40" s="158">
        <f>S40/R40</f>
        <v>3.6141712134760402</v>
      </c>
      <c r="U40" s="52">
        <f>SUM(U9:U27)</f>
        <v>0</v>
      </c>
      <c r="V40" s="78">
        <f>U40/R40</f>
        <v>0</v>
      </c>
      <c r="W40" s="87">
        <f>SUM(W9:W27)</f>
        <v>1237222.4099999999</v>
      </c>
      <c r="X40" s="52">
        <f>SUM(X9:X27)</f>
        <v>9992843.4839999992</v>
      </c>
      <c r="Y40" s="158">
        <f>X40/W40</f>
        <v>8.0768367944450663</v>
      </c>
      <c r="Z40" s="52">
        <f>SUM(Z9:Z27)</f>
        <v>0</v>
      </c>
      <c r="AA40" s="78">
        <f>Z40/W40</f>
        <v>0</v>
      </c>
      <c r="AB40" s="87">
        <f>SUM(AB9:AB27)</f>
        <v>4043064.06</v>
      </c>
      <c r="AC40" s="52">
        <f>SUM(AC9:AC27)</f>
        <v>11410265.1928</v>
      </c>
      <c r="AD40" s="158">
        <f>AC40/AB40</f>
        <v>2.8221826375909562</v>
      </c>
      <c r="AE40" s="52">
        <f>SUM(AE9:AE27)</f>
        <v>0</v>
      </c>
      <c r="AF40" s="78">
        <f>AE40/AB40</f>
        <v>0</v>
      </c>
      <c r="AG40" s="87">
        <f>SUM(AG9:AG27)</f>
        <v>4388163.8699999992</v>
      </c>
      <c r="AH40" s="52">
        <f>SUM(AH9:AH27)</f>
        <v>8396561.2109999992</v>
      </c>
      <c r="AI40" s="158">
        <f>AH40/AG40</f>
        <v>1.9134566209807475</v>
      </c>
      <c r="AJ40" s="52">
        <f>SUM(AJ9:AJ27)</f>
        <v>0</v>
      </c>
      <c r="AK40" s="78">
        <f>AJ40/AG40</f>
        <v>0</v>
      </c>
      <c r="AL40" s="87">
        <f>SUM(AL9:AL27)</f>
        <v>4588820.74</v>
      </c>
      <c r="AM40" s="52">
        <f>SUM(AM9:AM27)</f>
        <v>7871507.9551999997</v>
      </c>
      <c r="AN40" s="158">
        <f>AM40/AL40</f>
        <v>1.7153661912711804</v>
      </c>
      <c r="AO40" s="52">
        <f>SUM(AO9:AO27)</f>
        <v>0</v>
      </c>
      <c r="AP40" s="78">
        <f>AO40/AL40</f>
        <v>0</v>
      </c>
      <c r="AQ40" s="87">
        <f>SUM(AQ9:AQ27)</f>
        <v>5784083.5600000015</v>
      </c>
      <c r="AR40" s="52">
        <f>SUM(AR9:AR27)</f>
        <v>10012697.98432</v>
      </c>
      <c r="AS40" s="158">
        <f>AR40/AQ40</f>
        <v>1.7310776859385477</v>
      </c>
      <c r="AT40" s="52">
        <f>SUM(AT9:AT27)</f>
        <v>0</v>
      </c>
      <c r="AU40" s="78">
        <f>AT40/AQ40</f>
        <v>0</v>
      </c>
      <c r="AV40" s="87">
        <f>SUM(AV9:AV27)</f>
        <v>3607297.3699999996</v>
      </c>
      <c r="AW40" s="52">
        <f>SUM(AW9:AW27)</f>
        <v>8855584.7045999989</v>
      </c>
      <c r="AX40" s="158">
        <f>AW40/AV40</f>
        <v>2.4549084248632376</v>
      </c>
      <c r="AY40" s="52">
        <f>SUM(AY9:AY27)</f>
        <v>0</v>
      </c>
      <c r="AZ40" s="78">
        <f>AY40/AV40</f>
        <v>0</v>
      </c>
      <c r="BA40" s="87">
        <f>SUM(BA9:BA27)</f>
        <v>3506935.7600000002</v>
      </c>
      <c r="BB40" s="52">
        <f>SUM(BB9:BB27)</f>
        <v>13235416.868000001</v>
      </c>
      <c r="BC40" s="158">
        <f>BB40/BA40</f>
        <v>3.7740688092900796</v>
      </c>
      <c r="BD40" s="52">
        <f>SUM(BD9:BD27)</f>
        <v>0</v>
      </c>
      <c r="BE40" s="78">
        <f>BD40/BA40</f>
        <v>0</v>
      </c>
      <c r="BF40" s="87">
        <f>SUM(BF9:BF27)</f>
        <v>16977390.599999998</v>
      </c>
      <c r="BG40" s="52">
        <f>SUM(BG9:BG27)</f>
        <v>25656318.512400001</v>
      </c>
      <c r="BH40" s="158">
        <f>BG40/BF40</f>
        <v>1.5112050559995953</v>
      </c>
      <c r="BI40" s="52">
        <f>SUM(BI9:BI27)</f>
        <v>0</v>
      </c>
      <c r="BJ40" s="78">
        <f>BI40/BF40</f>
        <v>0</v>
      </c>
      <c r="BK40" s="52">
        <f>SUM(BK9:BK27)</f>
        <v>4079329.1500000004</v>
      </c>
      <c r="BL40" s="52">
        <f>SUM(BL9:BL27)</f>
        <v>3920737.4312</v>
      </c>
      <c r="BN40" s="52">
        <f>SUM(BN9:BN27)</f>
        <v>15759151.35</v>
      </c>
      <c r="BO40" s="52">
        <f>SUM(BO9:BO27)</f>
        <v>12096674.279999999</v>
      </c>
      <c r="BP40" s="52">
        <f>SUM(BP9:BP27)</f>
        <v>-3662477.07</v>
      </c>
      <c r="BQ40" s="180">
        <f t="shared" si="0"/>
        <v>0.76759680844108391</v>
      </c>
      <c r="BR40" s="52">
        <f>SUM(BR9:BR27)</f>
        <v>118403649.70422</v>
      </c>
      <c r="BS40" s="52">
        <f>SUM(BS9:BS27)</f>
        <v>118843698.62602</v>
      </c>
    </row>
    <row r="41" spans="2:72" ht="30">
      <c r="B41" s="85" t="s">
        <v>302</v>
      </c>
      <c r="C41" s="82">
        <f>SUM(C28:C37)</f>
        <v>3540602.99</v>
      </c>
      <c r="D41" s="190">
        <f>SUM(D28:D37)</f>
        <v>2407610.0331999999</v>
      </c>
      <c r="E41" s="146">
        <f>D41/C41</f>
        <v>0.67999999999999994</v>
      </c>
      <c r="F41" s="190">
        <f>SUM(F28:F37)</f>
        <v>2473284.46</v>
      </c>
      <c r="G41" s="11">
        <f>F41/C41</f>
        <v>0.69854893841119414</v>
      </c>
      <c r="H41" s="192">
        <f>SUM(H28:H37)</f>
        <v>4569488.0299999993</v>
      </c>
      <c r="I41" s="82">
        <f>SUM(I28:I37)</f>
        <v>3357464.3299999996</v>
      </c>
      <c r="J41" s="11">
        <f>I41/H41</f>
        <v>0.73475722180631253</v>
      </c>
      <c r="K41" s="82">
        <f>SUM(K28:K37)</f>
        <v>2663717.63</v>
      </c>
      <c r="L41" s="89">
        <f>K41/H41</f>
        <v>0.58293568393481499</v>
      </c>
      <c r="M41" s="82">
        <f>SUM(M28:M37)</f>
        <v>3784057.5</v>
      </c>
      <c r="N41" s="190">
        <f>SUM(N28:N37)</f>
        <v>3820612.7638000008</v>
      </c>
      <c r="O41" s="146">
        <f>N41/M41</f>
        <v>1.0096603351825391</v>
      </c>
      <c r="P41" s="190">
        <f>SUM(P28:P37)</f>
        <v>2605245.31</v>
      </c>
      <c r="Q41" s="11">
        <f>P41/M41</f>
        <v>0.68847931354108649</v>
      </c>
      <c r="R41" s="82">
        <f>SUM(R28:R37)</f>
        <v>407514.12</v>
      </c>
      <c r="S41" s="190">
        <f>SUM(S28:S37)</f>
        <v>1299671.8030999999</v>
      </c>
      <c r="T41" s="146">
        <f>S41/R41</f>
        <v>3.1892681487944512</v>
      </c>
      <c r="U41" s="190">
        <f>SUM(U28:U37)</f>
        <v>0</v>
      </c>
      <c r="V41" s="11">
        <f>U41/R41</f>
        <v>0</v>
      </c>
      <c r="W41" s="82">
        <f>SUM(W28:W37)</f>
        <v>179871.25</v>
      </c>
      <c r="X41" s="190">
        <f>SUM(X28:X37)</f>
        <v>1079227.5</v>
      </c>
      <c r="Y41" s="146">
        <f>X41/W41</f>
        <v>6</v>
      </c>
      <c r="Z41" s="190">
        <f>SUM(Z28:Z37)</f>
        <v>0</v>
      </c>
      <c r="AA41" s="11">
        <f>Z41/W41</f>
        <v>0</v>
      </c>
      <c r="AB41" s="82">
        <f>SUM(AB28:AB37)</f>
        <v>1576078.06</v>
      </c>
      <c r="AC41" s="190">
        <f>SUM(AC28:AC37)</f>
        <v>3837784.1903999997</v>
      </c>
      <c r="AD41" s="146">
        <f>AC41/AB41</f>
        <v>2.4350216450573519</v>
      </c>
      <c r="AE41" s="190">
        <f>SUM(AE28:AE37)</f>
        <v>0</v>
      </c>
      <c r="AF41" s="11">
        <f>AE41/AB41</f>
        <v>0</v>
      </c>
      <c r="AG41" s="82">
        <f>SUM(AG28:AG37)</f>
        <v>2050514.28</v>
      </c>
      <c r="AH41" s="190">
        <f>SUM(AH28:AH37)</f>
        <v>3816442.3643999998</v>
      </c>
      <c r="AI41" s="146">
        <f>AH41/AG41</f>
        <v>1.8612122829985851</v>
      </c>
      <c r="AJ41" s="190">
        <f>SUM(AJ28:AJ37)</f>
        <v>0</v>
      </c>
      <c r="AK41" s="11">
        <f>AJ41/AG41</f>
        <v>0</v>
      </c>
      <c r="AL41" s="82">
        <f>SUM(AL28:AL37)</f>
        <v>2020720.1099999999</v>
      </c>
      <c r="AM41" s="190">
        <f>SUM(AM28:AM37)</f>
        <v>4024627.5772000002</v>
      </c>
      <c r="AN41" s="146">
        <f>AM41/AL41</f>
        <v>1.9916798755469407</v>
      </c>
      <c r="AO41" s="190">
        <f>SUM(AO28:AO37)</f>
        <v>0</v>
      </c>
      <c r="AP41" s="11">
        <f>AO41/AL41</f>
        <v>0</v>
      </c>
      <c r="AQ41" s="82">
        <f>SUM(AQ28:AQ37)</f>
        <v>3198213.9699999997</v>
      </c>
      <c r="AR41" s="190">
        <f>SUM(AR28:AR37)</f>
        <v>5620369.7269199993</v>
      </c>
      <c r="AS41" s="146">
        <f>AR41/AQ41</f>
        <v>1.7573463750832155</v>
      </c>
      <c r="AT41" s="190">
        <f>SUM(AT28:AT37)</f>
        <v>0</v>
      </c>
      <c r="AU41" s="11">
        <f>AT41/AQ41</f>
        <v>0</v>
      </c>
      <c r="AV41" s="82">
        <f>SUM(AV28:AV37)</f>
        <v>1872226.6</v>
      </c>
      <c r="AW41" s="190">
        <f>SUM(AW28:AW37)</f>
        <v>4660138.6304000001</v>
      </c>
      <c r="AX41" s="146">
        <f>AW41/AV41</f>
        <v>2.4890889972399708</v>
      </c>
      <c r="AY41" s="190">
        <f>SUM(AY28:AY37)</f>
        <v>0</v>
      </c>
      <c r="AZ41" s="11">
        <f>AY41/AV41</f>
        <v>0</v>
      </c>
      <c r="BA41" s="82">
        <f>SUM(BA28:BA37)</f>
        <v>758958.66</v>
      </c>
      <c r="BB41" s="190">
        <f>SUM(BB28:BB37)</f>
        <v>2201384.1784000001</v>
      </c>
      <c r="BC41" s="146">
        <f>BB41/BA41</f>
        <v>2.9005323931609133</v>
      </c>
      <c r="BD41" s="190">
        <f>SUM(BD28:BD37)</f>
        <v>0</v>
      </c>
      <c r="BE41" s="11">
        <f>BD41/BA41</f>
        <v>0</v>
      </c>
      <c r="BF41" s="82">
        <f>SUM(BF28:BF37)</f>
        <v>6659349.8599999994</v>
      </c>
      <c r="BG41" s="190">
        <f>SUM(BG28:BG37)</f>
        <v>9993756.4370000008</v>
      </c>
      <c r="BH41" s="146">
        <f>BG41/BF41</f>
        <v>1.5007105268681591</v>
      </c>
      <c r="BI41" s="190">
        <f>SUM(BI28:BI37)</f>
        <v>0</v>
      </c>
      <c r="BJ41" s="11">
        <f>BI41/BF41</f>
        <v>0</v>
      </c>
      <c r="BK41" s="190">
        <f>SUM(BK28:BK37)</f>
        <v>2473284.46</v>
      </c>
      <c r="BL41" s="190">
        <f>SUM(BL28:BL37)</f>
        <v>2407610.0331999999</v>
      </c>
      <c r="BN41" s="190">
        <f>SUM(BN28:BN37)</f>
        <v>11196738.930000002</v>
      </c>
      <c r="BO41" s="190">
        <f>SUM(BO28:BO37)</f>
        <v>7742247.4000000004</v>
      </c>
      <c r="BP41" s="190">
        <f>SUM(BP28:BP37)</f>
        <v>-3454491.5300000003</v>
      </c>
      <c r="BQ41" s="180">
        <f t="shared" si="0"/>
        <v>0.69147342350331997</v>
      </c>
      <c r="BR41" s="190">
        <f>SUM(BR28:BR37)</f>
        <v>46119089.53481999</v>
      </c>
      <c r="BS41" s="190">
        <f>SUM(BS28:BS37)</f>
        <v>45491017.261620007</v>
      </c>
      <c r="BT41" t="s">
        <v>303</v>
      </c>
    </row>
    <row r="42" spans="2:72" ht="21">
      <c r="B42" s="86" t="s">
        <v>237</v>
      </c>
      <c r="C42" s="83">
        <f>SUM(C9:C37)</f>
        <v>9306393.3300000001</v>
      </c>
      <c r="D42" s="194">
        <f>SUM(D9:D37)</f>
        <v>6328347.4643999999</v>
      </c>
      <c r="E42" s="159">
        <f>D42/C42</f>
        <v>0.67999999999999994</v>
      </c>
      <c r="F42" s="194">
        <f>SUM(F9:F37)</f>
        <v>6552613.6100000003</v>
      </c>
      <c r="G42" s="77">
        <f>F42/C42</f>
        <v>0.70409807297495774</v>
      </c>
      <c r="H42" s="193">
        <f>SUM(H9:H37)</f>
        <v>10747445.140000004</v>
      </c>
      <c r="I42" s="83">
        <f>SUM(I9:I37)</f>
        <v>7682034.3070000028</v>
      </c>
      <c r="J42" s="77">
        <f>I42/H42</f>
        <v>0.71477771758135256</v>
      </c>
      <c r="K42" s="83">
        <f>SUM(K9:K37)</f>
        <v>7269744.8099999996</v>
      </c>
      <c r="L42" s="89">
        <f>K42/H42</f>
        <v>0.67641608915437523</v>
      </c>
      <c r="M42" s="83">
        <f>SUM(M9:M37)</f>
        <v>9127788.6099999994</v>
      </c>
      <c r="N42" s="194">
        <f>SUM(N9:N37)</f>
        <v>9833600.7925000004</v>
      </c>
      <c r="O42" s="159">
        <f>N42/M42</f>
        <v>1.0773256494707539</v>
      </c>
      <c r="P42" s="194">
        <f>SUM(P9:P37)</f>
        <v>6016563.2600000007</v>
      </c>
      <c r="Q42" s="77">
        <f>P42/M42</f>
        <v>0.65914796201661829</v>
      </c>
      <c r="R42" s="83">
        <f>SUM(R9:R37)</f>
        <v>2818622.46</v>
      </c>
      <c r="S42" s="194">
        <f>SUM(S9:S37)</f>
        <v>10013830.158100002</v>
      </c>
      <c r="T42" s="159">
        <f>S42/R42</f>
        <v>3.5527390774073382</v>
      </c>
      <c r="U42" s="194">
        <f>SUM(U9:U37)</f>
        <v>0</v>
      </c>
      <c r="V42" s="77">
        <f>U42/R42</f>
        <v>0</v>
      </c>
      <c r="W42" s="83">
        <f>SUM(W9:W37)</f>
        <v>1417093.66</v>
      </c>
      <c r="X42" s="194">
        <f>SUM(X9:X37)</f>
        <v>11072070.983999999</v>
      </c>
      <c r="Y42" s="159">
        <f>X42/W42</f>
        <v>7.8132245570839682</v>
      </c>
      <c r="Z42" s="194">
        <f>SUM(Z9:Z37)</f>
        <v>0</v>
      </c>
      <c r="AA42" s="77">
        <f>Z42/W42</f>
        <v>0</v>
      </c>
      <c r="AB42" s="83">
        <f>SUM(AB9:AB37)</f>
        <v>5619142.120000001</v>
      </c>
      <c r="AC42" s="194">
        <f>SUM(AC9:AC37)</f>
        <v>15248049.383199999</v>
      </c>
      <c r="AD42" s="159">
        <f>AC42/AB42</f>
        <v>2.7135902701104837</v>
      </c>
      <c r="AE42" s="194">
        <f>SUM(AE9:AE37)</f>
        <v>0</v>
      </c>
      <c r="AF42" s="77">
        <f>AE42/AB42</f>
        <v>0</v>
      </c>
      <c r="AG42" s="83">
        <f>SUM(AG9:AG37)</f>
        <v>6438678.1499999985</v>
      </c>
      <c r="AH42" s="194">
        <f>SUM(AH9:AH37)</f>
        <v>12213003.575399999</v>
      </c>
      <c r="AI42" s="159">
        <f>AH42/AG42</f>
        <v>1.8968184603853824</v>
      </c>
      <c r="AJ42" s="194">
        <f>SUM(AJ9:AJ37)</f>
        <v>0</v>
      </c>
      <c r="AK42" s="77">
        <f>AJ42/AG42</f>
        <v>0</v>
      </c>
      <c r="AL42" s="83">
        <f>SUM(AL9:AL37)</f>
        <v>6609540.8499999996</v>
      </c>
      <c r="AM42" s="194">
        <f>SUM(AM9:AM37)</f>
        <v>11896135.532400001</v>
      </c>
      <c r="AN42" s="159">
        <f>AM42/AL42</f>
        <v>1.7998429546584922</v>
      </c>
      <c r="AO42" s="194">
        <f>SUM(AO9:AO37)</f>
        <v>0</v>
      </c>
      <c r="AP42" s="77">
        <f>AO42/AL42</f>
        <v>0</v>
      </c>
      <c r="AQ42" s="83">
        <f>SUM(AQ9:AQ37)</f>
        <v>8982297.5300000012</v>
      </c>
      <c r="AR42" s="194">
        <f>SUM(AR9:AR37)</f>
        <v>15633067.711239999</v>
      </c>
      <c r="AS42" s="159">
        <f>AR42/AQ42</f>
        <v>1.7404308484579889</v>
      </c>
      <c r="AT42" s="194">
        <f>SUM(AT9:AT37)</f>
        <v>0</v>
      </c>
      <c r="AU42" s="77">
        <f>AT42/AQ42</f>
        <v>0</v>
      </c>
      <c r="AV42" s="83">
        <f>SUM(AV9:AV37)</f>
        <v>5479523.9699999997</v>
      </c>
      <c r="AW42" s="194">
        <f>SUM(AW9:AW37)</f>
        <v>13515723.335000001</v>
      </c>
      <c r="AX42" s="159">
        <f>AW42/AV42</f>
        <v>2.4665871358529712</v>
      </c>
      <c r="AY42" s="194">
        <f>SUM(AY9:AY37)</f>
        <v>0</v>
      </c>
      <c r="AZ42" s="77">
        <f>AY42/AV42</f>
        <v>0</v>
      </c>
      <c r="BA42" s="83">
        <f>SUM(BA9:BA37)</f>
        <v>4265894.42</v>
      </c>
      <c r="BB42" s="194">
        <f>SUM(BB9:BB37)</f>
        <v>15436801.046400001</v>
      </c>
      <c r="BC42" s="159">
        <f>BB42/BA42</f>
        <v>3.6186552048796372</v>
      </c>
      <c r="BD42" s="194">
        <f>SUM(BD9:BD37)</f>
        <v>0</v>
      </c>
      <c r="BE42" s="77">
        <f>BD42/BA42</f>
        <v>0</v>
      </c>
      <c r="BF42" s="83">
        <f>SUM(BF9:BF37)</f>
        <v>23636740.460000001</v>
      </c>
      <c r="BG42" s="194">
        <f>SUM(BG9:BG37)</f>
        <v>35650074.949400008</v>
      </c>
      <c r="BH42" s="159">
        <f>BG42/BF42</f>
        <v>1.5082483563979534</v>
      </c>
      <c r="BI42" s="194">
        <f>SUM(BI9:BI37)</f>
        <v>0</v>
      </c>
      <c r="BJ42" s="77">
        <f>BI42/BF42</f>
        <v>0</v>
      </c>
      <c r="BK42" s="194">
        <f>SUM(BK9:BK37)</f>
        <v>6552613.6100000003</v>
      </c>
      <c r="BL42" s="194">
        <f>SUM(BL9:BL37)</f>
        <v>6328347.4643999999</v>
      </c>
      <c r="BN42" s="194">
        <f>SUM(BN9:BN37)</f>
        <v>26955890.279999997</v>
      </c>
      <c r="BO42" s="194">
        <f>SUM(BO9:BO37)</f>
        <v>19838921.68</v>
      </c>
      <c r="BP42" s="194">
        <f>SUM(BP9:BP37)</f>
        <v>-7116968.6000000015</v>
      </c>
      <c r="BQ42" s="180">
        <f t="shared" si="0"/>
        <v>0.7359772381444788</v>
      </c>
      <c r="BR42" s="382">
        <f>SUM(BR9:BR37)</f>
        <v>164522739.23903996</v>
      </c>
      <c r="BS42" s="231">
        <f>SUM(BS9:BS37)</f>
        <v>164334715.88764</v>
      </c>
      <c r="BT42" s="231">
        <f>BR42-5000000</f>
        <v>159522739.23903996</v>
      </c>
    </row>
    <row r="43" spans="2:72" ht="21">
      <c r="B43" s="389" t="s">
        <v>304</v>
      </c>
      <c r="C43" s="377" t="e">
        <f>#REF!</f>
        <v>#REF!</v>
      </c>
      <c r="D43" s="375"/>
      <c r="E43" s="380" t="e">
        <f>D42/C43</f>
        <v>#REF!</v>
      </c>
      <c r="F43" s="375"/>
      <c r="G43" s="380" t="e">
        <f>F42/C43</f>
        <v>#REF!</v>
      </c>
      <c r="H43" s="378" t="e">
        <f>#REF!</f>
        <v>#REF!</v>
      </c>
      <c r="I43" s="375"/>
      <c r="J43" s="380" t="e">
        <f>I42/H43</f>
        <v>#REF!</v>
      </c>
      <c r="K43" s="375"/>
      <c r="L43" s="380" t="e">
        <f>K42/H43</f>
        <v>#REF!</v>
      </c>
      <c r="M43" s="377" t="e">
        <f>#REF!</f>
        <v>#REF!</v>
      </c>
      <c r="N43" s="375"/>
      <c r="O43" s="380" t="e">
        <f>N42/M43</f>
        <v>#REF!</v>
      </c>
      <c r="P43" s="375"/>
      <c r="Q43" s="380" t="e">
        <f>P42/M43</f>
        <v>#REF!</v>
      </c>
      <c r="R43" s="377" t="e">
        <f>#REF!</f>
        <v>#REF!</v>
      </c>
      <c r="S43" s="375"/>
      <c r="T43" s="380" t="e">
        <f>S42/R43</f>
        <v>#REF!</v>
      </c>
      <c r="U43" s="375"/>
      <c r="V43" s="376"/>
      <c r="W43" s="377" t="e">
        <f>#REF!</f>
        <v>#REF!</v>
      </c>
      <c r="X43" s="375"/>
      <c r="Y43" s="380" t="e">
        <f>X42/W43</f>
        <v>#REF!</v>
      </c>
      <c r="Z43" s="375"/>
      <c r="AA43" s="376"/>
      <c r="AB43" s="377" t="e">
        <f>#REF!</f>
        <v>#REF!</v>
      </c>
      <c r="AC43" s="375"/>
      <c r="AD43" s="380" t="e">
        <f>AC42/AB43</f>
        <v>#REF!</v>
      </c>
      <c r="AE43" s="375"/>
      <c r="AF43" s="376"/>
      <c r="AG43" s="377" t="e">
        <f>#REF!</f>
        <v>#REF!</v>
      </c>
      <c r="AH43" s="375"/>
      <c r="AI43" s="380" t="e">
        <f>AH42/AG43</f>
        <v>#REF!</v>
      </c>
      <c r="AJ43" s="375"/>
      <c r="AK43" s="376"/>
      <c r="AL43" s="377" t="e">
        <f>#REF!</f>
        <v>#REF!</v>
      </c>
      <c r="AM43" s="375"/>
      <c r="AN43" s="380" t="e">
        <f>AM42/AL43</f>
        <v>#REF!</v>
      </c>
      <c r="AO43" s="375"/>
      <c r="AP43" s="376"/>
      <c r="AQ43" s="377" t="e">
        <f>#REF!</f>
        <v>#REF!</v>
      </c>
      <c r="AR43" s="375"/>
      <c r="AS43" s="380" t="e">
        <f>AR42/AQ43</f>
        <v>#REF!</v>
      </c>
      <c r="AT43" s="375"/>
      <c r="AU43" s="376"/>
      <c r="AV43" s="377" t="e">
        <f>#REF!</f>
        <v>#REF!</v>
      </c>
      <c r="AW43" s="375"/>
      <c r="AX43" s="380" t="e">
        <f>AW42/AV43</f>
        <v>#REF!</v>
      </c>
      <c r="AY43" s="375"/>
      <c r="AZ43" s="376"/>
      <c r="BA43" s="377" t="e">
        <f>#REF!</f>
        <v>#REF!</v>
      </c>
      <c r="BB43" s="375"/>
      <c r="BC43" s="380" t="e">
        <f>BB42/BA43</f>
        <v>#REF!</v>
      </c>
      <c r="BD43" s="375"/>
      <c r="BE43" s="376"/>
      <c r="BF43" s="377" t="e">
        <f>#REF!</f>
        <v>#REF!</v>
      </c>
      <c r="BG43" s="375"/>
      <c r="BH43" s="379" t="e">
        <f>BG42/BF43</f>
        <v>#REF!</v>
      </c>
      <c r="BI43" s="375"/>
      <c r="BJ43" s="376"/>
      <c r="BK43" s="375"/>
      <c r="BL43" s="375"/>
      <c r="BN43" s="375"/>
      <c r="BO43" s="375"/>
      <c r="BP43" s="375"/>
      <c r="BQ43" s="183"/>
      <c r="BR43" s="381"/>
      <c r="BS43" s="375"/>
      <c r="BT43" s="381"/>
    </row>
    <row r="44" spans="2:72">
      <c r="C44"/>
      <c r="H44"/>
      <c r="N44"/>
      <c r="R44"/>
      <c r="AB44"/>
      <c r="AG44"/>
      <c r="AL44"/>
      <c r="AQ44"/>
      <c r="AV44"/>
      <c r="BF44"/>
    </row>
    <row r="45" spans="2:72">
      <c r="B45" s="212" t="s">
        <v>238</v>
      </c>
      <c r="C45" s="213"/>
      <c r="D45" s="214">
        <f>D42*0.5</f>
        <v>3164173.7322</v>
      </c>
      <c r="E45" s="215"/>
      <c r="F45" s="214">
        <f>F42*0.5</f>
        <v>3276306.8050000002</v>
      </c>
      <c r="G45" s="227"/>
      <c r="H45" s="224"/>
      <c r="I45" s="214">
        <f>I42*0.5</f>
        <v>3841017.1535000014</v>
      </c>
      <c r="J45" s="215"/>
      <c r="K45" s="214">
        <f>K42*0.5</f>
        <v>3634872.4049999998</v>
      </c>
      <c r="L45" s="216"/>
      <c r="M45" s="213"/>
      <c r="N45" s="214">
        <f>N42*0.5</f>
        <v>4916800.3962500002</v>
      </c>
      <c r="O45" s="215"/>
      <c r="P45" s="214">
        <f>P42*0.5</f>
        <v>3008281.6300000004</v>
      </c>
      <c r="Q45" s="227"/>
      <c r="R45" s="213"/>
      <c r="S45" s="214">
        <f>S42*0.5</f>
        <v>5006915.0790500008</v>
      </c>
      <c r="T45" s="215"/>
      <c r="U45" s="214">
        <f>U42*0.5</f>
        <v>0</v>
      </c>
      <c r="V45" s="227"/>
      <c r="W45" s="213"/>
      <c r="X45" s="214">
        <f>X42*0.5</f>
        <v>5536035.4919999996</v>
      </c>
      <c r="Y45" s="215"/>
      <c r="Z45" s="214">
        <f>Z42*0.5</f>
        <v>0</v>
      </c>
      <c r="AA45" s="227"/>
      <c r="AB45" s="213"/>
      <c r="AC45" s="214">
        <f>AC42*0.5</f>
        <v>7624024.6915999996</v>
      </c>
      <c r="AD45" s="215"/>
      <c r="AE45" s="214">
        <f>AE42*0.5</f>
        <v>0</v>
      </c>
      <c r="AF45" s="227"/>
      <c r="AG45" s="213"/>
      <c r="AH45" s="214">
        <f>AH42*0.5</f>
        <v>6106501.7876999993</v>
      </c>
      <c r="AI45" s="215"/>
      <c r="AJ45" s="214">
        <f>AJ42*0.5</f>
        <v>0</v>
      </c>
      <c r="AK45" s="227"/>
      <c r="AL45" s="213"/>
      <c r="AM45" s="214">
        <f>AM42*0.5</f>
        <v>5948067.7662000004</v>
      </c>
      <c r="AN45" s="215"/>
      <c r="AO45" s="214">
        <f>AO42*0.5</f>
        <v>0</v>
      </c>
      <c r="AP45" s="227"/>
      <c r="AQ45" s="213"/>
      <c r="AR45" s="214">
        <f>AR42*0.5</f>
        <v>7816533.8556199996</v>
      </c>
      <c r="AS45" s="215"/>
      <c r="AT45" s="214">
        <f>AT42*0.5</f>
        <v>0</v>
      </c>
      <c r="AU45" s="227"/>
      <c r="AV45" s="213"/>
      <c r="AW45" s="214">
        <f>AW42*0.5</f>
        <v>6757861.6675000004</v>
      </c>
      <c r="AX45" s="215"/>
      <c r="AY45" s="214">
        <f>AY42*0.5</f>
        <v>0</v>
      </c>
      <c r="AZ45" s="227"/>
      <c r="BA45" s="213"/>
      <c r="BB45" s="214">
        <f>BB42*0.5</f>
        <v>7718400.5232000006</v>
      </c>
      <c r="BC45" s="215"/>
      <c r="BD45" s="214">
        <f>BD42*0.5</f>
        <v>0</v>
      </c>
      <c r="BE45" s="227"/>
      <c r="BF45" s="213"/>
      <c r="BG45" s="214">
        <f>BG42*0.5</f>
        <v>17825037.474700004</v>
      </c>
      <c r="BH45" s="215"/>
      <c r="BI45" s="214">
        <f>BI42*0.5</f>
        <v>0</v>
      </c>
      <c r="BJ45" s="227"/>
      <c r="BK45" s="214">
        <f>BK42*0.5</f>
        <v>3276306.8050000002</v>
      </c>
      <c r="BL45" s="214">
        <f>BL42*0.5</f>
        <v>3164173.7322</v>
      </c>
      <c r="BN45" s="214">
        <f>BN42*0.5</f>
        <v>13477945.139999999</v>
      </c>
      <c r="BO45" s="214">
        <f>BO42*0.5</f>
        <v>9919460.8399999999</v>
      </c>
      <c r="BP45" s="214">
        <f>BP42*0.5</f>
        <v>-3558484.3000000007</v>
      </c>
      <c r="BR45" s="214">
        <f>BR42*0.5</f>
        <v>82261369.619519979</v>
      </c>
      <c r="BS45" s="214">
        <f>BS42*0.5</f>
        <v>82167357.94382</v>
      </c>
    </row>
    <row r="46" spans="2:72">
      <c r="B46" s="217" t="s">
        <v>239</v>
      </c>
      <c r="C46" s="211"/>
      <c r="D46" s="147">
        <f>D45*0.1</f>
        <v>316417.37322000001</v>
      </c>
      <c r="E46" s="22"/>
      <c r="F46" s="147">
        <f>F45*0.1</f>
        <v>327630.68050000002</v>
      </c>
      <c r="G46" s="228"/>
      <c r="H46" s="225"/>
      <c r="I46" s="147">
        <f>I45*0.1</f>
        <v>384101.71535000019</v>
      </c>
      <c r="J46" s="22"/>
      <c r="K46" s="147">
        <f>K45*0.1</f>
        <v>363487.24050000001</v>
      </c>
      <c r="L46" s="218"/>
      <c r="M46" s="211"/>
      <c r="N46" s="147">
        <f>N45*0.1</f>
        <v>491680.03962500003</v>
      </c>
      <c r="O46" s="22"/>
      <c r="P46" s="147">
        <f>P45*0.1</f>
        <v>300828.16300000006</v>
      </c>
      <c r="Q46" s="228"/>
      <c r="R46" s="211"/>
      <c r="S46" s="147">
        <f>S45*0.1</f>
        <v>500691.50790500012</v>
      </c>
      <c r="T46" s="22"/>
      <c r="U46" s="147">
        <f>U45*0.1</f>
        <v>0</v>
      </c>
      <c r="V46" s="228"/>
      <c r="W46" s="211"/>
      <c r="X46" s="147">
        <f>X45*0.1</f>
        <v>553603.54920000001</v>
      </c>
      <c r="Y46" s="22"/>
      <c r="Z46" s="147">
        <f>Z45*0.1</f>
        <v>0</v>
      </c>
      <c r="AA46" s="228"/>
      <c r="AB46" s="211"/>
      <c r="AC46" s="147">
        <f>AC45*0.1</f>
        <v>762402.46915999998</v>
      </c>
      <c r="AD46" s="22"/>
      <c r="AE46" s="147">
        <f>AE45*0.1</f>
        <v>0</v>
      </c>
      <c r="AF46" s="228"/>
      <c r="AG46" s="211"/>
      <c r="AH46" s="147">
        <f>AH45*0.1</f>
        <v>610650.17877</v>
      </c>
      <c r="AI46" s="22"/>
      <c r="AJ46" s="147">
        <f>AJ45*0.1</f>
        <v>0</v>
      </c>
      <c r="AK46" s="228"/>
      <c r="AL46" s="211"/>
      <c r="AM46" s="147">
        <f>AM45*0.1</f>
        <v>594806.77662000002</v>
      </c>
      <c r="AN46" s="22"/>
      <c r="AO46" s="147">
        <f>AO45*0.1</f>
        <v>0</v>
      </c>
      <c r="AP46" s="228"/>
      <c r="AQ46" s="211"/>
      <c r="AR46" s="147">
        <f>AR45*0.1</f>
        <v>781653.38556199998</v>
      </c>
      <c r="AS46" s="22"/>
      <c r="AT46" s="147">
        <f>AT45*0.1</f>
        <v>0</v>
      </c>
      <c r="AU46" s="228"/>
      <c r="AV46" s="211"/>
      <c r="AW46" s="147">
        <f>AW45*0.1</f>
        <v>675786.16675000009</v>
      </c>
      <c r="AX46" s="22"/>
      <c r="AY46" s="147">
        <f>AY45*0.1</f>
        <v>0</v>
      </c>
      <c r="AZ46" s="228"/>
      <c r="BA46" s="211"/>
      <c r="BB46" s="147">
        <f>BB45*0.1</f>
        <v>771840.05232000013</v>
      </c>
      <c r="BC46" s="22"/>
      <c r="BD46" s="147">
        <f>BD45*0.1</f>
        <v>0</v>
      </c>
      <c r="BE46" s="228"/>
      <c r="BF46" s="211"/>
      <c r="BG46" s="147">
        <f>BG45*0.1</f>
        <v>1782503.7474700005</v>
      </c>
      <c r="BH46" s="22"/>
      <c r="BI46" s="147">
        <f>BI45*0.1</f>
        <v>0</v>
      </c>
      <c r="BJ46" s="228"/>
      <c r="BK46" s="147">
        <f>BK45*0.1</f>
        <v>327630.68050000002</v>
      </c>
      <c r="BL46" s="147">
        <f>BL45*0.1</f>
        <v>316417.37322000001</v>
      </c>
      <c r="BN46" s="147">
        <f>BN45*0.1</f>
        <v>1347794.514</v>
      </c>
      <c r="BO46" s="147">
        <f>BO45*0.1</f>
        <v>991946.08400000003</v>
      </c>
      <c r="BP46" s="147">
        <f>BP45*0.1</f>
        <v>-355848.43000000011</v>
      </c>
      <c r="BR46" s="147">
        <f>BR45*0.1</f>
        <v>8226136.9619519981</v>
      </c>
      <c r="BS46" s="147">
        <f>BS45*0.1</f>
        <v>8216735.7943820003</v>
      </c>
    </row>
    <row r="47" spans="2:72">
      <c r="B47" s="217" t="s">
        <v>240</v>
      </c>
      <c r="C47" s="211"/>
      <c r="D47" s="147">
        <f>D45*0.15</f>
        <v>474626.05982999998</v>
      </c>
      <c r="E47" s="22"/>
      <c r="F47" s="147">
        <f>F45*0.15</f>
        <v>491446.02075000003</v>
      </c>
      <c r="G47" s="228"/>
      <c r="H47" s="225"/>
      <c r="I47" s="147">
        <f>I45*0.15</f>
        <v>576152.57302500017</v>
      </c>
      <c r="J47" s="22"/>
      <c r="K47" s="147">
        <f>K45*0.15</f>
        <v>545230.86074999999</v>
      </c>
      <c r="L47" s="218"/>
      <c r="M47" s="211"/>
      <c r="N47" s="147">
        <f>N45*0.15</f>
        <v>737520.05943749996</v>
      </c>
      <c r="O47" s="22"/>
      <c r="P47" s="147">
        <f>P45*0.15</f>
        <v>451242.24450000003</v>
      </c>
      <c r="Q47" s="228"/>
      <c r="R47" s="211"/>
      <c r="S47" s="147">
        <f>S45*0.15</f>
        <v>751037.26185750007</v>
      </c>
      <c r="T47" s="22"/>
      <c r="U47" s="147">
        <f>U45*0.15</f>
        <v>0</v>
      </c>
      <c r="V47" s="228"/>
      <c r="W47" s="211"/>
      <c r="X47" s="147">
        <f>X45*0.15</f>
        <v>830405.3237999999</v>
      </c>
      <c r="Y47" s="22"/>
      <c r="Z47" s="147">
        <f>Z45*0.15</f>
        <v>0</v>
      </c>
      <c r="AA47" s="228"/>
      <c r="AB47" s="211"/>
      <c r="AC47" s="147">
        <f>AC45*0.15</f>
        <v>1143603.7037399998</v>
      </c>
      <c r="AD47" s="22"/>
      <c r="AE47" s="147">
        <f>AE45*0.15</f>
        <v>0</v>
      </c>
      <c r="AF47" s="228"/>
      <c r="AG47" s="211"/>
      <c r="AH47" s="147">
        <f>AH45*0.15</f>
        <v>915975.26815499982</v>
      </c>
      <c r="AI47" s="22"/>
      <c r="AJ47" s="147">
        <f>AJ45*0.15</f>
        <v>0</v>
      </c>
      <c r="AK47" s="228"/>
      <c r="AL47" s="211"/>
      <c r="AM47" s="147">
        <f>AM45*0.15</f>
        <v>892210.16493000009</v>
      </c>
      <c r="AN47" s="22"/>
      <c r="AO47" s="147">
        <f>AO45*0.15</f>
        <v>0</v>
      </c>
      <c r="AP47" s="228"/>
      <c r="AQ47" s="211"/>
      <c r="AR47" s="147">
        <f>AR45*0.15</f>
        <v>1172480.0783429998</v>
      </c>
      <c r="AS47" s="22"/>
      <c r="AT47" s="147">
        <f>AT45*0.15</f>
        <v>0</v>
      </c>
      <c r="AU47" s="228"/>
      <c r="AV47" s="211"/>
      <c r="AW47" s="147">
        <f>AW45*0.15</f>
        <v>1013679.250125</v>
      </c>
      <c r="AX47" s="22"/>
      <c r="AY47" s="147">
        <f>AY45*0.15</f>
        <v>0</v>
      </c>
      <c r="AZ47" s="228"/>
      <c r="BA47" s="211"/>
      <c r="BB47" s="147">
        <f>BB45*0.15</f>
        <v>1157760.0784800001</v>
      </c>
      <c r="BC47" s="22"/>
      <c r="BD47" s="147">
        <f>BD45*0.15</f>
        <v>0</v>
      </c>
      <c r="BE47" s="228"/>
      <c r="BF47" s="211"/>
      <c r="BG47" s="147">
        <f>BG45*0.15</f>
        <v>2673755.6212050007</v>
      </c>
      <c r="BH47" s="22"/>
      <c r="BI47" s="147">
        <f>BI45*0.15</f>
        <v>0</v>
      </c>
      <c r="BJ47" s="228"/>
      <c r="BK47" s="147">
        <f>BK45*0.15</f>
        <v>491446.02075000003</v>
      </c>
      <c r="BL47" s="147">
        <f>BL45*0.15</f>
        <v>474626.05982999998</v>
      </c>
      <c r="BN47" s="147">
        <f>BN45*0.15</f>
        <v>2021691.7709999997</v>
      </c>
      <c r="BO47" s="147">
        <f>BO45*0.15</f>
        <v>1487919.1259999999</v>
      </c>
      <c r="BP47" s="147">
        <f>BP45*0.15</f>
        <v>-533772.64500000014</v>
      </c>
      <c r="BR47" s="147">
        <f>BR45*0.15</f>
        <v>12339205.442927996</v>
      </c>
      <c r="BS47" s="147">
        <f>BS45*0.15</f>
        <v>12325103.691573</v>
      </c>
    </row>
    <row r="48" spans="2:72">
      <c r="B48" s="219" t="s">
        <v>247</v>
      </c>
      <c r="C48" s="220"/>
      <c r="D48" s="221">
        <f>D45*0.65</f>
        <v>2056712.9259300001</v>
      </c>
      <c r="E48" s="222"/>
      <c r="F48" s="221">
        <f>F45*0.65</f>
        <v>2129599.42325</v>
      </c>
      <c r="G48" s="229"/>
      <c r="H48" s="226"/>
      <c r="I48" s="221">
        <f>I45*0.65</f>
        <v>2496661.1497750012</v>
      </c>
      <c r="J48" s="222"/>
      <c r="K48" s="221">
        <f>K45*0.65</f>
        <v>2362667.0632500001</v>
      </c>
      <c r="L48" s="223"/>
      <c r="M48" s="220"/>
      <c r="N48" s="221">
        <f>N45*0.65</f>
        <v>3195920.2575625004</v>
      </c>
      <c r="O48" s="222"/>
      <c r="P48" s="221">
        <f>P45*0.65</f>
        <v>1955383.0595000002</v>
      </c>
      <c r="Q48" s="229"/>
      <c r="R48" s="220"/>
      <c r="S48" s="221">
        <f>S45*0.65</f>
        <v>3254494.8013825007</v>
      </c>
      <c r="T48" s="222"/>
      <c r="U48" s="221">
        <f>U45*0.65</f>
        <v>0</v>
      </c>
      <c r="V48" s="229"/>
      <c r="W48" s="220"/>
      <c r="X48" s="221">
        <f>X45*0.65</f>
        <v>3598423.0697999997</v>
      </c>
      <c r="Y48" s="222"/>
      <c r="Z48" s="221">
        <f>Z45*0.65</f>
        <v>0</v>
      </c>
      <c r="AA48" s="229"/>
      <c r="AB48" s="220"/>
      <c r="AC48" s="221">
        <f>AC45*0.65</f>
        <v>4955616.04954</v>
      </c>
      <c r="AD48" s="222"/>
      <c r="AE48" s="221">
        <f>AE45*0.65</f>
        <v>0</v>
      </c>
      <c r="AF48" s="229"/>
      <c r="AG48" s="220"/>
      <c r="AH48" s="221">
        <f>AH45*0.65</f>
        <v>3969226.1620049998</v>
      </c>
      <c r="AI48" s="222"/>
      <c r="AJ48" s="221">
        <f>AJ45*0.65</f>
        <v>0</v>
      </c>
      <c r="AK48" s="229"/>
      <c r="AL48" s="220"/>
      <c r="AM48" s="221">
        <f>AM45*0.65</f>
        <v>3866244.0480300002</v>
      </c>
      <c r="AN48" s="222"/>
      <c r="AO48" s="221">
        <f>AO45*0.65</f>
        <v>0</v>
      </c>
      <c r="AP48" s="229"/>
      <c r="AQ48" s="220"/>
      <c r="AR48" s="221">
        <f>AR45*0.65</f>
        <v>5080747.0061529996</v>
      </c>
      <c r="AS48" s="222"/>
      <c r="AT48" s="221">
        <f>AT45*0.65</f>
        <v>0</v>
      </c>
      <c r="AU48" s="229"/>
      <c r="AV48" s="220"/>
      <c r="AW48" s="221">
        <f>AW45*0.65</f>
        <v>4392610.0838750005</v>
      </c>
      <c r="AX48" s="222"/>
      <c r="AY48" s="221">
        <f>AY45*0.65</f>
        <v>0</v>
      </c>
      <c r="AZ48" s="229"/>
      <c r="BA48" s="220"/>
      <c r="BB48" s="221">
        <f>BB45*0.65</f>
        <v>5016960.3400800005</v>
      </c>
      <c r="BC48" s="222"/>
      <c r="BD48" s="221">
        <f>BD45*0.65</f>
        <v>0</v>
      </c>
      <c r="BE48" s="229"/>
      <c r="BF48" s="220"/>
      <c r="BG48" s="221">
        <f>BG45*0.65</f>
        <v>11586274.358555002</v>
      </c>
      <c r="BH48" s="222"/>
      <c r="BI48" s="221">
        <f>BI45*0.65</f>
        <v>0</v>
      </c>
      <c r="BJ48" s="229"/>
      <c r="BK48" s="221">
        <f>BK45*0.65</f>
        <v>2129599.42325</v>
      </c>
      <c r="BL48" s="221">
        <f>BL45*0.65</f>
        <v>2056712.9259300001</v>
      </c>
      <c r="BN48" s="221">
        <f>BN45*0.65</f>
        <v>8760664.341</v>
      </c>
      <c r="BO48" s="221">
        <f>BO45*0.65</f>
        <v>6447649.5460000001</v>
      </c>
      <c r="BP48" s="221">
        <f>BP45*0.65</f>
        <v>-2313014.7950000004</v>
      </c>
      <c r="BR48" s="221">
        <f>BR45*0.65</f>
        <v>53469890.252687991</v>
      </c>
      <c r="BS48" s="221">
        <f>BS45*0.65</f>
        <v>53408782.663483001</v>
      </c>
    </row>
    <row r="50" spans="13:23">
      <c r="M50" t="s">
        <v>246</v>
      </c>
      <c r="N50" s="20">
        <v>1500000</v>
      </c>
      <c r="R50" s="22"/>
      <c r="S50" s="22"/>
      <c r="T50" s="22"/>
      <c r="U50" s="22"/>
      <c r="V50" s="22" t="s">
        <v>305</v>
      </c>
      <c r="W50" s="22" t="s">
        <v>306</v>
      </c>
    </row>
    <row r="51" spans="13:23">
      <c r="M51" t="s">
        <v>249</v>
      </c>
      <c r="N51" s="20">
        <v>350000</v>
      </c>
      <c r="R51" s="22" t="s">
        <v>307</v>
      </c>
      <c r="S51" s="396">
        <v>0.7</v>
      </c>
      <c r="T51" s="147" t="e">
        <f>S51*R43/T43</f>
        <v>#REF!</v>
      </c>
      <c r="U51" s="147" t="e">
        <f>T51*0.5*0.65</f>
        <v>#REF!</v>
      </c>
      <c r="V51" s="397">
        <v>1010500.2</v>
      </c>
      <c r="W51" s="398">
        <f>V51/4</f>
        <v>252625.05</v>
      </c>
    </row>
    <row r="52" spans="13:23">
      <c r="M52" t="s">
        <v>308</v>
      </c>
      <c r="N52" s="20">
        <v>400000</v>
      </c>
      <c r="R52" s="22" t="s">
        <v>309</v>
      </c>
      <c r="S52" s="396">
        <v>0.7</v>
      </c>
      <c r="T52" s="147" t="e">
        <f>(S52*W43)/Y43</f>
        <v>#REF!</v>
      </c>
      <c r="U52" s="147" t="e">
        <f>T52*0.5*0.65</f>
        <v>#REF!</v>
      </c>
      <c r="V52" s="397">
        <v>815285.6</v>
      </c>
      <c r="W52" s="398">
        <f t="shared" ref="W52:W58" si="58">V52/4</f>
        <v>203821.4</v>
      </c>
    </row>
    <row r="53" spans="13:23">
      <c r="M53" t="s">
        <v>310</v>
      </c>
      <c r="N53" s="351">
        <v>50000</v>
      </c>
      <c r="R53" s="22" t="s">
        <v>311</v>
      </c>
      <c r="S53" s="396">
        <v>0.7</v>
      </c>
      <c r="T53" s="147" t="e">
        <f>(S53*AB43)/AD43</f>
        <v>#REF!</v>
      </c>
      <c r="U53" s="147" t="e">
        <f>T53*0.5*0.65</f>
        <v>#REF!</v>
      </c>
      <c r="V53" s="397">
        <v>1066178.53</v>
      </c>
      <c r="W53" s="398">
        <f>V53/5</f>
        <v>213235.70600000001</v>
      </c>
    </row>
    <row r="54" spans="13:23">
      <c r="M54" t="s">
        <v>312</v>
      </c>
      <c r="N54" s="350">
        <v>100000</v>
      </c>
      <c r="R54" s="22" t="s">
        <v>313</v>
      </c>
      <c r="S54" s="396">
        <v>0.9</v>
      </c>
      <c r="T54" s="147" t="e">
        <f>S54*AG43/AI43</f>
        <v>#REF!</v>
      </c>
      <c r="U54" s="147" t="e">
        <f>T54*0.5*0.65</f>
        <v>#REF!</v>
      </c>
      <c r="V54" s="397">
        <v>1089834</v>
      </c>
      <c r="W54" s="398">
        <f t="shared" si="58"/>
        <v>272458.5</v>
      </c>
    </row>
    <row r="55" spans="13:23">
      <c r="M55" t="s">
        <v>258</v>
      </c>
      <c r="N55" s="350">
        <f>N48-SUM(N50:N54)</f>
        <v>795920.25756250042</v>
      </c>
      <c r="R55" s="22" t="s">
        <v>314</v>
      </c>
      <c r="S55" s="396">
        <v>0.95</v>
      </c>
      <c r="T55" s="147" t="e">
        <f>S55*AL43/AN43</f>
        <v>#REF!</v>
      </c>
      <c r="U55" s="147" t="e">
        <f t="shared" ref="U55:U59" si="59">T55*0.5*0.65</f>
        <v>#REF!</v>
      </c>
      <c r="V55" s="397">
        <v>898279</v>
      </c>
      <c r="W55" s="398">
        <f t="shared" si="58"/>
        <v>224569.75</v>
      </c>
    </row>
    <row r="56" spans="13:23">
      <c r="R56" s="22" t="s">
        <v>315</v>
      </c>
      <c r="S56" s="396">
        <v>1</v>
      </c>
      <c r="T56" s="147" t="e">
        <f>S56*AQ43/AS43</f>
        <v>#REF!</v>
      </c>
      <c r="U56" s="147" t="e">
        <f t="shared" si="59"/>
        <v>#REF!</v>
      </c>
      <c r="V56" s="397">
        <v>1276438</v>
      </c>
      <c r="W56" s="398">
        <f>V56/5</f>
        <v>255287.6</v>
      </c>
    </row>
    <row r="57" spans="13:23">
      <c r="R57" s="22" t="s">
        <v>316</v>
      </c>
      <c r="S57" s="396">
        <v>1.05</v>
      </c>
      <c r="T57" s="147" t="e">
        <f>S57*AV43/AX43</f>
        <v>#REF!</v>
      </c>
      <c r="U57" s="147" t="e">
        <f t="shared" si="59"/>
        <v>#REF!</v>
      </c>
      <c r="V57" s="397">
        <v>1309058</v>
      </c>
      <c r="W57" s="398">
        <f t="shared" si="58"/>
        <v>327264.5</v>
      </c>
    </row>
    <row r="58" spans="13:23">
      <c r="R58" s="22" t="s">
        <v>317</v>
      </c>
      <c r="S58" s="396">
        <v>1.1000000000000001</v>
      </c>
      <c r="T58" s="147" t="e">
        <f>S58*BA43/BC43</f>
        <v>#REF!</v>
      </c>
      <c r="U58" s="147" t="e">
        <f t="shared" si="59"/>
        <v>#REF!</v>
      </c>
      <c r="V58" s="397">
        <v>2378173</v>
      </c>
      <c r="W58" s="398">
        <f t="shared" si="58"/>
        <v>594543.25</v>
      </c>
    </row>
    <row r="59" spans="13:23">
      <c r="R59" s="22" t="s">
        <v>318</v>
      </c>
      <c r="S59" s="396">
        <v>1.1200000000000001</v>
      </c>
      <c r="T59" s="147" t="e">
        <f>S59*BF43/BH43</f>
        <v>#REF!</v>
      </c>
      <c r="U59" s="147" t="e">
        <f t="shared" si="59"/>
        <v>#REF!</v>
      </c>
      <c r="V59" s="397">
        <v>8382042</v>
      </c>
      <c r="W59" s="398">
        <f>V59/5</f>
        <v>1676408.4</v>
      </c>
    </row>
  </sheetData>
  <mergeCells count="34">
    <mergeCell ref="BO5:BO8"/>
    <mergeCell ref="BP5:BP8"/>
    <mergeCell ref="BS5:BS8"/>
    <mergeCell ref="BM5:BM8"/>
    <mergeCell ref="BR5:BR8"/>
    <mergeCell ref="BN5:BN8"/>
    <mergeCell ref="BL5:BL8"/>
    <mergeCell ref="B5:B8"/>
    <mergeCell ref="F5:F8"/>
    <mergeCell ref="K5:K8"/>
    <mergeCell ref="P5:P8"/>
    <mergeCell ref="BD5:BD8"/>
    <mergeCell ref="U5:U8"/>
    <mergeCell ref="Z5:Z8"/>
    <mergeCell ref="BI5:BI8"/>
    <mergeCell ref="BK5:BK8"/>
    <mergeCell ref="AE5:AE8"/>
    <mergeCell ref="AJ5:AJ8"/>
    <mergeCell ref="AO5:AO8"/>
    <mergeCell ref="AT5:AT8"/>
    <mergeCell ref="AY5:AY8"/>
    <mergeCell ref="C2:BS2"/>
    <mergeCell ref="C4:G4"/>
    <mergeCell ref="H4:L4"/>
    <mergeCell ref="M4:Q4"/>
    <mergeCell ref="R4:V4"/>
    <mergeCell ref="W4:AA4"/>
    <mergeCell ref="AB4:AF4"/>
    <mergeCell ref="AG4:AK4"/>
    <mergeCell ref="AL4:AP4"/>
    <mergeCell ref="AQ4:AU4"/>
    <mergeCell ref="AV4:AZ4"/>
    <mergeCell ref="BA4:BE4"/>
    <mergeCell ref="BF4:BJ4"/>
  </mergeCells>
  <pageMargins left="0.7" right="0.7" top="0.75" bottom="0.75" header="0.3" footer="0.3"/>
  <pageSetup paperSize="9" scale="58" orientation="landscape" verticalDpi="360" r:id="rId1"/>
  <colBreaks count="1" manualBreakCount="1">
    <brk id="15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7BD22-F4D5-4A03-BEFD-2971E670D6D0}">
  <sheetPr>
    <pageSetUpPr fitToPage="1"/>
  </sheetPr>
  <dimension ref="A2:LK71"/>
  <sheetViews>
    <sheetView zoomScale="90" zoomScaleNormal="90" workbookViewId="0">
      <pane xSplit="2" ySplit="5" topLeftCell="KK28" activePane="bottomRight" state="frozen"/>
      <selection pane="bottomRight" activeCell="B25" sqref="B25:B32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hidden="1" customWidth="1" outlineLevel="1"/>
    <col min="5" max="5" width="9.7109375" hidden="1" customWidth="1" outlineLevel="1"/>
    <col min="6" max="6" width="17.42578125" hidden="1" customWidth="1" outlineLevel="1"/>
    <col min="7" max="7" width="12.5703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5703125" hidden="1" customWidth="1" outlineLevel="1"/>
    <col min="18" max="19" width="15.7109375" hidden="1" customWidth="1" outlineLevel="1"/>
    <col min="20" max="20" width="13.5703125" hidden="1" customWidth="1" outlineLevel="1"/>
    <col min="21" max="21" width="15.7109375" hidden="1" customWidth="1" outlineLevel="1"/>
    <col min="22" max="22" width="13.28515625" hidden="1" customWidth="1" outlineLevel="1"/>
    <col min="23" max="23" width="18.5703125" customWidth="1" collapsed="1"/>
    <col min="24" max="24" width="18.7109375" customWidth="1"/>
    <col min="25" max="25" width="15.85546875" customWidth="1"/>
    <col min="26" max="26" width="12.42578125" customWidth="1"/>
    <col min="27" max="28" width="15.7109375" hidden="1" customWidth="1" outlineLevel="1"/>
    <col min="29" max="29" width="9.140625" hidden="1" customWidth="1" outlineLevel="1"/>
    <col min="30" max="30" width="16.85546875" hidden="1" customWidth="1" outlineLevel="1"/>
    <col min="31" max="31" width="9.140625" hidden="1" customWidth="1" outlineLevel="1"/>
    <col min="32" max="33" width="15.7109375" hidden="1" customWidth="1" outlineLevel="1"/>
    <col min="34" max="34" width="11.5703125" hidden="1" customWidth="1" outlineLevel="1"/>
    <col min="35" max="35" width="15.7109375" hidden="1" customWidth="1" outlineLevel="1"/>
    <col min="36" max="36" width="9.140625" hidden="1" customWidth="1" outlineLevel="1"/>
    <col min="37" max="38" width="15.7109375" hidden="1" customWidth="1" outlineLevel="1"/>
    <col min="39" max="39" width="12.28515625" hidden="1" customWidth="1" outlineLevel="1"/>
    <col min="40" max="40" width="15.7109375" hidden="1" customWidth="1" outlineLevel="1"/>
    <col min="41" max="41" width="10" hidden="1" customWidth="1" outlineLevel="1"/>
    <col min="42" max="43" width="15.7109375" hidden="1" customWidth="1" outlineLevel="1"/>
    <col min="44" max="44" width="12.140625" hidden="1" customWidth="1" outlineLevel="1"/>
    <col min="45" max="45" width="15.7109375" hidden="1" customWidth="1" outlineLevel="1"/>
    <col min="46" max="46" width="11.85546875" hidden="1" customWidth="1" outlineLevel="1"/>
    <col min="47" max="47" width="21.140625" customWidth="1" collapsed="1"/>
    <col min="48" max="48" width="16.28515625" customWidth="1"/>
    <col min="49" max="49" width="16.85546875" customWidth="1"/>
    <col min="50" max="50" width="12.425781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1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13.710937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13.5703125" hidden="1" customWidth="1" outlineLevel="1"/>
    <col min="66" max="67" width="15.7109375" hidden="1" customWidth="1" outlineLevel="1"/>
    <col min="68" max="68" width="8.140625" style="409" hidden="1" customWidth="1" outlineLevel="1"/>
    <col min="69" max="69" width="17.5703125" hidden="1" customWidth="1" outlineLevel="1"/>
    <col min="70" max="70" width="14.28515625" hidden="1" customWidth="1" outlineLevel="1"/>
    <col min="71" max="71" width="17.28515625" hidden="1" customWidth="1" outlineLevel="1"/>
    <col min="72" max="72" width="18.5703125" hidden="1" customWidth="1" outlineLevel="1"/>
    <col min="73" max="73" width="8.28515625" hidden="1" customWidth="1" outlineLevel="1"/>
    <col min="74" max="74" width="18.5703125" hidden="1" customWidth="1" outlineLevel="1"/>
    <col min="75" max="75" width="14.7109375" hidden="1" customWidth="1" outlineLevel="1"/>
    <col min="76" max="76" width="18.85546875" customWidth="1" collapsed="1"/>
    <col min="77" max="77" width="17.85546875" customWidth="1"/>
    <col min="78" max="79" width="12.42578125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1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17" hidden="1" customWidth="1" outlineLevel="1"/>
    <col min="89" max="89" width="13.710937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17" hidden="1" customWidth="1" outlineLevel="1"/>
    <col min="94" max="94" width="14" hidden="1" customWidth="1" outlineLevel="1"/>
    <col min="95" max="96" width="17.28515625" hidden="1" customWidth="1" outlineLevel="1"/>
    <col min="97" max="97" width="8.28515625" hidden="1" customWidth="1" outlineLevel="1"/>
    <col min="98" max="98" width="17.42578125" hidden="1" customWidth="1" outlineLevel="1"/>
    <col min="99" max="99" width="14.140625" hidden="1" customWidth="1" outlineLevel="1"/>
    <col min="100" max="100" width="16.7109375" hidden="1" customWidth="1" outlineLevel="1"/>
    <col min="101" max="101" width="17.85546875" customWidth="1" collapsed="1"/>
    <col min="102" max="102" width="18.140625" customWidth="1"/>
    <col min="103" max="104" width="12.42578125" customWidth="1"/>
    <col min="105" max="106" width="17.28515625" hidden="1" customWidth="1" outlineLevel="1"/>
    <col min="107" max="107" width="9.140625" hidden="1" customWidth="1" outlineLevel="1"/>
    <col min="108" max="108" width="21" hidden="1" customWidth="1" outlineLevel="1"/>
    <col min="109" max="109" width="13.42578125" hidden="1" customWidth="1" outlineLevel="1"/>
    <col min="110" max="110" width="17.140625" hidden="1" customWidth="1" outlineLevel="1"/>
    <col min="111" max="111" width="17.28515625" hidden="1" customWidth="1" outlineLevel="1"/>
    <col min="112" max="112" width="10.28515625" hidden="1" customWidth="1" outlineLevel="1"/>
    <col min="113" max="113" width="16.7109375" hidden="1" customWidth="1" outlineLevel="1"/>
    <col min="114" max="114" width="12.140625" hidden="1" customWidth="1" outlineLevel="1"/>
    <col min="115" max="116" width="17.28515625" hidden="1" customWidth="1" outlineLevel="1"/>
    <col min="117" max="117" width="8.28515625" hidden="1" customWidth="1" outlineLevel="1"/>
    <col min="118" max="118" width="18.5703125" hidden="1" customWidth="1" outlineLevel="1"/>
    <col min="119" max="119" width="12.140625" hidden="1" customWidth="1" outlineLevel="1"/>
    <col min="120" max="121" width="17.28515625" hidden="1" customWidth="1" outlineLevel="1"/>
    <col min="122" max="123" width="9.140625" hidden="1" customWidth="1" outlineLevel="1"/>
    <col min="124" max="124" width="12.140625" hidden="1" customWidth="1" outlineLevel="1"/>
    <col min="125" max="125" width="19" customWidth="1" collapsed="1"/>
    <col min="126" max="126" width="19.140625" customWidth="1"/>
    <col min="127" max="128" width="12.42578125" customWidth="1"/>
    <col min="129" max="130" width="17.28515625" hidden="1" customWidth="1" outlineLevel="1"/>
    <col min="131" max="131" width="9.140625" hidden="1" customWidth="1" outlineLevel="1"/>
    <col min="132" max="132" width="15.42578125" hidden="1" customWidth="1" outlineLevel="1"/>
    <col min="133" max="133" width="12.140625" hidden="1" customWidth="1" outlineLevel="1"/>
    <col min="134" max="135" width="17.28515625" hidden="1" customWidth="1" outlineLevel="1"/>
    <col min="136" max="136" width="9.140625" hidden="1" customWidth="1" outlineLevel="1"/>
    <col min="137" max="137" width="12.7109375" hidden="1" customWidth="1" outlineLevel="1"/>
    <col min="138" max="138" width="11.85546875" hidden="1" customWidth="1" outlineLevel="1"/>
    <col min="139" max="140" width="17.28515625" hidden="1" customWidth="1" outlineLevel="1"/>
    <col min="141" max="141" width="9.140625" hidden="1" customWidth="1" outlineLevel="1"/>
    <col min="142" max="142" width="11" hidden="1" customWidth="1" outlineLevel="1"/>
    <col min="143" max="143" width="12.140625" hidden="1" customWidth="1" outlineLevel="1"/>
    <col min="144" max="144" width="17.140625" hidden="1" customWidth="1" outlineLevel="1"/>
    <col min="145" max="145" width="17.28515625" hidden="1" customWidth="1" outlineLevel="1"/>
    <col min="146" max="146" width="9.140625" hidden="1" customWidth="1" outlineLevel="1"/>
    <col min="147" max="147" width="10.28515625" hidden="1" customWidth="1" outlineLevel="1"/>
    <col min="148" max="148" width="12.140625" hidden="1" customWidth="1" outlineLevel="1"/>
    <col min="149" max="150" width="17.28515625" hidden="1" customWidth="1" outlineLevel="1"/>
    <col min="151" max="152" width="9.140625" hidden="1" customWidth="1" outlineLevel="1"/>
    <col min="153" max="153" width="12.140625" hidden="1" customWidth="1" outlineLevel="1"/>
    <col min="154" max="154" width="18.42578125" hidden="1" customWidth="1" outlineLevel="1"/>
    <col min="155" max="155" width="18.85546875" customWidth="1" collapsed="1"/>
    <col min="156" max="156" width="19" customWidth="1"/>
    <col min="157" max="157" width="20.7109375" customWidth="1"/>
    <col min="158" max="158" width="12.42578125" customWidth="1"/>
    <col min="159" max="159" width="17.28515625" hidden="1" customWidth="1" outlineLevel="1"/>
    <col min="160" max="160" width="20" hidden="1" customWidth="1" outlineLevel="1"/>
    <col min="161" max="161" width="9.140625" hidden="1" customWidth="1" outlineLevel="1"/>
    <col min="162" max="162" width="17.140625" hidden="1" customWidth="1" outlineLevel="1"/>
    <col min="163" max="163" width="12.5703125" hidden="1" customWidth="1" outlineLevel="1"/>
    <col min="164" max="165" width="17.28515625" hidden="1" customWidth="1" outlineLevel="1"/>
    <col min="166" max="167" width="9.140625" hidden="1" customWidth="1" outlineLevel="1"/>
    <col min="168" max="168" width="12.140625" hidden="1" customWidth="1" outlineLevel="1"/>
    <col min="169" max="170" width="17.28515625" hidden="1" customWidth="1" outlineLevel="1"/>
    <col min="171" max="172" width="9.140625" hidden="1" customWidth="1" outlineLevel="1"/>
    <col min="173" max="173" width="12.140625" hidden="1" customWidth="1" outlineLevel="1"/>
    <col min="174" max="175" width="17.42578125" hidden="1" customWidth="1" outlineLevel="1"/>
    <col min="176" max="176" width="12.140625" hidden="1" customWidth="1" outlineLevel="1"/>
    <col min="177" max="178" width="9.140625" hidden="1" customWidth="1" outlineLevel="1"/>
    <col min="179" max="179" width="20" customWidth="1" collapsed="1"/>
    <col min="180" max="180" width="18.5703125" customWidth="1"/>
    <col min="181" max="182" width="12.42578125" customWidth="1"/>
    <col min="183" max="183" width="18.85546875" hidden="1" customWidth="1" outlineLevel="1"/>
    <col min="184" max="184" width="19.85546875" hidden="1" customWidth="1" outlineLevel="1"/>
    <col min="185" max="186" width="9.140625" hidden="1" customWidth="1" outlineLevel="1"/>
    <col min="187" max="187" width="11.5703125" hidden="1" customWidth="1" outlineLevel="1"/>
    <col min="188" max="189" width="15.7109375" hidden="1" customWidth="1" outlineLevel="1"/>
    <col min="190" max="191" width="9.140625" hidden="1" customWidth="1" outlineLevel="1"/>
    <col min="192" max="192" width="11.5703125" hidden="1" customWidth="1" outlineLevel="1"/>
    <col min="193" max="194" width="15.7109375" hidden="1" customWidth="1" outlineLevel="1"/>
    <col min="195" max="197" width="9.140625" hidden="1" customWidth="1" outlineLevel="1"/>
    <col min="198" max="199" width="15.7109375" hidden="1" customWidth="1" outlineLevel="1"/>
    <col min="200" max="201" width="9.140625" hidden="1" customWidth="1" outlineLevel="1"/>
    <col min="202" max="202" width="9.42578125" hidden="1" customWidth="1" outlineLevel="1"/>
    <col min="203" max="203" width="18.28515625" customWidth="1" collapsed="1"/>
    <col min="204" max="204" width="21.7109375" customWidth="1"/>
    <col min="205" max="206" width="12.42578125" customWidth="1"/>
    <col min="207" max="208" width="15.7109375" hidden="1" customWidth="1" outlineLevel="1"/>
    <col min="209" max="211" width="9.140625" hidden="1" customWidth="1" outlineLevel="1"/>
    <col min="212" max="213" width="15.7109375" hidden="1" customWidth="1" outlineLevel="1"/>
    <col min="214" max="216" width="9.140625" hidden="1" customWidth="1" outlineLevel="1"/>
    <col min="217" max="218" width="15.7109375" hidden="1" customWidth="1" outlineLevel="1"/>
    <col min="219" max="221" width="9.140625" hidden="1" customWidth="1" outlineLevel="1"/>
    <col min="222" max="223" width="15.7109375" hidden="1" customWidth="1" outlineLevel="1"/>
    <col min="224" max="226" width="9.140625" hidden="1" customWidth="1" outlineLevel="1"/>
    <col min="227" max="228" width="15.7109375" hidden="1" customWidth="1" outlineLevel="1"/>
    <col min="229" max="231" width="9.140625" hidden="1" customWidth="1" outlineLevel="1"/>
    <col min="232" max="232" width="19" customWidth="1" collapsed="1"/>
    <col min="233" max="233" width="18.28515625" customWidth="1"/>
    <col min="234" max="235" width="12.42578125" customWidth="1"/>
    <col min="236" max="237" width="15.7109375" hidden="1" customWidth="1" outlineLevel="1"/>
    <col min="238" max="240" width="9.140625" hidden="1" customWidth="1" outlineLevel="1"/>
    <col min="241" max="242" width="15.7109375" hidden="1" customWidth="1" outlineLevel="1"/>
    <col min="243" max="245" width="9.140625" hidden="1" customWidth="1" outlineLevel="1"/>
    <col min="246" max="247" width="15.7109375" hidden="1" customWidth="1" outlineLevel="1"/>
    <col min="248" max="250" width="9.140625" hidden="1" customWidth="1" outlineLevel="1"/>
    <col min="251" max="252" width="15.7109375" hidden="1" customWidth="1" outlineLevel="1"/>
    <col min="253" max="255" width="9.140625" hidden="1" customWidth="1" outlineLevel="1"/>
    <col min="256" max="256" width="18.85546875" customWidth="1" collapsed="1"/>
    <col min="257" max="257" width="18" customWidth="1"/>
    <col min="258" max="258" width="13.7109375" customWidth="1"/>
    <col min="259" max="259" width="12.42578125" customWidth="1"/>
    <col min="260" max="261" width="15.7109375" hidden="1" customWidth="1" outlineLevel="1"/>
    <col min="262" max="264" width="9.140625" hidden="1" customWidth="1" outlineLevel="1"/>
    <col min="265" max="266" width="15.7109375" hidden="1" customWidth="1" outlineLevel="1"/>
    <col min="267" max="268" width="9.140625" hidden="1" customWidth="1" outlineLevel="1"/>
    <col min="269" max="269" width="12.5703125" hidden="1" customWidth="1" outlineLevel="1"/>
    <col min="270" max="271" width="15.7109375" hidden="1" customWidth="1" outlineLevel="1"/>
    <col min="272" max="273" width="9.140625" hidden="1" customWidth="1" outlineLevel="1"/>
    <col min="274" max="274" width="12" hidden="1" customWidth="1" outlineLevel="1"/>
    <col min="275" max="276" width="15.7109375" hidden="1" customWidth="1" outlineLevel="1"/>
    <col min="277" max="278" width="9.140625" hidden="1" customWidth="1" outlineLevel="1"/>
    <col min="279" max="279" width="14" hidden="1" customWidth="1" outlineLevel="1"/>
    <col min="280" max="280" width="18.140625" customWidth="1" collapsed="1"/>
    <col min="281" max="281" width="20.7109375" customWidth="1"/>
    <col min="282" max="283" width="12.42578125" customWidth="1"/>
    <col min="284" max="285" width="15.7109375" customWidth="1" outlineLevel="1"/>
    <col min="286" max="286" width="9.140625" customWidth="1" outlineLevel="1"/>
    <col min="287" max="287" width="10.85546875" customWidth="1" outlineLevel="1"/>
    <col min="288" max="288" width="9.140625" customWidth="1" outlineLevel="1"/>
    <col min="289" max="289" width="17.5703125" customWidth="1" outlineLevel="1"/>
    <col min="290" max="290" width="15.7109375" customWidth="1" outlineLevel="1"/>
    <col min="291" max="293" width="9.140625" customWidth="1" outlineLevel="1"/>
    <col min="294" max="294" width="16.7109375" customWidth="1" outlineLevel="1"/>
    <col min="295" max="295" width="17" customWidth="1" outlineLevel="1"/>
    <col min="296" max="298" width="9.140625" customWidth="1" outlineLevel="1"/>
    <col min="299" max="299" width="19.7109375" customWidth="1" outlineLevel="1"/>
    <col min="300" max="300" width="21.140625" customWidth="1" outlineLevel="1"/>
    <col min="301" max="302" width="9.140625" customWidth="1" outlineLevel="1"/>
    <col min="303" max="303" width="12" customWidth="1" outlineLevel="1"/>
    <col min="304" max="305" width="17.42578125" customWidth="1" outlineLevel="1"/>
    <col min="306" max="307" width="9.140625" customWidth="1" outlineLevel="1"/>
    <col min="308" max="308" width="12" customWidth="1" outlineLevel="1"/>
    <col min="309" max="309" width="19.28515625" customWidth="1"/>
    <col min="310" max="310" width="22.42578125" customWidth="1"/>
    <col min="311" max="312" width="12.42578125" customWidth="1"/>
    <col min="313" max="313" width="15.42578125" customWidth="1"/>
    <col min="314" max="314" width="17.85546875" customWidth="1"/>
    <col min="315" max="315" width="16.140625" customWidth="1"/>
    <col min="316" max="316" width="12.42578125" customWidth="1"/>
    <col min="317" max="318" width="17.28515625" hidden="1" customWidth="1" outlineLevel="1"/>
    <col min="319" max="319" width="20.85546875" hidden="1" customWidth="1" outlineLevel="1"/>
    <col min="320" max="320" width="12" hidden="1" customWidth="1" outlineLevel="1"/>
    <col min="321" max="321" width="12.42578125" customWidth="1" collapsed="1"/>
    <col min="322" max="327" width="12.42578125" customWidth="1"/>
  </cols>
  <sheetData>
    <row r="2" spans="1:323" s="530" customFormat="1" ht="19.5" customHeight="1">
      <c r="A2" s="528"/>
      <c r="B2" s="529"/>
      <c r="C2" s="941" t="s">
        <v>48</v>
      </c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2"/>
      <c r="V2" s="942"/>
      <c r="W2" s="942"/>
      <c r="X2" s="942"/>
      <c r="Y2" s="942"/>
      <c r="Z2" s="943"/>
      <c r="AA2" s="938" t="s">
        <v>49</v>
      </c>
      <c r="AB2" s="939"/>
      <c r="AC2" s="939"/>
      <c r="AD2" s="939"/>
      <c r="AE2" s="939"/>
      <c r="AF2" s="939"/>
      <c r="AG2" s="939"/>
      <c r="AH2" s="939"/>
      <c r="AI2" s="939"/>
      <c r="AJ2" s="939"/>
      <c r="AK2" s="939"/>
      <c r="AL2" s="939"/>
      <c r="AM2" s="939"/>
      <c r="AN2" s="939"/>
      <c r="AO2" s="939"/>
      <c r="AP2" s="939"/>
      <c r="AQ2" s="939"/>
      <c r="AR2" s="939"/>
      <c r="AS2" s="939"/>
      <c r="AT2" s="939"/>
      <c r="AU2" s="939"/>
      <c r="AV2" s="939"/>
      <c r="AW2" s="939"/>
      <c r="AX2" s="940"/>
      <c r="AY2" s="962" t="s">
        <v>50</v>
      </c>
      <c r="AZ2" s="962"/>
      <c r="BA2" s="962"/>
      <c r="BB2" s="962"/>
      <c r="BC2" s="962"/>
      <c r="BD2" s="962"/>
      <c r="BE2" s="962"/>
      <c r="BF2" s="962"/>
      <c r="BG2" s="962"/>
      <c r="BH2" s="962"/>
      <c r="BI2" s="962"/>
      <c r="BJ2" s="962"/>
      <c r="BK2" s="962"/>
      <c r="BL2" s="962"/>
      <c r="BM2" s="962"/>
      <c r="BN2" s="962"/>
      <c r="BO2" s="962"/>
      <c r="BP2" s="962"/>
      <c r="BQ2" s="962"/>
      <c r="BR2" s="962"/>
      <c r="BS2" s="962"/>
      <c r="BT2" s="962"/>
      <c r="BU2" s="962"/>
      <c r="BV2" s="962"/>
      <c r="BW2" s="962"/>
      <c r="BX2" s="962"/>
      <c r="BY2" s="962"/>
      <c r="BZ2" s="962"/>
      <c r="CA2" s="963"/>
      <c r="CB2" s="938" t="s">
        <v>51</v>
      </c>
      <c r="CC2" s="939"/>
      <c r="CD2" s="939"/>
      <c r="CE2" s="939"/>
      <c r="CF2" s="939"/>
      <c r="CG2" s="939"/>
      <c r="CH2" s="939"/>
      <c r="CI2" s="939"/>
      <c r="CJ2" s="939"/>
      <c r="CK2" s="939"/>
      <c r="CL2" s="939"/>
      <c r="CM2" s="939"/>
      <c r="CN2" s="939"/>
      <c r="CO2" s="939"/>
      <c r="CP2" s="939"/>
      <c r="CQ2" s="939"/>
      <c r="CR2" s="939"/>
      <c r="CS2" s="939"/>
      <c r="CT2" s="939"/>
      <c r="CU2" s="939"/>
      <c r="CV2" s="939"/>
      <c r="CW2" s="939"/>
      <c r="CX2" s="939"/>
      <c r="CY2" s="939"/>
      <c r="CZ2" s="940"/>
      <c r="DA2" s="941" t="s">
        <v>52</v>
      </c>
      <c r="DB2" s="942"/>
      <c r="DC2" s="942"/>
      <c r="DD2" s="942"/>
      <c r="DE2" s="942"/>
      <c r="DF2" s="942"/>
      <c r="DG2" s="942"/>
      <c r="DH2" s="942"/>
      <c r="DI2" s="942"/>
      <c r="DJ2" s="942"/>
      <c r="DK2" s="942"/>
      <c r="DL2" s="942"/>
      <c r="DM2" s="942"/>
      <c r="DN2" s="942"/>
      <c r="DO2" s="942"/>
      <c r="DP2" s="942"/>
      <c r="DQ2" s="942"/>
      <c r="DR2" s="942"/>
      <c r="DS2" s="942"/>
      <c r="DT2" s="942"/>
      <c r="DU2" s="942"/>
      <c r="DV2" s="942"/>
      <c r="DW2" s="942"/>
      <c r="DX2" s="943"/>
      <c r="DY2" s="944" t="s">
        <v>53</v>
      </c>
      <c r="DZ2" s="945"/>
      <c r="EA2" s="945"/>
      <c r="EB2" s="945"/>
      <c r="EC2" s="945"/>
      <c r="ED2" s="945"/>
      <c r="EE2" s="945"/>
      <c r="EF2" s="945"/>
      <c r="EG2" s="945"/>
      <c r="EH2" s="945"/>
      <c r="EI2" s="945"/>
      <c r="EJ2" s="945"/>
      <c r="EK2" s="945"/>
      <c r="EL2" s="945"/>
      <c r="EM2" s="945"/>
      <c r="EN2" s="945"/>
      <c r="EO2" s="945"/>
      <c r="EP2" s="945"/>
      <c r="EQ2" s="945"/>
      <c r="ER2" s="945"/>
      <c r="ES2" s="945"/>
      <c r="ET2" s="945"/>
      <c r="EU2" s="945"/>
      <c r="EV2" s="945"/>
      <c r="EW2" s="945"/>
      <c r="EX2" s="945"/>
      <c r="EY2" s="945"/>
      <c r="EZ2" s="945"/>
      <c r="FA2" s="945"/>
      <c r="FB2" s="946"/>
      <c r="FC2" s="941" t="s">
        <v>54</v>
      </c>
      <c r="FD2" s="942"/>
      <c r="FE2" s="942"/>
      <c r="FF2" s="942"/>
      <c r="FG2" s="942"/>
      <c r="FH2" s="942"/>
      <c r="FI2" s="942"/>
      <c r="FJ2" s="942"/>
      <c r="FK2" s="942"/>
      <c r="FL2" s="942"/>
      <c r="FM2" s="942"/>
      <c r="FN2" s="942"/>
      <c r="FO2" s="942"/>
      <c r="FP2" s="942"/>
      <c r="FQ2" s="942"/>
      <c r="FR2" s="942"/>
      <c r="FS2" s="942"/>
      <c r="FT2" s="942"/>
      <c r="FU2" s="942"/>
      <c r="FV2" s="942"/>
      <c r="FW2" s="942"/>
      <c r="FX2" s="942"/>
      <c r="FY2" s="942"/>
      <c r="FZ2" s="943"/>
      <c r="GA2" s="938" t="s">
        <v>55</v>
      </c>
      <c r="GB2" s="939"/>
      <c r="GC2" s="939"/>
      <c r="GD2" s="939"/>
      <c r="GE2" s="939"/>
      <c r="GF2" s="939"/>
      <c r="GG2" s="939"/>
      <c r="GH2" s="939"/>
      <c r="GI2" s="939"/>
      <c r="GJ2" s="939"/>
      <c r="GK2" s="939"/>
      <c r="GL2" s="939"/>
      <c r="GM2" s="939"/>
      <c r="GN2" s="939"/>
      <c r="GO2" s="939"/>
      <c r="GP2" s="939"/>
      <c r="GQ2" s="939"/>
      <c r="GR2" s="939"/>
      <c r="GS2" s="939"/>
      <c r="GT2" s="939"/>
      <c r="GU2" s="939"/>
      <c r="GV2" s="939"/>
      <c r="GW2" s="939"/>
      <c r="GX2" s="940"/>
      <c r="GY2" s="962" t="s">
        <v>56</v>
      </c>
      <c r="GZ2" s="962"/>
      <c r="HA2" s="962"/>
      <c r="HB2" s="962"/>
      <c r="HC2" s="962"/>
      <c r="HD2" s="962"/>
      <c r="HE2" s="962"/>
      <c r="HF2" s="962"/>
      <c r="HG2" s="962"/>
      <c r="HH2" s="962"/>
      <c r="HI2" s="962"/>
      <c r="HJ2" s="962"/>
      <c r="HK2" s="962"/>
      <c r="HL2" s="962"/>
      <c r="HM2" s="962"/>
      <c r="HN2" s="962"/>
      <c r="HO2" s="962"/>
      <c r="HP2" s="962"/>
      <c r="HQ2" s="962"/>
      <c r="HR2" s="962"/>
      <c r="HS2" s="962"/>
      <c r="HT2" s="962"/>
      <c r="HU2" s="962"/>
      <c r="HV2" s="962"/>
      <c r="HW2" s="962"/>
      <c r="HX2" s="962"/>
      <c r="HY2" s="962"/>
      <c r="HZ2" s="962"/>
      <c r="IA2" s="963"/>
      <c r="IB2" s="938" t="s">
        <v>57</v>
      </c>
      <c r="IC2" s="939"/>
      <c r="ID2" s="939"/>
      <c r="IE2" s="939"/>
      <c r="IF2" s="939"/>
      <c r="IG2" s="939"/>
      <c r="IH2" s="939"/>
      <c r="II2" s="939"/>
      <c r="IJ2" s="939"/>
      <c r="IK2" s="939"/>
      <c r="IL2" s="939"/>
      <c r="IM2" s="939"/>
      <c r="IN2" s="939"/>
      <c r="IO2" s="939"/>
      <c r="IP2" s="939"/>
      <c r="IQ2" s="939"/>
      <c r="IR2" s="939"/>
      <c r="IS2" s="939"/>
      <c r="IT2" s="939"/>
      <c r="IU2" s="939"/>
      <c r="IV2" s="939"/>
      <c r="IW2" s="939"/>
      <c r="IX2" s="939"/>
      <c r="IY2" s="940"/>
      <c r="IZ2" s="941" t="s">
        <v>58</v>
      </c>
      <c r="JA2" s="942"/>
      <c r="JB2" s="942"/>
      <c r="JC2" s="942"/>
      <c r="JD2" s="942"/>
      <c r="JE2" s="942"/>
      <c r="JF2" s="942"/>
      <c r="JG2" s="942"/>
      <c r="JH2" s="942"/>
      <c r="JI2" s="942"/>
      <c r="JJ2" s="942"/>
      <c r="JK2" s="942"/>
      <c r="JL2" s="942"/>
      <c r="JM2" s="942"/>
      <c r="JN2" s="942"/>
      <c r="JO2" s="942"/>
      <c r="JP2" s="942"/>
      <c r="JQ2" s="942"/>
      <c r="JR2" s="942"/>
      <c r="JS2" s="942"/>
      <c r="JT2" s="942"/>
      <c r="JU2" s="942"/>
      <c r="JV2" s="942"/>
      <c r="JW2" s="943"/>
      <c r="JX2" s="944" t="s">
        <v>59</v>
      </c>
      <c r="JY2" s="945"/>
      <c r="JZ2" s="945"/>
      <c r="KA2" s="945"/>
      <c r="KB2" s="945"/>
      <c r="KC2" s="945"/>
      <c r="KD2" s="945"/>
      <c r="KE2" s="945"/>
      <c r="KF2" s="945"/>
      <c r="KG2" s="945"/>
      <c r="KH2" s="945"/>
      <c r="KI2" s="945"/>
      <c r="KJ2" s="945"/>
      <c r="KK2" s="945"/>
      <c r="KL2" s="945"/>
      <c r="KM2" s="945"/>
      <c r="KN2" s="945"/>
      <c r="KO2" s="945"/>
      <c r="KP2" s="945"/>
      <c r="KQ2" s="945"/>
      <c r="KR2" s="945"/>
      <c r="KS2" s="945"/>
      <c r="KT2" s="945"/>
      <c r="KU2" s="945"/>
      <c r="KV2" s="945"/>
      <c r="KW2" s="945"/>
      <c r="KX2" s="945"/>
      <c r="KY2" s="945"/>
      <c r="KZ2" s="945"/>
      <c r="LA2" s="954" t="s">
        <v>319</v>
      </c>
      <c r="LB2" s="955"/>
      <c r="LC2" s="956"/>
      <c r="LD2" s="956"/>
      <c r="LE2" s="956"/>
      <c r="LF2" s="956"/>
      <c r="LG2" s="956"/>
      <c r="LH2" s="957"/>
    </row>
    <row r="3" spans="1:323" ht="32.25" customHeight="1">
      <c r="A3" s="571"/>
      <c r="B3" s="408"/>
      <c r="C3" s="950" t="s">
        <v>175</v>
      </c>
      <c r="D3" s="951"/>
      <c r="E3" s="951"/>
      <c r="F3" s="951"/>
      <c r="G3" s="640">
        <f>D33/$W$33</f>
        <v>0.23699966492710869</v>
      </c>
      <c r="H3" s="947" t="s">
        <v>176</v>
      </c>
      <c r="I3" s="947"/>
      <c r="J3" s="947"/>
      <c r="K3" s="947"/>
      <c r="L3" s="641">
        <f>I33/$W$33</f>
        <v>0.26522486541591006</v>
      </c>
      <c r="M3" s="950" t="s">
        <v>177</v>
      </c>
      <c r="N3" s="951"/>
      <c r="O3" s="951"/>
      <c r="P3" s="951"/>
      <c r="Q3" s="640">
        <f>N33/$W$33</f>
        <v>0.24563086213645544</v>
      </c>
      <c r="R3" s="947" t="s">
        <v>178</v>
      </c>
      <c r="S3" s="947"/>
      <c r="T3" s="947"/>
      <c r="U3" s="947"/>
      <c r="V3" s="641">
        <f>S33/$W$33</f>
        <v>0.25214460752052553</v>
      </c>
      <c r="W3" s="556">
        <f>W33/X33</f>
        <v>1.0700000000000003</v>
      </c>
      <c r="X3" s="952" t="s">
        <v>320</v>
      </c>
      <c r="Y3" s="952"/>
      <c r="Z3" s="953"/>
      <c r="AA3" s="950" t="s">
        <v>179</v>
      </c>
      <c r="AB3" s="951"/>
      <c r="AC3" s="951"/>
      <c r="AD3" s="951"/>
      <c r="AE3" s="640">
        <f>AB33/$AU$33</f>
        <v>0.25302740696757736</v>
      </c>
      <c r="AF3" s="947" t="s">
        <v>180</v>
      </c>
      <c r="AG3" s="947"/>
      <c r="AH3" s="947"/>
      <c r="AI3" s="947"/>
      <c r="AJ3" s="641">
        <f>AG33/$AU$33</f>
        <v>0.30731300487363744</v>
      </c>
      <c r="AK3" s="950" t="s">
        <v>181</v>
      </c>
      <c r="AL3" s="951"/>
      <c r="AM3" s="951"/>
      <c r="AN3" s="951"/>
      <c r="AO3" s="640">
        <f>AL33/$AU$33</f>
        <v>0.22217896926832806</v>
      </c>
      <c r="AP3" s="947" t="s">
        <v>182</v>
      </c>
      <c r="AQ3" s="947"/>
      <c r="AR3" s="947"/>
      <c r="AS3" s="947"/>
      <c r="AT3" s="641">
        <f>AQ33/$AU$33</f>
        <v>0.21748061889045694</v>
      </c>
      <c r="AU3" s="557">
        <f>AU33/AV33</f>
        <v>1.0700000000000003</v>
      </c>
      <c r="AV3" s="948" t="s">
        <v>321</v>
      </c>
      <c r="AW3" s="948"/>
      <c r="AX3" s="949"/>
      <c r="AY3" s="950" t="s">
        <v>183</v>
      </c>
      <c r="AZ3" s="951"/>
      <c r="BA3" s="951"/>
      <c r="BB3" s="951"/>
      <c r="BC3" s="640">
        <f>AZ33/BX33</f>
        <v>0.18016376254758151</v>
      </c>
      <c r="BD3" s="947" t="s">
        <v>184</v>
      </c>
      <c r="BE3" s="947"/>
      <c r="BF3" s="947"/>
      <c r="BG3" s="947"/>
      <c r="BH3" s="641">
        <f>BE33/BX33</f>
        <v>0.20386242536508256</v>
      </c>
      <c r="BI3" s="951" t="s">
        <v>185</v>
      </c>
      <c r="BJ3" s="951"/>
      <c r="BK3" s="951"/>
      <c r="BL3" s="951"/>
      <c r="BM3" s="640">
        <f>BJ33/BX33</f>
        <v>0.20587857424339068</v>
      </c>
      <c r="BN3" s="947" t="s">
        <v>186</v>
      </c>
      <c r="BO3" s="947"/>
      <c r="BP3" s="947"/>
      <c r="BQ3" s="947"/>
      <c r="BR3" s="641">
        <f>BO33/BX33</f>
        <v>0.20450940489298142</v>
      </c>
      <c r="BS3" s="951" t="s">
        <v>187</v>
      </c>
      <c r="BT3" s="951"/>
      <c r="BU3" s="951"/>
      <c r="BV3" s="951"/>
      <c r="BW3" s="640">
        <f>BT33/BX33</f>
        <v>0.20558583295096367</v>
      </c>
      <c r="BX3" s="556">
        <f>BX33/BY33</f>
        <v>1.0650000000000002</v>
      </c>
      <c r="BY3" s="952" t="s">
        <v>322</v>
      </c>
      <c r="BZ3" s="952"/>
      <c r="CA3" s="953"/>
      <c r="CB3" s="950" t="s">
        <v>188</v>
      </c>
      <c r="CC3" s="951"/>
      <c r="CD3" s="951"/>
      <c r="CE3" s="951"/>
      <c r="CF3" s="640">
        <f>CC33/CW33</f>
        <v>0.20609774723747962</v>
      </c>
      <c r="CG3" s="947" t="s">
        <v>189</v>
      </c>
      <c r="CH3" s="947"/>
      <c r="CI3" s="947"/>
      <c r="CJ3" s="947"/>
      <c r="CK3" s="641">
        <f>CH33/CW33</f>
        <v>0.2384953827377726</v>
      </c>
      <c r="CL3" s="951" t="s">
        <v>190</v>
      </c>
      <c r="CM3" s="951"/>
      <c r="CN3" s="951"/>
      <c r="CO3" s="951"/>
      <c r="CP3" s="640">
        <f>CM33/CW33</f>
        <v>0.24528250507337912</v>
      </c>
      <c r="CQ3" s="947" t="s">
        <v>191</v>
      </c>
      <c r="CR3" s="947"/>
      <c r="CS3" s="947"/>
      <c r="CT3" s="947"/>
      <c r="CU3" s="641">
        <f>CR33/CW33</f>
        <v>0.31012436495136869</v>
      </c>
      <c r="CV3" s="557"/>
      <c r="CW3" s="557">
        <f>CW33/CX33</f>
        <v>1.0650000000000002</v>
      </c>
      <c r="CX3" s="948" t="s">
        <v>323</v>
      </c>
      <c r="CY3" s="948"/>
      <c r="CZ3" s="949"/>
      <c r="DA3" s="950" t="s">
        <v>192</v>
      </c>
      <c r="DB3" s="951"/>
      <c r="DC3" s="951"/>
      <c r="DD3" s="951"/>
      <c r="DE3" s="640">
        <f>DB33/$DU$33</f>
        <v>0.31273259544544496</v>
      </c>
      <c r="DF3" s="947" t="s">
        <v>193</v>
      </c>
      <c r="DG3" s="947"/>
      <c r="DH3" s="947"/>
      <c r="DI3" s="947"/>
      <c r="DJ3" s="641">
        <f>DG33/$DU$33</f>
        <v>0.23821924807215925</v>
      </c>
      <c r="DK3" s="950" t="s">
        <v>194</v>
      </c>
      <c r="DL3" s="951"/>
      <c r="DM3" s="951"/>
      <c r="DN3" s="951"/>
      <c r="DO3" s="640">
        <f>DL33/$DU$33</f>
        <v>0.22264632447674215</v>
      </c>
      <c r="DP3" s="947" t="s">
        <v>195</v>
      </c>
      <c r="DQ3" s="947"/>
      <c r="DR3" s="947"/>
      <c r="DS3" s="947"/>
      <c r="DT3" s="641">
        <f>DQ33/$DU$33</f>
        <v>0.22640183200565347</v>
      </c>
      <c r="DU3" s="556">
        <f>DU33/DV33</f>
        <v>1.0649999999999999</v>
      </c>
      <c r="DV3" s="952" t="s">
        <v>324</v>
      </c>
      <c r="DW3" s="952"/>
      <c r="DX3" s="953"/>
      <c r="DY3" s="950" t="s">
        <v>196</v>
      </c>
      <c r="DZ3" s="951"/>
      <c r="EA3" s="951"/>
      <c r="EB3" s="951"/>
      <c r="EC3" s="640">
        <f>DZ33/$EY$33</f>
        <v>0.17951927996955769</v>
      </c>
      <c r="ED3" s="947" t="s">
        <v>197</v>
      </c>
      <c r="EE3" s="947"/>
      <c r="EF3" s="947"/>
      <c r="EG3" s="947"/>
      <c r="EH3" s="641">
        <f>EE33/$EY$33</f>
        <v>0.19936926523492829</v>
      </c>
      <c r="EI3" s="950" t="s">
        <v>198</v>
      </c>
      <c r="EJ3" s="951"/>
      <c r="EK3" s="951"/>
      <c r="EL3" s="951"/>
      <c r="EM3" s="640">
        <f>EJ33/$EY$33</f>
        <v>0.19051863122221396</v>
      </c>
      <c r="EN3" s="947" t="s">
        <v>199</v>
      </c>
      <c r="EO3" s="947"/>
      <c r="EP3" s="947"/>
      <c r="EQ3" s="947"/>
      <c r="ER3" s="641">
        <f>EO33/$EY$33</f>
        <v>0.20162873920863575</v>
      </c>
      <c r="ES3" s="950" t="s">
        <v>200</v>
      </c>
      <c r="ET3" s="951"/>
      <c r="EU3" s="951"/>
      <c r="EV3" s="951"/>
      <c r="EW3" s="640">
        <f>ET33/$EY$33</f>
        <v>0.22896408436466409</v>
      </c>
      <c r="EX3" s="558"/>
      <c r="EY3" s="558">
        <f>EY33/EZ33</f>
        <v>1.0650000000000002</v>
      </c>
      <c r="EZ3" s="964" t="s">
        <v>325</v>
      </c>
      <c r="FA3" s="964"/>
      <c r="FB3" s="965"/>
      <c r="FC3" s="950" t="s">
        <v>201</v>
      </c>
      <c r="FD3" s="951"/>
      <c r="FE3" s="951"/>
      <c r="FF3" s="951"/>
      <c r="FG3" s="640">
        <f>FD33/$FW$33</f>
        <v>0.2565118514435718</v>
      </c>
      <c r="FH3" s="947" t="s">
        <v>202</v>
      </c>
      <c r="FI3" s="947"/>
      <c r="FJ3" s="947"/>
      <c r="FK3" s="947"/>
      <c r="FL3" s="641">
        <f>FI33/$FW$33</f>
        <v>0.27028258712639569</v>
      </c>
      <c r="FM3" s="950" t="s">
        <v>203</v>
      </c>
      <c r="FN3" s="951"/>
      <c r="FO3" s="951"/>
      <c r="FP3" s="951"/>
      <c r="FQ3" s="640">
        <f>FN33/$FW$33</f>
        <v>0.23588760483600579</v>
      </c>
      <c r="FR3" s="947" t="s">
        <v>204</v>
      </c>
      <c r="FS3" s="947"/>
      <c r="FT3" s="947"/>
      <c r="FU3" s="947"/>
      <c r="FV3" s="641">
        <f>FS33/$FW$33</f>
        <v>0.23731795659402682</v>
      </c>
      <c r="FW3" s="556">
        <f>FW33/FX33</f>
        <v>1.07</v>
      </c>
      <c r="FX3" s="952" t="s">
        <v>326</v>
      </c>
      <c r="FY3" s="952"/>
      <c r="FZ3" s="953"/>
      <c r="GA3" s="950" t="s">
        <v>205</v>
      </c>
      <c r="GB3" s="951"/>
      <c r="GC3" s="951"/>
      <c r="GD3" s="951"/>
      <c r="GE3" s="640">
        <f>GB33/$GU$33</f>
        <v>0.24825548183684593</v>
      </c>
      <c r="GF3" s="947" t="s">
        <v>206</v>
      </c>
      <c r="GG3" s="947"/>
      <c r="GH3" s="947"/>
      <c r="GI3" s="947"/>
      <c r="GJ3" s="641">
        <f>GG33/$GU$33</f>
        <v>0.24722270795322379</v>
      </c>
      <c r="GK3" s="950" t="s">
        <v>207</v>
      </c>
      <c r="GL3" s="951"/>
      <c r="GM3" s="951"/>
      <c r="GN3" s="951"/>
      <c r="GO3" s="640">
        <f>GL33/$GU$33</f>
        <v>0.2674705075859749</v>
      </c>
      <c r="GP3" s="947" t="s">
        <v>208</v>
      </c>
      <c r="GQ3" s="947"/>
      <c r="GR3" s="947"/>
      <c r="GS3" s="947"/>
      <c r="GT3" s="641">
        <f>GQ33/$GU$33</f>
        <v>0.23705130262395552</v>
      </c>
      <c r="GU3" s="557">
        <f>GU33/GV33</f>
        <v>1.07</v>
      </c>
      <c r="GV3" s="948" t="s">
        <v>327</v>
      </c>
      <c r="GW3" s="948"/>
      <c r="GX3" s="949"/>
      <c r="GY3" s="950" t="s">
        <v>209</v>
      </c>
      <c r="GZ3" s="951"/>
      <c r="HA3" s="951"/>
      <c r="HB3" s="951"/>
      <c r="HC3" s="640">
        <f>GZ33/$HX$33</f>
        <v>0.19694958836503382</v>
      </c>
      <c r="HD3" s="947" t="s">
        <v>210</v>
      </c>
      <c r="HE3" s="947"/>
      <c r="HF3" s="947"/>
      <c r="HG3" s="947"/>
      <c r="HH3" s="641">
        <f>HE33/$HX$33</f>
        <v>0.20998270592258964</v>
      </c>
      <c r="HI3" s="950" t="s">
        <v>211</v>
      </c>
      <c r="HJ3" s="951"/>
      <c r="HK3" s="951"/>
      <c r="HL3" s="951"/>
      <c r="HM3" s="640">
        <f>HJ33/$HX$33</f>
        <v>0.19554274714447706</v>
      </c>
      <c r="HN3" s="947" t="s">
        <v>212</v>
      </c>
      <c r="HO3" s="947"/>
      <c r="HP3" s="947"/>
      <c r="HQ3" s="947"/>
      <c r="HR3" s="641">
        <f>HO33/$HX$33</f>
        <v>0.18567958266874687</v>
      </c>
      <c r="HS3" s="950" t="s">
        <v>213</v>
      </c>
      <c r="HT3" s="951"/>
      <c r="HU3" s="951"/>
      <c r="HV3" s="951"/>
      <c r="HW3" s="640">
        <f>HT33/$HX$33</f>
        <v>0.21184537589915264</v>
      </c>
      <c r="HX3" s="556">
        <f>HX33/HY33</f>
        <v>1.07</v>
      </c>
      <c r="HY3" s="952" t="s">
        <v>328</v>
      </c>
      <c r="HZ3" s="952"/>
      <c r="IA3" s="953"/>
      <c r="IB3" s="950" t="s">
        <v>214</v>
      </c>
      <c r="IC3" s="951"/>
      <c r="ID3" s="951"/>
      <c r="IE3" s="951"/>
      <c r="IF3" s="640">
        <f>IC33/$IV$33</f>
        <v>0.20322434827197455</v>
      </c>
      <c r="IG3" s="947" t="s">
        <v>215</v>
      </c>
      <c r="IH3" s="947"/>
      <c r="II3" s="947"/>
      <c r="IJ3" s="947"/>
      <c r="IK3" s="641">
        <f>IH33/$IV$33</f>
        <v>0.22236159837310812</v>
      </c>
      <c r="IL3" s="950" t="s">
        <v>216</v>
      </c>
      <c r="IM3" s="951"/>
      <c r="IN3" s="951"/>
      <c r="IO3" s="951"/>
      <c r="IP3" s="640">
        <f>IM33/$IV$33</f>
        <v>0.2623668389920617</v>
      </c>
      <c r="IQ3" s="947" t="s">
        <v>217</v>
      </c>
      <c r="IR3" s="947"/>
      <c r="IS3" s="947"/>
      <c r="IT3" s="947"/>
      <c r="IU3" s="641">
        <f>IR33/$IV$33</f>
        <v>0.31204721436285582</v>
      </c>
      <c r="IV3" s="557">
        <f>IV33/IW33</f>
        <v>1.0584195982555382</v>
      </c>
      <c r="IW3" s="948" t="s">
        <v>329</v>
      </c>
      <c r="IX3" s="948"/>
      <c r="IY3" s="949"/>
      <c r="IZ3" s="950" t="s">
        <v>218</v>
      </c>
      <c r="JA3" s="951"/>
      <c r="JB3" s="951"/>
      <c r="JC3" s="951"/>
      <c r="JD3" s="640">
        <f>JA33/$JT$33</f>
        <v>0.18750366983814459</v>
      </c>
      <c r="JE3" s="947" t="s">
        <v>219</v>
      </c>
      <c r="JF3" s="947"/>
      <c r="JG3" s="947"/>
      <c r="JH3" s="947"/>
      <c r="JI3" s="641">
        <f>JF33/$JT$33</f>
        <v>0.24338808992433097</v>
      </c>
      <c r="JJ3" s="950" t="s">
        <v>220</v>
      </c>
      <c r="JK3" s="951"/>
      <c r="JL3" s="951"/>
      <c r="JM3" s="951"/>
      <c r="JN3" s="640">
        <f>JK33/$JT$33</f>
        <v>0.27347198174011705</v>
      </c>
      <c r="JO3" s="947" t="s">
        <v>221</v>
      </c>
      <c r="JP3" s="947"/>
      <c r="JQ3" s="947"/>
      <c r="JR3" s="947"/>
      <c r="JS3" s="641">
        <f>JP33/$JT$33</f>
        <v>0.29563625849740716</v>
      </c>
      <c r="JT3" s="556">
        <f>JT33/JU33</f>
        <v>1.05</v>
      </c>
      <c r="JU3" s="952" t="s">
        <v>330</v>
      </c>
      <c r="JV3" s="952"/>
      <c r="JW3" s="953"/>
      <c r="JX3" s="950" t="s">
        <v>222</v>
      </c>
      <c r="JY3" s="951"/>
      <c r="JZ3" s="951"/>
      <c r="KA3" s="951"/>
      <c r="KB3" s="640">
        <f>JY33/$KW$33</f>
        <v>0.16987131624291005</v>
      </c>
      <c r="KC3" s="947" t="s">
        <v>223</v>
      </c>
      <c r="KD3" s="947"/>
      <c r="KE3" s="947"/>
      <c r="KF3" s="947"/>
      <c r="KG3" s="641">
        <f>KD33/$KW$33</f>
        <v>0.21178893552833633</v>
      </c>
      <c r="KH3" s="950" t="s">
        <v>224</v>
      </c>
      <c r="KI3" s="951"/>
      <c r="KJ3" s="951"/>
      <c r="KK3" s="951"/>
      <c r="KL3" s="640">
        <f>KI33/$KW$33</f>
        <v>0.28680407319361212</v>
      </c>
      <c r="KM3" s="947" t="s">
        <v>225</v>
      </c>
      <c r="KN3" s="947"/>
      <c r="KO3" s="947"/>
      <c r="KP3" s="947"/>
      <c r="KQ3" s="641">
        <f>KN33/$KW$33</f>
        <v>0.25202174493604568</v>
      </c>
      <c r="KR3" s="950" t="s">
        <v>226</v>
      </c>
      <c r="KS3" s="951"/>
      <c r="KT3" s="951"/>
      <c r="KU3" s="951"/>
      <c r="KV3" s="640">
        <f>KS33/$KW$33</f>
        <v>7.9513930099095784E-2</v>
      </c>
      <c r="KW3" s="558">
        <f>KW33/KX33</f>
        <v>1.0499999999999998</v>
      </c>
      <c r="KX3" s="964" t="s">
        <v>331</v>
      </c>
      <c r="KY3" s="964"/>
      <c r="KZ3" s="964"/>
      <c r="LA3" s="958"/>
      <c r="LB3" s="959"/>
      <c r="LC3" s="960"/>
      <c r="LD3" s="960"/>
      <c r="LE3" s="960"/>
      <c r="LF3" s="960"/>
      <c r="LG3" s="960"/>
      <c r="LH3" s="961"/>
    </row>
    <row r="4" spans="1:323" s="554" customFormat="1" ht="15" customHeight="1">
      <c r="A4" s="555"/>
      <c r="B4" s="966"/>
      <c r="C4" s="516" t="s">
        <v>62</v>
      </c>
      <c r="D4" s="834" t="s">
        <v>63</v>
      </c>
      <c r="E4" s="968" t="s">
        <v>332</v>
      </c>
      <c r="F4" s="834" t="s">
        <v>62</v>
      </c>
      <c r="G4" s="968" t="s">
        <v>333</v>
      </c>
      <c r="H4" s="832" t="s">
        <v>62</v>
      </c>
      <c r="I4" s="832" t="s">
        <v>63</v>
      </c>
      <c r="J4" s="970" t="s">
        <v>332</v>
      </c>
      <c r="K4" s="832" t="s">
        <v>62</v>
      </c>
      <c r="L4" s="970" t="s">
        <v>333</v>
      </c>
      <c r="M4" s="516" t="s">
        <v>62</v>
      </c>
      <c r="N4" s="834" t="s">
        <v>63</v>
      </c>
      <c r="O4" s="968" t="s">
        <v>332</v>
      </c>
      <c r="P4" s="834" t="s">
        <v>62</v>
      </c>
      <c r="Q4" s="968" t="s">
        <v>333</v>
      </c>
      <c r="R4" s="832" t="s">
        <v>62</v>
      </c>
      <c r="S4" s="832" t="s">
        <v>63</v>
      </c>
      <c r="T4" s="970" t="s">
        <v>332</v>
      </c>
      <c r="U4" s="832" t="s">
        <v>62</v>
      </c>
      <c r="V4" s="970" t="s">
        <v>333</v>
      </c>
      <c r="W4" s="517" t="s">
        <v>63</v>
      </c>
      <c r="X4" s="517" t="s">
        <v>62</v>
      </c>
      <c r="Y4" s="517" t="s">
        <v>1</v>
      </c>
      <c r="Z4" s="518" t="s">
        <v>1</v>
      </c>
      <c r="AA4" s="516" t="s">
        <v>62</v>
      </c>
      <c r="AB4" s="834" t="s">
        <v>63</v>
      </c>
      <c r="AC4" s="968" t="s">
        <v>332</v>
      </c>
      <c r="AD4" s="834" t="s">
        <v>62</v>
      </c>
      <c r="AE4" s="968" t="s">
        <v>333</v>
      </c>
      <c r="AF4" s="832" t="s">
        <v>62</v>
      </c>
      <c r="AG4" s="832" t="s">
        <v>63</v>
      </c>
      <c r="AH4" s="970" t="s">
        <v>332</v>
      </c>
      <c r="AI4" s="832" t="s">
        <v>62</v>
      </c>
      <c r="AJ4" s="970" t="s">
        <v>333</v>
      </c>
      <c r="AK4" s="516" t="s">
        <v>62</v>
      </c>
      <c r="AL4" s="834" t="s">
        <v>63</v>
      </c>
      <c r="AM4" s="968" t="s">
        <v>332</v>
      </c>
      <c r="AN4" s="834" t="s">
        <v>62</v>
      </c>
      <c r="AO4" s="968" t="s">
        <v>333</v>
      </c>
      <c r="AP4" s="832" t="s">
        <v>62</v>
      </c>
      <c r="AQ4" s="832" t="s">
        <v>63</v>
      </c>
      <c r="AR4" s="970" t="s">
        <v>332</v>
      </c>
      <c r="AS4" s="832" t="s">
        <v>62</v>
      </c>
      <c r="AT4" s="970" t="s">
        <v>333</v>
      </c>
      <c r="AU4" s="519" t="s">
        <v>63</v>
      </c>
      <c r="AV4" s="519" t="s">
        <v>62</v>
      </c>
      <c r="AW4" s="519" t="s">
        <v>1</v>
      </c>
      <c r="AX4" s="520" t="s">
        <v>1</v>
      </c>
      <c r="AY4" s="516" t="s">
        <v>62</v>
      </c>
      <c r="AZ4" s="834" t="s">
        <v>63</v>
      </c>
      <c r="BA4" s="968" t="s">
        <v>332</v>
      </c>
      <c r="BB4" s="834" t="s">
        <v>62</v>
      </c>
      <c r="BC4" s="968" t="s">
        <v>333</v>
      </c>
      <c r="BD4" s="832" t="s">
        <v>62</v>
      </c>
      <c r="BE4" s="832" t="s">
        <v>63</v>
      </c>
      <c r="BF4" s="970" t="s">
        <v>332</v>
      </c>
      <c r="BG4" s="832" t="s">
        <v>62</v>
      </c>
      <c r="BH4" s="970" t="s">
        <v>333</v>
      </c>
      <c r="BI4" s="516" t="s">
        <v>62</v>
      </c>
      <c r="BJ4" s="834" t="s">
        <v>63</v>
      </c>
      <c r="BK4" s="968" t="s">
        <v>332</v>
      </c>
      <c r="BL4" s="834" t="s">
        <v>62</v>
      </c>
      <c r="BM4" s="968" t="s">
        <v>333</v>
      </c>
      <c r="BN4" s="832" t="s">
        <v>62</v>
      </c>
      <c r="BO4" s="832" t="s">
        <v>63</v>
      </c>
      <c r="BP4" s="970" t="s">
        <v>332</v>
      </c>
      <c r="BQ4" s="832" t="s">
        <v>62</v>
      </c>
      <c r="BR4" s="970" t="s">
        <v>333</v>
      </c>
      <c r="BS4" s="516" t="s">
        <v>62</v>
      </c>
      <c r="BT4" s="834" t="s">
        <v>63</v>
      </c>
      <c r="BU4" s="968" t="s">
        <v>332</v>
      </c>
      <c r="BV4" s="834" t="s">
        <v>62</v>
      </c>
      <c r="BW4" s="968" t="s">
        <v>333</v>
      </c>
      <c r="BX4" s="517" t="s">
        <v>63</v>
      </c>
      <c r="BY4" s="517" t="s">
        <v>62</v>
      </c>
      <c r="BZ4" s="517" t="s">
        <v>1</v>
      </c>
      <c r="CA4" s="518" t="s">
        <v>1</v>
      </c>
      <c r="CB4" s="516" t="s">
        <v>62</v>
      </c>
      <c r="CC4" s="834" t="s">
        <v>63</v>
      </c>
      <c r="CD4" s="968" t="s">
        <v>332</v>
      </c>
      <c r="CE4" s="834" t="s">
        <v>62</v>
      </c>
      <c r="CF4" s="968" t="s">
        <v>333</v>
      </c>
      <c r="CG4" s="832" t="s">
        <v>62</v>
      </c>
      <c r="CH4" s="832" t="s">
        <v>63</v>
      </c>
      <c r="CI4" s="970" t="s">
        <v>332</v>
      </c>
      <c r="CJ4" s="832" t="s">
        <v>62</v>
      </c>
      <c r="CK4" s="970" t="s">
        <v>333</v>
      </c>
      <c r="CL4" s="516" t="s">
        <v>62</v>
      </c>
      <c r="CM4" s="834" t="s">
        <v>63</v>
      </c>
      <c r="CN4" s="968" t="s">
        <v>332</v>
      </c>
      <c r="CO4" s="834" t="s">
        <v>62</v>
      </c>
      <c r="CP4" s="968" t="s">
        <v>333</v>
      </c>
      <c r="CQ4" s="832" t="s">
        <v>62</v>
      </c>
      <c r="CR4" s="832" t="s">
        <v>63</v>
      </c>
      <c r="CS4" s="970" t="s">
        <v>332</v>
      </c>
      <c r="CT4" s="832" t="s">
        <v>62</v>
      </c>
      <c r="CU4" s="970" t="s">
        <v>333</v>
      </c>
      <c r="CV4" s="519" t="s">
        <v>279</v>
      </c>
      <c r="CW4" s="519" t="s">
        <v>63</v>
      </c>
      <c r="CX4" s="519" t="s">
        <v>62</v>
      </c>
      <c r="CY4" s="519" t="s">
        <v>1</v>
      </c>
      <c r="CZ4" s="520" t="s">
        <v>1</v>
      </c>
      <c r="DA4" s="516" t="s">
        <v>62</v>
      </c>
      <c r="DB4" s="834" t="s">
        <v>63</v>
      </c>
      <c r="DC4" s="968" t="s">
        <v>332</v>
      </c>
      <c r="DD4" s="834" t="s">
        <v>62</v>
      </c>
      <c r="DE4" s="968" t="s">
        <v>333</v>
      </c>
      <c r="DF4" s="832" t="s">
        <v>62</v>
      </c>
      <c r="DG4" s="832" t="s">
        <v>63</v>
      </c>
      <c r="DH4" s="970" t="s">
        <v>332</v>
      </c>
      <c r="DI4" s="832" t="s">
        <v>62</v>
      </c>
      <c r="DJ4" s="970" t="s">
        <v>333</v>
      </c>
      <c r="DK4" s="516" t="s">
        <v>62</v>
      </c>
      <c r="DL4" s="834" t="s">
        <v>63</v>
      </c>
      <c r="DM4" s="968" t="s">
        <v>332</v>
      </c>
      <c r="DN4" s="834" t="s">
        <v>62</v>
      </c>
      <c r="DO4" s="968" t="s">
        <v>333</v>
      </c>
      <c r="DP4" s="832" t="s">
        <v>62</v>
      </c>
      <c r="DQ4" s="832" t="s">
        <v>63</v>
      </c>
      <c r="DR4" s="970" t="s">
        <v>332</v>
      </c>
      <c r="DS4" s="832" t="s">
        <v>62</v>
      </c>
      <c r="DT4" s="970" t="s">
        <v>333</v>
      </c>
      <c r="DU4" s="517" t="s">
        <v>63</v>
      </c>
      <c r="DV4" s="517" t="s">
        <v>62</v>
      </c>
      <c r="DW4" s="517" t="s">
        <v>1</v>
      </c>
      <c r="DX4" s="518" t="s">
        <v>1</v>
      </c>
      <c r="DY4" s="516" t="s">
        <v>62</v>
      </c>
      <c r="DZ4" s="834" t="s">
        <v>63</v>
      </c>
      <c r="EA4" s="968" t="s">
        <v>332</v>
      </c>
      <c r="EB4" s="834" t="s">
        <v>62</v>
      </c>
      <c r="EC4" s="968" t="s">
        <v>333</v>
      </c>
      <c r="ED4" s="832" t="s">
        <v>62</v>
      </c>
      <c r="EE4" s="832" t="s">
        <v>63</v>
      </c>
      <c r="EF4" s="970" t="s">
        <v>332</v>
      </c>
      <c r="EG4" s="832" t="s">
        <v>62</v>
      </c>
      <c r="EH4" s="970" t="s">
        <v>333</v>
      </c>
      <c r="EI4" s="516" t="s">
        <v>62</v>
      </c>
      <c r="EJ4" s="834" t="s">
        <v>63</v>
      </c>
      <c r="EK4" s="968" t="s">
        <v>332</v>
      </c>
      <c r="EL4" s="834" t="s">
        <v>62</v>
      </c>
      <c r="EM4" s="968" t="s">
        <v>333</v>
      </c>
      <c r="EN4" s="832" t="s">
        <v>62</v>
      </c>
      <c r="EO4" s="832" t="s">
        <v>63</v>
      </c>
      <c r="EP4" s="970" t="s">
        <v>332</v>
      </c>
      <c r="EQ4" s="832" t="s">
        <v>62</v>
      </c>
      <c r="ER4" s="970" t="s">
        <v>333</v>
      </c>
      <c r="ES4" s="516" t="s">
        <v>62</v>
      </c>
      <c r="ET4" s="834" t="s">
        <v>63</v>
      </c>
      <c r="EU4" s="968" t="s">
        <v>332</v>
      </c>
      <c r="EV4" s="834" t="s">
        <v>62</v>
      </c>
      <c r="EW4" s="968" t="s">
        <v>333</v>
      </c>
      <c r="EX4" s="519" t="s">
        <v>279</v>
      </c>
      <c r="EY4" s="519" t="s">
        <v>63</v>
      </c>
      <c r="EZ4" s="519" t="s">
        <v>62</v>
      </c>
      <c r="FA4" s="519" t="s">
        <v>1</v>
      </c>
      <c r="FB4" s="520" t="s">
        <v>1</v>
      </c>
      <c r="FC4" s="516" t="s">
        <v>62</v>
      </c>
      <c r="FD4" s="834" t="s">
        <v>63</v>
      </c>
      <c r="FE4" s="968" t="s">
        <v>332</v>
      </c>
      <c r="FF4" s="834" t="s">
        <v>62</v>
      </c>
      <c r="FG4" s="968" t="s">
        <v>333</v>
      </c>
      <c r="FH4" s="832" t="s">
        <v>62</v>
      </c>
      <c r="FI4" s="832" t="s">
        <v>63</v>
      </c>
      <c r="FJ4" s="970" t="s">
        <v>332</v>
      </c>
      <c r="FK4" s="832" t="s">
        <v>62</v>
      </c>
      <c r="FL4" s="970" t="s">
        <v>333</v>
      </c>
      <c r="FM4" s="516" t="s">
        <v>62</v>
      </c>
      <c r="FN4" s="834" t="s">
        <v>63</v>
      </c>
      <c r="FO4" s="968" t="s">
        <v>332</v>
      </c>
      <c r="FP4" s="834" t="s">
        <v>62</v>
      </c>
      <c r="FQ4" s="968" t="s">
        <v>333</v>
      </c>
      <c r="FR4" s="832" t="s">
        <v>62</v>
      </c>
      <c r="FS4" s="832" t="s">
        <v>63</v>
      </c>
      <c r="FT4" s="970" t="s">
        <v>332</v>
      </c>
      <c r="FU4" s="832" t="s">
        <v>62</v>
      </c>
      <c r="FV4" s="970" t="s">
        <v>333</v>
      </c>
      <c r="FW4" s="517" t="s">
        <v>63</v>
      </c>
      <c r="FX4" s="517" t="s">
        <v>62</v>
      </c>
      <c r="FY4" s="517" t="s">
        <v>1</v>
      </c>
      <c r="FZ4" s="518" t="s">
        <v>1</v>
      </c>
      <c r="GA4" s="516" t="s">
        <v>62</v>
      </c>
      <c r="GB4" s="834" t="s">
        <v>63</v>
      </c>
      <c r="GC4" s="968" t="s">
        <v>332</v>
      </c>
      <c r="GD4" s="834" t="s">
        <v>62</v>
      </c>
      <c r="GE4" s="968" t="s">
        <v>333</v>
      </c>
      <c r="GF4" s="832" t="s">
        <v>62</v>
      </c>
      <c r="GG4" s="832" t="s">
        <v>63</v>
      </c>
      <c r="GH4" s="970" t="s">
        <v>332</v>
      </c>
      <c r="GI4" s="832" t="s">
        <v>62</v>
      </c>
      <c r="GJ4" s="970" t="s">
        <v>333</v>
      </c>
      <c r="GK4" s="516" t="s">
        <v>62</v>
      </c>
      <c r="GL4" s="834" t="s">
        <v>63</v>
      </c>
      <c r="GM4" s="968" t="s">
        <v>332</v>
      </c>
      <c r="GN4" s="834" t="s">
        <v>62</v>
      </c>
      <c r="GO4" s="968" t="s">
        <v>333</v>
      </c>
      <c r="GP4" s="832" t="s">
        <v>62</v>
      </c>
      <c r="GQ4" s="832" t="s">
        <v>63</v>
      </c>
      <c r="GR4" s="970" t="s">
        <v>332</v>
      </c>
      <c r="GS4" s="832" t="s">
        <v>62</v>
      </c>
      <c r="GT4" s="970" t="s">
        <v>333</v>
      </c>
      <c r="GU4" s="519" t="s">
        <v>63</v>
      </c>
      <c r="GV4" s="519" t="s">
        <v>62</v>
      </c>
      <c r="GW4" s="519" t="s">
        <v>1</v>
      </c>
      <c r="GX4" s="520" t="s">
        <v>1</v>
      </c>
      <c r="GY4" s="516" t="s">
        <v>62</v>
      </c>
      <c r="GZ4" s="834" t="s">
        <v>63</v>
      </c>
      <c r="HA4" s="968" t="s">
        <v>332</v>
      </c>
      <c r="HB4" s="834" t="s">
        <v>62</v>
      </c>
      <c r="HC4" s="968" t="s">
        <v>333</v>
      </c>
      <c r="HD4" s="832" t="s">
        <v>62</v>
      </c>
      <c r="HE4" s="832" t="s">
        <v>63</v>
      </c>
      <c r="HF4" s="970" t="s">
        <v>332</v>
      </c>
      <c r="HG4" s="832" t="s">
        <v>62</v>
      </c>
      <c r="HH4" s="970" t="s">
        <v>333</v>
      </c>
      <c r="HI4" s="516" t="s">
        <v>62</v>
      </c>
      <c r="HJ4" s="834" t="s">
        <v>63</v>
      </c>
      <c r="HK4" s="968" t="s">
        <v>332</v>
      </c>
      <c r="HL4" s="834" t="s">
        <v>62</v>
      </c>
      <c r="HM4" s="968" t="s">
        <v>333</v>
      </c>
      <c r="HN4" s="832" t="s">
        <v>62</v>
      </c>
      <c r="HO4" s="832" t="s">
        <v>63</v>
      </c>
      <c r="HP4" s="970" t="s">
        <v>332</v>
      </c>
      <c r="HQ4" s="832" t="s">
        <v>62</v>
      </c>
      <c r="HR4" s="970" t="s">
        <v>333</v>
      </c>
      <c r="HS4" s="516" t="s">
        <v>62</v>
      </c>
      <c r="HT4" s="834" t="s">
        <v>63</v>
      </c>
      <c r="HU4" s="968" t="s">
        <v>332</v>
      </c>
      <c r="HV4" s="834" t="s">
        <v>62</v>
      </c>
      <c r="HW4" s="968" t="s">
        <v>333</v>
      </c>
      <c r="HX4" s="517" t="s">
        <v>63</v>
      </c>
      <c r="HY4" s="517" t="s">
        <v>62</v>
      </c>
      <c r="HZ4" s="517" t="s">
        <v>1</v>
      </c>
      <c r="IA4" s="518" t="s">
        <v>1</v>
      </c>
      <c r="IB4" s="516" t="s">
        <v>62</v>
      </c>
      <c r="IC4" s="834" t="s">
        <v>63</v>
      </c>
      <c r="ID4" s="968" t="s">
        <v>332</v>
      </c>
      <c r="IE4" s="834" t="s">
        <v>62</v>
      </c>
      <c r="IF4" s="968" t="s">
        <v>333</v>
      </c>
      <c r="IG4" s="832" t="s">
        <v>62</v>
      </c>
      <c r="IH4" s="832" t="s">
        <v>63</v>
      </c>
      <c r="II4" s="970" t="s">
        <v>332</v>
      </c>
      <c r="IJ4" s="832" t="s">
        <v>62</v>
      </c>
      <c r="IK4" s="970" t="s">
        <v>333</v>
      </c>
      <c r="IL4" s="516" t="s">
        <v>62</v>
      </c>
      <c r="IM4" s="834" t="s">
        <v>63</v>
      </c>
      <c r="IN4" s="968" t="s">
        <v>332</v>
      </c>
      <c r="IO4" s="834" t="s">
        <v>62</v>
      </c>
      <c r="IP4" s="968" t="s">
        <v>333</v>
      </c>
      <c r="IQ4" s="832" t="s">
        <v>62</v>
      </c>
      <c r="IR4" s="832" t="s">
        <v>63</v>
      </c>
      <c r="IS4" s="970" t="s">
        <v>332</v>
      </c>
      <c r="IT4" s="832" t="s">
        <v>62</v>
      </c>
      <c r="IU4" s="970" t="s">
        <v>333</v>
      </c>
      <c r="IV4" s="519" t="s">
        <v>63</v>
      </c>
      <c r="IW4" s="519" t="s">
        <v>62</v>
      </c>
      <c r="IX4" s="519" t="s">
        <v>1</v>
      </c>
      <c r="IY4" s="520" t="s">
        <v>1</v>
      </c>
      <c r="IZ4" s="516" t="s">
        <v>62</v>
      </c>
      <c r="JA4" s="834" t="s">
        <v>63</v>
      </c>
      <c r="JB4" s="968" t="s">
        <v>332</v>
      </c>
      <c r="JC4" s="834" t="s">
        <v>62</v>
      </c>
      <c r="JD4" s="968" t="s">
        <v>333</v>
      </c>
      <c r="JE4" s="832" t="s">
        <v>62</v>
      </c>
      <c r="JF4" s="832" t="s">
        <v>63</v>
      </c>
      <c r="JG4" s="970" t="s">
        <v>332</v>
      </c>
      <c r="JH4" s="832" t="s">
        <v>62</v>
      </c>
      <c r="JI4" s="970" t="s">
        <v>333</v>
      </c>
      <c r="JJ4" s="516" t="s">
        <v>62</v>
      </c>
      <c r="JK4" s="834" t="s">
        <v>63</v>
      </c>
      <c r="JL4" s="968" t="s">
        <v>332</v>
      </c>
      <c r="JM4" s="834" t="s">
        <v>62</v>
      </c>
      <c r="JN4" s="968" t="s">
        <v>333</v>
      </c>
      <c r="JO4" s="832" t="s">
        <v>62</v>
      </c>
      <c r="JP4" s="832" t="s">
        <v>63</v>
      </c>
      <c r="JQ4" s="970" t="s">
        <v>332</v>
      </c>
      <c r="JR4" s="832" t="s">
        <v>62</v>
      </c>
      <c r="JS4" s="970" t="s">
        <v>333</v>
      </c>
      <c r="JT4" s="517" t="s">
        <v>63</v>
      </c>
      <c r="JU4" s="517" t="s">
        <v>62</v>
      </c>
      <c r="JV4" s="517" t="s">
        <v>1</v>
      </c>
      <c r="JW4" s="518" t="s">
        <v>1</v>
      </c>
      <c r="JX4" s="516" t="s">
        <v>62</v>
      </c>
      <c r="JY4" s="834" t="s">
        <v>63</v>
      </c>
      <c r="JZ4" s="968" t="s">
        <v>332</v>
      </c>
      <c r="KA4" s="834" t="s">
        <v>62</v>
      </c>
      <c r="KB4" s="968" t="s">
        <v>333</v>
      </c>
      <c r="KC4" s="832" t="s">
        <v>62</v>
      </c>
      <c r="KD4" s="832" t="s">
        <v>63</v>
      </c>
      <c r="KE4" s="970" t="s">
        <v>332</v>
      </c>
      <c r="KF4" s="832" t="s">
        <v>62</v>
      </c>
      <c r="KG4" s="970" t="s">
        <v>333</v>
      </c>
      <c r="KH4" s="516" t="s">
        <v>62</v>
      </c>
      <c r="KI4" s="834" t="s">
        <v>63</v>
      </c>
      <c r="KJ4" s="968" t="s">
        <v>332</v>
      </c>
      <c r="KK4" s="834" t="s">
        <v>62</v>
      </c>
      <c r="KL4" s="968" t="s">
        <v>333</v>
      </c>
      <c r="KM4" s="832" t="s">
        <v>62</v>
      </c>
      <c r="KN4" s="832" t="s">
        <v>63</v>
      </c>
      <c r="KO4" s="970" t="s">
        <v>332</v>
      </c>
      <c r="KP4" s="832" t="s">
        <v>62</v>
      </c>
      <c r="KQ4" s="970" t="s">
        <v>333</v>
      </c>
      <c r="KR4" s="834" t="s">
        <v>62</v>
      </c>
      <c r="KS4" s="834" t="s">
        <v>63</v>
      </c>
      <c r="KT4" s="968" t="s">
        <v>332</v>
      </c>
      <c r="KU4" s="834" t="s">
        <v>62</v>
      </c>
      <c r="KV4" s="976" t="s">
        <v>333</v>
      </c>
      <c r="KW4" s="519" t="s">
        <v>63</v>
      </c>
      <c r="KX4" s="519" t="s">
        <v>62</v>
      </c>
      <c r="KY4" s="519" t="s">
        <v>1</v>
      </c>
      <c r="KZ4" s="521" t="s">
        <v>1</v>
      </c>
      <c r="LA4" s="972" t="s">
        <v>334</v>
      </c>
      <c r="LB4" s="972" t="s">
        <v>335</v>
      </c>
      <c r="LC4" s="972" t="s">
        <v>336</v>
      </c>
      <c r="LD4" s="972" t="s">
        <v>337</v>
      </c>
      <c r="LE4" s="972" t="s">
        <v>338</v>
      </c>
      <c r="LF4" s="972" t="s">
        <v>339</v>
      </c>
      <c r="LG4" s="972" t="s">
        <v>340</v>
      </c>
      <c r="LH4" s="974" t="s">
        <v>70</v>
      </c>
    </row>
    <row r="5" spans="1:323" s="554" customFormat="1" ht="15.75" customHeight="1">
      <c r="A5" s="555"/>
      <c r="B5" s="967"/>
      <c r="C5" s="522">
        <v>2024</v>
      </c>
      <c r="D5" s="835">
        <v>2025</v>
      </c>
      <c r="E5" s="969"/>
      <c r="F5" s="835">
        <v>2025</v>
      </c>
      <c r="G5" s="969"/>
      <c r="H5" s="833">
        <v>2024</v>
      </c>
      <c r="I5" s="833">
        <v>2025</v>
      </c>
      <c r="J5" s="971"/>
      <c r="K5" s="833">
        <f>I5</f>
        <v>2025</v>
      </c>
      <c r="L5" s="971"/>
      <c r="M5" s="522">
        <v>2024</v>
      </c>
      <c r="N5" s="835">
        <v>2025</v>
      </c>
      <c r="O5" s="969"/>
      <c r="P5" s="835">
        <f>N5</f>
        <v>2025</v>
      </c>
      <c r="Q5" s="969"/>
      <c r="R5" s="833">
        <v>2024</v>
      </c>
      <c r="S5" s="833">
        <v>2025</v>
      </c>
      <c r="T5" s="971"/>
      <c r="U5" s="833">
        <f>S5</f>
        <v>2025</v>
      </c>
      <c r="V5" s="971"/>
      <c r="W5" s="523">
        <v>2025</v>
      </c>
      <c r="X5" s="523">
        <v>2024</v>
      </c>
      <c r="Y5" s="523">
        <v>2025</v>
      </c>
      <c r="Z5" s="524" t="s">
        <v>5</v>
      </c>
      <c r="AA5" s="522">
        <v>2024</v>
      </c>
      <c r="AB5" s="835">
        <v>2025</v>
      </c>
      <c r="AC5" s="969"/>
      <c r="AD5" s="835">
        <v>2025</v>
      </c>
      <c r="AE5" s="969"/>
      <c r="AF5" s="833">
        <v>2024</v>
      </c>
      <c r="AG5" s="833">
        <v>2025</v>
      </c>
      <c r="AH5" s="971"/>
      <c r="AI5" s="833">
        <f>AG5</f>
        <v>2025</v>
      </c>
      <c r="AJ5" s="971"/>
      <c r="AK5" s="522">
        <v>2024</v>
      </c>
      <c r="AL5" s="835">
        <v>2025</v>
      </c>
      <c r="AM5" s="969"/>
      <c r="AN5" s="835">
        <f>AL5</f>
        <v>2025</v>
      </c>
      <c r="AO5" s="969"/>
      <c r="AP5" s="833">
        <v>2024</v>
      </c>
      <c r="AQ5" s="833">
        <v>2025</v>
      </c>
      <c r="AR5" s="971"/>
      <c r="AS5" s="833">
        <f>AQ5</f>
        <v>2025</v>
      </c>
      <c r="AT5" s="971"/>
      <c r="AU5" s="525">
        <v>2025</v>
      </c>
      <c r="AV5" s="525">
        <v>2024</v>
      </c>
      <c r="AW5" s="525">
        <v>2025</v>
      </c>
      <c r="AX5" s="526" t="s">
        <v>5</v>
      </c>
      <c r="AY5" s="522">
        <v>2024</v>
      </c>
      <c r="AZ5" s="835">
        <v>2025</v>
      </c>
      <c r="BA5" s="969"/>
      <c r="BB5" s="835">
        <v>2025</v>
      </c>
      <c r="BC5" s="969"/>
      <c r="BD5" s="833">
        <v>2024</v>
      </c>
      <c r="BE5" s="833">
        <v>2025</v>
      </c>
      <c r="BF5" s="971"/>
      <c r="BG5" s="833">
        <v>2025</v>
      </c>
      <c r="BH5" s="971"/>
      <c r="BI5" s="522">
        <v>2024</v>
      </c>
      <c r="BJ5" s="835">
        <v>2025</v>
      </c>
      <c r="BK5" s="969"/>
      <c r="BL5" s="835">
        <v>2025</v>
      </c>
      <c r="BM5" s="969"/>
      <c r="BN5" s="833">
        <v>2024</v>
      </c>
      <c r="BO5" s="833">
        <v>2025</v>
      </c>
      <c r="BP5" s="971"/>
      <c r="BQ5" s="833">
        <v>2025</v>
      </c>
      <c r="BR5" s="971"/>
      <c r="BS5" s="522">
        <v>2024</v>
      </c>
      <c r="BT5" s="835">
        <v>2025</v>
      </c>
      <c r="BU5" s="969"/>
      <c r="BV5" s="835">
        <v>2025</v>
      </c>
      <c r="BW5" s="969"/>
      <c r="BX5" s="523">
        <v>2025</v>
      </c>
      <c r="BY5" s="523">
        <v>2024</v>
      </c>
      <c r="BZ5" s="523">
        <v>2025</v>
      </c>
      <c r="CA5" s="524" t="s">
        <v>5</v>
      </c>
      <c r="CB5" s="522">
        <v>2024</v>
      </c>
      <c r="CC5" s="835">
        <v>2025</v>
      </c>
      <c r="CD5" s="969"/>
      <c r="CE5" s="835">
        <v>2025</v>
      </c>
      <c r="CF5" s="969"/>
      <c r="CG5" s="833">
        <v>2024</v>
      </c>
      <c r="CH5" s="833">
        <v>2025</v>
      </c>
      <c r="CI5" s="971"/>
      <c r="CJ5" s="833">
        <v>2025</v>
      </c>
      <c r="CK5" s="971"/>
      <c r="CL5" s="522">
        <v>2024</v>
      </c>
      <c r="CM5" s="835">
        <v>2025</v>
      </c>
      <c r="CN5" s="969"/>
      <c r="CO5" s="835">
        <v>2025</v>
      </c>
      <c r="CP5" s="969"/>
      <c r="CQ5" s="833">
        <v>2024</v>
      </c>
      <c r="CR5" s="833">
        <v>2025</v>
      </c>
      <c r="CS5" s="971"/>
      <c r="CT5" s="833">
        <v>2025</v>
      </c>
      <c r="CU5" s="971"/>
      <c r="CV5" s="525">
        <v>2023</v>
      </c>
      <c r="CW5" s="525">
        <v>2025</v>
      </c>
      <c r="CX5" s="525">
        <v>2024</v>
      </c>
      <c r="CY5" s="525">
        <v>2025</v>
      </c>
      <c r="CZ5" s="526" t="s">
        <v>5</v>
      </c>
      <c r="DA5" s="522">
        <v>2024</v>
      </c>
      <c r="DB5" s="835">
        <v>2025</v>
      </c>
      <c r="DC5" s="969"/>
      <c r="DD5" s="835">
        <v>2025</v>
      </c>
      <c r="DE5" s="969"/>
      <c r="DF5" s="833">
        <v>2024</v>
      </c>
      <c r="DG5" s="833">
        <v>2025</v>
      </c>
      <c r="DH5" s="971"/>
      <c r="DI5" s="833">
        <v>2025</v>
      </c>
      <c r="DJ5" s="971"/>
      <c r="DK5" s="522">
        <v>2024</v>
      </c>
      <c r="DL5" s="835">
        <v>2025</v>
      </c>
      <c r="DM5" s="969"/>
      <c r="DN5" s="835">
        <v>2025</v>
      </c>
      <c r="DO5" s="969"/>
      <c r="DP5" s="833">
        <v>2024</v>
      </c>
      <c r="DQ5" s="833">
        <v>2025</v>
      </c>
      <c r="DR5" s="971"/>
      <c r="DS5" s="833">
        <v>2025</v>
      </c>
      <c r="DT5" s="971"/>
      <c r="DU5" s="523">
        <v>2025</v>
      </c>
      <c r="DV5" s="523">
        <v>2024</v>
      </c>
      <c r="DW5" s="523">
        <v>2025</v>
      </c>
      <c r="DX5" s="524" t="s">
        <v>5</v>
      </c>
      <c r="DY5" s="522">
        <v>2024</v>
      </c>
      <c r="DZ5" s="835">
        <v>2025</v>
      </c>
      <c r="EA5" s="969"/>
      <c r="EB5" s="835">
        <v>2025</v>
      </c>
      <c r="EC5" s="969"/>
      <c r="ED5" s="833">
        <v>2024</v>
      </c>
      <c r="EE5" s="833">
        <v>2025</v>
      </c>
      <c r="EF5" s="971"/>
      <c r="EG5" s="833">
        <v>2025</v>
      </c>
      <c r="EH5" s="971"/>
      <c r="EI5" s="522">
        <v>2024</v>
      </c>
      <c r="EJ5" s="835">
        <v>2025</v>
      </c>
      <c r="EK5" s="969"/>
      <c r="EL5" s="835">
        <v>2025</v>
      </c>
      <c r="EM5" s="969"/>
      <c r="EN5" s="833">
        <v>2024</v>
      </c>
      <c r="EO5" s="833">
        <v>2025</v>
      </c>
      <c r="EP5" s="971"/>
      <c r="EQ5" s="833">
        <v>2025</v>
      </c>
      <c r="ER5" s="971"/>
      <c r="ES5" s="522">
        <v>2024</v>
      </c>
      <c r="ET5" s="835">
        <v>2025</v>
      </c>
      <c r="EU5" s="969"/>
      <c r="EV5" s="835">
        <v>2025</v>
      </c>
      <c r="EW5" s="969"/>
      <c r="EX5" s="525">
        <v>2024</v>
      </c>
      <c r="EY5" s="525">
        <v>2025</v>
      </c>
      <c r="EZ5" s="525">
        <v>2024</v>
      </c>
      <c r="FA5" s="525">
        <v>2025</v>
      </c>
      <c r="FB5" s="526" t="s">
        <v>5</v>
      </c>
      <c r="FC5" s="522">
        <v>2024</v>
      </c>
      <c r="FD5" s="835">
        <v>2025</v>
      </c>
      <c r="FE5" s="969"/>
      <c r="FF5" s="835">
        <v>2025</v>
      </c>
      <c r="FG5" s="969"/>
      <c r="FH5" s="833">
        <v>2024</v>
      </c>
      <c r="FI5" s="833">
        <v>2025</v>
      </c>
      <c r="FJ5" s="971"/>
      <c r="FK5" s="833">
        <v>2025</v>
      </c>
      <c r="FL5" s="971"/>
      <c r="FM5" s="522">
        <v>2024</v>
      </c>
      <c r="FN5" s="835">
        <v>2025</v>
      </c>
      <c r="FO5" s="969"/>
      <c r="FP5" s="835">
        <v>2025</v>
      </c>
      <c r="FQ5" s="969"/>
      <c r="FR5" s="833">
        <v>2024</v>
      </c>
      <c r="FS5" s="833">
        <v>2025</v>
      </c>
      <c r="FT5" s="971"/>
      <c r="FU5" s="833">
        <v>2025</v>
      </c>
      <c r="FV5" s="971"/>
      <c r="FW5" s="523">
        <v>2025</v>
      </c>
      <c r="FX5" s="523">
        <v>2024</v>
      </c>
      <c r="FY5" s="523">
        <v>2025</v>
      </c>
      <c r="FZ5" s="524" t="s">
        <v>5</v>
      </c>
      <c r="GA5" s="522">
        <v>2024</v>
      </c>
      <c r="GB5" s="835">
        <v>2025</v>
      </c>
      <c r="GC5" s="969"/>
      <c r="GD5" s="835">
        <v>2025</v>
      </c>
      <c r="GE5" s="969"/>
      <c r="GF5" s="833">
        <v>2024</v>
      </c>
      <c r="GG5" s="833">
        <v>2025</v>
      </c>
      <c r="GH5" s="971"/>
      <c r="GI5" s="833">
        <v>2025</v>
      </c>
      <c r="GJ5" s="971"/>
      <c r="GK5" s="522">
        <v>2024</v>
      </c>
      <c r="GL5" s="835">
        <v>2025</v>
      </c>
      <c r="GM5" s="969"/>
      <c r="GN5" s="835">
        <v>2025</v>
      </c>
      <c r="GO5" s="969"/>
      <c r="GP5" s="833">
        <v>2024</v>
      </c>
      <c r="GQ5" s="833">
        <v>2025</v>
      </c>
      <c r="GR5" s="971"/>
      <c r="GS5" s="833">
        <v>2025</v>
      </c>
      <c r="GT5" s="971"/>
      <c r="GU5" s="525">
        <v>2025</v>
      </c>
      <c r="GV5" s="525">
        <v>2024</v>
      </c>
      <c r="GW5" s="525">
        <v>2025</v>
      </c>
      <c r="GX5" s="526" t="s">
        <v>5</v>
      </c>
      <c r="GY5" s="522">
        <v>2024</v>
      </c>
      <c r="GZ5" s="835">
        <v>2025</v>
      </c>
      <c r="HA5" s="969"/>
      <c r="HB5" s="835">
        <v>2025</v>
      </c>
      <c r="HC5" s="969"/>
      <c r="HD5" s="833">
        <v>2024</v>
      </c>
      <c r="HE5" s="833">
        <v>2025</v>
      </c>
      <c r="HF5" s="971"/>
      <c r="HG5" s="833">
        <v>2025</v>
      </c>
      <c r="HH5" s="971"/>
      <c r="HI5" s="522">
        <v>2024</v>
      </c>
      <c r="HJ5" s="835">
        <v>2025</v>
      </c>
      <c r="HK5" s="969"/>
      <c r="HL5" s="835">
        <v>2025</v>
      </c>
      <c r="HM5" s="969"/>
      <c r="HN5" s="833">
        <v>2024</v>
      </c>
      <c r="HO5" s="833">
        <v>2025</v>
      </c>
      <c r="HP5" s="971"/>
      <c r="HQ5" s="833">
        <v>2025</v>
      </c>
      <c r="HR5" s="971"/>
      <c r="HS5" s="522">
        <v>2024</v>
      </c>
      <c r="HT5" s="835">
        <v>2025</v>
      </c>
      <c r="HU5" s="969"/>
      <c r="HV5" s="835">
        <v>2025</v>
      </c>
      <c r="HW5" s="969"/>
      <c r="HX5" s="523">
        <v>2025</v>
      </c>
      <c r="HY5" s="523">
        <v>2024</v>
      </c>
      <c r="HZ5" s="523">
        <v>2025</v>
      </c>
      <c r="IA5" s="524" t="s">
        <v>5</v>
      </c>
      <c r="IB5" s="522">
        <v>2024</v>
      </c>
      <c r="IC5" s="835">
        <v>2025</v>
      </c>
      <c r="ID5" s="969"/>
      <c r="IE5" s="835">
        <v>2025</v>
      </c>
      <c r="IF5" s="969"/>
      <c r="IG5" s="833">
        <v>2024</v>
      </c>
      <c r="IH5" s="833">
        <v>2025</v>
      </c>
      <c r="II5" s="971"/>
      <c r="IJ5" s="833">
        <v>2025</v>
      </c>
      <c r="IK5" s="971"/>
      <c r="IL5" s="522">
        <v>2024</v>
      </c>
      <c r="IM5" s="835">
        <v>2025</v>
      </c>
      <c r="IN5" s="969"/>
      <c r="IO5" s="835">
        <v>2025</v>
      </c>
      <c r="IP5" s="969"/>
      <c r="IQ5" s="833">
        <v>2024</v>
      </c>
      <c r="IR5" s="833">
        <v>2025</v>
      </c>
      <c r="IS5" s="971"/>
      <c r="IT5" s="833">
        <v>2025</v>
      </c>
      <c r="IU5" s="971"/>
      <c r="IV5" s="525">
        <v>2025</v>
      </c>
      <c r="IW5" s="525">
        <v>2024</v>
      </c>
      <c r="IX5" s="525">
        <v>2025</v>
      </c>
      <c r="IY5" s="526" t="s">
        <v>5</v>
      </c>
      <c r="IZ5" s="522">
        <v>2024</v>
      </c>
      <c r="JA5" s="835">
        <v>2025</v>
      </c>
      <c r="JB5" s="969"/>
      <c r="JC5" s="835">
        <v>2025</v>
      </c>
      <c r="JD5" s="969"/>
      <c r="JE5" s="833">
        <v>2024</v>
      </c>
      <c r="JF5" s="833">
        <v>2025</v>
      </c>
      <c r="JG5" s="971"/>
      <c r="JH5" s="833">
        <v>2025</v>
      </c>
      <c r="JI5" s="971"/>
      <c r="JJ5" s="522">
        <v>2024</v>
      </c>
      <c r="JK5" s="835">
        <v>2025</v>
      </c>
      <c r="JL5" s="969"/>
      <c r="JM5" s="835">
        <v>2025</v>
      </c>
      <c r="JN5" s="969"/>
      <c r="JO5" s="833">
        <v>2024</v>
      </c>
      <c r="JP5" s="833">
        <v>2025</v>
      </c>
      <c r="JQ5" s="971"/>
      <c r="JR5" s="833">
        <v>2025</v>
      </c>
      <c r="JS5" s="971"/>
      <c r="JT5" s="523">
        <v>2025</v>
      </c>
      <c r="JU5" s="523">
        <v>2024</v>
      </c>
      <c r="JV5" s="523">
        <v>2025</v>
      </c>
      <c r="JW5" s="524" t="s">
        <v>5</v>
      </c>
      <c r="JX5" s="522">
        <v>2024</v>
      </c>
      <c r="JY5" s="835">
        <v>2025</v>
      </c>
      <c r="JZ5" s="969"/>
      <c r="KA5" s="835">
        <v>2025</v>
      </c>
      <c r="KB5" s="969"/>
      <c r="KC5" s="833">
        <v>2024</v>
      </c>
      <c r="KD5" s="833">
        <v>2025</v>
      </c>
      <c r="KE5" s="971"/>
      <c r="KF5" s="833">
        <v>2025</v>
      </c>
      <c r="KG5" s="971"/>
      <c r="KH5" s="522">
        <v>2024</v>
      </c>
      <c r="KI5" s="835">
        <v>2025</v>
      </c>
      <c r="KJ5" s="969"/>
      <c r="KK5" s="835">
        <v>2025</v>
      </c>
      <c r="KL5" s="969"/>
      <c r="KM5" s="833">
        <v>2024</v>
      </c>
      <c r="KN5" s="833">
        <v>2025</v>
      </c>
      <c r="KO5" s="971"/>
      <c r="KP5" s="833">
        <v>2025</v>
      </c>
      <c r="KQ5" s="971"/>
      <c r="KR5" s="835">
        <v>2024</v>
      </c>
      <c r="KS5" s="835">
        <v>2025</v>
      </c>
      <c r="KT5" s="969"/>
      <c r="KU5" s="835">
        <v>2025</v>
      </c>
      <c r="KV5" s="977"/>
      <c r="KW5" s="525">
        <v>2025</v>
      </c>
      <c r="KX5" s="525">
        <v>2024</v>
      </c>
      <c r="KY5" s="525">
        <v>2025</v>
      </c>
      <c r="KZ5" s="527" t="s">
        <v>5</v>
      </c>
      <c r="LA5" s="973"/>
      <c r="LB5" s="973"/>
      <c r="LC5" s="973"/>
      <c r="LD5" s="973"/>
      <c r="LE5" s="973"/>
      <c r="LF5" s="973"/>
      <c r="LG5" s="973"/>
      <c r="LH5" s="975"/>
    </row>
    <row r="6" spans="1:323" outlineLevel="1">
      <c r="A6" s="571"/>
      <c r="B6" s="553" t="s">
        <v>341</v>
      </c>
      <c r="C6" s="679">
        <v>57347.81</v>
      </c>
      <c r="D6" s="542">
        <f>C6*E6</f>
        <v>61362.1567</v>
      </c>
      <c r="E6" s="541">
        <f>'Base%Sem'!FJ3</f>
        <v>1.07</v>
      </c>
      <c r="F6" s="540"/>
      <c r="G6" s="539">
        <f>F6/C6</f>
        <v>0</v>
      </c>
      <c r="H6" s="679">
        <v>96235.12</v>
      </c>
      <c r="I6" s="542">
        <f t="shared" ref="I6:I32" si="0">H6*J6</f>
        <v>102971.5784</v>
      </c>
      <c r="J6" s="541">
        <f>'Base%Sem'!FJ3</f>
        <v>1.07</v>
      </c>
      <c r="K6" s="540"/>
      <c r="L6" s="539">
        <f t="shared" ref="L6:L30" si="1">K6/H6</f>
        <v>0</v>
      </c>
      <c r="M6" s="628">
        <v>62776.27</v>
      </c>
      <c r="N6" s="542">
        <f t="shared" ref="N6:N32" si="2">M6*O6</f>
        <v>67170.608900000007</v>
      </c>
      <c r="O6" s="541">
        <f>'Base%Sem'!FJ3</f>
        <v>1.07</v>
      </c>
      <c r="P6" s="540"/>
      <c r="Q6" s="539">
        <f t="shared" ref="Q6:Q30" si="3">P6/M6</f>
        <v>0</v>
      </c>
      <c r="R6" s="628">
        <v>62326.86</v>
      </c>
      <c r="S6" s="542">
        <f>R6*T6</f>
        <v>66689.7402</v>
      </c>
      <c r="T6" s="541">
        <f>'Base%Sem'!FJ3</f>
        <v>1.07</v>
      </c>
      <c r="U6" s="540"/>
      <c r="V6" s="539">
        <f t="shared" ref="V6:V30" si="4">U6/R6</f>
        <v>0</v>
      </c>
      <c r="W6" s="542">
        <f>D6+I6+N6+S6</f>
        <v>298194.08419999998</v>
      </c>
      <c r="X6" s="542">
        <f>C6+H6+M6+R6</f>
        <v>278686.06</v>
      </c>
      <c r="Y6" s="552">
        <f>+F6+K6+P6+U6</f>
        <v>0</v>
      </c>
      <c r="Z6" s="551">
        <f>IFERROR(Y6/X6,0)</f>
        <v>0</v>
      </c>
      <c r="AA6" s="679">
        <v>59858.65</v>
      </c>
      <c r="AB6" s="542">
        <f t="shared" ref="AB6:AB30" si="5">AA6*AC6</f>
        <v>64048.755500000007</v>
      </c>
      <c r="AC6" s="541">
        <f>'Base%Sem'!FJ3</f>
        <v>1.07</v>
      </c>
      <c r="AD6" s="540"/>
      <c r="AE6" s="539">
        <f>AD6/AA6</f>
        <v>0</v>
      </c>
      <c r="AF6" s="679">
        <v>85933.33</v>
      </c>
      <c r="AG6" s="542">
        <f t="shared" ref="AG6:AG32" si="6">AF6*AH6</f>
        <v>91948.663100000005</v>
      </c>
      <c r="AH6" s="541">
        <f>'Base%Sem'!FJ3</f>
        <v>1.07</v>
      </c>
      <c r="AI6" s="540"/>
      <c r="AJ6" s="539">
        <f t="shared" ref="AJ6:AJ30" si="7">AI6/AF6</f>
        <v>0</v>
      </c>
      <c r="AK6" s="679">
        <v>56120.18</v>
      </c>
      <c r="AL6" s="542">
        <f t="shared" ref="AL6:AL30" si="8">AK6*AM6</f>
        <v>60048.592600000004</v>
      </c>
      <c r="AM6" s="541">
        <f>'Base%Sem'!FJ3</f>
        <v>1.07</v>
      </c>
      <c r="AN6" s="540"/>
      <c r="AO6" s="539">
        <f t="shared" ref="AO6:AO30" si="9">AN6/AK6</f>
        <v>0</v>
      </c>
      <c r="AP6" s="679">
        <v>61887.79</v>
      </c>
      <c r="AQ6" s="542">
        <f t="shared" ref="AQ6:AQ30" si="10">AP6*AR6</f>
        <v>66219.935300000012</v>
      </c>
      <c r="AR6" s="541">
        <f>'Base%Sem'!FJ3</f>
        <v>1.07</v>
      </c>
      <c r="AS6" s="540"/>
      <c r="AT6" s="539">
        <f t="shared" ref="AT6:AT30" si="11">AS6/AP6</f>
        <v>0</v>
      </c>
      <c r="AU6" s="542">
        <f t="shared" ref="AU6:AU32" si="12">AB6+AG6+AL6+AQ6</f>
        <v>282265.94650000002</v>
      </c>
      <c r="AV6" s="550">
        <f t="shared" ref="AV6:AV32" si="13">AA6+AF6+AK6+AP6</f>
        <v>263799.95</v>
      </c>
      <c r="AW6" s="616">
        <f>AD6+AI6++AN6+AS6</f>
        <v>0</v>
      </c>
      <c r="AX6" s="549">
        <f>IFERROR(AW6/AV6,0)</f>
        <v>0</v>
      </c>
      <c r="AY6" s="679">
        <v>56070.39</v>
      </c>
      <c r="AZ6" s="542">
        <f t="shared" ref="AZ6:AZ30" si="14">AY6*BA6</f>
        <v>59714.965349999999</v>
      </c>
      <c r="BA6" s="541">
        <f>'Base%Sem'!DM3</f>
        <v>1.0649999999999999</v>
      </c>
      <c r="BB6" s="540"/>
      <c r="BC6" s="539">
        <f t="shared" ref="BC6:BC30" si="15">BB6/AY6</f>
        <v>0</v>
      </c>
      <c r="BD6" s="679">
        <v>70785.539999999994</v>
      </c>
      <c r="BE6" s="542">
        <f t="shared" ref="BE6:BE30" si="16">BD6*BF6</f>
        <v>75386.600099999996</v>
      </c>
      <c r="BF6" s="541">
        <f>'Base%Sem'!DN3</f>
        <v>1.0649999999999999</v>
      </c>
      <c r="BG6" s="540"/>
      <c r="BH6" s="539">
        <f t="shared" ref="BH6:BH30" si="17">BG6/BD6</f>
        <v>0</v>
      </c>
      <c r="BI6" s="679">
        <f>82237.81-6000</f>
        <v>76237.81</v>
      </c>
      <c r="BJ6" s="542">
        <f t="shared" ref="BJ6:BJ30" si="18">BI6*BK6</f>
        <v>81193.267649999994</v>
      </c>
      <c r="BK6" s="541">
        <f>'Base%Sem'!DO3</f>
        <v>1.0649999999999999</v>
      </c>
      <c r="BL6" s="540"/>
      <c r="BM6" s="539">
        <f t="shared" ref="BM6:BM30" si="19">BL6/BI6</f>
        <v>0</v>
      </c>
      <c r="BN6" s="679">
        <v>69215.69</v>
      </c>
      <c r="BO6" s="542">
        <f t="shared" ref="BO6:BO23" si="20">BN6*BP6</f>
        <v>73714.709849999999</v>
      </c>
      <c r="BP6" s="541">
        <f>'Base%Sem'!DP3</f>
        <v>1.0649999999999999</v>
      </c>
      <c r="BQ6" s="605"/>
      <c r="BR6" s="539">
        <f t="shared" ref="BR6:BR30" si="21">BQ6/BN6</f>
        <v>0</v>
      </c>
      <c r="BS6" s="679">
        <v>62289.65</v>
      </c>
      <c r="BT6" s="542">
        <f t="shared" ref="BT6:BT30" si="22">BS6*BU6</f>
        <v>66338.477249999996</v>
      </c>
      <c r="BU6" s="541">
        <f>'Base%Sem'!DQ3</f>
        <v>1.0649999999999999</v>
      </c>
      <c r="BV6" s="540"/>
      <c r="BW6" s="539">
        <f t="shared" ref="BW6:BW30" si="23">BV6/BS6</f>
        <v>0</v>
      </c>
      <c r="BX6" s="587">
        <f>AZ6+BE6+BJ6+BO6+BT6</f>
        <v>356348.02019999997</v>
      </c>
      <c r="BY6" s="538">
        <f>AY6+BD6+BI6+BN6+BS6</f>
        <v>334599.08</v>
      </c>
      <c r="BZ6" s="544">
        <f t="shared" ref="BZ6:BZ32" si="24">BV6+BQ6+BL6+BG6+BB6</f>
        <v>0</v>
      </c>
      <c r="CA6" s="545">
        <f>IFERROR(BZ6/BY6,0)</f>
        <v>0</v>
      </c>
      <c r="CB6" s="679">
        <v>65752.77</v>
      </c>
      <c r="CC6" s="542">
        <f t="shared" ref="CC6:CC24" si="25">CB6*CD6</f>
        <v>70026.700049999999</v>
      </c>
      <c r="CD6" s="541">
        <f>'Base%Sem'!DR3</f>
        <v>1.0649999999999999</v>
      </c>
      <c r="CE6" s="540"/>
      <c r="CF6" s="539">
        <f t="shared" ref="CF6:CF30" si="26">CE6/CB6</f>
        <v>0</v>
      </c>
      <c r="CG6" s="679">
        <v>92181.8</v>
      </c>
      <c r="CH6" s="542">
        <f t="shared" ref="CH6:CH24" si="27">CG6*CI6</f>
        <v>98173.616999999998</v>
      </c>
      <c r="CI6" s="541">
        <f>'Base%Sem'!DS3</f>
        <v>1.0649999999999999</v>
      </c>
      <c r="CJ6" s="540"/>
      <c r="CK6" s="539">
        <f t="shared" ref="CK6:CK30" si="28">CJ6/CG6</f>
        <v>0</v>
      </c>
      <c r="CL6" s="679">
        <v>90425</v>
      </c>
      <c r="CM6" s="542">
        <f t="shared" ref="CM6:CM32" si="29">CL6*CN6</f>
        <v>96302.625</v>
      </c>
      <c r="CN6" s="541">
        <f>'Base%Sem'!DT3</f>
        <v>1.0649999999999999</v>
      </c>
      <c r="CO6" s="540"/>
      <c r="CP6" s="539">
        <f t="shared" ref="CP6:CP30" si="30">CO6/CL6</f>
        <v>0</v>
      </c>
      <c r="CQ6" s="679">
        <v>130065.67</v>
      </c>
      <c r="CR6" s="542">
        <f t="shared" ref="CR6:CR32" si="31">CQ6*CS6</f>
        <v>138519.93854999999</v>
      </c>
      <c r="CS6" s="541">
        <f>'Base%Sem'!DU3</f>
        <v>1.0649999999999999</v>
      </c>
      <c r="CT6" s="540"/>
      <c r="CU6" s="539">
        <f t="shared" ref="CU6:CU30" si="32">CT6/CQ6</f>
        <v>0</v>
      </c>
      <c r="CV6" s="587">
        <f t="shared" ref="CV6:CW30" si="33">CQ6+CL6+CG6+CB6</f>
        <v>378425.24</v>
      </c>
      <c r="CW6" s="587">
        <f>CR6+CM6+CH6+CC6</f>
        <v>403022.88059999997</v>
      </c>
      <c r="CX6" s="548">
        <f>CB6+CG6+CL6+CQ6</f>
        <v>378425.24</v>
      </c>
      <c r="CY6" s="547">
        <f>CE6+CJ6++CO6+CT6</f>
        <v>0</v>
      </c>
      <c r="CZ6" s="546">
        <f>IFERROR(CY6/CX6,0)</f>
        <v>0</v>
      </c>
      <c r="DA6" s="679">
        <f>110075.73-5799.26</f>
        <v>104276.47</v>
      </c>
      <c r="DB6" s="542">
        <f t="shared" ref="DB6:DB30" si="34">DA6*DC6</f>
        <v>111054.44055</v>
      </c>
      <c r="DC6" s="541">
        <f>'Base%Sem'!DV3</f>
        <v>1.0649999999999999</v>
      </c>
      <c r="DD6" s="540"/>
      <c r="DE6" s="539">
        <f t="shared" ref="DE6:DE30" si="35">DD6/DA6</f>
        <v>0</v>
      </c>
      <c r="DF6" s="679">
        <v>76032.27</v>
      </c>
      <c r="DG6" s="542">
        <f t="shared" ref="DG6:DG30" si="36">DF6*DH6</f>
        <v>80974.367549999995</v>
      </c>
      <c r="DH6" s="541">
        <f>'Base%Sem'!DW3</f>
        <v>1.0649999999999999</v>
      </c>
      <c r="DI6" s="540"/>
      <c r="DJ6" s="539">
        <f t="shared" ref="DJ6:DJ30" si="37">DI6/DF6</f>
        <v>0</v>
      </c>
      <c r="DK6" s="679">
        <v>87597.78</v>
      </c>
      <c r="DL6" s="542">
        <f t="shared" ref="DL6:DL30" si="38">DK6*DM6</f>
        <v>93291.635699999999</v>
      </c>
      <c r="DM6" s="541">
        <f>'Base%Sem'!DX3</f>
        <v>1.0649999999999999</v>
      </c>
      <c r="DN6" s="540"/>
      <c r="DO6" s="539">
        <f t="shared" ref="DO6:DO30" si="39">DN6/DK6</f>
        <v>0</v>
      </c>
      <c r="DP6" s="679">
        <v>78494.89</v>
      </c>
      <c r="DQ6" s="542">
        <f t="shared" ref="DQ6:DQ30" si="40">DP6*DR6</f>
        <v>83597.057849999997</v>
      </c>
      <c r="DR6" s="541">
        <f>'Base%Sem'!DY3</f>
        <v>1.0649999999999999</v>
      </c>
      <c r="DS6" s="540"/>
      <c r="DT6" s="539">
        <f t="shared" ref="DT6:DT30" si="41">DS6/DP6</f>
        <v>0</v>
      </c>
      <c r="DU6" s="587">
        <f t="shared" ref="DU6:DU32" si="42">DQ6+DL6+DG6+DB6</f>
        <v>368917.50164999999</v>
      </c>
      <c r="DV6" s="548">
        <f t="shared" ref="DV6:DV32" si="43">DA6+DF6++DK6+DP6</f>
        <v>346401.41000000003</v>
      </c>
      <c r="DW6" s="547">
        <f>DD6+DI6+DN6+DS6</f>
        <v>0</v>
      </c>
      <c r="DX6" s="546">
        <f>IFERROR(DW6/DV6,0)</f>
        <v>0</v>
      </c>
      <c r="DY6" s="679">
        <v>81269.399999999994</v>
      </c>
      <c r="DZ6" s="542">
        <f t="shared" ref="DZ6:DZ30" si="44">DY6*EA6</f>
        <v>86551.910999999993</v>
      </c>
      <c r="EA6" s="541">
        <f>'Base%Sem'!DZ3</f>
        <v>1.0649999999999999</v>
      </c>
      <c r="EB6" s="540"/>
      <c r="EC6" s="539">
        <f t="shared" ref="EC6:EC30" si="45">EB6/DY6</f>
        <v>0</v>
      </c>
      <c r="ED6" s="679">
        <v>103698.37</v>
      </c>
      <c r="EE6" s="542">
        <f t="shared" ref="EE6:EE30" si="46">ED6*EF6</f>
        <v>110438.76404999998</v>
      </c>
      <c r="EF6" s="541">
        <f>'Base%Sem'!EA3</f>
        <v>1.0649999999999999</v>
      </c>
      <c r="EG6" s="540"/>
      <c r="EH6" s="539">
        <f t="shared" ref="EH6:EH30" si="47">EG6/ED6</f>
        <v>0</v>
      </c>
      <c r="EI6" s="679">
        <v>97922.49</v>
      </c>
      <c r="EJ6" s="542">
        <f t="shared" ref="EJ6:EJ30" si="48">EI6*EK6</f>
        <v>104287.45185</v>
      </c>
      <c r="EK6" s="541">
        <f>'Base%Sem'!EB3</f>
        <v>1.0649999999999999</v>
      </c>
      <c r="EL6" s="540"/>
      <c r="EM6" s="539">
        <f t="shared" ref="EM6:EM30" si="49">EL6/EI6</f>
        <v>0</v>
      </c>
      <c r="EN6" s="679">
        <v>79878.070000000007</v>
      </c>
      <c r="EO6" s="542">
        <f t="shared" ref="EO6:EO30" si="50">EN6*EP6</f>
        <v>85070.144549999997</v>
      </c>
      <c r="EP6" s="541">
        <f>'Base%Sem'!EC3</f>
        <v>1.0649999999999999</v>
      </c>
      <c r="EQ6" s="540"/>
      <c r="ER6" s="539">
        <f t="shared" ref="ER6:ER30" si="51">EQ6/EN6</f>
        <v>0</v>
      </c>
      <c r="ES6" s="679">
        <v>106710.63</v>
      </c>
      <c r="ET6" s="542">
        <f t="shared" ref="ET6:ET30" si="52">ES6*EU6</f>
        <v>113646.82094999999</v>
      </c>
      <c r="EU6" s="541">
        <f>'Base%Sem'!ED3</f>
        <v>1.0649999999999999</v>
      </c>
      <c r="EV6" s="540"/>
      <c r="EW6" s="539">
        <f t="shared" ref="EW6:EW30" si="53">EV6/ES6</f>
        <v>0</v>
      </c>
      <c r="EX6" s="587">
        <f>ES6+EN6+EI6+ED6+DY6</f>
        <v>469478.95999999996</v>
      </c>
      <c r="EY6" s="587">
        <f t="shared" ref="EX6:EY30" si="54">ET6+EO6+EJ6+EE6+DZ6</f>
        <v>499995.09239999996</v>
      </c>
      <c r="EZ6" s="538">
        <f>DY6+ED6+EI6+EN6+ES6</f>
        <v>469478.96</v>
      </c>
      <c r="FA6" s="537">
        <f>EB6+EG6+EL6+EQ6+EV6</f>
        <v>0</v>
      </c>
      <c r="FB6" s="546">
        <f>IFERROR(FA6/EZ6,0)</f>
        <v>0</v>
      </c>
      <c r="FC6" s="679">
        <v>96019.17</v>
      </c>
      <c r="FD6" s="542">
        <f t="shared" ref="FD6:FD29" si="55">FC6*FE6</f>
        <v>102740.5119</v>
      </c>
      <c r="FE6" s="541">
        <v>1.07</v>
      </c>
      <c r="FF6" s="540"/>
      <c r="FG6" s="539">
        <f t="shared" ref="FG6:FG30" si="56">FF6/FC6</f>
        <v>0</v>
      </c>
      <c r="FH6" s="679">
        <v>85963.62</v>
      </c>
      <c r="FI6" s="542">
        <f t="shared" ref="FI6:FI31" si="57">FH6*FJ6</f>
        <v>91981.073399999994</v>
      </c>
      <c r="FJ6" s="541">
        <v>1.07</v>
      </c>
      <c r="FK6" s="540"/>
      <c r="FL6" s="539">
        <f t="shared" ref="FL6:FL30" si="58">FK6/FH6</f>
        <v>0</v>
      </c>
      <c r="FM6" s="679">
        <v>73129.820000000007</v>
      </c>
      <c r="FN6" s="542">
        <f t="shared" ref="FN6:FN31" si="59">FM6*FO6</f>
        <v>78248.907400000011</v>
      </c>
      <c r="FO6" s="541">
        <v>1.07</v>
      </c>
      <c r="FP6" s="540"/>
      <c r="FQ6" s="539">
        <f t="shared" ref="FQ6:FQ30" si="60">FP6/FM6</f>
        <v>0</v>
      </c>
      <c r="FR6" s="679">
        <v>74717.06</v>
      </c>
      <c r="FS6" s="542">
        <f t="shared" ref="FS6:FS31" si="61">FR6*FT6</f>
        <v>79947.254199999996</v>
      </c>
      <c r="FT6" s="541">
        <v>1.07</v>
      </c>
      <c r="FU6" s="540"/>
      <c r="FV6" s="539">
        <f t="shared" ref="FV6:FV30" si="62">FU6/FR6</f>
        <v>0</v>
      </c>
      <c r="FW6" s="587">
        <f t="shared" ref="FW6:FW32" si="63">FS6+FN6+FI6+FD6</f>
        <v>352917.74689999997</v>
      </c>
      <c r="FX6" s="538">
        <f t="shared" ref="FX6:FX32" si="64">FC6+FH6+FM6+FR6</f>
        <v>329829.67</v>
      </c>
      <c r="FY6" s="544">
        <f>FF6+FK6+FP6+FU6</f>
        <v>0</v>
      </c>
      <c r="FZ6" s="545">
        <f>IFERROR(FY6/FX6,0)</f>
        <v>0</v>
      </c>
      <c r="GA6" s="679">
        <v>78345.990000000005</v>
      </c>
      <c r="GB6" s="542">
        <f t="shared" ref="GB6:GB31" si="65">GA6*GC6</f>
        <v>83830.209300000017</v>
      </c>
      <c r="GC6" s="541">
        <v>1.07</v>
      </c>
      <c r="GD6" s="540"/>
      <c r="GE6" s="539">
        <f t="shared" ref="GE6:GE30" si="66">GD6/GA6</f>
        <v>0</v>
      </c>
      <c r="GF6" s="679">
        <v>62702.36</v>
      </c>
      <c r="GG6" s="542">
        <f t="shared" ref="GG6:GG31" si="67">GF6*GH6</f>
        <v>67091.525200000004</v>
      </c>
      <c r="GH6" s="541">
        <v>1.07</v>
      </c>
      <c r="GI6" s="540"/>
      <c r="GJ6" s="539">
        <f t="shared" ref="GJ6:GJ30" si="68">GI6/GF6</f>
        <v>0</v>
      </c>
      <c r="GK6" s="679">
        <v>75494.3</v>
      </c>
      <c r="GL6" s="542">
        <f t="shared" ref="GL6:GL31" si="69">GK6*GM6</f>
        <v>80778.901000000013</v>
      </c>
      <c r="GM6" s="541">
        <v>1.07</v>
      </c>
      <c r="GN6" s="540"/>
      <c r="GO6" s="539">
        <f t="shared" ref="GO6:GO30" si="70">GN6/GK6</f>
        <v>0</v>
      </c>
      <c r="GP6" s="679">
        <v>67028.89</v>
      </c>
      <c r="GQ6" s="542">
        <f t="shared" ref="GQ6:GQ31" si="71">GP6*GR6</f>
        <v>71720.912299999996</v>
      </c>
      <c r="GR6" s="541">
        <v>1.07</v>
      </c>
      <c r="GS6" s="540"/>
      <c r="GT6" s="539">
        <f t="shared" ref="GT6:GT30" si="72">GS6/GP6</f>
        <v>0</v>
      </c>
      <c r="GU6" s="587">
        <f t="shared" ref="GU6:GU32" si="73">GQ6+GL6+GG6+GB6</f>
        <v>303421.54780000006</v>
      </c>
      <c r="GV6" s="538">
        <f t="shared" ref="GV6:GV32" si="74">GA6+GF6+GK6+GP6</f>
        <v>283571.54000000004</v>
      </c>
      <c r="GW6" s="537">
        <f t="shared" ref="GW6:GW32" si="75">GD6+GI6+GN6+GS6</f>
        <v>0</v>
      </c>
      <c r="GX6" s="546">
        <f>IFERROR(GW6/GV6,0)</f>
        <v>0</v>
      </c>
      <c r="GY6" s="679">
        <v>76469.61</v>
      </c>
      <c r="GZ6" s="542">
        <f t="shared" ref="GZ6:GZ32" si="76">GY6*HA6</f>
        <v>81822.482700000008</v>
      </c>
      <c r="HA6" s="541">
        <v>1.07</v>
      </c>
      <c r="HB6" s="540"/>
      <c r="HC6" s="539">
        <f t="shared" ref="HC6:HC30" si="77">HB6/GY6</f>
        <v>0</v>
      </c>
      <c r="HD6" s="679">
        <v>97038.11</v>
      </c>
      <c r="HE6" s="542">
        <f t="shared" ref="HE6:HE30" si="78">HD6*HF6</f>
        <v>103830.77770000001</v>
      </c>
      <c r="HF6" s="541">
        <v>1.07</v>
      </c>
      <c r="HG6" s="540"/>
      <c r="HH6" s="539">
        <f t="shared" ref="HH6:HH30" si="79">HG6/HD6</f>
        <v>0</v>
      </c>
      <c r="HI6" s="679">
        <v>84574.89</v>
      </c>
      <c r="HJ6" s="542">
        <f t="shared" ref="HJ6:HJ30" si="80">HI6*HK6</f>
        <v>90495.132299999997</v>
      </c>
      <c r="HK6" s="541">
        <v>1.07</v>
      </c>
      <c r="HL6" s="540"/>
      <c r="HM6" s="539">
        <f t="shared" ref="HM6:HM30" si="81">HL6/HI6</f>
        <v>0</v>
      </c>
      <c r="HN6" s="679">
        <v>68255</v>
      </c>
      <c r="HO6" s="542">
        <f t="shared" ref="HO6:HO30" si="82">HN6*HP6</f>
        <v>73032.850000000006</v>
      </c>
      <c r="HP6" s="541">
        <v>1.07</v>
      </c>
      <c r="HQ6" s="540"/>
      <c r="HR6" s="539">
        <f t="shared" ref="HR6:HR30" si="83">HQ6/HN6</f>
        <v>0</v>
      </c>
      <c r="HS6" s="679">
        <v>76852.960000000006</v>
      </c>
      <c r="HT6" s="542">
        <f t="shared" ref="HT6:HT32" si="84">HS6*HU6</f>
        <v>82232.667200000011</v>
      </c>
      <c r="HU6" s="541">
        <v>1.07</v>
      </c>
      <c r="HV6" s="540"/>
      <c r="HW6" s="539">
        <f t="shared" ref="HW6:HW30" si="85">HV6/HS6</f>
        <v>0</v>
      </c>
      <c r="HX6" s="587">
        <f t="shared" ref="HX6:HX32" si="86">HT6+HO6+HJ6+HE6+GZ6</f>
        <v>431413.90990000003</v>
      </c>
      <c r="HY6" s="538">
        <f>GY6+HD6+HI6+HN6+HS6</f>
        <v>403190.57</v>
      </c>
      <c r="HZ6" s="544">
        <f t="shared" ref="HZ6:HZ32" si="87">HV6+HQ6+HL6+HG6+HB6</f>
        <v>0</v>
      </c>
      <c r="IA6" s="545">
        <f>IFERROR(HZ6/HY6,0)</f>
        <v>0</v>
      </c>
      <c r="IB6" s="679">
        <v>80227</v>
      </c>
      <c r="IC6" s="542">
        <f t="shared" ref="IC6:IC30" si="88">IB6*ID6</f>
        <v>85842.89</v>
      </c>
      <c r="ID6" s="541">
        <v>1.07</v>
      </c>
      <c r="IE6" s="540"/>
      <c r="IF6" s="539">
        <f t="shared" ref="IF6:IF30" si="89">IE6/IB6</f>
        <v>0</v>
      </c>
      <c r="IG6" s="763">
        <v>84554</v>
      </c>
      <c r="IH6" s="542">
        <f t="shared" ref="IH6:IH32" si="90">IG6*II6</f>
        <v>90472.78</v>
      </c>
      <c r="II6" s="541">
        <v>1.07</v>
      </c>
      <c r="IJ6" s="540"/>
      <c r="IK6" s="539">
        <f t="shared" ref="IK6:IK30" si="91">IJ6/IG6</f>
        <v>0</v>
      </c>
      <c r="IL6" s="679">
        <v>96286.39</v>
      </c>
      <c r="IM6" s="542">
        <f t="shared" ref="IM6:IM32" si="92">IL6*IN6</f>
        <v>101100.7095</v>
      </c>
      <c r="IN6" s="541">
        <v>1.05</v>
      </c>
      <c r="IO6" s="540"/>
      <c r="IP6" s="539">
        <f t="shared" ref="IP6:IP30" si="93">IO6/IL6</f>
        <v>0</v>
      </c>
      <c r="IQ6" s="679">
        <v>141507.66</v>
      </c>
      <c r="IR6" s="542">
        <f t="shared" ref="IR6:IR32" si="94">IQ6*IS6</f>
        <v>148583.04300000001</v>
      </c>
      <c r="IS6" s="541">
        <v>1.05</v>
      </c>
      <c r="IT6" s="540"/>
      <c r="IU6" s="539">
        <f t="shared" ref="IU6:IU30" si="95">IT6/IQ6</f>
        <v>0</v>
      </c>
      <c r="IV6" s="587">
        <f t="shared" ref="IV6:IV32" si="96">IR6+IM6+IH6+IC6</f>
        <v>425999.42249999999</v>
      </c>
      <c r="IW6" s="538">
        <f>IQ6+IL6+IG6+IB6</f>
        <v>402575.05</v>
      </c>
      <c r="IX6" s="537">
        <f t="shared" ref="IX6:IX32" si="97">IE6+IJ6+IO6+IT6</f>
        <v>0</v>
      </c>
      <c r="IY6" s="546">
        <f>IFERROR(IX6/IW6,0)</f>
        <v>0</v>
      </c>
      <c r="IZ6" s="679">
        <v>84338.36</v>
      </c>
      <c r="JA6" s="542">
        <f t="shared" ref="JA6:JA24" si="98">IZ6*JB6</f>
        <v>88555.278000000006</v>
      </c>
      <c r="JB6" s="541">
        <v>1.05</v>
      </c>
      <c r="JC6" s="540"/>
      <c r="JD6" s="539">
        <f t="shared" ref="JD6:JD30" si="99">JC6/IZ6</f>
        <v>0</v>
      </c>
      <c r="JE6" s="679">
        <v>99685.88</v>
      </c>
      <c r="JF6" s="542">
        <f t="shared" ref="JF6:JF25" si="100">JE6*JG6</f>
        <v>104670.17400000001</v>
      </c>
      <c r="JG6" s="541">
        <v>1.05</v>
      </c>
      <c r="JH6" s="540"/>
      <c r="JI6" s="539">
        <f t="shared" ref="JI6:JI30" si="101">JH6/JE6</f>
        <v>0</v>
      </c>
      <c r="JJ6" s="755">
        <v>109831.55</v>
      </c>
      <c r="JK6" s="542">
        <f t="shared" ref="JK6:JK24" si="102">JJ6*JL6</f>
        <v>115323.1275</v>
      </c>
      <c r="JL6" s="541">
        <v>1.05</v>
      </c>
      <c r="JM6" s="540"/>
      <c r="JN6" s="539">
        <f t="shared" ref="JN6:JN30" si="103">JM6/JJ6</f>
        <v>0</v>
      </c>
      <c r="JO6" s="542">
        <v>117320.34</v>
      </c>
      <c r="JP6" s="542">
        <f>JO6*JQ6</f>
        <v>123186.357</v>
      </c>
      <c r="JQ6" s="541">
        <v>1.05</v>
      </c>
      <c r="JR6" s="540"/>
      <c r="JS6" s="539">
        <f t="shared" ref="JS6:JS30" si="104">JR6/JO6</f>
        <v>0</v>
      </c>
      <c r="JT6" s="587">
        <f t="shared" ref="JT6:JT32" si="105">JP6+JK6+JF6+JA6</f>
        <v>431734.93650000001</v>
      </c>
      <c r="JU6" s="538">
        <f>JO6+JJ6+JE6+IZ6</f>
        <v>411176.13</v>
      </c>
      <c r="JV6" s="544">
        <f t="shared" ref="JV6:JV31" si="106">JR6+JM6+JC6+JH6</f>
        <v>0</v>
      </c>
      <c r="JW6" s="545">
        <f>IFERROR(JV6/JU6,0)</f>
        <v>0</v>
      </c>
      <c r="JX6" s="543">
        <v>154437</v>
      </c>
      <c r="JY6" s="542">
        <f t="shared" ref="JY6:JY24" si="107">JX6*JZ6</f>
        <v>162158.85</v>
      </c>
      <c r="JZ6" s="541">
        <f>'Base%Sem'!EZ3</f>
        <v>1.05</v>
      </c>
      <c r="KA6" s="540"/>
      <c r="KB6" s="539">
        <f t="shared" ref="KB6:KB30" si="108">KA6/JX6</f>
        <v>0</v>
      </c>
      <c r="KC6" s="542">
        <v>209959.8</v>
      </c>
      <c r="KD6" s="542">
        <f t="shared" ref="KD6:KD24" si="109">KC6*KE6</f>
        <v>220457.79</v>
      </c>
      <c r="KE6" s="541">
        <f>'Base%Sem'!FA3</f>
        <v>1.05</v>
      </c>
      <c r="KF6" s="540"/>
      <c r="KG6" s="539">
        <f t="shared" ref="KG6:KG30" si="110">KF6/KC6</f>
        <v>0</v>
      </c>
      <c r="KH6" s="542">
        <v>288470.14</v>
      </c>
      <c r="KI6" s="542">
        <f t="shared" ref="KI6:KI24" si="111">KH6*KJ6</f>
        <v>302893.64700000006</v>
      </c>
      <c r="KJ6" s="541">
        <f>'Base%Sem'!FB3</f>
        <v>1.05</v>
      </c>
      <c r="KK6" s="540"/>
      <c r="KL6" s="539">
        <f t="shared" ref="KL6:KL30" si="112">KK6/KH6</f>
        <v>0</v>
      </c>
      <c r="KM6" s="542">
        <v>251266.15</v>
      </c>
      <c r="KN6" s="542">
        <f t="shared" ref="KN6:KN24" si="113">KM6*KO6</f>
        <v>263829.45750000002</v>
      </c>
      <c r="KO6" s="541">
        <f>'Base%Sem'!FC3</f>
        <v>1.05</v>
      </c>
      <c r="KP6" s="540"/>
      <c r="KQ6" s="539">
        <f t="shared" ref="KQ6:KQ30" si="114">KP6/KM6</f>
        <v>0</v>
      </c>
      <c r="KR6" s="542">
        <f>'Tabla de Proyecciones'!ABI35</f>
        <v>79365.72858989035</v>
      </c>
      <c r="KS6" s="542">
        <f>KR6*KT6</f>
        <v>83334.015019384868</v>
      </c>
      <c r="KT6" s="541">
        <f>'Base%Sem'!FD3</f>
        <v>1.05</v>
      </c>
      <c r="KU6" s="540"/>
      <c r="KV6" s="539">
        <f t="shared" ref="KV6:KV30" si="115">KU6/KR6</f>
        <v>0</v>
      </c>
      <c r="KW6" s="587">
        <f t="shared" ref="KW6:KW30" si="116">KS6+KN6+KI6+KD6+JY6</f>
        <v>1032673.7595193849</v>
      </c>
      <c r="KX6" s="538">
        <f>KR6+KM6+KH6+KC6+JX6</f>
        <v>983498.81858989038</v>
      </c>
      <c r="KY6" s="537">
        <f t="shared" ref="KY6:KY32" si="117">KU6+KP6+KK6+KF6+KA6</f>
        <v>0</v>
      </c>
      <c r="KZ6" s="536">
        <f>IFERROR(KY6/KX6,0)</f>
        <v>0</v>
      </c>
      <c r="LA6" s="588">
        <f>X6+AV6+BY6+CX6+DV6+EZ6+FX6+GV6+HY6+IW6+JU6+KX6</f>
        <v>4885232.4785898905</v>
      </c>
      <c r="LB6" s="588">
        <f>W6+AU6+BX6+CW6+DU6+EY6+FW6+GU6+HX6+IV6+JT6+KW6</f>
        <v>5186904.8486693846</v>
      </c>
      <c r="LC6" s="588">
        <f>W6+AU6+BX6+CW6+DU6+EY6+FW6+GU6+HX6+IV6+JT6+KW6</f>
        <v>5186904.8486693846</v>
      </c>
      <c r="LD6" s="586">
        <f>LC6/LA6</f>
        <v>1.061751896435146</v>
      </c>
      <c r="LE6" s="584">
        <f t="shared" ref="LE6:LF30" si="118">X6+AV6+BY6+CX6+DV6+EZ6+FX6+GV6+HY6+IW6+JU6+KX6</f>
        <v>4885232.4785898905</v>
      </c>
      <c r="LF6" s="584">
        <f t="shared" si="118"/>
        <v>0</v>
      </c>
      <c r="LG6" s="585">
        <f t="shared" ref="LG6:LG30" si="119">LF6-LE6</f>
        <v>-4885232.4785898905</v>
      </c>
      <c r="LH6" s="615">
        <f>IFERROR(LG6/LF6,0)</f>
        <v>0</v>
      </c>
      <c r="LJ6">
        <v>4813303.6796600008</v>
      </c>
      <c r="LK6" s="385"/>
    </row>
    <row r="7" spans="1:323" outlineLevel="1">
      <c r="A7" s="571"/>
      <c r="B7" s="535" t="s">
        <v>342</v>
      </c>
      <c r="C7" s="681">
        <v>65092.94</v>
      </c>
      <c r="D7" s="542">
        <f t="shared" ref="D7:D32" si="120">C7*E7</f>
        <v>69649.445800000001</v>
      </c>
      <c r="E7" s="541">
        <f>'Base%Sem'!FJ4</f>
        <v>1.07</v>
      </c>
      <c r="F7" s="493"/>
      <c r="G7" s="494">
        <f t="shared" ref="G7:G32" si="121">F7/C7</f>
        <v>0</v>
      </c>
      <c r="H7" s="681">
        <v>63777.440000000002</v>
      </c>
      <c r="I7" s="496">
        <f t="shared" si="0"/>
        <v>68241.860800000009</v>
      </c>
      <c r="J7" s="541">
        <f>'Base%Sem'!FJ4</f>
        <v>1.07</v>
      </c>
      <c r="K7" s="493"/>
      <c r="L7" s="494">
        <f t="shared" si="1"/>
        <v>0</v>
      </c>
      <c r="M7" s="594">
        <v>69658.2</v>
      </c>
      <c r="N7" s="496">
        <f t="shared" si="2"/>
        <v>74534.274000000005</v>
      </c>
      <c r="O7" s="541">
        <f>'Base%Sem'!FJ4</f>
        <v>1.07</v>
      </c>
      <c r="P7" s="493"/>
      <c r="Q7" s="494">
        <f t="shared" si="3"/>
        <v>0</v>
      </c>
      <c r="R7" s="594">
        <v>65614.67</v>
      </c>
      <c r="S7" s="496">
        <f t="shared" ref="S7:S31" si="122">R7*T7</f>
        <v>70207.696899999995</v>
      </c>
      <c r="T7" s="541">
        <f>'Base%Sem'!FJ4</f>
        <v>1.07</v>
      </c>
      <c r="U7" s="493"/>
      <c r="V7" s="494">
        <f t="shared" si="4"/>
        <v>0</v>
      </c>
      <c r="W7" s="542">
        <f t="shared" ref="W7:W32" si="123">D7+I7+N7+S7</f>
        <v>282633.27750000003</v>
      </c>
      <c r="X7" s="542">
        <f t="shared" ref="X7:X32" si="124">C7+H7+M7+R7</f>
        <v>264143.25</v>
      </c>
      <c r="Y7" s="552">
        <f t="shared" ref="Y7:Y32" si="125">+F7+K7+P7+U7</f>
        <v>0</v>
      </c>
      <c r="Z7" s="500">
        <f t="shared" ref="Z7:Z32" si="126">IFERROR(Y7/X7,0)</f>
        <v>0</v>
      </c>
      <c r="AA7" s="681">
        <v>74985.08</v>
      </c>
      <c r="AB7" s="496">
        <f t="shared" si="5"/>
        <v>80234.035600000003</v>
      </c>
      <c r="AC7" s="541">
        <f>'Base%Sem'!FJ4</f>
        <v>1.07</v>
      </c>
      <c r="AD7" s="493"/>
      <c r="AE7" s="494">
        <f t="shared" ref="AE7:AE30" si="127">AD7/AA7</f>
        <v>0</v>
      </c>
      <c r="AF7" s="681">
        <v>98742.81</v>
      </c>
      <c r="AG7" s="496">
        <f t="shared" si="6"/>
        <v>105654.8067</v>
      </c>
      <c r="AH7" s="541">
        <f>'Base%Sem'!FJ4</f>
        <v>1.07</v>
      </c>
      <c r="AI7" s="493"/>
      <c r="AJ7" s="494">
        <f t="shared" si="7"/>
        <v>0</v>
      </c>
      <c r="AK7" s="681">
        <v>74176.73</v>
      </c>
      <c r="AL7" s="496">
        <f t="shared" si="8"/>
        <v>79369.1011</v>
      </c>
      <c r="AM7" s="541">
        <f>'Base%Sem'!FJ4</f>
        <v>1.07</v>
      </c>
      <c r="AN7" s="493"/>
      <c r="AO7" s="494">
        <f t="shared" si="9"/>
        <v>0</v>
      </c>
      <c r="AP7" s="681">
        <v>72451.789999999994</v>
      </c>
      <c r="AQ7" s="496">
        <f t="shared" si="10"/>
        <v>77523.415299999993</v>
      </c>
      <c r="AR7" s="541">
        <f>'Base%Sem'!FJ4</f>
        <v>1.07</v>
      </c>
      <c r="AS7" s="493"/>
      <c r="AT7" s="494">
        <f t="shared" si="11"/>
        <v>0</v>
      </c>
      <c r="AU7" s="496">
        <f t="shared" si="12"/>
        <v>342781.35869999998</v>
      </c>
      <c r="AV7" s="550">
        <f t="shared" si="13"/>
        <v>320356.40999999997</v>
      </c>
      <c r="AW7" s="617">
        <f t="shared" ref="AW7:AW32" si="128">AD7+AI7++AN7+AS7</f>
        <v>0</v>
      </c>
      <c r="AX7" s="513">
        <f t="shared" ref="AX7:AX32" si="129">IFERROR(AW7/AV7,0)</f>
        <v>0</v>
      </c>
      <c r="AY7" s="681">
        <v>76064.009999999995</v>
      </c>
      <c r="AZ7" s="496">
        <f t="shared" si="14"/>
        <v>81008.170649999985</v>
      </c>
      <c r="BA7" s="541">
        <f>'Base%Sem'!DM4</f>
        <v>1.0649999999999999</v>
      </c>
      <c r="BB7" s="493"/>
      <c r="BC7" s="494">
        <f t="shared" si="15"/>
        <v>0</v>
      </c>
      <c r="BD7" s="681">
        <v>84138.89</v>
      </c>
      <c r="BE7" s="496">
        <f t="shared" si="16"/>
        <v>89607.917849999998</v>
      </c>
      <c r="BF7" s="541">
        <f>'Base%Sem'!DN4</f>
        <v>1.0649999999999999</v>
      </c>
      <c r="BG7" s="493"/>
      <c r="BH7" s="494">
        <f t="shared" si="17"/>
        <v>0</v>
      </c>
      <c r="BI7" s="681">
        <v>85892.32</v>
      </c>
      <c r="BJ7" s="496">
        <f t="shared" si="18"/>
        <v>91475.320800000001</v>
      </c>
      <c r="BK7" s="541">
        <f>'Base%Sem'!DO4</f>
        <v>1.0649999999999999</v>
      </c>
      <c r="BL7" s="493"/>
      <c r="BM7" s="494">
        <f t="shared" si="19"/>
        <v>0</v>
      </c>
      <c r="BN7" s="681">
        <v>84106.85</v>
      </c>
      <c r="BO7" s="496">
        <f t="shared" si="20"/>
        <v>89573.795249999996</v>
      </c>
      <c r="BP7" s="541">
        <f>'Base%Sem'!DP4</f>
        <v>1.0649999999999999</v>
      </c>
      <c r="BQ7" s="606"/>
      <c r="BR7" s="494">
        <f t="shared" si="21"/>
        <v>0</v>
      </c>
      <c r="BS7" s="681">
        <v>89405.25</v>
      </c>
      <c r="BT7" s="496">
        <f t="shared" si="22"/>
        <v>95216.591249999998</v>
      </c>
      <c r="BU7" s="541">
        <f>'Base%Sem'!DQ4</f>
        <v>1.0649999999999999</v>
      </c>
      <c r="BV7" s="493"/>
      <c r="BW7" s="494">
        <f t="shared" si="23"/>
        <v>0</v>
      </c>
      <c r="BX7" s="572">
        <f t="shared" ref="BX7:BX33" si="130">AZ7+BE7+BJ7+BO7+BT7</f>
        <v>446881.79580000002</v>
      </c>
      <c r="BY7" s="538">
        <f t="shared" ref="BY7:BY33" si="131">AY7+BD7+BI7+BN7+BS7</f>
        <v>419607.32</v>
      </c>
      <c r="BZ7" s="511">
        <f t="shared" si="24"/>
        <v>0</v>
      </c>
      <c r="CA7" s="504">
        <f t="shared" ref="CA7:CA32" si="132">IFERROR(BZ7/BY7,0)</f>
        <v>0</v>
      </c>
      <c r="CB7" s="681">
        <v>79149.41</v>
      </c>
      <c r="CC7" s="496">
        <f t="shared" si="25"/>
        <v>84294.121650000001</v>
      </c>
      <c r="CD7" s="541">
        <f>'Base%Sem'!DR4</f>
        <v>1.0649999999999999</v>
      </c>
      <c r="CE7" s="493"/>
      <c r="CF7" s="494">
        <f t="shared" si="26"/>
        <v>0</v>
      </c>
      <c r="CG7" s="681">
        <v>100249.48</v>
      </c>
      <c r="CH7" s="496">
        <f t="shared" si="27"/>
        <v>106765.69619999999</v>
      </c>
      <c r="CI7" s="541">
        <f>'Base%Sem'!DS4</f>
        <v>1.0649999999999999</v>
      </c>
      <c r="CJ7" s="493"/>
      <c r="CK7" s="494">
        <f t="shared" si="28"/>
        <v>0</v>
      </c>
      <c r="CL7" s="681">
        <v>95153.25</v>
      </c>
      <c r="CM7" s="496">
        <f t="shared" si="29"/>
        <v>101338.21124999999</v>
      </c>
      <c r="CN7" s="541">
        <f>'Base%Sem'!DT4</f>
        <v>1.0649999999999999</v>
      </c>
      <c r="CO7" s="493"/>
      <c r="CP7" s="494">
        <f t="shared" si="30"/>
        <v>0</v>
      </c>
      <c r="CQ7" s="681">
        <v>129584.1</v>
      </c>
      <c r="CR7" s="496">
        <f t="shared" si="31"/>
        <v>138007.06649999999</v>
      </c>
      <c r="CS7" s="541">
        <f>'Base%Sem'!DU4</f>
        <v>1.0649999999999999</v>
      </c>
      <c r="CT7" s="493"/>
      <c r="CU7" s="494">
        <f t="shared" si="32"/>
        <v>0</v>
      </c>
      <c r="CV7" s="572">
        <f t="shared" si="33"/>
        <v>404136.24</v>
      </c>
      <c r="CW7" s="572">
        <f t="shared" si="33"/>
        <v>430405.09559999994</v>
      </c>
      <c r="CX7" s="548">
        <f t="shared" ref="CX7:CX32" si="133">CB7+CG7+CL7+CQ7</f>
        <v>404136.24</v>
      </c>
      <c r="CY7" s="547">
        <f t="shared" ref="CY7:CY32" si="134">CE7+CJ7++CO7+CT7</f>
        <v>0</v>
      </c>
      <c r="CZ7" s="506">
        <f t="shared" ref="CZ7:CZ32" si="135">IFERROR(CY7/CX7,0)</f>
        <v>0</v>
      </c>
      <c r="DA7" s="681">
        <v>136699.75</v>
      </c>
      <c r="DB7" s="496">
        <f t="shared" si="34"/>
        <v>145585.23374999998</v>
      </c>
      <c r="DC7" s="541">
        <f>'Base%Sem'!DV4</f>
        <v>1.0649999999999999</v>
      </c>
      <c r="DD7" s="493"/>
      <c r="DE7" s="494">
        <f t="shared" si="35"/>
        <v>0</v>
      </c>
      <c r="DF7" s="681">
        <v>97324.91</v>
      </c>
      <c r="DG7" s="496">
        <f t="shared" si="36"/>
        <v>103651.02915</v>
      </c>
      <c r="DH7" s="541">
        <f>'Base%Sem'!DW4</f>
        <v>1.0649999999999999</v>
      </c>
      <c r="DI7" s="493"/>
      <c r="DJ7" s="494">
        <f t="shared" si="37"/>
        <v>0</v>
      </c>
      <c r="DK7" s="681">
        <v>106631.64</v>
      </c>
      <c r="DL7" s="496">
        <f t="shared" si="38"/>
        <v>113562.6966</v>
      </c>
      <c r="DM7" s="541">
        <f>'Base%Sem'!DX4</f>
        <v>1.0649999999999999</v>
      </c>
      <c r="DN7" s="493"/>
      <c r="DO7" s="494">
        <f t="shared" si="39"/>
        <v>0</v>
      </c>
      <c r="DP7" s="681">
        <v>105090.97</v>
      </c>
      <c r="DQ7" s="496">
        <f t="shared" si="40"/>
        <v>111921.88304999999</v>
      </c>
      <c r="DR7" s="541">
        <f>'Base%Sem'!DY4</f>
        <v>1.0649999999999999</v>
      </c>
      <c r="DS7" s="493"/>
      <c r="DT7" s="494">
        <f t="shared" si="41"/>
        <v>0</v>
      </c>
      <c r="DU7" s="572">
        <f t="shared" si="42"/>
        <v>474720.84254999994</v>
      </c>
      <c r="DV7" s="548">
        <f t="shared" si="43"/>
        <v>445747.27</v>
      </c>
      <c r="DW7" s="547">
        <f t="shared" ref="DW7:DW32" si="136">DD7+DI7+DN7+DS7</f>
        <v>0</v>
      </c>
      <c r="DX7" s="506">
        <f t="shared" ref="DX7:DX32" si="137">IFERROR(DW7/DV7,0)</f>
        <v>0</v>
      </c>
      <c r="DY7" s="681">
        <v>118311.34</v>
      </c>
      <c r="DZ7" s="496">
        <f t="shared" si="44"/>
        <v>126001.57709999999</v>
      </c>
      <c r="EA7" s="541">
        <f>'Base%Sem'!DZ4</f>
        <v>1.0649999999999999</v>
      </c>
      <c r="EB7" s="540"/>
      <c r="EC7" s="494">
        <f t="shared" si="45"/>
        <v>0</v>
      </c>
      <c r="ED7" s="681">
        <v>117497.08</v>
      </c>
      <c r="EE7" s="496">
        <f t="shared" si="46"/>
        <v>125134.39019999999</v>
      </c>
      <c r="EF7" s="541">
        <f>'Base%Sem'!EA4</f>
        <v>1.0649999999999999</v>
      </c>
      <c r="EG7" s="493"/>
      <c r="EH7" s="494">
        <f t="shared" si="47"/>
        <v>0</v>
      </c>
      <c r="EI7" s="681">
        <v>110993.63</v>
      </c>
      <c r="EJ7" s="496">
        <f t="shared" si="48"/>
        <v>118208.21595</v>
      </c>
      <c r="EK7" s="541">
        <f>'Base%Sem'!EB4</f>
        <v>1.0649999999999999</v>
      </c>
      <c r="EL7" s="493"/>
      <c r="EM7" s="494">
        <f t="shared" si="49"/>
        <v>0</v>
      </c>
      <c r="EN7" s="681">
        <v>113884.71</v>
      </c>
      <c r="EO7" s="496">
        <f t="shared" si="50"/>
        <v>121287.21615000001</v>
      </c>
      <c r="EP7" s="541">
        <f>'Base%Sem'!EC4</f>
        <v>1.0649999999999999</v>
      </c>
      <c r="EQ7" s="493"/>
      <c r="ER7" s="494">
        <f t="shared" si="51"/>
        <v>0</v>
      </c>
      <c r="ES7" s="681">
        <v>132424.76</v>
      </c>
      <c r="ET7" s="496">
        <f t="shared" si="52"/>
        <v>141032.3694</v>
      </c>
      <c r="EU7" s="541">
        <f>'Base%Sem'!ED4</f>
        <v>1.0649999999999999</v>
      </c>
      <c r="EV7" s="493"/>
      <c r="EW7" s="494">
        <f t="shared" si="53"/>
        <v>0</v>
      </c>
      <c r="EX7" s="572">
        <f t="shared" si="54"/>
        <v>593111.52</v>
      </c>
      <c r="EY7" s="572">
        <f t="shared" si="54"/>
        <v>631663.76879999996</v>
      </c>
      <c r="EZ7" s="538">
        <f t="shared" ref="EZ7:EZ32" si="138">DY7+ED7+EI7+EN7+ES7</f>
        <v>593111.52</v>
      </c>
      <c r="FA7" s="537">
        <f t="shared" ref="FA7:FA32" si="139">EB7+EG7+EL7+EQ7+EV7</f>
        <v>0</v>
      </c>
      <c r="FB7" s="506">
        <f t="shared" ref="FB7:FB30" si="140">IFERROR(FA7/EZ7,0)</f>
        <v>0</v>
      </c>
      <c r="FC7" s="681">
        <v>111704.81</v>
      </c>
      <c r="FD7" s="496">
        <f t="shared" si="55"/>
        <v>119524.1467</v>
      </c>
      <c r="FE7" s="541">
        <v>1.07</v>
      </c>
      <c r="FF7" s="493"/>
      <c r="FG7" s="494">
        <f t="shared" si="56"/>
        <v>0</v>
      </c>
      <c r="FH7" s="681">
        <v>110336.69</v>
      </c>
      <c r="FI7" s="496">
        <f t="shared" si="57"/>
        <v>118060.25830000002</v>
      </c>
      <c r="FJ7" s="541">
        <v>1.07</v>
      </c>
      <c r="FK7" s="493"/>
      <c r="FL7" s="494">
        <f t="shared" si="58"/>
        <v>0</v>
      </c>
      <c r="FM7" s="681">
        <v>104017.2</v>
      </c>
      <c r="FN7" s="496">
        <f t="shared" si="59"/>
        <v>111298.40400000001</v>
      </c>
      <c r="FO7" s="541">
        <v>1.07</v>
      </c>
      <c r="FP7" s="493"/>
      <c r="FQ7" s="494">
        <f t="shared" si="60"/>
        <v>0</v>
      </c>
      <c r="FR7" s="681">
        <v>88518.81</v>
      </c>
      <c r="FS7" s="496">
        <f t="shared" si="61"/>
        <v>94715.126700000008</v>
      </c>
      <c r="FT7" s="541">
        <v>1.07</v>
      </c>
      <c r="FU7" s="493"/>
      <c r="FV7" s="494">
        <f t="shared" si="62"/>
        <v>0</v>
      </c>
      <c r="FW7" s="572">
        <f t="shared" si="63"/>
        <v>443597.93569999997</v>
      </c>
      <c r="FX7" s="614">
        <f t="shared" si="64"/>
        <v>414577.51</v>
      </c>
      <c r="FY7" s="544">
        <f t="shared" ref="FY7:FY31" si="141">FF7+FK7+FP7+FU7</f>
        <v>0</v>
      </c>
      <c r="FZ7" s="504">
        <f t="shared" ref="FZ7:FZ30" si="142">IFERROR(FY7/FX7,0)</f>
        <v>0</v>
      </c>
      <c r="GA7" s="681">
        <v>92989.85</v>
      </c>
      <c r="GB7" s="496">
        <f t="shared" si="65"/>
        <v>99499.139500000005</v>
      </c>
      <c r="GC7" s="541">
        <v>1.07</v>
      </c>
      <c r="GD7" s="493"/>
      <c r="GE7" s="494">
        <f t="shared" si="66"/>
        <v>0</v>
      </c>
      <c r="GF7" s="681">
        <v>79215.02</v>
      </c>
      <c r="GG7" s="496">
        <f t="shared" si="67"/>
        <v>84760.071400000015</v>
      </c>
      <c r="GH7" s="541">
        <v>1.07</v>
      </c>
      <c r="GI7" s="493"/>
      <c r="GJ7" s="494">
        <f t="shared" si="68"/>
        <v>0</v>
      </c>
      <c r="GK7" s="681">
        <v>91091.93</v>
      </c>
      <c r="GL7" s="496">
        <f t="shared" si="69"/>
        <v>97468.365099999995</v>
      </c>
      <c r="GM7" s="541">
        <v>1.07</v>
      </c>
      <c r="GN7" s="493"/>
      <c r="GO7" s="494">
        <f t="shared" si="70"/>
        <v>0</v>
      </c>
      <c r="GP7" s="681">
        <v>95201.88</v>
      </c>
      <c r="GQ7" s="496">
        <f t="shared" si="71"/>
        <v>101866.01160000001</v>
      </c>
      <c r="GR7" s="541">
        <v>1.07</v>
      </c>
      <c r="GS7" s="493"/>
      <c r="GT7" s="494">
        <f t="shared" si="72"/>
        <v>0</v>
      </c>
      <c r="GU7" s="572">
        <f t="shared" si="73"/>
        <v>383593.58760000003</v>
      </c>
      <c r="GV7" s="614">
        <f t="shared" si="74"/>
        <v>358498.68</v>
      </c>
      <c r="GW7" s="537">
        <f t="shared" si="75"/>
        <v>0</v>
      </c>
      <c r="GX7" s="506">
        <f t="shared" ref="GX7:GX32" si="143">IFERROR(GW7/GV7,0)</f>
        <v>0</v>
      </c>
      <c r="GY7" s="681">
        <v>90273.65</v>
      </c>
      <c r="GZ7" s="542">
        <f t="shared" si="76"/>
        <v>96592.805500000002</v>
      </c>
      <c r="HA7" s="541">
        <v>1.07</v>
      </c>
      <c r="HB7" s="493"/>
      <c r="HC7" s="494">
        <f t="shared" si="77"/>
        <v>0</v>
      </c>
      <c r="HD7" s="681">
        <v>16442.150000000001</v>
      </c>
      <c r="HE7" s="496">
        <f t="shared" si="78"/>
        <v>17593.100500000004</v>
      </c>
      <c r="HF7" s="541">
        <v>1.07</v>
      </c>
      <c r="HG7" s="493"/>
      <c r="HH7" s="494">
        <f t="shared" si="79"/>
        <v>0</v>
      </c>
      <c r="HI7" s="681">
        <v>90312.08</v>
      </c>
      <c r="HJ7" s="496">
        <f t="shared" si="80"/>
        <v>96633.925600000002</v>
      </c>
      <c r="HK7" s="541">
        <v>1.07</v>
      </c>
      <c r="HL7" s="493"/>
      <c r="HM7" s="494">
        <f t="shared" si="81"/>
        <v>0</v>
      </c>
      <c r="HN7" s="681">
        <v>80906</v>
      </c>
      <c r="HO7" s="496">
        <f t="shared" si="82"/>
        <v>86569.42</v>
      </c>
      <c r="HP7" s="541">
        <v>1.07</v>
      </c>
      <c r="HQ7" s="493"/>
      <c r="HR7" s="494">
        <f t="shared" si="83"/>
        <v>0</v>
      </c>
      <c r="HS7" s="681">
        <v>93480.05</v>
      </c>
      <c r="HT7" s="496">
        <f t="shared" si="84"/>
        <v>100023.65350000001</v>
      </c>
      <c r="HU7" s="541">
        <v>1.07</v>
      </c>
      <c r="HV7" s="493"/>
      <c r="HW7" s="494">
        <f t="shared" si="85"/>
        <v>0</v>
      </c>
      <c r="HX7" s="572">
        <f t="shared" si="86"/>
        <v>397412.90510000003</v>
      </c>
      <c r="HY7" s="538">
        <f t="shared" ref="HY7:HY32" si="144">GY7+HD7+HI7+HN7+HS7</f>
        <v>371413.93</v>
      </c>
      <c r="HZ7" s="511">
        <f t="shared" si="87"/>
        <v>0</v>
      </c>
      <c r="IA7" s="504">
        <f t="shared" ref="IA7:IA31" si="145">IFERROR(HZ7/HY7,0)</f>
        <v>0</v>
      </c>
      <c r="IB7" s="681">
        <v>91841</v>
      </c>
      <c r="IC7" s="496">
        <f t="shared" si="88"/>
        <v>98269.87000000001</v>
      </c>
      <c r="ID7" s="541">
        <v>1.07</v>
      </c>
      <c r="IE7" s="493"/>
      <c r="IF7" s="494">
        <f t="shared" si="89"/>
        <v>0</v>
      </c>
      <c r="IG7" s="681">
        <v>102510</v>
      </c>
      <c r="IH7" s="496">
        <f t="shared" si="90"/>
        <v>109685.70000000001</v>
      </c>
      <c r="II7" s="541">
        <v>1.07</v>
      </c>
      <c r="IJ7" s="493"/>
      <c r="IK7" s="494">
        <f t="shared" si="91"/>
        <v>0</v>
      </c>
      <c r="IL7" s="679">
        <v>110036.89</v>
      </c>
      <c r="IM7" s="496">
        <f t="shared" si="92"/>
        <v>115538.73450000001</v>
      </c>
      <c r="IN7" s="541">
        <v>1.05</v>
      </c>
      <c r="IO7" s="493"/>
      <c r="IP7" s="494">
        <f t="shared" si="93"/>
        <v>0</v>
      </c>
      <c r="IQ7" s="679">
        <v>165998.82</v>
      </c>
      <c r="IR7" s="496">
        <f t="shared" si="94"/>
        <v>174298.76100000003</v>
      </c>
      <c r="IS7" s="541">
        <v>1.05</v>
      </c>
      <c r="IT7" s="493"/>
      <c r="IU7" s="494">
        <f t="shared" si="95"/>
        <v>0</v>
      </c>
      <c r="IV7" s="572">
        <f t="shared" si="96"/>
        <v>497793.06550000003</v>
      </c>
      <c r="IW7" s="538">
        <f t="shared" ref="IW7:IW32" si="146">IQ7+IL7+IG7+IB7</f>
        <v>470386.71</v>
      </c>
      <c r="IX7" s="510">
        <f t="shared" si="97"/>
        <v>0</v>
      </c>
      <c r="IY7" s="506">
        <f t="shared" ref="IY7:IY32" si="147">IFERROR(IX7/IW7,0)</f>
        <v>0</v>
      </c>
      <c r="IZ7" s="679">
        <v>88326.17</v>
      </c>
      <c r="JA7" s="496">
        <f t="shared" si="98"/>
        <v>92742.478499999997</v>
      </c>
      <c r="JB7" s="541">
        <v>1.05</v>
      </c>
      <c r="JC7" s="493"/>
      <c r="JD7" s="494">
        <f t="shared" si="99"/>
        <v>0</v>
      </c>
      <c r="JE7" s="679">
        <v>100012.29</v>
      </c>
      <c r="JF7" s="496">
        <f t="shared" si="100"/>
        <v>105012.9045</v>
      </c>
      <c r="JG7" s="541">
        <v>1.05</v>
      </c>
      <c r="JH7" s="493"/>
      <c r="JI7" s="494">
        <f t="shared" si="101"/>
        <v>0</v>
      </c>
      <c r="JJ7" s="679">
        <v>108668.8</v>
      </c>
      <c r="JK7" s="496">
        <f t="shared" si="102"/>
        <v>114102.24</v>
      </c>
      <c r="JL7" s="541">
        <v>1.05</v>
      </c>
      <c r="JM7" s="493"/>
      <c r="JN7" s="494">
        <f t="shared" si="103"/>
        <v>0</v>
      </c>
      <c r="JO7" s="542">
        <v>169688.79</v>
      </c>
      <c r="JP7" s="496">
        <f>JO7*JQ7</f>
        <v>178173.22950000002</v>
      </c>
      <c r="JQ7" s="541">
        <v>1.05</v>
      </c>
      <c r="JR7" s="493"/>
      <c r="JS7" s="494">
        <f t="shared" si="104"/>
        <v>0</v>
      </c>
      <c r="JT7" s="572">
        <f t="shared" si="105"/>
        <v>490030.85250000004</v>
      </c>
      <c r="JU7" s="538">
        <f t="shared" ref="JU7:JU32" si="148">JO7+JJ7+JE7+IZ7</f>
        <v>466696.05</v>
      </c>
      <c r="JV7" s="511">
        <f t="shared" si="106"/>
        <v>0</v>
      </c>
      <c r="JW7" s="504">
        <f t="shared" ref="JW7:JW32" si="149">IFERROR(JV7/JU7,0)</f>
        <v>0</v>
      </c>
      <c r="JX7" s="543">
        <v>236045</v>
      </c>
      <c r="JY7" s="496">
        <f t="shared" si="107"/>
        <v>247847.25</v>
      </c>
      <c r="JZ7" s="541">
        <f>'Base%Sem'!EZ4</f>
        <v>1.05</v>
      </c>
      <c r="KA7" s="493"/>
      <c r="KB7" s="494">
        <f t="shared" si="108"/>
        <v>0</v>
      </c>
      <c r="KC7" s="542">
        <v>260814.44</v>
      </c>
      <c r="KD7" s="496">
        <f t="shared" si="109"/>
        <v>273855.16200000001</v>
      </c>
      <c r="KE7" s="541">
        <f>'Base%Sem'!FA4</f>
        <v>1.05</v>
      </c>
      <c r="KF7" s="493"/>
      <c r="KG7" s="494">
        <f t="shared" si="110"/>
        <v>0</v>
      </c>
      <c r="KH7" s="542">
        <v>358557.86</v>
      </c>
      <c r="KI7" s="496">
        <f t="shared" si="111"/>
        <v>376485.75300000003</v>
      </c>
      <c r="KJ7" s="541">
        <f>'Base%Sem'!FB4</f>
        <v>1.05</v>
      </c>
      <c r="KK7" s="493"/>
      <c r="KL7" s="494">
        <f t="shared" si="112"/>
        <v>0</v>
      </c>
      <c r="KM7" s="542">
        <v>387263.09</v>
      </c>
      <c r="KN7" s="496">
        <f t="shared" si="113"/>
        <v>406626.24450000003</v>
      </c>
      <c r="KO7" s="541">
        <f>'Base%Sem'!FC4</f>
        <v>1.05</v>
      </c>
      <c r="KP7" s="493"/>
      <c r="KQ7" s="494">
        <f t="shared" si="114"/>
        <v>0</v>
      </c>
      <c r="KR7" s="542">
        <f>'Tabla de Proyecciones'!ABI36</f>
        <v>91148.994298873906</v>
      </c>
      <c r="KS7" s="496">
        <f t="shared" ref="KS6:KS24" si="150">KR7*KT7</f>
        <v>95706.4440138176</v>
      </c>
      <c r="KT7" s="541">
        <f>'Base%Sem'!FD4</f>
        <v>1.05</v>
      </c>
      <c r="KU7" s="493"/>
      <c r="KV7" s="494">
        <f t="shared" si="115"/>
        <v>0</v>
      </c>
      <c r="KW7" s="572">
        <f t="shared" si="116"/>
        <v>1400520.8535138178</v>
      </c>
      <c r="KX7" s="538">
        <f t="shared" ref="KX7:KX31" si="151">KR7+KM7+KH7+KC7+JX7</f>
        <v>1333829.3842988738</v>
      </c>
      <c r="KY7" s="510">
        <f t="shared" si="117"/>
        <v>0</v>
      </c>
      <c r="KZ7" s="560">
        <f t="shared" ref="KZ7:KZ32" si="152">IFERROR(KY7/KX7,0)</f>
        <v>0</v>
      </c>
      <c r="LA7" s="588">
        <f t="shared" ref="LA6:LA32" si="153">X7+AV7+BY7+CX7+DV7+EZ7+FX7+GV7+HY7+IW7+JU7+KX7</f>
        <v>5862504.2742988737</v>
      </c>
      <c r="LB7" s="588">
        <f t="shared" ref="LB7:LB32" si="154">W7+AU7+BX7+CW7+DU7+EY7+FW7+GU7+HX7+IV7+JT7+KW7</f>
        <v>6222035.338863818</v>
      </c>
      <c r="LC7" s="588">
        <f t="shared" ref="LC7:LC32" si="155">W7+AU7+BX7+CW7+DU7+EY7+FW7+GU7+HX7+IV7+JT7+KW7</f>
        <v>6222035.338863818</v>
      </c>
      <c r="LD7" s="586">
        <f t="shared" ref="LD7:LD32" si="156">LC7/LA7</f>
        <v>1.0613272157670097</v>
      </c>
      <c r="LE7" s="584">
        <f t="shared" si="118"/>
        <v>5862504.2742988737</v>
      </c>
      <c r="LF7" s="584">
        <f t="shared" si="118"/>
        <v>0</v>
      </c>
      <c r="LG7" s="585">
        <f t="shared" si="119"/>
        <v>-5862504.2742988737</v>
      </c>
      <c r="LH7" s="615">
        <f t="shared" ref="LH7:LH30" si="157">IFERROR(LG7/LF7,0)</f>
        <v>0</v>
      </c>
      <c r="LJ7" s="385">
        <v>5198930.1486100005</v>
      </c>
      <c r="LK7" s="385"/>
    </row>
    <row r="8" spans="1:323" outlineLevel="1">
      <c r="A8" s="571"/>
      <c r="B8" s="535" t="s">
        <v>343</v>
      </c>
      <c r="C8" s="681">
        <v>76887.19</v>
      </c>
      <c r="D8" s="542">
        <f t="shared" si="120"/>
        <v>82269.293300000005</v>
      </c>
      <c r="E8" s="541">
        <f>'Base%Sem'!FJ5</f>
        <v>1.07</v>
      </c>
      <c r="F8" s="493"/>
      <c r="G8" s="494">
        <f t="shared" si="121"/>
        <v>0</v>
      </c>
      <c r="H8" s="681">
        <v>97385.81</v>
      </c>
      <c r="I8" s="496">
        <f t="shared" si="0"/>
        <v>104202.81670000001</v>
      </c>
      <c r="J8" s="541">
        <f>'Base%Sem'!FJ5</f>
        <v>1.07</v>
      </c>
      <c r="K8" s="493"/>
      <c r="L8" s="494">
        <f t="shared" si="1"/>
        <v>0</v>
      </c>
      <c r="M8" s="594">
        <v>84394.96</v>
      </c>
      <c r="N8" s="496">
        <f t="shared" si="2"/>
        <v>90302.607200000013</v>
      </c>
      <c r="O8" s="541">
        <f>'Base%Sem'!FJ5</f>
        <v>1.07</v>
      </c>
      <c r="P8" s="493"/>
      <c r="Q8" s="494">
        <f t="shared" si="3"/>
        <v>0</v>
      </c>
      <c r="R8" s="594">
        <v>76521.98</v>
      </c>
      <c r="S8" s="496">
        <f t="shared" si="122"/>
        <v>81878.518599999996</v>
      </c>
      <c r="T8" s="541">
        <f>'Base%Sem'!FJ5</f>
        <v>1.07</v>
      </c>
      <c r="U8" s="493"/>
      <c r="V8" s="494">
        <f t="shared" si="4"/>
        <v>0</v>
      </c>
      <c r="W8" s="542">
        <f t="shared" si="123"/>
        <v>358653.23580000002</v>
      </c>
      <c r="X8" s="542">
        <f t="shared" si="124"/>
        <v>335189.94</v>
      </c>
      <c r="Y8" s="552">
        <f t="shared" si="125"/>
        <v>0</v>
      </c>
      <c r="Z8" s="500">
        <f t="shared" si="126"/>
        <v>0</v>
      </c>
      <c r="AA8" s="681">
        <v>82487.72</v>
      </c>
      <c r="AB8" s="496">
        <f t="shared" si="5"/>
        <v>88261.860400000005</v>
      </c>
      <c r="AC8" s="541">
        <f>'Base%Sem'!FJ5</f>
        <v>1.07</v>
      </c>
      <c r="AD8" s="493"/>
      <c r="AE8" s="494">
        <f t="shared" si="127"/>
        <v>0</v>
      </c>
      <c r="AF8" s="681">
        <v>108903.5</v>
      </c>
      <c r="AG8" s="496">
        <f t="shared" si="6"/>
        <v>116526.74500000001</v>
      </c>
      <c r="AH8" s="541">
        <f>'Base%Sem'!FJ5</f>
        <v>1.07</v>
      </c>
      <c r="AI8" s="493"/>
      <c r="AJ8" s="494">
        <f t="shared" si="7"/>
        <v>0</v>
      </c>
      <c r="AK8" s="681">
        <v>76165.820000000007</v>
      </c>
      <c r="AL8" s="496">
        <f t="shared" si="8"/>
        <v>81497.427400000015</v>
      </c>
      <c r="AM8" s="541">
        <f>'Base%Sem'!FJ5</f>
        <v>1.07</v>
      </c>
      <c r="AN8" s="493"/>
      <c r="AO8" s="494">
        <f t="shared" si="9"/>
        <v>0</v>
      </c>
      <c r="AP8" s="681">
        <v>67182.25</v>
      </c>
      <c r="AQ8" s="496">
        <f t="shared" si="10"/>
        <v>71885.007500000007</v>
      </c>
      <c r="AR8" s="541">
        <f>'Base%Sem'!FJ5</f>
        <v>1.07</v>
      </c>
      <c r="AS8" s="493"/>
      <c r="AT8" s="494">
        <f t="shared" si="11"/>
        <v>0</v>
      </c>
      <c r="AU8" s="496">
        <f t="shared" si="12"/>
        <v>358171.04030000005</v>
      </c>
      <c r="AV8" s="550">
        <f t="shared" si="13"/>
        <v>334739.29000000004</v>
      </c>
      <c r="AW8" s="617">
        <f t="shared" si="128"/>
        <v>0</v>
      </c>
      <c r="AX8" s="513">
        <f t="shared" si="129"/>
        <v>0</v>
      </c>
      <c r="AY8" s="681">
        <v>84161.63</v>
      </c>
      <c r="AZ8" s="496">
        <f t="shared" si="14"/>
        <v>89632.135949999996</v>
      </c>
      <c r="BA8" s="541">
        <f>'Base%Sem'!DM5</f>
        <v>1.0649999999999999</v>
      </c>
      <c r="BB8" s="493"/>
      <c r="BC8" s="494">
        <f t="shared" si="15"/>
        <v>0</v>
      </c>
      <c r="BD8" s="681">
        <v>82768.929999999993</v>
      </c>
      <c r="BE8" s="496">
        <f t="shared" si="16"/>
        <v>88148.910449999981</v>
      </c>
      <c r="BF8" s="541">
        <f>'Base%Sem'!DN5</f>
        <v>1.0649999999999999</v>
      </c>
      <c r="BG8" s="493"/>
      <c r="BH8" s="494">
        <f t="shared" si="17"/>
        <v>0</v>
      </c>
      <c r="BI8" s="681">
        <v>97572.17</v>
      </c>
      <c r="BJ8" s="496">
        <f t="shared" si="18"/>
        <v>103914.36104999999</v>
      </c>
      <c r="BK8" s="541">
        <f>'Base%Sem'!DO5</f>
        <v>1.0649999999999999</v>
      </c>
      <c r="BL8" s="493"/>
      <c r="BM8" s="494">
        <f t="shared" si="19"/>
        <v>0</v>
      </c>
      <c r="BN8" s="681">
        <v>86496.12</v>
      </c>
      <c r="BO8" s="496">
        <f t="shared" si="20"/>
        <v>92118.367799999993</v>
      </c>
      <c r="BP8" s="541">
        <f>'Base%Sem'!DP5</f>
        <v>1.0649999999999999</v>
      </c>
      <c r="BQ8" s="606"/>
      <c r="BR8" s="494">
        <f t="shared" si="21"/>
        <v>0</v>
      </c>
      <c r="BS8" s="681">
        <v>85386.99</v>
      </c>
      <c r="BT8" s="496">
        <f t="shared" si="22"/>
        <v>90937.144350000002</v>
      </c>
      <c r="BU8" s="541">
        <f>'Base%Sem'!DQ5</f>
        <v>1.0649999999999999</v>
      </c>
      <c r="BV8" s="493"/>
      <c r="BW8" s="494">
        <f t="shared" si="23"/>
        <v>0</v>
      </c>
      <c r="BX8" s="572">
        <f t="shared" si="130"/>
        <v>464750.91960000002</v>
      </c>
      <c r="BY8" s="538">
        <f t="shared" si="131"/>
        <v>436385.83999999997</v>
      </c>
      <c r="BZ8" s="511">
        <f t="shared" si="24"/>
        <v>0</v>
      </c>
      <c r="CA8" s="504">
        <f t="shared" si="132"/>
        <v>0</v>
      </c>
      <c r="CB8" s="681">
        <v>109467.88</v>
      </c>
      <c r="CC8" s="496">
        <f t="shared" si="25"/>
        <v>116583.2922</v>
      </c>
      <c r="CD8" s="541">
        <f>'Base%Sem'!DR5</f>
        <v>1.0649999999999999</v>
      </c>
      <c r="CE8" s="493"/>
      <c r="CF8" s="494">
        <f t="shared" si="26"/>
        <v>0</v>
      </c>
      <c r="CG8" s="681">
        <v>99004.77</v>
      </c>
      <c r="CH8" s="496">
        <f t="shared" si="27"/>
        <v>105440.08005</v>
      </c>
      <c r="CI8" s="541">
        <f>'Base%Sem'!DS5</f>
        <v>1.0649999999999999</v>
      </c>
      <c r="CJ8" s="493"/>
      <c r="CK8" s="494">
        <f t="shared" si="28"/>
        <v>0</v>
      </c>
      <c r="CL8" s="681">
        <v>112372.11</v>
      </c>
      <c r="CM8" s="496">
        <f t="shared" si="29"/>
        <v>119676.29715</v>
      </c>
      <c r="CN8" s="541">
        <f>'Base%Sem'!DT5</f>
        <v>1.0649999999999999</v>
      </c>
      <c r="CO8" s="493"/>
      <c r="CP8" s="494">
        <f t="shared" si="30"/>
        <v>0</v>
      </c>
      <c r="CQ8" s="681">
        <v>154845.04999999999</v>
      </c>
      <c r="CR8" s="496">
        <f t="shared" si="31"/>
        <v>164909.97824999999</v>
      </c>
      <c r="CS8" s="541">
        <f>'Base%Sem'!DU5</f>
        <v>1.0649999999999999</v>
      </c>
      <c r="CT8" s="493"/>
      <c r="CU8" s="494">
        <f t="shared" si="32"/>
        <v>0</v>
      </c>
      <c r="CV8" s="572">
        <f t="shared" si="33"/>
        <v>475689.81</v>
      </c>
      <c r="CW8" s="572">
        <f t="shared" si="33"/>
        <v>506609.64764999994</v>
      </c>
      <c r="CX8" s="548">
        <f t="shared" si="133"/>
        <v>475689.81</v>
      </c>
      <c r="CY8" s="547">
        <f t="shared" si="134"/>
        <v>0</v>
      </c>
      <c r="CZ8" s="506">
        <f t="shared" si="135"/>
        <v>0</v>
      </c>
      <c r="DA8" s="681">
        <v>156889.41</v>
      </c>
      <c r="DB8" s="496">
        <f t="shared" si="34"/>
        <v>167087.22164999999</v>
      </c>
      <c r="DC8" s="541">
        <f>'Base%Sem'!DV5</f>
        <v>1.0649999999999999</v>
      </c>
      <c r="DD8" s="493"/>
      <c r="DE8" s="494">
        <f t="shared" si="35"/>
        <v>0</v>
      </c>
      <c r="DF8" s="681">
        <v>121009.17</v>
      </c>
      <c r="DG8" s="496">
        <f t="shared" si="36"/>
        <v>128874.76604999999</v>
      </c>
      <c r="DH8" s="541">
        <f>'Base%Sem'!DW5</f>
        <v>1.0649999999999999</v>
      </c>
      <c r="DI8" s="493"/>
      <c r="DJ8" s="494">
        <f t="shared" si="37"/>
        <v>0</v>
      </c>
      <c r="DK8" s="681">
        <v>101532.69</v>
      </c>
      <c r="DL8" s="496">
        <f t="shared" si="38"/>
        <v>108132.31485</v>
      </c>
      <c r="DM8" s="541">
        <f>'Base%Sem'!DX5</f>
        <v>1.0649999999999999</v>
      </c>
      <c r="DN8" s="493"/>
      <c r="DO8" s="494">
        <f t="shared" si="39"/>
        <v>0</v>
      </c>
      <c r="DP8" s="681">
        <v>99743.19</v>
      </c>
      <c r="DQ8" s="496">
        <f t="shared" si="40"/>
        <v>106226.49734999999</v>
      </c>
      <c r="DR8" s="541">
        <f>'Base%Sem'!DY5</f>
        <v>1.0649999999999999</v>
      </c>
      <c r="DS8" s="493"/>
      <c r="DT8" s="494">
        <f t="shared" si="41"/>
        <v>0</v>
      </c>
      <c r="DU8" s="572">
        <f t="shared" si="42"/>
        <v>510320.79989999998</v>
      </c>
      <c r="DV8" s="548">
        <f t="shared" si="43"/>
        <v>479174.46</v>
      </c>
      <c r="DW8" s="547">
        <f t="shared" si="136"/>
        <v>0</v>
      </c>
      <c r="DX8" s="506">
        <f t="shared" si="137"/>
        <v>0</v>
      </c>
      <c r="DY8" s="681">
        <v>88064.95</v>
      </c>
      <c r="DZ8" s="496">
        <f t="shared" si="44"/>
        <v>93789.171749999994</v>
      </c>
      <c r="EA8" s="541">
        <f>'Base%Sem'!DZ5</f>
        <v>1.0649999999999999</v>
      </c>
      <c r="EB8" s="540"/>
      <c r="EC8" s="494">
        <f t="shared" si="45"/>
        <v>0</v>
      </c>
      <c r="ED8" s="681">
        <v>106299.35</v>
      </c>
      <c r="EE8" s="496">
        <f t="shared" si="46"/>
        <v>113208.80775000001</v>
      </c>
      <c r="EF8" s="541">
        <f>'Base%Sem'!EA5</f>
        <v>1.0649999999999999</v>
      </c>
      <c r="EG8" s="493"/>
      <c r="EH8" s="494">
        <f t="shared" si="47"/>
        <v>0</v>
      </c>
      <c r="EI8" s="681">
        <v>105389.79</v>
      </c>
      <c r="EJ8" s="496">
        <f t="shared" si="48"/>
        <v>112240.12634999999</v>
      </c>
      <c r="EK8" s="541">
        <f>'Base%Sem'!EB5</f>
        <v>1.0649999999999999</v>
      </c>
      <c r="EL8" s="493"/>
      <c r="EM8" s="494">
        <f t="shared" si="49"/>
        <v>0</v>
      </c>
      <c r="EN8" s="681">
        <v>105978.32</v>
      </c>
      <c r="EO8" s="496">
        <f t="shared" si="50"/>
        <v>112866.9108</v>
      </c>
      <c r="EP8" s="541">
        <f>'Base%Sem'!EC5</f>
        <v>1.0649999999999999</v>
      </c>
      <c r="EQ8" s="493"/>
      <c r="ER8" s="494">
        <f t="shared" si="51"/>
        <v>0</v>
      </c>
      <c r="ES8" s="681">
        <v>118473.73</v>
      </c>
      <c r="ET8" s="496">
        <f t="shared" si="52"/>
        <v>126174.52244999999</v>
      </c>
      <c r="EU8" s="541">
        <f>'Base%Sem'!ED5</f>
        <v>1.0649999999999999</v>
      </c>
      <c r="EV8" s="493"/>
      <c r="EW8" s="494">
        <f t="shared" si="53"/>
        <v>0</v>
      </c>
      <c r="EX8" s="572">
        <f t="shared" si="54"/>
        <v>524206.13999999996</v>
      </c>
      <c r="EY8" s="572">
        <f t="shared" si="54"/>
        <v>558279.53909999994</v>
      </c>
      <c r="EZ8" s="538">
        <f t="shared" si="138"/>
        <v>524206.13999999996</v>
      </c>
      <c r="FA8" s="537">
        <f t="shared" si="139"/>
        <v>0</v>
      </c>
      <c r="FB8" s="506">
        <f t="shared" si="140"/>
        <v>0</v>
      </c>
      <c r="FC8" s="681">
        <v>92166.31</v>
      </c>
      <c r="FD8" s="496">
        <f t="shared" si="55"/>
        <v>98617.951700000005</v>
      </c>
      <c r="FE8" s="541">
        <v>1.07</v>
      </c>
      <c r="FF8" s="493"/>
      <c r="FG8" s="494">
        <f t="shared" si="56"/>
        <v>0</v>
      </c>
      <c r="FH8" s="681">
        <v>105046.86</v>
      </c>
      <c r="FI8" s="496">
        <f t="shared" si="57"/>
        <v>112400.14020000001</v>
      </c>
      <c r="FJ8" s="541">
        <v>1.07</v>
      </c>
      <c r="FK8" s="493"/>
      <c r="FL8" s="494">
        <f t="shared" si="58"/>
        <v>0</v>
      </c>
      <c r="FM8" s="681">
        <v>86873.26</v>
      </c>
      <c r="FN8" s="496">
        <f t="shared" si="59"/>
        <v>92954.388200000001</v>
      </c>
      <c r="FO8" s="541">
        <v>1.07</v>
      </c>
      <c r="FP8" s="493"/>
      <c r="FQ8" s="494">
        <f t="shared" si="60"/>
        <v>0</v>
      </c>
      <c r="FR8" s="681">
        <v>94758.94</v>
      </c>
      <c r="FS8" s="496">
        <f t="shared" si="61"/>
        <v>101392.06580000001</v>
      </c>
      <c r="FT8" s="541">
        <v>1.07</v>
      </c>
      <c r="FU8" s="493"/>
      <c r="FV8" s="494">
        <f t="shared" si="62"/>
        <v>0</v>
      </c>
      <c r="FW8" s="572">
        <f t="shared" si="63"/>
        <v>405364.54590000003</v>
      </c>
      <c r="FX8" s="614">
        <f t="shared" si="64"/>
        <v>378845.37</v>
      </c>
      <c r="FY8" s="544">
        <f t="shared" si="141"/>
        <v>0</v>
      </c>
      <c r="FZ8" s="504">
        <f t="shared" si="142"/>
        <v>0</v>
      </c>
      <c r="GA8" s="681">
        <v>88267.49</v>
      </c>
      <c r="GB8" s="496">
        <f t="shared" si="65"/>
        <v>94446.214300000007</v>
      </c>
      <c r="GC8" s="541">
        <v>1.07</v>
      </c>
      <c r="GD8" s="493"/>
      <c r="GE8" s="494">
        <f t="shared" si="66"/>
        <v>0</v>
      </c>
      <c r="GF8" s="681">
        <v>88934.81</v>
      </c>
      <c r="GG8" s="496">
        <f t="shared" si="67"/>
        <v>95160.246700000003</v>
      </c>
      <c r="GH8" s="541">
        <v>1.07</v>
      </c>
      <c r="GI8" s="493"/>
      <c r="GJ8" s="494">
        <f t="shared" si="68"/>
        <v>0</v>
      </c>
      <c r="GK8" s="681">
        <v>88042.08</v>
      </c>
      <c r="GL8" s="496">
        <f t="shared" si="69"/>
        <v>94205.025600000008</v>
      </c>
      <c r="GM8" s="541">
        <v>1.07</v>
      </c>
      <c r="GN8" s="493"/>
      <c r="GO8" s="494">
        <f t="shared" si="70"/>
        <v>0</v>
      </c>
      <c r="GP8" s="681">
        <v>85266.99</v>
      </c>
      <c r="GQ8" s="496">
        <f t="shared" si="71"/>
        <v>91235.679300000018</v>
      </c>
      <c r="GR8" s="541">
        <v>1.07</v>
      </c>
      <c r="GS8" s="493"/>
      <c r="GT8" s="494">
        <f t="shared" si="72"/>
        <v>0</v>
      </c>
      <c r="GU8" s="572">
        <f t="shared" si="73"/>
        <v>375047.16590000002</v>
      </c>
      <c r="GV8" s="614">
        <f t="shared" si="74"/>
        <v>350511.37</v>
      </c>
      <c r="GW8" s="537">
        <f t="shared" si="75"/>
        <v>0</v>
      </c>
      <c r="GX8" s="506">
        <f t="shared" si="143"/>
        <v>0</v>
      </c>
      <c r="GY8" s="681">
        <v>91672.82</v>
      </c>
      <c r="GZ8" s="542">
        <f t="shared" si="76"/>
        <v>98089.91740000002</v>
      </c>
      <c r="HA8" s="541">
        <v>1.07</v>
      </c>
      <c r="HB8" s="493"/>
      <c r="HC8" s="494">
        <f t="shared" si="77"/>
        <v>0</v>
      </c>
      <c r="HD8" s="681">
        <v>94009.05</v>
      </c>
      <c r="HE8" s="496">
        <f t="shared" si="78"/>
        <v>100589.68350000001</v>
      </c>
      <c r="HF8" s="541">
        <v>1.07</v>
      </c>
      <c r="HG8" s="493"/>
      <c r="HH8" s="494">
        <f t="shared" si="79"/>
        <v>0</v>
      </c>
      <c r="HI8" s="681">
        <v>91019.9</v>
      </c>
      <c r="HJ8" s="496">
        <f t="shared" si="80"/>
        <v>97391.293000000005</v>
      </c>
      <c r="HK8" s="541">
        <v>1.07</v>
      </c>
      <c r="HL8" s="493"/>
      <c r="HM8" s="494">
        <f t="shared" si="81"/>
        <v>0</v>
      </c>
      <c r="HN8" s="681">
        <v>89744</v>
      </c>
      <c r="HO8" s="496">
        <f t="shared" si="82"/>
        <v>96026.08</v>
      </c>
      <c r="HP8" s="541">
        <v>1.07</v>
      </c>
      <c r="HQ8" s="493"/>
      <c r="HR8" s="494">
        <f t="shared" si="83"/>
        <v>0</v>
      </c>
      <c r="HS8" s="681">
        <v>99172.800000000003</v>
      </c>
      <c r="HT8" s="496">
        <f t="shared" si="84"/>
        <v>106114.89600000001</v>
      </c>
      <c r="HU8" s="541">
        <v>1.07</v>
      </c>
      <c r="HV8" s="493"/>
      <c r="HW8" s="494">
        <f t="shared" si="85"/>
        <v>0</v>
      </c>
      <c r="HX8" s="572">
        <f t="shared" si="86"/>
        <v>498211.86990000005</v>
      </c>
      <c r="HY8" s="538">
        <f t="shared" si="144"/>
        <v>465618.57</v>
      </c>
      <c r="HZ8" s="511">
        <f t="shared" si="87"/>
        <v>0</v>
      </c>
      <c r="IA8" s="504">
        <f t="shared" si="145"/>
        <v>0</v>
      </c>
      <c r="IB8" s="681">
        <v>97186</v>
      </c>
      <c r="IC8" s="496">
        <f t="shared" si="88"/>
        <v>103989.02</v>
      </c>
      <c r="ID8" s="541">
        <v>1.07</v>
      </c>
      <c r="IE8" s="493"/>
      <c r="IF8" s="494">
        <f t="shared" si="89"/>
        <v>0</v>
      </c>
      <c r="IG8" s="681">
        <v>112852</v>
      </c>
      <c r="IH8" s="496">
        <f t="shared" si="90"/>
        <v>120751.64000000001</v>
      </c>
      <c r="II8" s="541">
        <v>1.07</v>
      </c>
      <c r="IJ8" s="493"/>
      <c r="IK8" s="494">
        <f t="shared" si="91"/>
        <v>0</v>
      </c>
      <c r="IL8" s="679">
        <v>152017.01999999999</v>
      </c>
      <c r="IM8" s="496">
        <f t="shared" si="92"/>
        <v>159617.87099999998</v>
      </c>
      <c r="IN8" s="541">
        <v>1.05</v>
      </c>
      <c r="IO8" s="493"/>
      <c r="IP8" s="494">
        <f t="shared" si="93"/>
        <v>0</v>
      </c>
      <c r="IQ8" s="679">
        <v>184739.7</v>
      </c>
      <c r="IR8" s="496">
        <f t="shared" si="94"/>
        <v>193976.68500000003</v>
      </c>
      <c r="IS8" s="541">
        <v>1.05</v>
      </c>
      <c r="IT8" s="493"/>
      <c r="IU8" s="494">
        <f t="shared" si="95"/>
        <v>0</v>
      </c>
      <c r="IV8" s="572">
        <f t="shared" si="96"/>
        <v>578335.21600000001</v>
      </c>
      <c r="IW8" s="538">
        <f t="shared" si="146"/>
        <v>546794.72</v>
      </c>
      <c r="IX8" s="510">
        <f t="shared" si="97"/>
        <v>0</v>
      </c>
      <c r="IY8" s="506">
        <f t="shared" si="147"/>
        <v>0</v>
      </c>
      <c r="IZ8" s="679">
        <v>92290.45</v>
      </c>
      <c r="JA8" s="496">
        <f t="shared" si="98"/>
        <v>96904.972500000003</v>
      </c>
      <c r="JB8" s="541">
        <v>1.05</v>
      </c>
      <c r="JC8" s="493"/>
      <c r="JD8" s="494">
        <f t="shared" si="99"/>
        <v>0</v>
      </c>
      <c r="JE8" s="679">
        <v>108251.21</v>
      </c>
      <c r="JF8" s="496">
        <f t="shared" si="100"/>
        <v>113663.77050000001</v>
      </c>
      <c r="JG8" s="541">
        <v>1.05</v>
      </c>
      <c r="JH8" s="493"/>
      <c r="JI8" s="494">
        <f t="shared" si="101"/>
        <v>0</v>
      </c>
      <c r="JJ8" s="679">
        <v>138470.48000000001</v>
      </c>
      <c r="JK8" s="496">
        <f t="shared" si="102"/>
        <v>145394.00400000002</v>
      </c>
      <c r="JL8" s="541">
        <v>1.05</v>
      </c>
      <c r="JM8" s="493"/>
      <c r="JN8" s="494">
        <f t="shared" si="103"/>
        <v>0</v>
      </c>
      <c r="JO8" s="542">
        <v>157680.92000000001</v>
      </c>
      <c r="JP8" s="496">
        <f t="shared" ref="JP8:JP26" si="158">JO8*JQ8</f>
        <v>165564.96600000001</v>
      </c>
      <c r="JQ8" s="541">
        <v>1.05</v>
      </c>
      <c r="JR8" s="493"/>
      <c r="JS8" s="494">
        <f t="shared" si="104"/>
        <v>0</v>
      </c>
      <c r="JT8" s="572">
        <f t="shared" si="105"/>
        <v>521527.71300000011</v>
      </c>
      <c r="JU8" s="538">
        <f t="shared" si="148"/>
        <v>496693.06000000006</v>
      </c>
      <c r="JV8" s="511">
        <f t="shared" si="106"/>
        <v>0</v>
      </c>
      <c r="JW8" s="504">
        <f t="shared" si="149"/>
        <v>0</v>
      </c>
      <c r="JX8" s="543">
        <v>192953</v>
      </c>
      <c r="JY8" s="496">
        <f t="shared" si="107"/>
        <v>202600.65</v>
      </c>
      <c r="JZ8" s="541">
        <f>'Base%Sem'!EZ5</f>
        <v>1.05</v>
      </c>
      <c r="KA8" s="493"/>
      <c r="KB8" s="494">
        <f t="shared" si="108"/>
        <v>0</v>
      </c>
      <c r="KC8" s="542">
        <v>235808.15</v>
      </c>
      <c r="KD8" s="496">
        <f t="shared" si="109"/>
        <v>247598.5575</v>
      </c>
      <c r="KE8" s="541">
        <f>'Base%Sem'!FA5</f>
        <v>1.05</v>
      </c>
      <c r="KF8" s="493"/>
      <c r="KG8" s="494">
        <f t="shared" si="110"/>
        <v>0</v>
      </c>
      <c r="KH8" s="542">
        <v>265156.96999999997</v>
      </c>
      <c r="KI8" s="496">
        <f t="shared" si="111"/>
        <v>278414.81849999999</v>
      </c>
      <c r="KJ8" s="541">
        <f>'Base%Sem'!FB5</f>
        <v>1.05</v>
      </c>
      <c r="KK8" s="493"/>
      <c r="KL8" s="494">
        <f t="shared" si="112"/>
        <v>0</v>
      </c>
      <c r="KM8" s="542">
        <v>316032.63</v>
      </c>
      <c r="KN8" s="496">
        <f t="shared" si="113"/>
        <v>331834.26150000002</v>
      </c>
      <c r="KO8" s="541">
        <f>'Base%Sem'!FC5</f>
        <v>1.05</v>
      </c>
      <c r="KP8" s="493"/>
      <c r="KQ8" s="494">
        <f t="shared" si="114"/>
        <v>0</v>
      </c>
      <c r="KR8" s="542">
        <f>'Tabla de Proyecciones'!ABI37</f>
        <v>89078.540212539578</v>
      </c>
      <c r="KS8" s="496">
        <f t="shared" si="150"/>
        <v>93532.467223166561</v>
      </c>
      <c r="KT8" s="541">
        <f>'Base%Sem'!FD5</f>
        <v>1.05</v>
      </c>
      <c r="KU8" s="493"/>
      <c r="KV8" s="494">
        <f t="shared" si="115"/>
        <v>0</v>
      </c>
      <c r="KW8" s="572">
        <f t="shared" si="116"/>
        <v>1153980.7547231666</v>
      </c>
      <c r="KX8" s="538">
        <f t="shared" si="151"/>
        <v>1099029.2902125395</v>
      </c>
      <c r="KY8" s="510">
        <f t="shared" si="117"/>
        <v>0</v>
      </c>
      <c r="KZ8" s="560">
        <f t="shared" si="152"/>
        <v>0</v>
      </c>
      <c r="LA8" s="588">
        <f t="shared" si="153"/>
        <v>5922877.8602125403</v>
      </c>
      <c r="LB8" s="588">
        <f t="shared" si="154"/>
        <v>6289252.447773166</v>
      </c>
      <c r="LC8" s="588">
        <f t="shared" si="155"/>
        <v>6289252.447773166</v>
      </c>
      <c r="LD8" s="586">
        <f t="shared" si="156"/>
        <v>1.061857528756718</v>
      </c>
      <c r="LE8" s="584">
        <f t="shared" si="118"/>
        <v>5922877.8602125403</v>
      </c>
      <c r="LF8" s="584">
        <f t="shared" si="118"/>
        <v>0</v>
      </c>
      <c r="LG8" s="585">
        <f t="shared" si="119"/>
        <v>-5922877.8602125403</v>
      </c>
      <c r="LH8" s="615">
        <f t="shared" si="157"/>
        <v>0</v>
      </c>
      <c r="LJ8" s="385">
        <v>5441274.4438300002</v>
      </c>
    </row>
    <row r="9" spans="1:323" outlineLevel="1">
      <c r="A9" s="571"/>
      <c r="B9" s="535" t="s">
        <v>344</v>
      </c>
      <c r="C9" s="681">
        <v>52442.54</v>
      </c>
      <c r="D9" s="542">
        <f t="shared" si="120"/>
        <v>56113.517800000001</v>
      </c>
      <c r="E9" s="541">
        <f>'Base%Sem'!FJ6</f>
        <v>1.07</v>
      </c>
      <c r="F9" s="493"/>
      <c r="G9" s="494">
        <f t="shared" si="121"/>
        <v>0</v>
      </c>
      <c r="H9" s="681">
        <v>57719.27</v>
      </c>
      <c r="I9" s="496">
        <f t="shared" si="0"/>
        <v>61759.618900000001</v>
      </c>
      <c r="J9" s="541">
        <f>'Base%Sem'!FJ6</f>
        <v>1.07</v>
      </c>
      <c r="K9" s="493"/>
      <c r="L9" s="494">
        <f t="shared" si="1"/>
        <v>0</v>
      </c>
      <c r="M9" s="594">
        <v>46533.09</v>
      </c>
      <c r="N9" s="496">
        <f t="shared" si="2"/>
        <v>49790.406300000002</v>
      </c>
      <c r="O9" s="541">
        <f>'Base%Sem'!FJ6</f>
        <v>1.07</v>
      </c>
      <c r="P9" s="493"/>
      <c r="Q9" s="494">
        <f t="shared" si="3"/>
        <v>0</v>
      </c>
      <c r="R9" s="594">
        <v>56810.62</v>
      </c>
      <c r="S9" s="496">
        <f t="shared" si="122"/>
        <v>60787.363400000009</v>
      </c>
      <c r="T9" s="541">
        <f>'Base%Sem'!FJ6</f>
        <v>1.07</v>
      </c>
      <c r="U9" s="493"/>
      <c r="V9" s="494">
        <f t="shared" si="4"/>
        <v>0</v>
      </c>
      <c r="W9" s="542">
        <f t="shared" si="123"/>
        <v>228450.90640000001</v>
      </c>
      <c r="X9" s="542">
        <f t="shared" si="124"/>
        <v>213505.52</v>
      </c>
      <c r="Y9" s="552">
        <f t="shared" si="125"/>
        <v>0</v>
      </c>
      <c r="Z9" s="500">
        <f t="shared" si="126"/>
        <v>0</v>
      </c>
      <c r="AA9" s="681">
        <v>53154.27</v>
      </c>
      <c r="AB9" s="496">
        <f t="shared" si="5"/>
        <v>56875.068899999998</v>
      </c>
      <c r="AC9" s="541">
        <f>'Base%Sem'!FJ6</f>
        <v>1.07</v>
      </c>
      <c r="AD9" s="493"/>
      <c r="AE9" s="494">
        <f t="shared" si="127"/>
        <v>0</v>
      </c>
      <c r="AF9" s="681">
        <v>73735.509999999995</v>
      </c>
      <c r="AG9" s="496">
        <f t="shared" si="6"/>
        <v>78896.995699999999</v>
      </c>
      <c r="AH9" s="541">
        <f>'Base%Sem'!FJ6</f>
        <v>1.07</v>
      </c>
      <c r="AI9" s="493"/>
      <c r="AJ9" s="494">
        <f t="shared" si="7"/>
        <v>0</v>
      </c>
      <c r="AK9" s="681">
        <v>63083.41</v>
      </c>
      <c r="AL9" s="496">
        <f t="shared" si="8"/>
        <v>67499.248700000011</v>
      </c>
      <c r="AM9" s="541">
        <f>'Base%Sem'!FJ6</f>
        <v>1.07</v>
      </c>
      <c r="AN9" s="493"/>
      <c r="AO9" s="494">
        <f t="shared" si="9"/>
        <v>0</v>
      </c>
      <c r="AP9" s="681">
        <v>47162.11</v>
      </c>
      <c r="AQ9" s="496">
        <f t="shared" si="10"/>
        <v>50463.457700000006</v>
      </c>
      <c r="AR9" s="541">
        <f>'Base%Sem'!FJ6</f>
        <v>1.07</v>
      </c>
      <c r="AS9" s="493"/>
      <c r="AT9" s="494">
        <f t="shared" si="11"/>
        <v>0</v>
      </c>
      <c r="AU9" s="496">
        <f t="shared" si="12"/>
        <v>253734.77099999998</v>
      </c>
      <c r="AV9" s="550">
        <f t="shared" si="13"/>
        <v>237135.3</v>
      </c>
      <c r="AW9" s="617">
        <f t="shared" si="128"/>
        <v>0</v>
      </c>
      <c r="AX9" s="513">
        <f t="shared" si="129"/>
        <v>0</v>
      </c>
      <c r="AY9" s="681">
        <v>55627.64</v>
      </c>
      <c r="AZ9" s="496">
        <f t="shared" si="14"/>
        <v>59243.436599999994</v>
      </c>
      <c r="BA9" s="541">
        <f>'Base%Sem'!DM6</f>
        <v>1.0649999999999999</v>
      </c>
      <c r="BB9" s="493"/>
      <c r="BC9" s="494">
        <f t="shared" si="15"/>
        <v>0</v>
      </c>
      <c r="BD9" s="681">
        <v>55949.37</v>
      </c>
      <c r="BE9" s="496">
        <f t="shared" si="16"/>
        <v>59586.07905</v>
      </c>
      <c r="BF9" s="541">
        <f>'Base%Sem'!DN6</f>
        <v>1.0649999999999999</v>
      </c>
      <c r="BG9" s="493"/>
      <c r="BH9" s="494">
        <f t="shared" si="17"/>
        <v>0</v>
      </c>
      <c r="BI9" s="681">
        <v>65113.58</v>
      </c>
      <c r="BJ9" s="496">
        <f t="shared" si="18"/>
        <v>69345.962700000004</v>
      </c>
      <c r="BK9" s="541">
        <f>'Base%Sem'!DO6</f>
        <v>1.0649999999999999</v>
      </c>
      <c r="BL9" s="493"/>
      <c r="BM9" s="494">
        <f t="shared" si="19"/>
        <v>0</v>
      </c>
      <c r="BN9" s="681">
        <v>68235.03</v>
      </c>
      <c r="BO9" s="496">
        <f t="shared" si="20"/>
        <v>72670.306949999998</v>
      </c>
      <c r="BP9" s="541">
        <f>'Base%Sem'!DP6</f>
        <v>1.0649999999999999</v>
      </c>
      <c r="BQ9" s="606"/>
      <c r="BR9" s="494">
        <f t="shared" si="21"/>
        <v>0</v>
      </c>
      <c r="BS9" s="681">
        <v>69097.279999999999</v>
      </c>
      <c r="BT9" s="496">
        <f t="shared" si="22"/>
        <v>73588.603199999998</v>
      </c>
      <c r="BU9" s="541">
        <f>'Base%Sem'!DQ6</f>
        <v>1.0649999999999999</v>
      </c>
      <c r="BV9" s="493"/>
      <c r="BW9" s="494">
        <f t="shared" si="23"/>
        <v>0</v>
      </c>
      <c r="BX9" s="572">
        <f t="shared" si="130"/>
        <v>334434.3885</v>
      </c>
      <c r="BY9" s="538">
        <f t="shared" si="131"/>
        <v>314022.90000000002</v>
      </c>
      <c r="BZ9" s="511">
        <f t="shared" si="24"/>
        <v>0</v>
      </c>
      <c r="CA9" s="504">
        <f t="shared" si="132"/>
        <v>0</v>
      </c>
      <c r="CB9" s="681">
        <v>52819.13</v>
      </c>
      <c r="CC9" s="496">
        <f t="shared" si="25"/>
        <v>56252.373449999992</v>
      </c>
      <c r="CD9" s="541">
        <f>'Base%Sem'!DR6</f>
        <v>1.0649999999999999</v>
      </c>
      <c r="CE9" s="493"/>
      <c r="CF9" s="494">
        <f t="shared" si="26"/>
        <v>0</v>
      </c>
      <c r="CG9" s="681">
        <v>58209.88</v>
      </c>
      <c r="CH9" s="496">
        <f t="shared" si="27"/>
        <v>61993.522199999992</v>
      </c>
      <c r="CI9" s="541">
        <f>'Base%Sem'!DS6</f>
        <v>1.0649999999999999</v>
      </c>
      <c r="CJ9" s="493"/>
      <c r="CK9" s="494">
        <f t="shared" si="28"/>
        <v>0</v>
      </c>
      <c r="CL9" s="681">
        <v>56689.79</v>
      </c>
      <c r="CM9" s="496">
        <f t="shared" si="29"/>
        <v>60374.626349999999</v>
      </c>
      <c r="CN9" s="541">
        <f>'Base%Sem'!DT6</f>
        <v>1.0649999999999999</v>
      </c>
      <c r="CO9" s="493"/>
      <c r="CP9" s="494">
        <f t="shared" si="30"/>
        <v>0</v>
      </c>
      <c r="CQ9" s="681">
        <v>89028.04</v>
      </c>
      <c r="CR9" s="496">
        <f t="shared" si="31"/>
        <v>94814.862599999993</v>
      </c>
      <c r="CS9" s="541">
        <f>'Base%Sem'!DU6</f>
        <v>1.0649999999999999</v>
      </c>
      <c r="CT9" s="493"/>
      <c r="CU9" s="494">
        <f t="shared" si="32"/>
        <v>0</v>
      </c>
      <c r="CV9" s="572">
        <f t="shared" si="33"/>
        <v>256746.84</v>
      </c>
      <c r="CW9" s="572">
        <f t="shared" si="33"/>
        <v>273435.38459999999</v>
      </c>
      <c r="CX9" s="548">
        <f t="shared" si="133"/>
        <v>256746.83999999997</v>
      </c>
      <c r="CY9" s="547">
        <f t="shared" si="134"/>
        <v>0</v>
      </c>
      <c r="CZ9" s="506">
        <f t="shared" si="135"/>
        <v>0</v>
      </c>
      <c r="DA9" s="681">
        <v>102031.67</v>
      </c>
      <c r="DB9" s="496">
        <f t="shared" si="34"/>
        <v>108663.72855</v>
      </c>
      <c r="DC9" s="541">
        <f>'Base%Sem'!DV6</f>
        <v>1.0649999999999999</v>
      </c>
      <c r="DD9" s="493"/>
      <c r="DE9" s="494">
        <f t="shared" si="35"/>
        <v>0</v>
      </c>
      <c r="DF9" s="681">
        <v>67392.83</v>
      </c>
      <c r="DG9" s="496">
        <f t="shared" si="36"/>
        <v>71773.363949999999</v>
      </c>
      <c r="DH9" s="541">
        <f>'Base%Sem'!DW6</f>
        <v>1.0649999999999999</v>
      </c>
      <c r="DI9" s="493"/>
      <c r="DJ9" s="494">
        <f t="shared" si="37"/>
        <v>0</v>
      </c>
      <c r="DK9" s="681">
        <v>72613.179999999993</v>
      </c>
      <c r="DL9" s="496">
        <f t="shared" si="38"/>
        <v>77333.036699999982</v>
      </c>
      <c r="DM9" s="541">
        <f>'Base%Sem'!DX6</f>
        <v>1.0649999999999999</v>
      </c>
      <c r="DN9" s="493"/>
      <c r="DO9" s="494">
        <f t="shared" si="39"/>
        <v>0</v>
      </c>
      <c r="DP9" s="681">
        <v>80874.34</v>
      </c>
      <c r="DQ9" s="496">
        <f t="shared" si="40"/>
        <v>86131.172099999996</v>
      </c>
      <c r="DR9" s="541">
        <f>'Base%Sem'!DY6</f>
        <v>1.0649999999999999</v>
      </c>
      <c r="DS9" s="493"/>
      <c r="DT9" s="494">
        <f t="shared" si="41"/>
        <v>0</v>
      </c>
      <c r="DU9" s="572">
        <f t="shared" si="42"/>
        <v>343901.30129999993</v>
      </c>
      <c r="DV9" s="548">
        <f t="shared" si="43"/>
        <v>322912.02</v>
      </c>
      <c r="DW9" s="547">
        <f t="shared" si="136"/>
        <v>0</v>
      </c>
      <c r="DX9" s="506">
        <f t="shared" si="137"/>
        <v>0</v>
      </c>
      <c r="DY9" s="681">
        <v>62661.59</v>
      </c>
      <c r="DZ9" s="496">
        <f t="shared" si="44"/>
        <v>66734.593349999996</v>
      </c>
      <c r="EA9" s="541">
        <f>'Base%Sem'!DZ6</f>
        <v>1.0649999999999999</v>
      </c>
      <c r="EB9" s="540"/>
      <c r="EC9" s="494">
        <f t="shared" si="45"/>
        <v>0</v>
      </c>
      <c r="ED9" s="681">
        <v>77691.360000000001</v>
      </c>
      <c r="EE9" s="496">
        <f t="shared" si="46"/>
        <v>82741.2984</v>
      </c>
      <c r="EF9" s="541">
        <f>'Base%Sem'!EA6</f>
        <v>1.0649999999999999</v>
      </c>
      <c r="EG9" s="493"/>
      <c r="EH9" s="494">
        <f t="shared" si="47"/>
        <v>0</v>
      </c>
      <c r="EI9" s="681">
        <v>80990.3</v>
      </c>
      <c r="EJ9" s="496">
        <f t="shared" si="48"/>
        <v>86254.669500000004</v>
      </c>
      <c r="EK9" s="541">
        <f>'Base%Sem'!EB6</f>
        <v>1.0649999999999999</v>
      </c>
      <c r="EL9" s="493"/>
      <c r="EM9" s="494">
        <f t="shared" si="49"/>
        <v>0</v>
      </c>
      <c r="EN9" s="681">
        <v>79980.710000000006</v>
      </c>
      <c r="EO9" s="496">
        <f t="shared" si="50"/>
        <v>85179.456149999998</v>
      </c>
      <c r="EP9" s="541">
        <f>'Base%Sem'!EC6</f>
        <v>1.0649999999999999</v>
      </c>
      <c r="EQ9" s="493"/>
      <c r="ER9" s="494">
        <f t="shared" si="51"/>
        <v>0</v>
      </c>
      <c r="ES9" s="681">
        <v>112615.84</v>
      </c>
      <c r="ET9" s="496">
        <f t="shared" si="52"/>
        <v>119935.86959999999</v>
      </c>
      <c r="EU9" s="541">
        <f>'Base%Sem'!ED6</f>
        <v>1.0649999999999999</v>
      </c>
      <c r="EV9" s="493"/>
      <c r="EW9" s="494">
        <f t="shared" si="53"/>
        <v>0</v>
      </c>
      <c r="EX9" s="572">
        <f t="shared" si="54"/>
        <v>413939.79999999993</v>
      </c>
      <c r="EY9" s="572">
        <f t="shared" si="54"/>
        <v>440845.88699999999</v>
      </c>
      <c r="EZ9" s="538">
        <f t="shared" si="138"/>
        <v>413939.80000000005</v>
      </c>
      <c r="FA9" s="537">
        <f t="shared" si="139"/>
        <v>0</v>
      </c>
      <c r="FB9" s="506">
        <f t="shared" si="140"/>
        <v>0</v>
      </c>
      <c r="FC9" s="681">
        <v>88012.06</v>
      </c>
      <c r="FD9" s="496">
        <f t="shared" si="55"/>
        <v>94172.904200000004</v>
      </c>
      <c r="FE9" s="541">
        <v>1.07</v>
      </c>
      <c r="FF9" s="493"/>
      <c r="FG9" s="494">
        <f t="shared" si="56"/>
        <v>0</v>
      </c>
      <c r="FH9" s="681">
        <v>82095.600000000006</v>
      </c>
      <c r="FI9" s="496">
        <f t="shared" si="57"/>
        <v>87842.292000000016</v>
      </c>
      <c r="FJ9" s="541">
        <v>1.07</v>
      </c>
      <c r="FK9" s="493"/>
      <c r="FL9" s="494">
        <f t="shared" si="58"/>
        <v>0</v>
      </c>
      <c r="FM9" s="681">
        <v>83162.81</v>
      </c>
      <c r="FN9" s="496">
        <f t="shared" si="59"/>
        <v>88984.20670000001</v>
      </c>
      <c r="FO9" s="541">
        <v>1.07</v>
      </c>
      <c r="FP9" s="493"/>
      <c r="FQ9" s="494">
        <f t="shared" si="60"/>
        <v>0</v>
      </c>
      <c r="FR9" s="681">
        <v>75762.039999999994</v>
      </c>
      <c r="FS9" s="496">
        <f t="shared" si="61"/>
        <v>81065.382799999992</v>
      </c>
      <c r="FT9" s="541">
        <v>1.07</v>
      </c>
      <c r="FU9" s="493"/>
      <c r="FV9" s="494">
        <f t="shared" si="62"/>
        <v>0</v>
      </c>
      <c r="FW9" s="572">
        <f t="shared" si="63"/>
        <v>352064.78570000001</v>
      </c>
      <c r="FX9" s="614">
        <f t="shared" si="64"/>
        <v>329032.51</v>
      </c>
      <c r="FY9" s="544">
        <f t="shared" si="141"/>
        <v>0</v>
      </c>
      <c r="FZ9" s="504">
        <f t="shared" si="142"/>
        <v>0</v>
      </c>
      <c r="GA9" s="681">
        <v>59682.18</v>
      </c>
      <c r="GB9" s="496">
        <f t="shared" si="65"/>
        <v>63859.932600000007</v>
      </c>
      <c r="GC9" s="541">
        <v>1.07</v>
      </c>
      <c r="GD9" s="493"/>
      <c r="GE9" s="494">
        <f t="shared" si="66"/>
        <v>0</v>
      </c>
      <c r="GF9" s="681">
        <v>62166.43</v>
      </c>
      <c r="GG9" s="496">
        <f t="shared" si="67"/>
        <v>66518.080100000006</v>
      </c>
      <c r="GH9" s="541">
        <v>1.07</v>
      </c>
      <c r="GI9" s="493"/>
      <c r="GJ9" s="494">
        <f t="shared" si="68"/>
        <v>0</v>
      </c>
      <c r="GK9" s="681">
        <v>76704.009999999995</v>
      </c>
      <c r="GL9" s="496">
        <f t="shared" si="69"/>
        <v>82073.290699999998</v>
      </c>
      <c r="GM9" s="541">
        <v>1.07</v>
      </c>
      <c r="GN9" s="493"/>
      <c r="GO9" s="494">
        <f t="shared" si="70"/>
        <v>0</v>
      </c>
      <c r="GP9" s="681">
        <v>76797.179999999993</v>
      </c>
      <c r="GQ9" s="496">
        <f t="shared" si="71"/>
        <v>82172.982600000003</v>
      </c>
      <c r="GR9" s="541">
        <v>1.07</v>
      </c>
      <c r="GS9" s="493"/>
      <c r="GT9" s="494">
        <f t="shared" si="72"/>
        <v>0</v>
      </c>
      <c r="GU9" s="572">
        <f t="shared" si="73"/>
        <v>294624.28600000002</v>
      </c>
      <c r="GV9" s="614">
        <f t="shared" si="74"/>
        <v>275349.8</v>
      </c>
      <c r="GW9" s="537">
        <f t="shared" si="75"/>
        <v>0</v>
      </c>
      <c r="GX9" s="506">
        <f t="shared" si="143"/>
        <v>0</v>
      </c>
      <c r="GY9" s="681">
        <v>59477.120000000003</v>
      </c>
      <c r="GZ9" s="542">
        <f t="shared" si="76"/>
        <v>63640.518400000008</v>
      </c>
      <c r="HA9" s="541">
        <v>1.07</v>
      </c>
      <c r="HB9" s="493"/>
      <c r="HC9" s="494">
        <f t="shared" si="77"/>
        <v>0</v>
      </c>
      <c r="HD9" s="681">
        <v>73929.240000000005</v>
      </c>
      <c r="HE9" s="496">
        <f t="shared" si="78"/>
        <v>79104.286800000016</v>
      </c>
      <c r="HF9" s="541">
        <v>1.07</v>
      </c>
      <c r="HG9" s="493"/>
      <c r="HH9" s="494">
        <f t="shared" si="79"/>
        <v>0</v>
      </c>
      <c r="HI9" s="681">
        <v>59299.49</v>
      </c>
      <c r="HJ9" s="496">
        <f t="shared" si="80"/>
        <v>63450.454300000005</v>
      </c>
      <c r="HK9" s="541">
        <v>1.07</v>
      </c>
      <c r="HL9" s="493"/>
      <c r="HM9" s="494">
        <f t="shared" si="81"/>
        <v>0</v>
      </c>
      <c r="HN9" s="681">
        <v>60768</v>
      </c>
      <c r="HO9" s="496">
        <f t="shared" si="82"/>
        <v>65021.760000000002</v>
      </c>
      <c r="HP9" s="541">
        <v>1.07</v>
      </c>
      <c r="HQ9" s="493"/>
      <c r="HR9" s="494">
        <f t="shared" si="83"/>
        <v>0</v>
      </c>
      <c r="HS9" s="681">
        <v>61428.639999999999</v>
      </c>
      <c r="HT9" s="496">
        <f t="shared" si="84"/>
        <v>65728.644800000009</v>
      </c>
      <c r="HU9" s="541">
        <v>1.07</v>
      </c>
      <c r="HV9" s="493"/>
      <c r="HW9" s="494">
        <f t="shared" si="85"/>
        <v>0</v>
      </c>
      <c r="HX9" s="572">
        <f t="shared" si="86"/>
        <v>336945.66430000006</v>
      </c>
      <c r="HY9" s="538">
        <f t="shared" si="144"/>
        <v>314902.49</v>
      </c>
      <c r="HZ9" s="511">
        <f t="shared" si="87"/>
        <v>0</v>
      </c>
      <c r="IA9" s="504">
        <f t="shared" si="145"/>
        <v>0</v>
      </c>
      <c r="IB9" s="681">
        <v>59551</v>
      </c>
      <c r="IC9" s="496">
        <f t="shared" si="88"/>
        <v>63719.570000000007</v>
      </c>
      <c r="ID9" s="541">
        <v>1.07</v>
      </c>
      <c r="IE9" s="493"/>
      <c r="IF9" s="494">
        <f t="shared" si="89"/>
        <v>0</v>
      </c>
      <c r="IG9" s="681">
        <v>70457</v>
      </c>
      <c r="IH9" s="496">
        <f t="shared" si="90"/>
        <v>75388.990000000005</v>
      </c>
      <c r="II9" s="541">
        <v>1.07</v>
      </c>
      <c r="IJ9" s="493"/>
      <c r="IK9" s="494">
        <f t="shared" si="91"/>
        <v>0</v>
      </c>
      <c r="IL9" s="679">
        <v>91643.96</v>
      </c>
      <c r="IM9" s="496">
        <f t="shared" si="92"/>
        <v>96226.15800000001</v>
      </c>
      <c r="IN9" s="541">
        <v>1.05</v>
      </c>
      <c r="IO9" s="493"/>
      <c r="IP9" s="494">
        <f t="shared" si="93"/>
        <v>0</v>
      </c>
      <c r="IQ9" s="679">
        <v>109606.88</v>
      </c>
      <c r="IR9" s="496">
        <f t="shared" si="94"/>
        <v>115087.22400000002</v>
      </c>
      <c r="IS9" s="541">
        <v>1.05</v>
      </c>
      <c r="IT9" s="493"/>
      <c r="IU9" s="494">
        <f t="shared" si="95"/>
        <v>0</v>
      </c>
      <c r="IV9" s="572">
        <f t="shared" si="96"/>
        <v>350421.94200000004</v>
      </c>
      <c r="IW9" s="538">
        <f t="shared" si="146"/>
        <v>331258.84000000003</v>
      </c>
      <c r="IX9" s="510">
        <f t="shared" si="97"/>
        <v>0</v>
      </c>
      <c r="IY9" s="506">
        <f t="shared" si="147"/>
        <v>0</v>
      </c>
      <c r="IZ9" s="679">
        <v>71385.41</v>
      </c>
      <c r="JA9" s="496">
        <f t="shared" si="98"/>
        <v>74954.680500000002</v>
      </c>
      <c r="JB9" s="541">
        <v>1.05</v>
      </c>
      <c r="JC9" s="493"/>
      <c r="JD9" s="494">
        <f t="shared" si="99"/>
        <v>0</v>
      </c>
      <c r="JE9" s="679">
        <v>87710.8</v>
      </c>
      <c r="JF9" s="496">
        <f t="shared" si="100"/>
        <v>92096.340000000011</v>
      </c>
      <c r="JG9" s="541">
        <v>1.05</v>
      </c>
      <c r="JH9" s="493"/>
      <c r="JI9" s="494">
        <f t="shared" si="101"/>
        <v>0</v>
      </c>
      <c r="JJ9" s="679">
        <v>88555.68</v>
      </c>
      <c r="JK9" s="496">
        <f t="shared" si="102"/>
        <v>92983.463999999993</v>
      </c>
      <c r="JL9" s="541">
        <v>1.05</v>
      </c>
      <c r="JM9" s="493"/>
      <c r="JN9" s="494">
        <f t="shared" si="103"/>
        <v>0</v>
      </c>
      <c r="JO9" s="542">
        <v>103384.36</v>
      </c>
      <c r="JP9" s="496">
        <f t="shared" si="158"/>
        <v>108553.57800000001</v>
      </c>
      <c r="JQ9" s="541">
        <v>1.05</v>
      </c>
      <c r="JR9" s="493"/>
      <c r="JS9" s="494">
        <f t="shared" si="104"/>
        <v>0</v>
      </c>
      <c r="JT9" s="572">
        <f t="shared" si="105"/>
        <v>368588.06250000006</v>
      </c>
      <c r="JU9" s="538">
        <f t="shared" si="148"/>
        <v>351036.25</v>
      </c>
      <c r="JV9" s="511">
        <f t="shared" si="106"/>
        <v>0</v>
      </c>
      <c r="JW9" s="504">
        <f t="shared" si="149"/>
        <v>0</v>
      </c>
      <c r="JX9" s="543">
        <v>115579</v>
      </c>
      <c r="JY9" s="496">
        <f t="shared" si="107"/>
        <v>121357.95000000001</v>
      </c>
      <c r="JZ9" s="541">
        <f>'Base%Sem'!EZ6</f>
        <v>1.05</v>
      </c>
      <c r="KA9" s="493"/>
      <c r="KB9" s="494">
        <f t="shared" si="108"/>
        <v>0</v>
      </c>
      <c r="KC9" s="542">
        <v>157884.99</v>
      </c>
      <c r="KD9" s="496">
        <f t="shared" si="109"/>
        <v>165779.2395</v>
      </c>
      <c r="KE9" s="541">
        <f>'Base%Sem'!FA6</f>
        <v>1.05</v>
      </c>
      <c r="KF9" s="493"/>
      <c r="KG9" s="494">
        <f t="shared" si="110"/>
        <v>0</v>
      </c>
      <c r="KH9" s="542">
        <v>280768.73</v>
      </c>
      <c r="KI9" s="496">
        <f t="shared" si="111"/>
        <v>294807.16649999999</v>
      </c>
      <c r="KJ9" s="541">
        <f>'Base%Sem'!FB6</f>
        <v>1.05</v>
      </c>
      <c r="KK9" s="493"/>
      <c r="KL9" s="494">
        <f t="shared" si="112"/>
        <v>0</v>
      </c>
      <c r="KM9" s="542">
        <v>282238.74</v>
      </c>
      <c r="KN9" s="496">
        <f t="shared" si="113"/>
        <v>296350.67700000003</v>
      </c>
      <c r="KO9" s="541">
        <f>'Base%Sem'!FC6</f>
        <v>1.05</v>
      </c>
      <c r="KP9" s="493"/>
      <c r="KQ9" s="494">
        <f t="shared" si="114"/>
        <v>0</v>
      </c>
      <c r="KR9" s="542">
        <f>'Tabla de Proyecciones'!ABI38</f>
        <v>73823.470741597295</v>
      </c>
      <c r="KS9" s="496">
        <f t="shared" si="150"/>
        <v>77514.644278677166</v>
      </c>
      <c r="KT9" s="541">
        <f>'Base%Sem'!FD6</f>
        <v>1.05</v>
      </c>
      <c r="KU9" s="493"/>
      <c r="KV9" s="494">
        <f t="shared" si="115"/>
        <v>0</v>
      </c>
      <c r="KW9" s="572">
        <f t="shared" si="116"/>
        <v>955809.67727867723</v>
      </c>
      <c r="KX9" s="538">
        <f t="shared" si="151"/>
        <v>910294.9307415972</v>
      </c>
      <c r="KY9" s="510">
        <f t="shared" si="117"/>
        <v>0</v>
      </c>
      <c r="KZ9" s="560">
        <f t="shared" si="152"/>
        <v>0</v>
      </c>
      <c r="LA9" s="588">
        <f t="shared" si="153"/>
        <v>4270137.2007415965</v>
      </c>
      <c r="LB9" s="588">
        <f t="shared" si="154"/>
        <v>4533257.0565786762</v>
      </c>
      <c r="LC9" s="588">
        <f t="shared" si="155"/>
        <v>4533257.0565786762</v>
      </c>
      <c r="LD9" s="586">
        <f t="shared" si="156"/>
        <v>1.0616185952506125</v>
      </c>
      <c r="LE9" s="584">
        <f t="shared" si="118"/>
        <v>4270137.2007415965</v>
      </c>
      <c r="LF9" s="584">
        <f t="shared" si="118"/>
        <v>0</v>
      </c>
      <c r="LG9" s="585">
        <f t="shared" si="119"/>
        <v>-4270137.2007415965</v>
      </c>
      <c r="LH9" s="615">
        <f t="shared" si="157"/>
        <v>0</v>
      </c>
      <c r="LJ9" s="385">
        <v>3741515.4501999994</v>
      </c>
      <c r="LK9" s="385"/>
    </row>
    <row r="10" spans="1:323" outlineLevel="1">
      <c r="A10" s="571"/>
      <c r="B10" s="535" t="s">
        <v>345</v>
      </c>
      <c r="C10" s="681">
        <v>72843.850000000006</v>
      </c>
      <c r="D10" s="542">
        <f t="shared" si="120"/>
        <v>77942.919500000004</v>
      </c>
      <c r="E10" s="541">
        <f>'Base%Sem'!FJ7</f>
        <v>1.07</v>
      </c>
      <c r="F10" s="493"/>
      <c r="G10" s="494">
        <f t="shared" si="121"/>
        <v>0</v>
      </c>
      <c r="H10" s="681">
        <v>74436.05</v>
      </c>
      <c r="I10" s="496">
        <f t="shared" si="0"/>
        <v>79646.573500000013</v>
      </c>
      <c r="J10" s="541">
        <f>'Base%Sem'!FJ7</f>
        <v>1.07</v>
      </c>
      <c r="K10" s="493"/>
      <c r="L10" s="494">
        <f t="shared" si="1"/>
        <v>0</v>
      </c>
      <c r="M10" s="594">
        <v>67335.72</v>
      </c>
      <c r="N10" s="496">
        <f t="shared" si="2"/>
        <v>72049.220400000006</v>
      </c>
      <c r="O10" s="541">
        <f>'Base%Sem'!FJ7</f>
        <v>1.07</v>
      </c>
      <c r="P10" s="493"/>
      <c r="Q10" s="494">
        <f t="shared" si="3"/>
        <v>0</v>
      </c>
      <c r="R10" s="594">
        <v>71162.83</v>
      </c>
      <c r="S10" s="496">
        <f t="shared" si="122"/>
        <v>76144.228100000008</v>
      </c>
      <c r="T10" s="541">
        <f>'Base%Sem'!FJ7</f>
        <v>1.07</v>
      </c>
      <c r="U10" s="493"/>
      <c r="V10" s="494">
        <f t="shared" si="4"/>
        <v>0</v>
      </c>
      <c r="W10" s="542">
        <f t="shared" si="123"/>
        <v>305782.94150000002</v>
      </c>
      <c r="X10" s="542">
        <f t="shared" si="124"/>
        <v>285778.45</v>
      </c>
      <c r="Y10" s="552">
        <f t="shared" si="125"/>
        <v>0</v>
      </c>
      <c r="Z10" s="500">
        <f t="shared" si="126"/>
        <v>0</v>
      </c>
      <c r="AA10" s="681">
        <v>76636.83</v>
      </c>
      <c r="AB10" s="496">
        <f t="shared" si="5"/>
        <v>82001.408100000001</v>
      </c>
      <c r="AC10" s="541">
        <f>'Base%Sem'!FJ7</f>
        <v>1.07</v>
      </c>
      <c r="AD10" s="493"/>
      <c r="AE10" s="494">
        <f t="shared" si="127"/>
        <v>0</v>
      </c>
      <c r="AF10" s="681">
        <v>99561.11</v>
      </c>
      <c r="AG10" s="496">
        <f t="shared" si="6"/>
        <v>106530.38770000001</v>
      </c>
      <c r="AH10" s="541">
        <f>'Base%Sem'!FJ7</f>
        <v>1.07</v>
      </c>
      <c r="AI10" s="493"/>
      <c r="AJ10" s="494">
        <f t="shared" si="7"/>
        <v>0</v>
      </c>
      <c r="AK10" s="681">
        <v>65916.070000000007</v>
      </c>
      <c r="AL10" s="496">
        <f t="shared" si="8"/>
        <v>70530.194900000017</v>
      </c>
      <c r="AM10" s="541">
        <f>'Base%Sem'!FJ7</f>
        <v>1.07</v>
      </c>
      <c r="AN10" s="493"/>
      <c r="AO10" s="494">
        <f t="shared" si="9"/>
        <v>0</v>
      </c>
      <c r="AP10" s="681">
        <v>74308.52</v>
      </c>
      <c r="AQ10" s="496">
        <f t="shared" si="10"/>
        <v>79510.116400000014</v>
      </c>
      <c r="AR10" s="541">
        <f>'Base%Sem'!FJ7</f>
        <v>1.07</v>
      </c>
      <c r="AS10" s="493"/>
      <c r="AT10" s="494">
        <f t="shared" si="11"/>
        <v>0</v>
      </c>
      <c r="AU10" s="496">
        <f t="shared" si="12"/>
        <v>338572.10710000002</v>
      </c>
      <c r="AV10" s="550">
        <f t="shared" si="13"/>
        <v>316422.53000000003</v>
      </c>
      <c r="AW10" s="617">
        <f t="shared" si="128"/>
        <v>0</v>
      </c>
      <c r="AX10" s="513">
        <f t="shared" si="129"/>
        <v>0</v>
      </c>
      <c r="AY10" s="681">
        <v>70561.62</v>
      </c>
      <c r="AZ10" s="496">
        <f t="shared" si="14"/>
        <v>75148.125299999985</v>
      </c>
      <c r="BA10" s="541">
        <f>'Base%Sem'!DM7</f>
        <v>1.0649999999999999</v>
      </c>
      <c r="BB10" s="493"/>
      <c r="BC10" s="494">
        <f t="shared" si="15"/>
        <v>0</v>
      </c>
      <c r="BD10" s="681">
        <v>85335.85</v>
      </c>
      <c r="BE10" s="496">
        <f t="shared" si="16"/>
        <v>90882.680250000005</v>
      </c>
      <c r="BF10" s="541">
        <f>'Base%Sem'!DN7</f>
        <v>1.0649999999999999</v>
      </c>
      <c r="BG10" s="493"/>
      <c r="BH10" s="494">
        <f t="shared" si="17"/>
        <v>0</v>
      </c>
      <c r="BI10" s="681">
        <v>109111.73</v>
      </c>
      <c r="BJ10" s="496">
        <f t="shared" si="18"/>
        <v>116203.99244999999</v>
      </c>
      <c r="BK10" s="541">
        <f>'Base%Sem'!DO7</f>
        <v>1.0649999999999999</v>
      </c>
      <c r="BL10" s="493"/>
      <c r="BM10" s="494">
        <f t="shared" si="19"/>
        <v>0</v>
      </c>
      <c r="BN10" s="681">
        <v>81972.12</v>
      </c>
      <c r="BO10" s="496">
        <f t="shared" si="20"/>
        <v>87300.307799999995</v>
      </c>
      <c r="BP10" s="541">
        <f>'Base%Sem'!DP7</f>
        <v>1.0649999999999999</v>
      </c>
      <c r="BQ10" s="606"/>
      <c r="BR10" s="494">
        <f t="shared" si="21"/>
        <v>0</v>
      </c>
      <c r="BS10" s="681">
        <v>83154.37</v>
      </c>
      <c r="BT10" s="496">
        <f t="shared" si="22"/>
        <v>88559.404049999997</v>
      </c>
      <c r="BU10" s="541">
        <f>'Base%Sem'!DQ7</f>
        <v>1.0649999999999999</v>
      </c>
      <c r="BV10" s="493"/>
      <c r="BW10" s="494">
        <f t="shared" si="23"/>
        <v>0</v>
      </c>
      <c r="BX10" s="572">
        <f t="shared" si="130"/>
        <v>458094.50984999997</v>
      </c>
      <c r="BY10" s="538">
        <f t="shared" si="131"/>
        <v>430135.69</v>
      </c>
      <c r="BZ10" s="511">
        <f t="shared" si="24"/>
        <v>0</v>
      </c>
      <c r="CA10" s="504">
        <f t="shared" si="132"/>
        <v>0</v>
      </c>
      <c r="CB10" s="681">
        <v>86433.66</v>
      </c>
      <c r="CC10" s="496">
        <f t="shared" si="25"/>
        <v>92051.847899999993</v>
      </c>
      <c r="CD10" s="541">
        <f>'Base%Sem'!DR7</f>
        <v>1.0649999999999999</v>
      </c>
      <c r="CE10" s="493"/>
      <c r="CF10" s="494">
        <f t="shared" si="26"/>
        <v>0</v>
      </c>
      <c r="CG10" s="681">
        <v>113559.76</v>
      </c>
      <c r="CH10" s="496">
        <f t="shared" si="27"/>
        <v>120941.14439999999</v>
      </c>
      <c r="CI10" s="541">
        <f>'Base%Sem'!DS7</f>
        <v>1.0649999999999999</v>
      </c>
      <c r="CJ10" s="493"/>
      <c r="CK10" s="494">
        <f t="shared" si="28"/>
        <v>0</v>
      </c>
      <c r="CL10" s="681">
        <v>104936.61</v>
      </c>
      <c r="CM10" s="496">
        <f t="shared" si="29"/>
        <v>111757.48964999999</v>
      </c>
      <c r="CN10" s="541">
        <f>'Base%Sem'!DT7</f>
        <v>1.0649999999999999</v>
      </c>
      <c r="CO10" s="493"/>
      <c r="CP10" s="494">
        <f t="shared" si="30"/>
        <v>0</v>
      </c>
      <c r="CQ10" s="681">
        <v>140182.10999999999</v>
      </c>
      <c r="CR10" s="496">
        <f t="shared" si="31"/>
        <v>149293.94714999996</v>
      </c>
      <c r="CS10" s="541">
        <f>'Base%Sem'!DU7</f>
        <v>1.0649999999999999</v>
      </c>
      <c r="CT10" s="493"/>
      <c r="CU10" s="494">
        <f t="shared" si="32"/>
        <v>0</v>
      </c>
      <c r="CV10" s="572">
        <f t="shared" si="33"/>
        <v>445112.14</v>
      </c>
      <c r="CW10" s="572">
        <f t="shared" si="33"/>
        <v>474044.42909999995</v>
      </c>
      <c r="CX10" s="548">
        <f t="shared" si="133"/>
        <v>445112.13999999996</v>
      </c>
      <c r="CY10" s="547">
        <f t="shared" si="134"/>
        <v>0</v>
      </c>
      <c r="CZ10" s="506">
        <f t="shared" si="135"/>
        <v>0</v>
      </c>
      <c r="DA10" s="681">
        <v>131205.38</v>
      </c>
      <c r="DB10" s="496">
        <f t="shared" si="34"/>
        <v>139733.7297</v>
      </c>
      <c r="DC10" s="541">
        <f>'Base%Sem'!DV7</f>
        <v>1.0649999999999999</v>
      </c>
      <c r="DD10" s="493"/>
      <c r="DE10" s="494">
        <f t="shared" si="35"/>
        <v>0</v>
      </c>
      <c r="DF10" s="681">
        <v>93903.13</v>
      </c>
      <c r="DG10" s="496">
        <f t="shared" si="36"/>
        <v>100006.83345000001</v>
      </c>
      <c r="DH10" s="541">
        <f>'Base%Sem'!DW7</f>
        <v>1.0649999999999999</v>
      </c>
      <c r="DI10" s="493"/>
      <c r="DJ10" s="494">
        <f t="shared" si="37"/>
        <v>0</v>
      </c>
      <c r="DK10" s="681">
        <v>95297.25</v>
      </c>
      <c r="DL10" s="496">
        <f t="shared" si="38"/>
        <v>101491.57124999999</v>
      </c>
      <c r="DM10" s="541">
        <f>'Base%Sem'!DX7</f>
        <v>1.0649999999999999</v>
      </c>
      <c r="DN10" s="493"/>
      <c r="DO10" s="494">
        <f t="shared" si="39"/>
        <v>0</v>
      </c>
      <c r="DP10" s="681">
        <v>99367.45</v>
      </c>
      <c r="DQ10" s="496">
        <f t="shared" si="40"/>
        <v>105826.33424999999</v>
      </c>
      <c r="DR10" s="541">
        <f>'Base%Sem'!DY7</f>
        <v>1.0649999999999999</v>
      </c>
      <c r="DS10" s="493"/>
      <c r="DT10" s="494">
        <f t="shared" si="41"/>
        <v>0</v>
      </c>
      <c r="DU10" s="572">
        <f t="shared" si="42"/>
        <v>447058.46865000005</v>
      </c>
      <c r="DV10" s="548">
        <f t="shared" si="43"/>
        <v>419773.21</v>
      </c>
      <c r="DW10" s="547">
        <f t="shared" si="136"/>
        <v>0</v>
      </c>
      <c r="DX10" s="506">
        <f t="shared" si="137"/>
        <v>0</v>
      </c>
      <c r="DY10" s="681">
        <v>99534.44</v>
      </c>
      <c r="DZ10" s="496">
        <f t="shared" si="44"/>
        <v>106004.1786</v>
      </c>
      <c r="EA10" s="541">
        <f>'Base%Sem'!DZ7</f>
        <v>1.0649999999999999</v>
      </c>
      <c r="EB10" s="540"/>
      <c r="EC10" s="494">
        <f t="shared" si="45"/>
        <v>0</v>
      </c>
      <c r="ED10" s="681">
        <v>115125.05</v>
      </c>
      <c r="EE10" s="496">
        <f t="shared" si="46"/>
        <v>122608.17825</v>
      </c>
      <c r="EF10" s="541">
        <f>'Base%Sem'!EA7</f>
        <v>1.0649999999999999</v>
      </c>
      <c r="EG10" s="493"/>
      <c r="EH10" s="494">
        <f t="shared" si="47"/>
        <v>0</v>
      </c>
      <c r="EI10" s="681">
        <v>94496.39</v>
      </c>
      <c r="EJ10" s="496">
        <f t="shared" si="48"/>
        <v>100638.65535</v>
      </c>
      <c r="EK10" s="541">
        <f>'Base%Sem'!EB7</f>
        <v>1.0649999999999999</v>
      </c>
      <c r="EL10" s="493"/>
      <c r="EM10" s="494">
        <f t="shared" si="49"/>
        <v>0</v>
      </c>
      <c r="EN10" s="681">
        <v>105288.87</v>
      </c>
      <c r="EO10" s="496">
        <f t="shared" si="50"/>
        <v>112132.64654999999</v>
      </c>
      <c r="EP10" s="541">
        <f>'Base%Sem'!EC7</f>
        <v>1.0649999999999999</v>
      </c>
      <c r="EQ10" s="493"/>
      <c r="ER10" s="494">
        <f t="shared" si="51"/>
        <v>0</v>
      </c>
      <c r="ES10" s="681">
        <v>106963.5</v>
      </c>
      <c r="ET10" s="496">
        <f t="shared" si="52"/>
        <v>113916.12749999999</v>
      </c>
      <c r="EU10" s="541">
        <f>'Base%Sem'!ED7</f>
        <v>1.0649999999999999</v>
      </c>
      <c r="EV10" s="493"/>
      <c r="EW10" s="494">
        <f t="shared" si="53"/>
        <v>0</v>
      </c>
      <c r="EX10" s="572">
        <f t="shared" si="54"/>
        <v>521408.25</v>
      </c>
      <c r="EY10" s="572">
        <f t="shared" si="54"/>
        <v>555299.78625</v>
      </c>
      <c r="EZ10" s="538">
        <f t="shared" si="138"/>
        <v>521408.25</v>
      </c>
      <c r="FA10" s="537">
        <f t="shared" si="139"/>
        <v>0</v>
      </c>
      <c r="FB10" s="506">
        <f t="shared" si="140"/>
        <v>0</v>
      </c>
      <c r="FC10" s="681">
        <v>100661.03</v>
      </c>
      <c r="FD10" s="496">
        <f t="shared" si="55"/>
        <v>107707.3021</v>
      </c>
      <c r="FE10" s="541">
        <v>1.07</v>
      </c>
      <c r="FF10" s="493"/>
      <c r="FG10" s="494">
        <f t="shared" si="56"/>
        <v>0</v>
      </c>
      <c r="FH10" s="681">
        <v>90640.56</v>
      </c>
      <c r="FI10" s="496">
        <f t="shared" si="57"/>
        <v>96985.3992</v>
      </c>
      <c r="FJ10" s="541">
        <v>1.07</v>
      </c>
      <c r="FK10" s="493"/>
      <c r="FL10" s="494">
        <f t="shared" si="58"/>
        <v>0</v>
      </c>
      <c r="FM10" s="681">
        <v>78720.160000000003</v>
      </c>
      <c r="FN10" s="496">
        <f t="shared" si="59"/>
        <v>84230.571200000006</v>
      </c>
      <c r="FO10" s="541">
        <v>1.07</v>
      </c>
      <c r="FP10" s="493"/>
      <c r="FQ10" s="494">
        <f t="shared" si="60"/>
        <v>0</v>
      </c>
      <c r="FR10" s="681">
        <v>91113.09</v>
      </c>
      <c r="FS10" s="496">
        <f t="shared" si="61"/>
        <v>97491.006300000008</v>
      </c>
      <c r="FT10" s="541">
        <v>1.07</v>
      </c>
      <c r="FU10" s="493"/>
      <c r="FV10" s="494">
        <f t="shared" si="62"/>
        <v>0</v>
      </c>
      <c r="FW10" s="572">
        <f t="shared" si="63"/>
        <v>386414.27879999997</v>
      </c>
      <c r="FX10" s="614">
        <f t="shared" si="64"/>
        <v>361134.83999999997</v>
      </c>
      <c r="FY10" s="544">
        <f t="shared" si="141"/>
        <v>0</v>
      </c>
      <c r="FZ10" s="504">
        <f t="shared" si="142"/>
        <v>0</v>
      </c>
      <c r="GA10" s="681">
        <v>86751.14</v>
      </c>
      <c r="GB10" s="496">
        <f t="shared" si="65"/>
        <v>92823.719800000006</v>
      </c>
      <c r="GC10" s="541">
        <v>1.07</v>
      </c>
      <c r="GD10" s="493"/>
      <c r="GE10" s="494">
        <f t="shared" si="66"/>
        <v>0</v>
      </c>
      <c r="GF10" s="681">
        <v>87494.63</v>
      </c>
      <c r="GG10" s="496">
        <f t="shared" si="67"/>
        <v>93619.254100000006</v>
      </c>
      <c r="GH10" s="541">
        <v>1.07</v>
      </c>
      <c r="GI10" s="493"/>
      <c r="GJ10" s="494">
        <f t="shared" si="68"/>
        <v>0</v>
      </c>
      <c r="GK10" s="681">
        <v>90075.96</v>
      </c>
      <c r="GL10" s="496">
        <f t="shared" si="69"/>
        <v>96381.277200000011</v>
      </c>
      <c r="GM10" s="541">
        <v>1.07</v>
      </c>
      <c r="GN10" s="493"/>
      <c r="GO10" s="494">
        <f t="shared" si="70"/>
        <v>0</v>
      </c>
      <c r="GP10" s="681">
        <v>96890.43</v>
      </c>
      <c r="GQ10" s="496">
        <f t="shared" si="71"/>
        <v>103672.7601</v>
      </c>
      <c r="GR10" s="541">
        <v>1.07</v>
      </c>
      <c r="GS10" s="493"/>
      <c r="GT10" s="494">
        <f t="shared" si="72"/>
        <v>0</v>
      </c>
      <c r="GU10" s="572">
        <f t="shared" si="73"/>
        <v>386497.01120000007</v>
      </c>
      <c r="GV10" s="614">
        <f t="shared" si="74"/>
        <v>361212.16000000003</v>
      </c>
      <c r="GW10" s="537">
        <f t="shared" si="75"/>
        <v>0</v>
      </c>
      <c r="GX10" s="506">
        <f t="shared" si="143"/>
        <v>0</v>
      </c>
      <c r="GY10" s="681">
        <v>93842.75</v>
      </c>
      <c r="GZ10" s="542">
        <f t="shared" si="76"/>
        <v>100411.74250000001</v>
      </c>
      <c r="HA10" s="541">
        <v>1.07</v>
      </c>
      <c r="HB10" s="493"/>
      <c r="HC10" s="494">
        <f t="shared" si="77"/>
        <v>0</v>
      </c>
      <c r="HD10" s="681">
        <v>102696.17</v>
      </c>
      <c r="HE10" s="496">
        <f t="shared" si="78"/>
        <v>109884.90190000001</v>
      </c>
      <c r="HF10" s="541">
        <v>1.07</v>
      </c>
      <c r="HG10" s="493"/>
      <c r="HH10" s="494">
        <f t="shared" si="79"/>
        <v>0</v>
      </c>
      <c r="HI10" s="681">
        <v>86890.6</v>
      </c>
      <c r="HJ10" s="496">
        <f t="shared" si="80"/>
        <v>92972.94200000001</v>
      </c>
      <c r="HK10" s="541">
        <v>1.07</v>
      </c>
      <c r="HL10" s="493"/>
      <c r="HM10" s="494">
        <f t="shared" si="81"/>
        <v>0</v>
      </c>
      <c r="HN10" s="681">
        <v>79014</v>
      </c>
      <c r="HO10" s="496">
        <f t="shared" si="82"/>
        <v>84544.98000000001</v>
      </c>
      <c r="HP10" s="541">
        <v>1.07</v>
      </c>
      <c r="HQ10" s="493"/>
      <c r="HR10" s="494">
        <f t="shared" si="83"/>
        <v>0</v>
      </c>
      <c r="HS10" s="681">
        <v>85046.16</v>
      </c>
      <c r="HT10" s="496">
        <f t="shared" si="84"/>
        <v>90999.391200000013</v>
      </c>
      <c r="HU10" s="541">
        <v>1.07</v>
      </c>
      <c r="HV10" s="493"/>
      <c r="HW10" s="494">
        <f t="shared" si="85"/>
        <v>0</v>
      </c>
      <c r="HX10" s="572">
        <f t="shared" si="86"/>
        <v>478813.95760000002</v>
      </c>
      <c r="HY10" s="538">
        <f t="shared" si="144"/>
        <v>447489.68000000005</v>
      </c>
      <c r="HZ10" s="511">
        <f t="shared" si="87"/>
        <v>0</v>
      </c>
      <c r="IA10" s="504">
        <f t="shared" si="145"/>
        <v>0</v>
      </c>
      <c r="IB10" s="681">
        <v>92009</v>
      </c>
      <c r="IC10" s="496">
        <f t="shared" si="88"/>
        <v>98449.63</v>
      </c>
      <c r="ID10" s="541">
        <v>1.07</v>
      </c>
      <c r="IE10" s="493"/>
      <c r="IF10" s="494">
        <f t="shared" si="89"/>
        <v>0</v>
      </c>
      <c r="IG10" s="681">
        <v>99875</v>
      </c>
      <c r="IH10" s="496">
        <f t="shared" si="90"/>
        <v>106866.25</v>
      </c>
      <c r="II10" s="541">
        <v>1.07</v>
      </c>
      <c r="IJ10" s="493"/>
      <c r="IK10" s="494">
        <f t="shared" si="91"/>
        <v>0</v>
      </c>
      <c r="IL10" s="679">
        <v>121277.33</v>
      </c>
      <c r="IM10" s="496">
        <f t="shared" si="92"/>
        <v>127341.19650000001</v>
      </c>
      <c r="IN10" s="541">
        <v>1.05</v>
      </c>
      <c r="IO10" s="493"/>
      <c r="IP10" s="494">
        <f t="shared" si="93"/>
        <v>0</v>
      </c>
      <c r="IQ10" s="679">
        <v>174182.53</v>
      </c>
      <c r="IR10" s="496">
        <f t="shared" si="94"/>
        <v>182891.65650000001</v>
      </c>
      <c r="IS10" s="541">
        <v>1.05</v>
      </c>
      <c r="IT10" s="493"/>
      <c r="IU10" s="494">
        <f t="shared" si="95"/>
        <v>0</v>
      </c>
      <c r="IV10" s="572">
        <f t="shared" si="96"/>
        <v>515548.73300000001</v>
      </c>
      <c r="IW10" s="538">
        <f t="shared" si="146"/>
        <v>487343.86</v>
      </c>
      <c r="IX10" s="510">
        <f t="shared" si="97"/>
        <v>0</v>
      </c>
      <c r="IY10" s="506">
        <f t="shared" si="147"/>
        <v>0</v>
      </c>
      <c r="IZ10" s="679">
        <v>85076.2</v>
      </c>
      <c r="JA10" s="496">
        <f t="shared" si="98"/>
        <v>89330.01</v>
      </c>
      <c r="JB10" s="541">
        <v>1.05</v>
      </c>
      <c r="JC10" s="493"/>
      <c r="JD10" s="494">
        <f t="shared" si="99"/>
        <v>0</v>
      </c>
      <c r="JE10" s="679">
        <v>102573.71</v>
      </c>
      <c r="JF10" s="496">
        <f t="shared" si="100"/>
        <v>107702.39550000001</v>
      </c>
      <c r="JG10" s="541">
        <v>1.05</v>
      </c>
      <c r="JH10" s="493"/>
      <c r="JI10" s="494">
        <f t="shared" si="101"/>
        <v>0</v>
      </c>
      <c r="JJ10" s="679">
        <v>129346.61</v>
      </c>
      <c r="JK10" s="496">
        <f t="shared" si="102"/>
        <v>135813.9405</v>
      </c>
      <c r="JL10" s="541">
        <v>1.05</v>
      </c>
      <c r="JM10" s="493"/>
      <c r="JN10" s="494">
        <f t="shared" si="103"/>
        <v>0</v>
      </c>
      <c r="JO10" s="542">
        <v>130673.9</v>
      </c>
      <c r="JP10" s="496">
        <f t="shared" si="158"/>
        <v>137207.595</v>
      </c>
      <c r="JQ10" s="541">
        <v>1.05</v>
      </c>
      <c r="JR10" s="493"/>
      <c r="JS10" s="494">
        <f t="shared" si="104"/>
        <v>0</v>
      </c>
      <c r="JT10" s="572">
        <f t="shared" si="105"/>
        <v>470053.94099999999</v>
      </c>
      <c r="JU10" s="538">
        <f t="shared" si="148"/>
        <v>447670.42000000004</v>
      </c>
      <c r="JV10" s="511">
        <f t="shared" si="106"/>
        <v>0</v>
      </c>
      <c r="JW10" s="504">
        <f t="shared" si="149"/>
        <v>0</v>
      </c>
      <c r="JX10" s="543">
        <v>201745</v>
      </c>
      <c r="JY10" s="496">
        <f t="shared" si="107"/>
        <v>211832.25</v>
      </c>
      <c r="JZ10" s="541">
        <f>'Base%Sem'!EZ7</f>
        <v>1.05</v>
      </c>
      <c r="KA10" s="493"/>
      <c r="KB10" s="494">
        <f t="shared" si="108"/>
        <v>0</v>
      </c>
      <c r="KC10" s="542">
        <v>214479.74</v>
      </c>
      <c r="KD10" s="496">
        <f t="shared" si="109"/>
        <v>225203.72700000001</v>
      </c>
      <c r="KE10" s="541">
        <f>'Base%Sem'!FA7</f>
        <v>1.05</v>
      </c>
      <c r="KF10" s="493"/>
      <c r="KG10" s="494">
        <f t="shared" si="110"/>
        <v>0</v>
      </c>
      <c r="KH10" s="542">
        <v>270114.61</v>
      </c>
      <c r="KI10" s="496">
        <f t="shared" si="111"/>
        <v>283620.34049999999</v>
      </c>
      <c r="KJ10" s="541">
        <f>'Base%Sem'!FB7</f>
        <v>1.05</v>
      </c>
      <c r="KK10" s="493"/>
      <c r="KL10" s="494">
        <f t="shared" si="112"/>
        <v>0</v>
      </c>
      <c r="KM10" s="542">
        <v>286539.14</v>
      </c>
      <c r="KN10" s="496">
        <f t="shared" si="113"/>
        <v>300866.09700000001</v>
      </c>
      <c r="KO10" s="541">
        <f>'Base%Sem'!FC7</f>
        <v>1.05</v>
      </c>
      <c r="KP10" s="493"/>
      <c r="KQ10" s="494">
        <f t="shared" si="114"/>
        <v>0</v>
      </c>
      <c r="KR10" s="542">
        <f>'Tabla de Proyecciones'!ABI39</f>
        <v>77313.096961100295</v>
      </c>
      <c r="KS10" s="496">
        <f t="shared" si="150"/>
        <v>81178.751809155307</v>
      </c>
      <c r="KT10" s="541">
        <f>'Base%Sem'!FD7</f>
        <v>1.05</v>
      </c>
      <c r="KU10" s="493"/>
      <c r="KV10" s="494">
        <f t="shared" si="115"/>
        <v>0</v>
      </c>
      <c r="KW10" s="572">
        <f t="shared" si="116"/>
        <v>1102701.1663091553</v>
      </c>
      <c r="KX10" s="538">
        <f t="shared" si="151"/>
        <v>1050191.5869611003</v>
      </c>
      <c r="KY10" s="510">
        <f t="shared" si="117"/>
        <v>0</v>
      </c>
      <c r="KZ10" s="560">
        <f t="shared" si="152"/>
        <v>0</v>
      </c>
      <c r="LA10" s="588">
        <f t="shared" si="153"/>
        <v>5573672.8169611003</v>
      </c>
      <c r="LB10" s="588">
        <f t="shared" si="154"/>
        <v>5918881.3303591553</v>
      </c>
      <c r="LC10" s="588">
        <f t="shared" si="155"/>
        <v>5918881.3303591553</v>
      </c>
      <c r="LD10" s="586">
        <f t="shared" si="156"/>
        <v>1.0619355539398652</v>
      </c>
      <c r="LE10" s="584">
        <f t="shared" si="118"/>
        <v>5573672.8169611003</v>
      </c>
      <c r="LF10" s="584">
        <f t="shared" si="118"/>
        <v>0</v>
      </c>
      <c r="LG10" s="585">
        <f t="shared" si="119"/>
        <v>-5573672.8169611003</v>
      </c>
      <c r="LH10" s="615">
        <f t="shared" si="157"/>
        <v>0</v>
      </c>
      <c r="LJ10" s="385">
        <v>4528256.6207599994</v>
      </c>
    </row>
    <row r="11" spans="1:323" outlineLevel="1">
      <c r="A11" s="571"/>
      <c r="B11" s="535" t="s">
        <v>346</v>
      </c>
      <c r="C11" s="681">
        <v>61710.49</v>
      </c>
      <c r="D11" s="542">
        <f t="shared" si="120"/>
        <v>66030.224300000002</v>
      </c>
      <c r="E11" s="541">
        <f>'Base%Sem'!FJ8</f>
        <v>1.07</v>
      </c>
      <c r="F11" s="493"/>
      <c r="G11" s="494">
        <f t="shared" si="121"/>
        <v>0</v>
      </c>
      <c r="H11" s="681">
        <v>76491.850000000006</v>
      </c>
      <c r="I11" s="496">
        <f t="shared" si="0"/>
        <v>81846.279500000004</v>
      </c>
      <c r="J11" s="541">
        <f>'Base%Sem'!FJ8</f>
        <v>1.07</v>
      </c>
      <c r="K11" s="493"/>
      <c r="L11" s="494">
        <f t="shared" si="1"/>
        <v>0</v>
      </c>
      <c r="M11" s="594">
        <v>70912.13</v>
      </c>
      <c r="N11" s="496">
        <f t="shared" si="2"/>
        <v>75875.979100000011</v>
      </c>
      <c r="O11" s="541">
        <f>'Base%Sem'!FJ8</f>
        <v>1.07</v>
      </c>
      <c r="P11" s="493"/>
      <c r="Q11" s="494">
        <f t="shared" si="3"/>
        <v>0</v>
      </c>
      <c r="R11" s="594">
        <v>74486.880000000005</v>
      </c>
      <c r="S11" s="496">
        <f t="shared" si="122"/>
        <v>79700.96160000001</v>
      </c>
      <c r="T11" s="541">
        <f>'Base%Sem'!FJ8</f>
        <v>1.07</v>
      </c>
      <c r="U11" s="493"/>
      <c r="V11" s="494">
        <f t="shared" si="4"/>
        <v>0</v>
      </c>
      <c r="W11" s="542">
        <f t="shared" si="123"/>
        <v>303453.44449999998</v>
      </c>
      <c r="X11" s="542">
        <f t="shared" si="124"/>
        <v>283601.34999999998</v>
      </c>
      <c r="Y11" s="552">
        <f t="shared" si="125"/>
        <v>0</v>
      </c>
      <c r="Z11" s="500">
        <f t="shared" si="126"/>
        <v>0</v>
      </c>
      <c r="AA11" s="681">
        <v>71398.009999999995</v>
      </c>
      <c r="AB11" s="496">
        <f t="shared" si="5"/>
        <v>76395.870699999999</v>
      </c>
      <c r="AC11" s="541">
        <f>'Base%Sem'!FJ8</f>
        <v>1.07</v>
      </c>
      <c r="AD11" s="493"/>
      <c r="AE11" s="494">
        <f t="shared" si="127"/>
        <v>0</v>
      </c>
      <c r="AF11" s="681">
        <v>91304.35</v>
      </c>
      <c r="AG11" s="496">
        <f t="shared" si="6"/>
        <v>97695.654500000019</v>
      </c>
      <c r="AH11" s="541">
        <f>'Base%Sem'!FJ8</f>
        <v>1.07</v>
      </c>
      <c r="AI11" s="493"/>
      <c r="AJ11" s="494">
        <f t="shared" si="7"/>
        <v>0</v>
      </c>
      <c r="AK11" s="681">
        <v>63767.34</v>
      </c>
      <c r="AL11" s="496">
        <f t="shared" si="8"/>
        <v>68231.053799999994</v>
      </c>
      <c r="AM11" s="541">
        <f>'Base%Sem'!FJ8</f>
        <v>1.07</v>
      </c>
      <c r="AN11" s="493"/>
      <c r="AO11" s="494">
        <f t="shared" si="9"/>
        <v>0</v>
      </c>
      <c r="AP11" s="681">
        <v>70613.09</v>
      </c>
      <c r="AQ11" s="496">
        <f t="shared" si="10"/>
        <v>75556.006299999994</v>
      </c>
      <c r="AR11" s="541">
        <f>'Base%Sem'!FJ8</f>
        <v>1.07</v>
      </c>
      <c r="AS11" s="493"/>
      <c r="AT11" s="494">
        <f t="shared" si="11"/>
        <v>0</v>
      </c>
      <c r="AU11" s="496">
        <f t="shared" si="12"/>
        <v>317878.58530000004</v>
      </c>
      <c r="AV11" s="550">
        <f t="shared" si="13"/>
        <v>297082.78999999998</v>
      </c>
      <c r="AW11" s="617">
        <f t="shared" si="128"/>
        <v>0</v>
      </c>
      <c r="AX11" s="513">
        <f t="shared" si="129"/>
        <v>0</v>
      </c>
      <c r="AY11" s="681">
        <v>86460.75</v>
      </c>
      <c r="AZ11" s="496">
        <f t="shared" si="14"/>
        <v>92080.698749999996</v>
      </c>
      <c r="BA11" s="541">
        <f>'Base%Sem'!DM8</f>
        <v>1.0649999999999999</v>
      </c>
      <c r="BB11" s="493"/>
      <c r="BC11" s="494">
        <f t="shared" si="15"/>
        <v>0</v>
      </c>
      <c r="BD11" s="681">
        <v>97580.98</v>
      </c>
      <c r="BE11" s="496">
        <f t="shared" si="16"/>
        <v>103923.74369999999</v>
      </c>
      <c r="BF11" s="541">
        <f>'Base%Sem'!DN8</f>
        <v>1.0649999999999999</v>
      </c>
      <c r="BG11" s="493"/>
      <c r="BH11" s="494">
        <f t="shared" si="17"/>
        <v>0</v>
      </c>
      <c r="BI11" s="681">
        <v>90906.57</v>
      </c>
      <c r="BJ11" s="496">
        <f t="shared" si="18"/>
        <v>96815.497050000005</v>
      </c>
      <c r="BK11" s="541">
        <f>'Base%Sem'!DO8</f>
        <v>1.0649999999999999</v>
      </c>
      <c r="BL11" s="493"/>
      <c r="BM11" s="494">
        <f t="shared" si="19"/>
        <v>0</v>
      </c>
      <c r="BN11" s="681">
        <v>84531.26</v>
      </c>
      <c r="BO11" s="496">
        <f t="shared" si="20"/>
        <v>90025.791899999997</v>
      </c>
      <c r="BP11" s="541">
        <f>'Base%Sem'!DP8</f>
        <v>1.0649999999999999</v>
      </c>
      <c r="BQ11" s="606"/>
      <c r="BR11" s="494">
        <f t="shared" si="21"/>
        <v>0</v>
      </c>
      <c r="BS11" s="681">
        <v>85320.15</v>
      </c>
      <c r="BT11" s="496">
        <f t="shared" si="22"/>
        <v>90865.959749999995</v>
      </c>
      <c r="BU11" s="541">
        <f>'Base%Sem'!DQ8</f>
        <v>1.0649999999999999</v>
      </c>
      <c r="BV11" s="493"/>
      <c r="BW11" s="494">
        <f t="shared" si="23"/>
        <v>0</v>
      </c>
      <c r="BX11" s="572">
        <f t="shared" si="130"/>
        <v>473711.69114999997</v>
      </c>
      <c r="BY11" s="538">
        <f t="shared" si="131"/>
        <v>444799.70999999996</v>
      </c>
      <c r="BZ11" s="511">
        <f t="shared" si="24"/>
        <v>0</v>
      </c>
      <c r="CA11" s="504">
        <f t="shared" si="132"/>
        <v>0</v>
      </c>
      <c r="CB11" s="681">
        <v>78983.87</v>
      </c>
      <c r="CC11" s="496">
        <f t="shared" si="25"/>
        <v>84117.821549999993</v>
      </c>
      <c r="CD11" s="541">
        <f>'Base%Sem'!DR8</f>
        <v>1.0649999999999999</v>
      </c>
      <c r="CE11" s="493"/>
      <c r="CF11" s="494">
        <f t="shared" si="26"/>
        <v>0</v>
      </c>
      <c r="CG11" s="681">
        <v>98019.51</v>
      </c>
      <c r="CH11" s="496">
        <f t="shared" si="27"/>
        <v>104390.77814999998</v>
      </c>
      <c r="CI11" s="541">
        <f>'Base%Sem'!DS8</f>
        <v>1.0649999999999999</v>
      </c>
      <c r="CJ11" s="493"/>
      <c r="CK11" s="494">
        <f t="shared" si="28"/>
        <v>0</v>
      </c>
      <c r="CL11" s="681">
        <v>104565.98</v>
      </c>
      <c r="CM11" s="496">
        <f t="shared" si="29"/>
        <v>111362.76869999999</v>
      </c>
      <c r="CN11" s="541">
        <f>'Base%Sem'!DT8</f>
        <v>1.0649999999999999</v>
      </c>
      <c r="CO11" s="493"/>
      <c r="CP11" s="494">
        <f t="shared" si="30"/>
        <v>0</v>
      </c>
      <c r="CQ11" s="681">
        <v>142885.71</v>
      </c>
      <c r="CR11" s="496">
        <f t="shared" si="31"/>
        <v>152173.28115</v>
      </c>
      <c r="CS11" s="541">
        <f>'Base%Sem'!DU8</f>
        <v>1.0649999999999999</v>
      </c>
      <c r="CT11" s="493"/>
      <c r="CU11" s="494">
        <f t="shared" si="32"/>
        <v>0</v>
      </c>
      <c r="CV11" s="572">
        <f t="shared" si="33"/>
        <v>424455.07</v>
      </c>
      <c r="CW11" s="572">
        <f t="shared" si="33"/>
        <v>452044.64954999991</v>
      </c>
      <c r="CX11" s="548">
        <f t="shared" si="133"/>
        <v>424455.06999999995</v>
      </c>
      <c r="CY11" s="547">
        <f t="shared" si="134"/>
        <v>0</v>
      </c>
      <c r="CZ11" s="506">
        <f t="shared" si="135"/>
        <v>0</v>
      </c>
      <c r="DA11" s="681">
        <v>138416.57</v>
      </c>
      <c r="DB11" s="496">
        <f t="shared" si="34"/>
        <v>147413.64705</v>
      </c>
      <c r="DC11" s="541">
        <f>'Base%Sem'!DV8</f>
        <v>1.0649999999999999</v>
      </c>
      <c r="DD11" s="493"/>
      <c r="DE11" s="494">
        <f t="shared" si="35"/>
        <v>0</v>
      </c>
      <c r="DF11" s="681">
        <v>100589.3</v>
      </c>
      <c r="DG11" s="496">
        <f t="shared" si="36"/>
        <v>107127.6045</v>
      </c>
      <c r="DH11" s="541">
        <f>'Base%Sem'!DW8</f>
        <v>1.0649999999999999</v>
      </c>
      <c r="DI11" s="493"/>
      <c r="DJ11" s="494">
        <f t="shared" si="37"/>
        <v>0</v>
      </c>
      <c r="DK11" s="681">
        <v>95034.59</v>
      </c>
      <c r="DL11" s="496">
        <f t="shared" si="38"/>
        <v>101211.83834999999</v>
      </c>
      <c r="DM11" s="541">
        <f>'Base%Sem'!DX8</f>
        <v>1.0649999999999999</v>
      </c>
      <c r="DN11" s="493"/>
      <c r="DO11" s="494">
        <f t="shared" si="39"/>
        <v>0</v>
      </c>
      <c r="DP11" s="681">
        <v>99988.99</v>
      </c>
      <c r="DQ11" s="496">
        <f t="shared" si="40"/>
        <v>106488.27435000001</v>
      </c>
      <c r="DR11" s="541">
        <f>'Base%Sem'!DY8</f>
        <v>1.0649999999999999</v>
      </c>
      <c r="DS11" s="493"/>
      <c r="DT11" s="494">
        <f t="shared" si="41"/>
        <v>0</v>
      </c>
      <c r="DU11" s="572">
        <f t="shared" si="42"/>
        <v>462241.36424999998</v>
      </c>
      <c r="DV11" s="548">
        <f t="shared" si="43"/>
        <v>434029.44999999995</v>
      </c>
      <c r="DW11" s="547">
        <f t="shared" si="136"/>
        <v>0</v>
      </c>
      <c r="DX11" s="506">
        <f t="shared" si="137"/>
        <v>0</v>
      </c>
      <c r="DY11" s="681">
        <v>105064.55</v>
      </c>
      <c r="DZ11" s="496">
        <f t="shared" si="44"/>
        <v>111893.74575</v>
      </c>
      <c r="EA11" s="541">
        <f>'Base%Sem'!DZ8</f>
        <v>1.0649999999999999</v>
      </c>
      <c r="EB11" s="540"/>
      <c r="EC11" s="494">
        <f t="shared" si="45"/>
        <v>0</v>
      </c>
      <c r="ED11" s="681">
        <v>106165.57</v>
      </c>
      <c r="EE11" s="496">
        <f t="shared" si="46"/>
        <v>113066.33205</v>
      </c>
      <c r="EF11" s="541">
        <f>'Base%Sem'!EA8</f>
        <v>1.0649999999999999</v>
      </c>
      <c r="EG11" s="493"/>
      <c r="EH11" s="494">
        <f t="shared" si="47"/>
        <v>0</v>
      </c>
      <c r="EI11" s="681">
        <v>105444.68</v>
      </c>
      <c r="EJ11" s="496">
        <f t="shared" si="48"/>
        <v>112298.58419999998</v>
      </c>
      <c r="EK11" s="541">
        <f>'Base%Sem'!EB8</f>
        <v>1.0649999999999999</v>
      </c>
      <c r="EL11" s="493"/>
      <c r="EM11" s="494">
        <f t="shared" si="49"/>
        <v>0</v>
      </c>
      <c r="EN11" s="681">
        <v>108407.38</v>
      </c>
      <c r="EO11" s="496">
        <f t="shared" si="50"/>
        <v>115453.8597</v>
      </c>
      <c r="EP11" s="541">
        <f>'Base%Sem'!EC8</f>
        <v>1.0649999999999999</v>
      </c>
      <c r="EQ11" s="493"/>
      <c r="ER11" s="494">
        <f t="shared" si="51"/>
        <v>0</v>
      </c>
      <c r="ES11" s="681">
        <v>123205.96</v>
      </c>
      <c r="ET11" s="496">
        <f t="shared" si="52"/>
        <v>131214.3474</v>
      </c>
      <c r="EU11" s="541">
        <f>'Base%Sem'!ED8</f>
        <v>1.0649999999999999</v>
      </c>
      <c r="EV11" s="493"/>
      <c r="EW11" s="494">
        <f t="shared" si="53"/>
        <v>0</v>
      </c>
      <c r="EX11" s="572">
        <f t="shared" si="54"/>
        <v>548288.14</v>
      </c>
      <c r="EY11" s="572">
        <f t="shared" si="54"/>
        <v>583926.86910000001</v>
      </c>
      <c r="EZ11" s="538">
        <f t="shared" si="138"/>
        <v>548288.14</v>
      </c>
      <c r="FA11" s="537">
        <f t="shared" si="139"/>
        <v>0</v>
      </c>
      <c r="FB11" s="506">
        <f t="shared" si="140"/>
        <v>0</v>
      </c>
      <c r="FC11" s="681">
        <v>126693.83</v>
      </c>
      <c r="FD11" s="496">
        <f t="shared" si="55"/>
        <v>135562.39810000002</v>
      </c>
      <c r="FE11" s="541">
        <v>1.07</v>
      </c>
      <c r="FF11" s="493"/>
      <c r="FG11" s="494">
        <f t="shared" si="56"/>
        <v>0</v>
      </c>
      <c r="FH11" s="681">
        <v>112367.12</v>
      </c>
      <c r="FI11" s="496">
        <f t="shared" si="57"/>
        <v>120232.8184</v>
      </c>
      <c r="FJ11" s="541">
        <v>1.07</v>
      </c>
      <c r="FK11" s="493"/>
      <c r="FL11" s="494">
        <f t="shared" si="58"/>
        <v>0</v>
      </c>
      <c r="FM11" s="681">
        <v>93053.61</v>
      </c>
      <c r="FN11" s="496">
        <f t="shared" si="59"/>
        <v>99567.362700000012</v>
      </c>
      <c r="FO11" s="541">
        <v>1.07</v>
      </c>
      <c r="FP11" s="493"/>
      <c r="FQ11" s="494">
        <f t="shared" si="60"/>
        <v>0</v>
      </c>
      <c r="FR11" s="681">
        <v>94449.87</v>
      </c>
      <c r="FS11" s="496">
        <f t="shared" si="61"/>
        <v>101061.3609</v>
      </c>
      <c r="FT11" s="541">
        <v>1.07</v>
      </c>
      <c r="FU11" s="493"/>
      <c r="FV11" s="494">
        <f t="shared" si="62"/>
        <v>0</v>
      </c>
      <c r="FW11" s="572">
        <f t="shared" si="63"/>
        <v>456423.94010000001</v>
      </c>
      <c r="FX11" s="614">
        <f t="shared" si="64"/>
        <v>426564.43</v>
      </c>
      <c r="FY11" s="544">
        <f t="shared" si="141"/>
        <v>0</v>
      </c>
      <c r="FZ11" s="504">
        <f t="shared" si="142"/>
        <v>0</v>
      </c>
      <c r="GA11" s="681">
        <v>93173.63</v>
      </c>
      <c r="GB11" s="496">
        <f t="shared" si="65"/>
        <v>99695.784100000004</v>
      </c>
      <c r="GC11" s="541">
        <v>1.07</v>
      </c>
      <c r="GD11" s="493"/>
      <c r="GE11" s="494">
        <f t="shared" si="66"/>
        <v>0</v>
      </c>
      <c r="GF11" s="681">
        <v>84398.57</v>
      </c>
      <c r="GG11" s="496">
        <f t="shared" si="67"/>
        <v>90306.469900000011</v>
      </c>
      <c r="GH11" s="541">
        <v>1.07</v>
      </c>
      <c r="GI11" s="493"/>
      <c r="GJ11" s="494">
        <f t="shared" si="68"/>
        <v>0</v>
      </c>
      <c r="GK11" s="681">
        <v>99737.68</v>
      </c>
      <c r="GL11" s="496">
        <f t="shared" si="69"/>
        <v>106719.31759999999</v>
      </c>
      <c r="GM11" s="541">
        <v>1.07</v>
      </c>
      <c r="GN11" s="493"/>
      <c r="GO11" s="494">
        <f t="shared" si="70"/>
        <v>0</v>
      </c>
      <c r="GP11" s="681">
        <v>96167.37</v>
      </c>
      <c r="GQ11" s="496">
        <f t="shared" si="71"/>
        <v>102899.08590000001</v>
      </c>
      <c r="GR11" s="541">
        <v>1.07</v>
      </c>
      <c r="GS11" s="493"/>
      <c r="GT11" s="494">
        <f t="shared" si="72"/>
        <v>0</v>
      </c>
      <c r="GU11" s="572">
        <f t="shared" si="73"/>
        <v>399620.65750000003</v>
      </c>
      <c r="GV11" s="614">
        <f t="shared" si="74"/>
        <v>373477.25</v>
      </c>
      <c r="GW11" s="537">
        <f t="shared" si="75"/>
        <v>0</v>
      </c>
      <c r="GX11" s="506">
        <f t="shared" si="143"/>
        <v>0</v>
      </c>
      <c r="GY11" s="681">
        <v>87475.78</v>
      </c>
      <c r="GZ11" s="542">
        <f t="shared" si="76"/>
        <v>93599.084600000002</v>
      </c>
      <c r="HA11" s="541">
        <v>1.07</v>
      </c>
      <c r="HB11" s="493"/>
      <c r="HC11" s="494">
        <f t="shared" si="77"/>
        <v>0</v>
      </c>
      <c r="HD11" s="681">
        <v>108956.88</v>
      </c>
      <c r="HE11" s="496">
        <f t="shared" si="78"/>
        <v>116583.86160000002</v>
      </c>
      <c r="HF11" s="541">
        <v>1.07</v>
      </c>
      <c r="HG11" s="493"/>
      <c r="HH11" s="494">
        <f t="shared" si="79"/>
        <v>0</v>
      </c>
      <c r="HI11" s="681">
        <v>77421.66</v>
      </c>
      <c r="HJ11" s="496">
        <f t="shared" si="80"/>
        <v>82841.176200000002</v>
      </c>
      <c r="HK11" s="541">
        <v>1.07</v>
      </c>
      <c r="HL11" s="493"/>
      <c r="HM11" s="494">
        <f t="shared" si="81"/>
        <v>0</v>
      </c>
      <c r="HN11" s="681">
        <v>88214</v>
      </c>
      <c r="HO11" s="496">
        <f t="shared" si="82"/>
        <v>94388.98000000001</v>
      </c>
      <c r="HP11" s="541">
        <v>1.07</v>
      </c>
      <c r="HQ11" s="493"/>
      <c r="HR11" s="494">
        <f t="shared" si="83"/>
        <v>0</v>
      </c>
      <c r="HS11" s="681">
        <v>97154.46</v>
      </c>
      <c r="HT11" s="496">
        <f t="shared" si="84"/>
        <v>103955.27220000001</v>
      </c>
      <c r="HU11" s="541">
        <v>1.07</v>
      </c>
      <c r="HV11" s="493"/>
      <c r="HW11" s="494">
        <f t="shared" si="85"/>
        <v>0</v>
      </c>
      <c r="HX11" s="572">
        <f t="shared" si="86"/>
        <v>491368.37460000004</v>
      </c>
      <c r="HY11" s="538">
        <f t="shared" si="144"/>
        <v>459222.78</v>
      </c>
      <c r="HZ11" s="511">
        <f t="shared" si="87"/>
        <v>0</v>
      </c>
      <c r="IA11" s="504">
        <f t="shared" si="145"/>
        <v>0</v>
      </c>
      <c r="IB11" s="681">
        <v>101299</v>
      </c>
      <c r="IC11" s="496">
        <f t="shared" si="88"/>
        <v>108389.93000000001</v>
      </c>
      <c r="ID11" s="541">
        <v>1.07</v>
      </c>
      <c r="IE11" s="493"/>
      <c r="IF11" s="494">
        <f t="shared" si="89"/>
        <v>0</v>
      </c>
      <c r="IG11" s="681">
        <v>113982</v>
      </c>
      <c r="IH11" s="496">
        <f t="shared" si="90"/>
        <v>121960.74</v>
      </c>
      <c r="II11" s="541">
        <v>1.07</v>
      </c>
      <c r="IJ11" s="493"/>
      <c r="IK11" s="494">
        <f t="shared" si="91"/>
        <v>0</v>
      </c>
      <c r="IL11" s="679">
        <v>142268.35</v>
      </c>
      <c r="IM11" s="496">
        <f t="shared" si="92"/>
        <v>149381.76750000002</v>
      </c>
      <c r="IN11" s="541">
        <v>1.05</v>
      </c>
      <c r="IO11" s="493"/>
      <c r="IP11" s="494">
        <f t="shared" si="93"/>
        <v>0</v>
      </c>
      <c r="IQ11" s="679">
        <v>175424.87</v>
      </c>
      <c r="IR11" s="496">
        <f t="shared" si="94"/>
        <v>184196.11350000001</v>
      </c>
      <c r="IS11" s="541">
        <v>1.05</v>
      </c>
      <c r="IT11" s="493"/>
      <c r="IU11" s="494">
        <f t="shared" si="95"/>
        <v>0</v>
      </c>
      <c r="IV11" s="572">
        <f t="shared" si="96"/>
        <v>563928.55100000009</v>
      </c>
      <c r="IW11" s="538">
        <f t="shared" si="146"/>
        <v>532974.22</v>
      </c>
      <c r="IX11" s="510">
        <f t="shared" si="97"/>
        <v>0</v>
      </c>
      <c r="IY11" s="506">
        <f t="shared" si="147"/>
        <v>0</v>
      </c>
      <c r="IZ11" s="679">
        <v>89341.81</v>
      </c>
      <c r="JA11" s="496">
        <f t="shared" si="98"/>
        <v>93808.900500000003</v>
      </c>
      <c r="JB11" s="541">
        <v>1.05</v>
      </c>
      <c r="JC11" s="493"/>
      <c r="JD11" s="494">
        <f t="shared" si="99"/>
        <v>0</v>
      </c>
      <c r="JE11" s="679">
        <v>104429.53</v>
      </c>
      <c r="JF11" s="496">
        <f t="shared" si="100"/>
        <v>109651.0065</v>
      </c>
      <c r="JG11" s="541">
        <v>1.05</v>
      </c>
      <c r="JH11" s="493"/>
      <c r="JI11" s="494">
        <f t="shared" si="101"/>
        <v>0</v>
      </c>
      <c r="JJ11" s="679">
        <v>122188.91</v>
      </c>
      <c r="JK11" s="496">
        <f t="shared" si="102"/>
        <v>128298.35550000001</v>
      </c>
      <c r="JL11" s="541">
        <v>1.05</v>
      </c>
      <c r="JM11" s="493"/>
      <c r="JN11" s="494">
        <f t="shared" si="103"/>
        <v>0</v>
      </c>
      <c r="JO11" s="542">
        <v>152864.68</v>
      </c>
      <c r="JP11" s="496">
        <f t="shared" si="158"/>
        <v>160507.91399999999</v>
      </c>
      <c r="JQ11" s="541">
        <v>1.05</v>
      </c>
      <c r="JR11" s="493"/>
      <c r="JS11" s="494">
        <f t="shared" si="104"/>
        <v>0</v>
      </c>
      <c r="JT11" s="572">
        <f t="shared" si="105"/>
        <v>492266.1765</v>
      </c>
      <c r="JU11" s="538">
        <f t="shared" si="148"/>
        <v>468824.93</v>
      </c>
      <c r="JV11" s="511">
        <f t="shared" si="106"/>
        <v>0</v>
      </c>
      <c r="JW11" s="504">
        <f t="shared" si="149"/>
        <v>0</v>
      </c>
      <c r="JX11" s="543">
        <v>252298</v>
      </c>
      <c r="JY11" s="496">
        <f t="shared" si="107"/>
        <v>264912.90000000002</v>
      </c>
      <c r="JZ11" s="541">
        <f>'Base%Sem'!EZ8</f>
        <v>1.05</v>
      </c>
      <c r="KA11" s="493"/>
      <c r="KB11" s="494">
        <f t="shared" si="108"/>
        <v>0</v>
      </c>
      <c r="KC11" s="542">
        <v>281238.15999999997</v>
      </c>
      <c r="KD11" s="496">
        <f t="shared" si="109"/>
        <v>295300.06799999997</v>
      </c>
      <c r="KE11" s="541">
        <f>'Base%Sem'!FA8</f>
        <v>1.05</v>
      </c>
      <c r="KF11" s="493"/>
      <c r="KG11" s="494">
        <f t="shared" si="110"/>
        <v>0</v>
      </c>
      <c r="KH11" s="542">
        <v>406443.11</v>
      </c>
      <c r="KI11" s="496">
        <f t="shared" si="111"/>
        <v>426765.26549999998</v>
      </c>
      <c r="KJ11" s="541">
        <f>'Base%Sem'!FB8</f>
        <v>1.05</v>
      </c>
      <c r="KK11" s="493"/>
      <c r="KL11" s="494">
        <f t="shared" si="112"/>
        <v>0</v>
      </c>
      <c r="KM11" s="542">
        <v>297941.78999999998</v>
      </c>
      <c r="KN11" s="496">
        <f t="shared" si="113"/>
        <v>312838.87949999998</v>
      </c>
      <c r="KO11" s="541">
        <f>'Base%Sem'!FC8</f>
        <v>1.05</v>
      </c>
      <c r="KP11" s="493"/>
      <c r="KQ11" s="494">
        <f t="shared" si="114"/>
        <v>0</v>
      </c>
      <c r="KR11" s="542">
        <f>'Tabla de Proyecciones'!ABI40</f>
        <v>83922.947435460926</v>
      </c>
      <c r="KS11" s="496">
        <f t="shared" si="150"/>
        <v>88119.094807233982</v>
      </c>
      <c r="KT11" s="541">
        <f>'Base%Sem'!FD8</f>
        <v>1.05</v>
      </c>
      <c r="KU11" s="493"/>
      <c r="KV11" s="494">
        <f t="shared" si="115"/>
        <v>0</v>
      </c>
      <c r="KW11" s="572">
        <f t="shared" si="116"/>
        <v>1387936.207807234</v>
      </c>
      <c r="KX11" s="538">
        <f t="shared" si="151"/>
        <v>1321844.0074354608</v>
      </c>
      <c r="KY11" s="510">
        <f t="shared" si="117"/>
        <v>0</v>
      </c>
      <c r="KZ11" s="560">
        <f t="shared" si="152"/>
        <v>0</v>
      </c>
      <c r="LA11" s="588">
        <f>X11+AV11+BY11+CX11+DV11+EZ11+FX11+GV11+HY11+IW11+JU11+KX11</f>
        <v>6015164.1274354598</v>
      </c>
      <c r="LB11" s="588">
        <f t="shared" si="154"/>
        <v>6384800.5113572348</v>
      </c>
      <c r="LC11" s="588">
        <f t="shared" si="155"/>
        <v>6384800.5113572348</v>
      </c>
      <c r="LD11" s="586">
        <f t="shared" si="156"/>
        <v>1.0614507561374502</v>
      </c>
      <c r="LE11" s="584">
        <f t="shared" si="118"/>
        <v>6015164.1274354598</v>
      </c>
      <c r="LF11" s="584">
        <f t="shared" si="118"/>
        <v>0</v>
      </c>
      <c r="LG11" s="585">
        <f t="shared" si="119"/>
        <v>-6015164.1274354598</v>
      </c>
      <c r="LH11" s="615">
        <f t="shared" si="157"/>
        <v>0</v>
      </c>
      <c r="LJ11" s="385">
        <v>6096414.3093500007</v>
      </c>
      <c r="LK11" s="385"/>
    </row>
    <row r="12" spans="1:323" outlineLevel="1">
      <c r="A12" s="571"/>
      <c r="B12" s="535" t="s">
        <v>347</v>
      </c>
      <c r="C12" s="681">
        <v>104642.68</v>
      </c>
      <c r="D12" s="542">
        <f t="shared" si="120"/>
        <v>111967.6676</v>
      </c>
      <c r="E12" s="541">
        <f>'Base%Sem'!FJ9</f>
        <v>1.07</v>
      </c>
      <c r="F12" s="493"/>
      <c r="G12" s="494">
        <f t="shared" si="121"/>
        <v>0</v>
      </c>
      <c r="H12" s="681">
        <v>99443.59</v>
      </c>
      <c r="I12" s="496">
        <f t="shared" si="0"/>
        <v>106404.6413</v>
      </c>
      <c r="J12" s="541">
        <f>'Base%Sem'!FJ9</f>
        <v>1.07</v>
      </c>
      <c r="K12" s="493"/>
      <c r="L12" s="494">
        <f t="shared" si="1"/>
        <v>0</v>
      </c>
      <c r="M12" s="594">
        <v>104082.74</v>
      </c>
      <c r="N12" s="496">
        <f>M12*O12</f>
        <v>111368.53180000001</v>
      </c>
      <c r="O12" s="541">
        <f>'Base%Sem'!FJ9</f>
        <v>1.07</v>
      </c>
      <c r="P12" s="493"/>
      <c r="Q12" s="494">
        <f t="shared" si="3"/>
        <v>0</v>
      </c>
      <c r="R12" s="594">
        <v>105773.45</v>
      </c>
      <c r="S12" s="496">
        <f t="shared" si="122"/>
        <v>113177.59150000001</v>
      </c>
      <c r="T12" s="541">
        <f>'Base%Sem'!FJ9</f>
        <v>1.07</v>
      </c>
      <c r="U12" s="493"/>
      <c r="V12" s="494">
        <f t="shared" si="4"/>
        <v>0</v>
      </c>
      <c r="W12" s="542">
        <f t="shared" si="123"/>
        <v>442918.43220000004</v>
      </c>
      <c r="X12" s="542">
        <f t="shared" si="124"/>
        <v>413942.46</v>
      </c>
      <c r="Y12" s="552">
        <f t="shared" si="125"/>
        <v>0</v>
      </c>
      <c r="Z12" s="500">
        <f t="shared" si="126"/>
        <v>0</v>
      </c>
      <c r="AA12" s="681">
        <v>121968.93</v>
      </c>
      <c r="AB12" s="496">
        <f t="shared" si="5"/>
        <v>130506.75509999999</v>
      </c>
      <c r="AC12" s="541">
        <f>'Base%Sem'!FJ9</f>
        <v>1.07</v>
      </c>
      <c r="AD12" s="493"/>
      <c r="AE12" s="494">
        <f t="shared" si="127"/>
        <v>0</v>
      </c>
      <c r="AF12" s="681">
        <v>161292.4</v>
      </c>
      <c r="AG12" s="496">
        <f t="shared" si="6"/>
        <v>172582.86800000002</v>
      </c>
      <c r="AH12" s="541">
        <f>'Base%Sem'!FJ9</f>
        <v>1.07</v>
      </c>
      <c r="AI12" s="493"/>
      <c r="AJ12" s="494">
        <f t="shared" si="7"/>
        <v>0</v>
      </c>
      <c r="AK12" s="681">
        <v>109482.62</v>
      </c>
      <c r="AL12" s="496">
        <f t="shared" si="8"/>
        <v>117146.4034</v>
      </c>
      <c r="AM12" s="541">
        <f>'Base%Sem'!FJ9</f>
        <v>1.07</v>
      </c>
      <c r="AN12" s="493"/>
      <c r="AO12" s="494">
        <f t="shared" si="9"/>
        <v>0</v>
      </c>
      <c r="AP12" s="681">
        <v>109668.74</v>
      </c>
      <c r="AQ12" s="496">
        <f t="shared" si="10"/>
        <v>117345.55180000002</v>
      </c>
      <c r="AR12" s="541">
        <f>'Base%Sem'!FJ9</f>
        <v>1.07</v>
      </c>
      <c r="AS12" s="493"/>
      <c r="AT12" s="494">
        <f t="shared" si="11"/>
        <v>0</v>
      </c>
      <c r="AU12" s="496">
        <f t="shared" si="12"/>
        <v>537581.57830000005</v>
      </c>
      <c r="AV12" s="550">
        <f t="shared" si="13"/>
        <v>502412.68999999994</v>
      </c>
      <c r="AW12" s="617">
        <f t="shared" si="128"/>
        <v>0</v>
      </c>
      <c r="AX12" s="513">
        <f>IFERROR(AW12/#REF!,0)</f>
        <v>0</v>
      </c>
      <c r="AY12" s="681">
        <v>118467.23</v>
      </c>
      <c r="AZ12" s="496">
        <f t="shared" si="14"/>
        <v>126167.59994999999</v>
      </c>
      <c r="BA12" s="541">
        <f>'Base%Sem'!DM9</f>
        <v>1.0649999999999999</v>
      </c>
      <c r="BB12" s="493"/>
      <c r="BC12" s="494">
        <f t="shared" si="15"/>
        <v>0</v>
      </c>
      <c r="BD12" s="681">
        <v>117429.14</v>
      </c>
      <c r="BE12" s="496">
        <f t="shared" si="16"/>
        <v>125062.03409999999</v>
      </c>
      <c r="BF12" s="541">
        <f>'Base%Sem'!DN9</f>
        <v>1.0649999999999999</v>
      </c>
      <c r="BG12" s="493"/>
      <c r="BH12" s="494">
        <f t="shared" si="17"/>
        <v>0</v>
      </c>
      <c r="BI12" s="681">
        <v>127639.94</v>
      </c>
      <c r="BJ12" s="496">
        <f t="shared" si="18"/>
        <v>135936.5361</v>
      </c>
      <c r="BK12" s="541">
        <f>'Base%Sem'!DO9</f>
        <v>1.0649999999999999</v>
      </c>
      <c r="BL12" s="493"/>
      <c r="BM12" s="494">
        <f t="shared" si="19"/>
        <v>0</v>
      </c>
      <c r="BN12" s="681">
        <v>124397.89</v>
      </c>
      <c r="BO12" s="496">
        <f t="shared" si="20"/>
        <v>132483.75284999999</v>
      </c>
      <c r="BP12" s="541">
        <f>'Base%Sem'!DP9</f>
        <v>1.0649999999999999</v>
      </c>
      <c r="BQ12" s="606"/>
      <c r="BR12" s="494">
        <f t="shared" si="21"/>
        <v>0</v>
      </c>
      <c r="BS12" s="681">
        <v>118142.23</v>
      </c>
      <c r="BT12" s="496">
        <f t="shared" si="22"/>
        <v>125821.47494999999</v>
      </c>
      <c r="BU12" s="541">
        <f>'Base%Sem'!DQ9</f>
        <v>1.0649999999999999</v>
      </c>
      <c r="BV12" s="493"/>
      <c r="BW12" s="494">
        <f t="shared" si="23"/>
        <v>0</v>
      </c>
      <c r="BX12" s="572">
        <f t="shared" si="130"/>
        <v>645471.39795000001</v>
      </c>
      <c r="BY12" s="538">
        <f t="shared" si="131"/>
        <v>606076.43000000005</v>
      </c>
      <c r="BZ12" s="511">
        <f t="shared" si="24"/>
        <v>0</v>
      </c>
      <c r="CA12" s="504">
        <f t="shared" si="132"/>
        <v>0</v>
      </c>
      <c r="CB12" s="681">
        <v>110366.59</v>
      </c>
      <c r="CC12" s="496">
        <f t="shared" si="25"/>
        <v>117540.41834999999</v>
      </c>
      <c r="CD12" s="541">
        <f>'Base%Sem'!DR9</f>
        <v>1.0649999999999999</v>
      </c>
      <c r="CE12" s="493"/>
      <c r="CF12" s="494">
        <f t="shared" si="26"/>
        <v>0</v>
      </c>
      <c r="CG12" s="681">
        <v>124935.72</v>
      </c>
      <c r="CH12" s="496">
        <f t="shared" si="27"/>
        <v>133056.54180000001</v>
      </c>
      <c r="CI12" s="541">
        <f>'Base%Sem'!DS9</f>
        <v>1.0649999999999999</v>
      </c>
      <c r="CJ12" s="493"/>
      <c r="CK12" s="494">
        <f t="shared" si="28"/>
        <v>0</v>
      </c>
      <c r="CL12" s="681">
        <v>132398.32</v>
      </c>
      <c r="CM12" s="496">
        <f t="shared" si="29"/>
        <v>141004.2108</v>
      </c>
      <c r="CN12" s="541">
        <f>'Base%Sem'!DT9</f>
        <v>1.0649999999999999</v>
      </c>
      <c r="CO12" s="493"/>
      <c r="CP12" s="494">
        <f t="shared" si="30"/>
        <v>0</v>
      </c>
      <c r="CQ12" s="681">
        <v>182219.47</v>
      </c>
      <c r="CR12" s="496">
        <f t="shared" si="31"/>
        <v>194063.73554999998</v>
      </c>
      <c r="CS12" s="541">
        <f>'Base%Sem'!DU9</f>
        <v>1.0649999999999999</v>
      </c>
      <c r="CT12" s="493"/>
      <c r="CU12" s="494">
        <f t="shared" si="32"/>
        <v>0</v>
      </c>
      <c r="CV12" s="572">
        <f t="shared" si="33"/>
        <v>549920.1</v>
      </c>
      <c r="CW12" s="572">
        <f t="shared" si="33"/>
        <v>585664.90650000004</v>
      </c>
      <c r="CX12" s="548">
        <f t="shared" si="133"/>
        <v>549920.1</v>
      </c>
      <c r="CY12" s="547">
        <f t="shared" si="134"/>
        <v>0</v>
      </c>
      <c r="CZ12" s="506">
        <f t="shared" si="135"/>
        <v>0</v>
      </c>
      <c r="DA12" s="681">
        <v>190132.05</v>
      </c>
      <c r="DB12" s="496">
        <f t="shared" si="34"/>
        <v>202490.63324999998</v>
      </c>
      <c r="DC12" s="541">
        <f>'Base%Sem'!DV9</f>
        <v>1.0649999999999999</v>
      </c>
      <c r="DD12" s="493"/>
      <c r="DE12" s="494">
        <f t="shared" si="35"/>
        <v>0</v>
      </c>
      <c r="DF12" s="681">
        <v>140663.70000000001</v>
      </c>
      <c r="DG12" s="496">
        <f t="shared" si="36"/>
        <v>149806.84049999999</v>
      </c>
      <c r="DH12" s="541">
        <f>'Base%Sem'!DW9</f>
        <v>1.0649999999999999</v>
      </c>
      <c r="DI12" s="493"/>
      <c r="DJ12" s="494">
        <f t="shared" si="37"/>
        <v>0</v>
      </c>
      <c r="DK12" s="681">
        <v>134029.07</v>
      </c>
      <c r="DL12" s="496">
        <f t="shared" si="38"/>
        <v>142740.95955</v>
      </c>
      <c r="DM12" s="541">
        <f>'Base%Sem'!DX9</f>
        <v>1.0649999999999999</v>
      </c>
      <c r="DN12" s="493"/>
      <c r="DO12" s="494">
        <f t="shared" si="39"/>
        <v>0</v>
      </c>
      <c r="DP12" s="681">
        <v>149598.69</v>
      </c>
      <c r="DQ12" s="496">
        <f t="shared" si="40"/>
        <v>159322.60485</v>
      </c>
      <c r="DR12" s="541">
        <f>'Base%Sem'!DY9</f>
        <v>1.0649999999999999</v>
      </c>
      <c r="DS12" s="493"/>
      <c r="DT12" s="494">
        <f t="shared" si="41"/>
        <v>0</v>
      </c>
      <c r="DU12" s="572">
        <f t="shared" si="42"/>
        <v>654361.03815000004</v>
      </c>
      <c r="DV12" s="548">
        <f t="shared" si="43"/>
        <v>614423.51</v>
      </c>
      <c r="DW12" s="547">
        <f t="shared" si="136"/>
        <v>0</v>
      </c>
      <c r="DX12" s="506">
        <f t="shared" si="137"/>
        <v>0</v>
      </c>
      <c r="DY12" s="681">
        <v>168859.73</v>
      </c>
      <c r="DZ12" s="496">
        <f t="shared" si="44"/>
        <v>179835.61245000002</v>
      </c>
      <c r="EA12" s="541">
        <f>'Base%Sem'!DZ9</f>
        <v>1.0649999999999999</v>
      </c>
      <c r="EB12" s="540"/>
      <c r="EC12" s="494">
        <f t="shared" si="45"/>
        <v>0</v>
      </c>
      <c r="ED12" s="681">
        <v>181435.8</v>
      </c>
      <c r="EE12" s="496">
        <f t="shared" si="46"/>
        <v>193229.12699999998</v>
      </c>
      <c r="EF12" s="541">
        <f>'Base%Sem'!EA9</f>
        <v>1.0649999999999999</v>
      </c>
      <c r="EG12" s="493"/>
      <c r="EH12" s="494">
        <f t="shared" si="47"/>
        <v>0</v>
      </c>
      <c r="EI12" s="681">
        <v>184346.36</v>
      </c>
      <c r="EJ12" s="496">
        <f t="shared" si="48"/>
        <v>196328.87339999998</v>
      </c>
      <c r="EK12" s="541">
        <f>'Base%Sem'!EB9</f>
        <v>1.0649999999999999</v>
      </c>
      <c r="EL12" s="493"/>
      <c r="EM12" s="494">
        <f t="shared" si="49"/>
        <v>0</v>
      </c>
      <c r="EN12" s="681">
        <v>160126.46</v>
      </c>
      <c r="EO12" s="496">
        <f t="shared" si="50"/>
        <v>170534.67989999999</v>
      </c>
      <c r="EP12" s="541">
        <f>'Base%Sem'!EC9</f>
        <v>1.0649999999999999</v>
      </c>
      <c r="EQ12" s="493"/>
      <c r="ER12" s="494">
        <f t="shared" si="51"/>
        <v>0</v>
      </c>
      <c r="ES12" s="681">
        <v>203349</v>
      </c>
      <c r="ET12" s="496">
        <f t="shared" si="52"/>
        <v>216566.685</v>
      </c>
      <c r="EU12" s="541">
        <f>'Base%Sem'!ED9</f>
        <v>1.0649999999999999</v>
      </c>
      <c r="EV12" s="493"/>
      <c r="EW12" s="494">
        <f t="shared" si="53"/>
        <v>0</v>
      </c>
      <c r="EX12" s="572">
        <f t="shared" si="54"/>
        <v>898117.34999999986</v>
      </c>
      <c r="EY12" s="572">
        <f t="shared" si="54"/>
        <v>956494.97774999996</v>
      </c>
      <c r="EZ12" s="538">
        <f t="shared" si="138"/>
        <v>898117.35</v>
      </c>
      <c r="FA12" s="537">
        <f t="shared" si="139"/>
        <v>0</v>
      </c>
      <c r="FB12" s="506">
        <f t="shared" si="140"/>
        <v>0</v>
      </c>
      <c r="FC12" s="681">
        <v>158001.96</v>
      </c>
      <c r="FD12" s="496">
        <f t="shared" si="55"/>
        <v>169062.09719999999</v>
      </c>
      <c r="FE12" s="541">
        <v>1.07</v>
      </c>
      <c r="FF12" s="493"/>
      <c r="FG12" s="494">
        <f t="shared" si="56"/>
        <v>0</v>
      </c>
      <c r="FH12" s="681">
        <v>156084.13</v>
      </c>
      <c r="FI12" s="496">
        <f t="shared" si="57"/>
        <v>167010.0191</v>
      </c>
      <c r="FJ12" s="541">
        <v>1.07</v>
      </c>
      <c r="FK12" s="493"/>
      <c r="FL12" s="494">
        <f t="shared" si="58"/>
        <v>0</v>
      </c>
      <c r="FM12" s="681">
        <v>128327.08</v>
      </c>
      <c r="FN12" s="496">
        <f t="shared" si="59"/>
        <v>137309.97560000001</v>
      </c>
      <c r="FO12" s="541">
        <v>1.07</v>
      </c>
      <c r="FP12" s="493"/>
      <c r="FQ12" s="494">
        <f t="shared" si="60"/>
        <v>0</v>
      </c>
      <c r="FR12" s="681">
        <v>139352.14000000001</v>
      </c>
      <c r="FS12" s="496">
        <f t="shared" si="61"/>
        <v>149106.78980000003</v>
      </c>
      <c r="FT12" s="541">
        <v>1.07</v>
      </c>
      <c r="FU12" s="493"/>
      <c r="FV12" s="494">
        <f t="shared" si="62"/>
        <v>0</v>
      </c>
      <c r="FW12" s="572">
        <f t="shared" si="63"/>
        <v>622488.88170000003</v>
      </c>
      <c r="FX12" s="614">
        <f t="shared" si="64"/>
        <v>581765.31000000006</v>
      </c>
      <c r="FY12" s="544">
        <f t="shared" si="141"/>
        <v>0</v>
      </c>
      <c r="FZ12" s="504">
        <f t="shared" si="142"/>
        <v>0</v>
      </c>
      <c r="GA12" s="681">
        <v>118508.05</v>
      </c>
      <c r="GB12" s="496">
        <f t="shared" si="65"/>
        <v>126803.61350000001</v>
      </c>
      <c r="GC12" s="541">
        <v>1.07</v>
      </c>
      <c r="GD12" s="493"/>
      <c r="GE12" s="494">
        <f t="shared" si="66"/>
        <v>0</v>
      </c>
      <c r="GF12" s="681">
        <v>138451.76999999999</v>
      </c>
      <c r="GG12" s="496">
        <f t="shared" si="67"/>
        <v>148143.3939</v>
      </c>
      <c r="GH12" s="541">
        <v>1.07</v>
      </c>
      <c r="GI12" s="493"/>
      <c r="GJ12" s="494">
        <f t="shared" si="68"/>
        <v>0</v>
      </c>
      <c r="GK12" s="681">
        <v>158471.63</v>
      </c>
      <c r="GL12" s="496">
        <f t="shared" si="69"/>
        <v>169564.6441</v>
      </c>
      <c r="GM12" s="541">
        <v>1.07</v>
      </c>
      <c r="GN12" s="493"/>
      <c r="GO12" s="494">
        <f t="shared" si="70"/>
        <v>0</v>
      </c>
      <c r="GP12" s="681">
        <v>132824.49</v>
      </c>
      <c r="GQ12" s="496">
        <f t="shared" si="71"/>
        <v>142122.20430000001</v>
      </c>
      <c r="GR12" s="541">
        <v>1.07</v>
      </c>
      <c r="GS12" s="493"/>
      <c r="GT12" s="494">
        <f t="shared" si="72"/>
        <v>0</v>
      </c>
      <c r="GU12" s="572">
        <f t="shared" si="73"/>
        <v>586633.85580000002</v>
      </c>
      <c r="GV12" s="614">
        <f t="shared" si="74"/>
        <v>548255.93999999994</v>
      </c>
      <c r="GW12" s="537">
        <f t="shared" si="75"/>
        <v>0</v>
      </c>
      <c r="GX12" s="506">
        <f t="shared" si="143"/>
        <v>0</v>
      </c>
      <c r="GY12" s="681">
        <v>120039.91</v>
      </c>
      <c r="GZ12" s="542">
        <f t="shared" si="76"/>
        <v>128442.70370000001</v>
      </c>
      <c r="HA12" s="541">
        <v>1.07</v>
      </c>
      <c r="HB12" s="493"/>
      <c r="HC12" s="494">
        <f t="shared" si="77"/>
        <v>0</v>
      </c>
      <c r="HD12" s="681">
        <v>135301.81</v>
      </c>
      <c r="HE12" s="496">
        <f t="shared" si="78"/>
        <v>144772.93670000002</v>
      </c>
      <c r="HF12" s="541">
        <v>1.07</v>
      </c>
      <c r="HG12" s="493"/>
      <c r="HH12" s="494">
        <f t="shared" si="79"/>
        <v>0</v>
      </c>
      <c r="HI12" s="681">
        <v>121777.95</v>
      </c>
      <c r="HJ12" s="496">
        <f t="shared" si="80"/>
        <v>130302.4065</v>
      </c>
      <c r="HK12" s="541">
        <v>1.07</v>
      </c>
      <c r="HL12" s="493"/>
      <c r="HM12" s="494">
        <f t="shared" si="81"/>
        <v>0</v>
      </c>
      <c r="HN12" s="681">
        <v>108685</v>
      </c>
      <c r="HO12" s="496">
        <f t="shared" si="82"/>
        <v>116292.95000000001</v>
      </c>
      <c r="HP12" s="541">
        <v>1.07</v>
      </c>
      <c r="HQ12" s="493"/>
      <c r="HR12" s="494">
        <f t="shared" si="83"/>
        <v>0</v>
      </c>
      <c r="HS12" s="681">
        <v>141927.89000000001</v>
      </c>
      <c r="HT12" s="496">
        <f t="shared" si="84"/>
        <v>151862.84230000002</v>
      </c>
      <c r="HU12" s="541">
        <v>1.07</v>
      </c>
      <c r="HV12" s="493"/>
      <c r="HW12" s="494">
        <f t="shared" si="85"/>
        <v>0</v>
      </c>
      <c r="HX12" s="572">
        <f t="shared" si="86"/>
        <v>671673.83920000005</v>
      </c>
      <c r="HY12" s="538">
        <f t="shared" si="144"/>
        <v>627732.56000000006</v>
      </c>
      <c r="HZ12" s="511">
        <f t="shared" si="87"/>
        <v>0</v>
      </c>
      <c r="IA12" s="504">
        <f t="shared" si="145"/>
        <v>0</v>
      </c>
      <c r="IB12" s="681">
        <v>125757</v>
      </c>
      <c r="IC12" s="496">
        <f t="shared" si="88"/>
        <v>134559.99000000002</v>
      </c>
      <c r="ID12" s="541">
        <v>1.07</v>
      </c>
      <c r="IE12" s="493"/>
      <c r="IF12" s="494">
        <f t="shared" si="89"/>
        <v>0</v>
      </c>
      <c r="IG12" s="681">
        <v>149188</v>
      </c>
      <c r="IH12" s="496">
        <f t="shared" si="90"/>
        <v>159631.16</v>
      </c>
      <c r="II12" s="541">
        <v>1.07</v>
      </c>
      <c r="IJ12" s="493"/>
      <c r="IK12" s="494">
        <f t="shared" si="91"/>
        <v>0</v>
      </c>
      <c r="IL12" s="679">
        <v>176603.4</v>
      </c>
      <c r="IM12" s="496">
        <f t="shared" si="92"/>
        <v>185433.57</v>
      </c>
      <c r="IN12" s="541">
        <v>1.05</v>
      </c>
      <c r="IO12" s="493"/>
      <c r="IP12" s="494">
        <f t="shared" si="93"/>
        <v>0</v>
      </c>
      <c r="IQ12" s="679">
        <v>218091.67</v>
      </c>
      <c r="IR12" s="496">
        <f t="shared" si="94"/>
        <v>228996.25350000002</v>
      </c>
      <c r="IS12" s="541">
        <v>1.05</v>
      </c>
      <c r="IT12" s="493"/>
      <c r="IU12" s="494">
        <f t="shared" si="95"/>
        <v>0</v>
      </c>
      <c r="IV12" s="572">
        <f t="shared" si="96"/>
        <v>708620.97350000008</v>
      </c>
      <c r="IW12" s="538">
        <f t="shared" si="146"/>
        <v>669640.07000000007</v>
      </c>
      <c r="IX12" s="510">
        <f t="shared" si="97"/>
        <v>0</v>
      </c>
      <c r="IY12" s="506">
        <f t="shared" si="147"/>
        <v>0</v>
      </c>
      <c r="IZ12" s="679">
        <v>108971.44</v>
      </c>
      <c r="JA12" s="496">
        <f t="shared" si="98"/>
        <v>114420.012</v>
      </c>
      <c r="JB12" s="541">
        <v>1.05</v>
      </c>
      <c r="JC12" s="493"/>
      <c r="JD12" s="494">
        <f t="shared" si="99"/>
        <v>0</v>
      </c>
      <c r="JE12" s="679">
        <v>159496.4</v>
      </c>
      <c r="JF12" s="496">
        <f t="shared" si="100"/>
        <v>167471.22</v>
      </c>
      <c r="JG12" s="541">
        <v>1.05</v>
      </c>
      <c r="JH12" s="493"/>
      <c r="JI12" s="494">
        <f t="shared" si="101"/>
        <v>0</v>
      </c>
      <c r="JJ12" s="679">
        <v>198024.73</v>
      </c>
      <c r="JK12" s="496">
        <f t="shared" si="102"/>
        <v>207925.96650000001</v>
      </c>
      <c r="JL12" s="541">
        <v>1.05</v>
      </c>
      <c r="JM12" s="493"/>
      <c r="JN12" s="494">
        <f t="shared" si="103"/>
        <v>0</v>
      </c>
      <c r="JO12" s="542">
        <v>211424.77</v>
      </c>
      <c r="JP12" s="496">
        <f t="shared" si="158"/>
        <v>221996.0085</v>
      </c>
      <c r="JQ12" s="541">
        <v>1.05</v>
      </c>
      <c r="JR12" s="493"/>
      <c r="JS12" s="494">
        <f t="shared" si="104"/>
        <v>0</v>
      </c>
      <c r="JT12" s="572">
        <f t="shared" si="105"/>
        <v>711813.20699999994</v>
      </c>
      <c r="JU12" s="538">
        <f t="shared" si="148"/>
        <v>677917.34000000008</v>
      </c>
      <c r="JV12" s="511">
        <f t="shared" si="106"/>
        <v>0</v>
      </c>
      <c r="JW12" s="504">
        <f t="shared" si="149"/>
        <v>0</v>
      </c>
      <c r="JX12" s="543">
        <v>310195</v>
      </c>
      <c r="JY12" s="496">
        <f t="shared" si="107"/>
        <v>325704.75</v>
      </c>
      <c r="JZ12" s="541">
        <f>'Base%Sem'!EZ9</f>
        <v>1.05</v>
      </c>
      <c r="KA12" s="493"/>
      <c r="KB12" s="494">
        <f t="shared" si="108"/>
        <v>0</v>
      </c>
      <c r="KC12" s="542">
        <v>363203.6</v>
      </c>
      <c r="KD12" s="496">
        <f t="shared" si="109"/>
        <v>381363.77999999997</v>
      </c>
      <c r="KE12" s="541">
        <f>'Base%Sem'!FA9</f>
        <v>1.05</v>
      </c>
      <c r="KF12" s="493"/>
      <c r="KG12" s="494">
        <f t="shared" si="110"/>
        <v>0</v>
      </c>
      <c r="KH12" s="542">
        <v>472567.91</v>
      </c>
      <c r="KI12" s="496">
        <f t="shared" si="111"/>
        <v>496196.30550000002</v>
      </c>
      <c r="KJ12" s="541">
        <f>'Base%Sem'!FB9</f>
        <v>1.05</v>
      </c>
      <c r="KK12" s="493"/>
      <c r="KL12" s="494">
        <f t="shared" si="112"/>
        <v>0</v>
      </c>
      <c r="KM12" s="542">
        <v>415952.43</v>
      </c>
      <c r="KN12" s="496">
        <f t="shared" si="113"/>
        <v>436750.0515</v>
      </c>
      <c r="KO12" s="541">
        <f>'Base%Sem'!FC9</f>
        <v>1.05</v>
      </c>
      <c r="KP12" s="493"/>
      <c r="KQ12" s="494">
        <f t="shared" si="114"/>
        <v>0</v>
      </c>
      <c r="KR12" s="542">
        <f>'Tabla de Proyecciones'!ABI41</f>
        <v>117913.36814526225</v>
      </c>
      <c r="KS12" s="496">
        <f t="shared" si="150"/>
        <v>123809.03655252537</v>
      </c>
      <c r="KT12" s="541">
        <f>'Base%Sem'!FD9</f>
        <v>1.05</v>
      </c>
      <c r="KU12" s="493"/>
      <c r="KV12" s="494">
        <f t="shared" si="115"/>
        <v>0</v>
      </c>
      <c r="KW12" s="572">
        <f t="shared" si="116"/>
        <v>1763823.9235525255</v>
      </c>
      <c r="KX12" s="538">
        <f t="shared" si="151"/>
        <v>1679832.3081452623</v>
      </c>
      <c r="KY12" s="510">
        <f t="shared" si="117"/>
        <v>0</v>
      </c>
      <c r="KZ12" s="560">
        <f t="shared" si="152"/>
        <v>0</v>
      </c>
      <c r="LA12" s="588">
        <f t="shared" ref="LA12:LA32" si="159">X12+AV12+BY12+CX12+DV12+EZ12+FX12+GV12+HY12+IW12+JU12+KX12</f>
        <v>8370036.0681452639</v>
      </c>
      <c r="LB12" s="588">
        <f t="shared" si="154"/>
        <v>8887547.0116025265</v>
      </c>
      <c r="LC12" s="588">
        <f t="shared" si="155"/>
        <v>8887547.0116025265</v>
      </c>
      <c r="LD12" s="586">
        <f t="shared" si="156"/>
        <v>1.0618289980167241</v>
      </c>
      <c r="LE12" s="584">
        <f t="shared" si="118"/>
        <v>8370036.0681452639</v>
      </c>
      <c r="LF12" s="584">
        <f t="shared" si="118"/>
        <v>0</v>
      </c>
      <c r="LG12" s="585">
        <f t="shared" si="119"/>
        <v>-8370036.0681452639</v>
      </c>
      <c r="LH12" s="615">
        <f t="shared" si="157"/>
        <v>0</v>
      </c>
      <c r="LJ12" s="385">
        <v>7194720.1219800003</v>
      </c>
    </row>
    <row r="13" spans="1:323" outlineLevel="1">
      <c r="A13" s="571"/>
      <c r="B13" s="535" t="s">
        <v>348</v>
      </c>
      <c r="C13" s="681">
        <v>62302.37</v>
      </c>
      <c r="D13" s="542">
        <f t="shared" si="120"/>
        <v>66663.535900000003</v>
      </c>
      <c r="E13" s="541">
        <f>'Base%Sem'!FJ10</f>
        <v>1.07</v>
      </c>
      <c r="F13" s="493"/>
      <c r="G13" s="494">
        <f t="shared" si="121"/>
        <v>0</v>
      </c>
      <c r="H13" s="681">
        <v>61179.8</v>
      </c>
      <c r="I13" s="496">
        <f t="shared" si="0"/>
        <v>65462.386000000006</v>
      </c>
      <c r="J13" s="541">
        <f>'Base%Sem'!FJ10</f>
        <v>1.07</v>
      </c>
      <c r="K13" s="493"/>
      <c r="L13" s="494">
        <f t="shared" si="1"/>
        <v>0</v>
      </c>
      <c r="M13" s="594">
        <v>52419.34</v>
      </c>
      <c r="N13" s="496">
        <f t="shared" si="2"/>
        <v>56088.693800000001</v>
      </c>
      <c r="O13" s="541">
        <f>'Base%Sem'!FJ10</f>
        <v>1.07</v>
      </c>
      <c r="P13" s="493"/>
      <c r="Q13" s="494">
        <f t="shared" si="3"/>
        <v>0</v>
      </c>
      <c r="R13" s="594">
        <v>62293.31</v>
      </c>
      <c r="S13" s="496">
        <f t="shared" si="122"/>
        <v>66653.841700000004</v>
      </c>
      <c r="T13" s="541">
        <f>'Base%Sem'!FJ10</f>
        <v>1.07</v>
      </c>
      <c r="U13" s="493"/>
      <c r="V13" s="494">
        <f t="shared" si="4"/>
        <v>0</v>
      </c>
      <c r="W13" s="542">
        <f t="shared" si="123"/>
        <v>254868.45740000001</v>
      </c>
      <c r="X13" s="542">
        <f t="shared" si="124"/>
        <v>238194.82</v>
      </c>
      <c r="Y13" s="552">
        <f t="shared" si="125"/>
        <v>0</v>
      </c>
      <c r="Z13" s="500">
        <f t="shared" si="126"/>
        <v>0</v>
      </c>
      <c r="AA13" s="681">
        <v>54336.24</v>
      </c>
      <c r="AB13" s="496">
        <f t="shared" si="5"/>
        <v>58139.7768</v>
      </c>
      <c r="AC13" s="541">
        <f>'Base%Sem'!FJ10</f>
        <v>1.07</v>
      </c>
      <c r="AD13" s="493"/>
      <c r="AE13" s="494">
        <f t="shared" si="127"/>
        <v>0</v>
      </c>
      <c r="AF13" s="681">
        <v>79946.22</v>
      </c>
      <c r="AG13" s="496">
        <f t="shared" si="6"/>
        <v>85542.455400000006</v>
      </c>
      <c r="AH13" s="541">
        <f>'Base%Sem'!FJ10</f>
        <v>1.07</v>
      </c>
      <c r="AI13" s="493"/>
      <c r="AJ13" s="494">
        <f t="shared" si="7"/>
        <v>0</v>
      </c>
      <c r="AK13" s="681">
        <v>58367.199999999997</v>
      </c>
      <c r="AL13" s="496">
        <f t="shared" si="8"/>
        <v>62452.904000000002</v>
      </c>
      <c r="AM13" s="541">
        <f>'Base%Sem'!FJ10</f>
        <v>1.07</v>
      </c>
      <c r="AN13" s="493"/>
      <c r="AO13" s="494">
        <f t="shared" si="9"/>
        <v>0</v>
      </c>
      <c r="AP13" s="681">
        <v>67812.600000000006</v>
      </c>
      <c r="AQ13" s="496">
        <f t="shared" si="10"/>
        <v>72559.482000000004</v>
      </c>
      <c r="AR13" s="541">
        <f>'Base%Sem'!FJ10</f>
        <v>1.07</v>
      </c>
      <c r="AS13" s="493"/>
      <c r="AT13" s="494">
        <f t="shared" si="11"/>
        <v>0</v>
      </c>
      <c r="AU13" s="496">
        <f t="shared" si="12"/>
        <v>278694.61820000003</v>
      </c>
      <c r="AV13" s="550">
        <f t="shared" si="13"/>
        <v>260462.25999999998</v>
      </c>
      <c r="AW13" s="617">
        <f t="shared" si="128"/>
        <v>0</v>
      </c>
      <c r="AX13" s="513">
        <f t="shared" si="129"/>
        <v>0</v>
      </c>
      <c r="AY13" s="681">
        <f>62131.31-6365.1</f>
        <v>55766.21</v>
      </c>
      <c r="AZ13" s="496">
        <f t="shared" si="14"/>
        <v>59391.013649999994</v>
      </c>
      <c r="BA13" s="541">
        <f>'Base%Sem'!DM10</f>
        <v>1.0649999999999999</v>
      </c>
      <c r="BB13" s="493"/>
      <c r="BC13" s="494">
        <f t="shared" si="15"/>
        <v>0</v>
      </c>
      <c r="BD13" s="681">
        <v>72220.960000000006</v>
      </c>
      <c r="BE13" s="496">
        <f t="shared" si="16"/>
        <v>76915.322400000005</v>
      </c>
      <c r="BF13" s="541">
        <f>'Base%Sem'!DN10</f>
        <v>1.0649999999999999</v>
      </c>
      <c r="BG13" s="493"/>
      <c r="BH13" s="494">
        <f t="shared" si="17"/>
        <v>0</v>
      </c>
      <c r="BI13" s="681">
        <f>86762.4-9000</f>
        <v>77762.399999999994</v>
      </c>
      <c r="BJ13" s="496">
        <f t="shared" si="18"/>
        <v>82816.955999999991</v>
      </c>
      <c r="BK13" s="541">
        <f>'Base%Sem'!DO10</f>
        <v>1.0649999999999999</v>
      </c>
      <c r="BL13" s="493"/>
      <c r="BM13" s="494">
        <f t="shared" si="19"/>
        <v>0</v>
      </c>
      <c r="BN13" s="681">
        <v>70027.66</v>
      </c>
      <c r="BO13" s="496">
        <f t="shared" si="20"/>
        <v>74579.457899999994</v>
      </c>
      <c r="BP13" s="541">
        <f>'Base%Sem'!DP10</f>
        <v>1.0649999999999999</v>
      </c>
      <c r="BQ13" s="606"/>
      <c r="BR13" s="494">
        <f t="shared" si="21"/>
        <v>0</v>
      </c>
      <c r="BS13" s="681">
        <v>80825.42</v>
      </c>
      <c r="BT13" s="496">
        <f t="shared" si="22"/>
        <v>86079.0723</v>
      </c>
      <c r="BU13" s="541">
        <f>'Base%Sem'!DQ10</f>
        <v>1.0649999999999999</v>
      </c>
      <c r="BV13" s="493"/>
      <c r="BW13" s="494">
        <f t="shared" si="23"/>
        <v>0</v>
      </c>
      <c r="BX13" s="572">
        <f t="shared" si="130"/>
        <v>379781.82224999997</v>
      </c>
      <c r="BY13" s="538">
        <f t="shared" si="131"/>
        <v>356602.64999999997</v>
      </c>
      <c r="BZ13" s="511">
        <f t="shared" si="24"/>
        <v>0</v>
      </c>
      <c r="CA13" s="504">
        <f t="shared" si="132"/>
        <v>0</v>
      </c>
      <c r="CB13" s="681">
        <f>65334.38-4873.91</f>
        <v>60460.47</v>
      </c>
      <c r="CC13" s="496">
        <f t="shared" si="25"/>
        <v>64390.400549999998</v>
      </c>
      <c r="CD13" s="541">
        <f>'Base%Sem'!DR10</f>
        <v>1.0649999999999999</v>
      </c>
      <c r="CE13" s="493"/>
      <c r="CF13" s="494">
        <f t="shared" si="26"/>
        <v>0</v>
      </c>
      <c r="CG13" s="681">
        <v>95675.9</v>
      </c>
      <c r="CH13" s="496">
        <f t="shared" si="27"/>
        <v>101894.83349999999</v>
      </c>
      <c r="CI13" s="541">
        <f>'Base%Sem'!DS10</f>
        <v>1.0649999999999999</v>
      </c>
      <c r="CJ13" s="493"/>
      <c r="CK13" s="494">
        <f t="shared" si="28"/>
        <v>0</v>
      </c>
      <c r="CL13" s="681">
        <v>81072.41</v>
      </c>
      <c r="CM13" s="496">
        <f t="shared" si="29"/>
        <v>86342.116649999996</v>
      </c>
      <c r="CN13" s="541">
        <f>'Base%Sem'!DT10</f>
        <v>1.0649999999999999</v>
      </c>
      <c r="CO13" s="493"/>
      <c r="CP13" s="494">
        <f t="shared" si="30"/>
        <v>0</v>
      </c>
      <c r="CQ13" s="681">
        <v>111818.4</v>
      </c>
      <c r="CR13" s="496">
        <f t="shared" si="31"/>
        <v>119086.59599999999</v>
      </c>
      <c r="CS13" s="541">
        <f>'Base%Sem'!DU10</f>
        <v>1.0649999999999999</v>
      </c>
      <c r="CT13" s="493"/>
      <c r="CU13" s="494">
        <f t="shared" si="32"/>
        <v>0</v>
      </c>
      <c r="CV13" s="572">
        <f t="shared" si="33"/>
        <v>349027.17999999993</v>
      </c>
      <c r="CW13" s="572">
        <f t="shared" si="33"/>
        <v>371713.94670000003</v>
      </c>
      <c r="CX13" s="548">
        <f t="shared" si="133"/>
        <v>349027.18</v>
      </c>
      <c r="CY13" s="547">
        <f t="shared" si="134"/>
        <v>0</v>
      </c>
      <c r="CZ13" s="506">
        <f t="shared" si="135"/>
        <v>0</v>
      </c>
      <c r="DA13" s="681">
        <v>128530.87</v>
      </c>
      <c r="DB13" s="496">
        <f t="shared" si="34"/>
        <v>136885.37654999999</v>
      </c>
      <c r="DC13" s="541">
        <f>'Base%Sem'!DV10</f>
        <v>1.0649999999999999</v>
      </c>
      <c r="DD13" s="493"/>
      <c r="DE13" s="494">
        <f t="shared" si="35"/>
        <v>0</v>
      </c>
      <c r="DF13" s="681">
        <v>90817.7</v>
      </c>
      <c r="DG13" s="496">
        <f t="shared" si="36"/>
        <v>96720.850499999986</v>
      </c>
      <c r="DH13" s="541">
        <f>'Base%Sem'!DW10</f>
        <v>1.0649999999999999</v>
      </c>
      <c r="DI13" s="493"/>
      <c r="DJ13" s="494">
        <f t="shared" si="37"/>
        <v>0</v>
      </c>
      <c r="DK13" s="681">
        <v>89852.81</v>
      </c>
      <c r="DL13" s="496">
        <f t="shared" si="38"/>
        <v>95693.242649999986</v>
      </c>
      <c r="DM13" s="541">
        <f>'Base%Sem'!DX10</f>
        <v>1.0649999999999999</v>
      </c>
      <c r="DN13" s="493"/>
      <c r="DO13" s="494">
        <f t="shared" si="39"/>
        <v>0</v>
      </c>
      <c r="DP13" s="681">
        <v>90564.94</v>
      </c>
      <c r="DQ13" s="496">
        <f t="shared" si="40"/>
        <v>96451.661099999998</v>
      </c>
      <c r="DR13" s="541">
        <f>'Base%Sem'!DY10</f>
        <v>1.0649999999999999</v>
      </c>
      <c r="DS13" s="493"/>
      <c r="DT13" s="494">
        <f t="shared" si="41"/>
        <v>0</v>
      </c>
      <c r="DU13" s="572">
        <f t="shared" si="42"/>
        <v>425751.13079999998</v>
      </c>
      <c r="DV13" s="548">
        <f t="shared" si="43"/>
        <v>399766.32</v>
      </c>
      <c r="DW13" s="547">
        <f t="shared" si="136"/>
        <v>0</v>
      </c>
      <c r="DX13" s="506">
        <f t="shared" si="137"/>
        <v>0</v>
      </c>
      <c r="DY13" s="681">
        <v>92249.22</v>
      </c>
      <c r="DZ13" s="496">
        <f t="shared" si="44"/>
        <v>98245.419299999994</v>
      </c>
      <c r="EA13" s="541">
        <f>'Base%Sem'!DZ10</f>
        <v>1.0649999999999999</v>
      </c>
      <c r="EB13" s="540"/>
      <c r="EC13" s="494">
        <f t="shared" si="45"/>
        <v>0</v>
      </c>
      <c r="ED13" s="681">
        <v>91160.85</v>
      </c>
      <c r="EE13" s="496">
        <f t="shared" si="46"/>
        <v>97086.305250000005</v>
      </c>
      <c r="EF13" s="541">
        <f>'Base%Sem'!EA10</f>
        <v>1.0649999999999999</v>
      </c>
      <c r="EG13" s="493"/>
      <c r="EH13" s="494">
        <f t="shared" si="47"/>
        <v>0</v>
      </c>
      <c r="EI13" s="681">
        <v>96257.46</v>
      </c>
      <c r="EJ13" s="496">
        <f t="shared" si="48"/>
        <v>102514.1949</v>
      </c>
      <c r="EK13" s="541">
        <f>'Base%Sem'!EB10</f>
        <v>1.0649999999999999</v>
      </c>
      <c r="EL13" s="493"/>
      <c r="EM13" s="494">
        <f t="shared" si="49"/>
        <v>0</v>
      </c>
      <c r="EN13" s="681">
        <v>95754.559999999998</v>
      </c>
      <c r="EO13" s="496">
        <f t="shared" si="50"/>
        <v>101978.60639999999</v>
      </c>
      <c r="EP13" s="541">
        <f>'Base%Sem'!EC10</f>
        <v>1.0649999999999999</v>
      </c>
      <c r="EQ13" s="493"/>
      <c r="ER13" s="494">
        <f t="shared" si="51"/>
        <v>0</v>
      </c>
      <c r="ES13" s="681">
        <v>114727.98</v>
      </c>
      <c r="ET13" s="496">
        <f t="shared" si="52"/>
        <v>122185.29869999998</v>
      </c>
      <c r="EU13" s="541">
        <f>'Base%Sem'!ED10</f>
        <v>1.0649999999999999</v>
      </c>
      <c r="EV13" s="493"/>
      <c r="EW13" s="494">
        <f t="shared" si="53"/>
        <v>0</v>
      </c>
      <c r="EX13" s="572">
        <f t="shared" si="54"/>
        <v>490150.06999999995</v>
      </c>
      <c r="EY13" s="572">
        <f t="shared" si="54"/>
        <v>522009.82454999996</v>
      </c>
      <c r="EZ13" s="538">
        <f t="shared" si="138"/>
        <v>490150.07</v>
      </c>
      <c r="FA13" s="537">
        <f t="shared" si="139"/>
        <v>0</v>
      </c>
      <c r="FB13" s="506">
        <f t="shared" si="140"/>
        <v>0</v>
      </c>
      <c r="FC13" s="681">
        <v>95005.26</v>
      </c>
      <c r="FD13" s="496">
        <f t="shared" si="55"/>
        <v>101655.62820000001</v>
      </c>
      <c r="FE13" s="541">
        <v>1.07</v>
      </c>
      <c r="FF13" s="493"/>
      <c r="FG13" s="494">
        <f t="shared" si="56"/>
        <v>0</v>
      </c>
      <c r="FH13" s="681">
        <v>71669.100000000006</v>
      </c>
      <c r="FI13" s="496">
        <f t="shared" si="57"/>
        <v>76685.937000000005</v>
      </c>
      <c r="FJ13" s="541">
        <v>1.07</v>
      </c>
      <c r="FK13" s="493"/>
      <c r="FL13" s="494">
        <f t="shared" si="58"/>
        <v>0</v>
      </c>
      <c r="FM13" s="681">
        <v>71530.42</v>
      </c>
      <c r="FN13" s="496">
        <f t="shared" si="59"/>
        <v>76537.549400000004</v>
      </c>
      <c r="FO13" s="541">
        <v>1.07</v>
      </c>
      <c r="FP13" s="493"/>
      <c r="FQ13" s="494">
        <f t="shared" si="60"/>
        <v>0</v>
      </c>
      <c r="FR13" s="681">
        <v>76793.87</v>
      </c>
      <c r="FS13" s="496">
        <f t="shared" si="61"/>
        <v>82169.440900000001</v>
      </c>
      <c r="FT13" s="541">
        <v>1.07</v>
      </c>
      <c r="FU13" s="493"/>
      <c r="FV13" s="494">
        <f t="shared" si="62"/>
        <v>0</v>
      </c>
      <c r="FW13" s="572">
        <f t="shared" si="63"/>
        <v>337048.55550000002</v>
      </c>
      <c r="FX13" s="614">
        <f t="shared" si="64"/>
        <v>314998.64999999997</v>
      </c>
      <c r="FY13" s="544">
        <f t="shared" si="141"/>
        <v>0</v>
      </c>
      <c r="FZ13" s="504">
        <f t="shared" si="142"/>
        <v>0</v>
      </c>
      <c r="GA13" s="681">
        <v>68920.570000000007</v>
      </c>
      <c r="GB13" s="496">
        <f t="shared" si="65"/>
        <v>73745.009900000005</v>
      </c>
      <c r="GC13" s="541">
        <v>1.07</v>
      </c>
      <c r="GD13" s="493"/>
      <c r="GE13" s="494">
        <f t="shared" si="66"/>
        <v>0</v>
      </c>
      <c r="GF13" s="681">
        <v>64555.519999999997</v>
      </c>
      <c r="GG13" s="496">
        <f t="shared" si="67"/>
        <v>69074.406400000007</v>
      </c>
      <c r="GH13" s="541">
        <v>1.07</v>
      </c>
      <c r="GI13" s="493"/>
      <c r="GJ13" s="494">
        <f t="shared" si="68"/>
        <v>0</v>
      </c>
      <c r="GK13" s="681">
        <v>60460.31</v>
      </c>
      <c r="GL13" s="496">
        <f t="shared" si="69"/>
        <v>64692.5317</v>
      </c>
      <c r="GM13" s="541">
        <v>1.07</v>
      </c>
      <c r="GN13" s="493"/>
      <c r="GO13" s="494">
        <f t="shared" si="70"/>
        <v>0</v>
      </c>
      <c r="GP13" s="681">
        <v>72490.66</v>
      </c>
      <c r="GQ13" s="496">
        <f t="shared" si="71"/>
        <v>77565.006200000003</v>
      </c>
      <c r="GR13" s="541">
        <v>1.07</v>
      </c>
      <c r="GS13" s="493"/>
      <c r="GT13" s="494">
        <f t="shared" si="72"/>
        <v>0</v>
      </c>
      <c r="GU13" s="572">
        <f t="shared" si="73"/>
        <v>285076.95420000004</v>
      </c>
      <c r="GV13" s="614">
        <f t="shared" si="74"/>
        <v>266427.06</v>
      </c>
      <c r="GW13" s="537">
        <f t="shared" si="75"/>
        <v>0</v>
      </c>
      <c r="GX13" s="506">
        <f t="shared" si="143"/>
        <v>0</v>
      </c>
      <c r="GY13" s="681">
        <v>67326.67</v>
      </c>
      <c r="GZ13" s="542">
        <f t="shared" si="76"/>
        <v>72039.536900000006</v>
      </c>
      <c r="HA13" s="541">
        <v>1.07</v>
      </c>
      <c r="HB13" s="493"/>
      <c r="HC13" s="494">
        <f t="shared" si="77"/>
        <v>0</v>
      </c>
      <c r="HD13" s="681">
        <v>83623.539999999994</v>
      </c>
      <c r="HE13" s="496">
        <f t="shared" si="78"/>
        <v>89477.1878</v>
      </c>
      <c r="HF13" s="541">
        <v>1.07</v>
      </c>
      <c r="HG13" s="493"/>
      <c r="HH13" s="494">
        <f t="shared" si="79"/>
        <v>0</v>
      </c>
      <c r="HI13" s="681">
        <v>59590.73</v>
      </c>
      <c r="HJ13" s="496">
        <f t="shared" si="80"/>
        <v>63762.08110000001</v>
      </c>
      <c r="HK13" s="541">
        <v>1.07</v>
      </c>
      <c r="HL13" s="493"/>
      <c r="HM13" s="494">
        <f t="shared" si="81"/>
        <v>0</v>
      </c>
      <c r="HN13" s="681">
        <v>56659</v>
      </c>
      <c r="HO13" s="496">
        <f t="shared" si="82"/>
        <v>60625.130000000005</v>
      </c>
      <c r="HP13" s="541">
        <v>1.07</v>
      </c>
      <c r="HQ13" s="493"/>
      <c r="HR13" s="494">
        <f t="shared" si="83"/>
        <v>0</v>
      </c>
      <c r="HS13" s="681">
        <v>67179.199999999997</v>
      </c>
      <c r="HT13" s="496">
        <f t="shared" si="84"/>
        <v>71881.744000000006</v>
      </c>
      <c r="HU13" s="541">
        <v>1.07</v>
      </c>
      <c r="HV13" s="493"/>
      <c r="HW13" s="494">
        <f t="shared" si="85"/>
        <v>0</v>
      </c>
      <c r="HX13" s="572">
        <f t="shared" si="86"/>
        <v>357785.67980000004</v>
      </c>
      <c r="HY13" s="538">
        <f t="shared" si="144"/>
        <v>334379.14</v>
      </c>
      <c r="HZ13" s="511">
        <f t="shared" si="87"/>
        <v>0</v>
      </c>
      <c r="IA13" s="504">
        <f t="shared" si="145"/>
        <v>0</v>
      </c>
      <c r="IB13" s="681">
        <v>64258</v>
      </c>
      <c r="IC13" s="496">
        <f t="shared" si="88"/>
        <v>68756.06</v>
      </c>
      <c r="ID13" s="541">
        <v>1.07</v>
      </c>
      <c r="IE13" s="493"/>
      <c r="IF13" s="494">
        <f t="shared" si="89"/>
        <v>0</v>
      </c>
      <c r="IG13" s="681">
        <v>76004</v>
      </c>
      <c r="IH13" s="496">
        <f t="shared" si="90"/>
        <v>81324.28</v>
      </c>
      <c r="II13" s="541">
        <v>1.07</v>
      </c>
      <c r="IJ13" s="493"/>
      <c r="IK13" s="494">
        <f t="shared" si="91"/>
        <v>0</v>
      </c>
      <c r="IL13" s="679">
        <v>88531.57</v>
      </c>
      <c r="IM13" s="496">
        <f t="shared" si="92"/>
        <v>92958.14850000001</v>
      </c>
      <c r="IN13" s="541">
        <v>1.05</v>
      </c>
      <c r="IO13" s="493"/>
      <c r="IP13" s="494">
        <f t="shared" si="93"/>
        <v>0</v>
      </c>
      <c r="IQ13" s="679">
        <v>141255.07</v>
      </c>
      <c r="IR13" s="496">
        <f t="shared" si="94"/>
        <v>148317.82350000003</v>
      </c>
      <c r="IS13" s="541">
        <v>1.05</v>
      </c>
      <c r="IT13" s="493"/>
      <c r="IU13" s="494">
        <f t="shared" si="95"/>
        <v>0</v>
      </c>
      <c r="IV13" s="572">
        <f t="shared" si="96"/>
        <v>391356.31200000003</v>
      </c>
      <c r="IW13" s="538">
        <f t="shared" si="146"/>
        <v>370048.64</v>
      </c>
      <c r="IX13" s="510">
        <f t="shared" si="97"/>
        <v>0</v>
      </c>
      <c r="IY13" s="506">
        <f t="shared" si="147"/>
        <v>0</v>
      </c>
      <c r="IZ13" s="679">
        <v>70020.3</v>
      </c>
      <c r="JA13" s="496">
        <f t="shared" si="98"/>
        <v>73521.315000000002</v>
      </c>
      <c r="JB13" s="541">
        <v>1.05</v>
      </c>
      <c r="JC13" s="493"/>
      <c r="JD13" s="494">
        <f t="shared" si="99"/>
        <v>0</v>
      </c>
      <c r="JE13" s="679">
        <v>89167.79</v>
      </c>
      <c r="JF13" s="496">
        <f t="shared" si="100"/>
        <v>93626.179499999998</v>
      </c>
      <c r="JG13" s="541">
        <v>1.05</v>
      </c>
      <c r="JH13" s="493"/>
      <c r="JI13" s="494">
        <f t="shared" si="101"/>
        <v>0</v>
      </c>
      <c r="JJ13" s="679">
        <v>103341.3</v>
      </c>
      <c r="JK13" s="496">
        <f t="shared" si="102"/>
        <v>108508.36500000001</v>
      </c>
      <c r="JL13" s="541">
        <v>1.05</v>
      </c>
      <c r="JM13" s="493"/>
      <c r="JN13" s="494">
        <f t="shared" si="103"/>
        <v>0</v>
      </c>
      <c r="JO13" s="542">
        <v>111795.6</v>
      </c>
      <c r="JP13" s="496">
        <f t="shared" si="158"/>
        <v>117385.38</v>
      </c>
      <c r="JQ13" s="541">
        <v>1.05</v>
      </c>
      <c r="JR13" s="493"/>
      <c r="JS13" s="494">
        <f t="shared" si="104"/>
        <v>0</v>
      </c>
      <c r="JT13" s="572">
        <f t="shared" si="105"/>
        <v>393041.23949999997</v>
      </c>
      <c r="JU13" s="538">
        <f t="shared" si="148"/>
        <v>374324.99</v>
      </c>
      <c r="JV13" s="511">
        <f t="shared" si="106"/>
        <v>0</v>
      </c>
      <c r="JW13" s="504">
        <f t="shared" si="149"/>
        <v>0</v>
      </c>
      <c r="JX13" s="543">
        <v>177458</v>
      </c>
      <c r="JY13" s="496">
        <f t="shared" si="107"/>
        <v>186330.9</v>
      </c>
      <c r="JZ13" s="541">
        <f>'Base%Sem'!EZ10</f>
        <v>1.05</v>
      </c>
      <c r="KA13" s="493"/>
      <c r="KB13" s="494">
        <f t="shared" si="108"/>
        <v>0</v>
      </c>
      <c r="KC13" s="542">
        <v>208499.09</v>
      </c>
      <c r="KD13" s="496">
        <f t="shared" si="109"/>
        <v>218924.04450000002</v>
      </c>
      <c r="KE13" s="541">
        <f>'Base%Sem'!FA10</f>
        <v>1.05</v>
      </c>
      <c r="KF13" s="493"/>
      <c r="KG13" s="494">
        <f t="shared" si="110"/>
        <v>0</v>
      </c>
      <c r="KH13" s="542">
        <v>251228.71</v>
      </c>
      <c r="KI13" s="496">
        <f t="shared" si="111"/>
        <v>263790.14549999998</v>
      </c>
      <c r="KJ13" s="541">
        <f>'Base%Sem'!FB10</f>
        <v>1.05</v>
      </c>
      <c r="KK13" s="493"/>
      <c r="KL13" s="494">
        <f t="shared" si="112"/>
        <v>0</v>
      </c>
      <c r="KM13" s="542">
        <v>282782.71999999997</v>
      </c>
      <c r="KN13" s="496">
        <f t="shared" si="113"/>
        <v>296921.85599999997</v>
      </c>
      <c r="KO13" s="541">
        <f>'Base%Sem'!FC10</f>
        <v>1.05</v>
      </c>
      <c r="KP13" s="493"/>
      <c r="KQ13" s="494">
        <f t="shared" si="114"/>
        <v>0</v>
      </c>
      <c r="KR13" s="542">
        <f>'Tabla de Proyecciones'!ABI42</f>
        <v>94511.593008667507</v>
      </c>
      <c r="KS13" s="496">
        <f t="shared" si="150"/>
        <v>99237.172659100892</v>
      </c>
      <c r="KT13" s="541">
        <f>'Base%Sem'!FD10</f>
        <v>1.05</v>
      </c>
      <c r="KU13" s="493"/>
      <c r="KV13" s="494">
        <f t="shared" si="115"/>
        <v>0</v>
      </c>
      <c r="KW13" s="572">
        <f t="shared" si="116"/>
        <v>1065204.1186591007</v>
      </c>
      <c r="KX13" s="538">
        <f t="shared" si="151"/>
        <v>1014480.1130086675</v>
      </c>
      <c r="KY13" s="510">
        <f t="shared" si="117"/>
        <v>0</v>
      </c>
      <c r="KZ13" s="560">
        <f t="shared" si="152"/>
        <v>0</v>
      </c>
      <c r="LA13" s="588">
        <f t="shared" si="159"/>
        <v>4768861.893008668</v>
      </c>
      <c r="LB13" s="588">
        <f t="shared" si="154"/>
        <v>5062332.6595591009</v>
      </c>
      <c r="LC13" s="588">
        <f t="shared" si="155"/>
        <v>5062332.6595591009</v>
      </c>
      <c r="LD13" s="586">
        <f t="shared" si="156"/>
        <v>1.0615389527175598</v>
      </c>
      <c r="LE13" s="584">
        <f t="shared" si="118"/>
        <v>4768861.893008668</v>
      </c>
      <c r="LF13" s="584">
        <f t="shared" si="118"/>
        <v>0</v>
      </c>
      <c r="LG13" s="585">
        <f t="shared" si="119"/>
        <v>-4768861.893008668</v>
      </c>
      <c r="LH13" s="615">
        <f t="shared" si="157"/>
        <v>0</v>
      </c>
      <c r="LJ13" s="385">
        <v>4544479.3386000004</v>
      </c>
      <c r="LK13" s="385"/>
    </row>
    <row r="14" spans="1:323" outlineLevel="1">
      <c r="A14" s="571"/>
      <c r="B14" s="535" t="s">
        <v>17</v>
      </c>
      <c r="C14" s="681">
        <f>108248.7-20000</f>
        <v>88248.7</v>
      </c>
      <c r="D14" s="542">
        <f t="shared" si="120"/>
        <v>94426.108999999997</v>
      </c>
      <c r="E14" s="541">
        <f>'Base%Sem'!FJ11</f>
        <v>1.07</v>
      </c>
      <c r="F14" s="493"/>
      <c r="G14" s="494">
        <f t="shared" si="121"/>
        <v>0</v>
      </c>
      <c r="H14" s="681">
        <v>110681.34</v>
      </c>
      <c r="I14" s="496">
        <f t="shared" si="0"/>
        <v>118429.0338</v>
      </c>
      <c r="J14" s="541">
        <f>'Base%Sem'!FJ11</f>
        <v>1.07</v>
      </c>
      <c r="K14" s="493"/>
      <c r="L14" s="494">
        <f t="shared" si="1"/>
        <v>0</v>
      </c>
      <c r="M14" s="594">
        <v>105614.1</v>
      </c>
      <c r="N14" s="496">
        <f t="shared" si="2"/>
        <v>113007.08700000001</v>
      </c>
      <c r="O14" s="541">
        <f>'Base%Sem'!FJ11</f>
        <v>1.07</v>
      </c>
      <c r="P14" s="493"/>
      <c r="Q14" s="494">
        <f t="shared" si="3"/>
        <v>0</v>
      </c>
      <c r="R14" s="594">
        <v>108842.76</v>
      </c>
      <c r="S14" s="496">
        <f t="shared" si="122"/>
        <v>116461.75320000001</v>
      </c>
      <c r="T14" s="541">
        <f>'Base%Sem'!FJ11</f>
        <v>1.07</v>
      </c>
      <c r="U14" s="493"/>
      <c r="V14" s="494">
        <f t="shared" si="4"/>
        <v>0</v>
      </c>
      <c r="W14" s="542">
        <f t="shared" si="123"/>
        <v>442323.98300000001</v>
      </c>
      <c r="X14" s="542">
        <f t="shared" si="124"/>
        <v>413386.9</v>
      </c>
      <c r="Y14" s="552">
        <f t="shared" si="125"/>
        <v>0</v>
      </c>
      <c r="Z14" s="500">
        <f t="shared" si="126"/>
        <v>0</v>
      </c>
      <c r="AA14" s="681">
        <v>135338.43</v>
      </c>
      <c r="AB14" s="496">
        <f t="shared" si="5"/>
        <v>144812.1201</v>
      </c>
      <c r="AC14" s="541">
        <f>'Base%Sem'!FJ11</f>
        <v>1.07</v>
      </c>
      <c r="AD14" s="493"/>
      <c r="AE14" s="494">
        <f t="shared" si="127"/>
        <v>0</v>
      </c>
      <c r="AF14" s="681">
        <v>184243.29</v>
      </c>
      <c r="AG14" s="496">
        <f t="shared" si="6"/>
        <v>197140.32030000002</v>
      </c>
      <c r="AH14" s="541">
        <f>'Base%Sem'!FJ11</f>
        <v>1.07</v>
      </c>
      <c r="AI14" s="493"/>
      <c r="AJ14" s="494">
        <f t="shared" si="7"/>
        <v>0</v>
      </c>
      <c r="AK14" s="681">
        <v>104958.78</v>
      </c>
      <c r="AL14" s="496">
        <f t="shared" si="8"/>
        <v>112305.8946</v>
      </c>
      <c r="AM14" s="541">
        <f>'Base%Sem'!FJ11</f>
        <v>1.07</v>
      </c>
      <c r="AN14" s="493"/>
      <c r="AO14" s="494">
        <f t="shared" si="9"/>
        <v>0</v>
      </c>
      <c r="AP14" s="681">
        <v>104017.08</v>
      </c>
      <c r="AQ14" s="496">
        <f t="shared" si="10"/>
        <v>111298.27560000001</v>
      </c>
      <c r="AR14" s="541">
        <f>'Base%Sem'!FJ11</f>
        <v>1.07</v>
      </c>
      <c r="AS14" s="493"/>
      <c r="AT14" s="494">
        <f t="shared" si="11"/>
        <v>0</v>
      </c>
      <c r="AU14" s="496">
        <f t="shared" si="12"/>
        <v>565556.61060000001</v>
      </c>
      <c r="AV14" s="550">
        <f t="shared" si="13"/>
        <v>528557.57999999996</v>
      </c>
      <c r="AW14" s="617">
        <f t="shared" si="128"/>
        <v>0</v>
      </c>
      <c r="AX14" s="513">
        <f t="shared" si="129"/>
        <v>0</v>
      </c>
      <c r="AY14" s="681">
        <v>120730.91</v>
      </c>
      <c r="AZ14" s="496">
        <f t="shared" si="14"/>
        <v>128578.41915</v>
      </c>
      <c r="BA14" s="541">
        <f>'Base%Sem'!DM11</f>
        <v>1.0649999999999999</v>
      </c>
      <c r="BB14" s="493"/>
      <c r="BC14" s="494">
        <f t="shared" si="15"/>
        <v>0</v>
      </c>
      <c r="BD14" s="681">
        <v>131609.26</v>
      </c>
      <c r="BE14" s="496">
        <f t="shared" si="16"/>
        <v>140163.86189999999</v>
      </c>
      <c r="BF14" s="541">
        <f>'Base%Sem'!DN11</f>
        <v>1.0649999999999999</v>
      </c>
      <c r="BG14" s="493"/>
      <c r="BH14" s="494">
        <f t="shared" si="17"/>
        <v>0</v>
      </c>
      <c r="BI14" s="681">
        <v>146637.49</v>
      </c>
      <c r="BJ14" s="496">
        <f t="shared" si="18"/>
        <v>156168.92684999999</v>
      </c>
      <c r="BK14" s="541">
        <f>'Base%Sem'!DO11</f>
        <v>1.0649999999999999</v>
      </c>
      <c r="BL14" s="493"/>
      <c r="BM14" s="494">
        <f t="shared" si="19"/>
        <v>0</v>
      </c>
      <c r="BN14" s="681">
        <v>145749.85</v>
      </c>
      <c r="BO14" s="496">
        <f t="shared" si="20"/>
        <v>155223.59025000001</v>
      </c>
      <c r="BP14" s="541">
        <f>'Base%Sem'!DP11</f>
        <v>1.0649999999999999</v>
      </c>
      <c r="BQ14" s="606"/>
      <c r="BR14" s="494">
        <f t="shared" si="21"/>
        <v>0</v>
      </c>
      <c r="BS14" s="681">
        <v>147041.25</v>
      </c>
      <c r="BT14" s="496">
        <f t="shared" si="22"/>
        <v>156598.93124999999</v>
      </c>
      <c r="BU14" s="541">
        <f>'Base%Sem'!DQ11</f>
        <v>1.0649999999999999</v>
      </c>
      <c r="BV14" s="493"/>
      <c r="BW14" s="494">
        <f t="shared" si="23"/>
        <v>0</v>
      </c>
      <c r="BX14" s="572">
        <f t="shared" si="130"/>
        <v>736733.72939999995</v>
      </c>
      <c r="BY14" s="538">
        <f t="shared" si="131"/>
        <v>691768.76</v>
      </c>
      <c r="BZ14" s="511">
        <f t="shared" si="24"/>
        <v>0</v>
      </c>
      <c r="CA14" s="504">
        <f t="shared" si="132"/>
        <v>0</v>
      </c>
      <c r="CB14" s="681">
        <v>116176.82</v>
      </c>
      <c r="CC14" s="496">
        <f t="shared" si="25"/>
        <v>123728.31329999999</v>
      </c>
      <c r="CD14" s="541">
        <f>'Base%Sem'!DR11</f>
        <v>1.0649999999999999</v>
      </c>
      <c r="CE14" s="493"/>
      <c r="CF14" s="494">
        <f t="shared" si="26"/>
        <v>0</v>
      </c>
      <c r="CG14" s="681">
        <f>207175.37-26649.06</f>
        <v>180526.31</v>
      </c>
      <c r="CH14" s="496">
        <f t="shared" si="27"/>
        <v>192260.52015</v>
      </c>
      <c r="CI14" s="541">
        <f>'Base%Sem'!DS11</f>
        <v>1.0649999999999999</v>
      </c>
      <c r="CJ14" s="493"/>
      <c r="CK14" s="494">
        <f t="shared" si="28"/>
        <v>0</v>
      </c>
      <c r="CL14" s="681">
        <v>183901.26</v>
      </c>
      <c r="CM14" s="496">
        <f t="shared" si="29"/>
        <v>195854.8419</v>
      </c>
      <c r="CN14" s="541">
        <f>'Base%Sem'!DT11</f>
        <v>1.0649999999999999</v>
      </c>
      <c r="CO14" s="493"/>
      <c r="CP14" s="494">
        <f t="shared" si="30"/>
        <v>0</v>
      </c>
      <c r="CQ14" s="681">
        <v>218492.95</v>
      </c>
      <c r="CR14" s="496">
        <f t="shared" si="31"/>
        <v>232694.99174999999</v>
      </c>
      <c r="CS14" s="541">
        <f>'Base%Sem'!DU11</f>
        <v>1.0649999999999999</v>
      </c>
      <c r="CT14" s="493"/>
      <c r="CU14" s="494">
        <f t="shared" si="32"/>
        <v>0</v>
      </c>
      <c r="CV14" s="572">
        <f t="shared" si="33"/>
        <v>699097.34000000008</v>
      </c>
      <c r="CW14" s="572">
        <f t="shared" si="33"/>
        <v>744538.66709999996</v>
      </c>
      <c r="CX14" s="548">
        <f t="shared" si="133"/>
        <v>699097.34000000008</v>
      </c>
      <c r="CY14" s="547">
        <f t="shared" si="134"/>
        <v>0</v>
      </c>
      <c r="CZ14" s="506">
        <f t="shared" si="135"/>
        <v>0</v>
      </c>
      <c r="DA14" s="681">
        <v>234471.59</v>
      </c>
      <c r="DB14" s="496">
        <f t="shared" si="34"/>
        <v>249712.24334999998</v>
      </c>
      <c r="DC14" s="541">
        <f>'Base%Sem'!DV11</f>
        <v>1.0649999999999999</v>
      </c>
      <c r="DD14" s="493"/>
      <c r="DE14" s="494">
        <f t="shared" si="35"/>
        <v>0</v>
      </c>
      <c r="DF14" s="681">
        <v>163282.48000000001</v>
      </c>
      <c r="DG14" s="496">
        <f t="shared" si="36"/>
        <v>173895.8412</v>
      </c>
      <c r="DH14" s="541">
        <f>'Base%Sem'!DW11</f>
        <v>1.0649999999999999</v>
      </c>
      <c r="DI14" s="493"/>
      <c r="DJ14" s="494">
        <f t="shared" si="37"/>
        <v>0</v>
      </c>
      <c r="DK14" s="681">
        <f>205651.51-14133.67</f>
        <v>191517.84</v>
      </c>
      <c r="DL14" s="496">
        <f t="shared" si="38"/>
        <v>203966.49959999998</v>
      </c>
      <c r="DM14" s="541">
        <f>'Base%Sem'!DX11</f>
        <v>1.0649999999999999</v>
      </c>
      <c r="DN14" s="493"/>
      <c r="DO14" s="494">
        <f t="shared" si="39"/>
        <v>0</v>
      </c>
      <c r="DP14" s="681">
        <v>167215.4</v>
      </c>
      <c r="DQ14" s="496">
        <f t="shared" si="40"/>
        <v>178084.40099999998</v>
      </c>
      <c r="DR14" s="541">
        <f>'Base%Sem'!DY11</f>
        <v>1.0649999999999999</v>
      </c>
      <c r="DS14" s="493"/>
      <c r="DT14" s="494">
        <f t="shared" si="41"/>
        <v>0</v>
      </c>
      <c r="DU14" s="572">
        <f t="shared" si="42"/>
        <v>805658.98514999996</v>
      </c>
      <c r="DV14" s="548">
        <f t="shared" si="43"/>
        <v>756487.31</v>
      </c>
      <c r="DW14" s="547">
        <f t="shared" si="136"/>
        <v>0</v>
      </c>
      <c r="DX14" s="506">
        <f t="shared" si="137"/>
        <v>0</v>
      </c>
      <c r="DY14" s="681">
        <v>171754.7</v>
      </c>
      <c r="DZ14" s="496">
        <f t="shared" si="44"/>
        <v>182918.7555</v>
      </c>
      <c r="EA14" s="541">
        <f>'Base%Sem'!DZ11</f>
        <v>1.0649999999999999</v>
      </c>
      <c r="EB14" s="540"/>
      <c r="EC14" s="494">
        <f t="shared" si="45"/>
        <v>0</v>
      </c>
      <c r="ED14" s="681">
        <v>222709.49</v>
      </c>
      <c r="EE14" s="496">
        <f t="shared" si="46"/>
        <v>237185.60684999998</v>
      </c>
      <c r="EF14" s="541">
        <f>'Base%Sem'!EA11</f>
        <v>1.0649999999999999</v>
      </c>
      <c r="EG14" s="493"/>
      <c r="EH14" s="494">
        <f t="shared" si="47"/>
        <v>0</v>
      </c>
      <c r="EI14" s="681">
        <v>199390.07</v>
      </c>
      <c r="EJ14" s="496">
        <f t="shared" si="48"/>
        <v>212350.42455</v>
      </c>
      <c r="EK14" s="541">
        <f>'Base%Sem'!EB11</f>
        <v>1.0649999999999999</v>
      </c>
      <c r="EL14" s="493"/>
      <c r="EM14" s="494">
        <f t="shared" si="49"/>
        <v>0</v>
      </c>
      <c r="EN14" s="681">
        <v>201775.23</v>
      </c>
      <c r="EO14" s="496">
        <f t="shared" si="50"/>
        <v>214890.61994999999</v>
      </c>
      <c r="EP14" s="541">
        <f>'Base%Sem'!EC11</f>
        <v>1.0649999999999999</v>
      </c>
      <c r="EQ14" s="493"/>
      <c r="ER14" s="494">
        <f t="shared" si="51"/>
        <v>0</v>
      </c>
      <c r="ES14" s="681">
        <v>267906.40000000002</v>
      </c>
      <c r="ET14" s="496">
        <f t="shared" si="52"/>
        <v>285320.31599999999</v>
      </c>
      <c r="EU14" s="541">
        <f>'Base%Sem'!ED11</f>
        <v>1.0649999999999999</v>
      </c>
      <c r="EV14" s="493"/>
      <c r="EW14" s="494">
        <f t="shared" si="53"/>
        <v>0</v>
      </c>
      <c r="EX14" s="572">
        <f t="shared" si="54"/>
        <v>1063535.8899999999</v>
      </c>
      <c r="EY14" s="572">
        <f t="shared" si="54"/>
        <v>1132665.72285</v>
      </c>
      <c r="EZ14" s="538">
        <f t="shared" si="138"/>
        <v>1063535.8900000001</v>
      </c>
      <c r="FA14" s="537">
        <f t="shared" si="139"/>
        <v>0</v>
      </c>
      <c r="FB14" s="506">
        <f t="shared" si="140"/>
        <v>0</v>
      </c>
      <c r="FC14" s="681">
        <v>203879.23</v>
      </c>
      <c r="FD14" s="496">
        <f t="shared" si="55"/>
        <v>218150.77610000002</v>
      </c>
      <c r="FE14" s="541">
        <v>1.07</v>
      </c>
      <c r="FF14" s="493"/>
      <c r="FG14" s="494">
        <f t="shared" si="56"/>
        <v>0</v>
      </c>
      <c r="FH14" s="681">
        <v>192327.1</v>
      </c>
      <c r="FI14" s="496">
        <f t="shared" si="57"/>
        <v>205789.99700000003</v>
      </c>
      <c r="FJ14" s="541">
        <v>1.07</v>
      </c>
      <c r="FK14" s="493"/>
      <c r="FL14" s="494">
        <f t="shared" si="58"/>
        <v>0</v>
      </c>
      <c r="FM14" s="681">
        <v>164625.23000000001</v>
      </c>
      <c r="FN14" s="496">
        <f t="shared" si="59"/>
        <v>176148.99610000002</v>
      </c>
      <c r="FO14" s="541">
        <v>1.07</v>
      </c>
      <c r="FP14" s="493"/>
      <c r="FQ14" s="494">
        <f t="shared" si="60"/>
        <v>0</v>
      </c>
      <c r="FR14" s="681">
        <v>164712</v>
      </c>
      <c r="FS14" s="496">
        <f t="shared" si="61"/>
        <v>176241.84</v>
      </c>
      <c r="FT14" s="541">
        <v>1.07</v>
      </c>
      <c r="FU14" s="493"/>
      <c r="FV14" s="494">
        <f t="shared" si="62"/>
        <v>0</v>
      </c>
      <c r="FW14" s="572">
        <f t="shared" si="63"/>
        <v>776331.60920000006</v>
      </c>
      <c r="FX14" s="614">
        <f t="shared" si="64"/>
        <v>725543.56</v>
      </c>
      <c r="FY14" s="544">
        <f t="shared" si="141"/>
        <v>0</v>
      </c>
      <c r="FZ14" s="504">
        <f t="shared" si="142"/>
        <v>0</v>
      </c>
      <c r="GA14" s="681">
        <v>187187.76</v>
      </c>
      <c r="GB14" s="496">
        <f t="shared" si="65"/>
        <v>200290.90320000003</v>
      </c>
      <c r="GC14" s="541">
        <v>1.07</v>
      </c>
      <c r="GD14" s="493"/>
      <c r="GE14" s="494">
        <f t="shared" si="66"/>
        <v>0</v>
      </c>
      <c r="GF14" s="681">
        <v>171112.57</v>
      </c>
      <c r="GG14" s="496">
        <f t="shared" si="67"/>
        <v>183090.44990000001</v>
      </c>
      <c r="GH14" s="541">
        <v>1.07</v>
      </c>
      <c r="GI14" s="493"/>
      <c r="GJ14" s="494">
        <f t="shared" si="68"/>
        <v>0</v>
      </c>
      <c r="GK14" s="681">
        <v>213533.39</v>
      </c>
      <c r="GL14" s="496">
        <f t="shared" si="69"/>
        <v>228480.72730000003</v>
      </c>
      <c r="GM14" s="541">
        <v>1.07</v>
      </c>
      <c r="GN14" s="493"/>
      <c r="GO14" s="494">
        <f t="shared" si="70"/>
        <v>0</v>
      </c>
      <c r="GP14" s="681">
        <v>174760.71</v>
      </c>
      <c r="GQ14" s="496">
        <f t="shared" si="71"/>
        <v>186993.95970000001</v>
      </c>
      <c r="GR14" s="541">
        <v>1.07</v>
      </c>
      <c r="GS14" s="493"/>
      <c r="GT14" s="494">
        <f t="shared" si="72"/>
        <v>0</v>
      </c>
      <c r="GU14" s="572">
        <f t="shared" si="73"/>
        <v>798856.0401000001</v>
      </c>
      <c r="GV14" s="614">
        <f t="shared" si="74"/>
        <v>746594.42999999993</v>
      </c>
      <c r="GW14" s="537">
        <f t="shared" si="75"/>
        <v>0</v>
      </c>
      <c r="GX14" s="506">
        <f t="shared" si="143"/>
        <v>0</v>
      </c>
      <c r="GY14" s="681">
        <v>149003.69</v>
      </c>
      <c r="GZ14" s="542">
        <f t="shared" si="76"/>
        <v>159433.94830000002</v>
      </c>
      <c r="HA14" s="541">
        <v>1.07</v>
      </c>
      <c r="HB14" s="493"/>
      <c r="HC14" s="494">
        <f t="shared" si="77"/>
        <v>0</v>
      </c>
      <c r="HD14" s="681">
        <v>188710.49</v>
      </c>
      <c r="HE14" s="496">
        <f t="shared" si="78"/>
        <v>201920.2243</v>
      </c>
      <c r="HF14" s="541">
        <v>1.07</v>
      </c>
      <c r="HG14" s="493"/>
      <c r="HH14" s="494">
        <f t="shared" si="79"/>
        <v>0</v>
      </c>
      <c r="HI14" s="681">
        <v>149579.87</v>
      </c>
      <c r="HJ14" s="496">
        <f t="shared" si="80"/>
        <v>160050.46090000001</v>
      </c>
      <c r="HK14" s="541">
        <v>1.07</v>
      </c>
      <c r="HL14" s="493"/>
      <c r="HM14" s="494">
        <f t="shared" si="81"/>
        <v>0</v>
      </c>
      <c r="HN14" s="681">
        <v>146826</v>
      </c>
      <c r="HO14" s="496">
        <f t="shared" si="82"/>
        <v>157103.82</v>
      </c>
      <c r="HP14" s="541">
        <v>1.07</v>
      </c>
      <c r="HQ14" s="493"/>
      <c r="HR14" s="494">
        <f t="shared" si="83"/>
        <v>0</v>
      </c>
      <c r="HS14" s="681">
        <v>146846.19</v>
      </c>
      <c r="HT14" s="496">
        <f t="shared" si="84"/>
        <v>157125.42330000002</v>
      </c>
      <c r="HU14" s="541">
        <v>1.07</v>
      </c>
      <c r="HV14" s="493"/>
      <c r="HW14" s="494">
        <f t="shared" si="85"/>
        <v>0</v>
      </c>
      <c r="HX14" s="572">
        <f t="shared" si="86"/>
        <v>835633.87680000009</v>
      </c>
      <c r="HY14" s="538">
        <f t="shared" si="144"/>
        <v>780966.24</v>
      </c>
      <c r="HZ14" s="511">
        <f t="shared" si="87"/>
        <v>0</v>
      </c>
      <c r="IA14" s="504">
        <f t="shared" si="145"/>
        <v>0</v>
      </c>
      <c r="IB14" s="681">
        <v>144259</v>
      </c>
      <c r="IC14" s="496">
        <f t="shared" si="88"/>
        <v>154357.13</v>
      </c>
      <c r="ID14" s="541">
        <v>1.07</v>
      </c>
      <c r="IE14" s="493"/>
      <c r="IF14" s="494">
        <f t="shared" si="89"/>
        <v>0</v>
      </c>
      <c r="IG14" s="681">
        <v>183957</v>
      </c>
      <c r="IH14" s="496">
        <f t="shared" si="90"/>
        <v>196833.99000000002</v>
      </c>
      <c r="II14" s="541">
        <v>1.07</v>
      </c>
      <c r="IJ14" s="493"/>
      <c r="IK14" s="494">
        <f t="shared" si="91"/>
        <v>0</v>
      </c>
      <c r="IL14" s="679">
        <v>271762.78000000003</v>
      </c>
      <c r="IM14" s="496">
        <f t="shared" si="92"/>
        <v>285350.91900000005</v>
      </c>
      <c r="IN14" s="541">
        <v>1.05</v>
      </c>
      <c r="IO14" s="493"/>
      <c r="IP14" s="494">
        <f t="shared" si="93"/>
        <v>0</v>
      </c>
      <c r="IQ14" s="679">
        <v>387916.91</v>
      </c>
      <c r="IR14" s="496">
        <f t="shared" si="94"/>
        <v>407312.75549999997</v>
      </c>
      <c r="IS14" s="541">
        <v>1.05</v>
      </c>
      <c r="IT14" s="493"/>
      <c r="IU14" s="494">
        <f t="shared" si="95"/>
        <v>0</v>
      </c>
      <c r="IV14" s="572">
        <f t="shared" si="96"/>
        <v>1043854.7945</v>
      </c>
      <c r="IW14" s="538">
        <f t="shared" si="146"/>
        <v>987895.69</v>
      </c>
      <c r="IX14" s="510">
        <f t="shared" si="97"/>
        <v>0</v>
      </c>
      <c r="IY14" s="506">
        <f t="shared" si="147"/>
        <v>0</v>
      </c>
      <c r="IZ14" s="679">
        <v>148210.88</v>
      </c>
      <c r="JA14" s="496">
        <f t="shared" si="98"/>
        <v>155621.424</v>
      </c>
      <c r="JB14" s="541">
        <v>1.05</v>
      </c>
      <c r="JC14" s="493"/>
      <c r="JD14" s="494">
        <f t="shared" si="99"/>
        <v>0</v>
      </c>
      <c r="JE14" s="679">
        <v>214480.19</v>
      </c>
      <c r="JF14" s="496">
        <f t="shared" si="100"/>
        <v>225204.19950000002</v>
      </c>
      <c r="JG14" s="541">
        <v>1.05</v>
      </c>
      <c r="JH14" s="493"/>
      <c r="JI14" s="494">
        <f t="shared" si="101"/>
        <v>0</v>
      </c>
      <c r="JJ14" s="679">
        <v>261914.37</v>
      </c>
      <c r="JK14" s="496">
        <f t="shared" si="102"/>
        <v>275010.08850000001</v>
      </c>
      <c r="JL14" s="541">
        <v>1.05</v>
      </c>
      <c r="JM14" s="493"/>
      <c r="JN14" s="494">
        <f t="shared" si="103"/>
        <v>0</v>
      </c>
      <c r="JO14" s="542">
        <v>282749.08</v>
      </c>
      <c r="JP14" s="496">
        <f t="shared" si="158"/>
        <v>296886.53400000004</v>
      </c>
      <c r="JQ14" s="541">
        <v>1.05</v>
      </c>
      <c r="JR14" s="493"/>
      <c r="JS14" s="494">
        <f t="shared" si="104"/>
        <v>0</v>
      </c>
      <c r="JT14" s="572">
        <f t="shared" si="105"/>
        <v>952722.24600000004</v>
      </c>
      <c r="JU14" s="538">
        <f t="shared" si="148"/>
        <v>907354.5199999999</v>
      </c>
      <c r="JV14" s="511">
        <f t="shared" si="106"/>
        <v>0</v>
      </c>
      <c r="JW14" s="504">
        <f t="shared" si="149"/>
        <v>0</v>
      </c>
      <c r="JX14" s="543">
        <v>461639</v>
      </c>
      <c r="JY14" s="496">
        <f t="shared" si="107"/>
        <v>484720.95</v>
      </c>
      <c r="JZ14" s="541">
        <f>'Base%Sem'!EZ11</f>
        <v>1.05</v>
      </c>
      <c r="KA14" s="493"/>
      <c r="KB14" s="494">
        <f t="shared" si="108"/>
        <v>0</v>
      </c>
      <c r="KC14" s="542">
        <v>587688.6</v>
      </c>
      <c r="KD14" s="496">
        <f t="shared" si="109"/>
        <v>617073.03</v>
      </c>
      <c r="KE14" s="541">
        <f>'Base%Sem'!FA11</f>
        <v>1.05</v>
      </c>
      <c r="KF14" s="493"/>
      <c r="KG14" s="494">
        <f t="shared" si="110"/>
        <v>0</v>
      </c>
      <c r="KH14" s="542">
        <v>797314.29</v>
      </c>
      <c r="KI14" s="496">
        <f t="shared" si="111"/>
        <v>837180.00450000004</v>
      </c>
      <c r="KJ14" s="541">
        <f>'Base%Sem'!FB11</f>
        <v>1.05</v>
      </c>
      <c r="KK14" s="493"/>
      <c r="KL14" s="494">
        <f t="shared" si="112"/>
        <v>0</v>
      </c>
      <c r="KM14" s="542">
        <v>628486.54</v>
      </c>
      <c r="KN14" s="496">
        <f t="shared" si="113"/>
        <v>659910.86700000009</v>
      </c>
      <c r="KO14" s="541">
        <f>'Base%Sem'!FC11</f>
        <v>1.05</v>
      </c>
      <c r="KP14" s="493"/>
      <c r="KQ14" s="494">
        <f t="shared" si="114"/>
        <v>0</v>
      </c>
      <c r="KR14" s="542">
        <f>'Tabla de Proyecciones'!ABI43</f>
        <v>185985.60312715193</v>
      </c>
      <c r="KS14" s="496">
        <f t="shared" si="150"/>
        <v>195284.88328350952</v>
      </c>
      <c r="KT14" s="541">
        <f>'Base%Sem'!FD11</f>
        <v>1.05</v>
      </c>
      <c r="KU14" s="493"/>
      <c r="KV14" s="494">
        <f t="shared" si="115"/>
        <v>0</v>
      </c>
      <c r="KW14" s="572">
        <f t="shared" si="116"/>
        <v>2794169.7347835097</v>
      </c>
      <c r="KX14" s="538">
        <f t="shared" si="151"/>
        <v>2661114.0331271519</v>
      </c>
      <c r="KY14" s="510">
        <f t="shared" si="117"/>
        <v>0</v>
      </c>
      <c r="KZ14" s="560">
        <f t="shared" si="152"/>
        <v>0</v>
      </c>
      <c r="LA14" s="588">
        <f t="shared" si="159"/>
        <v>10962302.25312715</v>
      </c>
      <c r="LB14" s="588">
        <f t="shared" si="154"/>
        <v>11629045.999483509</v>
      </c>
      <c r="LC14" s="588">
        <f t="shared" si="155"/>
        <v>11629045.999483509</v>
      </c>
      <c r="LD14" s="586">
        <f t="shared" si="156"/>
        <v>1.0608215072856764</v>
      </c>
      <c r="LE14" s="584">
        <f t="shared" si="118"/>
        <v>10962302.25312715</v>
      </c>
      <c r="LF14" s="584">
        <f t="shared" si="118"/>
        <v>0</v>
      </c>
      <c r="LG14" s="585">
        <f t="shared" si="119"/>
        <v>-10962302.25312715</v>
      </c>
      <c r="LH14" s="615">
        <f t="shared" si="157"/>
        <v>0</v>
      </c>
      <c r="LJ14" s="385">
        <v>11131567.09914</v>
      </c>
      <c r="LK14" s="385"/>
    </row>
    <row r="15" spans="1:323" outlineLevel="1">
      <c r="A15" s="571"/>
      <c r="B15" s="535" t="s">
        <v>18</v>
      </c>
      <c r="C15" s="681">
        <v>86400.93</v>
      </c>
      <c r="D15" s="542">
        <f t="shared" si="120"/>
        <v>92448.9951</v>
      </c>
      <c r="E15" s="541">
        <f>'Base%Sem'!FJ12</f>
        <v>1.07</v>
      </c>
      <c r="F15" s="493"/>
      <c r="G15" s="494">
        <f t="shared" si="121"/>
        <v>0</v>
      </c>
      <c r="H15" s="681">
        <v>81732.97</v>
      </c>
      <c r="I15" s="496">
        <f t="shared" si="0"/>
        <v>87454.277900000001</v>
      </c>
      <c r="J15" s="541">
        <f>'Base%Sem'!FJ12</f>
        <v>1.07</v>
      </c>
      <c r="K15" s="493"/>
      <c r="L15" s="494">
        <f t="shared" si="1"/>
        <v>0</v>
      </c>
      <c r="M15" s="594">
        <v>88339.4</v>
      </c>
      <c r="N15" s="496">
        <f t="shared" si="2"/>
        <v>94523.157999999996</v>
      </c>
      <c r="O15" s="541">
        <f>'Base%Sem'!FJ12</f>
        <v>1.07</v>
      </c>
      <c r="P15" s="493"/>
      <c r="Q15" s="494">
        <f t="shared" si="3"/>
        <v>0</v>
      </c>
      <c r="R15" s="594">
        <v>86939.83</v>
      </c>
      <c r="S15" s="496">
        <f t="shared" si="122"/>
        <v>93025.618100000007</v>
      </c>
      <c r="T15" s="541">
        <f>'Base%Sem'!FJ12</f>
        <v>1.07</v>
      </c>
      <c r="U15" s="493"/>
      <c r="V15" s="494">
        <f t="shared" si="4"/>
        <v>0</v>
      </c>
      <c r="W15" s="542">
        <f t="shared" si="123"/>
        <v>367452.0491</v>
      </c>
      <c r="X15" s="542">
        <f t="shared" si="124"/>
        <v>343413.13</v>
      </c>
      <c r="Y15" s="552">
        <f t="shared" si="125"/>
        <v>0</v>
      </c>
      <c r="Z15" s="500">
        <f t="shared" si="126"/>
        <v>0</v>
      </c>
      <c r="AA15" s="681">
        <v>97037.74</v>
      </c>
      <c r="AB15" s="496">
        <f t="shared" si="5"/>
        <v>103830.38180000002</v>
      </c>
      <c r="AC15" s="541">
        <f>'Base%Sem'!FJ12</f>
        <v>1.07</v>
      </c>
      <c r="AD15" s="493"/>
      <c r="AE15" s="494">
        <f t="shared" si="127"/>
        <v>0</v>
      </c>
      <c r="AF15" s="681">
        <v>114106.25</v>
      </c>
      <c r="AG15" s="496">
        <f t="shared" si="6"/>
        <v>122093.6875</v>
      </c>
      <c r="AH15" s="541">
        <f>'Base%Sem'!FJ12</f>
        <v>1.07</v>
      </c>
      <c r="AI15" s="493"/>
      <c r="AJ15" s="494">
        <f t="shared" si="7"/>
        <v>0</v>
      </c>
      <c r="AK15" s="681">
        <v>87922.93</v>
      </c>
      <c r="AL15" s="496">
        <f t="shared" si="8"/>
        <v>94077.535099999994</v>
      </c>
      <c r="AM15" s="541">
        <f>'Base%Sem'!FJ12</f>
        <v>1.07</v>
      </c>
      <c r="AN15" s="493"/>
      <c r="AO15" s="494">
        <f t="shared" si="9"/>
        <v>0</v>
      </c>
      <c r="AP15" s="681">
        <v>74880.31</v>
      </c>
      <c r="AQ15" s="496">
        <f t="shared" si="10"/>
        <v>80121.931700000001</v>
      </c>
      <c r="AR15" s="541">
        <f>'Base%Sem'!FJ12</f>
        <v>1.07</v>
      </c>
      <c r="AS15" s="493"/>
      <c r="AT15" s="494">
        <f t="shared" si="11"/>
        <v>0</v>
      </c>
      <c r="AU15" s="496">
        <f t="shared" si="12"/>
        <v>400123.53610000003</v>
      </c>
      <c r="AV15" s="550">
        <f t="shared" si="13"/>
        <v>373947.23</v>
      </c>
      <c r="AW15" s="617">
        <f t="shared" si="128"/>
        <v>0</v>
      </c>
      <c r="AX15" s="513">
        <f t="shared" si="129"/>
        <v>0</v>
      </c>
      <c r="AY15" s="681">
        <v>108075.89</v>
      </c>
      <c r="AZ15" s="496">
        <f t="shared" si="14"/>
        <v>115100.82285</v>
      </c>
      <c r="BA15" s="541">
        <f>'Base%Sem'!DM12</f>
        <v>1.0649999999999999</v>
      </c>
      <c r="BB15" s="493"/>
      <c r="BC15" s="494">
        <f t="shared" si="15"/>
        <v>0</v>
      </c>
      <c r="BD15" s="681">
        <v>106678.67</v>
      </c>
      <c r="BE15" s="496">
        <f t="shared" si="16"/>
        <v>113612.78354999999</v>
      </c>
      <c r="BF15" s="541">
        <f>'Base%Sem'!DN12</f>
        <v>1.0649999999999999</v>
      </c>
      <c r="BG15" s="493"/>
      <c r="BH15" s="494">
        <f t="shared" si="17"/>
        <v>0</v>
      </c>
      <c r="BI15" s="681">
        <v>105564.34</v>
      </c>
      <c r="BJ15" s="496">
        <f t="shared" si="18"/>
        <v>112426.02209999999</v>
      </c>
      <c r="BK15" s="541">
        <f>'Base%Sem'!DO12</f>
        <v>1.0649999999999999</v>
      </c>
      <c r="BL15" s="493"/>
      <c r="BM15" s="494">
        <f t="shared" si="19"/>
        <v>0</v>
      </c>
      <c r="BN15" s="681">
        <v>115341.19</v>
      </c>
      <c r="BO15" s="496">
        <f t="shared" si="20"/>
        <v>122838.36735</v>
      </c>
      <c r="BP15" s="541">
        <f>'Base%Sem'!DP12</f>
        <v>1.0649999999999999</v>
      </c>
      <c r="BQ15" s="606"/>
      <c r="BR15" s="494">
        <f t="shared" si="21"/>
        <v>0</v>
      </c>
      <c r="BS15" s="681">
        <v>116756.18</v>
      </c>
      <c r="BT15" s="496">
        <f t="shared" si="22"/>
        <v>124345.33169999998</v>
      </c>
      <c r="BU15" s="541">
        <f>'Base%Sem'!DQ12</f>
        <v>1.0649999999999999</v>
      </c>
      <c r="BV15" s="493"/>
      <c r="BW15" s="494">
        <f t="shared" si="23"/>
        <v>0</v>
      </c>
      <c r="BX15" s="572">
        <f t="shared" si="130"/>
        <v>588323.32755000005</v>
      </c>
      <c r="BY15" s="538">
        <f t="shared" si="131"/>
        <v>552416.27</v>
      </c>
      <c r="BZ15" s="511">
        <f t="shared" si="24"/>
        <v>0</v>
      </c>
      <c r="CA15" s="504">
        <f t="shared" si="132"/>
        <v>0</v>
      </c>
      <c r="CB15" s="681">
        <v>96269.08</v>
      </c>
      <c r="CC15" s="496">
        <f t="shared" si="25"/>
        <v>102526.5702</v>
      </c>
      <c r="CD15" s="541">
        <f>'Base%Sem'!DR12</f>
        <v>1.0649999999999999</v>
      </c>
      <c r="CE15" s="493"/>
      <c r="CF15" s="494">
        <f t="shared" si="26"/>
        <v>0</v>
      </c>
      <c r="CG15" s="681">
        <v>114677.36</v>
      </c>
      <c r="CH15" s="496">
        <f t="shared" si="27"/>
        <v>122131.3884</v>
      </c>
      <c r="CI15" s="541">
        <f>'Base%Sem'!DS12</f>
        <v>1.0649999999999999</v>
      </c>
      <c r="CJ15" s="493"/>
      <c r="CK15" s="494">
        <f t="shared" si="28"/>
        <v>0</v>
      </c>
      <c r="CL15" s="681">
        <v>113879.13</v>
      </c>
      <c r="CM15" s="496">
        <f t="shared" si="29"/>
        <v>121281.27344999999</v>
      </c>
      <c r="CN15" s="541">
        <f>'Base%Sem'!DT12</f>
        <v>1.0649999999999999</v>
      </c>
      <c r="CO15" s="493"/>
      <c r="CP15" s="494">
        <f t="shared" si="30"/>
        <v>0</v>
      </c>
      <c r="CQ15" s="681">
        <v>137613.91</v>
      </c>
      <c r="CR15" s="496">
        <f t="shared" si="31"/>
        <v>146558.81414999999</v>
      </c>
      <c r="CS15" s="541">
        <f>'Base%Sem'!DU12</f>
        <v>1.0649999999999999</v>
      </c>
      <c r="CT15" s="493"/>
      <c r="CU15" s="494">
        <f t="shared" si="32"/>
        <v>0</v>
      </c>
      <c r="CV15" s="572">
        <f t="shared" si="33"/>
        <v>462439.48000000004</v>
      </c>
      <c r="CW15" s="572">
        <f t="shared" si="33"/>
        <v>492498.04619999998</v>
      </c>
      <c r="CX15" s="548">
        <f t="shared" si="133"/>
        <v>462439.48</v>
      </c>
      <c r="CY15" s="547">
        <f t="shared" si="134"/>
        <v>0</v>
      </c>
      <c r="CZ15" s="506">
        <f t="shared" si="135"/>
        <v>0</v>
      </c>
      <c r="DA15" s="681">
        <f>176090.29-5137.81-10553</f>
        <v>160399.48000000001</v>
      </c>
      <c r="DB15" s="496">
        <f t="shared" si="34"/>
        <v>170825.44620000001</v>
      </c>
      <c r="DC15" s="541">
        <f>'Base%Sem'!DV12</f>
        <v>1.0649999999999999</v>
      </c>
      <c r="DD15" s="493"/>
      <c r="DE15" s="494">
        <f t="shared" si="35"/>
        <v>0</v>
      </c>
      <c r="DF15" s="681">
        <v>113047.35</v>
      </c>
      <c r="DG15" s="496">
        <f t="shared" si="36"/>
        <v>120395.42775</v>
      </c>
      <c r="DH15" s="541">
        <f>'Base%Sem'!DW12</f>
        <v>1.0649999999999999</v>
      </c>
      <c r="DI15" s="493"/>
      <c r="DJ15" s="494">
        <f t="shared" si="37"/>
        <v>0</v>
      </c>
      <c r="DK15" s="681">
        <v>107486.55</v>
      </c>
      <c r="DL15" s="496">
        <f t="shared" si="38"/>
        <v>114473.17574999999</v>
      </c>
      <c r="DM15" s="541">
        <f>'Base%Sem'!DX12</f>
        <v>1.0649999999999999</v>
      </c>
      <c r="DN15" s="493"/>
      <c r="DO15" s="494">
        <f t="shared" si="39"/>
        <v>0</v>
      </c>
      <c r="DP15" s="681">
        <v>129017.17</v>
      </c>
      <c r="DQ15" s="496">
        <f t="shared" si="40"/>
        <v>137403.28605</v>
      </c>
      <c r="DR15" s="541">
        <f>'Base%Sem'!DY12</f>
        <v>1.0649999999999999</v>
      </c>
      <c r="DS15" s="493"/>
      <c r="DT15" s="494">
        <f t="shared" si="41"/>
        <v>0</v>
      </c>
      <c r="DU15" s="572">
        <f t="shared" si="42"/>
        <v>543097.33574999997</v>
      </c>
      <c r="DV15" s="548">
        <f t="shared" si="43"/>
        <v>509950.55</v>
      </c>
      <c r="DW15" s="547">
        <f t="shared" si="136"/>
        <v>0</v>
      </c>
      <c r="DX15" s="506">
        <f t="shared" si="137"/>
        <v>0</v>
      </c>
      <c r="DY15" s="681">
        <f>120374.63-4983</f>
        <v>115391.63</v>
      </c>
      <c r="DZ15" s="496">
        <f t="shared" si="44"/>
        <v>122892.08594999999</v>
      </c>
      <c r="EA15" s="541">
        <f>'Base%Sem'!DZ12</f>
        <v>1.0649999999999999</v>
      </c>
      <c r="EB15" s="540"/>
      <c r="EC15" s="494">
        <f t="shared" si="45"/>
        <v>0</v>
      </c>
      <c r="ED15" s="681">
        <v>135711.16</v>
      </c>
      <c r="EE15" s="496">
        <f t="shared" si="46"/>
        <v>144532.3854</v>
      </c>
      <c r="EF15" s="541">
        <f>'Base%Sem'!EA12</f>
        <v>1.0649999999999999</v>
      </c>
      <c r="EG15" s="493"/>
      <c r="EH15" s="494">
        <f t="shared" si="47"/>
        <v>0</v>
      </c>
      <c r="EI15" s="681">
        <v>141859.95000000001</v>
      </c>
      <c r="EJ15" s="496">
        <f t="shared" si="48"/>
        <v>151080.84675</v>
      </c>
      <c r="EK15" s="541">
        <f>'Base%Sem'!EB12</f>
        <v>1.0649999999999999</v>
      </c>
      <c r="EL15" s="493"/>
      <c r="EM15" s="494">
        <f t="shared" si="49"/>
        <v>0</v>
      </c>
      <c r="EN15" s="681">
        <v>156866.09</v>
      </c>
      <c r="EO15" s="496">
        <f t="shared" si="50"/>
        <v>167062.38584999999</v>
      </c>
      <c r="EP15" s="541">
        <f>'Base%Sem'!EC12</f>
        <v>1.0649999999999999</v>
      </c>
      <c r="EQ15" s="493"/>
      <c r="ER15" s="494">
        <f t="shared" si="51"/>
        <v>0</v>
      </c>
      <c r="ES15" s="681">
        <v>187276.65</v>
      </c>
      <c r="ET15" s="496">
        <f t="shared" si="52"/>
        <v>199449.63225</v>
      </c>
      <c r="EU15" s="541">
        <f>'Base%Sem'!ED12</f>
        <v>1.0649999999999999</v>
      </c>
      <c r="EV15" s="493"/>
      <c r="EW15" s="494">
        <f t="shared" si="53"/>
        <v>0</v>
      </c>
      <c r="EX15" s="572">
        <f t="shared" si="54"/>
        <v>737105.48</v>
      </c>
      <c r="EY15" s="572">
        <f t="shared" si="54"/>
        <v>785017.33620000002</v>
      </c>
      <c r="EZ15" s="538">
        <f t="shared" si="138"/>
        <v>737105.48</v>
      </c>
      <c r="FA15" s="537">
        <f t="shared" si="139"/>
        <v>0</v>
      </c>
      <c r="FB15" s="506">
        <f t="shared" si="140"/>
        <v>0</v>
      </c>
      <c r="FC15" s="681">
        <v>161455.51</v>
      </c>
      <c r="FD15" s="496">
        <f t="shared" si="55"/>
        <v>172757.39570000002</v>
      </c>
      <c r="FE15" s="541">
        <v>1.07</v>
      </c>
      <c r="FF15" s="493"/>
      <c r="FG15" s="494">
        <f t="shared" si="56"/>
        <v>0</v>
      </c>
      <c r="FH15" s="681">
        <v>224858.5</v>
      </c>
      <c r="FI15" s="496">
        <f t="shared" si="57"/>
        <v>240598.595</v>
      </c>
      <c r="FJ15" s="541">
        <v>1.07</v>
      </c>
      <c r="FK15" s="493"/>
      <c r="FL15" s="494">
        <f t="shared" si="58"/>
        <v>0</v>
      </c>
      <c r="FM15" s="681">
        <v>151978.17000000001</v>
      </c>
      <c r="FN15" s="496">
        <f t="shared" si="59"/>
        <v>162616.64190000002</v>
      </c>
      <c r="FO15" s="541">
        <v>1.07</v>
      </c>
      <c r="FP15" s="493"/>
      <c r="FQ15" s="494">
        <f t="shared" si="60"/>
        <v>0</v>
      </c>
      <c r="FR15" s="681">
        <v>143914.99</v>
      </c>
      <c r="FS15" s="496">
        <f t="shared" si="61"/>
        <v>153989.0393</v>
      </c>
      <c r="FT15" s="541">
        <v>1.07</v>
      </c>
      <c r="FU15" s="493"/>
      <c r="FV15" s="494">
        <f t="shared" si="62"/>
        <v>0</v>
      </c>
      <c r="FW15" s="572">
        <f t="shared" si="63"/>
        <v>729961.67189999996</v>
      </c>
      <c r="FX15" s="614">
        <f t="shared" si="64"/>
        <v>682207.17</v>
      </c>
      <c r="FY15" s="544">
        <f t="shared" si="141"/>
        <v>0</v>
      </c>
      <c r="FZ15" s="504">
        <f t="shared" si="142"/>
        <v>0</v>
      </c>
      <c r="GA15" s="681">
        <v>133741.71</v>
      </c>
      <c r="GB15" s="496">
        <f t="shared" si="65"/>
        <v>143103.62969999999</v>
      </c>
      <c r="GC15" s="541">
        <v>1.07</v>
      </c>
      <c r="GD15" s="493"/>
      <c r="GE15" s="494">
        <f t="shared" si="66"/>
        <v>0</v>
      </c>
      <c r="GF15" s="681">
        <v>129074.14</v>
      </c>
      <c r="GG15" s="496">
        <f t="shared" si="67"/>
        <v>138109.32980000001</v>
      </c>
      <c r="GH15" s="541">
        <v>1.07</v>
      </c>
      <c r="GI15" s="493"/>
      <c r="GJ15" s="494">
        <f t="shared" si="68"/>
        <v>0</v>
      </c>
      <c r="GK15" s="681">
        <v>142148</v>
      </c>
      <c r="GL15" s="496">
        <f t="shared" si="69"/>
        <v>152098.36000000002</v>
      </c>
      <c r="GM15" s="541">
        <v>1.07</v>
      </c>
      <c r="GN15" s="493"/>
      <c r="GO15" s="494">
        <f t="shared" si="70"/>
        <v>0</v>
      </c>
      <c r="GP15" s="681">
        <v>145753.57</v>
      </c>
      <c r="GQ15" s="496">
        <f t="shared" si="71"/>
        <v>155956.3199</v>
      </c>
      <c r="GR15" s="541">
        <v>1.07</v>
      </c>
      <c r="GS15" s="493"/>
      <c r="GT15" s="494">
        <f t="shared" si="72"/>
        <v>0</v>
      </c>
      <c r="GU15" s="572">
        <f t="shared" si="73"/>
        <v>589267.63939999999</v>
      </c>
      <c r="GV15" s="614">
        <f t="shared" si="74"/>
        <v>550717.41999999993</v>
      </c>
      <c r="GW15" s="537">
        <f t="shared" si="75"/>
        <v>0</v>
      </c>
      <c r="GX15" s="506">
        <f t="shared" si="143"/>
        <v>0</v>
      </c>
      <c r="GY15" s="681">
        <v>110443.02</v>
      </c>
      <c r="GZ15" s="542">
        <f t="shared" si="76"/>
        <v>118174.03140000001</v>
      </c>
      <c r="HA15" s="541">
        <v>1.07</v>
      </c>
      <c r="HB15" s="493"/>
      <c r="HC15" s="494">
        <f t="shared" si="77"/>
        <v>0</v>
      </c>
      <c r="HD15" s="681">
        <v>145121.19</v>
      </c>
      <c r="HE15" s="496">
        <f t="shared" si="78"/>
        <v>155279.67330000002</v>
      </c>
      <c r="HF15" s="541">
        <v>1.07</v>
      </c>
      <c r="HG15" s="493"/>
      <c r="HH15" s="494">
        <f t="shared" si="79"/>
        <v>0</v>
      </c>
      <c r="HI15" s="681">
        <v>128577.76</v>
      </c>
      <c r="HJ15" s="496">
        <f t="shared" si="80"/>
        <v>137578.20319999999</v>
      </c>
      <c r="HK15" s="541">
        <v>1.07</v>
      </c>
      <c r="HL15" s="493"/>
      <c r="HM15" s="494">
        <f t="shared" si="81"/>
        <v>0</v>
      </c>
      <c r="HN15" s="681">
        <v>99718</v>
      </c>
      <c r="HO15" s="496">
        <f t="shared" si="82"/>
        <v>106698.26000000001</v>
      </c>
      <c r="HP15" s="541">
        <v>1.07</v>
      </c>
      <c r="HQ15" s="493"/>
      <c r="HR15" s="494">
        <f t="shared" si="83"/>
        <v>0</v>
      </c>
      <c r="HS15" s="681">
        <v>130711.64</v>
      </c>
      <c r="HT15" s="496">
        <f t="shared" si="84"/>
        <v>139861.45480000001</v>
      </c>
      <c r="HU15" s="541">
        <v>1.07</v>
      </c>
      <c r="HV15" s="493"/>
      <c r="HW15" s="494">
        <f t="shared" si="85"/>
        <v>0</v>
      </c>
      <c r="HX15" s="572">
        <f t="shared" si="86"/>
        <v>657591.62269999995</v>
      </c>
      <c r="HY15" s="538">
        <f t="shared" si="144"/>
        <v>614571.61</v>
      </c>
      <c r="HZ15" s="511">
        <f t="shared" si="87"/>
        <v>0</v>
      </c>
      <c r="IA15" s="504">
        <f t="shared" si="145"/>
        <v>0</v>
      </c>
      <c r="IB15" s="681">
        <v>123225</v>
      </c>
      <c r="IC15" s="496">
        <f t="shared" si="88"/>
        <v>131850.75</v>
      </c>
      <c r="ID15" s="541">
        <v>1.07</v>
      </c>
      <c r="IE15" s="493"/>
      <c r="IF15" s="494">
        <f t="shared" si="89"/>
        <v>0</v>
      </c>
      <c r="IG15" s="681">
        <v>124958</v>
      </c>
      <c r="IH15" s="496">
        <f t="shared" si="90"/>
        <v>133705.06</v>
      </c>
      <c r="II15" s="541">
        <v>1.07</v>
      </c>
      <c r="IJ15" s="493"/>
      <c r="IK15" s="494">
        <f t="shared" si="91"/>
        <v>0</v>
      </c>
      <c r="IL15" s="679">
        <v>200732.56</v>
      </c>
      <c r="IM15" s="496">
        <f t="shared" si="92"/>
        <v>210769.18799999999</v>
      </c>
      <c r="IN15" s="541">
        <v>1.05</v>
      </c>
      <c r="IO15" s="493"/>
      <c r="IP15" s="494">
        <f t="shared" si="93"/>
        <v>0</v>
      </c>
      <c r="IQ15" s="679">
        <v>243780.3</v>
      </c>
      <c r="IR15" s="496">
        <f t="shared" si="94"/>
        <v>255969.315</v>
      </c>
      <c r="IS15" s="541">
        <v>1.05</v>
      </c>
      <c r="IT15" s="493"/>
      <c r="IU15" s="494">
        <f t="shared" si="95"/>
        <v>0</v>
      </c>
      <c r="IV15" s="572">
        <f t="shared" si="96"/>
        <v>732294.31300000008</v>
      </c>
      <c r="IW15" s="538">
        <f t="shared" si="146"/>
        <v>692695.86</v>
      </c>
      <c r="IX15" s="510">
        <f t="shared" si="97"/>
        <v>0</v>
      </c>
      <c r="IY15" s="506">
        <f t="shared" si="147"/>
        <v>0</v>
      </c>
      <c r="IZ15" s="679">
        <v>127092.07</v>
      </c>
      <c r="JA15" s="496">
        <f t="shared" si="98"/>
        <v>133446.6735</v>
      </c>
      <c r="JB15" s="541">
        <v>1.05</v>
      </c>
      <c r="JC15" s="493"/>
      <c r="JD15" s="494">
        <f t="shared" si="99"/>
        <v>0</v>
      </c>
      <c r="JE15" s="679">
        <v>153918.9</v>
      </c>
      <c r="JF15" s="496">
        <f t="shared" si="100"/>
        <v>161614.845</v>
      </c>
      <c r="JG15" s="541">
        <v>1.05</v>
      </c>
      <c r="JH15" s="493"/>
      <c r="JI15" s="494">
        <f t="shared" si="101"/>
        <v>0</v>
      </c>
      <c r="JJ15" s="679">
        <v>186681.81</v>
      </c>
      <c r="JK15" s="496">
        <f t="shared" si="102"/>
        <v>196015.90050000002</v>
      </c>
      <c r="JL15" s="541">
        <v>1.05</v>
      </c>
      <c r="JM15" s="493"/>
      <c r="JN15" s="494">
        <f t="shared" si="103"/>
        <v>0</v>
      </c>
      <c r="JO15" s="542">
        <v>247244.47</v>
      </c>
      <c r="JP15" s="496">
        <f t="shared" si="158"/>
        <v>259606.69350000002</v>
      </c>
      <c r="JQ15" s="541">
        <v>1.05</v>
      </c>
      <c r="JR15" s="493"/>
      <c r="JS15" s="494">
        <f t="shared" si="104"/>
        <v>0</v>
      </c>
      <c r="JT15" s="572">
        <f t="shared" si="105"/>
        <v>750684.11250000005</v>
      </c>
      <c r="JU15" s="538">
        <f t="shared" si="148"/>
        <v>714937.25</v>
      </c>
      <c r="JV15" s="511">
        <f t="shared" si="106"/>
        <v>0</v>
      </c>
      <c r="JW15" s="504">
        <f t="shared" si="149"/>
        <v>0</v>
      </c>
      <c r="JX15" s="543">
        <v>306750</v>
      </c>
      <c r="JY15" s="496">
        <f t="shared" si="107"/>
        <v>322087.5</v>
      </c>
      <c r="JZ15" s="541">
        <f>'Base%Sem'!EZ12</f>
        <v>1.05</v>
      </c>
      <c r="KA15" s="493"/>
      <c r="KB15" s="494">
        <f t="shared" si="108"/>
        <v>0</v>
      </c>
      <c r="KC15" s="542">
        <v>359377.91999999998</v>
      </c>
      <c r="KD15" s="496">
        <f t="shared" si="109"/>
        <v>377346.81599999999</v>
      </c>
      <c r="KE15" s="541">
        <f>'Base%Sem'!FA12</f>
        <v>1.05</v>
      </c>
      <c r="KF15" s="493"/>
      <c r="KG15" s="494">
        <f t="shared" si="110"/>
        <v>0</v>
      </c>
      <c r="KH15" s="542">
        <v>463694.42</v>
      </c>
      <c r="KI15" s="496">
        <f t="shared" si="111"/>
        <v>486879.141</v>
      </c>
      <c r="KJ15" s="541">
        <f>'Base%Sem'!FB12</f>
        <v>1.05</v>
      </c>
      <c r="KK15" s="493"/>
      <c r="KL15" s="494">
        <f t="shared" si="112"/>
        <v>0</v>
      </c>
      <c r="KM15" s="542">
        <v>474310.57</v>
      </c>
      <c r="KN15" s="496">
        <f t="shared" si="113"/>
        <v>498026.09850000002</v>
      </c>
      <c r="KO15" s="541">
        <f>'Base%Sem'!FC12</f>
        <v>1.05</v>
      </c>
      <c r="KP15" s="493"/>
      <c r="KQ15" s="494">
        <f t="shared" si="114"/>
        <v>0</v>
      </c>
      <c r="KR15" s="542">
        <f>'Tabla de Proyecciones'!ABI44</f>
        <v>118893.8994371843</v>
      </c>
      <c r="KS15" s="496">
        <f t="shared" si="150"/>
        <v>124838.59440904352</v>
      </c>
      <c r="KT15" s="541">
        <f>'Base%Sem'!FD12</f>
        <v>1.05</v>
      </c>
      <c r="KU15" s="493"/>
      <c r="KV15" s="494">
        <f t="shared" si="115"/>
        <v>0</v>
      </c>
      <c r="KW15" s="572">
        <f t="shared" si="116"/>
        <v>1809178.1499090437</v>
      </c>
      <c r="KX15" s="538">
        <f t="shared" si="151"/>
        <v>1723026.8094371841</v>
      </c>
      <c r="KY15" s="510">
        <f t="shared" si="117"/>
        <v>0</v>
      </c>
      <c r="KZ15" s="560">
        <f t="shared" si="152"/>
        <v>0</v>
      </c>
      <c r="LA15" s="588">
        <f t="shared" si="159"/>
        <v>7957428.2594371848</v>
      </c>
      <c r="LB15" s="588">
        <f t="shared" si="154"/>
        <v>8445489.1403090432</v>
      </c>
      <c r="LC15" s="588">
        <f t="shared" si="155"/>
        <v>8445489.1403090432</v>
      </c>
      <c r="LD15" s="586">
        <f t="shared" si="156"/>
        <v>1.0613339969848976</v>
      </c>
      <c r="LE15" s="584">
        <f t="shared" si="118"/>
        <v>7957428.2594371848</v>
      </c>
      <c r="LF15" s="584">
        <f t="shared" si="118"/>
        <v>0</v>
      </c>
      <c r="LG15" s="585">
        <f t="shared" si="119"/>
        <v>-7957428.2594371848</v>
      </c>
      <c r="LH15" s="615">
        <f t="shared" si="157"/>
        <v>0</v>
      </c>
      <c r="LJ15" s="385">
        <v>6618476.9921400007</v>
      </c>
      <c r="LK15" s="385"/>
    </row>
    <row r="16" spans="1:323" outlineLevel="1">
      <c r="A16" s="571"/>
      <c r="B16" s="535" t="s">
        <v>19</v>
      </c>
      <c r="C16" s="681">
        <v>99460.78</v>
      </c>
      <c r="D16" s="542">
        <f t="shared" si="120"/>
        <v>106423.0346</v>
      </c>
      <c r="E16" s="541">
        <f>'Base%Sem'!FJ13</f>
        <v>1.07</v>
      </c>
      <c r="F16" s="493"/>
      <c r="G16" s="494">
        <f t="shared" si="121"/>
        <v>0</v>
      </c>
      <c r="H16" s="681">
        <v>104818.96</v>
      </c>
      <c r="I16" s="496">
        <f t="shared" si="0"/>
        <v>112156.28720000001</v>
      </c>
      <c r="J16" s="541">
        <f>'Base%Sem'!FJ13</f>
        <v>1.07</v>
      </c>
      <c r="K16" s="493"/>
      <c r="L16" s="494">
        <f t="shared" si="1"/>
        <v>0</v>
      </c>
      <c r="M16" s="594">
        <v>92685.07</v>
      </c>
      <c r="N16" s="496">
        <f t="shared" si="2"/>
        <v>99173.024900000019</v>
      </c>
      <c r="O16" s="541">
        <f>'Base%Sem'!FJ13</f>
        <v>1.07</v>
      </c>
      <c r="P16" s="493"/>
      <c r="Q16" s="494">
        <f t="shared" si="3"/>
        <v>0</v>
      </c>
      <c r="R16" s="594">
        <v>96691.06</v>
      </c>
      <c r="S16" s="496">
        <f t="shared" si="122"/>
        <v>103459.4342</v>
      </c>
      <c r="T16" s="541">
        <f>'Base%Sem'!FJ13</f>
        <v>1.07</v>
      </c>
      <c r="U16" s="493"/>
      <c r="V16" s="494">
        <f t="shared" si="4"/>
        <v>0</v>
      </c>
      <c r="W16" s="542">
        <f t="shared" si="123"/>
        <v>421211.78090000001</v>
      </c>
      <c r="X16" s="542">
        <f t="shared" si="124"/>
        <v>393655.87</v>
      </c>
      <c r="Y16" s="552">
        <f t="shared" si="125"/>
        <v>0</v>
      </c>
      <c r="Z16" s="500">
        <f t="shared" si="126"/>
        <v>0</v>
      </c>
      <c r="AA16" s="681">
        <v>110963.19</v>
      </c>
      <c r="AB16" s="496">
        <f t="shared" si="5"/>
        <v>118730.61330000001</v>
      </c>
      <c r="AC16" s="541">
        <f>'Base%Sem'!FJ13</f>
        <v>1.07</v>
      </c>
      <c r="AD16" s="493"/>
      <c r="AE16" s="494">
        <f t="shared" si="127"/>
        <v>0</v>
      </c>
      <c r="AF16" s="681">
        <v>163354.21</v>
      </c>
      <c r="AG16" s="496">
        <f t="shared" si="6"/>
        <v>174789.00469999999</v>
      </c>
      <c r="AH16" s="541">
        <f>'Base%Sem'!FJ13</f>
        <v>1.07</v>
      </c>
      <c r="AI16" s="493"/>
      <c r="AJ16" s="494">
        <f t="shared" si="7"/>
        <v>0</v>
      </c>
      <c r="AK16" s="681">
        <v>80628.77</v>
      </c>
      <c r="AL16" s="496">
        <f t="shared" si="8"/>
        <v>86272.783900000009</v>
      </c>
      <c r="AM16" s="541">
        <f>'Base%Sem'!FJ13</f>
        <v>1.07</v>
      </c>
      <c r="AN16" s="493"/>
      <c r="AO16" s="494">
        <f t="shared" si="9"/>
        <v>0</v>
      </c>
      <c r="AP16" s="681">
        <v>103376.06</v>
      </c>
      <c r="AQ16" s="496">
        <f t="shared" si="10"/>
        <v>110612.3842</v>
      </c>
      <c r="AR16" s="541">
        <f>'Base%Sem'!FJ13</f>
        <v>1.07</v>
      </c>
      <c r="AS16" s="493"/>
      <c r="AT16" s="494">
        <f t="shared" si="11"/>
        <v>0</v>
      </c>
      <c r="AU16" s="496">
        <f t="shared" si="12"/>
        <v>490404.78610000003</v>
      </c>
      <c r="AV16" s="550">
        <f t="shared" si="13"/>
        <v>458322.23000000004</v>
      </c>
      <c r="AW16" s="617">
        <f t="shared" si="128"/>
        <v>0</v>
      </c>
      <c r="AX16" s="513">
        <f t="shared" si="129"/>
        <v>0</v>
      </c>
      <c r="AY16" s="681">
        <v>104538.85</v>
      </c>
      <c r="AZ16" s="496">
        <f t="shared" si="14"/>
        <v>111333.87525</v>
      </c>
      <c r="BA16" s="541">
        <f>'Base%Sem'!DM13</f>
        <v>1.0649999999999999</v>
      </c>
      <c r="BB16" s="493"/>
      <c r="BC16" s="494">
        <f t="shared" si="15"/>
        <v>0</v>
      </c>
      <c r="BD16" s="681">
        <v>117953.06</v>
      </c>
      <c r="BE16" s="496">
        <f t="shared" si="16"/>
        <v>125620.00889999999</v>
      </c>
      <c r="BF16" s="541">
        <f>'Base%Sem'!DN13</f>
        <v>1.0649999999999999</v>
      </c>
      <c r="BG16" s="493"/>
      <c r="BH16" s="494">
        <f t="shared" si="17"/>
        <v>0</v>
      </c>
      <c r="BI16" s="681">
        <v>131851.87</v>
      </c>
      <c r="BJ16" s="496">
        <f t="shared" si="18"/>
        <v>140422.24154999998</v>
      </c>
      <c r="BK16" s="541">
        <f>'Base%Sem'!DO13</f>
        <v>1.0649999999999999</v>
      </c>
      <c r="BL16" s="493"/>
      <c r="BM16" s="494">
        <f t="shared" si="19"/>
        <v>0</v>
      </c>
      <c r="BN16" s="681">
        <v>107449.46</v>
      </c>
      <c r="BO16" s="496">
        <f t="shared" si="20"/>
        <v>114433.6749</v>
      </c>
      <c r="BP16" s="541">
        <f>'Base%Sem'!DP13</f>
        <v>1.0649999999999999</v>
      </c>
      <c r="BQ16" s="606"/>
      <c r="BR16" s="494">
        <f t="shared" si="21"/>
        <v>0</v>
      </c>
      <c r="BS16" s="681">
        <v>109603.71</v>
      </c>
      <c r="BT16" s="496">
        <f t="shared" si="22"/>
        <v>116727.95115000001</v>
      </c>
      <c r="BU16" s="541">
        <f>'Base%Sem'!DQ13</f>
        <v>1.0649999999999999</v>
      </c>
      <c r="BV16" s="493"/>
      <c r="BW16" s="494">
        <f t="shared" si="23"/>
        <v>0</v>
      </c>
      <c r="BX16" s="572">
        <f t="shared" si="130"/>
        <v>608537.75174999994</v>
      </c>
      <c r="BY16" s="538">
        <f t="shared" si="131"/>
        <v>571396.95000000007</v>
      </c>
      <c r="BZ16" s="511">
        <f t="shared" si="24"/>
        <v>0</v>
      </c>
      <c r="CA16" s="504">
        <f t="shared" si="132"/>
        <v>0</v>
      </c>
      <c r="CB16" s="681">
        <v>110448.61</v>
      </c>
      <c r="CC16" s="496">
        <f t="shared" si="25"/>
        <v>117627.76965</v>
      </c>
      <c r="CD16" s="541">
        <f>'Base%Sem'!DR13</f>
        <v>1.0649999999999999</v>
      </c>
      <c r="CE16" s="493"/>
      <c r="CF16" s="494">
        <f t="shared" si="26"/>
        <v>0</v>
      </c>
      <c r="CG16" s="681">
        <v>134583.17000000001</v>
      </c>
      <c r="CH16" s="496">
        <f t="shared" si="27"/>
        <v>143331.07605</v>
      </c>
      <c r="CI16" s="541">
        <f>'Base%Sem'!DS13</f>
        <v>1.0649999999999999</v>
      </c>
      <c r="CJ16" s="493"/>
      <c r="CK16" s="494">
        <f t="shared" si="28"/>
        <v>0</v>
      </c>
      <c r="CL16" s="681">
        <v>168743.01</v>
      </c>
      <c r="CM16" s="496">
        <f t="shared" si="29"/>
        <v>179711.30564999999</v>
      </c>
      <c r="CN16" s="541">
        <f>'Base%Sem'!DT13</f>
        <v>1.0649999999999999</v>
      </c>
      <c r="CO16" s="493"/>
      <c r="CP16" s="494">
        <f t="shared" si="30"/>
        <v>0</v>
      </c>
      <c r="CQ16" s="681">
        <v>189975.3</v>
      </c>
      <c r="CR16" s="496">
        <f t="shared" si="31"/>
        <v>202323.69449999998</v>
      </c>
      <c r="CS16" s="541">
        <f>'Base%Sem'!DU13</f>
        <v>1.0649999999999999</v>
      </c>
      <c r="CT16" s="493"/>
      <c r="CU16" s="494">
        <f t="shared" si="32"/>
        <v>0</v>
      </c>
      <c r="CV16" s="572">
        <f t="shared" si="33"/>
        <v>603750.09</v>
      </c>
      <c r="CW16" s="572">
        <f t="shared" si="33"/>
        <v>642993.84585000004</v>
      </c>
      <c r="CX16" s="548">
        <f t="shared" si="133"/>
        <v>603750.09000000008</v>
      </c>
      <c r="CY16" s="547">
        <f t="shared" si="134"/>
        <v>0</v>
      </c>
      <c r="CZ16" s="506">
        <f t="shared" si="135"/>
        <v>0</v>
      </c>
      <c r="DA16" s="681">
        <v>204418.63</v>
      </c>
      <c r="DB16" s="496">
        <f t="shared" si="34"/>
        <v>217705.84094999998</v>
      </c>
      <c r="DC16" s="541">
        <f>'Base%Sem'!DV13</f>
        <v>1.0649999999999999</v>
      </c>
      <c r="DD16" s="493"/>
      <c r="DE16" s="494">
        <f t="shared" si="35"/>
        <v>0</v>
      </c>
      <c r="DF16" s="681">
        <v>128786.48</v>
      </c>
      <c r="DG16" s="496">
        <f t="shared" si="36"/>
        <v>137157.60119999998</v>
      </c>
      <c r="DH16" s="541">
        <f>'Base%Sem'!DW13</f>
        <v>1.0649999999999999</v>
      </c>
      <c r="DI16" s="493"/>
      <c r="DJ16" s="494">
        <f t="shared" si="37"/>
        <v>0</v>
      </c>
      <c r="DK16" s="681">
        <v>153939.26999999999</v>
      </c>
      <c r="DL16" s="496">
        <f t="shared" si="38"/>
        <v>163945.32254999998</v>
      </c>
      <c r="DM16" s="541">
        <f>'Base%Sem'!DX13</f>
        <v>1.0649999999999999</v>
      </c>
      <c r="DN16" s="493"/>
      <c r="DO16" s="494">
        <f t="shared" si="39"/>
        <v>0</v>
      </c>
      <c r="DP16" s="681">
        <v>150755.89000000001</v>
      </c>
      <c r="DQ16" s="496">
        <f t="shared" si="40"/>
        <v>160555.02285000001</v>
      </c>
      <c r="DR16" s="541">
        <f>'Base%Sem'!DY13</f>
        <v>1.0649999999999999</v>
      </c>
      <c r="DS16" s="493"/>
      <c r="DT16" s="494">
        <f t="shared" si="41"/>
        <v>0</v>
      </c>
      <c r="DU16" s="572">
        <f t="shared" si="42"/>
        <v>679363.78755000001</v>
      </c>
      <c r="DV16" s="548">
        <f t="shared" si="43"/>
        <v>637900.27</v>
      </c>
      <c r="DW16" s="547">
        <f t="shared" si="136"/>
        <v>0</v>
      </c>
      <c r="DX16" s="506">
        <f t="shared" si="137"/>
        <v>0</v>
      </c>
      <c r="DY16" s="681">
        <v>162525</v>
      </c>
      <c r="DZ16" s="496">
        <f t="shared" si="44"/>
        <v>173089.125</v>
      </c>
      <c r="EA16" s="541">
        <f>'Base%Sem'!DZ13</f>
        <v>1.0649999999999999</v>
      </c>
      <c r="EB16" s="540"/>
      <c r="EC16" s="494">
        <f t="shared" si="45"/>
        <v>0</v>
      </c>
      <c r="ED16" s="681">
        <v>181853.28</v>
      </c>
      <c r="EE16" s="496">
        <f t="shared" si="46"/>
        <v>193673.7432</v>
      </c>
      <c r="EF16" s="541">
        <f>'Base%Sem'!EA13</f>
        <v>1.0649999999999999</v>
      </c>
      <c r="EG16" s="493"/>
      <c r="EH16" s="494">
        <f t="shared" si="47"/>
        <v>0</v>
      </c>
      <c r="EI16" s="681">
        <v>187600.42</v>
      </c>
      <c r="EJ16" s="496">
        <f t="shared" si="48"/>
        <v>199794.4473</v>
      </c>
      <c r="EK16" s="541">
        <f>'Base%Sem'!EB13</f>
        <v>1.0649999999999999</v>
      </c>
      <c r="EL16" s="493"/>
      <c r="EM16" s="494">
        <f t="shared" si="49"/>
        <v>0</v>
      </c>
      <c r="EN16" s="681">
        <v>183703.65</v>
      </c>
      <c r="EO16" s="496">
        <f t="shared" si="50"/>
        <v>195644.38724999997</v>
      </c>
      <c r="EP16" s="541">
        <f>'Base%Sem'!EC13</f>
        <v>1.0649999999999999</v>
      </c>
      <c r="EQ16" s="493"/>
      <c r="ER16" s="494">
        <f t="shared" si="51"/>
        <v>0</v>
      </c>
      <c r="ES16" s="681">
        <v>193860.12</v>
      </c>
      <c r="ET16" s="496">
        <f t="shared" si="52"/>
        <v>206461.02779999998</v>
      </c>
      <c r="EU16" s="541">
        <f>'Base%Sem'!ED13</f>
        <v>1.0649999999999999</v>
      </c>
      <c r="EV16" s="493"/>
      <c r="EW16" s="494">
        <f t="shared" si="53"/>
        <v>0</v>
      </c>
      <c r="EX16" s="572">
        <f t="shared" si="54"/>
        <v>909542.47000000009</v>
      </c>
      <c r="EY16" s="572">
        <f t="shared" si="54"/>
        <v>968662.73054999998</v>
      </c>
      <c r="EZ16" s="538">
        <f t="shared" si="138"/>
        <v>909542.47000000009</v>
      </c>
      <c r="FA16" s="537">
        <f t="shared" si="139"/>
        <v>0</v>
      </c>
      <c r="FB16" s="506">
        <f t="shared" si="140"/>
        <v>0</v>
      </c>
      <c r="FC16" s="681">
        <v>151261.69</v>
      </c>
      <c r="FD16" s="496">
        <f t="shared" si="55"/>
        <v>161850.00830000002</v>
      </c>
      <c r="FE16" s="541">
        <v>1.07</v>
      </c>
      <c r="FF16" s="493"/>
      <c r="FG16" s="494">
        <f t="shared" si="56"/>
        <v>0</v>
      </c>
      <c r="FH16" s="681">
        <v>162634.43</v>
      </c>
      <c r="FI16" s="496">
        <f t="shared" si="57"/>
        <v>174018.8401</v>
      </c>
      <c r="FJ16" s="541">
        <v>1.07</v>
      </c>
      <c r="FK16" s="493"/>
      <c r="FL16" s="494">
        <f t="shared" si="58"/>
        <v>0</v>
      </c>
      <c r="FM16" s="681">
        <v>132017.57999999999</v>
      </c>
      <c r="FN16" s="496">
        <f t="shared" si="59"/>
        <v>141258.8106</v>
      </c>
      <c r="FO16" s="541">
        <v>1.07</v>
      </c>
      <c r="FP16" s="493"/>
      <c r="FQ16" s="494">
        <f t="shared" si="60"/>
        <v>0</v>
      </c>
      <c r="FR16" s="681">
        <v>150886.69</v>
      </c>
      <c r="FS16" s="496">
        <f t="shared" si="61"/>
        <v>161448.75830000002</v>
      </c>
      <c r="FT16" s="541">
        <v>1.07</v>
      </c>
      <c r="FU16" s="493"/>
      <c r="FV16" s="494">
        <f t="shared" si="62"/>
        <v>0</v>
      </c>
      <c r="FW16" s="572">
        <f t="shared" si="63"/>
        <v>638576.41729999997</v>
      </c>
      <c r="FX16" s="614">
        <f t="shared" si="64"/>
        <v>596800.3899999999</v>
      </c>
      <c r="FY16" s="544">
        <f t="shared" si="141"/>
        <v>0</v>
      </c>
      <c r="FZ16" s="504">
        <f t="shared" si="142"/>
        <v>0</v>
      </c>
      <c r="GA16" s="681">
        <v>144616.51999999999</v>
      </c>
      <c r="GB16" s="496">
        <f t="shared" si="65"/>
        <v>154739.6764</v>
      </c>
      <c r="GC16" s="541">
        <v>1.07</v>
      </c>
      <c r="GD16" s="493"/>
      <c r="GE16" s="494">
        <f t="shared" si="66"/>
        <v>0</v>
      </c>
      <c r="GF16" s="681">
        <v>135293.12</v>
      </c>
      <c r="GG16" s="496">
        <f t="shared" si="67"/>
        <v>144763.6384</v>
      </c>
      <c r="GH16" s="541">
        <v>1.07</v>
      </c>
      <c r="GI16" s="493"/>
      <c r="GJ16" s="494">
        <f t="shared" si="68"/>
        <v>0</v>
      </c>
      <c r="GK16" s="681">
        <v>206963.16</v>
      </c>
      <c r="GL16" s="496">
        <f t="shared" si="69"/>
        <v>221450.58120000002</v>
      </c>
      <c r="GM16" s="541">
        <v>1.07</v>
      </c>
      <c r="GN16" s="493"/>
      <c r="GO16" s="494">
        <f t="shared" si="70"/>
        <v>0</v>
      </c>
      <c r="GP16" s="681">
        <v>153053</v>
      </c>
      <c r="GQ16" s="496">
        <f t="shared" si="71"/>
        <v>163766.71000000002</v>
      </c>
      <c r="GR16" s="541">
        <v>1.07</v>
      </c>
      <c r="GS16" s="493"/>
      <c r="GT16" s="494">
        <f t="shared" si="72"/>
        <v>0</v>
      </c>
      <c r="GU16" s="572">
        <f t="shared" si="73"/>
        <v>684720.60600000003</v>
      </c>
      <c r="GV16" s="614">
        <f t="shared" si="74"/>
        <v>639925.80000000005</v>
      </c>
      <c r="GW16" s="537">
        <f t="shared" si="75"/>
        <v>0</v>
      </c>
      <c r="GX16" s="506">
        <f t="shared" si="143"/>
        <v>0</v>
      </c>
      <c r="GY16" s="681">
        <v>140069.96</v>
      </c>
      <c r="GZ16" s="542">
        <f t="shared" si="76"/>
        <v>149874.8572</v>
      </c>
      <c r="HA16" s="541">
        <v>1.07</v>
      </c>
      <c r="HB16" s="493"/>
      <c r="HC16" s="494">
        <f t="shared" si="77"/>
        <v>0</v>
      </c>
      <c r="HD16" s="681">
        <v>169541.21</v>
      </c>
      <c r="HE16" s="496">
        <f t="shared" si="78"/>
        <v>181409.09470000002</v>
      </c>
      <c r="HF16" s="541">
        <v>1.07</v>
      </c>
      <c r="HG16" s="493"/>
      <c r="HH16" s="494">
        <f t="shared" si="79"/>
        <v>0</v>
      </c>
      <c r="HI16" s="681">
        <v>110305.57</v>
      </c>
      <c r="HJ16" s="496">
        <f t="shared" si="80"/>
        <v>118026.95990000002</v>
      </c>
      <c r="HK16" s="541">
        <v>1.07</v>
      </c>
      <c r="HL16" s="493"/>
      <c r="HM16" s="494">
        <f t="shared" si="81"/>
        <v>0</v>
      </c>
      <c r="HN16" s="681">
        <v>115316</v>
      </c>
      <c r="HO16" s="496">
        <f t="shared" si="82"/>
        <v>123388.12000000001</v>
      </c>
      <c r="HP16" s="541">
        <v>1.07</v>
      </c>
      <c r="HQ16" s="493"/>
      <c r="HR16" s="494">
        <f t="shared" si="83"/>
        <v>0</v>
      </c>
      <c r="HS16" s="681">
        <v>154358.65</v>
      </c>
      <c r="HT16" s="496">
        <f t="shared" si="84"/>
        <v>165163.7555</v>
      </c>
      <c r="HU16" s="541">
        <v>1.07</v>
      </c>
      <c r="HV16" s="493"/>
      <c r="HW16" s="494">
        <f t="shared" si="85"/>
        <v>0</v>
      </c>
      <c r="HX16" s="572">
        <f t="shared" si="86"/>
        <v>737862.78729999997</v>
      </c>
      <c r="HY16" s="538">
        <f t="shared" si="144"/>
        <v>689591.39</v>
      </c>
      <c r="HZ16" s="511">
        <f t="shared" si="87"/>
        <v>0</v>
      </c>
      <c r="IA16" s="504">
        <f t="shared" si="145"/>
        <v>0</v>
      </c>
      <c r="IB16" s="681">
        <v>161082</v>
      </c>
      <c r="IC16" s="496">
        <f t="shared" si="88"/>
        <v>172357.74000000002</v>
      </c>
      <c r="ID16" s="541">
        <v>1.07</v>
      </c>
      <c r="IE16" s="493"/>
      <c r="IF16" s="494">
        <f t="shared" si="89"/>
        <v>0</v>
      </c>
      <c r="IG16" s="681">
        <v>205896</v>
      </c>
      <c r="IH16" s="496">
        <f t="shared" si="90"/>
        <v>220308.72</v>
      </c>
      <c r="II16" s="541">
        <v>1.07</v>
      </c>
      <c r="IJ16" s="493"/>
      <c r="IK16" s="494">
        <f t="shared" si="91"/>
        <v>0</v>
      </c>
      <c r="IL16" s="679">
        <v>292114.64</v>
      </c>
      <c r="IM16" s="496">
        <f t="shared" si="92"/>
        <v>306720.37200000003</v>
      </c>
      <c r="IN16" s="541">
        <v>1.05</v>
      </c>
      <c r="IO16" s="493"/>
      <c r="IP16" s="494">
        <f t="shared" si="93"/>
        <v>0</v>
      </c>
      <c r="IQ16" s="679">
        <v>318668.23</v>
      </c>
      <c r="IR16" s="496">
        <f t="shared" si="94"/>
        <v>334601.64149999997</v>
      </c>
      <c r="IS16" s="541">
        <v>1.05</v>
      </c>
      <c r="IT16" s="493"/>
      <c r="IU16" s="494">
        <f t="shared" si="95"/>
        <v>0</v>
      </c>
      <c r="IV16" s="572">
        <f t="shared" si="96"/>
        <v>1033988.4735</v>
      </c>
      <c r="IW16" s="538">
        <f t="shared" si="146"/>
        <v>977760.87</v>
      </c>
      <c r="IX16" s="510">
        <f t="shared" si="97"/>
        <v>0</v>
      </c>
      <c r="IY16" s="506">
        <f t="shared" si="147"/>
        <v>0</v>
      </c>
      <c r="IZ16" s="679">
        <v>123689.25</v>
      </c>
      <c r="JA16" s="496">
        <f t="shared" si="98"/>
        <v>129873.71250000001</v>
      </c>
      <c r="JB16" s="541">
        <v>1.05</v>
      </c>
      <c r="JC16" s="493"/>
      <c r="JD16" s="494">
        <f t="shared" si="99"/>
        <v>0</v>
      </c>
      <c r="JE16" s="679">
        <v>187070.81</v>
      </c>
      <c r="JF16" s="496">
        <f t="shared" si="100"/>
        <v>196424.3505</v>
      </c>
      <c r="JG16" s="541">
        <v>1.05</v>
      </c>
      <c r="JH16" s="493"/>
      <c r="JI16" s="494">
        <f t="shared" si="101"/>
        <v>0</v>
      </c>
      <c r="JJ16" s="679">
        <v>271357.61</v>
      </c>
      <c r="JK16" s="496">
        <f t="shared" si="102"/>
        <v>284925.49050000001</v>
      </c>
      <c r="JL16" s="541">
        <v>1.05</v>
      </c>
      <c r="JM16" s="493"/>
      <c r="JN16" s="494">
        <f t="shared" si="103"/>
        <v>0</v>
      </c>
      <c r="JO16" s="542">
        <v>339106.8</v>
      </c>
      <c r="JP16" s="496">
        <f t="shared" si="158"/>
        <v>356062.14</v>
      </c>
      <c r="JQ16" s="541">
        <v>1.05</v>
      </c>
      <c r="JR16" s="493"/>
      <c r="JS16" s="494">
        <f t="shared" si="104"/>
        <v>0</v>
      </c>
      <c r="JT16" s="572">
        <f t="shared" si="105"/>
        <v>967285.69349999994</v>
      </c>
      <c r="JU16" s="538">
        <f t="shared" si="148"/>
        <v>921224.47</v>
      </c>
      <c r="JV16" s="511">
        <f t="shared" si="106"/>
        <v>0</v>
      </c>
      <c r="JW16" s="504">
        <f t="shared" si="149"/>
        <v>0</v>
      </c>
      <c r="JX16" s="543">
        <v>570671</v>
      </c>
      <c r="JY16" s="496">
        <f t="shared" si="107"/>
        <v>599204.55000000005</v>
      </c>
      <c r="JZ16" s="541">
        <f>'Base%Sem'!EZ13</f>
        <v>1.05</v>
      </c>
      <c r="KA16" s="493"/>
      <c r="KB16" s="494">
        <f t="shared" si="108"/>
        <v>0</v>
      </c>
      <c r="KC16" s="542">
        <v>579044.38</v>
      </c>
      <c r="KD16" s="496">
        <f t="shared" si="109"/>
        <v>607996.59900000005</v>
      </c>
      <c r="KE16" s="541">
        <f>'Base%Sem'!FA13</f>
        <v>1.05</v>
      </c>
      <c r="KF16" s="493"/>
      <c r="KG16" s="494">
        <f t="shared" si="110"/>
        <v>0</v>
      </c>
      <c r="KH16" s="542">
        <v>777207.07</v>
      </c>
      <c r="KI16" s="496">
        <f t="shared" si="111"/>
        <v>816067.42350000003</v>
      </c>
      <c r="KJ16" s="541">
        <f>'Base%Sem'!FB13</f>
        <v>1.05</v>
      </c>
      <c r="KK16" s="493"/>
      <c r="KL16" s="494">
        <f t="shared" si="112"/>
        <v>0</v>
      </c>
      <c r="KM16" s="542">
        <v>558908.72</v>
      </c>
      <c r="KN16" s="496">
        <f t="shared" si="113"/>
        <v>586854.15599999996</v>
      </c>
      <c r="KO16" s="541">
        <f>'Base%Sem'!FC13</f>
        <v>1.05</v>
      </c>
      <c r="KP16" s="493"/>
      <c r="KQ16" s="494">
        <f t="shared" si="114"/>
        <v>0</v>
      </c>
      <c r="KR16" s="542">
        <f>'Tabla de Proyecciones'!ABI45</f>
        <v>116614.63195442814</v>
      </c>
      <c r="KS16" s="496">
        <f t="shared" si="150"/>
        <v>122445.36355214956</v>
      </c>
      <c r="KT16" s="541">
        <f>'Base%Sem'!FD13</f>
        <v>1.05</v>
      </c>
      <c r="KU16" s="493"/>
      <c r="KV16" s="494">
        <f t="shared" si="115"/>
        <v>0</v>
      </c>
      <c r="KW16" s="572">
        <f t="shared" si="116"/>
        <v>2732568.0920521496</v>
      </c>
      <c r="KX16" s="538">
        <f t="shared" si="151"/>
        <v>2602445.8019544282</v>
      </c>
      <c r="KY16" s="510">
        <f t="shared" si="117"/>
        <v>0</v>
      </c>
      <c r="KZ16" s="560">
        <f t="shared" si="152"/>
        <v>0</v>
      </c>
      <c r="LA16" s="588">
        <f t="shared" si="159"/>
        <v>10002316.601954428</v>
      </c>
      <c r="LB16" s="588">
        <f t="shared" si="154"/>
        <v>10606176.75235215</v>
      </c>
      <c r="LC16" s="588">
        <f t="shared" si="155"/>
        <v>10606176.75235215</v>
      </c>
      <c r="LD16" s="586">
        <f t="shared" si="156"/>
        <v>1.0603720292436782</v>
      </c>
      <c r="LE16" s="584">
        <f t="shared" si="118"/>
        <v>10002316.601954428</v>
      </c>
      <c r="LF16" s="584">
        <f t="shared" si="118"/>
        <v>0</v>
      </c>
      <c r="LG16" s="585">
        <f t="shared" si="119"/>
        <v>-10002316.601954428</v>
      </c>
      <c r="LH16" s="615">
        <f t="shared" si="157"/>
        <v>0</v>
      </c>
      <c r="LJ16" s="385">
        <v>9216182.1174600013</v>
      </c>
      <c r="LK16" s="385"/>
    </row>
    <row r="17" spans="1:323" outlineLevel="1">
      <c r="A17" s="571"/>
      <c r="B17" s="535" t="s">
        <v>20</v>
      </c>
      <c r="C17" s="681">
        <v>51747.05</v>
      </c>
      <c r="D17" s="542">
        <f t="shared" si="120"/>
        <v>55369.34350000001</v>
      </c>
      <c r="E17" s="541">
        <f>'Base%Sem'!FJ14</f>
        <v>1.07</v>
      </c>
      <c r="F17" s="493"/>
      <c r="G17" s="494">
        <f t="shared" si="121"/>
        <v>0</v>
      </c>
      <c r="H17" s="681">
        <v>71868.13</v>
      </c>
      <c r="I17" s="496">
        <f t="shared" si="0"/>
        <v>76898.89910000001</v>
      </c>
      <c r="J17" s="541">
        <f>'Base%Sem'!FJ14</f>
        <v>1.07</v>
      </c>
      <c r="K17" s="493"/>
      <c r="L17" s="494">
        <f t="shared" si="1"/>
        <v>0</v>
      </c>
      <c r="M17" s="594">
        <v>50455.87</v>
      </c>
      <c r="N17" s="496">
        <f t="shared" si="2"/>
        <v>53987.780900000005</v>
      </c>
      <c r="O17" s="541">
        <f>'Base%Sem'!FJ14</f>
        <v>1.07</v>
      </c>
      <c r="P17" s="493"/>
      <c r="Q17" s="494">
        <f t="shared" si="3"/>
        <v>0</v>
      </c>
      <c r="R17" s="594">
        <v>73399.649999999994</v>
      </c>
      <c r="S17" s="496">
        <f t="shared" si="122"/>
        <v>78537.625499999995</v>
      </c>
      <c r="T17" s="541">
        <f>'Base%Sem'!FJ14</f>
        <v>1.07</v>
      </c>
      <c r="U17" s="493"/>
      <c r="V17" s="494">
        <f t="shared" si="4"/>
        <v>0</v>
      </c>
      <c r="W17" s="542">
        <f t="shared" si="123"/>
        <v>264793.64900000003</v>
      </c>
      <c r="X17" s="542">
        <f t="shared" si="124"/>
        <v>247470.7</v>
      </c>
      <c r="Y17" s="552">
        <f t="shared" si="125"/>
        <v>0</v>
      </c>
      <c r="Z17" s="500">
        <f t="shared" si="126"/>
        <v>0</v>
      </c>
      <c r="AA17" s="681">
        <v>55117.17</v>
      </c>
      <c r="AB17" s="496">
        <f t="shared" si="5"/>
        <v>58975.371899999998</v>
      </c>
      <c r="AC17" s="541">
        <f>'Base%Sem'!FJ14</f>
        <v>1.07</v>
      </c>
      <c r="AD17" s="493"/>
      <c r="AE17" s="494">
        <f t="shared" si="127"/>
        <v>0</v>
      </c>
      <c r="AF17" s="681">
        <v>74771.429999999993</v>
      </c>
      <c r="AG17" s="496">
        <f t="shared" si="6"/>
        <v>80005.430099999998</v>
      </c>
      <c r="AH17" s="541">
        <f>'Base%Sem'!FJ14</f>
        <v>1.07</v>
      </c>
      <c r="AI17" s="493"/>
      <c r="AJ17" s="494">
        <f t="shared" si="7"/>
        <v>0</v>
      </c>
      <c r="AK17" s="681">
        <v>55004.46</v>
      </c>
      <c r="AL17" s="496">
        <f t="shared" si="8"/>
        <v>58854.772199999999</v>
      </c>
      <c r="AM17" s="541">
        <f>'Base%Sem'!FJ14</f>
        <v>1.07</v>
      </c>
      <c r="AN17" s="493"/>
      <c r="AO17" s="494">
        <f t="shared" si="9"/>
        <v>0</v>
      </c>
      <c r="AP17" s="681">
        <v>63893.01</v>
      </c>
      <c r="AQ17" s="496">
        <f t="shared" si="10"/>
        <v>68365.520700000008</v>
      </c>
      <c r="AR17" s="541">
        <f>'Base%Sem'!FJ14</f>
        <v>1.07</v>
      </c>
      <c r="AS17" s="493"/>
      <c r="AT17" s="494">
        <f t="shared" si="11"/>
        <v>0</v>
      </c>
      <c r="AU17" s="496">
        <f t="shared" si="12"/>
        <v>266201.09490000003</v>
      </c>
      <c r="AV17" s="550">
        <f t="shared" si="13"/>
        <v>248786.07</v>
      </c>
      <c r="AW17" s="617">
        <f t="shared" si="128"/>
        <v>0</v>
      </c>
      <c r="AX17" s="513">
        <f t="shared" si="129"/>
        <v>0</v>
      </c>
      <c r="AY17" s="681">
        <v>53174.47</v>
      </c>
      <c r="AZ17" s="496">
        <f t="shared" si="14"/>
        <v>56630.810550000002</v>
      </c>
      <c r="BA17" s="541">
        <f>'Base%Sem'!DM14</f>
        <v>1.0649999999999999</v>
      </c>
      <c r="BB17" s="493"/>
      <c r="BC17" s="494">
        <f t="shared" si="15"/>
        <v>0</v>
      </c>
      <c r="BD17" s="681">
        <v>66449.899999999994</v>
      </c>
      <c r="BE17" s="496">
        <f t="shared" si="16"/>
        <v>70769.143499999991</v>
      </c>
      <c r="BF17" s="541">
        <f>'Base%Sem'!DN14</f>
        <v>1.0649999999999999</v>
      </c>
      <c r="BG17" s="493"/>
      <c r="BH17" s="494">
        <f t="shared" si="17"/>
        <v>0</v>
      </c>
      <c r="BI17" s="681">
        <v>72619.399999999994</v>
      </c>
      <c r="BJ17" s="496">
        <f t="shared" si="18"/>
        <v>77339.660999999993</v>
      </c>
      <c r="BK17" s="541">
        <f>'Base%Sem'!DO14</f>
        <v>1.0649999999999999</v>
      </c>
      <c r="BL17" s="493"/>
      <c r="BM17" s="494">
        <f t="shared" si="19"/>
        <v>0</v>
      </c>
      <c r="BN17" s="681">
        <v>64435.01</v>
      </c>
      <c r="BO17" s="496">
        <f t="shared" si="20"/>
        <v>68623.285650000005</v>
      </c>
      <c r="BP17" s="541">
        <f>'Base%Sem'!DP14</f>
        <v>1.0649999999999999</v>
      </c>
      <c r="BQ17" s="606"/>
      <c r="BR17" s="494">
        <f t="shared" si="21"/>
        <v>0</v>
      </c>
      <c r="BS17" s="681">
        <v>70679.28</v>
      </c>
      <c r="BT17" s="496">
        <f t="shared" si="22"/>
        <v>75273.433199999999</v>
      </c>
      <c r="BU17" s="541">
        <f>'Base%Sem'!DQ14</f>
        <v>1.0649999999999999</v>
      </c>
      <c r="BV17" s="493"/>
      <c r="BW17" s="494">
        <f t="shared" si="23"/>
        <v>0</v>
      </c>
      <c r="BX17" s="572">
        <f t="shared" si="130"/>
        <v>348636.33389999997</v>
      </c>
      <c r="BY17" s="538">
        <f t="shared" si="131"/>
        <v>327358.06</v>
      </c>
      <c r="BZ17" s="511">
        <f t="shared" si="24"/>
        <v>0</v>
      </c>
      <c r="CA17" s="504">
        <f t="shared" si="132"/>
        <v>0</v>
      </c>
      <c r="CB17" s="681">
        <v>67108.740000000005</v>
      </c>
      <c r="CC17" s="496">
        <f t="shared" si="25"/>
        <v>71470.808099999995</v>
      </c>
      <c r="CD17" s="541">
        <f>'Base%Sem'!DR14</f>
        <v>1.0649999999999999</v>
      </c>
      <c r="CE17" s="493"/>
      <c r="CF17" s="494">
        <f t="shared" si="26"/>
        <v>0</v>
      </c>
      <c r="CG17" s="681">
        <v>87628.91</v>
      </c>
      <c r="CH17" s="496">
        <f t="shared" si="27"/>
        <v>93324.789149999997</v>
      </c>
      <c r="CI17" s="541">
        <f>'Base%Sem'!DS14</f>
        <v>1.0649999999999999</v>
      </c>
      <c r="CJ17" s="493"/>
      <c r="CK17" s="494">
        <f t="shared" si="28"/>
        <v>0</v>
      </c>
      <c r="CL17" s="681">
        <v>79182.58</v>
      </c>
      <c r="CM17" s="496">
        <f t="shared" si="29"/>
        <v>84329.447700000004</v>
      </c>
      <c r="CN17" s="541">
        <f>'Base%Sem'!DT14</f>
        <v>1.0649999999999999</v>
      </c>
      <c r="CO17" s="493"/>
      <c r="CP17" s="494">
        <f t="shared" si="30"/>
        <v>0</v>
      </c>
      <c r="CQ17" s="681">
        <v>101521.4</v>
      </c>
      <c r="CR17" s="496">
        <f t="shared" si="31"/>
        <v>108120.29099999998</v>
      </c>
      <c r="CS17" s="541">
        <f>'Base%Sem'!DU14</f>
        <v>1.0649999999999999</v>
      </c>
      <c r="CT17" s="493"/>
      <c r="CU17" s="494">
        <f t="shared" si="32"/>
        <v>0</v>
      </c>
      <c r="CV17" s="572">
        <f t="shared" si="33"/>
        <v>335441.63</v>
      </c>
      <c r="CW17" s="572">
        <f t="shared" si="33"/>
        <v>357245.33594999998</v>
      </c>
      <c r="CX17" s="548">
        <f t="shared" si="133"/>
        <v>335441.63</v>
      </c>
      <c r="CY17" s="547">
        <f t="shared" si="134"/>
        <v>0</v>
      </c>
      <c r="CZ17" s="506">
        <f t="shared" si="135"/>
        <v>0</v>
      </c>
      <c r="DA17" s="681">
        <v>101984.99</v>
      </c>
      <c r="DB17" s="496">
        <f t="shared" si="34"/>
        <v>108614.01435</v>
      </c>
      <c r="DC17" s="541">
        <f>'Base%Sem'!DV14</f>
        <v>1.0649999999999999</v>
      </c>
      <c r="DD17" s="493"/>
      <c r="DE17" s="494">
        <f t="shared" si="35"/>
        <v>0</v>
      </c>
      <c r="DF17" s="681">
        <v>77635.55</v>
      </c>
      <c r="DG17" s="496">
        <f t="shared" si="36"/>
        <v>82681.860749999993</v>
      </c>
      <c r="DH17" s="541">
        <f>'Base%Sem'!DW14</f>
        <v>1.0649999999999999</v>
      </c>
      <c r="DI17" s="493"/>
      <c r="DJ17" s="494">
        <f t="shared" si="37"/>
        <v>0</v>
      </c>
      <c r="DK17" s="681">
        <v>70693.899999999994</v>
      </c>
      <c r="DL17" s="496">
        <f t="shared" si="38"/>
        <v>75289.003499999992</v>
      </c>
      <c r="DM17" s="541">
        <f>'Base%Sem'!DX14</f>
        <v>1.0649999999999999</v>
      </c>
      <c r="DN17" s="493"/>
      <c r="DO17" s="494">
        <f t="shared" si="39"/>
        <v>0</v>
      </c>
      <c r="DP17" s="681">
        <v>73263.94</v>
      </c>
      <c r="DQ17" s="496">
        <f t="shared" si="40"/>
        <v>78026.096099999995</v>
      </c>
      <c r="DR17" s="541">
        <f>'Base%Sem'!DY14</f>
        <v>1.0649999999999999</v>
      </c>
      <c r="DS17" s="493"/>
      <c r="DT17" s="494">
        <f t="shared" si="41"/>
        <v>0</v>
      </c>
      <c r="DU17" s="572">
        <f t="shared" si="42"/>
        <v>344610.97469999996</v>
      </c>
      <c r="DV17" s="548">
        <f t="shared" si="43"/>
        <v>323578.38</v>
      </c>
      <c r="DW17" s="547">
        <f t="shared" si="136"/>
        <v>0</v>
      </c>
      <c r="DX17" s="506">
        <f t="shared" si="137"/>
        <v>0</v>
      </c>
      <c r="DY17" s="681">
        <v>66075.08</v>
      </c>
      <c r="DZ17" s="496">
        <f t="shared" si="44"/>
        <v>70369.960200000001</v>
      </c>
      <c r="EA17" s="541">
        <f>'Base%Sem'!DZ14</f>
        <v>1.0649999999999999</v>
      </c>
      <c r="EB17" s="540"/>
      <c r="EC17" s="494">
        <f t="shared" si="45"/>
        <v>0</v>
      </c>
      <c r="ED17" s="681">
        <v>93535.37</v>
      </c>
      <c r="EE17" s="496">
        <f t="shared" si="46"/>
        <v>99615.169049999997</v>
      </c>
      <c r="EF17" s="541">
        <f>'Base%Sem'!EA14</f>
        <v>1.0649999999999999</v>
      </c>
      <c r="EG17" s="493"/>
      <c r="EH17" s="494">
        <f t="shared" si="47"/>
        <v>0</v>
      </c>
      <c r="EI17" s="681">
        <v>85191.29</v>
      </c>
      <c r="EJ17" s="496">
        <f t="shared" si="48"/>
        <v>90728.723849999995</v>
      </c>
      <c r="EK17" s="541">
        <f>'Base%Sem'!EB14</f>
        <v>1.0649999999999999</v>
      </c>
      <c r="EL17" s="493"/>
      <c r="EM17" s="494">
        <f t="shared" si="49"/>
        <v>0</v>
      </c>
      <c r="EN17" s="681">
        <v>79630.95</v>
      </c>
      <c r="EO17" s="496">
        <f t="shared" si="50"/>
        <v>84806.961749999988</v>
      </c>
      <c r="EP17" s="541">
        <f>'Base%Sem'!EC14</f>
        <v>1.0649999999999999</v>
      </c>
      <c r="EQ17" s="493"/>
      <c r="ER17" s="494">
        <f t="shared" si="51"/>
        <v>0</v>
      </c>
      <c r="ES17" s="681">
        <v>98147.98</v>
      </c>
      <c r="ET17" s="496">
        <f t="shared" si="52"/>
        <v>104527.59869999999</v>
      </c>
      <c r="EU17" s="541">
        <f>'Base%Sem'!ED14</f>
        <v>1.0649999999999999</v>
      </c>
      <c r="EV17" s="493"/>
      <c r="EW17" s="494">
        <f t="shared" si="53"/>
        <v>0</v>
      </c>
      <c r="EX17" s="572">
        <f t="shared" si="54"/>
        <v>422580.67</v>
      </c>
      <c r="EY17" s="572">
        <f t="shared" si="54"/>
        <v>450048.41354999994</v>
      </c>
      <c r="EZ17" s="538">
        <f t="shared" si="138"/>
        <v>422580.67</v>
      </c>
      <c r="FA17" s="537">
        <f t="shared" si="139"/>
        <v>0</v>
      </c>
      <c r="FB17" s="506">
        <f t="shared" si="140"/>
        <v>0</v>
      </c>
      <c r="FC17" s="681">
        <v>78216.61</v>
      </c>
      <c r="FD17" s="496">
        <f t="shared" si="55"/>
        <v>83691.772700000001</v>
      </c>
      <c r="FE17" s="541">
        <v>1.07</v>
      </c>
      <c r="FF17" s="493"/>
      <c r="FG17" s="494">
        <f t="shared" si="56"/>
        <v>0</v>
      </c>
      <c r="FH17" s="681">
        <v>63977.2</v>
      </c>
      <c r="FI17" s="496">
        <f t="shared" si="57"/>
        <v>68455.604000000007</v>
      </c>
      <c r="FJ17" s="541">
        <v>1.07</v>
      </c>
      <c r="FK17" s="493"/>
      <c r="FL17" s="494">
        <f t="shared" si="58"/>
        <v>0</v>
      </c>
      <c r="FM17" s="681">
        <v>64387.4</v>
      </c>
      <c r="FN17" s="496">
        <f t="shared" si="59"/>
        <v>68894.518000000011</v>
      </c>
      <c r="FO17" s="541">
        <v>1.07</v>
      </c>
      <c r="FP17" s="493"/>
      <c r="FQ17" s="494">
        <f t="shared" si="60"/>
        <v>0</v>
      </c>
      <c r="FR17" s="681">
        <v>58615.09</v>
      </c>
      <c r="FS17" s="496">
        <f t="shared" si="61"/>
        <v>62718.1463</v>
      </c>
      <c r="FT17" s="541">
        <v>1.07</v>
      </c>
      <c r="FU17" s="493"/>
      <c r="FV17" s="494">
        <f t="shared" si="62"/>
        <v>0</v>
      </c>
      <c r="FW17" s="572">
        <f t="shared" si="63"/>
        <v>283760.04099999997</v>
      </c>
      <c r="FX17" s="614">
        <f t="shared" si="64"/>
        <v>265196.3</v>
      </c>
      <c r="FY17" s="544">
        <f t="shared" si="141"/>
        <v>0</v>
      </c>
      <c r="FZ17" s="504">
        <f t="shared" si="142"/>
        <v>0</v>
      </c>
      <c r="GA17" s="681">
        <v>64247.8</v>
      </c>
      <c r="GB17" s="496">
        <f t="shared" si="65"/>
        <v>68745.146000000008</v>
      </c>
      <c r="GC17" s="541">
        <v>1.07</v>
      </c>
      <c r="GD17" s="493"/>
      <c r="GE17" s="494">
        <f t="shared" si="66"/>
        <v>0</v>
      </c>
      <c r="GF17" s="681">
        <v>59875.9</v>
      </c>
      <c r="GG17" s="496">
        <f t="shared" si="67"/>
        <v>64067.213000000003</v>
      </c>
      <c r="GH17" s="541">
        <v>1.07</v>
      </c>
      <c r="GI17" s="493"/>
      <c r="GJ17" s="494">
        <f t="shared" si="68"/>
        <v>0</v>
      </c>
      <c r="GK17" s="681">
        <v>87954.11</v>
      </c>
      <c r="GL17" s="496">
        <f t="shared" si="69"/>
        <v>94110.897700000001</v>
      </c>
      <c r="GM17" s="541">
        <v>1.07</v>
      </c>
      <c r="GN17" s="493"/>
      <c r="GO17" s="494">
        <f t="shared" si="70"/>
        <v>0</v>
      </c>
      <c r="GP17" s="681">
        <v>53650.19</v>
      </c>
      <c r="GQ17" s="496">
        <f t="shared" si="71"/>
        <v>57405.703300000008</v>
      </c>
      <c r="GR17" s="541">
        <v>1.07</v>
      </c>
      <c r="GS17" s="493"/>
      <c r="GT17" s="494">
        <f t="shared" si="72"/>
        <v>0</v>
      </c>
      <c r="GU17" s="572">
        <f t="shared" si="73"/>
        <v>284328.96000000002</v>
      </c>
      <c r="GV17" s="614">
        <f t="shared" si="74"/>
        <v>265728</v>
      </c>
      <c r="GW17" s="537">
        <f t="shared" si="75"/>
        <v>0</v>
      </c>
      <c r="GX17" s="506">
        <f t="shared" si="143"/>
        <v>0</v>
      </c>
      <c r="GY17" s="681">
        <v>49490.87</v>
      </c>
      <c r="GZ17" s="542">
        <f t="shared" si="76"/>
        <v>52955.230900000002</v>
      </c>
      <c r="HA17" s="541">
        <v>1.07</v>
      </c>
      <c r="HB17" s="493"/>
      <c r="HC17" s="494">
        <f t="shared" si="77"/>
        <v>0</v>
      </c>
      <c r="HD17" s="681">
        <v>51948.51</v>
      </c>
      <c r="HE17" s="496">
        <f t="shared" si="78"/>
        <v>55584.905700000003</v>
      </c>
      <c r="HF17" s="541">
        <v>1.07</v>
      </c>
      <c r="HG17" s="493"/>
      <c r="HH17" s="494">
        <f t="shared" si="79"/>
        <v>0</v>
      </c>
      <c r="HI17" s="681">
        <v>50287.09</v>
      </c>
      <c r="HJ17" s="496">
        <f t="shared" si="80"/>
        <v>53807.186300000001</v>
      </c>
      <c r="HK17" s="541">
        <v>1.07</v>
      </c>
      <c r="HL17" s="493"/>
      <c r="HM17" s="494">
        <f t="shared" si="81"/>
        <v>0</v>
      </c>
      <c r="HN17" s="681">
        <v>48088</v>
      </c>
      <c r="HO17" s="496">
        <f t="shared" si="82"/>
        <v>51454.16</v>
      </c>
      <c r="HP17" s="541">
        <v>1.07</v>
      </c>
      <c r="HQ17" s="493"/>
      <c r="HR17" s="494">
        <f t="shared" si="83"/>
        <v>0</v>
      </c>
      <c r="HS17" s="681">
        <v>50911.09</v>
      </c>
      <c r="HT17" s="496">
        <f t="shared" si="84"/>
        <v>54474.866300000002</v>
      </c>
      <c r="HU17" s="541">
        <v>1.07</v>
      </c>
      <c r="HV17" s="493"/>
      <c r="HW17" s="494">
        <f t="shared" si="85"/>
        <v>0</v>
      </c>
      <c r="HX17" s="572">
        <f t="shared" si="86"/>
        <v>268276.3492</v>
      </c>
      <c r="HY17" s="538">
        <f t="shared" si="144"/>
        <v>250725.56</v>
      </c>
      <c r="HZ17" s="511">
        <f t="shared" si="87"/>
        <v>0</v>
      </c>
      <c r="IA17" s="504">
        <f t="shared" si="145"/>
        <v>0</v>
      </c>
      <c r="IB17" s="681">
        <v>56925</v>
      </c>
      <c r="IC17" s="496">
        <f t="shared" si="88"/>
        <v>60909.75</v>
      </c>
      <c r="ID17" s="541">
        <v>1.07</v>
      </c>
      <c r="IE17" s="493"/>
      <c r="IF17" s="494">
        <f t="shared" si="89"/>
        <v>0</v>
      </c>
      <c r="IG17" s="681">
        <v>57269</v>
      </c>
      <c r="IH17" s="496">
        <f t="shared" si="90"/>
        <v>61277.83</v>
      </c>
      <c r="II17" s="541">
        <v>1.07</v>
      </c>
      <c r="IJ17" s="493"/>
      <c r="IK17" s="494">
        <f t="shared" si="91"/>
        <v>0</v>
      </c>
      <c r="IL17" s="679">
        <v>94192.53</v>
      </c>
      <c r="IM17" s="496">
        <f t="shared" si="92"/>
        <v>98902.156499999997</v>
      </c>
      <c r="IN17" s="541">
        <v>1.05</v>
      </c>
      <c r="IO17" s="493"/>
      <c r="IP17" s="494">
        <f t="shared" si="93"/>
        <v>0</v>
      </c>
      <c r="IQ17" s="679">
        <v>129437.43</v>
      </c>
      <c r="IR17" s="496">
        <f t="shared" si="94"/>
        <v>135909.3015</v>
      </c>
      <c r="IS17" s="541">
        <v>1.05</v>
      </c>
      <c r="IT17" s="493"/>
      <c r="IU17" s="494">
        <f t="shared" si="95"/>
        <v>0</v>
      </c>
      <c r="IV17" s="572">
        <f t="shared" si="96"/>
        <v>356999.038</v>
      </c>
      <c r="IW17" s="538">
        <f t="shared" si="146"/>
        <v>337823.95999999996</v>
      </c>
      <c r="IX17" s="510">
        <f t="shared" si="97"/>
        <v>0</v>
      </c>
      <c r="IY17" s="506">
        <f t="shared" si="147"/>
        <v>0</v>
      </c>
      <c r="IZ17" s="679">
        <v>47387.25</v>
      </c>
      <c r="JA17" s="496">
        <f t="shared" si="98"/>
        <v>49756.612500000003</v>
      </c>
      <c r="JB17" s="541">
        <v>1.05</v>
      </c>
      <c r="JC17" s="493"/>
      <c r="JD17" s="494">
        <f t="shared" si="99"/>
        <v>0</v>
      </c>
      <c r="JE17" s="679">
        <v>69785.740000000005</v>
      </c>
      <c r="JF17" s="496">
        <f t="shared" si="100"/>
        <v>73275.027000000002</v>
      </c>
      <c r="JG17" s="541">
        <v>1.05</v>
      </c>
      <c r="JH17" s="493"/>
      <c r="JI17" s="494">
        <f t="shared" si="101"/>
        <v>0</v>
      </c>
      <c r="JJ17" s="679">
        <v>93825.61</v>
      </c>
      <c r="JK17" s="496">
        <f t="shared" si="102"/>
        <v>98516.890500000009</v>
      </c>
      <c r="JL17" s="541">
        <v>1.05</v>
      </c>
      <c r="JM17" s="493"/>
      <c r="JN17" s="494">
        <f t="shared" si="103"/>
        <v>0</v>
      </c>
      <c r="JO17" s="542">
        <v>114241.82</v>
      </c>
      <c r="JP17" s="496">
        <f t="shared" si="158"/>
        <v>119953.91100000001</v>
      </c>
      <c r="JQ17" s="541">
        <v>1.05</v>
      </c>
      <c r="JR17" s="493"/>
      <c r="JS17" s="494">
        <f t="shared" si="104"/>
        <v>0</v>
      </c>
      <c r="JT17" s="572">
        <f t="shared" si="105"/>
        <v>341502.44099999999</v>
      </c>
      <c r="JU17" s="538">
        <f t="shared" si="148"/>
        <v>325240.42</v>
      </c>
      <c r="JV17" s="511">
        <f t="shared" si="106"/>
        <v>0</v>
      </c>
      <c r="JW17" s="504">
        <f t="shared" si="149"/>
        <v>0</v>
      </c>
      <c r="JX17" s="543">
        <v>155737</v>
      </c>
      <c r="JY17" s="496">
        <f t="shared" si="107"/>
        <v>163523.85</v>
      </c>
      <c r="JZ17" s="541">
        <f>'Base%Sem'!EZ14</f>
        <v>1.05</v>
      </c>
      <c r="KA17" s="493"/>
      <c r="KB17" s="494">
        <f t="shared" si="108"/>
        <v>0</v>
      </c>
      <c r="KC17" s="542">
        <v>213995.24</v>
      </c>
      <c r="KD17" s="496">
        <f t="shared" si="109"/>
        <v>224695.00200000001</v>
      </c>
      <c r="KE17" s="541">
        <f>'Base%Sem'!FA14</f>
        <v>1.05</v>
      </c>
      <c r="KF17" s="493"/>
      <c r="KG17" s="494">
        <f t="shared" si="110"/>
        <v>0</v>
      </c>
      <c r="KH17" s="542">
        <v>345407.85</v>
      </c>
      <c r="KI17" s="496">
        <f t="shared" si="111"/>
        <v>362678.24249999999</v>
      </c>
      <c r="KJ17" s="541">
        <f>'Base%Sem'!FB14</f>
        <v>1.05</v>
      </c>
      <c r="KK17" s="493"/>
      <c r="KL17" s="494">
        <f t="shared" si="112"/>
        <v>0</v>
      </c>
      <c r="KM17" s="542">
        <v>275987.75</v>
      </c>
      <c r="KN17" s="496">
        <f t="shared" si="113"/>
        <v>289787.13750000001</v>
      </c>
      <c r="KO17" s="541">
        <f>'Base%Sem'!FC14</f>
        <v>1.05</v>
      </c>
      <c r="KP17" s="493"/>
      <c r="KQ17" s="494">
        <f t="shared" si="114"/>
        <v>0</v>
      </c>
      <c r="KR17" s="542">
        <f>'Tabla de Proyecciones'!ABI46</f>
        <v>67401.222197264244</v>
      </c>
      <c r="KS17" s="496">
        <f t="shared" si="150"/>
        <v>70771.283307127465</v>
      </c>
      <c r="KT17" s="541">
        <f>'Base%Sem'!FD14</f>
        <v>1.05</v>
      </c>
      <c r="KU17" s="493"/>
      <c r="KV17" s="494">
        <f t="shared" si="115"/>
        <v>0</v>
      </c>
      <c r="KW17" s="572">
        <f t="shared" si="116"/>
        <v>1111455.5153071275</v>
      </c>
      <c r="KX17" s="538">
        <f t="shared" si="151"/>
        <v>1058529.0621972643</v>
      </c>
      <c r="KY17" s="510">
        <f t="shared" si="117"/>
        <v>0</v>
      </c>
      <c r="KZ17" s="560">
        <f t="shared" si="152"/>
        <v>0</v>
      </c>
      <c r="LA17" s="588">
        <f t="shared" si="159"/>
        <v>4408458.8121972643</v>
      </c>
      <c r="LB17" s="588">
        <f t="shared" si="154"/>
        <v>4677858.1465071272</v>
      </c>
      <c r="LC17" s="588">
        <f t="shared" si="155"/>
        <v>4677858.1465071272</v>
      </c>
      <c r="LD17" s="586">
        <f t="shared" si="156"/>
        <v>1.061109640758011</v>
      </c>
      <c r="LE17" s="584">
        <f t="shared" si="118"/>
        <v>4408458.8121972643</v>
      </c>
      <c r="LF17" s="584">
        <f t="shared" si="118"/>
        <v>0</v>
      </c>
      <c r="LG17" s="585">
        <f t="shared" si="119"/>
        <v>-4408458.8121972643</v>
      </c>
      <c r="LH17" s="615">
        <f t="shared" si="157"/>
        <v>0</v>
      </c>
      <c r="LJ17" s="385">
        <v>4488653.36154</v>
      </c>
    </row>
    <row r="18" spans="1:323" outlineLevel="1">
      <c r="A18" s="571"/>
      <c r="B18" s="535" t="s">
        <v>21</v>
      </c>
      <c r="C18" s="681">
        <v>75416.179999999993</v>
      </c>
      <c r="D18" s="542">
        <f t="shared" si="120"/>
        <v>80695.31259999999</v>
      </c>
      <c r="E18" s="541">
        <f>'Base%Sem'!FJ15</f>
        <v>1.07</v>
      </c>
      <c r="F18" s="493"/>
      <c r="G18" s="494">
        <f t="shared" si="121"/>
        <v>0</v>
      </c>
      <c r="H18" s="681">
        <v>84318.95</v>
      </c>
      <c r="I18" s="496">
        <f t="shared" si="0"/>
        <v>90221.276500000007</v>
      </c>
      <c r="J18" s="541">
        <f>'Base%Sem'!FJ15</f>
        <v>1.07</v>
      </c>
      <c r="K18" s="493"/>
      <c r="L18" s="494">
        <f t="shared" si="1"/>
        <v>0</v>
      </c>
      <c r="M18" s="594">
        <v>90900.19</v>
      </c>
      <c r="N18" s="496">
        <f t="shared" si="2"/>
        <v>97263.203300000008</v>
      </c>
      <c r="O18" s="541">
        <f>'Base%Sem'!FJ15</f>
        <v>1.07</v>
      </c>
      <c r="P18" s="493"/>
      <c r="Q18" s="494">
        <f t="shared" si="3"/>
        <v>0</v>
      </c>
      <c r="R18" s="594">
        <v>76760.86</v>
      </c>
      <c r="S18" s="496">
        <f t="shared" si="122"/>
        <v>82134.120200000005</v>
      </c>
      <c r="T18" s="541">
        <f>'Base%Sem'!FJ15</f>
        <v>1.07</v>
      </c>
      <c r="U18" s="493"/>
      <c r="V18" s="494">
        <f t="shared" si="4"/>
        <v>0</v>
      </c>
      <c r="W18" s="542">
        <f t="shared" si="123"/>
        <v>350313.91259999998</v>
      </c>
      <c r="X18" s="542">
        <f t="shared" si="124"/>
        <v>327396.18</v>
      </c>
      <c r="Y18" s="552">
        <f t="shared" si="125"/>
        <v>0</v>
      </c>
      <c r="Z18" s="500">
        <f t="shared" si="126"/>
        <v>0</v>
      </c>
      <c r="AA18" s="681">
        <v>83229.320000000007</v>
      </c>
      <c r="AB18" s="496">
        <f t="shared" si="5"/>
        <v>89055.372400000007</v>
      </c>
      <c r="AC18" s="541">
        <f>'Base%Sem'!FJ15</f>
        <v>1.07</v>
      </c>
      <c r="AD18" s="493"/>
      <c r="AE18" s="494">
        <f t="shared" si="127"/>
        <v>0</v>
      </c>
      <c r="AF18" s="681">
        <v>84952.89</v>
      </c>
      <c r="AG18" s="496">
        <f t="shared" si="6"/>
        <v>90899.592300000004</v>
      </c>
      <c r="AH18" s="541">
        <f>'Base%Sem'!FJ15</f>
        <v>1.07</v>
      </c>
      <c r="AI18" s="493"/>
      <c r="AJ18" s="494">
        <f t="shared" si="7"/>
        <v>0</v>
      </c>
      <c r="AK18" s="681">
        <v>62767.08</v>
      </c>
      <c r="AL18" s="496">
        <f t="shared" si="8"/>
        <v>67160.775600000008</v>
      </c>
      <c r="AM18" s="541">
        <f>'Base%Sem'!FJ15</f>
        <v>1.07</v>
      </c>
      <c r="AN18" s="493"/>
      <c r="AO18" s="494">
        <f t="shared" si="9"/>
        <v>0</v>
      </c>
      <c r="AP18" s="681">
        <v>66127.460000000006</v>
      </c>
      <c r="AQ18" s="496">
        <f t="shared" si="10"/>
        <v>70756.382200000007</v>
      </c>
      <c r="AR18" s="541">
        <f>'Base%Sem'!FJ15</f>
        <v>1.07</v>
      </c>
      <c r="AS18" s="493"/>
      <c r="AT18" s="494">
        <f t="shared" si="11"/>
        <v>0</v>
      </c>
      <c r="AU18" s="496">
        <f t="shared" si="12"/>
        <v>317872.1225</v>
      </c>
      <c r="AV18" s="550">
        <f t="shared" si="13"/>
        <v>297076.75000000006</v>
      </c>
      <c r="AW18" s="617">
        <f t="shared" si="128"/>
        <v>0</v>
      </c>
      <c r="AX18" s="513">
        <f t="shared" si="129"/>
        <v>0</v>
      </c>
      <c r="AY18" s="681">
        <v>55623.97</v>
      </c>
      <c r="AZ18" s="496">
        <f t="shared" si="14"/>
        <v>59239.528050000001</v>
      </c>
      <c r="BA18" s="541">
        <f>'Base%Sem'!DM15</f>
        <v>1.0649999999999999</v>
      </c>
      <c r="BB18" s="493"/>
      <c r="BC18" s="494">
        <f t="shared" si="15"/>
        <v>0</v>
      </c>
      <c r="BD18" s="681">
        <v>66615.320000000007</v>
      </c>
      <c r="BE18" s="496">
        <f t="shared" si="16"/>
        <v>70945.315799999997</v>
      </c>
      <c r="BF18" s="541">
        <f>'Base%Sem'!DN15</f>
        <v>1.0649999999999999</v>
      </c>
      <c r="BG18" s="493"/>
      <c r="BH18" s="494">
        <f t="shared" si="17"/>
        <v>0</v>
      </c>
      <c r="BI18" s="681">
        <v>80355.73</v>
      </c>
      <c r="BJ18" s="496">
        <f t="shared" si="18"/>
        <v>85578.852449999991</v>
      </c>
      <c r="BK18" s="541">
        <f>'Base%Sem'!DO15</f>
        <v>1.0649999999999999</v>
      </c>
      <c r="BL18" s="493"/>
      <c r="BM18" s="494">
        <f t="shared" si="19"/>
        <v>0</v>
      </c>
      <c r="BN18" s="681">
        <v>76608.479999999996</v>
      </c>
      <c r="BO18" s="496">
        <f t="shared" si="20"/>
        <v>81588.031199999998</v>
      </c>
      <c r="BP18" s="541">
        <f>'Base%Sem'!DP15</f>
        <v>1.0649999999999999</v>
      </c>
      <c r="BQ18" s="606"/>
      <c r="BR18" s="494">
        <f t="shared" si="21"/>
        <v>0</v>
      </c>
      <c r="BS18" s="681">
        <v>70257.440000000002</v>
      </c>
      <c r="BT18" s="496">
        <f t="shared" si="22"/>
        <v>74824.173599999995</v>
      </c>
      <c r="BU18" s="541">
        <f>'Base%Sem'!DQ15</f>
        <v>1.0649999999999999</v>
      </c>
      <c r="BV18" s="493"/>
      <c r="BW18" s="494">
        <f t="shared" si="23"/>
        <v>0</v>
      </c>
      <c r="BX18" s="572">
        <f t="shared" si="130"/>
        <v>372175.90110000002</v>
      </c>
      <c r="BY18" s="538">
        <f t="shared" si="131"/>
        <v>349460.94</v>
      </c>
      <c r="BZ18" s="511">
        <f t="shared" si="24"/>
        <v>0</v>
      </c>
      <c r="CA18" s="504">
        <f t="shared" si="132"/>
        <v>0</v>
      </c>
      <c r="CB18" s="681">
        <v>63970.58</v>
      </c>
      <c r="CC18" s="496">
        <f t="shared" si="25"/>
        <v>68128.667700000005</v>
      </c>
      <c r="CD18" s="541">
        <f>'Base%Sem'!DR15</f>
        <v>1.0649999999999999</v>
      </c>
      <c r="CE18" s="493"/>
      <c r="CF18" s="494">
        <f t="shared" si="26"/>
        <v>0</v>
      </c>
      <c r="CG18" s="681">
        <v>71662.14</v>
      </c>
      <c r="CH18" s="496">
        <f t="shared" si="27"/>
        <v>76320.179099999994</v>
      </c>
      <c r="CI18" s="541">
        <f>'Base%Sem'!DS15</f>
        <v>1.0649999999999999</v>
      </c>
      <c r="CJ18" s="493"/>
      <c r="CK18" s="494">
        <f t="shared" si="28"/>
        <v>0</v>
      </c>
      <c r="CL18" s="681">
        <v>75573.31</v>
      </c>
      <c r="CM18" s="496">
        <f t="shared" si="29"/>
        <v>80485.57514999999</v>
      </c>
      <c r="CN18" s="541">
        <f>'Base%Sem'!DT15</f>
        <v>1.0649999999999999</v>
      </c>
      <c r="CO18" s="493"/>
      <c r="CP18" s="494">
        <f t="shared" si="30"/>
        <v>0</v>
      </c>
      <c r="CQ18" s="681">
        <v>115370.62</v>
      </c>
      <c r="CR18" s="496">
        <f t="shared" si="31"/>
        <v>122869.71029999999</v>
      </c>
      <c r="CS18" s="541">
        <f>'Base%Sem'!DU15</f>
        <v>1.0649999999999999</v>
      </c>
      <c r="CT18" s="493"/>
      <c r="CU18" s="494">
        <f t="shared" si="32"/>
        <v>0</v>
      </c>
      <c r="CV18" s="572">
        <f t="shared" si="33"/>
        <v>326576.65000000002</v>
      </c>
      <c r="CW18" s="572">
        <f t="shared" si="33"/>
        <v>347804.13224999997</v>
      </c>
      <c r="CX18" s="548">
        <f t="shared" si="133"/>
        <v>326576.65000000002</v>
      </c>
      <c r="CY18" s="547">
        <f t="shared" si="134"/>
        <v>0</v>
      </c>
      <c r="CZ18" s="506">
        <f t="shared" si="135"/>
        <v>0</v>
      </c>
      <c r="DA18" s="681">
        <v>102546.73</v>
      </c>
      <c r="DB18" s="496">
        <f t="shared" si="34"/>
        <v>109212.26744999998</v>
      </c>
      <c r="DC18" s="541">
        <f>'Base%Sem'!DV15</f>
        <v>1.0649999999999999</v>
      </c>
      <c r="DD18" s="493"/>
      <c r="DE18" s="494">
        <f t="shared" si="35"/>
        <v>0</v>
      </c>
      <c r="DF18" s="681">
        <v>83037.509999999995</v>
      </c>
      <c r="DG18" s="496">
        <f t="shared" si="36"/>
        <v>88434.948149999997</v>
      </c>
      <c r="DH18" s="541">
        <f>'Base%Sem'!DW15</f>
        <v>1.0649999999999999</v>
      </c>
      <c r="DI18" s="493"/>
      <c r="DJ18" s="494">
        <f t="shared" si="37"/>
        <v>0</v>
      </c>
      <c r="DK18" s="681">
        <v>84692.87</v>
      </c>
      <c r="DL18" s="496">
        <f t="shared" si="38"/>
        <v>90197.906549999985</v>
      </c>
      <c r="DM18" s="541">
        <f>'Base%Sem'!DX15</f>
        <v>1.0649999999999999</v>
      </c>
      <c r="DN18" s="493"/>
      <c r="DO18" s="494">
        <f t="shared" si="39"/>
        <v>0</v>
      </c>
      <c r="DP18" s="681">
        <v>96011.33</v>
      </c>
      <c r="DQ18" s="496">
        <f t="shared" si="40"/>
        <v>102252.06645</v>
      </c>
      <c r="DR18" s="541">
        <f>'Base%Sem'!DY15</f>
        <v>1.0649999999999999</v>
      </c>
      <c r="DS18" s="493"/>
      <c r="DT18" s="494">
        <f t="shared" si="41"/>
        <v>0</v>
      </c>
      <c r="DU18" s="572">
        <f t="shared" si="42"/>
        <v>390097.18859999999</v>
      </c>
      <c r="DV18" s="548">
        <f t="shared" si="43"/>
        <v>366288.44</v>
      </c>
      <c r="DW18" s="547">
        <f t="shared" si="136"/>
        <v>0</v>
      </c>
      <c r="DX18" s="506">
        <f t="shared" si="137"/>
        <v>0</v>
      </c>
      <c r="DY18" s="681">
        <v>106011.17</v>
      </c>
      <c r="DZ18" s="496">
        <f t="shared" si="44"/>
        <v>112901.89605</v>
      </c>
      <c r="EA18" s="541">
        <f>'Base%Sem'!DZ15</f>
        <v>1.0649999999999999</v>
      </c>
      <c r="EB18" s="540"/>
      <c r="EC18" s="494">
        <f t="shared" si="45"/>
        <v>0</v>
      </c>
      <c r="ED18" s="681">
        <v>109157.62</v>
      </c>
      <c r="EE18" s="496">
        <f t="shared" si="46"/>
        <v>116252.86529999999</v>
      </c>
      <c r="EF18" s="541">
        <f>'Base%Sem'!EA15</f>
        <v>1.0649999999999999</v>
      </c>
      <c r="EG18" s="493"/>
      <c r="EH18" s="494">
        <f t="shared" si="47"/>
        <v>0</v>
      </c>
      <c r="EI18" s="681">
        <v>100054.47</v>
      </c>
      <c r="EJ18" s="496">
        <f t="shared" si="48"/>
        <v>106558.01054999999</v>
      </c>
      <c r="EK18" s="541">
        <f>'Base%Sem'!EB15</f>
        <v>1.0649999999999999</v>
      </c>
      <c r="EL18" s="493"/>
      <c r="EM18" s="494">
        <f t="shared" si="49"/>
        <v>0</v>
      </c>
      <c r="EN18" s="681">
        <v>109361.27</v>
      </c>
      <c r="EO18" s="496">
        <f t="shared" si="50"/>
        <v>116469.75255</v>
      </c>
      <c r="EP18" s="541">
        <f>'Base%Sem'!EC15</f>
        <v>1.0649999999999999</v>
      </c>
      <c r="EQ18" s="493"/>
      <c r="ER18" s="494">
        <f t="shared" si="51"/>
        <v>0</v>
      </c>
      <c r="ES18" s="681">
        <v>115345.87</v>
      </c>
      <c r="ET18" s="496">
        <f t="shared" si="52"/>
        <v>122843.35154999999</v>
      </c>
      <c r="EU18" s="541">
        <f>'Base%Sem'!ED15</f>
        <v>1.0649999999999999</v>
      </c>
      <c r="EV18" s="493"/>
      <c r="EW18" s="494">
        <f t="shared" si="53"/>
        <v>0</v>
      </c>
      <c r="EX18" s="572">
        <f t="shared" si="54"/>
        <v>539930.4</v>
      </c>
      <c r="EY18" s="572">
        <f t="shared" si="54"/>
        <v>575025.87600000005</v>
      </c>
      <c r="EZ18" s="538">
        <f t="shared" si="138"/>
        <v>539930.4</v>
      </c>
      <c r="FA18" s="537">
        <f t="shared" si="139"/>
        <v>0</v>
      </c>
      <c r="FB18" s="506">
        <f t="shared" si="140"/>
        <v>0</v>
      </c>
      <c r="FC18" s="681">
        <v>89352.07</v>
      </c>
      <c r="FD18" s="496">
        <f t="shared" si="55"/>
        <v>95606.714900000006</v>
      </c>
      <c r="FE18" s="541">
        <v>1.07</v>
      </c>
      <c r="FF18" s="493"/>
      <c r="FG18" s="494">
        <f t="shared" si="56"/>
        <v>0</v>
      </c>
      <c r="FH18" s="681">
        <v>91847.62</v>
      </c>
      <c r="FI18" s="496">
        <f t="shared" si="57"/>
        <v>98276.953399999999</v>
      </c>
      <c r="FJ18" s="541">
        <v>1.07</v>
      </c>
      <c r="FK18" s="493"/>
      <c r="FL18" s="494">
        <f t="shared" si="58"/>
        <v>0</v>
      </c>
      <c r="FM18" s="681">
        <v>76002.06</v>
      </c>
      <c r="FN18" s="496">
        <f t="shared" si="59"/>
        <v>81322.204200000007</v>
      </c>
      <c r="FO18" s="541">
        <v>1.07</v>
      </c>
      <c r="FP18" s="493"/>
      <c r="FQ18" s="494">
        <f t="shared" si="60"/>
        <v>0</v>
      </c>
      <c r="FR18" s="681">
        <v>54602.23</v>
      </c>
      <c r="FS18" s="496">
        <f t="shared" si="61"/>
        <v>58424.386100000003</v>
      </c>
      <c r="FT18" s="541">
        <v>1.07</v>
      </c>
      <c r="FU18" s="493"/>
      <c r="FV18" s="494">
        <f t="shared" si="62"/>
        <v>0</v>
      </c>
      <c r="FW18" s="572">
        <f t="shared" si="63"/>
        <v>333630.2586</v>
      </c>
      <c r="FX18" s="614">
        <f t="shared" si="64"/>
        <v>311803.98</v>
      </c>
      <c r="FY18" s="544">
        <f t="shared" si="141"/>
        <v>0</v>
      </c>
      <c r="FZ18" s="504">
        <f t="shared" si="142"/>
        <v>0</v>
      </c>
      <c r="GA18" s="681">
        <v>100568.36</v>
      </c>
      <c r="GB18" s="496">
        <f t="shared" si="65"/>
        <v>107608.14520000001</v>
      </c>
      <c r="GC18" s="541">
        <v>1.07</v>
      </c>
      <c r="GD18" s="493"/>
      <c r="GE18" s="494">
        <f t="shared" si="66"/>
        <v>0</v>
      </c>
      <c r="GF18" s="681">
        <v>78813.84</v>
      </c>
      <c r="GG18" s="496">
        <f t="shared" si="67"/>
        <v>84330.808799999999</v>
      </c>
      <c r="GH18" s="541">
        <v>1.07</v>
      </c>
      <c r="GI18" s="493"/>
      <c r="GJ18" s="494">
        <f t="shared" si="68"/>
        <v>0</v>
      </c>
      <c r="GK18" s="681">
        <v>80043.37</v>
      </c>
      <c r="GL18" s="496">
        <f t="shared" si="69"/>
        <v>85646.405899999998</v>
      </c>
      <c r="GM18" s="541">
        <v>1.07</v>
      </c>
      <c r="GN18" s="493"/>
      <c r="GO18" s="494">
        <f t="shared" si="70"/>
        <v>0</v>
      </c>
      <c r="GP18" s="681">
        <v>67206.960000000006</v>
      </c>
      <c r="GQ18" s="496">
        <f t="shared" si="71"/>
        <v>71911.44720000001</v>
      </c>
      <c r="GR18" s="541">
        <v>1.07</v>
      </c>
      <c r="GS18" s="493"/>
      <c r="GT18" s="494">
        <f t="shared" si="72"/>
        <v>0</v>
      </c>
      <c r="GU18" s="572">
        <f t="shared" si="73"/>
        <v>349496.80710000003</v>
      </c>
      <c r="GV18" s="614">
        <f t="shared" si="74"/>
        <v>326632.53000000003</v>
      </c>
      <c r="GW18" s="537">
        <f t="shared" si="75"/>
        <v>0</v>
      </c>
      <c r="GX18" s="506">
        <f t="shared" si="143"/>
        <v>0</v>
      </c>
      <c r="GY18" s="681">
        <v>70797.61</v>
      </c>
      <c r="GZ18" s="542">
        <f t="shared" si="76"/>
        <v>75753.4427</v>
      </c>
      <c r="HA18" s="541">
        <v>1.07</v>
      </c>
      <c r="HB18" s="493"/>
      <c r="HC18" s="494">
        <f t="shared" si="77"/>
        <v>0</v>
      </c>
      <c r="HD18" s="681">
        <v>76920.649999999994</v>
      </c>
      <c r="HE18" s="496">
        <f t="shared" si="78"/>
        <v>82305.095499999996</v>
      </c>
      <c r="HF18" s="541">
        <v>1.07</v>
      </c>
      <c r="HG18" s="493"/>
      <c r="HH18" s="494">
        <f t="shared" si="79"/>
        <v>0</v>
      </c>
      <c r="HI18" s="681">
        <v>75867.179999999993</v>
      </c>
      <c r="HJ18" s="496">
        <f t="shared" si="80"/>
        <v>81177.882599999997</v>
      </c>
      <c r="HK18" s="541">
        <v>1.07</v>
      </c>
      <c r="HL18" s="493"/>
      <c r="HM18" s="494">
        <f t="shared" si="81"/>
        <v>0</v>
      </c>
      <c r="HN18" s="681">
        <v>53101</v>
      </c>
      <c r="HO18" s="496">
        <f t="shared" si="82"/>
        <v>56818.07</v>
      </c>
      <c r="HP18" s="541">
        <v>1.07</v>
      </c>
      <c r="HQ18" s="493"/>
      <c r="HR18" s="494">
        <f t="shared" si="83"/>
        <v>0</v>
      </c>
      <c r="HS18" s="681">
        <v>70751.88</v>
      </c>
      <c r="HT18" s="496">
        <f t="shared" si="84"/>
        <v>75704.511600000013</v>
      </c>
      <c r="HU18" s="541">
        <v>1.07</v>
      </c>
      <c r="HV18" s="493"/>
      <c r="HW18" s="494">
        <f t="shared" si="85"/>
        <v>0</v>
      </c>
      <c r="HX18" s="572">
        <f t="shared" si="86"/>
        <v>371759.0024</v>
      </c>
      <c r="HY18" s="538">
        <f t="shared" si="144"/>
        <v>347438.32</v>
      </c>
      <c r="HZ18" s="511">
        <f t="shared" si="87"/>
        <v>0</v>
      </c>
      <c r="IA18" s="504">
        <f t="shared" si="145"/>
        <v>0</v>
      </c>
      <c r="IB18" s="681">
        <v>74300</v>
      </c>
      <c r="IC18" s="496">
        <f t="shared" si="88"/>
        <v>79501</v>
      </c>
      <c r="ID18" s="541">
        <v>1.07</v>
      </c>
      <c r="IE18" s="493"/>
      <c r="IF18" s="494">
        <f t="shared" si="89"/>
        <v>0</v>
      </c>
      <c r="IG18" s="681">
        <v>73368</v>
      </c>
      <c r="IH18" s="496">
        <f t="shared" si="90"/>
        <v>78503.760000000009</v>
      </c>
      <c r="II18" s="541">
        <v>1.07</v>
      </c>
      <c r="IJ18" s="493"/>
      <c r="IK18" s="494">
        <f t="shared" si="91"/>
        <v>0</v>
      </c>
      <c r="IL18" s="679">
        <v>77291.63</v>
      </c>
      <c r="IM18" s="496">
        <f t="shared" si="92"/>
        <v>81156.211500000005</v>
      </c>
      <c r="IN18" s="541">
        <v>1.05</v>
      </c>
      <c r="IO18" s="493"/>
      <c r="IP18" s="494">
        <f t="shared" si="93"/>
        <v>0</v>
      </c>
      <c r="IQ18" s="679">
        <v>123086.06</v>
      </c>
      <c r="IR18" s="496">
        <f t="shared" si="94"/>
        <v>129240.363</v>
      </c>
      <c r="IS18" s="541">
        <v>1.05</v>
      </c>
      <c r="IT18" s="493"/>
      <c r="IU18" s="494">
        <f t="shared" si="95"/>
        <v>0</v>
      </c>
      <c r="IV18" s="572">
        <f t="shared" si="96"/>
        <v>368401.3345</v>
      </c>
      <c r="IW18" s="538">
        <f t="shared" si="146"/>
        <v>348045.69</v>
      </c>
      <c r="IX18" s="510">
        <f t="shared" si="97"/>
        <v>0</v>
      </c>
      <c r="IY18" s="506">
        <f t="shared" si="147"/>
        <v>0</v>
      </c>
      <c r="IZ18" s="679">
        <v>68879.48</v>
      </c>
      <c r="JA18" s="496">
        <f t="shared" si="98"/>
        <v>72323.453999999998</v>
      </c>
      <c r="JB18" s="541">
        <v>1.05</v>
      </c>
      <c r="JC18" s="493"/>
      <c r="JD18" s="494">
        <f t="shared" si="99"/>
        <v>0</v>
      </c>
      <c r="JE18" s="679">
        <v>79245.990000000005</v>
      </c>
      <c r="JF18" s="496">
        <f t="shared" si="100"/>
        <v>83208.289500000014</v>
      </c>
      <c r="JG18" s="541">
        <v>1.05</v>
      </c>
      <c r="JH18" s="493"/>
      <c r="JI18" s="494">
        <f t="shared" si="101"/>
        <v>0</v>
      </c>
      <c r="JJ18" s="679">
        <v>88609</v>
      </c>
      <c r="JK18" s="496">
        <f t="shared" si="102"/>
        <v>93039.45</v>
      </c>
      <c r="JL18" s="541">
        <v>1.05</v>
      </c>
      <c r="JM18" s="493"/>
      <c r="JN18" s="494">
        <f t="shared" si="103"/>
        <v>0</v>
      </c>
      <c r="JO18" s="542">
        <v>116480.5</v>
      </c>
      <c r="JP18" s="496">
        <f t="shared" si="158"/>
        <v>122304.52500000001</v>
      </c>
      <c r="JQ18" s="541">
        <v>1.05</v>
      </c>
      <c r="JR18" s="493"/>
      <c r="JS18" s="494">
        <f t="shared" si="104"/>
        <v>0</v>
      </c>
      <c r="JT18" s="572">
        <f t="shared" si="105"/>
        <v>370875.71850000008</v>
      </c>
      <c r="JU18" s="538">
        <f t="shared" si="148"/>
        <v>353214.97</v>
      </c>
      <c r="JV18" s="511">
        <f t="shared" si="106"/>
        <v>0</v>
      </c>
      <c r="JW18" s="504">
        <f t="shared" si="149"/>
        <v>0</v>
      </c>
      <c r="JX18" s="543">
        <v>127497</v>
      </c>
      <c r="JY18" s="496">
        <f t="shared" si="107"/>
        <v>133871.85</v>
      </c>
      <c r="JZ18" s="541">
        <f>'Base%Sem'!EZ15</f>
        <v>1.05</v>
      </c>
      <c r="KA18" s="493"/>
      <c r="KB18" s="494">
        <f t="shared" si="108"/>
        <v>0</v>
      </c>
      <c r="KC18" s="542">
        <v>156373.91</v>
      </c>
      <c r="KD18" s="496">
        <f t="shared" si="109"/>
        <v>164192.60550000001</v>
      </c>
      <c r="KE18" s="541">
        <f>'Base%Sem'!FA15</f>
        <v>1.05</v>
      </c>
      <c r="KF18" s="493"/>
      <c r="KG18" s="494">
        <f t="shared" si="110"/>
        <v>0</v>
      </c>
      <c r="KH18" s="542">
        <v>249598.25</v>
      </c>
      <c r="KI18" s="496">
        <f t="shared" si="111"/>
        <v>262078.16250000001</v>
      </c>
      <c r="KJ18" s="541">
        <f>'Base%Sem'!FB15</f>
        <v>1.05</v>
      </c>
      <c r="KK18" s="493"/>
      <c r="KL18" s="494">
        <f t="shared" si="112"/>
        <v>0</v>
      </c>
      <c r="KM18" s="542">
        <v>267856.03999999998</v>
      </c>
      <c r="KN18" s="496">
        <f t="shared" si="113"/>
        <v>281248.842</v>
      </c>
      <c r="KO18" s="541">
        <f>'Base%Sem'!FC15</f>
        <v>1.05</v>
      </c>
      <c r="KP18" s="493"/>
      <c r="KQ18" s="494">
        <f t="shared" si="114"/>
        <v>0</v>
      </c>
      <c r="KR18" s="542">
        <f>'Tabla de Proyecciones'!ABI47</f>
        <v>93666.172396430353</v>
      </c>
      <c r="KS18" s="496">
        <f t="shared" si="150"/>
        <v>98349.48101625187</v>
      </c>
      <c r="KT18" s="541">
        <f>'Base%Sem'!FD15</f>
        <v>1.05</v>
      </c>
      <c r="KU18" s="493"/>
      <c r="KV18" s="494">
        <f t="shared" si="115"/>
        <v>0</v>
      </c>
      <c r="KW18" s="572">
        <f t="shared" si="116"/>
        <v>939740.9410162518</v>
      </c>
      <c r="KX18" s="538">
        <f t="shared" si="151"/>
        <v>894991.37239643035</v>
      </c>
      <c r="KY18" s="510">
        <f t="shared" si="117"/>
        <v>0</v>
      </c>
      <c r="KZ18" s="560">
        <f t="shared" si="152"/>
        <v>0</v>
      </c>
      <c r="LA18" s="588">
        <f t="shared" si="159"/>
        <v>4788856.2223964296</v>
      </c>
      <c r="LB18" s="588">
        <f t="shared" si="154"/>
        <v>5087193.1951662516</v>
      </c>
      <c r="LC18" s="588">
        <f t="shared" si="155"/>
        <v>5087193.1951662516</v>
      </c>
      <c r="LD18" s="586">
        <f t="shared" si="156"/>
        <v>1.0622981686889168</v>
      </c>
      <c r="LE18" s="584">
        <f t="shared" si="118"/>
        <v>4788856.2223964296</v>
      </c>
      <c r="LF18" s="584">
        <f t="shared" si="118"/>
        <v>0</v>
      </c>
      <c r="LG18" s="585">
        <f t="shared" si="119"/>
        <v>-4788856.2223964296</v>
      </c>
      <c r="LH18" s="615">
        <f t="shared" si="157"/>
        <v>0</v>
      </c>
      <c r="LJ18" s="385">
        <v>4744280.7505900003</v>
      </c>
      <c r="LK18" s="385"/>
    </row>
    <row r="19" spans="1:323" outlineLevel="1">
      <c r="A19" s="571"/>
      <c r="B19" s="535" t="s">
        <v>22</v>
      </c>
      <c r="C19" s="681">
        <v>76249.69</v>
      </c>
      <c r="D19" s="542">
        <f t="shared" si="120"/>
        <v>81587.168300000005</v>
      </c>
      <c r="E19" s="541">
        <f>'Base%Sem'!FJ16</f>
        <v>1.07</v>
      </c>
      <c r="F19" s="493"/>
      <c r="G19" s="494">
        <f t="shared" si="121"/>
        <v>0</v>
      </c>
      <c r="H19" s="681">
        <v>81882.31</v>
      </c>
      <c r="I19" s="496">
        <f t="shared" si="0"/>
        <v>87614.0717</v>
      </c>
      <c r="J19" s="541">
        <f>'Base%Sem'!FJ16</f>
        <v>1.07</v>
      </c>
      <c r="K19" s="493"/>
      <c r="L19" s="494">
        <f t="shared" si="1"/>
        <v>0</v>
      </c>
      <c r="M19" s="594">
        <v>79003.14</v>
      </c>
      <c r="N19" s="496">
        <f t="shared" si="2"/>
        <v>84533.359800000006</v>
      </c>
      <c r="O19" s="541">
        <f>'Base%Sem'!FJ16</f>
        <v>1.07</v>
      </c>
      <c r="P19" s="493"/>
      <c r="Q19" s="494">
        <f t="shared" si="3"/>
        <v>0</v>
      </c>
      <c r="R19" s="594">
        <v>79985.75</v>
      </c>
      <c r="S19" s="496">
        <f t="shared" si="122"/>
        <v>85584.752500000002</v>
      </c>
      <c r="T19" s="541">
        <f>'Base%Sem'!FJ16</f>
        <v>1.07</v>
      </c>
      <c r="U19" s="493"/>
      <c r="V19" s="494">
        <f t="shared" si="4"/>
        <v>0</v>
      </c>
      <c r="W19" s="542">
        <f t="shared" si="123"/>
        <v>339319.35230000003</v>
      </c>
      <c r="X19" s="542">
        <f t="shared" si="124"/>
        <v>317120.89</v>
      </c>
      <c r="Y19" s="552">
        <f t="shared" si="125"/>
        <v>0</v>
      </c>
      <c r="Z19" s="500">
        <f t="shared" si="126"/>
        <v>0</v>
      </c>
      <c r="AA19" s="681">
        <v>86911.19</v>
      </c>
      <c r="AB19" s="496">
        <f t="shared" si="5"/>
        <v>92994.973300000012</v>
      </c>
      <c r="AC19" s="541">
        <f>'Base%Sem'!FJ16</f>
        <v>1.07</v>
      </c>
      <c r="AD19" s="493"/>
      <c r="AE19" s="494">
        <f t="shared" si="127"/>
        <v>0</v>
      </c>
      <c r="AF19" s="681">
        <v>99561.919999999998</v>
      </c>
      <c r="AG19" s="496">
        <f t="shared" si="6"/>
        <v>106531.25440000001</v>
      </c>
      <c r="AH19" s="541">
        <f>'Base%Sem'!FJ16</f>
        <v>1.07</v>
      </c>
      <c r="AI19" s="493"/>
      <c r="AJ19" s="494">
        <f t="shared" si="7"/>
        <v>0</v>
      </c>
      <c r="AK19" s="681">
        <v>73371.289999999994</v>
      </c>
      <c r="AL19" s="496">
        <f t="shared" si="8"/>
        <v>78507.280299999999</v>
      </c>
      <c r="AM19" s="541">
        <f>'Base%Sem'!FJ16</f>
        <v>1.07</v>
      </c>
      <c r="AN19" s="493"/>
      <c r="AO19" s="494">
        <f t="shared" si="9"/>
        <v>0</v>
      </c>
      <c r="AP19" s="681">
        <v>85315.29</v>
      </c>
      <c r="AQ19" s="496">
        <f t="shared" si="10"/>
        <v>91287.3603</v>
      </c>
      <c r="AR19" s="541">
        <f>'Base%Sem'!FJ16</f>
        <v>1.07</v>
      </c>
      <c r="AS19" s="493"/>
      <c r="AT19" s="494">
        <f t="shared" si="11"/>
        <v>0</v>
      </c>
      <c r="AU19" s="496">
        <f t="shared" si="12"/>
        <v>369320.86830000003</v>
      </c>
      <c r="AV19" s="550">
        <f t="shared" si="13"/>
        <v>345159.68999999994</v>
      </c>
      <c r="AW19" s="617">
        <f t="shared" si="128"/>
        <v>0</v>
      </c>
      <c r="AX19" s="513">
        <f t="shared" si="129"/>
        <v>0</v>
      </c>
      <c r="AY19" s="681">
        <v>90770.29</v>
      </c>
      <c r="AZ19" s="496">
        <f t="shared" si="14"/>
        <v>96670.35884999999</v>
      </c>
      <c r="BA19" s="541">
        <f>'Base%Sem'!DM16</f>
        <v>1.0649999999999999</v>
      </c>
      <c r="BB19" s="493"/>
      <c r="BC19" s="494">
        <f t="shared" si="15"/>
        <v>0</v>
      </c>
      <c r="BD19" s="681">
        <v>117479.28</v>
      </c>
      <c r="BE19" s="496">
        <f t="shared" si="16"/>
        <v>125115.4332</v>
      </c>
      <c r="BF19" s="541">
        <f>'Base%Sem'!DN16</f>
        <v>1.0649999999999999</v>
      </c>
      <c r="BG19" s="493"/>
      <c r="BH19" s="494">
        <f t="shared" si="17"/>
        <v>0</v>
      </c>
      <c r="BI19" s="681">
        <v>89693.39</v>
      </c>
      <c r="BJ19" s="496">
        <f t="shared" si="18"/>
        <v>95523.460349999994</v>
      </c>
      <c r="BK19" s="541">
        <f>'Base%Sem'!DO16</f>
        <v>1.0649999999999999</v>
      </c>
      <c r="BL19" s="493"/>
      <c r="BM19" s="494">
        <f t="shared" si="19"/>
        <v>0</v>
      </c>
      <c r="BN19" s="681">
        <v>90371.61</v>
      </c>
      <c r="BO19" s="496">
        <f t="shared" si="20"/>
        <v>96245.764649999997</v>
      </c>
      <c r="BP19" s="541">
        <f>'Base%Sem'!DP16</f>
        <v>1.0649999999999999</v>
      </c>
      <c r="BQ19" s="606"/>
      <c r="BR19" s="494">
        <f t="shared" si="21"/>
        <v>0</v>
      </c>
      <c r="BS19" s="681">
        <v>83587.460000000006</v>
      </c>
      <c r="BT19" s="496">
        <f t="shared" si="22"/>
        <v>89020.644899999999</v>
      </c>
      <c r="BU19" s="541">
        <f>'Base%Sem'!DQ16</f>
        <v>1.0649999999999999</v>
      </c>
      <c r="BV19" s="493"/>
      <c r="BW19" s="494">
        <f t="shared" si="23"/>
        <v>0</v>
      </c>
      <c r="BX19" s="572">
        <f t="shared" si="130"/>
        <v>502575.66195000004</v>
      </c>
      <c r="BY19" s="538">
        <f t="shared" si="131"/>
        <v>471902.03</v>
      </c>
      <c r="BZ19" s="511">
        <f t="shared" si="24"/>
        <v>0</v>
      </c>
      <c r="CA19" s="504">
        <f t="shared" si="132"/>
        <v>0</v>
      </c>
      <c r="CB19" s="681">
        <v>82541.45</v>
      </c>
      <c r="CC19" s="496">
        <f t="shared" si="25"/>
        <v>87906.644249999998</v>
      </c>
      <c r="CD19" s="541">
        <f>'Base%Sem'!DR16</f>
        <v>1.0649999999999999</v>
      </c>
      <c r="CE19" s="493"/>
      <c r="CF19" s="494">
        <f t="shared" si="26"/>
        <v>0</v>
      </c>
      <c r="CG19" s="681">
        <v>88317.04</v>
      </c>
      <c r="CH19" s="496">
        <f t="shared" si="27"/>
        <v>94057.647599999982</v>
      </c>
      <c r="CI19" s="541">
        <f>'Base%Sem'!DS16</f>
        <v>1.0649999999999999</v>
      </c>
      <c r="CJ19" s="493"/>
      <c r="CK19" s="494">
        <f t="shared" si="28"/>
        <v>0</v>
      </c>
      <c r="CL19" s="681">
        <v>94862.24</v>
      </c>
      <c r="CM19" s="496">
        <f t="shared" si="29"/>
        <v>101028.2856</v>
      </c>
      <c r="CN19" s="541">
        <f>'Base%Sem'!DT16</f>
        <v>1.0649999999999999</v>
      </c>
      <c r="CO19" s="493"/>
      <c r="CP19" s="494">
        <f t="shared" si="30"/>
        <v>0</v>
      </c>
      <c r="CQ19" s="681">
        <v>143847.57999999999</v>
      </c>
      <c r="CR19" s="496">
        <f t="shared" si="31"/>
        <v>153197.67269999997</v>
      </c>
      <c r="CS19" s="541">
        <f>'Base%Sem'!DU16</f>
        <v>1.0649999999999999</v>
      </c>
      <c r="CT19" s="493"/>
      <c r="CU19" s="494">
        <f t="shared" si="32"/>
        <v>0</v>
      </c>
      <c r="CV19" s="572">
        <f t="shared" si="33"/>
        <v>409568.31</v>
      </c>
      <c r="CW19" s="572">
        <f t="shared" si="33"/>
        <v>436190.25014999998</v>
      </c>
      <c r="CX19" s="548">
        <f t="shared" si="133"/>
        <v>409568.30999999994</v>
      </c>
      <c r="CY19" s="547">
        <f t="shared" si="134"/>
        <v>0</v>
      </c>
      <c r="CZ19" s="506">
        <f t="shared" si="135"/>
        <v>0</v>
      </c>
      <c r="DA19" s="681">
        <v>138723.28</v>
      </c>
      <c r="DB19" s="496">
        <f t="shared" si="34"/>
        <v>147740.29319999999</v>
      </c>
      <c r="DC19" s="541">
        <f>'Base%Sem'!DV16</f>
        <v>1.0649999999999999</v>
      </c>
      <c r="DD19" s="493"/>
      <c r="DE19" s="494">
        <f t="shared" si="35"/>
        <v>0</v>
      </c>
      <c r="DF19" s="681">
        <v>92627.71</v>
      </c>
      <c r="DG19" s="496">
        <f t="shared" si="36"/>
        <v>98648.511150000006</v>
      </c>
      <c r="DH19" s="541">
        <f>'Base%Sem'!DW16</f>
        <v>1.0649999999999999</v>
      </c>
      <c r="DI19" s="493"/>
      <c r="DJ19" s="494">
        <f t="shared" si="37"/>
        <v>0</v>
      </c>
      <c r="DK19" s="681">
        <v>91307.98</v>
      </c>
      <c r="DL19" s="496">
        <f t="shared" si="38"/>
        <v>97242.998699999996</v>
      </c>
      <c r="DM19" s="541">
        <f>'Base%Sem'!DX16</f>
        <v>1.0649999999999999</v>
      </c>
      <c r="DN19" s="493"/>
      <c r="DO19" s="494">
        <f t="shared" si="39"/>
        <v>0</v>
      </c>
      <c r="DP19" s="681">
        <v>87266.63</v>
      </c>
      <c r="DQ19" s="496">
        <f t="shared" si="40"/>
        <v>92938.960949999993</v>
      </c>
      <c r="DR19" s="541">
        <f>'Base%Sem'!DY16</f>
        <v>1.0649999999999999</v>
      </c>
      <c r="DS19" s="493"/>
      <c r="DT19" s="494">
        <f t="shared" si="41"/>
        <v>0</v>
      </c>
      <c r="DU19" s="572">
        <f t="shared" si="42"/>
        <v>436570.76399999997</v>
      </c>
      <c r="DV19" s="548">
        <f t="shared" si="43"/>
        <v>409925.6</v>
      </c>
      <c r="DW19" s="547">
        <f t="shared" si="136"/>
        <v>0</v>
      </c>
      <c r="DX19" s="506">
        <f t="shared" si="137"/>
        <v>0</v>
      </c>
      <c r="DY19" s="681">
        <v>94663.02</v>
      </c>
      <c r="DZ19" s="496">
        <f t="shared" si="44"/>
        <v>100816.11629999999</v>
      </c>
      <c r="EA19" s="541">
        <f>'Base%Sem'!DZ16</f>
        <v>1.0649999999999999</v>
      </c>
      <c r="EB19" s="540"/>
      <c r="EC19" s="494">
        <f t="shared" si="45"/>
        <v>0</v>
      </c>
      <c r="ED19" s="681">
        <v>115968.18</v>
      </c>
      <c r="EE19" s="496">
        <f t="shared" si="46"/>
        <v>123506.11169999998</v>
      </c>
      <c r="EF19" s="541">
        <f>'Base%Sem'!EA16</f>
        <v>1.0649999999999999</v>
      </c>
      <c r="EG19" s="493"/>
      <c r="EH19" s="494">
        <f t="shared" si="47"/>
        <v>0</v>
      </c>
      <c r="EI19" s="681">
        <v>106126.19</v>
      </c>
      <c r="EJ19" s="496">
        <f t="shared" si="48"/>
        <v>113024.39234999999</v>
      </c>
      <c r="EK19" s="541">
        <f>'Base%Sem'!EB16</f>
        <v>1.0649999999999999</v>
      </c>
      <c r="EL19" s="493"/>
      <c r="EM19" s="494">
        <f t="shared" si="49"/>
        <v>0</v>
      </c>
      <c r="EN19" s="681">
        <v>99817.46</v>
      </c>
      <c r="EO19" s="496">
        <f t="shared" si="50"/>
        <v>106305.5949</v>
      </c>
      <c r="EP19" s="541">
        <f>'Base%Sem'!EC16</f>
        <v>1.0649999999999999</v>
      </c>
      <c r="EQ19" s="493"/>
      <c r="ER19" s="494">
        <f t="shared" si="51"/>
        <v>0</v>
      </c>
      <c r="ES19" s="681">
        <v>119584.82</v>
      </c>
      <c r="ET19" s="496">
        <f t="shared" si="52"/>
        <v>127357.8333</v>
      </c>
      <c r="EU19" s="541">
        <f>'Base%Sem'!ED16</f>
        <v>1.0649999999999999</v>
      </c>
      <c r="EV19" s="493"/>
      <c r="EW19" s="494">
        <f t="shared" si="53"/>
        <v>0</v>
      </c>
      <c r="EX19" s="572">
        <f t="shared" si="54"/>
        <v>536159.67000000004</v>
      </c>
      <c r="EY19" s="572">
        <f t="shared" si="54"/>
        <v>571010.04854999995</v>
      </c>
      <c r="EZ19" s="538">
        <f t="shared" si="138"/>
        <v>536159.67000000004</v>
      </c>
      <c r="FA19" s="537">
        <f t="shared" si="139"/>
        <v>0</v>
      </c>
      <c r="FB19" s="506">
        <f t="shared" si="140"/>
        <v>0</v>
      </c>
      <c r="FC19" s="681">
        <v>99023.2</v>
      </c>
      <c r="FD19" s="496">
        <f t="shared" si="55"/>
        <v>105954.82400000001</v>
      </c>
      <c r="FE19" s="541">
        <v>1.07</v>
      </c>
      <c r="FF19" s="493"/>
      <c r="FG19" s="494">
        <f t="shared" si="56"/>
        <v>0</v>
      </c>
      <c r="FH19" s="681">
        <v>101699.23</v>
      </c>
      <c r="FI19" s="496">
        <f t="shared" si="57"/>
        <v>108818.1761</v>
      </c>
      <c r="FJ19" s="541">
        <v>1.07</v>
      </c>
      <c r="FK19" s="493"/>
      <c r="FL19" s="494">
        <f t="shared" si="58"/>
        <v>0</v>
      </c>
      <c r="FM19" s="681">
        <v>108127.31</v>
      </c>
      <c r="FN19" s="496">
        <f t="shared" si="59"/>
        <v>115696.22170000001</v>
      </c>
      <c r="FO19" s="541">
        <v>1.07</v>
      </c>
      <c r="FP19" s="493"/>
      <c r="FQ19" s="494">
        <f t="shared" si="60"/>
        <v>0</v>
      </c>
      <c r="FR19" s="681">
        <v>95841.41</v>
      </c>
      <c r="FS19" s="496">
        <f t="shared" si="61"/>
        <v>102550.30870000001</v>
      </c>
      <c r="FT19" s="541">
        <v>1.07</v>
      </c>
      <c r="FU19" s="493"/>
      <c r="FV19" s="494">
        <f t="shared" si="62"/>
        <v>0</v>
      </c>
      <c r="FW19" s="572">
        <f t="shared" si="63"/>
        <v>433019.53050000005</v>
      </c>
      <c r="FX19" s="614">
        <f t="shared" si="64"/>
        <v>404691.15</v>
      </c>
      <c r="FY19" s="544">
        <f t="shared" si="141"/>
        <v>0</v>
      </c>
      <c r="FZ19" s="504">
        <f t="shared" si="142"/>
        <v>0</v>
      </c>
      <c r="GA19" s="681">
        <v>85312.12</v>
      </c>
      <c r="GB19" s="496">
        <f t="shared" si="65"/>
        <v>91283.968399999998</v>
      </c>
      <c r="GC19" s="541">
        <v>1.07</v>
      </c>
      <c r="GD19" s="493"/>
      <c r="GE19" s="494">
        <f t="shared" si="66"/>
        <v>0</v>
      </c>
      <c r="GF19" s="681">
        <v>88377.24</v>
      </c>
      <c r="GG19" s="496">
        <f t="shared" si="67"/>
        <v>94563.646800000017</v>
      </c>
      <c r="GH19" s="541">
        <v>1.07</v>
      </c>
      <c r="GI19" s="493"/>
      <c r="GJ19" s="494">
        <f t="shared" si="68"/>
        <v>0</v>
      </c>
      <c r="GK19" s="681">
        <v>94518.73</v>
      </c>
      <c r="GL19" s="496">
        <f t="shared" si="69"/>
        <v>101135.0411</v>
      </c>
      <c r="GM19" s="541">
        <v>1.07</v>
      </c>
      <c r="GN19" s="493"/>
      <c r="GO19" s="494">
        <f t="shared" si="70"/>
        <v>0</v>
      </c>
      <c r="GP19" s="681">
        <v>100575.03999999999</v>
      </c>
      <c r="GQ19" s="496">
        <f t="shared" si="71"/>
        <v>107615.2928</v>
      </c>
      <c r="GR19" s="541">
        <v>1.07</v>
      </c>
      <c r="GS19" s="493"/>
      <c r="GT19" s="494">
        <f t="shared" si="72"/>
        <v>0</v>
      </c>
      <c r="GU19" s="572">
        <f t="shared" si="73"/>
        <v>394597.94910000003</v>
      </c>
      <c r="GV19" s="614">
        <f t="shared" si="74"/>
        <v>368783.12999999995</v>
      </c>
      <c r="GW19" s="537">
        <f t="shared" si="75"/>
        <v>0</v>
      </c>
      <c r="GX19" s="506">
        <f t="shared" si="143"/>
        <v>0</v>
      </c>
      <c r="GY19" s="681">
        <v>84120.38</v>
      </c>
      <c r="GZ19" s="542">
        <f t="shared" si="76"/>
        <v>90008.806600000011</v>
      </c>
      <c r="HA19" s="541">
        <v>1.07</v>
      </c>
      <c r="HB19" s="493"/>
      <c r="HC19" s="494">
        <f t="shared" si="77"/>
        <v>0</v>
      </c>
      <c r="HD19" s="681">
        <v>78799.929999999993</v>
      </c>
      <c r="HE19" s="496">
        <f t="shared" si="78"/>
        <v>84315.925099999993</v>
      </c>
      <c r="HF19" s="541">
        <v>1.07</v>
      </c>
      <c r="HG19" s="493"/>
      <c r="HH19" s="494">
        <f t="shared" si="79"/>
        <v>0</v>
      </c>
      <c r="HI19" s="681">
        <v>77484.09</v>
      </c>
      <c r="HJ19" s="496">
        <f t="shared" si="80"/>
        <v>82907.976299999995</v>
      </c>
      <c r="HK19" s="541">
        <v>1.07</v>
      </c>
      <c r="HL19" s="493"/>
      <c r="HM19" s="494">
        <f t="shared" si="81"/>
        <v>0</v>
      </c>
      <c r="HN19" s="681">
        <v>79296</v>
      </c>
      <c r="HO19" s="496">
        <f t="shared" si="82"/>
        <v>84846.720000000001</v>
      </c>
      <c r="HP19" s="541">
        <v>1.07</v>
      </c>
      <c r="HQ19" s="493"/>
      <c r="HR19" s="494">
        <f t="shared" si="83"/>
        <v>0</v>
      </c>
      <c r="HS19" s="681">
        <v>95155.26</v>
      </c>
      <c r="HT19" s="496">
        <f t="shared" si="84"/>
        <v>101816.12820000001</v>
      </c>
      <c r="HU19" s="541">
        <v>1.07</v>
      </c>
      <c r="HV19" s="493"/>
      <c r="HW19" s="494">
        <f t="shared" si="85"/>
        <v>0</v>
      </c>
      <c r="HX19" s="572">
        <f t="shared" si="86"/>
        <v>443895.55619999999</v>
      </c>
      <c r="HY19" s="538">
        <f t="shared" si="144"/>
        <v>414855.66000000003</v>
      </c>
      <c r="HZ19" s="511">
        <f t="shared" si="87"/>
        <v>0</v>
      </c>
      <c r="IA19" s="504">
        <f t="shared" si="145"/>
        <v>0</v>
      </c>
      <c r="IB19" s="681">
        <v>98610</v>
      </c>
      <c r="IC19" s="496">
        <f t="shared" si="88"/>
        <v>105512.70000000001</v>
      </c>
      <c r="ID19" s="541">
        <v>1.07</v>
      </c>
      <c r="IE19" s="493"/>
      <c r="IF19" s="494">
        <f t="shared" si="89"/>
        <v>0</v>
      </c>
      <c r="IG19" s="681">
        <v>107420</v>
      </c>
      <c r="IH19" s="496">
        <f t="shared" si="90"/>
        <v>114939.40000000001</v>
      </c>
      <c r="II19" s="541">
        <v>1.07</v>
      </c>
      <c r="IJ19" s="493"/>
      <c r="IK19" s="494">
        <f t="shared" si="91"/>
        <v>0</v>
      </c>
      <c r="IL19" s="679">
        <v>116535.77</v>
      </c>
      <c r="IM19" s="496">
        <f t="shared" si="92"/>
        <v>122362.55850000001</v>
      </c>
      <c r="IN19" s="541">
        <v>1.05</v>
      </c>
      <c r="IO19" s="493"/>
      <c r="IP19" s="494">
        <f t="shared" si="93"/>
        <v>0</v>
      </c>
      <c r="IQ19" s="679">
        <v>203619.99</v>
      </c>
      <c r="IR19" s="496">
        <f t="shared" si="94"/>
        <v>213800.9895</v>
      </c>
      <c r="IS19" s="541">
        <v>1.05</v>
      </c>
      <c r="IT19" s="493"/>
      <c r="IU19" s="494">
        <f t="shared" si="95"/>
        <v>0</v>
      </c>
      <c r="IV19" s="572">
        <f t="shared" si="96"/>
        <v>556615.64800000004</v>
      </c>
      <c r="IW19" s="538">
        <f t="shared" si="146"/>
        <v>526185.76</v>
      </c>
      <c r="IX19" s="510">
        <f t="shared" si="97"/>
        <v>0</v>
      </c>
      <c r="IY19" s="506">
        <f t="shared" si="147"/>
        <v>0</v>
      </c>
      <c r="IZ19" s="679">
        <v>92364.26</v>
      </c>
      <c r="JA19" s="496">
        <f t="shared" si="98"/>
        <v>96982.472999999998</v>
      </c>
      <c r="JB19" s="541">
        <v>1.05</v>
      </c>
      <c r="JC19" s="493"/>
      <c r="JD19" s="494">
        <f t="shared" si="99"/>
        <v>0</v>
      </c>
      <c r="JE19" s="679">
        <v>110812.45</v>
      </c>
      <c r="JF19" s="496">
        <f t="shared" si="100"/>
        <v>116353.07249999999</v>
      </c>
      <c r="JG19" s="541">
        <v>1.05</v>
      </c>
      <c r="JH19" s="493"/>
      <c r="JI19" s="494">
        <f t="shared" si="101"/>
        <v>0</v>
      </c>
      <c r="JJ19" s="679">
        <v>109055.89</v>
      </c>
      <c r="JK19" s="496">
        <f t="shared" si="102"/>
        <v>114508.6845</v>
      </c>
      <c r="JL19" s="541">
        <v>1.05</v>
      </c>
      <c r="JM19" s="493"/>
      <c r="JN19" s="494">
        <f t="shared" si="103"/>
        <v>0</v>
      </c>
      <c r="JO19" s="542">
        <v>154183.89000000001</v>
      </c>
      <c r="JP19" s="496">
        <f t="shared" si="158"/>
        <v>161893.08450000003</v>
      </c>
      <c r="JQ19" s="541">
        <v>1.05</v>
      </c>
      <c r="JR19" s="493"/>
      <c r="JS19" s="494">
        <f t="shared" si="104"/>
        <v>0</v>
      </c>
      <c r="JT19" s="572">
        <f t="shared" si="105"/>
        <v>489737.31450000004</v>
      </c>
      <c r="JU19" s="538">
        <f t="shared" si="148"/>
        <v>466416.49000000005</v>
      </c>
      <c r="JV19" s="511">
        <f t="shared" si="106"/>
        <v>0</v>
      </c>
      <c r="JW19" s="504">
        <f t="shared" si="149"/>
        <v>0</v>
      </c>
      <c r="JX19" s="543">
        <v>186538</v>
      </c>
      <c r="JY19" s="496">
        <f t="shared" si="107"/>
        <v>195864.9</v>
      </c>
      <c r="JZ19" s="541">
        <f>'Base%Sem'!EZ16</f>
        <v>1.05</v>
      </c>
      <c r="KA19" s="493"/>
      <c r="KB19" s="494">
        <f t="shared" si="108"/>
        <v>0</v>
      </c>
      <c r="KC19" s="542">
        <v>305347.52</v>
      </c>
      <c r="KD19" s="496">
        <f t="shared" si="109"/>
        <v>320614.89600000001</v>
      </c>
      <c r="KE19" s="541">
        <f>'Base%Sem'!FA16</f>
        <v>1.05</v>
      </c>
      <c r="KF19" s="493"/>
      <c r="KG19" s="494">
        <f t="shared" si="110"/>
        <v>0</v>
      </c>
      <c r="KH19" s="542">
        <v>384555.49</v>
      </c>
      <c r="KI19" s="496">
        <f t="shared" si="111"/>
        <v>403783.26449999999</v>
      </c>
      <c r="KJ19" s="541">
        <f>'Base%Sem'!FB16</f>
        <v>1.05</v>
      </c>
      <c r="KK19" s="493"/>
      <c r="KL19" s="494">
        <f t="shared" si="112"/>
        <v>0</v>
      </c>
      <c r="KM19" s="542">
        <v>388120.95</v>
      </c>
      <c r="KN19" s="496">
        <f t="shared" si="113"/>
        <v>407526.99750000006</v>
      </c>
      <c r="KO19" s="541">
        <f>'Base%Sem'!FC16</f>
        <v>1.05</v>
      </c>
      <c r="KP19" s="493"/>
      <c r="KQ19" s="494">
        <f t="shared" si="114"/>
        <v>0</v>
      </c>
      <c r="KR19" s="542">
        <f>'Tabla de Proyecciones'!ABI48</f>
        <v>104327.34714609248</v>
      </c>
      <c r="KS19" s="496">
        <f t="shared" si="150"/>
        <v>109543.7145033971</v>
      </c>
      <c r="KT19" s="541">
        <f>'Base%Sem'!FD16</f>
        <v>1.05</v>
      </c>
      <c r="KU19" s="493"/>
      <c r="KV19" s="494">
        <f t="shared" si="115"/>
        <v>0</v>
      </c>
      <c r="KW19" s="572">
        <f t="shared" si="116"/>
        <v>1437333.772503397</v>
      </c>
      <c r="KX19" s="538">
        <f t="shared" si="151"/>
        <v>1368889.3071460924</v>
      </c>
      <c r="KY19" s="510">
        <f t="shared" si="117"/>
        <v>0</v>
      </c>
      <c r="KZ19" s="560">
        <f t="shared" si="152"/>
        <v>0</v>
      </c>
      <c r="LA19" s="588">
        <f t="shared" si="159"/>
        <v>6039657.6871460918</v>
      </c>
      <c r="LB19" s="588">
        <f t="shared" si="154"/>
        <v>6410186.7160533965</v>
      </c>
      <c r="LC19" s="588">
        <f t="shared" si="155"/>
        <v>6410186.7160533965</v>
      </c>
      <c r="LD19" s="586">
        <f t="shared" si="156"/>
        <v>1.0613493426450118</v>
      </c>
      <c r="LE19" s="584">
        <f t="shared" si="118"/>
        <v>6039657.6871460918</v>
      </c>
      <c r="LF19" s="584">
        <f t="shared" si="118"/>
        <v>0</v>
      </c>
      <c r="LG19" s="585">
        <f t="shared" si="119"/>
        <v>-6039657.6871460918</v>
      </c>
      <c r="LH19" s="615">
        <f t="shared" si="157"/>
        <v>0</v>
      </c>
      <c r="LJ19" s="385">
        <v>5823357.3155300003</v>
      </c>
      <c r="LK19" s="385"/>
    </row>
    <row r="20" spans="1:323" outlineLevel="1">
      <c r="A20" s="571"/>
      <c r="B20" s="535" t="s">
        <v>23</v>
      </c>
      <c r="C20" s="681">
        <v>85589.58</v>
      </c>
      <c r="D20" s="542">
        <f t="shared" si="120"/>
        <v>91580.850600000005</v>
      </c>
      <c r="E20" s="541">
        <f>'Base%Sem'!FJ17</f>
        <v>1.07</v>
      </c>
      <c r="F20" s="493"/>
      <c r="G20" s="494">
        <f t="shared" si="121"/>
        <v>0</v>
      </c>
      <c r="H20" s="681">
        <v>92186.15</v>
      </c>
      <c r="I20" s="496">
        <f t="shared" si="0"/>
        <v>98639.180500000002</v>
      </c>
      <c r="J20" s="541">
        <f>'Base%Sem'!FJ17</f>
        <v>1.07</v>
      </c>
      <c r="K20" s="493"/>
      <c r="L20" s="494">
        <f t="shared" si="1"/>
        <v>0</v>
      </c>
      <c r="M20" s="594">
        <v>81161.02</v>
      </c>
      <c r="N20" s="496">
        <f t="shared" si="2"/>
        <v>86842.291400000016</v>
      </c>
      <c r="O20" s="541">
        <f>'Base%Sem'!FJ17</f>
        <v>1.07</v>
      </c>
      <c r="P20" s="493"/>
      <c r="Q20" s="494">
        <f t="shared" si="3"/>
        <v>0</v>
      </c>
      <c r="R20" s="594">
        <v>87292.02</v>
      </c>
      <c r="S20" s="496">
        <f t="shared" si="122"/>
        <v>93402.461400000015</v>
      </c>
      <c r="T20" s="541">
        <f>'Base%Sem'!FJ17</f>
        <v>1.07</v>
      </c>
      <c r="U20" s="493"/>
      <c r="V20" s="494">
        <f t="shared" si="4"/>
        <v>0</v>
      </c>
      <c r="W20" s="542">
        <f t="shared" si="123"/>
        <v>370464.78390000004</v>
      </c>
      <c r="X20" s="542">
        <f t="shared" si="124"/>
        <v>346228.77</v>
      </c>
      <c r="Y20" s="552">
        <f t="shared" si="125"/>
        <v>0</v>
      </c>
      <c r="Z20" s="500">
        <f t="shared" si="126"/>
        <v>0</v>
      </c>
      <c r="AA20" s="681">
        <v>92641.88</v>
      </c>
      <c r="AB20" s="496">
        <f t="shared" si="5"/>
        <v>99126.811600000015</v>
      </c>
      <c r="AC20" s="541">
        <f>'Base%Sem'!FJ17</f>
        <v>1.07</v>
      </c>
      <c r="AD20" s="493"/>
      <c r="AE20" s="494">
        <f t="shared" si="127"/>
        <v>0</v>
      </c>
      <c r="AF20" s="681">
        <v>109243.4</v>
      </c>
      <c r="AG20" s="496">
        <f t="shared" si="6"/>
        <v>116890.43799999999</v>
      </c>
      <c r="AH20" s="541">
        <f>'Base%Sem'!FJ17</f>
        <v>1.07</v>
      </c>
      <c r="AI20" s="493"/>
      <c r="AJ20" s="494">
        <f t="shared" si="7"/>
        <v>0</v>
      </c>
      <c r="AK20" s="681">
        <v>86615.78</v>
      </c>
      <c r="AL20" s="496">
        <f t="shared" si="8"/>
        <v>92678.884600000005</v>
      </c>
      <c r="AM20" s="541">
        <f>'Base%Sem'!FJ17</f>
        <v>1.07</v>
      </c>
      <c r="AN20" s="493"/>
      <c r="AO20" s="494">
        <f t="shared" si="9"/>
        <v>0</v>
      </c>
      <c r="AP20" s="681">
        <v>80968.100000000006</v>
      </c>
      <c r="AQ20" s="496">
        <f t="shared" si="10"/>
        <v>86635.867000000013</v>
      </c>
      <c r="AR20" s="541">
        <f>'Base%Sem'!FJ17</f>
        <v>1.07</v>
      </c>
      <c r="AS20" s="493"/>
      <c r="AT20" s="494">
        <f t="shared" si="11"/>
        <v>0</v>
      </c>
      <c r="AU20" s="496">
        <f t="shared" si="12"/>
        <v>395332.00120000006</v>
      </c>
      <c r="AV20" s="550">
        <f t="shared" si="13"/>
        <v>369469.16000000003</v>
      </c>
      <c r="AW20" s="617">
        <f t="shared" si="128"/>
        <v>0</v>
      </c>
      <c r="AX20" s="513">
        <f t="shared" si="129"/>
        <v>0</v>
      </c>
      <c r="AY20" s="681">
        <v>98378.72</v>
      </c>
      <c r="AZ20" s="496">
        <f t="shared" si="14"/>
        <v>104773.33679999999</v>
      </c>
      <c r="BA20" s="541">
        <f>'Base%Sem'!DM17</f>
        <v>1.0649999999999999</v>
      </c>
      <c r="BB20" s="493"/>
      <c r="BC20" s="494">
        <f t="shared" si="15"/>
        <v>0</v>
      </c>
      <c r="BD20" s="681">
        <v>95370.92</v>
      </c>
      <c r="BE20" s="496">
        <f t="shared" si="16"/>
        <v>101570.02979999999</v>
      </c>
      <c r="BF20" s="541">
        <f>'Base%Sem'!DN17</f>
        <v>1.0649999999999999</v>
      </c>
      <c r="BG20" s="493"/>
      <c r="BH20" s="494">
        <f t="shared" si="17"/>
        <v>0</v>
      </c>
      <c r="BI20" s="681">
        <v>93256.48</v>
      </c>
      <c r="BJ20" s="496">
        <f t="shared" si="18"/>
        <v>99318.151199999993</v>
      </c>
      <c r="BK20" s="541">
        <f>'Base%Sem'!DO17</f>
        <v>1.0649999999999999</v>
      </c>
      <c r="BL20" s="493"/>
      <c r="BM20" s="494">
        <f t="shared" si="19"/>
        <v>0</v>
      </c>
      <c r="BN20" s="681">
        <v>94187.89</v>
      </c>
      <c r="BO20" s="496">
        <f t="shared" si="20"/>
        <v>100310.10285</v>
      </c>
      <c r="BP20" s="541">
        <f>'Base%Sem'!DP17</f>
        <v>1.0649999999999999</v>
      </c>
      <c r="BQ20" s="606"/>
      <c r="BR20" s="494">
        <f t="shared" si="21"/>
        <v>0</v>
      </c>
      <c r="BS20" s="681">
        <v>81203.59</v>
      </c>
      <c r="BT20" s="496">
        <f t="shared" si="22"/>
        <v>86481.823349999991</v>
      </c>
      <c r="BU20" s="541">
        <f>'Base%Sem'!DQ17</f>
        <v>1.0649999999999999</v>
      </c>
      <c r="BV20" s="493"/>
      <c r="BW20" s="494">
        <f t="shared" si="23"/>
        <v>0</v>
      </c>
      <c r="BX20" s="572">
        <f t="shared" si="130"/>
        <v>492453.4439999999</v>
      </c>
      <c r="BY20" s="538">
        <f t="shared" si="131"/>
        <v>462397.6</v>
      </c>
      <c r="BZ20" s="511">
        <f t="shared" si="24"/>
        <v>0</v>
      </c>
      <c r="CA20" s="504">
        <f t="shared" si="132"/>
        <v>0</v>
      </c>
      <c r="CB20" s="681">
        <v>85730.62</v>
      </c>
      <c r="CC20" s="496">
        <f t="shared" si="25"/>
        <v>91303.110299999986</v>
      </c>
      <c r="CD20" s="541">
        <f>'Base%Sem'!DR17</f>
        <v>1.0649999999999999</v>
      </c>
      <c r="CE20" s="493"/>
      <c r="CF20" s="494">
        <f t="shared" si="26"/>
        <v>0</v>
      </c>
      <c r="CG20" s="681">
        <v>99294.42</v>
      </c>
      <c r="CH20" s="496">
        <f t="shared" si="27"/>
        <v>105748.55729999999</v>
      </c>
      <c r="CI20" s="541">
        <f>'Base%Sem'!DS17</f>
        <v>1.0649999999999999</v>
      </c>
      <c r="CJ20" s="493"/>
      <c r="CK20" s="494">
        <f t="shared" si="28"/>
        <v>0</v>
      </c>
      <c r="CL20" s="681">
        <v>119761.45</v>
      </c>
      <c r="CM20" s="496">
        <f t="shared" si="29"/>
        <v>127545.94424999999</v>
      </c>
      <c r="CN20" s="541">
        <f>'Base%Sem'!DT17</f>
        <v>1.0649999999999999</v>
      </c>
      <c r="CO20" s="493"/>
      <c r="CP20" s="494">
        <f t="shared" si="30"/>
        <v>0</v>
      </c>
      <c r="CQ20" s="681">
        <v>159374.92000000001</v>
      </c>
      <c r="CR20" s="496">
        <f t="shared" si="31"/>
        <v>169734.2898</v>
      </c>
      <c r="CS20" s="541">
        <f>'Base%Sem'!DU17</f>
        <v>1.0649999999999999</v>
      </c>
      <c r="CT20" s="493"/>
      <c r="CU20" s="494">
        <f t="shared" si="32"/>
        <v>0</v>
      </c>
      <c r="CV20" s="572">
        <f t="shared" si="33"/>
        <v>464161.41</v>
      </c>
      <c r="CW20" s="572">
        <f t="shared" si="33"/>
        <v>494331.90164999996</v>
      </c>
      <c r="CX20" s="548">
        <f t="shared" si="133"/>
        <v>464161.41000000003</v>
      </c>
      <c r="CY20" s="547">
        <f t="shared" si="134"/>
        <v>0</v>
      </c>
      <c r="CZ20" s="506">
        <f t="shared" si="135"/>
        <v>0</v>
      </c>
      <c r="DA20" s="681">
        <v>166301.88</v>
      </c>
      <c r="DB20" s="496">
        <f t="shared" si="34"/>
        <v>177111.50219999999</v>
      </c>
      <c r="DC20" s="541">
        <f>'Base%Sem'!DV17</f>
        <v>1.0649999999999999</v>
      </c>
      <c r="DD20" s="493"/>
      <c r="DE20" s="494">
        <f t="shared" si="35"/>
        <v>0</v>
      </c>
      <c r="DF20" s="681">
        <v>120675.77</v>
      </c>
      <c r="DG20" s="496">
        <f t="shared" si="36"/>
        <v>128519.69504999999</v>
      </c>
      <c r="DH20" s="541">
        <f>'Base%Sem'!DW17</f>
        <v>1.0649999999999999</v>
      </c>
      <c r="DI20" s="493"/>
      <c r="DJ20" s="494">
        <f t="shared" si="37"/>
        <v>0</v>
      </c>
      <c r="DK20" s="681">
        <v>104804.6</v>
      </c>
      <c r="DL20" s="496">
        <f t="shared" si="38"/>
        <v>111616.899</v>
      </c>
      <c r="DM20" s="541">
        <f>'Base%Sem'!DX17</f>
        <v>1.0649999999999999</v>
      </c>
      <c r="DN20" s="493"/>
      <c r="DO20" s="494">
        <f t="shared" si="39"/>
        <v>0</v>
      </c>
      <c r="DP20" s="681">
        <v>102621.79</v>
      </c>
      <c r="DQ20" s="496">
        <f t="shared" si="40"/>
        <v>109292.20634999999</v>
      </c>
      <c r="DR20" s="541">
        <f>'Base%Sem'!DY17</f>
        <v>1.0649999999999999</v>
      </c>
      <c r="DS20" s="493"/>
      <c r="DT20" s="494">
        <f t="shared" si="41"/>
        <v>0</v>
      </c>
      <c r="DU20" s="572">
        <f t="shared" si="42"/>
        <v>526540.30260000005</v>
      </c>
      <c r="DV20" s="548">
        <f t="shared" si="43"/>
        <v>494404.04</v>
      </c>
      <c r="DW20" s="547">
        <f t="shared" si="136"/>
        <v>0</v>
      </c>
      <c r="DX20" s="506">
        <f t="shared" si="137"/>
        <v>0</v>
      </c>
      <c r="DY20" s="681">
        <v>116929.58</v>
      </c>
      <c r="DZ20" s="496">
        <f t="shared" si="44"/>
        <v>124530.0027</v>
      </c>
      <c r="EA20" s="541">
        <f>'Base%Sem'!DZ17</f>
        <v>1.0649999999999999</v>
      </c>
      <c r="EB20" s="540"/>
      <c r="EC20" s="494">
        <f t="shared" si="45"/>
        <v>0</v>
      </c>
      <c r="ED20" s="681">
        <v>135217.69</v>
      </c>
      <c r="EE20" s="496">
        <f t="shared" si="46"/>
        <v>144006.83984999999</v>
      </c>
      <c r="EF20" s="541">
        <f>'Base%Sem'!EA17</f>
        <v>1.0649999999999999</v>
      </c>
      <c r="EG20" s="493"/>
      <c r="EH20" s="494">
        <f t="shared" si="47"/>
        <v>0</v>
      </c>
      <c r="EI20" s="681">
        <v>111556.24</v>
      </c>
      <c r="EJ20" s="496">
        <f t="shared" si="48"/>
        <v>118807.3956</v>
      </c>
      <c r="EK20" s="541">
        <f>'Base%Sem'!EB17</f>
        <v>1.0649999999999999</v>
      </c>
      <c r="EL20" s="493"/>
      <c r="EM20" s="494">
        <f t="shared" si="49"/>
        <v>0</v>
      </c>
      <c r="EN20" s="681">
        <v>126405.9</v>
      </c>
      <c r="EO20" s="496">
        <f t="shared" si="50"/>
        <v>134622.28349999999</v>
      </c>
      <c r="EP20" s="541">
        <f>'Base%Sem'!EC17</f>
        <v>1.0649999999999999</v>
      </c>
      <c r="EQ20" s="493"/>
      <c r="ER20" s="494">
        <f t="shared" si="51"/>
        <v>0</v>
      </c>
      <c r="ES20" s="681">
        <v>123857.98</v>
      </c>
      <c r="ET20" s="496">
        <f t="shared" si="52"/>
        <v>131908.7487</v>
      </c>
      <c r="EU20" s="541">
        <f>'Base%Sem'!ED17</f>
        <v>1.0649999999999999</v>
      </c>
      <c r="EV20" s="493"/>
      <c r="EW20" s="494">
        <f t="shared" si="53"/>
        <v>0</v>
      </c>
      <c r="EX20" s="572">
        <f t="shared" si="54"/>
        <v>613967.39</v>
      </c>
      <c r="EY20" s="572">
        <f t="shared" si="54"/>
        <v>653875.27035000001</v>
      </c>
      <c r="EZ20" s="538">
        <f t="shared" si="138"/>
        <v>613967.39</v>
      </c>
      <c r="FA20" s="537">
        <f t="shared" si="139"/>
        <v>0</v>
      </c>
      <c r="FB20" s="506">
        <f t="shared" si="140"/>
        <v>0</v>
      </c>
      <c r="FC20" s="681">
        <v>93274.79</v>
      </c>
      <c r="FD20" s="496">
        <f t="shared" si="55"/>
        <v>99804.025299999994</v>
      </c>
      <c r="FE20" s="541">
        <v>1.07</v>
      </c>
      <c r="FF20" s="493"/>
      <c r="FG20" s="494">
        <f t="shared" si="56"/>
        <v>0</v>
      </c>
      <c r="FH20" s="681">
        <v>103284.64</v>
      </c>
      <c r="FI20" s="496">
        <f t="shared" si="57"/>
        <v>110514.56480000001</v>
      </c>
      <c r="FJ20" s="541">
        <v>1.07</v>
      </c>
      <c r="FK20" s="493"/>
      <c r="FL20" s="494">
        <f t="shared" si="58"/>
        <v>0</v>
      </c>
      <c r="FM20" s="681">
        <v>86414.13</v>
      </c>
      <c r="FN20" s="496">
        <f t="shared" si="59"/>
        <v>92463.119100000011</v>
      </c>
      <c r="FO20" s="541">
        <v>1.07</v>
      </c>
      <c r="FP20" s="493"/>
      <c r="FQ20" s="494">
        <f t="shared" si="60"/>
        <v>0</v>
      </c>
      <c r="FR20" s="681">
        <v>98286.71</v>
      </c>
      <c r="FS20" s="496">
        <f t="shared" si="61"/>
        <v>105166.77970000001</v>
      </c>
      <c r="FT20" s="541">
        <v>1.07</v>
      </c>
      <c r="FU20" s="493"/>
      <c r="FV20" s="494">
        <f t="shared" si="62"/>
        <v>0</v>
      </c>
      <c r="FW20" s="572">
        <f t="shared" si="63"/>
        <v>407948.4889</v>
      </c>
      <c r="FX20" s="614">
        <f t="shared" si="64"/>
        <v>381260.27</v>
      </c>
      <c r="FY20" s="544">
        <f t="shared" si="141"/>
        <v>0</v>
      </c>
      <c r="FZ20" s="504">
        <f t="shared" si="142"/>
        <v>0</v>
      </c>
      <c r="GA20" s="681">
        <v>88582.85</v>
      </c>
      <c r="GB20" s="496">
        <f t="shared" si="65"/>
        <v>94783.649500000014</v>
      </c>
      <c r="GC20" s="541">
        <v>1.07</v>
      </c>
      <c r="GD20" s="493"/>
      <c r="GE20" s="494">
        <f t="shared" si="66"/>
        <v>0</v>
      </c>
      <c r="GF20" s="681">
        <v>87159.29</v>
      </c>
      <c r="GG20" s="496">
        <f t="shared" si="67"/>
        <v>93260.440300000002</v>
      </c>
      <c r="GH20" s="541">
        <v>1.07</v>
      </c>
      <c r="GI20" s="493"/>
      <c r="GJ20" s="494">
        <f t="shared" si="68"/>
        <v>0</v>
      </c>
      <c r="GK20" s="681">
        <v>87725.93</v>
      </c>
      <c r="GL20" s="496">
        <f t="shared" si="69"/>
        <v>93866.7451</v>
      </c>
      <c r="GM20" s="541">
        <v>1.07</v>
      </c>
      <c r="GN20" s="493"/>
      <c r="GO20" s="494">
        <f t="shared" si="70"/>
        <v>0</v>
      </c>
      <c r="GP20" s="681">
        <v>82676.820000000007</v>
      </c>
      <c r="GQ20" s="496">
        <f t="shared" si="71"/>
        <v>88464.197400000019</v>
      </c>
      <c r="GR20" s="541">
        <v>1.07</v>
      </c>
      <c r="GS20" s="493"/>
      <c r="GT20" s="494">
        <f t="shared" si="72"/>
        <v>0</v>
      </c>
      <c r="GU20" s="572">
        <f t="shared" si="73"/>
        <v>370375.03230000002</v>
      </c>
      <c r="GV20" s="614">
        <f t="shared" si="74"/>
        <v>346144.89</v>
      </c>
      <c r="GW20" s="537">
        <f t="shared" si="75"/>
        <v>0</v>
      </c>
      <c r="GX20" s="506">
        <f t="shared" si="143"/>
        <v>0</v>
      </c>
      <c r="GY20" s="681">
        <v>85608.68</v>
      </c>
      <c r="GZ20" s="542">
        <f t="shared" si="76"/>
        <v>91601.287599999996</v>
      </c>
      <c r="HA20" s="541">
        <v>1.07</v>
      </c>
      <c r="HB20" s="493"/>
      <c r="HC20" s="494">
        <f t="shared" si="77"/>
        <v>0</v>
      </c>
      <c r="HD20" s="681">
        <v>90241.18</v>
      </c>
      <c r="HE20" s="496">
        <f t="shared" si="78"/>
        <v>96558.062600000005</v>
      </c>
      <c r="HF20" s="541">
        <v>1.07</v>
      </c>
      <c r="HG20" s="493"/>
      <c r="HH20" s="494">
        <f t="shared" si="79"/>
        <v>0</v>
      </c>
      <c r="HI20" s="681">
        <v>85061.91</v>
      </c>
      <c r="HJ20" s="496">
        <f t="shared" si="80"/>
        <v>91016.243700000006</v>
      </c>
      <c r="HK20" s="541">
        <v>1.07</v>
      </c>
      <c r="HL20" s="493"/>
      <c r="HM20" s="494">
        <f t="shared" si="81"/>
        <v>0</v>
      </c>
      <c r="HN20" s="681">
        <v>86397</v>
      </c>
      <c r="HO20" s="496">
        <f t="shared" si="82"/>
        <v>92444.790000000008</v>
      </c>
      <c r="HP20" s="541">
        <v>1.07</v>
      </c>
      <c r="HQ20" s="493"/>
      <c r="HR20" s="494">
        <f t="shared" si="83"/>
        <v>0</v>
      </c>
      <c r="HS20" s="681">
        <v>95316.35</v>
      </c>
      <c r="HT20" s="496">
        <f t="shared" si="84"/>
        <v>101988.49450000002</v>
      </c>
      <c r="HU20" s="541">
        <v>1.07</v>
      </c>
      <c r="HV20" s="493"/>
      <c r="HW20" s="494">
        <f t="shared" si="85"/>
        <v>0</v>
      </c>
      <c r="HX20" s="572">
        <f t="shared" si="86"/>
        <v>473608.87839999999</v>
      </c>
      <c r="HY20" s="538">
        <f t="shared" si="144"/>
        <v>442625.12</v>
      </c>
      <c r="HZ20" s="511">
        <f t="shared" si="87"/>
        <v>0</v>
      </c>
      <c r="IA20" s="504">
        <f t="shared" si="145"/>
        <v>0</v>
      </c>
      <c r="IB20" s="681">
        <v>87295</v>
      </c>
      <c r="IC20" s="496">
        <f t="shared" si="88"/>
        <v>93405.650000000009</v>
      </c>
      <c r="ID20" s="541">
        <v>1.07</v>
      </c>
      <c r="IE20" s="493"/>
      <c r="IF20" s="494">
        <f t="shared" si="89"/>
        <v>0</v>
      </c>
      <c r="IG20" s="681">
        <v>100312</v>
      </c>
      <c r="IH20" s="496">
        <f t="shared" si="90"/>
        <v>107333.84000000001</v>
      </c>
      <c r="II20" s="541">
        <v>1.07</v>
      </c>
      <c r="IJ20" s="493"/>
      <c r="IK20" s="494">
        <f t="shared" si="91"/>
        <v>0</v>
      </c>
      <c r="IL20" s="679">
        <v>121855.92</v>
      </c>
      <c r="IM20" s="496">
        <f t="shared" si="92"/>
        <v>127948.716</v>
      </c>
      <c r="IN20" s="541">
        <v>1.05</v>
      </c>
      <c r="IO20" s="493"/>
      <c r="IP20" s="494">
        <f t="shared" si="93"/>
        <v>0</v>
      </c>
      <c r="IQ20" s="679">
        <v>176817.02</v>
      </c>
      <c r="IR20" s="496">
        <f t="shared" si="94"/>
        <v>185657.87099999998</v>
      </c>
      <c r="IS20" s="541">
        <v>1.05</v>
      </c>
      <c r="IT20" s="493"/>
      <c r="IU20" s="494">
        <f t="shared" si="95"/>
        <v>0</v>
      </c>
      <c r="IV20" s="572">
        <f t="shared" si="96"/>
        <v>514346.07700000005</v>
      </c>
      <c r="IW20" s="538">
        <f t="shared" si="146"/>
        <v>486279.94</v>
      </c>
      <c r="IX20" s="510">
        <f t="shared" si="97"/>
        <v>0</v>
      </c>
      <c r="IY20" s="506">
        <f t="shared" si="147"/>
        <v>0</v>
      </c>
      <c r="IZ20" s="679">
        <v>88499.66</v>
      </c>
      <c r="JA20" s="496">
        <f t="shared" si="98"/>
        <v>92924.643000000011</v>
      </c>
      <c r="JB20" s="541">
        <v>1.05</v>
      </c>
      <c r="JC20" s="493"/>
      <c r="JD20" s="494">
        <f t="shared" si="99"/>
        <v>0</v>
      </c>
      <c r="JE20" s="679">
        <v>102252.38</v>
      </c>
      <c r="JF20" s="496">
        <f t="shared" si="100"/>
        <v>107364.99900000001</v>
      </c>
      <c r="JG20" s="541">
        <v>1.05</v>
      </c>
      <c r="JH20" s="493"/>
      <c r="JI20" s="494">
        <f t="shared" si="101"/>
        <v>0</v>
      </c>
      <c r="JJ20" s="679">
        <v>137863.06</v>
      </c>
      <c r="JK20" s="496">
        <f t="shared" si="102"/>
        <v>144756.21300000002</v>
      </c>
      <c r="JL20" s="541">
        <v>1.05</v>
      </c>
      <c r="JM20" s="493"/>
      <c r="JN20" s="494">
        <f t="shared" si="103"/>
        <v>0</v>
      </c>
      <c r="JO20" s="542">
        <v>124894.54</v>
      </c>
      <c r="JP20" s="496">
        <f t="shared" si="158"/>
        <v>131139.26699999999</v>
      </c>
      <c r="JQ20" s="541">
        <v>1.05</v>
      </c>
      <c r="JR20" s="493"/>
      <c r="JS20" s="494">
        <f t="shared" si="104"/>
        <v>0</v>
      </c>
      <c r="JT20" s="572">
        <f t="shared" si="105"/>
        <v>476185.12199999997</v>
      </c>
      <c r="JU20" s="538">
        <f t="shared" si="148"/>
        <v>453509.64</v>
      </c>
      <c r="JV20" s="511">
        <f t="shared" si="106"/>
        <v>0</v>
      </c>
      <c r="JW20" s="504">
        <f t="shared" si="149"/>
        <v>0</v>
      </c>
      <c r="JX20" s="543">
        <v>168712</v>
      </c>
      <c r="JY20" s="496">
        <f t="shared" si="107"/>
        <v>177147.6</v>
      </c>
      <c r="JZ20" s="541">
        <f>'Base%Sem'!EZ17</f>
        <v>1.05</v>
      </c>
      <c r="KA20" s="493"/>
      <c r="KB20" s="494">
        <f t="shared" si="108"/>
        <v>0</v>
      </c>
      <c r="KC20" s="542">
        <v>214708.05</v>
      </c>
      <c r="KD20" s="496">
        <f t="shared" si="109"/>
        <v>225443.45249999998</v>
      </c>
      <c r="KE20" s="541">
        <f>'Base%Sem'!FA17</f>
        <v>1.05</v>
      </c>
      <c r="KF20" s="493"/>
      <c r="KG20" s="494">
        <f t="shared" si="110"/>
        <v>0</v>
      </c>
      <c r="KH20" s="542">
        <v>281127.67</v>
      </c>
      <c r="KI20" s="496">
        <f t="shared" si="111"/>
        <v>295184.05349999998</v>
      </c>
      <c r="KJ20" s="541">
        <f>'Base%Sem'!FB17</f>
        <v>1.05</v>
      </c>
      <c r="KK20" s="493"/>
      <c r="KL20" s="494">
        <f t="shared" si="112"/>
        <v>0</v>
      </c>
      <c r="KM20" s="542">
        <v>279480.26</v>
      </c>
      <c r="KN20" s="496">
        <f t="shared" si="113"/>
        <v>293454.27300000004</v>
      </c>
      <c r="KO20" s="541">
        <f>'Base%Sem'!FC17</f>
        <v>1.05</v>
      </c>
      <c r="KP20" s="493"/>
      <c r="KQ20" s="494">
        <f t="shared" si="114"/>
        <v>0</v>
      </c>
      <c r="KR20" s="542">
        <f>'Tabla de Proyecciones'!ABI49</f>
        <v>105899.0466128416</v>
      </c>
      <c r="KS20" s="496">
        <f t="shared" si="150"/>
        <v>111193.99894348369</v>
      </c>
      <c r="KT20" s="541">
        <f>'Base%Sem'!FD17</f>
        <v>1.05</v>
      </c>
      <c r="KU20" s="493"/>
      <c r="KV20" s="494">
        <f t="shared" si="115"/>
        <v>0</v>
      </c>
      <c r="KW20" s="572">
        <f t="shared" si="116"/>
        <v>1102423.3779434836</v>
      </c>
      <c r="KX20" s="538">
        <f t="shared" si="151"/>
        <v>1049927.0266128415</v>
      </c>
      <c r="KY20" s="510">
        <f t="shared" si="117"/>
        <v>0</v>
      </c>
      <c r="KZ20" s="560">
        <f t="shared" si="152"/>
        <v>0</v>
      </c>
      <c r="LA20" s="588">
        <f t="shared" si="159"/>
        <v>5910375.256612842</v>
      </c>
      <c r="LB20" s="588">
        <f t="shared" si="154"/>
        <v>6277884.6802434828</v>
      </c>
      <c r="LC20" s="588">
        <f t="shared" si="155"/>
        <v>6277884.6802434828</v>
      </c>
      <c r="LD20" s="586">
        <f t="shared" si="156"/>
        <v>1.0621803874837645</v>
      </c>
      <c r="LE20" s="584">
        <f t="shared" si="118"/>
        <v>5910375.256612842</v>
      </c>
      <c r="LF20" s="584">
        <f t="shared" si="118"/>
        <v>0</v>
      </c>
      <c r="LG20" s="585">
        <f t="shared" si="119"/>
        <v>-5910375.256612842</v>
      </c>
      <c r="LH20" s="615">
        <f t="shared" si="157"/>
        <v>0</v>
      </c>
      <c r="LJ20" s="385">
        <v>5855562.9804799994</v>
      </c>
      <c r="LK20" s="385"/>
    </row>
    <row r="21" spans="1:323" outlineLevel="1">
      <c r="A21" s="571"/>
      <c r="B21" s="535" t="s">
        <v>24</v>
      </c>
      <c r="C21" s="681">
        <v>88701.08</v>
      </c>
      <c r="D21" s="542">
        <f t="shared" si="120"/>
        <v>94910.155600000013</v>
      </c>
      <c r="E21" s="541">
        <f>'Base%Sem'!FJ18</f>
        <v>1.07</v>
      </c>
      <c r="F21" s="493"/>
      <c r="G21" s="494">
        <f t="shared" si="121"/>
        <v>0</v>
      </c>
      <c r="H21" s="681">
        <v>98468.95</v>
      </c>
      <c r="I21" s="496">
        <f t="shared" si="0"/>
        <v>105361.77650000001</v>
      </c>
      <c r="J21" s="541">
        <f>'Base%Sem'!FJ18</f>
        <v>1.07</v>
      </c>
      <c r="K21" s="493"/>
      <c r="L21" s="494">
        <f t="shared" si="1"/>
        <v>0</v>
      </c>
      <c r="M21" s="594">
        <v>95042.68</v>
      </c>
      <c r="N21" s="496">
        <f t="shared" si="2"/>
        <v>101695.6676</v>
      </c>
      <c r="O21" s="541">
        <f>'Base%Sem'!FJ18</f>
        <v>1.07</v>
      </c>
      <c r="P21" s="493"/>
      <c r="Q21" s="494">
        <f t="shared" si="3"/>
        <v>0</v>
      </c>
      <c r="R21" s="594">
        <v>95282.29</v>
      </c>
      <c r="S21" s="496">
        <f t="shared" si="122"/>
        <v>101952.0503</v>
      </c>
      <c r="T21" s="541">
        <f>'Base%Sem'!FJ18</f>
        <v>1.07</v>
      </c>
      <c r="U21" s="493"/>
      <c r="V21" s="494">
        <f t="shared" si="4"/>
        <v>0</v>
      </c>
      <c r="W21" s="542">
        <f t="shared" si="123"/>
        <v>403919.65</v>
      </c>
      <c r="X21" s="542">
        <f t="shared" si="124"/>
        <v>377494.99999999994</v>
      </c>
      <c r="Y21" s="552">
        <f t="shared" si="125"/>
        <v>0</v>
      </c>
      <c r="Z21" s="500">
        <f t="shared" si="126"/>
        <v>0</v>
      </c>
      <c r="AA21" s="681">
        <v>104793.78</v>
      </c>
      <c r="AB21" s="496">
        <f t="shared" si="5"/>
        <v>112129.34460000001</v>
      </c>
      <c r="AC21" s="541">
        <f>'Base%Sem'!FJ18</f>
        <v>1.07</v>
      </c>
      <c r="AD21" s="493"/>
      <c r="AE21" s="494">
        <f t="shared" si="127"/>
        <v>0</v>
      </c>
      <c r="AF21" s="681">
        <v>144765.62</v>
      </c>
      <c r="AG21" s="496">
        <f t="shared" si="6"/>
        <v>154899.21340000001</v>
      </c>
      <c r="AH21" s="541">
        <f>'Base%Sem'!FJ18</f>
        <v>1.07</v>
      </c>
      <c r="AI21" s="493"/>
      <c r="AJ21" s="494">
        <f t="shared" si="7"/>
        <v>0</v>
      </c>
      <c r="AK21" s="681">
        <v>102046.21</v>
      </c>
      <c r="AL21" s="496">
        <f t="shared" si="8"/>
        <v>109189.44470000001</v>
      </c>
      <c r="AM21" s="541">
        <f>'Base%Sem'!FJ18</f>
        <v>1.07</v>
      </c>
      <c r="AN21" s="493"/>
      <c r="AO21" s="494">
        <f t="shared" si="9"/>
        <v>0</v>
      </c>
      <c r="AP21" s="681">
        <v>104560.37</v>
      </c>
      <c r="AQ21" s="496">
        <f t="shared" si="10"/>
        <v>111879.5959</v>
      </c>
      <c r="AR21" s="541">
        <f>'Base%Sem'!FJ18</f>
        <v>1.07</v>
      </c>
      <c r="AS21" s="493"/>
      <c r="AT21" s="494">
        <f t="shared" si="11"/>
        <v>0</v>
      </c>
      <c r="AU21" s="496">
        <f t="shared" si="12"/>
        <v>488097.59860000003</v>
      </c>
      <c r="AV21" s="550">
        <f t="shared" si="13"/>
        <v>456165.98</v>
      </c>
      <c r="AW21" s="617">
        <f t="shared" si="128"/>
        <v>0</v>
      </c>
      <c r="AX21" s="513">
        <f t="shared" si="129"/>
        <v>0</v>
      </c>
      <c r="AY21" s="681">
        <v>126766.67</v>
      </c>
      <c r="AZ21" s="496">
        <f t="shared" si="14"/>
        <v>135006.50354999999</v>
      </c>
      <c r="BA21" s="541">
        <f>'Base%Sem'!DM18</f>
        <v>1.0649999999999999</v>
      </c>
      <c r="BB21" s="493"/>
      <c r="BC21" s="494">
        <f t="shared" si="15"/>
        <v>0</v>
      </c>
      <c r="BD21" s="681">
        <v>106241.98</v>
      </c>
      <c r="BE21" s="496">
        <f t="shared" si="16"/>
        <v>113147.70869999999</v>
      </c>
      <c r="BF21" s="541">
        <f>'Base%Sem'!DN18</f>
        <v>1.0649999999999999</v>
      </c>
      <c r="BG21" s="493"/>
      <c r="BH21" s="494">
        <f t="shared" si="17"/>
        <v>0</v>
      </c>
      <c r="BI21" s="681">
        <v>131562.39000000001</v>
      </c>
      <c r="BJ21" s="496">
        <f t="shared" si="18"/>
        <v>140113.94534999999</v>
      </c>
      <c r="BK21" s="541">
        <f>'Base%Sem'!DO18</f>
        <v>1.0649999999999999</v>
      </c>
      <c r="BL21" s="493"/>
      <c r="BM21" s="494">
        <f t="shared" si="19"/>
        <v>0</v>
      </c>
      <c r="BN21" s="681">
        <v>116846.91</v>
      </c>
      <c r="BO21" s="496">
        <f t="shared" si="20"/>
        <v>124441.95915</v>
      </c>
      <c r="BP21" s="541">
        <f>'Base%Sem'!DP18</f>
        <v>1.0649999999999999</v>
      </c>
      <c r="BQ21" s="606"/>
      <c r="BR21" s="494">
        <f t="shared" si="21"/>
        <v>0</v>
      </c>
      <c r="BS21" s="681">
        <v>117138.94</v>
      </c>
      <c r="BT21" s="496">
        <f t="shared" si="22"/>
        <v>124752.9711</v>
      </c>
      <c r="BU21" s="541">
        <f>'Base%Sem'!DQ18</f>
        <v>1.0649999999999999</v>
      </c>
      <c r="BV21" s="493"/>
      <c r="BW21" s="494">
        <f t="shared" si="23"/>
        <v>0</v>
      </c>
      <c r="BX21" s="572">
        <f t="shared" si="130"/>
        <v>637463.08785000001</v>
      </c>
      <c r="BY21" s="538">
        <f t="shared" si="131"/>
        <v>598556.89000000013</v>
      </c>
      <c r="BZ21" s="511">
        <f t="shared" si="24"/>
        <v>0</v>
      </c>
      <c r="CA21" s="504">
        <f t="shared" si="132"/>
        <v>0</v>
      </c>
      <c r="CB21" s="681">
        <v>124654.68</v>
      </c>
      <c r="CC21" s="496">
        <f t="shared" si="25"/>
        <v>132757.23419999998</v>
      </c>
      <c r="CD21" s="541">
        <f>'Base%Sem'!DR18</f>
        <v>1.0649999999999999</v>
      </c>
      <c r="CE21" s="493"/>
      <c r="CF21" s="494">
        <f t="shared" si="26"/>
        <v>0</v>
      </c>
      <c r="CG21" s="681">
        <v>169063.01</v>
      </c>
      <c r="CH21" s="496">
        <f t="shared" si="27"/>
        <v>180052.10565000001</v>
      </c>
      <c r="CI21" s="541">
        <f>'Base%Sem'!DS18</f>
        <v>1.0649999999999999</v>
      </c>
      <c r="CJ21" s="493"/>
      <c r="CK21" s="494">
        <f t="shared" si="28"/>
        <v>0</v>
      </c>
      <c r="CL21" s="681">
        <v>167623.19</v>
      </c>
      <c r="CM21" s="496">
        <f t="shared" si="29"/>
        <v>178518.69735</v>
      </c>
      <c r="CN21" s="541">
        <f>'Base%Sem'!DT18</f>
        <v>1.0649999999999999</v>
      </c>
      <c r="CO21" s="493"/>
      <c r="CP21" s="494">
        <f t="shared" si="30"/>
        <v>0</v>
      </c>
      <c r="CQ21" s="681">
        <v>204823.06</v>
      </c>
      <c r="CR21" s="496">
        <f t="shared" si="31"/>
        <v>218136.55889999997</v>
      </c>
      <c r="CS21" s="541">
        <f>'Base%Sem'!DU18</f>
        <v>1.0649999999999999</v>
      </c>
      <c r="CT21" s="493"/>
      <c r="CU21" s="494">
        <f t="shared" si="32"/>
        <v>0</v>
      </c>
      <c r="CV21" s="572">
        <f t="shared" si="33"/>
        <v>666163.93999999994</v>
      </c>
      <c r="CW21" s="572">
        <f t="shared" si="33"/>
        <v>709464.59609999997</v>
      </c>
      <c r="CX21" s="548">
        <f t="shared" si="133"/>
        <v>666163.93999999994</v>
      </c>
      <c r="CY21" s="547">
        <f t="shared" si="134"/>
        <v>0</v>
      </c>
      <c r="CZ21" s="506">
        <f t="shared" si="135"/>
        <v>0</v>
      </c>
      <c r="DA21" s="681">
        <v>193751.18</v>
      </c>
      <c r="DB21" s="496">
        <f t="shared" si="34"/>
        <v>206345.00669999997</v>
      </c>
      <c r="DC21" s="541">
        <f>'Base%Sem'!DV18</f>
        <v>1.0649999999999999</v>
      </c>
      <c r="DD21" s="493"/>
      <c r="DE21" s="494">
        <f t="shared" si="35"/>
        <v>0</v>
      </c>
      <c r="DF21" s="681">
        <v>157685.1</v>
      </c>
      <c r="DG21" s="496">
        <f t="shared" si="36"/>
        <v>167934.63149999999</v>
      </c>
      <c r="DH21" s="541">
        <f>'Base%Sem'!DW18</f>
        <v>1.0649999999999999</v>
      </c>
      <c r="DI21" s="493"/>
      <c r="DJ21" s="494">
        <f t="shared" si="37"/>
        <v>0</v>
      </c>
      <c r="DK21" s="681">
        <v>156660.4</v>
      </c>
      <c r="DL21" s="496">
        <f t="shared" si="38"/>
        <v>166843.32599999997</v>
      </c>
      <c r="DM21" s="541">
        <f>'Base%Sem'!DX18</f>
        <v>1.0649999999999999</v>
      </c>
      <c r="DN21" s="493"/>
      <c r="DO21" s="494">
        <f t="shared" si="39"/>
        <v>0</v>
      </c>
      <c r="DP21" s="681">
        <v>163854.01999999999</v>
      </c>
      <c r="DQ21" s="496">
        <f t="shared" si="40"/>
        <v>174504.53129999997</v>
      </c>
      <c r="DR21" s="541">
        <f>'Base%Sem'!DY18</f>
        <v>1.0649999999999999</v>
      </c>
      <c r="DS21" s="493"/>
      <c r="DT21" s="494">
        <f t="shared" si="41"/>
        <v>0</v>
      </c>
      <c r="DU21" s="572">
        <f t="shared" si="42"/>
        <v>715627.49549999996</v>
      </c>
      <c r="DV21" s="548">
        <f t="shared" si="43"/>
        <v>671950.70000000007</v>
      </c>
      <c r="DW21" s="547">
        <f t="shared" si="136"/>
        <v>0</v>
      </c>
      <c r="DX21" s="506">
        <f t="shared" si="137"/>
        <v>0</v>
      </c>
      <c r="DY21" s="681">
        <v>173993.3</v>
      </c>
      <c r="DZ21" s="496">
        <f t="shared" si="44"/>
        <v>185302.86449999997</v>
      </c>
      <c r="EA21" s="541">
        <f>'Base%Sem'!DZ18</f>
        <v>1.0649999999999999</v>
      </c>
      <c r="EB21" s="540"/>
      <c r="EC21" s="494">
        <f t="shared" si="45"/>
        <v>0</v>
      </c>
      <c r="ED21" s="681">
        <v>177023.61</v>
      </c>
      <c r="EE21" s="496">
        <f t="shared" si="46"/>
        <v>188530.14464999997</v>
      </c>
      <c r="EF21" s="541">
        <f>'Base%Sem'!EA18</f>
        <v>1.0649999999999999</v>
      </c>
      <c r="EG21" s="493"/>
      <c r="EH21" s="494">
        <f t="shared" si="47"/>
        <v>0</v>
      </c>
      <c r="EI21" s="681">
        <v>177418.4</v>
      </c>
      <c r="EJ21" s="496">
        <f t="shared" si="48"/>
        <v>188950.59599999999</v>
      </c>
      <c r="EK21" s="541">
        <f>'Base%Sem'!EB18</f>
        <v>1.0649999999999999</v>
      </c>
      <c r="EL21" s="493"/>
      <c r="EM21" s="494">
        <f t="shared" si="49"/>
        <v>0</v>
      </c>
      <c r="EN21" s="681">
        <v>184110.33</v>
      </c>
      <c r="EO21" s="496">
        <f t="shared" si="50"/>
        <v>196077.50144999998</v>
      </c>
      <c r="EP21" s="541">
        <f>'Base%Sem'!EC18</f>
        <v>1.0649999999999999</v>
      </c>
      <c r="EQ21" s="493"/>
      <c r="ER21" s="494">
        <f t="shared" si="51"/>
        <v>0</v>
      </c>
      <c r="ES21" s="681">
        <v>193656.76</v>
      </c>
      <c r="ET21" s="496">
        <f t="shared" si="52"/>
        <v>206244.44940000001</v>
      </c>
      <c r="EU21" s="541">
        <f>'Base%Sem'!ED18</f>
        <v>1.0649999999999999</v>
      </c>
      <c r="EV21" s="493"/>
      <c r="EW21" s="494">
        <f t="shared" si="53"/>
        <v>0</v>
      </c>
      <c r="EX21" s="572">
        <f t="shared" si="54"/>
        <v>906202.39999999991</v>
      </c>
      <c r="EY21" s="572">
        <f t="shared" si="54"/>
        <v>965105.55599999987</v>
      </c>
      <c r="EZ21" s="538">
        <f t="shared" si="138"/>
        <v>906202.39999999991</v>
      </c>
      <c r="FA21" s="537">
        <f t="shared" si="139"/>
        <v>0</v>
      </c>
      <c r="FB21" s="506">
        <f t="shared" si="140"/>
        <v>0</v>
      </c>
      <c r="FC21" s="681">
        <v>150239.20000000001</v>
      </c>
      <c r="FD21" s="496">
        <f t="shared" si="55"/>
        <v>160755.94400000002</v>
      </c>
      <c r="FE21" s="541">
        <v>1.07</v>
      </c>
      <c r="FF21" s="493"/>
      <c r="FG21" s="494">
        <f t="shared" si="56"/>
        <v>0</v>
      </c>
      <c r="FH21" s="681">
        <v>163412.99</v>
      </c>
      <c r="FI21" s="496">
        <f t="shared" si="57"/>
        <v>174851.89929999999</v>
      </c>
      <c r="FJ21" s="541">
        <v>1.07</v>
      </c>
      <c r="FK21" s="493"/>
      <c r="FL21" s="494">
        <f t="shared" si="58"/>
        <v>0</v>
      </c>
      <c r="FM21" s="681">
        <v>135640.17000000001</v>
      </c>
      <c r="FN21" s="496">
        <f t="shared" si="59"/>
        <v>145134.98190000001</v>
      </c>
      <c r="FO21" s="541">
        <v>1.07</v>
      </c>
      <c r="FP21" s="493"/>
      <c r="FQ21" s="494">
        <f t="shared" si="60"/>
        <v>0</v>
      </c>
      <c r="FR21" s="681">
        <v>153597.10999999999</v>
      </c>
      <c r="FS21" s="496">
        <f t="shared" si="61"/>
        <v>164348.90769999998</v>
      </c>
      <c r="FT21" s="541">
        <v>1.07</v>
      </c>
      <c r="FU21" s="493"/>
      <c r="FV21" s="494">
        <f t="shared" si="62"/>
        <v>0</v>
      </c>
      <c r="FW21" s="572">
        <f t="shared" si="63"/>
        <v>645091.73289999994</v>
      </c>
      <c r="FX21" s="614">
        <f t="shared" si="64"/>
        <v>602889.47</v>
      </c>
      <c r="FY21" s="544">
        <f t="shared" si="141"/>
        <v>0</v>
      </c>
      <c r="FZ21" s="504">
        <f t="shared" si="142"/>
        <v>0</v>
      </c>
      <c r="GA21" s="681">
        <v>125720.68</v>
      </c>
      <c r="GB21" s="496">
        <f t="shared" si="65"/>
        <v>134521.12760000001</v>
      </c>
      <c r="GC21" s="541">
        <v>1.07</v>
      </c>
      <c r="GD21" s="493"/>
      <c r="GE21" s="494">
        <f t="shared" si="66"/>
        <v>0</v>
      </c>
      <c r="GF21" s="681">
        <v>140819.49</v>
      </c>
      <c r="GG21" s="496">
        <f t="shared" si="67"/>
        <v>150676.85430000001</v>
      </c>
      <c r="GH21" s="541">
        <v>1.07</v>
      </c>
      <c r="GI21" s="493"/>
      <c r="GJ21" s="494">
        <f t="shared" si="68"/>
        <v>0</v>
      </c>
      <c r="GK21" s="681">
        <v>138487.31</v>
      </c>
      <c r="GL21" s="496">
        <f t="shared" si="69"/>
        <v>148181.42170000001</v>
      </c>
      <c r="GM21" s="541">
        <v>1.07</v>
      </c>
      <c r="GN21" s="493"/>
      <c r="GO21" s="494">
        <f t="shared" si="70"/>
        <v>0</v>
      </c>
      <c r="GP21" s="681">
        <v>152676.62</v>
      </c>
      <c r="GQ21" s="496">
        <f t="shared" si="71"/>
        <v>163363.9834</v>
      </c>
      <c r="GR21" s="541">
        <v>1.07</v>
      </c>
      <c r="GS21" s="493"/>
      <c r="GT21" s="494">
        <f t="shared" si="72"/>
        <v>0</v>
      </c>
      <c r="GU21" s="572">
        <f t="shared" si="73"/>
        <v>596743.38699999999</v>
      </c>
      <c r="GV21" s="614">
        <f t="shared" si="74"/>
        <v>557704.1</v>
      </c>
      <c r="GW21" s="537">
        <f t="shared" si="75"/>
        <v>0</v>
      </c>
      <c r="GX21" s="506">
        <f>IFERROR(GW21/GV21,0)</f>
        <v>0</v>
      </c>
      <c r="GY21" s="681">
        <v>136444.01999999999</v>
      </c>
      <c r="GZ21" s="542">
        <f t="shared" si="76"/>
        <v>145995.10139999999</v>
      </c>
      <c r="HA21" s="541">
        <v>1.07</v>
      </c>
      <c r="HB21" s="493"/>
      <c r="HC21" s="494">
        <f t="shared" si="77"/>
        <v>0</v>
      </c>
      <c r="HD21" s="681">
        <v>140330.9</v>
      </c>
      <c r="HE21" s="496">
        <f t="shared" si="78"/>
        <v>150154.06299999999</v>
      </c>
      <c r="HF21" s="541">
        <v>1.07</v>
      </c>
      <c r="HG21" s="493"/>
      <c r="HH21" s="494">
        <f t="shared" si="79"/>
        <v>0</v>
      </c>
      <c r="HI21" s="681">
        <v>126680.87</v>
      </c>
      <c r="HJ21" s="496">
        <f t="shared" si="80"/>
        <v>135548.53090000001</v>
      </c>
      <c r="HK21" s="541">
        <v>1.07</v>
      </c>
      <c r="HL21" s="493"/>
      <c r="HM21" s="494">
        <f t="shared" si="81"/>
        <v>0</v>
      </c>
      <c r="HN21" s="681">
        <v>116340</v>
      </c>
      <c r="HO21" s="496">
        <f t="shared" si="82"/>
        <v>124483.8</v>
      </c>
      <c r="HP21" s="541">
        <v>1.07</v>
      </c>
      <c r="HQ21" s="493"/>
      <c r="HR21" s="494">
        <f t="shared" si="83"/>
        <v>0</v>
      </c>
      <c r="HS21" s="681">
        <v>126605.09</v>
      </c>
      <c r="HT21" s="496">
        <f t="shared" si="84"/>
        <v>135467.44630000001</v>
      </c>
      <c r="HU21" s="541">
        <v>1.07</v>
      </c>
      <c r="HV21" s="493"/>
      <c r="HW21" s="494">
        <f t="shared" si="85"/>
        <v>0</v>
      </c>
      <c r="HX21" s="572">
        <f t="shared" si="86"/>
        <v>691648.94160000002</v>
      </c>
      <c r="HY21" s="538">
        <f t="shared" si="144"/>
        <v>646400.88</v>
      </c>
      <c r="HZ21" s="511">
        <f t="shared" si="87"/>
        <v>0</v>
      </c>
      <c r="IA21" s="504">
        <f t="shared" si="145"/>
        <v>0</v>
      </c>
      <c r="IB21" s="681">
        <v>128782</v>
      </c>
      <c r="IC21" s="496">
        <f t="shared" si="88"/>
        <v>137796.74000000002</v>
      </c>
      <c r="ID21" s="541">
        <v>1.07</v>
      </c>
      <c r="IE21" s="493"/>
      <c r="IF21" s="494">
        <f t="shared" si="89"/>
        <v>0</v>
      </c>
      <c r="IG21" s="681">
        <v>147557</v>
      </c>
      <c r="IH21" s="496">
        <f t="shared" si="90"/>
        <v>157885.99000000002</v>
      </c>
      <c r="II21" s="541">
        <v>1.07</v>
      </c>
      <c r="IJ21" s="493"/>
      <c r="IK21" s="494">
        <f t="shared" si="91"/>
        <v>0</v>
      </c>
      <c r="IL21" s="679">
        <v>176359.46</v>
      </c>
      <c r="IM21" s="496">
        <f t="shared" si="92"/>
        <v>185177.43299999999</v>
      </c>
      <c r="IN21" s="541">
        <v>1.05</v>
      </c>
      <c r="IO21" s="493"/>
      <c r="IP21" s="494">
        <f t="shared" si="93"/>
        <v>0</v>
      </c>
      <c r="IQ21" s="679">
        <v>211159.46</v>
      </c>
      <c r="IR21" s="496">
        <f t="shared" si="94"/>
        <v>221717.43299999999</v>
      </c>
      <c r="IS21" s="541">
        <v>1.05</v>
      </c>
      <c r="IT21" s="493"/>
      <c r="IU21" s="494">
        <f t="shared" si="95"/>
        <v>0</v>
      </c>
      <c r="IV21" s="572">
        <f t="shared" si="96"/>
        <v>702577.59600000002</v>
      </c>
      <c r="IW21" s="538">
        <f t="shared" si="146"/>
        <v>663857.91999999993</v>
      </c>
      <c r="IX21" s="510">
        <f t="shared" si="97"/>
        <v>0</v>
      </c>
      <c r="IY21" s="506">
        <f t="shared" si="147"/>
        <v>0</v>
      </c>
      <c r="IZ21" s="679">
        <v>125462.08</v>
      </c>
      <c r="JA21" s="496">
        <f t="shared" si="98"/>
        <v>131735.18400000001</v>
      </c>
      <c r="JB21" s="541">
        <v>1.05</v>
      </c>
      <c r="JC21" s="493"/>
      <c r="JD21" s="494">
        <f t="shared" si="99"/>
        <v>0</v>
      </c>
      <c r="JE21" s="679">
        <v>150737.54999999999</v>
      </c>
      <c r="JF21" s="496">
        <f t="shared" si="100"/>
        <v>158274.42749999999</v>
      </c>
      <c r="JG21" s="541">
        <v>1.05</v>
      </c>
      <c r="JH21" s="493"/>
      <c r="JI21" s="494">
        <f t="shared" si="101"/>
        <v>0</v>
      </c>
      <c r="JJ21" s="679">
        <v>169027.8</v>
      </c>
      <c r="JK21" s="496">
        <f t="shared" si="102"/>
        <v>177479.19</v>
      </c>
      <c r="JL21" s="541">
        <v>1.05</v>
      </c>
      <c r="JM21" s="493"/>
      <c r="JN21" s="494">
        <f t="shared" si="103"/>
        <v>0</v>
      </c>
      <c r="JO21" s="542">
        <v>173173.9</v>
      </c>
      <c r="JP21" s="496">
        <f t="shared" si="158"/>
        <v>181832.595</v>
      </c>
      <c r="JQ21" s="541">
        <v>1.05</v>
      </c>
      <c r="JR21" s="493"/>
      <c r="JS21" s="494">
        <f t="shared" si="104"/>
        <v>0</v>
      </c>
      <c r="JT21" s="572">
        <f t="shared" si="105"/>
        <v>649321.39650000003</v>
      </c>
      <c r="JU21" s="538">
        <f t="shared" si="148"/>
        <v>618401.32999999996</v>
      </c>
      <c r="JV21" s="511">
        <f t="shared" si="106"/>
        <v>0</v>
      </c>
      <c r="JW21" s="504">
        <f t="shared" si="149"/>
        <v>0</v>
      </c>
      <c r="JX21" s="543">
        <v>260435</v>
      </c>
      <c r="JY21" s="496">
        <f t="shared" si="107"/>
        <v>273456.75</v>
      </c>
      <c r="JZ21" s="541">
        <f>'Base%Sem'!EZ18</f>
        <v>1.05</v>
      </c>
      <c r="KA21" s="493"/>
      <c r="KB21" s="494">
        <f t="shared" si="108"/>
        <v>0</v>
      </c>
      <c r="KC21" s="542">
        <v>319745.84000000003</v>
      </c>
      <c r="KD21" s="496">
        <f t="shared" si="109"/>
        <v>335733.13200000004</v>
      </c>
      <c r="KE21" s="541">
        <f>'Base%Sem'!FA18</f>
        <v>1.05</v>
      </c>
      <c r="KF21" s="493"/>
      <c r="KG21" s="494">
        <f t="shared" si="110"/>
        <v>0</v>
      </c>
      <c r="KH21" s="542">
        <v>378080.41</v>
      </c>
      <c r="KI21" s="496">
        <f t="shared" si="111"/>
        <v>396984.43050000002</v>
      </c>
      <c r="KJ21" s="541">
        <f>'Base%Sem'!FB18</f>
        <v>1.05</v>
      </c>
      <c r="KK21" s="493"/>
      <c r="KL21" s="494">
        <f t="shared" si="112"/>
        <v>0</v>
      </c>
      <c r="KM21" s="542">
        <v>383708.25</v>
      </c>
      <c r="KN21" s="496">
        <f t="shared" si="113"/>
        <v>402893.66250000003</v>
      </c>
      <c r="KO21" s="541">
        <f>'Base%Sem'!FC18</f>
        <v>1.05</v>
      </c>
      <c r="KP21" s="493"/>
      <c r="KQ21" s="494">
        <f t="shared" si="114"/>
        <v>0</v>
      </c>
      <c r="KR21" s="542">
        <f>'Tabla de Proyecciones'!ABI50</f>
        <v>122787.80479978859</v>
      </c>
      <c r="KS21" s="496">
        <f t="shared" si="150"/>
        <v>128927.19503977802</v>
      </c>
      <c r="KT21" s="541">
        <f>'Base%Sem'!FD18</f>
        <v>1.05</v>
      </c>
      <c r="KU21" s="493"/>
      <c r="KV21" s="494">
        <f t="shared" si="115"/>
        <v>0</v>
      </c>
      <c r="KW21" s="572">
        <f t="shared" si="116"/>
        <v>1537995.1700397781</v>
      </c>
      <c r="KX21" s="538">
        <f t="shared" si="151"/>
        <v>1464757.3047997886</v>
      </c>
      <c r="KY21" s="510">
        <f t="shared" si="117"/>
        <v>0</v>
      </c>
      <c r="KZ21" s="560">
        <f t="shared" si="152"/>
        <v>0</v>
      </c>
      <c r="LA21" s="588">
        <f t="shared" si="159"/>
        <v>8230545.914799788</v>
      </c>
      <c r="LB21" s="588">
        <f t="shared" si="154"/>
        <v>8743056.2080897782</v>
      </c>
      <c r="LC21" s="588">
        <f t="shared" si="155"/>
        <v>8743056.2080897782</v>
      </c>
      <c r="LD21" s="586">
        <f t="shared" si="156"/>
        <v>1.0622692952077963</v>
      </c>
      <c r="LE21" s="584">
        <f t="shared" si="118"/>
        <v>8230545.914799788</v>
      </c>
      <c r="LF21" s="584">
        <f t="shared" si="118"/>
        <v>0</v>
      </c>
      <c r="LG21" s="585">
        <f t="shared" si="119"/>
        <v>-8230545.914799788</v>
      </c>
      <c r="LH21" s="615">
        <f t="shared" si="157"/>
        <v>0</v>
      </c>
      <c r="LJ21" s="385">
        <v>7491521.2361500002</v>
      </c>
      <c r="LK21" s="385"/>
    </row>
    <row r="22" spans="1:323" outlineLevel="1">
      <c r="A22" s="571"/>
      <c r="B22" s="535" t="s">
        <v>25</v>
      </c>
      <c r="C22" s="681">
        <v>69623.44</v>
      </c>
      <c r="D22" s="542">
        <f t="shared" si="120"/>
        <v>74497.080800000011</v>
      </c>
      <c r="E22" s="541">
        <f>'Base%Sem'!FJ19</f>
        <v>1.07</v>
      </c>
      <c r="F22" s="493"/>
      <c r="G22" s="494">
        <f t="shared" si="121"/>
        <v>0</v>
      </c>
      <c r="H22" s="681">
        <v>66574.929999999993</v>
      </c>
      <c r="I22" s="496">
        <f t="shared" si="0"/>
        <v>71235.175099999993</v>
      </c>
      <c r="J22" s="541">
        <f>'Base%Sem'!FJ19</f>
        <v>1.07</v>
      </c>
      <c r="K22" s="493"/>
      <c r="L22" s="494">
        <f t="shared" si="1"/>
        <v>0</v>
      </c>
      <c r="M22" s="594">
        <v>59676.53</v>
      </c>
      <c r="N22" s="496">
        <f t="shared" si="2"/>
        <v>63853.8871</v>
      </c>
      <c r="O22" s="541">
        <f>'Base%Sem'!FJ19</f>
        <v>1.07</v>
      </c>
      <c r="P22" s="493"/>
      <c r="Q22" s="494">
        <f t="shared" si="3"/>
        <v>0</v>
      </c>
      <c r="R22" s="594">
        <v>74618.61</v>
      </c>
      <c r="S22" s="496">
        <f t="shared" si="122"/>
        <v>79841.912700000001</v>
      </c>
      <c r="T22" s="541">
        <f>'Base%Sem'!FJ19</f>
        <v>1.07</v>
      </c>
      <c r="U22" s="493"/>
      <c r="V22" s="494">
        <f t="shared" si="4"/>
        <v>0</v>
      </c>
      <c r="W22" s="542">
        <f t="shared" si="123"/>
        <v>289428.05569999997</v>
      </c>
      <c r="X22" s="542">
        <f t="shared" si="124"/>
        <v>270493.51</v>
      </c>
      <c r="Y22" s="552">
        <f t="shared" si="125"/>
        <v>0</v>
      </c>
      <c r="Z22" s="500">
        <f t="shared" si="126"/>
        <v>0</v>
      </c>
      <c r="AA22" s="681">
        <v>77053.63</v>
      </c>
      <c r="AB22" s="496">
        <f t="shared" si="5"/>
        <v>82447.38410000001</v>
      </c>
      <c r="AC22" s="541">
        <f>'Base%Sem'!FJ19</f>
        <v>1.07</v>
      </c>
      <c r="AD22" s="493"/>
      <c r="AE22" s="494">
        <f t="shared" si="127"/>
        <v>0</v>
      </c>
      <c r="AF22" s="681">
        <v>87519.89</v>
      </c>
      <c r="AG22" s="496">
        <f t="shared" si="6"/>
        <v>93646.282300000006</v>
      </c>
      <c r="AH22" s="541">
        <f>'Base%Sem'!FJ19</f>
        <v>1.07</v>
      </c>
      <c r="AI22" s="493"/>
      <c r="AJ22" s="494">
        <f t="shared" si="7"/>
        <v>0</v>
      </c>
      <c r="AK22" s="681">
        <v>71901.429999999993</v>
      </c>
      <c r="AL22" s="496">
        <f t="shared" si="8"/>
        <v>76934.530100000004</v>
      </c>
      <c r="AM22" s="541">
        <f>'Base%Sem'!FJ19</f>
        <v>1.07</v>
      </c>
      <c r="AN22" s="493"/>
      <c r="AO22" s="494">
        <f t="shared" si="9"/>
        <v>0</v>
      </c>
      <c r="AP22" s="681">
        <v>74452</v>
      </c>
      <c r="AQ22" s="496">
        <f t="shared" si="10"/>
        <v>79663.64</v>
      </c>
      <c r="AR22" s="541">
        <f>'Base%Sem'!FJ19</f>
        <v>1.07</v>
      </c>
      <c r="AS22" s="493"/>
      <c r="AT22" s="494">
        <f t="shared" si="11"/>
        <v>0</v>
      </c>
      <c r="AU22" s="496">
        <f t="shared" si="12"/>
        <v>332691.83650000003</v>
      </c>
      <c r="AV22" s="550">
        <f t="shared" si="13"/>
        <v>310926.95</v>
      </c>
      <c r="AW22" s="617">
        <f t="shared" si="128"/>
        <v>0</v>
      </c>
      <c r="AX22" s="513">
        <f t="shared" si="129"/>
        <v>0</v>
      </c>
      <c r="AY22" s="681">
        <v>78866.649999999994</v>
      </c>
      <c r="AZ22" s="496">
        <f t="shared" si="14"/>
        <v>83992.982249999986</v>
      </c>
      <c r="BA22" s="541">
        <f>'Base%Sem'!DM19</f>
        <v>1.0649999999999999</v>
      </c>
      <c r="BB22" s="493"/>
      <c r="BC22" s="494">
        <f t="shared" si="15"/>
        <v>0</v>
      </c>
      <c r="BD22" s="681">
        <v>99683.1</v>
      </c>
      <c r="BE22" s="496">
        <f t="shared" si="16"/>
        <v>106162.5015</v>
      </c>
      <c r="BF22" s="541">
        <f>'Base%Sem'!DN19</f>
        <v>1.0649999999999999</v>
      </c>
      <c r="BG22" s="493"/>
      <c r="BH22" s="494">
        <f t="shared" si="17"/>
        <v>0</v>
      </c>
      <c r="BI22" s="681">
        <v>91608.31</v>
      </c>
      <c r="BJ22" s="496">
        <f t="shared" si="18"/>
        <v>97562.850149999998</v>
      </c>
      <c r="BK22" s="541">
        <f>'Base%Sem'!DO19</f>
        <v>1.0649999999999999</v>
      </c>
      <c r="BL22" s="493"/>
      <c r="BM22" s="494">
        <f t="shared" si="19"/>
        <v>0</v>
      </c>
      <c r="BN22" s="681">
        <v>105591.27</v>
      </c>
      <c r="BO22" s="496">
        <f t="shared" si="20"/>
        <v>112454.70255</v>
      </c>
      <c r="BP22" s="541">
        <f>'Base%Sem'!DP19</f>
        <v>1.0649999999999999</v>
      </c>
      <c r="BQ22" s="606"/>
      <c r="BR22" s="494">
        <f t="shared" si="21"/>
        <v>0</v>
      </c>
      <c r="BS22" s="681">
        <v>102842.03</v>
      </c>
      <c r="BT22" s="496">
        <f t="shared" si="22"/>
        <v>109526.76195</v>
      </c>
      <c r="BU22" s="541">
        <f>'Base%Sem'!DQ19</f>
        <v>1.0649999999999999</v>
      </c>
      <c r="BV22" s="493"/>
      <c r="BW22" s="494">
        <f t="shared" si="23"/>
        <v>0</v>
      </c>
      <c r="BX22" s="572">
        <f t="shared" si="130"/>
        <v>509699.79839999997</v>
      </c>
      <c r="BY22" s="538">
        <f t="shared" si="131"/>
        <v>478591.36</v>
      </c>
      <c r="BZ22" s="511">
        <f t="shared" si="24"/>
        <v>0</v>
      </c>
      <c r="CA22" s="504">
        <f t="shared" si="132"/>
        <v>0</v>
      </c>
      <c r="CB22" s="681">
        <v>79835.94</v>
      </c>
      <c r="CC22" s="496">
        <f t="shared" si="25"/>
        <v>85025.276100000003</v>
      </c>
      <c r="CD22" s="541">
        <f>'Base%Sem'!DR19</f>
        <v>1.0649999999999999</v>
      </c>
      <c r="CE22" s="493"/>
      <c r="CF22" s="494">
        <f t="shared" si="26"/>
        <v>0</v>
      </c>
      <c r="CG22" s="681">
        <v>103667.21</v>
      </c>
      <c r="CH22" s="496">
        <f t="shared" si="27"/>
        <v>110405.57865</v>
      </c>
      <c r="CI22" s="541">
        <f>'Base%Sem'!DS19</f>
        <v>1.0649999999999999</v>
      </c>
      <c r="CJ22" s="493"/>
      <c r="CK22" s="494">
        <f t="shared" si="28"/>
        <v>0</v>
      </c>
      <c r="CL22" s="681">
        <v>142157.1</v>
      </c>
      <c r="CM22" s="496">
        <f t="shared" si="29"/>
        <v>151397.31150000001</v>
      </c>
      <c r="CN22" s="541">
        <f>'Base%Sem'!DT19</f>
        <v>1.0649999999999999</v>
      </c>
      <c r="CO22" s="493"/>
      <c r="CP22" s="494">
        <f t="shared" si="30"/>
        <v>0</v>
      </c>
      <c r="CQ22" s="681">
        <v>161308.1</v>
      </c>
      <c r="CR22" s="496">
        <f t="shared" si="31"/>
        <v>171793.12649999998</v>
      </c>
      <c r="CS22" s="541">
        <f>'Base%Sem'!DU19</f>
        <v>1.0649999999999999</v>
      </c>
      <c r="CT22" s="493"/>
      <c r="CU22" s="494">
        <f t="shared" si="32"/>
        <v>0</v>
      </c>
      <c r="CV22" s="572">
        <f t="shared" si="33"/>
        <v>486968.35000000003</v>
      </c>
      <c r="CW22" s="572">
        <f>CR22+CM22+CH22+CC22</f>
        <v>518621.29274999996</v>
      </c>
      <c r="CX22" s="548">
        <f t="shared" si="133"/>
        <v>486968.35</v>
      </c>
      <c r="CY22" s="547">
        <f t="shared" si="134"/>
        <v>0</v>
      </c>
      <c r="CZ22" s="506">
        <f t="shared" si="135"/>
        <v>0</v>
      </c>
      <c r="DA22" s="681">
        <f>196562.92-53693.5</f>
        <v>142869.42000000001</v>
      </c>
      <c r="DB22" s="496">
        <f t="shared" si="34"/>
        <v>152155.93230000001</v>
      </c>
      <c r="DC22" s="541">
        <f>'Base%Sem'!DV19</f>
        <v>1.0649999999999999</v>
      </c>
      <c r="DD22" s="493"/>
      <c r="DE22" s="494">
        <f t="shared" si="35"/>
        <v>0</v>
      </c>
      <c r="DF22" s="681">
        <v>142784.78</v>
      </c>
      <c r="DG22" s="496">
        <f t="shared" si="36"/>
        <v>152065.79069999998</v>
      </c>
      <c r="DH22" s="541">
        <f>'Base%Sem'!DW19</f>
        <v>1.0649999999999999</v>
      </c>
      <c r="DI22" s="493"/>
      <c r="DJ22" s="494">
        <f t="shared" si="37"/>
        <v>0</v>
      </c>
      <c r="DK22" s="681">
        <v>118986.38</v>
      </c>
      <c r="DL22" s="496">
        <f t="shared" si="38"/>
        <v>126720.4947</v>
      </c>
      <c r="DM22" s="541">
        <f>'Base%Sem'!DX19</f>
        <v>1.0649999999999999</v>
      </c>
      <c r="DN22" s="493"/>
      <c r="DO22" s="494">
        <f t="shared" si="39"/>
        <v>0</v>
      </c>
      <c r="DP22" s="681">
        <v>123280.07</v>
      </c>
      <c r="DQ22" s="496">
        <f t="shared" si="40"/>
        <v>131293.27455</v>
      </c>
      <c r="DR22" s="541">
        <f>'Base%Sem'!DY19</f>
        <v>1.0649999999999999</v>
      </c>
      <c r="DS22" s="493"/>
      <c r="DT22" s="494">
        <f t="shared" si="41"/>
        <v>0</v>
      </c>
      <c r="DU22" s="572">
        <f t="shared" si="42"/>
        <v>562235.49225000001</v>
      </c>
      <c r="DV22" s="548">
        <f t="shared" si="43"/>
        <v>527920.65</v>
      </c>
      <c r="DW22" s="547">
        <f t="shared" si="136"/>
        <v>0</v>
      </c>
      <c r="DX22" s="506">
        <f t="shared" si="137"/>
        <v>0</v>
      </c>
      <c r="DY22" s="681">
        <v>133687.01999999999</v>
      </c>
      <c r="DZ22" s="496">
        <f t="shared" si="44"/>
        <v>142376.67629999999</v>
      </c>
      <c r="EA22" s="541">
        <f>'Base%Sem'!DZ19</f>
        <v>1.0649999999999999</v>
      </c>
      <c r="EB22" s="540"/>
      <c r="EC22" s="494">
        <f t="shared" si="45"/>
        <v>0</v>
      </c>
      <c r="ED22" s="681">
        <v>192886.04</v>
      </c>
      <c r="EE22" s="496">
        <f t="shared" si="46"/>
        <v>205423.63260000001</v>
      </c>
      <c r="EF22" s="541">
        <f>'Base%Sem'!EA19</f>
        <v>1.0649999999999999</v>
      </c>
      <c r="EG22" s="493"/>
      <c r="EH22" s="494">
        <f t="shared" si="47"/>
        <v>0</v>
      </c>
      <c r="EI22" s="681">
        <v>171023.51</v>
      </c>
      <c r="EJ22" s="496">
        <f t="shared" si="48"/>
        <v>182140.03815000001</v>
      </c>
      <c r="EK22" s="541">
        <f>'Base%Sem'!EB19</f>
        <v>1.0649999999999999</v>
      </c>
      <c r="EL22" s="493"/>
      <c r="EM22" s="494">
        <f t="shared" si="49"/>
        <v>0</v>
      </c>
      <c r="EN22" s="681">
        <v>138904.21</v>
      </c>
      <c r="EO22" s="496">
        <f t="shared" si="50"/>
        <v>147932.98364999998</v>
      </c>
      <c r="EP22" s="541">
        <f>'Base%Sem'!EC19</f>
        <v>1.0649999999999999</v>
      </c>
      <c r="EQ22" s="493"/>
      <c r="ER22" s="494">
        <f t="shared" si="51"/>
        <v>0</v>
      </c>
      <c r="ES22" s="681">
        <v>143957.14000000001</v>
      </c>
      <c r="ET22" s="496">
        <f t="shared" si="52"/>
        <v>153314.3541</v>
      </c>
      <c r="EU22" s="541">
        <f>'Base%Sem'!ED19</f>
        <v>1.0649999999999999</v>
      </c>
      <c r="EV22" s="493"/>
      <c r="EW22" s="494">
        <f t="shared" si="53"/>
        <v>0</v>
      </c>
      <c r="EX22" s="572">
        <f>ES22+EN22+EI22+ED22+DY22</f>
        <v>780457.92</v>
      </c>
      <c r="EY22" s="572">
        <f t="shared" si="54"/>
        <v>831187.68479999993</v>
      </c>
      <c r="EZ22" s="538">
        <f t="shared" si="138"/>
        <v>780457.92</v>
      </c>
      <c r="FA22" s="537">
        <f t="shared" si="139"/>
        <v>0</v>
      </c>
      <c r="FB22" s="506">
        <f t="shared" si="140"/>
        <v>0</v>
      </c>
      <c r="FC22" s="681">
        <v>114295.65</v>
      </c>
      <c r="FD22" s="496">
        <f t="shared" si="55"/>
        <v>122296.3455</v>
      </c>
      <c r="FE22" s="541">
        <v>1.07</v>
      </c>
      <c r="FF22" s="493"/>
      <c r="FG22" s="494">
        <f t="shared" si="56"/>
        <v>0</v>
      </c>
      <c r="FH22" s="681">
        <v>118280.3</v>
      </c>
      <c r="FI22" s="496">
        <f t="shared" si="57"/>
        <v>126559.92100000002</v>
      </c>
      <c r="FJ22" s="541">
        <v>1.07</v>
      </c>
      <c r="FK22" s="493"/>
      <c r="FL22" s="494">
        <f t="shared" si="58"/>
        <v>0</v>
      </c>
      <c r="FM22" s="681">
        <v>115813.68</v>
      </c>
      <c r="FN22" s="496">
        <f t="shared" si="59"/>
        <v>123920.6376</v>
      </c>
      <c r="FO22" s="541">
        <v>1.07</v>
      </c>
      <c r="FP22" s="493"/>
      <c r="FQ22" s="494">
        <f t="shared" si="60"/>
        <v>0</v>
      </c>
      <c r="FR22" s="681">
        <v>118314.68</v>
      </c>
      <c r="FS22" s="496">
        <f t="shared" si="61"/>
        <v>126596.70759999999</v>
      </c>
      <c r="FT22" s="541">
        <v>1.07</v>
      </c>
      <c r="FU22" s="493"/>
      <c r="FV22" s="494">
        <f t="shared" si="62"/>
        <v>0</v>
      </c>
      <c r="FW22" s="572">
        <f t="shared" si="63"/>
        <v>499373.61170000001</v>
      </c>
      <c r="FX22" s="614">
        <f t="shared" si="64"/>
        <v>466704.31</v>
      </c>
      <c r="FY22" s="544">
        <f t="shared" si="141"/>
        <v>0</v>
      </c>
      <c r="FZ22" s="504">
        <f t="shared" si="142"/>
        <v>0</v>
      </c>
      <c r="GA22" s="681">
        <v>138220.60999999999</v>
      </c>
      <c r="GB22" s="496">
        <f t="shared" si="65"/>
        <v>147896.0527</v>
      </c>
      <c r="GC22" s="541">
        <v>1.07</v>
      </c>
      <c r="GD22" s="493"/>
      <c r="GE22" s="494">
        <f t="shared" si="66"/>
        <v>0</v>
      </c>
      <c r="GF22" s="681">
        <v>150902.93</v>
      </c>
      <c r="GG22" s="496">
        <f t="shared" si="67"/>
        <v>161466.13510000001</v>
      </c>
      <c r="GH22" s="541">
        <v>1.07</v>
      </c>
      <c r="GI22" s="493"/>
      <c r="GJ22" s="494">
        <f t="shared" si="68"/>
        <v>0</v>
      </c>
      <c r="GK22" s="681">
        <v>204502.65</v>
      </c>
      <c r="GL22" s="496">
        <f t="shared" si="69"/>
        <v>218817.83550000002</v>
      </c>
      <c r="GM22" s="541">
        <v>1.07</v>
      </c>
      <c r="GN22" s="493"/>
      <c r="GO22" s="494">
        <f t="shared" si="70"/>
        <v>0</v>
      </c>
      <c r="GP22" s="681">
        <v>134010.53</v>
      </c>
      <c r="GQ22" s="496">
        <f t="shared" si="71"/>
        <v>143391.2671</v>
      </c>
      <c r="GR22" s="541">
        <v>1.07</v>
      </c>
      <c r="GS22" s="493"/>
      <c r="GT22" s="494">
        <f t="shared" si="72"/>
        <v>0</v>
      </c>
      <c r="GU22" s="572">
        <f t="shared" si="73"/>
        <v>671571.29040000006</v>
      </c>
      <c r="GV22" s="614">
        <f t="shared" si="74"/>
        <v>627636.72</v>
      </c>
      <c r="GW22" s="537">
        <f t="shared" si="75"/>
        <v>0</v>
      </c>
      <c r="GX22" s="506">
        <f t="shared" si="143"/>
        <v>0</v>
      </c>
      <c r="GY22" s="681">
        <v>103416.82</v>
      </c>
      <c r="GZ22" s="542">
        <f t="shared" si="76"/>
        <v>110655.99740000001</v>
      </c>
      <c r="HA22" s="541">
        <v>1.07</v>
      </c>
      <c r="HB22" s="493"/>
      <c r="HC22" s="494">
        <f t="shared" si="77"/>
        <v>0</v>
      </c>
      <c r="HD22" s="681">
        <v>114547.24</v>
      </c>
      <c r="HE22" s="496">
        <f t="shared" si="78"/>
        <v>122565.54680000001</v>
      </c>
      <c r="HF22" s="541">
        <v>1.07</v>
      </c>
      <c r="HG22" s="493"/>
      <c r="HH22" s="494">
        <f t="shared" si="79"/>
        <v>0</v>
      </c>
      <c r="HI22" s="681">
        <v>101458.2</v>
      </c>
      <c r="HJ22" s="496">
        <f t="shared" si="80"/>
        <v>108560.274</v>
      </c>
      <c r="HK22" s="541">
        <v>1.07</v>
      </c>
      <c r="HL22" s="493"/>
      <c r="HM22" s="494">
        <f t="shared" si="81"/>
        <v>0</v>
      </c>
      <c r="HN22" s="681">
        <v>106691</v>
      </c>
      <c r="HO22" s="496">
        <f t="shared" si="82"/>
        <v>114159.37000000001</v>
      </c>
      <c r="HP22" s="541">
        <v>1.07</v>
      </c>
      <c r="HQ22" s="493"/>
      <c r="HR22" s="494">
        <f t="shared" si="83"/>
        <v>0</v>
      </c>
      <c r="HS22" s="681">
        <v>105337.36</v>
      </c>
      <c r="HT22" s="496">
        <f t="shared" si="84"/>
        <v>112710.9752</v>
      </c>
      <c r="HU22" s="541">
        <v>1.07</v>
      </c>
      <c r="HV22" s="493"/>
      <c r="HW22" s="494">
        <f t="shared" si="85"/>
        <v>0</v>
      </c>
      <c r="HX22" s="572">
        <f t="shared" si="86"/>
        <v>568652.16340000008</v>
      </c>
      <c r="HY22" s="538">
        <f t="shared" si="144"/>
        <v>531450.62</v>
      </c>
      <c r="HZ22" s="511">
        <f t="shared" si="87"/>
        <v>0</v>
      </c>
      <c r="IA22" s="504">
        <f t="shared" si="145"/>
        <v>0</v>
      </c>
      <c r="IB22" s="681">
        <v>122089</v>
      </c>
      <c r="IC22" s="496">
        <f t="shared" si="88"/>
        <v>130635.23000000001</v>
      </c>
      <c r="ID22" s="541">
        <v>1.07</v>
      </c>
      <c r="IE22" s="493"/>
      <c r="IF22" s="494">
        <f t="shared" si="89"/>
        <v>0</v>
      </c>
      <c r="IG22" s="681">
        <v>124452</v>
      </c>
      <c r="IH22" s="496">
        <f t="shared" si="90"/>
        <v>133163.64000000001</v>
      </c>
      <c r="II22" s="541">
        <v>1.07</v>
      </c>
      <c r="IJ22" s="493"/>
      <c r="IK22" s="494">
        <f t="shared" si="91"/>
        <v>0</v>
      </c>
      <c r="IL22" s="679">
        <v>204771.29</v>
      </c>
      <c r="IM22" s="496">
        <f t="shared" si="92"/>
        <v>215009.85450000002</v>
      </c>
      <c r="IN22" s="541">
        <v>1.05</v>
      </c>
      <c r="IO22" s="493"/>
      <c r="IP22" s="494">
        <f t="shared" si="93"/>
        <v>0</v>
      </c>
      <c r="IQ22" s="679">
        <v>193608.91</v>
      </c>
      <c r="IR22" s="496">
        <f t="shared" si="94"/>
        <v>203289.35550000001</v>
      </c>
      <c r="IS22" s="541">
        <v>1.05</v>
      </c>
      <c r="IT22" s="493"/>
      <c r="IU22" s="494">
        <f t="shared" si="95"/>
        <v>0</v>
      </c>
      <c r="IV22" s="572">
        <f t="shared" si="96"/>
        <v>682098.08000000007</v>
      </c>
      <c r="IW22" s="538">
        <f t="shared" si="146"/>
        <v>644921.19999999995</v>
      </c>
      <c r="IX22" s="510">
        <f t="shared" si="97"/>
        <v>0</v>
      </c>
      <c r="IY22" s="506">
        <f t="shared" si="147"/>
        <v>0</v>
      </c>
      <c r="IZ22" s="679">
        <v>93086.11</v>
      </c>
      <c r="JA22" s="496">
        <f t="shared" si="98"/>
        <v>97740.415500000003</v>
      </c>
      <c r="JB22" s="541">
        <v>1.05</v>
      </c>
      <c r="JC22" s="493"/>
      <c r="JD22" s="494">
        <f t="shared" si="99"/>
        <v>0</v>
      </c>
      <c r="JE22" s="679">
        <v>145863.1</v>
      </c>
      <c r="JF22" s="496">
        <f t="shared" si="100"/>
        <v>153156.255</v>
      </c>
      <c r="JG22" s="541">
        <v>1.05</v>
      </c>
      <c r="JH22" s="493"/>
      <c r="JI22" s="494">
        <f t="shared" si="101"/>
        <v>0</v>
      </c>
      <c r="JJ22" s="679">
        <v>198247.57</v>
      </c>
      <c r="JK22" s="496">
        <f t="shared" si="102"/>
        <v>208159.94850000003</v>
      </c>
      <c r="JL22" s="541">
        <v>1.05</v>
      </c>
      <c r="JM22" s="493"/>
      <c r="JN22" s="494">
        <f t="shared" si="103"/>
        <v>0</v>
      </c>
      <c r="JO22" s="542">
        <v>256381.01</v>
      </c>
      <c r="JP22" s="496">
        <f t="shared" si="158"/>
        <v>269200.06050000002</v>
      </c>
      <c r="JQ22" s="541">
        <v>1.05</v>
      </c>
      <c r="JR22" s="493"/>
      <c r="JS22" s="494">
        <f t="shared" si="104"/>
        <v>0</v>
      </c>
      <c r="JT22" s="572">
        <f t="shared" si="105"/>
        <v>728256.67950000009</v>
      </c>
      <c r="JU22" s="538">
        <f t="shared" si="148"/>
        <v>693577.79</v>
      </c>
      <c r="JV22" s="511">
        <f t="shared" si="106"/>
        <v>0</v>
      </c>
      <c r="JW22" s="504">
        <f t="shared" si="149"/>
        <v>0</v>
      </c>
      <c r="JX22" s="543">
        <v>385894</v>
      </c>
      <c r="JY22" s="496">
        <f t="shared" si="107"/>
        <v>405188.7</v>
      </c>
      <c r="JZ22" s="541">
        <f>'Base%Sem'!EZ19</f>
        <v>1.05</v>
      </c>
      <c r="KA22" s="493"/>
      <c r="KB22" s="494">
        <f t="shared" si="108"/>
        <v>0</v>
      </c>
      <c r="KC22" s="542">
        <v>491706.92</v>
      </c>
      <c r="KD22" s="496">
        <f t="shared" si="109"/>
        <v>516292.266</v>
      </c>
      <c r="KE22" s="541">
        <f>'Base%Sem'!FA19</f>
        <v>1.05</v>
      </c>
      <c r="KF22" s="493"/>
      <c r="KG22" s="494">
        <f t="shared" si="110"/>
        <v>0</v>
      </c>
      <c r="KH22" s="542">
        <v>666928.1</v>
      </c>
      <c r="KI22" s="496">
        <f t="shared" si="111"/>
        <v>700274.505</v>
      </c>
      <c r="KJ22" s="541">
        <f>'Base%Sem'!FB19</f>
        <v>1.05</v>
      </c>
      <c r="KK22" s="493"/>
      <c r="KL22" s="494">
        <f t="shared" si="112"/>
        <v>0</v>
      </c>
      <c r="KM22" s="542">
        <v>434455.72</v>
      </c>
      <c r="KN22" s="496">
        <f t="shared" si="113"/>
        <v>456178.50599999999</v>
      </c>
      <c r="KO22" s="541">
        <f>'Base%Sem'!FC19</f>
        <v>1.05</v>
      </c>
      <c r="KP22" s="493"/>
      <c r="KQ22" s="494">
        <f t="shared" si="114"/>
        <v>0</v>
      </c>
      <c r="KR22" s="542">
        <f>'Tabla de Proyecciones'!ABI51</f>
        <v>73111.230499797122</v>
      </c>
      <c r="KS22" s="496">
        <f t="shared" si="150"/>
        <v>76766.792024786977</v>
      </c>
      <c r="KT22" s="541">
        <f>'Base%Sem'!FD19</f>
        <v>1.05</v>
      </c>
      <c r="KU22" s="493"/>
      <c r="KV22" s="494">
        <f t="shared" si="115"/>
        <v>0</v>
      </c>
      <c r="KW22" s="572">
        <f t="shared" si="116"/>
        <v>2154700.769024787</v>
      </c>
      <c r="KX22" s="538">
        <f t="shared" si="151"/>
        <v>2052095.970499797</v>
      </c>
      <c r="KY22" s="510">
        <f t="shared" si="117"/>
        <v>0</v>
      </c>
      <c r="KZ22" s="560">
        <f t="shared" si="152"/>
        <v>0</v>
      </c>
      <c r="LA22" s="588">
        <f t="shared" si="159"/>
        <v>7871745.3504997967</v>
      </c>
      <c r="LB22" s="588">
        <f t="shared" si="154"/>
        <v>8348516.7544247881</v>
      </c>
      <c r="LC22" s="588">
        <f t="shared" si="155"/>
        <v>8348516.7544247881</v>
      </c>
      <c r="LD22" s="586">
        <f t="shared" si="156"/>
        <v>1.0605674323413827</v>
      </c>
      <c r="LE22" s="584">
        <f t="shared" si="118"/>
        <v>7871745.3504997967</v>
      </c>
      <c r="LF22" s="584">
        <f t="shared" si="118"/>
        <v>0</v>
      </c>
      <c r="LG22" s="585">
        <f t="shared" si="119"/>
        <v>-7871745.3504997967</v>
      </c>
      <c r="LH22" s="615">
        <f t="shared" si="157"/>
        <v>0</v>
      </c>
      <c r="LJ22" s="385">
        <v>7035866.58794</v>
      </c>
      <c r="LK22" s="385"/>
    </row>
    <row r="23" spans="1:323" outlineLevel="1">
      <c r="A23" s="571"/>
      <c r="B23" s="535" t="s">
        <v>26</v>
      </c>
      <c r="C23" s="681">
        <v>74628.649999999994</v>
      </c>
      <c r="D23" s="542">
        <f t="shared" si="120"/>
        <v>79852.655499999993</v>
      </c>
      <c r="E23" s="541">
        <f>'Base%Sem'!FJ20</f>
        <v>1.07</v>
      </c>
      <c r="F23" s="493"/>
      <c r="G23" s="494">
        <f t="shared" si="121"/>
        <v>0</v>
      </c>
      <c r="H23" s="681">
        <v>72942.47</v>
      </c>
      <c r="I23" s="496">
        <f t="shared" si="0"/>
        <v>78048.442900000009</v>
      </c>
      <c r="J23" s="541">
        <f>'Base%Sem'!FJ20</f>
        <v>1.07</v>
      </c>
      <c r="K23" s="493"/>
      <c r="L23" s="494">
        <f t="shared" si="1"/>
        <v>0</v>
      </c>
      <c r="M23" s="594">
        <v>73298.02</v>
      </c>
      <c r="N23" s="496">
        <f t="shared" si="2"/>
        <v>78428.881400000013</v>
      </c>
      <c r="O23" s="541">
        <f>'Base%Sem'!FJ20</f>
        <v>1.07</v>
      </c>
      <c r="P23" s="493"/>
      <c r="Q23" s="494">
        <f t="shared" si="3"/>
        <v>0</v>
      </c>
      <c r="R23" s="594">
        <v>80394.8</v>
      </c>
      <c r="S23" s="496">
        <f t="shared" si="122"/>
        <v>86022.436000000002</v>
      </c>
      <c r="T23" s="541">
        <f>'Base%Sem'!FJ20</f>
        <v>1.07</v>
      </c>
      <c r="U23" s="493"/>
      <c r="V23" s="494">
        <f t="shared" si="4"/>
        <v>0</v>
      </c>
      <c r="W23" s="542">
        <f t="shared" si="123"/>
        <v>322352.41580000002</v>
      </c>
      <c r="X23" s="542">
        <f t="shared" si="124"/>
        <v>301263.94</v>
      </c>
      <c r="Y23" s="552">
        <f t="shared" si="125"/>
        <v>0</v>
      </c>
      <c r="Z23" s="500">
        <f t="shared" si="126"/>
        <v>0</v>
      </c>
      <c r="AA23" s="681">
        <v>85957.84</v>
      </c>
      <c r="AB23" s="496">
        <f t="shared" si="5"/>
        <v>91974.888800000001</v>
      </c>
      <c r="AC23" s="541">
        <f>'Base%Sem'!FJ20</f>
        <v>1.07</v>
      </c>
      <c r="AD23" s="493"/>
      <c r="AE23" s="494">
        <f t="shared" si="127"/>
        <v>0</v>
      </c>
      <c r="AF23" s="681">
        <v>112726.46</v>
      </c>
      <c r="AG23" s="496">
        <f t="shared" si="6"/>
        <v>120617.31220000001</v>
      </c>
      <c r="AH23" s="541">
        <f>'Base%Sem'!FJ20</f>
        <v>1.07</v>
      </c>
      <c r="AI23" s="493"/>
      <c r="AJ23" s="494">
        <f t="shared" si="7"/>
        <v>0</v>
      </c>
      <c r="AK23" s="681">
        <v>79404.42</v>
      </c>
      <c r="AL23" s="496">
        <f t="shared" si="8"/>
        <v>84962.729399999997</v>
      </c>
      <c r="AM23" s="541">
        <f>'Base%Sem'!FJ20</f>
        <v>1.07</v>
      </c>
      <c r="AN23" s="493"/>
      <c r="AO23" s="494">
        <f t="shared" si="9"/>
        <v>0</v>
      </c>
      <c r="AP23" s="681">
        <v>80323.8</v>
      </c>
      <c r="AQ23" s="496">
        <f t="shared" si="10"/>
        <v>85946.466000000015</v>
      </c>
      <c r="AR23" s="541">
        <f>'Base%Sem'!FJ20</f>
        <v>1.07</v>
      </c>
      <c r="AS23" s="493"/>
      <c r="AT23" s="494">
        <f t="shared" si="11"/>
        <v>0</v>
      </c>
      <c r="AU23" s="496">
        <f t="shared" si="12"/>
        <v>383501.39640000003</v>
      </c>
      <c r="AV23" s="550">
        <f t="shared" si="13"/>
        <v>358412.51999999996</v>
      </c>
      <c r="AW23" s="617">
        <f t="shared" si="128"/>
        <v>0</v>
      </c>
      <c r="AX23" s="513">
        <f t="shared" si="129"/>
        <v>0</v>
      </c>
      <c r="AY23" s="681">
        <v>80347.100000000006</v>
      </c>
      <c r="AZ23" s="496">
        <f t="shared" si="14"/>
        <v>85569.661500000002</v>
      </c>
      <c r="BA23" s="541">
        <f>'Base%Sem'!DM20</f>
        <v>1.0649999999999999</v>
      </c>
      <c r="BB23" s="493"/>
      <c r="BC23" s="494">
        <f t="shared" si="15"/>
        <v>0</v>
      </c>
      <c r="BD23" s="681">
        <v>92139.71</v>
      </c>
      <c r="BE23" s="496">
        <f t="shared" si="16"/>
        <v>98128.791150000005</v>
      </c>
      <c r="BF23" s="541">
        <f>'Base%Sem'!DN20</f>
        <v>1.0649999999999999</v>
      </c>
      <c r="BG23" s="493"/>
      <c r="BH23" s="494">
        <f t="shared" si="17"/>
        <v>0</v>
      </c>
      <c r="BI23" s="681">
        <v>97688.4</v>
      </c>
      <c r="BJ23" s="496">
        <f t="shared" si="18"/>
        <v>104038.14599999999</v>
      </c>
      <c r="BK23" s="541">
        <f>'Base%Sem'!DO20</f>
        <v>1.0649999999999999</v>
      </c>
      <c r="BL23" s="493"/>
      <c r="BM23" s="494">
        <f t="shared" si="19"/>
        <v>0</v>
      </c>
      <c r="BN23" s="681">
        <v>86678.16</v>
      </c>
      <c r="BO23" s="496">
        <f t="shared" si="20"/>
        <v>92312.240399999995</v>
      </c>
      <c r="BP23" s="541">
        <f>'Base%Sem'!DP20</f>
        <v>1.0649999999999999</v>
      </c>
      <c r="BQ23" s="606"/>
      <c r="BR23" s="494">
        <f t="shared" si="21"/>
        <v>0</v>
      </c>
      <c r="BS23" s="681">
        <v>71899.73</v>
      </c>
      <c r="BT23" s="496">
        <f t="shared" si="22"/>
        <v>76573.212449999992</v>
      </c>
      <c r="BU23" s="541">
        <f>'Base%Sem'!DQ20</f>
        <v>1.0649999999999999</v>
      </c>
      <c r="BV23" s="493"/>
      <c r="BW23" s="494">
        <f t="shared" si="23"/>
        <v>0</v>
      </c>
      <c r="BX23" s="572">
        <f t="shared" si="130"/>
        <v>456622.0515</v>
      </c>
      <c r="BY23" s="538">
        <f t="shared" si="131"/>
        <v>428753.1</v>
      </c>
      <c r="BZ23" s="511">
        <f t="shared" si="24"/>
        <v>0</v>
      </c>
      <c r="CA23" s="504">
        <f t="shared" si="132"/>
        <v>0</v>
      </c>
      <c r="CB23" s="681">
        <v>78667.61</v>
      </c>
      <c r="CC23" s="496">
        <f t="shared" si="25"/>
        <v>83781.004650000003</v>
      </c>
      <c r="CD23" s="541">
        <f>'Base%Sem'!DR20</f>
        <v>1.0649999999999999</v>
      </c>
      <c r="CE23" s="493"/>
      <c r="CF23" s="494">
        <f t="shared" si="26"/>
        <v>0</v>
      </c>
      <c r="CG23" s="681">
        <v>104933.39</v>
      </c>
      <c r="CH23" s="496">
        <f t="shared" si="27"/>
        <v>111754.06035</v>
      </c>
      <c r="CI23" s="541">
        <f>'Base%Sem'!DS20</f>
        <v>1.0649999999999999</v>
      </c>
      <c r="CJ23" s="493"/>
      <c r="CK23" s="494">
        <f t="shared" si="28"/>
        <v>0</v>
      </c>
      <c r="CL23" s="681">
        <v>98560.04</v>
      </c>
      <c r="CM23" s="496">
        <f t="shared" si="29"/>
        <v>104966.44259999999</v>
      </c>
      <c r="CN23" s="541">
        <f>'Base%Sem'!DT20</f>
        <v>1.0649999999999999</v>
      </c>
      <c r="CO23" s="493"/>
      <c r="CP23" s="494">
        <f t="shared" si="30"/>
        <v>0</v>
      </c>
      <c r="CQ23" s="681">
        <v>131257.85</v>
      </c>
      <c r="CR23" s="496">
        <f t="shared" si="31"/>
        <v>139789.61025</v>
      </c>
      <c r="CS23" s="541">
        <f>'Base%Sem'!DU20</f>
        <v>1.0649999999999999</v>
      </c>
      <c r="CT23" s="493"/>
      <c r="CU23" s="494">
        <f t="shared" si="32"/>
        <v>0</v>
      </c>
      <c r="CV23" s="572">
        <f t="shared" si="33"/>
        <v>413418.89</v>
      </c>
      <c r="CW23" s="572">
        <f t="shared" si="33"/>
        <v>440291.11784999998</v>
      </c>
      <c r="CX23" s="548">
        <f t="shared" si="133"/>
        <v>413418.89</v>
      </c>
      <c r="CY23" s="547">
        <f t="shared" si="134"/>
        <v>0</v>
      </c>
      <c r="CZ23" s="506">
        <f t="shared" si="135"/>
        <v>0</v>
      </c>
      <c r="DA23" s="681">
        <v>131384.87</v>
      </c>
      <c r="DB23" s="496">
        <f t="shared" si="34"/>
        <v>139924.88655</v>
      </c>
      <c r="DC23" s="541">
        <f>'Base%Sem'!DV20</f>
        <v>1.0649999999999999</v>
      </c>
      <c r="DD23" s="493"/>
      <c r="DE23" s="494">
        <f t="shared" si="35"/>
        <v>0</v>
      </c>
      <c r="DF23" s="681">
        <v>103541.75999999999</v>
      </c>
      <c r="DG23" s="496">
        <f t="shared" si="36"/>
        <v>110271.97439999999</v>
      </c>
      <c r="DH23" s="541">
        <f>'Base%Sem'!DW20</f>
        <v>1.0649999999999999</v>
      </c>
      <c r="DI23" s="493"/>
      <c r="DJ23" s="494">
        <f t="shared" si="37"/>
        <v>0</v>
      </c>
      <c r="DK23" s="681">
        <v>77800.149999999994</v>
      </c>
      <c r="DL23" s="496">
        <f t="shared" si="38"/>
        <v>82857.159749999992</v>
      </c>
      <c r="DM23" s="541">
        <f>'Base%Sem'!DX20</f>
        <v>1.0649999999999999</v>
      </c>
      <c r="DN23" s="493"/>
      <c r="DO23" s="494">
        <f t="shared" si="39"/>
        <v>0</v>
      </c>
      <c r="DP23" s="681">
        <v>82224.97</v>
      </c>
      <c r="DQ23" s="496">
        <f t="shared" si="40"/>
        <v>87569.593049999996</v>
      </c>
      <c r="DR23" s="541">
        <f>'Base%Sem'!DY20</f>
        <v>1.0649999999999999</v>
      </c>
      <c r="DS23" s="493"/>
      <c r="DT23" s="494">
        <f t="shared" si="41"/>
        <v>0</v>
      </c>
      <c r="DU23" s="572">
        <f t="shared" si="42"/>
        <v>420623.61374999996</v>
      </c>
      <c r="DV23" s="548">
        <f t="shared" si="43"/>
        <v>394951.75</v>
      </c>
      <c r="DW23" s="547">
        <f t="shared" si="136"/>
        <v>0</v>
      </c>
      <c r="DX23" s="506">
        <f t="shared" si="137"/>
        <v>0</v>
      </c>
      <c r="DY23" s="681">
        <v>87050.12</v>
      </c>
      <c r="DZ23" s="496">
        <f t="shared" si="44"/>
        <v>92708.377799999987</v>
      </c>
      <c r="EA23" s="541">
        <f>'Base%Sem'!DZ20</f>
        <v>1.0649999999999999</v>
      </c>
      <c r="EB23" s="540"/>
      <c r="EC23" s="494">
        <f t="shared" si="45"/>
        <v>0</v>
      </c>
      <c r="ED23" s="681">
        <v>110021.46</v>
      </c>
      <c r="EE23" s="496">
        <f t="shared" si="46"/>
        <v>117172.85490000001</v>
      </c>
      <c r="EF23" s="541">
        <f>'Base%Sem'!EA20</f>
        <v>1.0649999999999999</v>
      </c>
      <c r="EG23" s="493"/>
      <c r="EH23" s="494">
        <f t="shared" si="47"/>
        <v>0</v>
      </c>
      <c r="EI23" s="681">
        <v>88613.48</v>
      </c>
      <c r="EJ23" s="496">
        <f t="shared" si="48"/>
        <v>94373.356199999995</v>
      </c>
      <c r="EK23" s="541">
        <f>'Base%Sem'!EB20</f>
        <v>1.0649999999999999</v>
      </c>
      <c r="EL23" s="493"/>
      <c r="EM23" s="494">
        <f t="shared" si="49"/>
        <v>0</v>
      </c>
      <c r="EN23" s="681">
        <v>91926.46</v>
      </c>
      <c r="EO23" s="496">
        <f t="shared" si="50"/>
        <v>97901.679900000003</v>
      </c>
      <c r="EP23" s="541">
        <f>'Base%Sem'!EC20</f>
        <v>1.0649999999999999</v>
      </c>
      <c r="EQ23" s="493"/>
      <c r="ER23" s="494">
        <f t="shared" si="51"/>
        <v>0</v>
      </c>
      <c r="ES23" s="681">
        <v>97391.95</v>
      </c>
      <c r="ET23" s="496">
        <f t="shared" si="52"/>
        <v>103722.42675</v>
      </c>
      <c r="EU23" s="541">
        <f>'Base%Sem'!ED20</f>
        <v>1.0649999999999999</v>
      </c>
      <c r="EV23" s="493"/>
      <c r="EW23" s="494">
        <f t="shared" si="53"/>
        <v>0</v>
      </c>
      <c r="EX23" s="572">
        <f t="shared" si="54"/>
        <v>475003.47000000003</v>
      </c>
      <c r="EY23" s="572">
        <f t="shared" si="54"/>
        <v>505878.69555000006</v>
      </c>
      <c r="EZ23" s="538">
        <f t="shared" si="138"/>
        <v>475003.47000000003</v>
      </c>
      <c r="FA23" s="537">
        <f t="shared" si="139"/>
        <v>0</v>
      </c>
      <c r="FB23" s="506">
        <f t="shared" si="140"/>
        <v>0</v>
      </c>
      <c r="FC23" s="681">
        <v>93571.22</v>
      </c>
      <c r="FD23" s="496">
        <f t="shared" si="55"/>
        <v>100121.20540000001</v>
      </c>
      <c r="FE23" s="541">
        <v>1.07</v>
      </c>
      <c r="FF23" s="493"/>
      <c r="FG23" s="494">
        <f t="shared" si="56"/>
        <v>0</v>
      </c>
      <c r="FH23" s="681">
        <v>95696.11</v>
      </c>
      <c r="FI23" s="496">
        <f t="shared" si="57"/>
        <v>102394.8377</v>
      </c>
      <c r="FJ23" s="541">
        <v>1.07</v>
      </c>
      <c r="FK23" s="493"/>
      <c r="FL23" s="494">
        <f t="shared" si="58"/>
        <v>0</v>
      </c>
      <c r="FM23" s="681">
        <v>80826.22</v>
      </c>
      <c r="FN23" s="496">
        <f t="shared" si="59"/>
        <v>86484.055400000012</v>
      </c>
      <c r="FO23" s="541">
        <v>1.07</v>
      </c>
      <c r="FP23" s="493"/>
      <c r="FQ23" s="494">
        <f t="shared" si="60"/>
        <v>0</v>
      </c>
      <c r="FR23" s="681">
        <v>74122.460000000006</v>
      </c>
      <c r="FS23" s="496">
        <f t="shared" si="61"/>
        <v>79311.032200000016</v>
      </c>
      <c r="FT23" s="541">
        <v>1.07</v>
      </c>
      <c r="FU23" s="493"/>
      <c r="FV23" s="494">
        <f t="shared" si="62"/>
        <v>0</v>
      </c>
      <c r="FW23" s="572">
        <f t="shared" si="63"/>
        <v>368311.13069999998</v>
      </c>
      <c r="FX23" s="614">
        <f t="shared" si="64"/>
        <v>344216.01000000007</v>
      </c>
      <c r="FY23" s="544">
        <f t="shared" si="141"/>
        <v>0</v>
      </c>
      <c r="FZ23" s="504">
        <f t="shared" si="142"/>
        <v>0</v>
      </c>
      <c r="GA23" s="681">
        <v>75291.679999999993</v>
      </c>
      <c r="GB23" s="496">
        <f t="shared" si="65"/>
        <v>80562.097599999994</v>
      </c>
      <c r="GC23" s="541">
        <v>1.07</v>
      </c>
      <c r="GD23" s="493"/>
      <c r="GE23" s="494">
        <f t="shared" si="66"/>
        <v>0</v>
      </c>
      <c r="GF23" s="681">
        <v>80588.639999999999</v>
      </c>
      <c r="GG23" s="496">
        <f t="shared" si="67"/>
        <v>86229.844800000006</v>
      </c>
      <c r="GH23" s="541">
        <v>1.07</v>
      </c>
      <c r="GI23" s="493"/>
      <c r="GJ23" s="494">
        <f t="shared" si="68"/>
        <v>0</v>
      </c>
      <c r="GK23" s="681">
        <v>84582.99</v>
      </c>
      <c r="GL23" s="496">
        <f t="shared" si="69"/>
        <v>90503.799300000013</v>
      </c>
      <c r="GM23" s="541">
        <v>1.07</v>
      </c>
      <c r="GN23" s="493"/>
      <c r="GO23" s="494">
        <f t="shared" si="70"/>
        <v>0</v>
      </c>
      <c r="GP23" s="681">
        <v>87909.51</v>
      </c>
      <c r="GQ23" s="496">
        <f t="shared" si="71"/>
        <v>94063.175700000007</v>
      </c>
      <c r="GR23" s="541">
        <v>1.07</v>
      </c>
      <c r="GS23" s="493"/>
      <c r="GT23" s="494">
        <f t="shared" si="72"/>
        <v>0</v>
      </c>
      <c r="GU23" s="572">
        <f t="shared" si="73"/>
        <v>351358.91740000003</v>
      </c>
      <c r="GV23" s="614">
        <f t="shared" si="74"/>
        <v>328372.82</v>
      </c>
      <c r="GW23" s="537">
        <f t="shared" si="75"/>
        <v>0</v>
      </c>
      <c r="GX23" s="506">
        <f t="shared" si="143"/>
        <v>0</v>
      </c>
      <c r="GY23" s="681">
        <v>81756.149999999994</v>
      </c>
      <c r="GZ23" s="542">
        <f t="shared" si="76"/>
        <v>87479.080499999996</v>
      </c>
      <c r="HA23" s="541">
        <v>1.07</v>
      </c>
      <c r="HB23" s="493"/>
      <c r="HC23" s="494">
        <f t="shared" si="77"/>
        <v>0</v>
      </c>
      <c r="HD23" s="681">
        <v>106369.39</v>
      </c>
      <c r="HE23" s="496">
        <f t="shared" si="78"/>
        <v>113815.2473</v>
      </c>
      <c r="HF23" s="541">
        <v>1.07</v>
      </c>
      <c r="HG23" s="493"/>
      <c r="HH23" s="494">
        <f t="shared" si="79"/>
        <v>0</v>
      </c>
      <c r="HI23" s="681">
        <v>79849.95</v>
      </c>
      <c r="HJ23" s="496">
        <f t="shared" si="80"/>
        <v>85439.446500000005</v>
      </c>
      <c r="HK23" s="541">
        <v>1.07</v>
      </c>
      <c r="HL23" s="493"/>
      <c r="HM23" s="494">
        <f t="shared" si="81"/>
        <v>0</v>
      </c>
      <c r="HN23" s="681">
        <v>79027</v>
      </c>
      <c r="HO23" s="496">
        <f t="shared" si="82"/>
        <v>84558.89</v>
      </c>
      <c r="HP23" s="541">
        <v>1.07</v>
      </c>
      <c r="HQ23" s="493"/>
      <c r="HR23" s="494">
        <f t="shared" si="83"/>
        <v>0</v>
      </c>
      <c r="HS23" s="681">
        <v>103808.35</v>
      </c>
      <c r="HT23" s="496">
        <f t="shared" si="84"/>
        <v>111074.93450000002</v>
      </c>
      <c r="HU23" s="541">
        <v>1.07</v>
      </c>
      <c r="HV23" s="493"/>
      <c r="HW23" s="494">
        <f t="shared" si="85"/>
        <v>0</v>
      </c>
      <c r="HX23" s="572">
        <f t="shared" si="86"/>
        <v>482367.59879999998</v>
      </c>
      <c r="HY23" s="538">
        <f t="shared" si="144"/>
        <v>450810.83999999997</v>
      </c>
      <c r="HZ23" s="511">
        <f t="shared" si="87"/>
        <v>0</v>
      </c>
      <c r="IA23" s="504">
        <f t="shared" si="145"/>
        <v>0</v>
      </c>
      <c r="IB23" s="681">
        <v>101655</v>
      </c>
      <c r="IC23" s="496">
        <f t="shared" si="88"/>
        <v>108770.85</v>
      </c>
      <c r="ID23" s="541">
        <v>1.07</v>
      </c>
      <c r="IE23" s="493"/>
      <c r="IF23" s="494">
        <f t="shared" si="89"/>
        <v>0</v>
      </c>
      <c r="IG23" s="681">
        <v>104462</v>
      </c>
      <c r="IH23" s="496">
        <f t="shared" si="90"/>
        <v>111774.34000000001</v>
      </c>
      <c r="II23" s="541">
        <v>1.07</v>
      </c>
      <c r="IJ23" s="493"/>
      <c r="IK23" s="494">
        <f t="shared" si="91"/>
        <v>0</v>
      </c>
      <c r="IL23" s="679">
        <v>136457.06</v>
      </c>
      <c r="IM23" s="496">
        <f t="shared" si="92"/>
        <v>143279.913</v>
      </c>
      <c r="IN23" s="541">
        <v>1.05</v>
      </c>
      <c r="IO23" s="493"/>
      <c r="IP23" s="494">
        <f t="shared" si="93"/>
        <v>0</v>
      </c>
      <c r="IQ23" s="679">
        <v>183654.09</v>
      </c>
      <c r="IR23" s="496">
        <f t="shared" si="94"/>
        <v>192836.79450000002</v>
      </c>
      <c r="IS23" s="541">
        <v>1.05</v>
      </c>
      <c r="IT23" s="493"/>
      <c r="IU23" s="494">
        <f t="shared" si="95"/>
        <v>0</v>
      </c>
      <c r="IV23" s="572">
        <f t="shared" si="96"/>
        <v>556661.89750000008</v>
      </c>
      <c r="IW23" s="538">
        <f t="shared" si="146"/>
        <v>526228.15</v>
      </c>
      <c r="IX23" s="510">
        <f t="shared" si="97"/>
        <v>0</v>
      </c>
      <c r="IY23" s="506">
        <f t="shared" si="147"/>
        <v>0</v>
      </c>
      <c r="IZ23" s="679">
        <v>85024.08</v>
      </c>
      <c r="JA23" s="496">
        <f t="shared" si="98"/>
        <v>89275.284</v>
      </c>
      <c r="JB23" s="541">
        <v>1.05</v>
      </c>
      <c r="JC23" s="493"/>
      <c r="JD23" s="494">
        <f t="shared" si="99"/>
        <v>0</v>
      </c>
      <c r="JE23" s="679">
        <v>98536.61</v>
      </c>
      <c r="JF23" s="496">
        <f t="shared" si="100"/>
        <v>103463.44050000001</v>
      </c>
      <c r="JG23" s="541">
        <v>1.05</v>
      </c>
      <c r="JH23" s="493"/>
      <c r="JI23" s="494">
        <f t="shared" si="101"/>
        <v>0</v>
      </c>
      <c r="JJ23" s="679">
        <v>126076.57</v>
      </c>
      <c r="JK23" s="496">
        <f t="shared" si="102"/>
        <v>132380.39850000001</v>
      </c>
      <c r="JL23" s="541">
        <v>1.05</v>
      </c>
      <c r="JM23" s="493"/>
      <c r="JN23" s="494">
        <f t="shared" si="103"/>
        <v>0</v>
      </c>
      <c r="JO23" s="542">
        <v>145203.57999999999</v>
      </c>
      <c r="JP23" s="496">
        <f t="shared" si="158"/>
        <v>152463.75899999999</v>
      </c>
      <c r="JQ23" s="541">
        <v>1.05</v>
      </c>
      <c r="JR23" s="493"/>
      <c r="JS23" s="494">
        <f t="shared" si="104"/>
        <v>0</v>
      </c>
      <c r="JT23" s="572">
        <f t="shared" si="105"/>
        <v>477582.88199999998</v>
      </c>
      <c r="JU23" s="538">
        <f t="shared" si="148"/>
        <v>454840.84</v>
      </c>
      <c r="JV23" s="511">
        <f t="shared" si="106"/>
        <v>0</v>
      </c>
      <c r="JW23" s="504">
        <f t="shared" si="149"/>
        <v>0</v>
      </c>
      <c r="JX23" s="543">
        <v>185098</v>
      </c>
      <c r="JY23" s="496">
        <f t="shared" si="107"/>
        <v>194352.9</v>
      </c>
      <c r="JZ23" s="541">
        <f>'Base%Sem'!EZ20</f>
        <v>1.05</v>
      </c>
      <c r="KA23" s="493"/>
      <c r="KB23" s="494">
        <f t="shared" si="108"/>
        <v>0</v>
      </c>
      <c r="KC23" s="542">
        <v>219756.76</v>
      </c>
      <c r="KD23" s="496">
        <f t="shared" si="109"/>
        <v>230744.59800000003</v>
      </c>
      <c r="KE23" s="541">
        <f>'Base%Sem'!FA20</f>
        <v>1.05</v>
      </c>
      <c r="KF23" s="493"/>
      <c r="KG23" s="494">
        <f t="shared" si="110"/>
        <v>0</v>
      </c>
      <c r="KH23" s="542">
        <v>282970.14</v>
      </c>
      <c r="KI23" s="496">
        <f t="shared" si="111"/>
        <v>297118.64700000006</v>
      </c>
      <c r="KJ23" s="541">
        <f>'Base%Sem'!FB20</f>
        <v>1.05</v>
      </c>
      <c r="KK23" s="493"/>
      <c r="KL23" s="494">
        <f t="shared" si="112"/>
        <v>0</v>
      </c>
      <c r="KM23" s="542">
        <v>270736.90999999997</v>
      </c>
      <c r="KN23" s="496">
        <f t="shared" si="113"/>
        <v>284273.75549999997</v>
      </c>
      <c r="KO23" s="541">
        <f>'Base%Sem'!FC20</f>
        <v>1.05</v>
      </c>
      <c r="KP23" s="493"/>
      <c r="KQ23" s="494">
        <f t="shared" si="114"/>
        <v>0</v>
      </c>
      <c r="KR23" s="542">
        <f>'Tabla de Proyecciones'!ABI52</f>
        <v>93365.055121428435</v>
      </c>
      <c r="KS23" s="496">
        <f t="shared" si="150"/>
        <v>98033.307877499858</v>
      </c>
      <c r="KT23" s="541">
        <f>'Base%Sem'!FD20</f>
        <v>1.05</v>
      </c>
      <c r="KU23" s="493"/>
      <c r="KV23" s="494">
        <f t="shared" si="115"/>
        <v>0</v>
      </c>
      <c r="KW23" s="572">
        <f t="shared" si="116"/>
        <v>1104523.2083774998</v>
      </c>
      <c r="KX23" s="538">
        <f t="shared" si="151"/>
        <v>1051926.8651214284</v>
      </c>
      <c r="KY23" s="510">
        <f t="shared" si="117"/>
        <v>0</v>
      </c>
      <c r="KZ23" s="560">
        <f t="shared" si="152"/>
        <v>0</v>
      </c>
      <c r="LA23" s="588">
        <f t="shared" si="159"/>
        <v>5528199.195121428</v>
      </c>
      <c r="LB23" s="588">
        <f t="shared" si="154"/>
        <v>5870074.9256275008</v>
      </c>
      <c r="LC23" s="588">
        <f t="shared" si="155"/>
        <v>5870074.9256275008</v>
      </c>
      <c r="LD23" s="586">
        <f t="shared" si="156"/>
        <v>1.0618421512031937</v>
      </c>
      <c r="LE23" s="584">
        <f t="shared" si="118"/>
        <v>5528199.195121428</v>
      </c>
      <c r="LF23" s="584">
        <f t="shared" si="118"/>
        <v>0</v>
      </c>
      <c r="LG23" s="585">
        <f t="shared" si="119"/>
        <v>-5528199.195121428</v>
      </c>
      <c r="LH23" s="615">
        <f t="shared" si="157"/>
        <v>0</v>
      </c>
      <c r="LJ23">
        <v>5486018.0216800002</v>
      </c>
    </row>
    <row r="24" spans="1:323" s="707" customFormat="1" ht="15" customHeight="1" outlineLevel="1">
      <c r="A24" s="683"/>
      <c r="B24" s="684" t="s">
        <v>27</v>
      </c>
      <c r="C24" s="685">
        <v>93066.73</v>
      </c>
      <c r="D24" s="686">
        <f t="shared" si="120"/>
        <v>99581.401100000003</v>
      </c>
      <c r="E24" s="541">
        <f>'Base%Sem'!FJ21</f>
        <v>1.07</v>
      </c>
      <c r="F24" s="687"/>
      <c r="G24" s="688">
        <f t="shared" si="121"/>
        <v>0</v>
      </c>
      <c r="H24" s="685">
        <v>105961.23</v>
      </c>
      <c r="I24" s="689">
        <f t="shared" si="0"/>
        <v>113378.51610000001</v>
      </c>
      <c r="J24" s="541">
        <f>'Base%Sem'!FJ21</f>
        <v>1.07</v>
      </c>
      <c r="K24" s="687"/>
      <c r="L24" s="688">
        <f t="shared" si="1"/>
        <v>0</v>
      </c>
      <c r="M24" s="687">
        <v>105449.63</v>
      </c>
      <c r="N24" s="689">
        <f t="shared" si="2"/>
        <v>112831.10410000001</v>
      </c>
      <c r="O24" s="541">
        <f>'Base%Sem'!FJ21</f>
        <v>1.07</v>
      </c>
      <c r="P24" s="687"/>
      <c r="Q24" s="688">
        <f t="shared" si="3"/>
        <v>0</v>
      </c>
      <c r="R24" s="687">
        <v>108910.82</v>
      </c>
      <c r="S24" s="689">
        <f t="shared" si="122"/>
        <v>116534.57740000001</v>
      </c>
      <c r="T24" s="541">
        <f>'Base%Sem'!FJ21</f>
        <v>1.07</v>
      </c>
      <c r="U24" s="687"/>
      <c r="V24" s="688">
        <f t="shared" si="4"/>
        <v>0</v>
      </c>
      <c r="W24" s="542">
        <f t="shared" si="123"/>
        <v>442325.59870000003</v>
      </c>
      <c r="X24" s="542">
        <f t="shared" si="124"/>
        <v>413388.41</v>
      </c>
      <c r="Y24" s="552">
        <f t="shared" si="125"/>
        <v>0</v>
      </c>
      <c r="Z24" s="690">
        <f t="shared" si="126"/>
        <v>0</v>
      </c>
      <c r="AA24" s="681">
        <v>131209.41</v>
      </c>
      <c r="AB24" s="689">
        <f t="shared" si="5"/>
        <v>140394.0687</v>
      </c>
      <c r="AC24" s="541">
        <f>'Base%Sem'!FJ21</f>
        <v>1.07</v>
      </c>
      <c r="AD24" s="687"/>
      <c r="AE24" s="688">
        <f t="shared" si="127"/>
        <v>0</v>
      </c>
      <c r="AF24" s="681">
        <v>199545.65</v>
      </c>
      <c r="AG24" s="689">
        <f t="shared" si="6"/>
        <v>213513.8455</v>
      </c>
      <c r="AH24" s="541">
        <f>'Base%Sem'!FJ21</f>
        <v>1.07</v>
      </c>
      <c r="AI24" s="687"/>
      <c r="AJ24" s="688">
        <f t="shared" si="7"/>
        <v>0</v>
      </c>
      <c r="AK24" s="681">
        <v>96585.34</v>
      </c>
      <c r="AL24" s="689">
        <f t="shared" si="8"/>
        <v>103346.3138</v>
      </c>
      <c r="AM24" s="541">
        <f>'Base%Sem'!FJ21</f>
        <v>1.07</v>
      </c>
      <c r="AN24" s="687"/>
      <c r="AO24" s="688">
        <f t="shared" si="9"/>
        <v>0</v>
      </c>
      <c r="AP24" s="681">
        <v>106954.13</v>
      </c>
      <c r="AQ24" s="689">
        <f t="shared" si="10"/>
        <v>114440.91910000001</v>
      </c>
      <c r="AR24" s="541">
        <f>'Base%Sem'!FJ21</f>
        <v>1.07</v>
      </c>
      <c r="AS24" s="687"/>
      <c r="AT24" s="688">
        <f t="shared" si="11"/>
        <v>0</v>
      </c>
      <c r="AU24" s="689">
        <f t="shared" si="12"/>
        <v>571695.14710000006</v>
      </c>
      <c r="AV24" s="692">
        <f t="shared" si="13"/>
        <v>534294.53</v>
      </c>
      <c r="AW24" s="689">
        <f t="shared" si="128"/>
        <v>0</v>
      </c>
      <c r="AX24" s="693">
        <f t="shared" si="129"/>
        <v>0</v>
      </c>
      <c r="AY24" s="681">
        <v>107562.81</v>
      </c>
      <c r="AZ24" s="689">
        <f t="shared" si="14"/>
        <v>114554.39264999999</v>
      </c>
      <c r="BA24" s="541">
        <f>'Base%Sem'!DM21</f>
        <v>1.0649999999999999</v>
      </c>
      <c r="BB24" s="687"/>
      <c r="BC24" s="688">
        <f t="shared" si="15"/>
        <v>0</v>
      </c>
      <c r="BD24" s="681">
        <v>122373.93</v>
      </c>
      <c r="BE24" s="689">
        <f t="shared" si="16"/>
        <v>130328.23544999999</v>
      </c>
      <c r="BF24" s="541">
        <f>'Base%Sem'!DN21</f>
        <v>1.0649999999999999</v>
      </c>
      <c r="BG24" s="687"/>
      <c r="BH24" s="688">
        <f t="shared" si="17"/>
        <v>0</v>
      </c>
      <c r="BI24" s="681">
        <v>108436.28</v>
      </c>
      <c r="BJ24" s="689">
        <f t="shared" si="18"/>
        <v>115484.63819999999</v>
      </c>
      <c r="BK24" s="541">
        <f>'Base%Sem'!DO21</f>
        <v>1.0649999999999999</v>
      </c>
      <c r="BL24" s="687"/>
      <c r="BM24" s="688">
        <f t="shared" si="19"/>
        <v>0</v>
      </c>
      <c r="BN24" s="681">
        <v>129612.54</v>
      </c>
      <c r="BO24" s="689">
        <f>BN24*BP24</f>
        <v>138037.35509999999</v>
      </c>
      <c r="BP24" s="541">
        <f>'Base%Sem'!DP21</f>
        <v>1.0649999999999999</v>
      </c>
      <c r="BQ24" s="694"/>
      <c r="BR24" s="688">
        <f t="shared" si="21"/>
        <v>0</v>
      </c>
      <c r="BS24" s="681">
        <v>123432.31</v>
      </c>
      <c r="BT24" s="689">
        <f t="shared" si="22"/>
        <v>131455.41014999998</v>
      </c>
      <c r="BU24" s="541">
        <f>'Base%Sem'!DQ21</f>
        <v>1.0649999999999999</v>
      </c>
      <c r="BV24" s="687"/>
      <c r="BW24" s="688">
        <f t="shared" si="23"/>
        <v>0</v>
      </c>
      <c r="BX24" s="695">
        <f t="shared" si="130"/>
        <v>629860.03154999996</v>
      </c>
      <c r="BY24" s="696">
        <f t="shared" si="131"/>
        <v>591417.87</v>
      </c>
      <c r="BZ24" s="697">
        <f t="shared" si="24"/>
        <v>0</v>
      </c>
      <c r="CA24" s="698">
        <f t="shared" si="132"/>
        <v>0</v>
      </c>
      <c r="CB24" s="681">
        <v>109065.25</v>
      </c>
      <c r="CC24" s="689">
        <f t="shared" si="25"/>
        <v>116154.49124999999</v>
      </c>
      <c r="CD24" s="541">
        <f>'Base%Sem'!DR21</f>
        <v>1.0649999999999999</v>
      </c>
      <c r="CE24" s="687"/>
      <c r="CF24" s="688">
        <f t="shared" si="26"/>
        <v>0</v>
      </c>
      <c r="CG24" s="681">
        <v>136847.9</v>
      </c>
      <c r="CH24" s="689">
        <f t="shared" si="27"/>
        <v>145743.0135</v>
      </c>
      <c r="CI24" s="541">
        <f>'Base%Sem'!DS21</f>
        <v>1.0649999999999999</v>
      </c>
      <c r="CJ24" s="687"/>
      <c r="CK24" s="688">
        <f t="shared" si="28"/>
        <v>0</v>
      </c>
      <c r="CL24" s="681">
        <v>147146.42000000001</v>
      </c>
      <c r="CM24" s="689">
        <f t="shared" si="29"/>
        <v>156710.93730000002</v>
      </c>
      <c r="CN24" s="541">
        <f>'Base%Sem'!DT21</f>
        <v>1.0649999999999999</v>
      </c>
      <c r="CO24" s="687"/>
      <c r="CP24" s="688">
        <f t="shared" si="30"/>
        <v>0</v>
      </c>
      <c r="CQ24" s="681">
        <v>173446.79</v>
      </c>
      <c r="CR24" s="689">
        <f t="shared" si="31"/>
        <v>184720.83134999999</v>
      </c>
      <c r="CS24" s="541">
        <f>'Base%Sem'!DU21</f>
        <v>1.0649999999999999</v>
      </c>
      <c r="CT24" s="687"/>
      <c r="CU24" s="688">
        <f t="shared" si="32"/>
        <v>0</v>
      </c>
      <c r="CV24" s="695">
        <f t="shared" si="33"/>
        <v>566506.36</v>
      </c>
      <c r="CW24" s="695">
        <f t="shared" si="33"/>
        <v>603329.27339999995</v>
      </c>
      <c r="CX24" s="699">
        <f t="shared" si="133"/>
        <v>566506.36</v>
      </c>
      <c r="CY24" s="699">
        <f t="shared" si="134"/>
        <v>0</v>
      </c>
      <c r="CZ24" s="698">
        <f t="shared" si="135"/>
        <v>0</v>
      </c>
      <c r="DA24" s="681">
        <v>174879.42</v>
      </c>
      <c r="DB24" s="689">
        <f t="shared" si="34"/>
        <v>186246.58230000001</v>
      </c>
      <c r="DC24" s="541">
        <f>'Base%Sem'!DV21</f>
        <v>1.0649999999999999</v>
      </c>
      <c r="DD24" s="687"/>
      <c r="DE24" s="688">
        <f t="shared" si="35"/>
        <v>0</v>
      </c>
      <c r="DF24" s="681">
        <v>121743.2</v>
      </c>
      <c r="DG24" s="689">
        <f t="shared" si="36"/>
        <v>129656.50799999999</v>
      </c>
      <c r="DH24" s="541">
        <f>'Base%Sem'!DW21</f>
        <v>1.0649999999999999</v>
      </c>
      <c r="DI24" s="687"/>
      <c r="DJ24" s="688">
        <f t="shared" si="37"/>
        <v>0</v>
      </c>
      <c r="DK24" s="681">
        <v>142093.89000000001</v>
      </c>
      <c r="DL24" s="689">
        <f t="shared" si="38"/>
        <v>151329.99285000001</v>
      </c>
      <c r="DM24" s="541">
        <f>'Base%Sem'!DX21</f>
        <v>1.0649999999999999</v>
      </c>
      <c r="DN24" s="687"/>
      <c r="DO24" s="688">
        <f t="shared" si="39"/>
        <v>0</v>
      </c>
      <c r="DP24" s="681">
        <v>118879.67999999999</v>
      </c>
      <c r="DQ24" s="689">
        <f t="shared" si="40"/>
        <v>126606.85919999999</v>
      </c>
      <c r="DR24" s="541">
        <f>'Base%Sem'!DY21</f>
        <v>1.0649999999999999</v>
      </c>
      <c r="DS24" s="687"/>
      <c r="DT24" s="688">
        <f t="shared" si="41"/>
        <v>0</v>
      </c>
      <c r="DU24" s="695">
        <f t="shared" si="42"/>
        <v>593839.94234999991</v>
      </c>
      <c r="DV24" s="699">
        <f t="shared" si="43"/>
        <v>557596.18999999994</v>
      </c>
      <c r="DW24" s="699">
        <f t="shared" si="136"/>
        <v>0</v>
      </c>
      <c r="DX24" s="698">
        <f t="shared" si="137"/>
        <v>0</v>
      </c>
      <c r="DY24" s="681">
        <v>130894.75</v>
      </c>
      <c r="DZ24" s="689">
        <f t="shared" si="44"/>
        <v>139402.90875</v>
      </c>
      <c r="EA24" s="541">
        <f>'Base%Sem'!DZ21</f>
        <v>1.0649999999999999</v>
      </c>
      <c r="EB24" s="700"/>
      <c r="EC24" s="688">
        <f t="shared" si="45"/>
        <v>0</v>
      </c>
      <c r="ED24" s="681">
        <v>162005.54999999999</v>
      </c>
      <c r="EE24" s="689">
        <f t="shared" si="46"/>
        <v>172535.91074999998</v>
      </c>
      <c r="EF24" s="541">
        <f>'Base%Sem'!EA21</f>
        <v>1.0649999999999999</v>
      </c>
      <c r="EG24" s="687"/>
      <c r="EH24" s="688">
        <f t="shared" si="47"/>
        <v>0</v>
      </c>
      <c r="EI24" s="681">
        <v>162867.01999999999</v>
      </c>
      <c r="EJ24" s="689">
        <f t="shared" si="48"/>
        <v>173453.37629999997</v>
      </c>
      <c r="EK24" s="541">
        <f>'Base%Sem'!EB21</f>
        <v>1.0649999999999999</v>
      </c>
      <c r="EL24" s="687"/>
      <c r="EM24" s="688">
        <f t="shared" si="49"/>
        <v>0</v>
      </c>
      <c r="EN24" s="681">
        <v>159672.03</v>
      </c>
      <c r="EO24" s="689">
        <f t="shared" si="50"/>
        <v>170050.71195</v>
      </c>
      <c r="EP24" s="541">
        <f>'Base%Sem'!EC21</f>
        <v>1.0649999999999999</v>
      </c>
      <c r="EQ24" s="687"/>
      <c r="ER24" s="688">
        <f t="shared" si="51"/>
        <v>0</v>
      </c>
      <c r="ES24" s="681">
        <v>192506.73</v>
      </c>
      <c r="ET24" s="689">
        <f t="shared" si="52"/>
        <v>205019.66745000001</v>
      </c>
      <c r="EU24" s="541">
        <f>'Base%Sem'!ED21</f>
        <v>1.0649999999999999</v>
      </c>
      <c r="EV24" s="687"/>
      <c r="EW24" s="688">
        <f t="shared" si="53"/>
        <v>0</v>
      </c>
      <c r="EX24" s="695">
        <f t="shared" si="54"/>
        <v>807946.08000000007</v>
      </c>
      <c r="EY24" s="695">
        <f t="shared" si="54"/>
        <v>860462.57519999985</v>
      </c>
      <c r="EZ24" s="538">
        <f t="shared" si="138"/>
        <v>807946.08</v>
      </c>
      <c r="FA24" s="537">
        <f t="shared" si="139"/>
        <v>0</v>
      </c>
      <c r="FB24" s="698">
        <f t="shared" si="140"/>
        <v>0</v>
      </c>
      <c r="FC24" s="681">
        <v>145501.93</v>
      </c>
      <c r="FD24" s="689">
        <f t="shared" si="55"/>
        <v>155687.06510000001</v>
      </c>
      <c r="FE24" s="541">
        <v>1.07</v>
      </c>
      <c r="FF24" s="687"/>
      <c r="FG24" s="688">
        <f t="shared" si="56"/>
        <v>0</v>
      </c>
      <c r="FH24" s="681">
        <v>150928.63</v>
      </c>
      <c r="FI24" s="689">
        <f t="shared" si="57"/>
        <v>161493.63410000002</v>
      </c>
      <c r="FJ24" s="541">
        <v>1.07</v>
      </c>
      <c r="FK24" s="687"/>
      <c r="FL24" s="688">
        <f t="shared" si="58"/>
        <v>0</v>
      </c>
      <c r="FM24" s="681">
        <v>128768.32000000001</v>
      </c>
      <c r="FN24" s="689">
        <f t="shared" si="59"/>
        <v>137782.1024</v>
      </c>
      <c r="FO24" s="541">
        <v>1.07</v>
      </c>
      <c r="FP24" s="687"/>
      <c r="FQ24" s="688">
        <f t="shared" si="60"/>
        <v>0</v>
      </c>
      <c r="FR24" s="681">
        <v>121263.86</v>
      </c>
      <c r="FS24" s="689">
        <f t="shared" si="61"/>
        <v>129752.33020000001</v>
      </c>
      <c r="FT24" s="541">
        <v>1.07</v>
      </c>
      <c r="FU24" s="687"/>
      <c r="FV24" s="688">
        <f t="shared" si="62"/>
        <v>0</v>
      </c>
      <c r="FW24" s="695">
        <f t="shared" si="63"/>
        <v>584715.13180000009</v>
      </c>
      <c r="FX24" s="701">
        <f t="shared" si="64"/>
        <v>546462.74</v>
      </c>
      <c r="FY24" s="696">
        <f t="shared" si="141"/>
        <v>0</v>
      </c>
      <c r="FZ24" s="698">
        <f t="shared" si="142"/>
        <v>0</v>
      </c>
      <c r="GA24" s="681">
        <v>127305.68</v>
      </c>
      <c r="GB24" s="689">
        <f t="shared" si="65"/>
        <v>136217.07759999999</v>
      </c>
      <c r="GC24" s="541">
        <v>1.07</v>
      </c>
      <c r="GD24" s="687"/>
      <c r="GE24" s="688">
        <f t="shared" si="66"/>
        <v>0</v>
      </c>
      <c r="GF24" s="681">
        <v>157395.47</v>
      </c>
      <c r="GG24" s="689">
        <f t="shared" si="67"/>
        <v>168413.15290000002</v>
      </c>
      <c r="GH24" s="541">
        <v>1.07</v>
      </c>
      <c r="GI24" s="687"/>
      <c r="GJ24" s="688">
        <f t="shared" si="68"/>
        <v>0</v>
      </c>
      <c r="GK24" s="681">
        <v>220802.43</v>
      </c>
      <c r="GL24" s="689">
        <f t="shared" si="69"/>
        <v>236258.60010000001</v>
      </c>
      <c r="GM24" s="541">
        <v>1.07</v>
      </c>
      <c r="GN24" s="687"/>
      <c r="GO24" s="688">
        <f t="shared" si="70"/>
        <v>0</v>
      </c>
      <c r="GP24" s="681">
        <v>170298.42</v>
      </c>
      <c r="GQ24" s="689">
        <f t="shared" si="71"/>
        <v>182219.30940000003</v>
      </c>
      <c r="GR24" s="541">
        <v>1.07</v>
      </c>
      <c r="GS24" s="687"/>
      <c r="GT24" s="688">
        <f t="shared" si="72"/>
        <v>0</v>
      </c>
      <c r="GU24" s="695">
        <f t="shared" si="73"/>
        <v>723108.14</v>
      </c>
      <c r="GV24" s="701">
        <f t="shared" si="74"/>
        <v>675802</v>
      </c>
      <c r="GW24" s="696">
        <f t="shared" si="75"/>
        <v>0</v>
      </c>
      <c r="GX24" s="698">
        <f t="shared" si="143"/>
        <v>0</v>
      </c>
      <c r="GY24" s="681">
        <v>148223.26</v>
      </c>
      <c r="GZ24" s="542">
        <f t="shared" si="76"/>
        <v>158598.88820000002</v>
      </c>
      <c r="HA24" s="541">
        <v>1.07</v>
      </c>
      <c r="HB24" s="687"/>
      <c r="HC24" s="688">
        <f t="shared" si="77"/>
        <v>0</v>
      </c>
      <c r="HD24" s="681">
        <v>145568.53</v>
      </c>
      <c r="HE24" s="689">
        <f t="shared" si="78"/>
        <v>155758.32709999999</v>
      </c>
      <c r="HF24" s="541">
        <v>1.07</v>
      </c>
      <c r="HG24" s="687"/>
      <c r="HH24" s="688">
        <f t="shared" si="79"/>
        <v>0</v>
      </c>
      <c r="HI24" s="681">
        <v>130891.66</v>
      </c>
      <c r="HJ24" s="689">
        <f t="shared" si="80"/>
        <v>140054.07620000001</v>
      </c>
      <c r="HK24" s="541">
        <v>1.07</v>
      </c>
      <c r="HL24" s="687"/>
      <c r="HM24" s="688">
        <f t="shared" si="81"/>
        <v>0</v>
      </c>
      <c r="HN24" s="681">
        <v>119339</v>
      </c>
      <c r="HO24" s="689">
        <f t="shared" si="82"/>
        <v>127692.73000000001</v>
      </c>
      <c r="HP24" s="541">
        <v>1.07</v>
      </c>
      <c r="HQ24" s="687"/>
      <c r="HR24" s="688">
        <f t="shared" si="83"/>
        <v>0</v>
      </c>
      <c r="HS24" s="681">
        <v>143586.01999999999</v>
      </c>
      <c r="HT24" s="689">
        <f t="shared" si="84"/>
        <v>153637.04139999999</v>
      </c>
      <c r="HU24" s="541">
        <v>1.07</v>
      </c>
      <c r="HV24" s="687"/>
      <c r="HW24" s="688">
        <f t="shared" si="85"/>
        <v>0</v>
      </c>
      <c r="HX24" s="695">
        <f t="shared" si="86"/>
        <v>735741.06290000002</v>
      </c>
      <c r="HY24" s="696">
        <f t="shared" si="144"/>
        <v>687608.47000000009</v>
      </c>
      <c r="HZ24" s="697">
        <f t="shared" si="87"/>
        <v>0</v>
      </c>
      <c r="IA24" s="698">
        <f t="shared" si="145"/>
        <v>0</v>
      </c>
      <c r="IB24" s="681">
        <v>127887</v>
      </c>
      <c r="IC24" s="689">
        <f t="shared" si="88"/>
        <v>136839.09</v>
      </c>
      <c r="ID24" s="541">
        <v>1.07</v>
      </c>
      <c r="IE24" s="687"/>
      <c r="IF24" s="688">
        <f t="shared" si="89"/>
        <v>0</v>
      </c>
      <c r="IG24" s="681">
        <v>178871</v>
      </c>
      <c r="IH24" s="689">
        <f t="shared" si="90"/>
        <v>191391.97</v>
      </c>
      <c r="II24" s="541">
        <v>1.07</v>
      </c>
      <c r="IJ24" s="687"/>
      <c r="IK24" s="688">
        <f t="shared" si="91"/>
        <v>0</v>
      </c>
      <c r="IL24" s="679">
        <v>229463.06</v>
      </c>
      <c r="IM24" s="689">
        <f t="shared" si="92"/>
        <v>240936.21300000002</v>
      </c>
      <c r="IN24" s="541">
        <v>1.05</v>
      </c>
      <c r="IO24" s="687"/>
      <c r="IP24" s="688">
        <f t="shared" si="93"/>
        <v>0</v>
      </c>
      <c r="IQ24" s="679">
        <v>297449.55</v>
      </c>
      <c r="IR24" s="689">
        <f t="shared" si="94"/>
        <v>312322.02750000003</v>
      </c>
      <c r="IS24" s="541">
        <v>1.05</v>
      </c>
      <c r="IT24" s="687"/>
      <c r="IU24" s="688">
        <f t="shared" si="95"/>
        <v>0</v>
      </c>
      <c r="IV24" s="695">
        <f t="shared" si="96"/>
        <v>881489.30050000001</v>
      </c>
      <c r="IW24" s="696">
        <f t="shared" si="146"/>
        <v>833670.61</v>
      </c>
      <c r="IX24" s="697">
        <f t="shared" si="97"/>
        <v>0</v>
      </c>
      <c r="IY24" s="698">
        <f t="shared" si="147"/>
        <v>0</v>
      </c>
      <c r="IZ24" s="679">
        <v>125750.78</v>
      </c>
      <c r="JA24" s="689">
        <f t="shared" si="98"/>
        <v>132038.31900000002</v>
      </c>
      <c r="JB24" s="541">
        <v>1.05</v>
      </c>
      <c r="JC24" s="687"/>
      <c r="JD24" s="688">
        <f t="shared" si="99"/>
        <v>0</v>
      </c>
      <c r="JE24" s="679">
        <v>188776.37</v>
      </c>
      <c r="JF24" s="689">
        <f t="shared" si="100"/>
        <v>198215.18849999999</v>
      </c>
      <c r="JG24" s="541">
        <v>1.05</v>
      </c>
      <c r="JH24" s="687"/>
      <c r="JI24" s="688">
        <f t="shared" si="101"/>
        <v>0</v>
      </c>
      <c r="JJ24" s="679">
        <v>221395.89</v>
      </c>
      <c r="JK24" s="689">
        <f t="shared" si="102"/>
        <v>232465.68450000003</v>
      </c>
      <c r="JL24" s="541">
        <v>1.05</v>
      </c>
      <c r="JM24" s="687"/>
      <c r="JN24" s="688">
        <f t="shared" si="103"/>
        <v>0</v>
      </c>
      <c r="JO24" s="542">
        <v>281959.84000000003</v>
      </c>
      <c r="JP24" s="689">
        <f t="shared" si="158"/>
        <v>296057.83200000005</v>
      </c>
      <c r="JQ24" s="541">
        <v>1.05</v>
      </c>
      <c r="JR24" s="687"/>
      <c r="JS24" s="688">
        <f t="shared" si="104"/>
        <v>0</v>
      </c>
      <c r="JT24" s="695">
        <f t="shared" si="105"/>
        <v>858777.02400000009</v>
      </c>
      <c r="JU24" s="696">
        <f t="shared" si="148"/>
        <v>817882.88000000012</v>
      </c>
      <c r="JV24" s="697">
        <f t="shared" si="106"/>
        <v>0</v>
      </c>
      <c r="JW24" s="698">
        <f t="shared" si="149"/>
        <v>0</v>
      </c>
      <c r="JX24" s="543">
        <v>396777</v>
      </c>
      <c r="JY24" s="689">
        <f t="shared" si="107"/>
        <v>416615.85000000003</v>
      </c>
      <c r="JZ24" s="541">
        <f>'Base%Sem'!EZ21</f>
        <v>1.05</v>
      </c>
      <c r="KA24" s="687"/>
      <c r="KB24" s="688">
        <f t="shared" si="108"/>
        <v>0</v>
      </c>
      <c r="KC24" s="542">
        <v>507651.59</v>
      </c>
      <c r="KD24" s="689">
        <f t="shared" si="109"/>
        <v>533034.16950000008</v>
      </c>
      <c r="KE24" s="541">
        <f>'Base%Sem'!FA21</f>
        <v>1.05</v>
      </c>
      <c r="KF24" s="687"/>
      <c r="KG24" s="688">
        <f t="shared" si="110"/>
        <v>0</v>
      </c>
      <c r="KH24" s="542">
        <v>568636.38</v>
      </c>
      <c r="KI24" s="689">
        <f t="shared" si="111"/>
        <v>597068.19900000002</v>
      </c>
      <c r="KJ24" s="541">
        <f>'Base%Sem'!FB21</f>
        <v>1.05</v>
      </c>
      <c r="KK24" s="687"/>
      <c r="KL24" s="688">
        <f t="shared" si="112"/>
        <v>0</v>
      </c>
      <c r="KM24" s="542">
        <v>493921.12</v>
      </c>
      <c r="KN24" s="689">
        <f t="shared" si="113"/>
        <v>518617.17600000004</v>
      </c>
      <c r="KO24" s="541">
        <f>'Base%Sem'!FC21</f>
        <v>1.05</v>
      </c>
      <c r="KP24" s="687"/>
      <c r="KQ24" s="688">
        <f t="shared" si="114"/>
        <v>0</v>
      </c>
      <c r="KR24" s="542">
        <f>'Tabla de Proyecciones'!ABI53</f>
        <v>99711.703542775213</v>
      </c>
      <c r="KS24" s="689">
        <f t="shared" si="150"/>
        <v>104697.28871991398</v>
      </c>
      <c r="KT24" s="541">
        <f>'Base%Sem'!FD21</f>
        <v>1.05</v>
      </c>
      <c r="KU24" s="687"/>
      <c r="KV24" s="688">
        <f t="shared" si="115"/>
        <v>0</v>
      </c>
      <c r="KW24" s="695">
        <f t="shared" si="116"/>
        <v>2170032.6832199139</v>
      </c>
      <c r="KX24" s="696">
        <f t="shared" si="151"/>
        <v>2066697.7935427753</v>
      </c>
      <c r="KY24" s="697">
        <f t="shared" si="117"/>
        <v>0</v>
      </c>
      <c r="KZ24" s="702">
        <f t="shared" si="152"/>
        <v>0</v>
      </c>
      <c r="LA24" s="588">
        <f t="shared" si="159"/>
        <v>9099273.933542775</v>
      </c>
      <c r="LB24" s="588">
        <f t="shared" si="154"/>
        <v>9655375.9107199125</v>
      </c>
      <c r="LC24" s="588">
        <f t="shared" si="155"/>
        <v>9655375.9107199125</v>
      </c>
      <c r="LD24" s="703">
        <f t="shared" si="156"/>
        <v>1.0611149835952483</v>
      </c>
      <c r="LE24" s="704">
        <f t="shared" si="118"/>
        <v>9099273.933542775</v>
      </c>
      <c r="LF24" s="704">
        <f t="shared" si="118"/>
        <v>0</v>
      </c>
      <c r="LG24" s="705">
        <f t="shared" si="119"/>
        <v>-9099273.933542775</v>
      </c>
      <c r="LH24" s="706">
        <f t="shared" si="157"/>
        <v>0</v>
      </c>
      <c r="LJ24" s="707">
        <v>8361415.62268</v>
      </c>
    </row>
    <row r="25" spans="1:323" outlineLevel="1">
      <c r="A25" s="571"/>
      <c r="B25" s="534" t="s">
        <v>349</v>
      </c>
      <c r="C25" s="681">
        <v>153105.68</v>
      </c>
      <c r="D25" s="542">
        <f t="shared" si="120"/>
        <v>163823.07759999999</v>
      </c>
      <c r="E25" s="541">
        <f>'Base%Sem'!FJ22</f>
        <v>1.07</v>
      </c>
      <c r="F25" s="493"/>
      <c r="G25" s="494">
        <f t="shared" si="121"/>
        <v>0</v>
      </c>
      <c r="H25" s="681">
        <v>172717.21</v>
      </c>
      <c r="I25" s="496">
        <f t="shared" si="0"/>
        <v>184807.41469999999</v>
      </c>
      <c r="J25" s="541">
        <f>'Base%Sem'!FJ22</f>
        <v>1.07</v>
      </c>
      <c r="K25" s="495"/>
      <c r="L25" s="494">
        <f t="shared" si="1"/>
        <v>0</v>
      </c>
      <c r="M25" s="594">
        <v>151182.54999999999</v>
      </c>
      <c r="N25" s="496">
        <f t="shared" si="2"/>
        <v>161765.3285</v>
      </c>
      <c r="O25" s="541">
        <f>'Base%Sem'!FJ22</f>
        <v>1.07</v>
      </c>
      <c r="P25" s="493"/>
      <c r="Q25" s="494">
        <f t="shared" si="3"/>
        <v>0</v>
      </c>
      <c r="R25" s="594">
        <v>166929.04999999999</v>
      </c>
      <c r="S25" s="496">
        <f t="shared" si="122"/>
        <v>178614.08350000001</v>
      </c>
      <c r="T25" s="541">
        <f>'Base%Sem'!FJ22</f>
        <v>1.07</v>
      </c>
      <c r="U25" s="493"/>
      <c r="V25" s="494">
        <f t="shared" si="4"/>
        <v>0</v>
      </c>
      <c r="W25" s="542">
        <f t="shared" si="123"/>
        <v>689009.90430000005</v>
      </c>
      <c r="X25" s="542">
        <f t="shared" si="124"/>
        <v>643934.49</v>
      </c>
      <c r="Y25" s="552">
        <f t="shared" si="125"/>
        <v>0</v>
      </c>
      <c r="Z25" s="500">
        <f t="shared" si="126"/>
        <v>0</v>
      </c>
      <c r="AA25" s="681">
        <v>178478.65</v>
      </c>
      <c r="AB25" s="496">
        <f t="shared" si="5"/>
        <v>190972.15549999999</v>
      </c>
      <c r="AC25" s="541">
        <f>'Base%Sem'!FJ22</f>
        <v>1.07</v>
      </c>
      <c r="AD25" s="493"/>
      <c r="AE25" s="494">
        <f t="shared" si="127"/>
        <v>0</v>
      </c>
      <c r="AF25" s="681">
        <v>193524.72</v>
      </c>
      <c r="AG25" s="496">
        <f t="shared" si="6"/>
        <v>207071.4504</v>
      </c>
      <c r="AH25" s="541">
        <f>'Base%Sem'!FJ22</f>
        <v>1.07</v>
      </c>
      <c r="AI25" s="493"/>
      <c r="AJ25" s="494">
        <f t="shared" si="7"/>
        <v>0</v>
      </c>
      <c r="AK25" s="681">
        <v>155772.32999999999</v>
      </c>
      <c r="AL25" s="496">
        <f t="shared" si="8"/>
        <v>166676.39309999999</v>
      </c>
      <c r="AM25" s="541">
        <f>'Base%Sem'!FJ22</f>
        <v>1.07</v>
      </c>
      <c r="AN25" s="493"/>
      <c r="AO25" s="494">
        <f t="shared" si="9"/>
        <v>0</v>
      </c>
      <c r="AP25" s="681">
        <v>141219.97</v>
      </c>
      <c r="AQ25" s="496">
        <f t="shared" si="10"/>
        <v>151105.36790000001</v>
      </c>
      <c r="AR25" s="541">
        <f>'Base%Sem'!FJ22</f>
        <v>1.07</v>
      </c>
      <c r="AS25" s="495"/>
      <c r="AT25" s="494">
        <f t="shared" si="11"/>
        <v>0</v>
      </c>
      <c r="AU25" s="496">
        <f t="shared" si="12"/>
        <v>715825.36690000002</v>
      </c>
      <c r="AV25" s="550">
        <f t="shared" si="13"/>
        <v>668995.66999999993</v>
      </c>
      <c r="AW25" s="617">
        <f t="shared" si="128"/>
        <v>0</v>
      </c>
      <c r="AX25" s="513">
        <f t="shared" si="129"/>
        <v>0</v>
      </c>
      <c r="AY25" s="681">
        <v>159737.78</v>
      </c>
      <c r="AZ25" s="496">
        <f t="shared" si="14"/>
        <v>170120.73569999999</v>
      </c>
      <c r="BA25" s="541">
        <f>'Base%Sem'!DM22</f>
        <v>1.0649999999999999</v>
      </c>
      <c r="BB25" s="493"/>
      <c r="BC25" s="494">
        <f t="shared" si="15"/>
        <v>0</v>
      </c>
      <c r="BD25" s="681">
        <v>166919.22</v>
      </c>
      <c r="BE25" s="496">
        <f t="shared" si="16"/>
        <v>177768.9693</v>
      </c>
      <c r="BF25" s="541">
        <f>'Base%Sem'!DN22</f>
        <v>1.0649999999999999</v>
      </c>
      <c r="BG25" s="495"/>
      <c r="BH25" s="494">
        <f t="shared" si="17"/>
        <v>0</v>
      </c>
      <c r="BI25" s="681">
        <v>163522.34</v>
      </c>
      <c r="BJ25" s="496">
        <f t="shared" si="18"/>
        <v>174151.29209999999</v>
      </c>
      <c r="BK25" s="541">
        <f>'Base%Sem'!DO22</f>
        <v>1.0649999999999999</v>
      </c>
      <c r="BL25" s="493"/>
      <c r="BM25" s="494">
        <f t="shared" si="19"/>
        <v>0</v>
      </c>
      <c r="BN25" s="681">
        <v>162101.1</v>
      </c>
      <c r="BO25" s="496">
        <f t="shared" ref="BO25:BO30" si="160">BN25*BP25</f>
        <v>172637.6715</v>
      </c>
      <c r="BP25" s="541">
        <f>'Base%Sem'!DP22</f>
        <v>1.0649999999999999</v>
      </c>
      <c r="BQ25" s="606"/>
      <c r="BR25" s="494">
        <f t="shared" si="21"/>
        <v>0</v>
      </c>
      <c r="BS25" s="681">
        <v>177690.13</v>
      </c>
      <c r="BT25" s="496">
        <f t="shared" si="22"/>
        <v>189239.98845</v>
      </c>
      <c r="BU25" s="541">
        <f>'Base%Sem'!DQ22</f>
        <v>1.0649999999999999</v>
      </c>
      <c r="BV25" s="493"/>
      <c r="BW25" s="494">
        <f t="shared" si="23"/>
        <v>0</v>
      </c>
      <c r="BX25" s="572">
        <f t="shared" si="130"/>
        <v>883918.65705000004</v>
      </c>
      <c r="BY25" s="538">
        <f t="shared" si="131"/>
        <v>829970.57</v>
      </c>
      <c r="BZ25" s="511">
        <f t="shared" si="24"/>
        <v>0</v>
      </c>
      <c r="CA25" s="504">
        <f t="shared" si="132"/>
        <v>0</v>
      </c>
      <c r="CB25" s="681">
        <v>161606.51999999999</v>
      </c>
      <c r="CC25" s="496">
        <f>CB25*CD25</f>
        <v>172110.94379999998</v>
      </c>
      <c r="CD25" s="541">
        <f>'Base%Sem'!DR22</f>
        <v>1.0649999999999999</v>
      </c>
      <c r="CE25" s="493"/>
      <c r="CF25" s="494">
        <f t="shared" si="26"/>
        <v>0</v>
      </c>
      <c r="CG25" s="681">
        <v>162081.10999999999</v>
      </c>
      <c r="CH25" s="496">
        <f>CG25*CI25</f>
        <v>172616.38214999999</v>
      </c>
      <c r="CI25" s="541">
        <f>'Base%Sem'!DS22</f>
        <v>1.0649999999999999</v>
      </c>
      <c r="CJ25" s="493"/>
      <c r="CK25" s="494">
        <f t="shared" si="28"/>
        <v>0</v>
      </c>
      <c r="CL25" s="681">
        <v>176333.55</v>
      </c>
      <c r="CM25" s="496">
        <f t="shared" si="29"/>
        <v>187795.23074999999</v>
      </c>
      <c r="CN25" s="541">
        <f>'Base%Sem'!DT22</f>
        <v>1.0649999999999999</v>
      </c>
      <c r="CO25" s="493"/>
      <c r="CP25" s="494">
        <f t="shared" si="30"/>
        <v>0</v>
      </c>
      <c r="CQ25" s="681">
        <v>198446.4</v>
      </c>
      <c r="CR25" s="496">
        <f t="shared" si="31"/>
        <v>211345.416</v>
      </c>
      <c r="CS25" s="541">
        <f>'Base%Sem'!DU22</f>
        <v>1.0649999999999999</v>
      </c>
      <c r="CT25" s="495"/>
      <c r="CU25" s="494">
        <f t="shared" si="32"/>
        <v>0</v>
      </c>
      <c r="CV25" s="572">
        <f t="shared" si="33"/>
        <v>698467.58</v>
      </c>
      <c r="CW25" s="572">
        <f t="shared" si="33"/>
        <v>743867.97269999993</v>
      </c>
      <c r="CX25" s="548">
        <f t="shared" si="133"/>
        <v>698467.58</v>
      </c>
      <c r="CY25" s="547">
        <f t="shared" si="134"/>
        <v>0</v>
      </c>
      <c r="CZ25" s="506">
        <f t="shared" si="135"/>
        <v>0</v>
      </c>
      <c r="DA25" s="681">
        <v>255918.11</v>
      </c>
      <c r="DB25" s="496">
        <f t="shared" si="34"/>
        <v>272552.78714999999</v>
      </c>
      <c r="DC25" s="541">
        <f>'Base%Sem'!DV22</f>
        <v>1.0649999999999999</v>
      </c>
      <c r="DD25" s="493"/>
      <c r="DE25" s="494">
        <f t="shared" si="35"/>
        <v>0</v>
      </c>
      <c r="DF25" s="681">
        <f>197614.38-4649.74</f>
        <v>192964.64</v>
      </c>
      <c r="DG25" s="496">
        <f t="shared" si="36"/>
        <v>205507.34160000001</v>
      </c>
      <c r="DH25" s="541">
        <f>'Base%Sem'!DW22</f>
        <v>1.0649999999999999</v>
      </c>
      <c r="DI25" s="493"/>
      <c r="DJ25" s="494">
        <f t="shared" si="37"/>
        <v>0</v>
      </c>
      <c r="DK25" s="681">
        <v>148191.06</v>
      </c>
      <c r="DL25" s="496">
        <f t="shared" si="38"/>
        <v>157823.47889999999</v>
      </c>
      <c r="DM25" s="541">
        <f>'Base%Sem'!DX22</f>
        <v>1.0649999999999999</v>
      </c>
      <c r="DN25" s="493"/>
      <c r="DO25" s="494">
        <f t="shared" si="39"/>
        <v>0</v>
      </c>
      <c r="DP25" s="681">
        <v>148102.73000000001</v>
      </c>
      <c r="DQ25" s="496">
        <f t="shared" si="40"/>
        <v>157729.40745</v>
      </c>
      <c r="DR25" s="541">
        <f>'Base%Sem'!DY22</f>
        <v>1.0649999999999999</v>
      </c>
      <c r="DS25" s="495"/>
      <c r="DT25" s="494">
        <f t="shared" si="41"/>
        <v>0</v>
      </c>
      <c r="DU25" s="572">
        <f t="shared" si="42"/>
        <v>793613.01509999996</v>
      </c>
      <c r="DV25" s="548">
        <f t="shared" si="43"/>
        <v>745176.54</v>
      </c>
      <c r="DW25" s="547">
        <f t="shared" si="136"/>
        <v>0</v>
      </c>
      <c r="DX25" s="506">
        <f t="shared" si="137"/>
        <v>0</v>
      </c>
      <c r="DY25" s="681">
        <v>196153</v>
      </c>
      <c r="DZ25" s="496">
        <f t="shared" si="44"/>
        <v>208902.94499999998</v>
      </c>
      <c r="EA25" s="541">
        <f>'Base%Sem'!DZ22</f>
        <v>1.0649999999999999</v>
      </c>
      <c r="EB25" s="540"/>
      <c r="EC25" s="494">
        <f t="shared" si="45"/>
        <v>0</v>
      </c>
      <c r="ED25" s="681">
        <v>191202.75</v>
      </c>
      <c r="EE25" s="496">
        <f t="shared" si="46"/>
        <v>203630.92874999999</v>
      </c>
      <c r="EF25" s="541">
        <f>'Base%Sem'!EA22</f>
        <v>1.0649999999999999</v>
      </c>
      <c r="EG25" s="493"/>
      <c r="EH25" s="494">
        <f t="shared" si="47"/>
        <v>0</v>
      </c>
      <c r="EI25" s="681">
        <v>222698.84</v>
      </c>
      <c r="EJ25" s="496">
        <f t="shared" si="48"/>
        <v>237174.26459999999</v>
      </c>
      <c r="EK25" s="541">
        <f>'Base%Sem'!EB22</f>
        <v>1.0649999999999999</v>
      </c>
      <c r="EL25" s="493"/>
      <c r="EM25" s="494">
        <f t="shared" si="49"/>
        <v>0</v>
      </c>
      <c r="EN25" s="681">
        <v>263383.42</v>
      </c>
      <c r="EO25" s="496">
        <f t="shared" si="50"/>
        <v>280503.34229999996</v>
      </c>
      <c r="EP25" s="541">
        <f>'Base%Sem'!EC22</f>
        <v>1.0649999999999999</v>
      </c>
      <c r="EQ25" s="495"/>
      <c r="ER25" s="494">
        <f t="shared" si="51"/>
        <v>0</v>
      </c>
      <c r="ES25" s="681">
        <v>297242.19</v>
      </c>
      <c r="ET25" s="496">
        <f t="shared" si="52"/>
        <v>316562.93234999996</v>
      </c>
      <c r="EU25" s="541">
        <f>'Base%Sem'!ED22</f>
        <v>1.0649999999999999</v>
      </c>
      <c r="EV25" s="493"/>
      <c r="EW25" s="494">
        <f t="shared" si="53"/>
        <v>0</v>
      </c>
      <c r="EX25" s="572">
        <f t="shared" si="54"/>
        <v>1170680.2</v>
      </c>
      <c r="EY25" s="572">
        <f t="shared" si="54"/>
        <v>1246774.4129999999</v>
      </c>
      <c r="EZ25" s="538">
        <f t="shared" si="138"/>
        <v>1170680.2</v>
      </c>
      <c r="FA25" s="537">
        <f t="shared" si="139"/>
        <v>0</v>
      </c>
      <c r="FB25" s="506">
        <f t="shared" si="140"/>
        <v>0</v>
      </c>
      <c r="FC25" s="681">
        <v>220233.58</v>
      </c>
      <c r="FD25" s="496">
        <f t="shared" si="55"/>
        <v>235649.93059999999</v>
      </c>
      <c r="FE25" s="541">
        <v>1.07</v>
      </c>
      <c r="FF25" s="493"/>
      <c r="FG25" s="494">
        <f t="shared" si="56"/>
        <v>0</v>
      </c>
      <c r="FH25" s="681">
        <v>239066.03</v>
      </c>
      <c r="FI25" s="496">
        <f t="shared" si="57"/>
        <v>255800.65210000001</v>
      </c>
      <c r="FJ25" s="541">
        <v>1.07</v>
      </c>
      <c r="FK25" s="493"/>
      <c r="FL25" s="494">
        <f t="shared" si="58"/>
        <v>0</v>
      </c>
      <c r="FM25" s="681">
        <v>206190.36</v>
      </c>
      <c r="FN25" s="496">
        <f t="shared" si="59"/>
        <v>220623.68520000001</v>
      </c>
      <c r="FO25" s="541">
        <v>1.07</v>
      </c>
      <c r="FP25" s="493"/>
      <c r="FQ25" s="494">
        <f t="shared" si="60"/>
        <v>0</v>
      </c>
      <c r="FR25" s="681">
        <v>205875.48</v>
      </c>
      <c r="FS25" s="496">
        <f t="shared" si="61"/>
        <v>220286.76360000003</v>
      </c>
      <c r="FT25" s="541">
        <v>1.07</v>
      </c>
      <c r="FU25" s="495"/>
      <c r="FV25" s="494">
        <f t="shared" si="62"/>
        <v>0</v>
      </c>
      <c r="FW25" s="572">
        <f t="shared" si="63"/>
        <v>932361.03149999992</v>
      </c>
      <c r="FX25" s="614">
        <f t="shared" si="64"/>
        <v>871365.45</v>
      </c>
      <c r="FY25" s="544">
        <f t="shared" si="141"/>
        <v>0</v>
      </c>
      <c r="FZ25" s="504">
        <f t="shared" si="142"/>
        <v>0</v>
      </c>
      <c r="GA25" s="681">
        <v>191311.3</v>
      </c>
      <c r="GB25" s="496">
        <f t="shared" si="65"/>
        <v>204703.09099999999</v>
      </c>
      <c r="GC25" s="541">
        <v>1.07</v>
      </c>
      <c r="GD25" s="493"/>
      <c r="GE25" s="494">
        <f t="shared" si="66"/>
        <v>0</v>
      </c>
      <c r="GF25" s="681">
        <v>180202.95</v>
      </c>
      <c r="GG25" s="496">
        <f t="shared" si="67"/>
        <v>192817.15650000001</v>
      </c>
      <c r="GH25" s="541">
        <v>1.07</v>
      </c>
      <c r="GI25" s="495"/>
      <c r="GJ25" s="494">
        <f t="shared" si="68"/>
        <v>0</v>
      </c>
      <c r="GK25" s="681">
        <v>188334.45</v>
      </c>
      <c r="GL25" s="496">
        <f t="shared" si="69"/>
        <v>201517.86150000003</v>
      </c>
      <c r="GM25" s="541">
        <v>1.07</v>
      </c>
      <c r="GN25" s="493"/>
      <c r="GO25" s="494">
        <f t="shared" si="70"/>
        <v>0</v>
      </c>
      <c r="GP25" s="681">
        <v>165892.10999999999</v>
      </c>
      <c r="GQ25" s="496">
        <f t="shared" si="71"/>
        <v>177504.5577</v>
      </c>
      <c r="GR25" s="541">
        <v>1.07</v>
      </c>
      <c r="GS25" s="495"/>
      <c r="GT25" s="494">
        <f t="shared" si="72"/>
        <v>0</v>
      </c>
      <c r="GU25" s="572">
        <f t="shared" si="73"/>
        <v>776542.66670000006</v>
      </c>
      <c r="GV25" s="614">
        <f t="shared" si="74"/>
        <v>725740.80999999994</v>
      </c>
      <c r="GW25" s="537">
        <f t="shared" si="75"/>
        <v>0</v>
      </c>
      <c r="GX25" s="506">
        <f t="shared" si="143"/>
        <v>0</v>
      </c>
      <c r="GY25" s="681">
        <v>184930.15</v>
      </c>
      <c r="GZ25" s="542">
        <f t="shared" si="76"/>
        <v>197875.2605</v>
      </c>
      <c r="HA25" s="541">
        <v>1.07</v>
      </c>
      <c r="HB25" s="493"/>
      <c r="HC25" s="494">
        <f t="shared" si="77"/>
        <v>0</v>
      </c>
      <c r="HD25" s="681">
        <v>195538.42</v>
      </c>
      <c r="HE25" s="496">
        <f t="shared" si="78"/>
        <v>209226.10940000002</v>
      </c>
      <c r="HF25" s="541">
        <v>1.07</v>
      </c>
      <c r="HG25" s="495"/>
      <c r="HH25" s="494">
        <f t="shared" si="79"/>
        <v>0</v>
      </c>
      <c r="HI25" s="681">
        <v>178778.19</v>
      </c>
      <c r="HJ25" s="496">
        <f t="shared" si="80"/>
        <v>191292.66330000001</v>
      </c>
      <c r="HK25" s="541">
        <v>1.07</v>
      </c>
      <c r="HL25" s="493"/>
      <c r="HM25" s="494">
        <f t="shared" si="81"/>
        <v>0</v>
      </c>
      <c r="HN25" s="681">
        <v>206429</v>
      </c>
      <c r="HO25" s="496">
        <f t="shared" si="82"/>
        <v>220879.03</v>
      </c>
      <c r="HP25" s="541">
        <v>1.07</v>
      </c>
      <c r="HQ25" s="495"/>
      <c r="HR25" s="494">
        <f t="shared" si="83"/>
        <v>0</v>
      </c>
      <c r="HS25" s="681">
        <v>197103.21</v>
      </c>
      <c r="HT25" s="496">
        <f t="shared" si="84"/>
        <v>210900.43470000001</v>
      </c>
      <c r="HU25" s="541">
        <v>1.07</v>
      </c>
      <c r="HV25" s="493"/>
      <c r="HW25" s="494">
        <f t="shared" si="85"/>
        <v>0</v>
      </c>
      <c r="HX25" s="572">
        <f t="shared" si="86"/>
        <v>1030173.4979</v>
      </c>
      <c r="HY25" s="538">
        <f t="shared" si="144"/>
        <v>962778.97</v>
      </c>
      <c r="HZ25" s="511">
        <f t="shared" si="87"/>
        <v>0</v>
      </c>
      <c r="IA25" s="504">
        <f t="shared" si="145"/>
        <v>0</v>
      </c>
      <c r="IB25" s="681">
        <v>204276</v>
      </c>
      <c r="IC25" s="496">
        <f t="shared" si="88"/>
        <v>218575.32</v>
      </c>
      <c r="ID25" s="541">
        <v>1.07</v>
      </c>
      <c r="IE25" s="493"/>
      <c r="IF25" s="494">
        <f t="shared" si="89"/>
        <v>0</v>
      </c>
      <c r="IG25" s="681">
        <v>211382</v>
      </c>
      <c r="IH25" s="496">
        <f t="shared" si="90"/>
        <v>226178.74000000002</v>
      </c>
      <c r="II25" s="541">
        <v>1.07</v>
      </c>
      <c r="IJ25" s="495"/>
      <c r="IK25" s="494">
        <f t="shared" si="91"/>
        <v>0</v>
      </c>
      <c r="IL25" s="679">
        <v>232165.56</v>
      </c>
      <c r="IM25" s="496">
        <f t="shared" si="92"/>
        <v>243773.83800000002</v>
      </c>
      <c r="IN25" s="541">
        <v>1.05</v>
      </c>
      <c r="IO25" s="493"/>
      <c r="IP25" s="494">
        <f t="shared" si="93"/>
        <v>0</v>
      </c>
      <c r="IQ25" s="679">
        <v>232801.15</v>
      </c>
      <c r="IR25" s="496">
        <f t="shared" si="94"/>
        <v>244441.20750000002</v>
      </c>
      <c r="IS25" s="541">
        <v>1.05</v>
      </c>
      <c r="IT25" s="495"/>
      <c r="IU25" s="494">
        <f t="shared" si="95"/>
        <v>0</v>
      </c>
      <c r="IV25" s="572">
        <f t="shared" si="96"/>
        <v>932969.10550000006</v>
      </c>
      <c r="IW25" s="538">
        <f t="shared" si="146"/>
        <v>880624.71</v>
      </c>
      <c r="IX25" s="510">
        <f t="shared" si="97"/>
        <v>0</v>
      </c>
      <c r="IY25" s="506">
        <f t="shared" si="147"/>
        <v>0</v>
      </c>
      <c r="IZ25" s="679">
        <v>186879.12</v>
      </c>
      <c r="JA25" s="496">
        <f>IZ25*JB25</f>
        <v>196223.076</v>
      </c>
      <c r="JB25" s="541">
        <v>1.05</v>
      </c>
      <c r="JC25" s="493"/>
      <c r="JD25" s="494">
        <f t="shared" si="99"/>
        <v>0</v>
      </c>
      <c r="JE25" s="679">
        <v>240439</v>
      </c>
      <c r="JF25" s="496">
        <f>JE25*JG25</f>
        <v>252460.95</v>
      </c>
      <c r="JG25" s="541">
        <v>1.05</v>
      </c>
      <c r="JH25" s="493"/>
      <c r="JI25" s="494">
        <f t="shared" si="101"/>
        <v>0</v>
      </c>
      <c r="JJ25" s="679">
        <v>217568.07</v>
      </c>
      <c r="JK25" s="496">
        <f>JJ25*JL25</f>
        <v>228446.47350000002</v>
      </c>
      <c r="JL25" s="541">
        <v>1.05</v>
      </c>
      <c r="JM25" s="493"/>
      <c r="JN25" s="494">
        <f t="shared" si="103"/>
        <v>0</v>
      </c>
      <c r="JO25" s="542">
        <v>230648.93</v>
      </c>
      <c r="JP25" s="496">
        <f>JO25*JQ25</f>
        <v>242181.37650000001</v>
      </c>
      <c r="JQ25" s="541">
        <v>1.05</v>
      </c>
      <c r="JR25" s="495"/>
      <c r="JS25" s="494">
        <f t="shared" si="104"/>
        <v>0</v>
      </c>
      <c r="JT25" s="572">
        <f t="shared" si="105"/>
        <v>919311.87600000005</v>
      </c>
      <c r="JU25" s="538">
        <f t="shared" si="148"/>
        <v>875535.12</v>
      </c>
      <c r="JV25" s="511">
        <f t="shared" si="106"/>
        <v>0</v>
      </c>
      <c r="JW25" s="504">
        <f t="shared" si="149"/>
        <v>0</v>
      </c>
      <c r="JX25" s="543">
        <v>315782</v>
      </c>
      <c r="JY25" s="496">
        <f>JX25*JZ25</f>
        <v>331571.10000000003</v>
      </c>
      <c r="JZ25" s="541">
        <f>'Base%Sem'!EZ22</f>
        <v>1.05</v>
      </c>
      <c r="KA25" s="493"/>
      <c r="KB25" s="494">
        <f t="shared" si="108"/>
        <v>0</v>
      </c>
      <c r="KC25" s="542">
        <v>397291.27</v>
      </c>
      <c r="KD25" s="496">
        <f>KC25*KE25</f>
        <v>417155.83350000007</v>
      </c>
      <c r="KE25" s="541">
        <f>'Base%Sem'!FA22</f>
        <v>1.05</v>
      </c>
      <c r="KF25" s="495"/>
      <c r="KG25" s="494">
        <f t="shared" si="110"/>
        <v>0</v>
      </c>
      <c r="KH25" s="542">
        <v>571152.75</v>
      </c>
      <c r="KI25" s="496">
        <f>KH25*KJ25</f>
        <v>599710.38750000007</v>
      </c>
      <c r="KJ25" s="541">
        <f>'Base%Sem'!FB22</f>
        <v>1.05</v>
      </c>
      <c r="KK25" s="493"/>
      <c r="KL25" s="494">
        <f t="shared" si="112"/>
        <v>0</v>
      </c>
      <c r="KM25" s="542">
        <v>533752.42000000004</v>
      </c>
      <c r="KN25" s="496">
        <f>KM25*KO25</f>
        <v>560440.04100000008</v>
      </c>
      <c r="KO25" s="541">
        <f>'Base%Sem'!FC22</f>
        <v>1.05</v>
      </c>
      <c r="KP25" s="495"/>
      <c r="KQ25" s="494">
        <f t="shared" si="114"/>
        <v>0</v>
      </c>
      <c r="KR25" s="542">
        <f>'Tabla de Proyecciones'!ABI54</f>
        <v>218468.23296104136</v>
      </c>
      <c r="KS25" s="496">
        <f>KR25*KT25</f>
        <v>229391.64460909343</v>
      </c>
      <c r="KT25" s="541">
        <f>'Base%Sem'!FD22</f>
        <v>1.05</v>
      </c>
      <c r="KU25" s="493"/>
      <c r="KV25" s="494">
        <f t="shared" si="115"/>
        <v>0</v>
      </c>
      <c r="KW25" s="572">
        <f t="shared" si="116"/>
        <v>2138269.0066090939</v>
      </c>
      <c r="KX25" s="538">
        <f t="shared" si="151"/>
        <v>2036446.6729610413</v>
      </c>
      <c r="KY25" s="510">
        <f t="shared" si="117"/>
        <v>0</v>
      </c>
      <c r="KZ25" s="560">
        <f t="shared" si="152"/>
        <v>0</v>
      </c>
      <c r="LA25" s="588">
        <f t="shared" si="159"/>
        <v>11109716.782961041</v>
      </c>
      <c r="LB25" s="588">
        <f t="shared" si="154"/>
        <v>11802636.513259092</v>
      </c>
      <c r="LC25" s="588">
        <f t="shared" si="155"/>
        <v>11802636.513259092</v>
      </c>
      <c r="LD25" s="586">
        <f t="shared" si="156"/>
        <v>1.0623706025846475</v>
      </c>
      <c r="LE25" s="584">
        <f t="shared" si="118"/>
        <v>11109716.782961041</v>
      </c>
      <c r="LF25" s="584">
        <f t="shared" si="118"/>
        <v>0</v>
      </c>
      <c r="LG25" s="585">
        <f t="shared" si="119"/>
        <v>-11109716.782961041</v>
      </c>
      <c r="LH25" s="615">
        <f t="shared" si="157"/>
        <v>0</v>
      </c>
      <c r="LJ25">
        <v>9995628.3628400005</v>
      </c>
    </row>
    <row r="26" spans="1:323" ht="14.25" customHeight="1" outlineLevel="1">
      <c r="A26" s="571"/>
      <c r="B26" s="533" t="s">
        <v>350</v>
      </c>
      <c r="C26" s="681">
        <v>297950.67</v>
      </c>
      <c r="D26" s="542">
        <f t="shared" si="120"/>
        <v>318807.2169</v>
      </c>
      <c r="E26" s="541">
        <f>'Base%Sem'!FJ23</f>
        <v>1.07</v>
      </c>
      <c r="F26" s="493"/>
      <c r="G26" s="494">
        <f t="shared" si="121"/>
        <v>0</v>
      </c>
      <c r="H26" s="681">
        <v>328439.65999999997</v>
      </c>
      <c r="I26" s="496">
        <f t="shared" si="0"/>
        <v>351430.4362</v>
      </c>
      <c r="J26" s="541">
        <f>'Base%Sem'!FJ23</f>
        <v>1.07</v>
      </c>
      <c r="K26" s="495"/>
      <c r="L26" s="494">
        <f t="shared" si="1"/>
        <v>0</v>
      </c>
      <c r="M26" s="594">
        <v>316264.52</v>
      </c>
      <c r="N26" s="496">
        <f t="shared" si="2"/>
        <v>338403.03640000004</v>
      </c>
      <c r="O26" s="541">
        <f>'Base%Sem'!FJ23</f>
        <v>1.07</v>
      </c>
      <c r="P26" s="493"/>
      <c r="Q26" s="494">
        <f t="shared" si="3"/>
        <v>0</v>
      </c>
      <c r="R26" s="594">
        <v>310331.42</v>
      </c>
      <c r="S26" s="496">
        <f t="shared" si="122"/>
        <v>332054.61940000003</v>
      </c>
      <c r="T26" s="541">
        <f>'Base%Sem'!FJ23</f>
        <v>1.07</v>
      </c>
      <c r="U26" s="493"/>
      <c r="V26" s="494">
        <f t="shared" si="4"/>
        <v>0</v>
      </c>
      <c r="W26" s="542">
        <f t="shared" si="123"/>
        <v>1340695.3089000001</v>
      </c>
      <c r="X26" s="542">
        <f t="shared" si="124"/>
        <v>1252986.27</v>
      </c>
      <c r="Y26" s="552">
        <f t="shared" si="125"/>
        <v>0</v>
      </c>
      <c r="Z26" s="500">
        <f t="shared" si="126"/>
        <v>0</v>
      </c>
      <c r="AA26" s="681">
        <v>380762.25</v>
      </c>
      <c r="AB26" s="496">
        <f>AA26*AC26</f>
        <v>407415.60750000004</v>
      </c>
      <c r="AC26" s="541">
        <f>'Base%Sem'!FJ23</f>
        <v>1.07</v>
      </c>
      <c r="AD26" s="493"/>
      <c r="AE26" s="494">
        <f t="shared" si="127"/>
        <v>0</v>
      </c>
      <c r="AF26" s="681">
        <v>400595.6</v>
      </c>
      <c r="AG26" s="496">
        <f t="shared" si="6"/>
        <v>428637.29200000002</v>
      </c>
      <c r="AH26" s="541">
        <f>'Base%Sem'!FJ23</f>
        <v>1.07</v>
      </c>
      <c r="AI26" s="493"/>
      <c r="AJ26" s="494">
        <f t="shared" si="7"/>
        <v>0</v>
      </c>
      <c r="AK26" s="681">
        <v>325008.32</v>
      </c>
      <c r="AL26" s="496">
        <f t="shared" si="8"/>
        <v>347758.90240000002</v>
      </c>
      <c r="AM26" s="541">
        <f>'Base%Sem'!FJ23</f>
        <v>1.07</v>
      </c>
      <c r="AN26" s="493"/>
      <c r="AO26" s="494">
        <f t="shared" si="9"/>
        <v>0</v>
      </c>
      <c r="AP26" s="681">
        <v>283506.45</v>
      </c>
      <c r="AQ26" s="496">
        <f t="shared" si="10"/>
        <v>303351.90150000004</v>
      </c>
      <c r="AR26" s="541">
        <f>'Base%Sem'!FJ23</f>
        <v>1.07</v>
      </c>
      <c r="AS26" s="495"/>
      <c r="AT26" s="494">
        <f t="shared" si="11"/>
        <v>0</v>
      </c>
      <c r="AU26" s="496">
        <f t="shared" si="12"/>
        <v>1487163.7034</v>
      </c>
      <c r="AV26" s="550">
        <f t="shared" si="13"/>
        <v>1389872.6199999999</v>
      </c>
      <c r="AW26" s="617">
        <f t="shared" si="128"/>
        <v>0</v>
      </c>
      <c r="AX26" s="513">
        <f t="shared" si="129"/>
        <v>0</v>
      </c>
      <c r="AY26" s="681">
        <v>316038.3</v>
      </c>
      <c r="AZ26" s="496">
        <f t="shared" si="14"/>
        <v>336580.78949999996</v>
      </c>
      <c r="BA26" s="541">
        <f>'Base%Sem'!DM23</f>
        <v>1.0649999999999999</v>
      </c>
      <c r="BB26" s="493"/>
      <c r="BC26" s="494">
        <f t="shared" si="15"/>
        <v>0</v>
      </c>
      <c r="BD26" s="681">
        <v>367473.47</v>
      </c>
      <c r="BE26" s="496">
        <f t="shared" si="16"/>
        <v>391359.24554999993</v>
      </c>
      <c r="BF26" s="541">
        <f>'Base%Sem'!DN23</f>
        <v>1.0649999999999999</v>
      </c>
      <c r="BG26" s="495"/>
      <c r="BH26" s="494">
        <f t="shared" si="17"/>
        <v>0</v>
      </c>
      <c r="BI26" s="681">
        <v>356466.85</v>
      </c>
      <c r="BJ26" s="496">
        <f t="shared" si="18"/>
        <v>379637.19524999993</v>
      </c>
      <c r="BK26" s="541">
        <f>'Base%Sem'!DO23</f>
        <v>1.0649999999999999</v>
      </c>
      <c r="BL26" s="493"/>
      <c r="BM26" s="494">
        <f t="shared" si="19"/>
        <v>0</v>
      </c>
      <c r="BN26" s="681">
        <v>389004.13</v>
      </c>
      <c r="BO26" s="496">
        <f t="shared" si="160"/>
        <v>414289.39844999998</v>
      </c>
      <c r="BP26" s="541">
        <f>'Base%Sem'!DP23</f>
        <v>1.0649999999999999</v>
      </c>
      <c r="BQ26" s="606"/>
      <c r="BR26" s="494">
        <f t="shared" si="21"/>
        <v>0</v>
      </c>
      <c r="BS26" s="681">
        <v>394815.36</v>
      </c>
      <c r="BT26" s="496">
        <f t="shared" si="22"/>
        <v>420478.35839999997</v>
      </c>
      <c r="BU26" s="541">
        <f>'Base%Sem'!DQ23</f>
        <v>1.0649999999999999</v>
      </c>
      <c r="BV26" s="493"/>
      <c r="BW26" s="494">
        <f t="shared" si="23"/>
        <v>0</v>
      </c>
      <c r="BX26" s="572">
        <f t="shared" si="130"/>
        <v>1942344.9871499997</v>
      </c>
      <c r="BY26" s="538">
        <f t="shared" si="131"/>
        <v>1823798.1099999999</v>
      </c>
      <c r="BZ26" s="511">
        <f t="shared" si="24"/>
        <v>0</v>
      </c>
      <c r="CA26" s="504">
        <f t="shared" si="132"/>
        <v>0</v>
      </c>
      <c r="CB26" s="681">
        <v>289081.94</v>
      </c>
      <c r="CC26" s="496">
        <f t="shared" ref="CC26:CC27" si="161">CB26*CD26</f>
        <v>307872.26610000001</v>
      </c>
      <c r="CD26" s="541">
        <f>'Base%Sem'!DR23</f>
        <v>1.0649999999999999</v>
      </c>
      <c r="CE26" s="493"/>
      <c r="CF26" s="494">
        <f t="shared" si="26"/>
        <v>0</v>
      </c>
      <c r="CG26" s="681">
        <v>334441.51</v>
      </c>
      <c r="CH26" s="496">
        <f>CG26*CI26</f>
        <v>356180.20815000002</v>
      </c>
      <c r="CI26" s="541">
        <f>'Base%Sem'!DS23</f>
        <v>1.0649999999999999</v>
      </c>
      <c r="CJ26" s="493"/>
      <c r="CK26" s="494">
        <f t="shared" si="28"/>
        <v>0</v>
      </c>
      <c r="CL26" s="681">
        <v>328817.45</v>
      </c>
      <c r="CM26" s="496">
        <f t="shared" si="29"/>
        <v>350190.58425000001</v>
      </c>
      <c r="CN26" s="541">
        <f>'Base%Sem'!DT23</f>
        <v>1.0649999999999999</v>
      </c>
      <c r="CO26" s="493"/>
      <c r="CP26" s="494">
        <f t="shared" si="30"/>
        <v>0</v>
      </c>
      <c r="CQ26" s="681">
        <f>399389.59-15000</f>
        <v>384389.59</v>
      </c>
      <c r="CR26" s="496">
        <f t="shared" si="31"/>
        <v>409374.91334999999</v>
      </c>
      <c r="CS26" s="541">
        <f>'Base%Sem'!DU23</f>
        <v>1.0649999999999999</v>
      </c>
      <c r="CT26" s="495"/>
      <c r="CU26" s="494">
        <f t="shared" si="32"/>
        <v>0</v>
      </c>
      <c r="CV26" s="572">
        <f t="shared" si="33"/>
        <v>1336730.49</v>
      </c>
      <c r="CW26" s="572">
        <f t="shared" si="33"/>
        <v>1423617.9718499999</v>
      </c>
      <c r="CX26" s="548">
        <f t="shared" si="133"/>
        <v>1336730.49</v>
      </c>
      <c r="CY26" s="547">
        <f t="shared" si="134"/>
        <v>0</v>
      </c>
      <c r="CZ26" s="506">
        <f t="shared" si="135"/>
        <v>0</v>
      </c>
      <c r="DA26" s="681">
        <v>431344.04</v>
      </c>
      <c r="DB26" s="496">
        <f t="shared" si="34"/>
        <v>459381.40259999997</v>
      </c>
      <c r="DC26" s="541">
        <f>'Base%Sem'!DV23</f>
        <v>1.0649999999999999</v>
      </c>
      <c r="DD26" s="493"/>
      <c r="DE26" s="494">
        <f t="shared" si="35"/>
        <v>0</v>
      </c>
      <c r="DF26" s="681">
        <v>376906.68</v>
      </c>
      <c r="DG26" s="496">
        <f t="shared" si="36"/>
        <v>401405.61419999995</v>
      </c>
      <c r="DH26" s="541">
        <f>'Base%Sem'!DW23</f>
        <v>1.0649999999999999</v>
      </c>
      <c r="DI26" s="493"/>
      <c r="DJ26" s="494">
        <f t="shared" si="37"/>
        <v>0</v>
      </c>
      <c r="DK26" s="681">
        <v>317886.03000000003</v>
      </c>
      <c r="DL26" s="496">
        <f t="shared" si="38"/>
        <v>338548.62195</v>
      </c>
      <c r="DM26" s="541">
        <f>'Base%Sem'!DX23</f>
        <v>1.0649999999999999</v>
      </c>
      <c r="DN26" s="493"/>
      <c r="DO26" s="494">
        <f t="shared" si="39"/>
        <v>0</v>
      </c>
      <c r="DP26" s="681">
        <v>356011.09</v>
      </c>
      <c r="DQ26" s="496">
        <f t="shared" si="40"/>
        <v>379151.81085000001</v>
      </c>
      <c r="DR26" s="541">
        <f>'Base%Sem'!DY23</f>
        <v>1.0649999999999999</v>
      </c>
      <c r="DS26" s="495"/>
      <c r="DT26" s="494">
        <f t="shared" si="41"/>
        <v>0</v>
      </c>
      <c r="DU26" s="572">
        <f t="shared" si="42"/>
        <v>1578487.4495999999</v>
      </c>
      <c r="DV26" s="548">
        <f t="shared" si="43"/>
        <v>1482147.8400000001</v>
      </c>
      <c r="DW26" s="547">
        <f t="shared" si="136"/>
        <v>0</v>
      </c>
      <c r="DX26" s="506">
        <f t="shared" si="137"/>
        <v>0</v>
      </c>
      <c r="DY26" s="681">
        <v>385849.16</v>
      </c>
      <c r="DZ26" s="496">
        <f t="shared" si="44"/>
        <v>410929.35539999994</v>
      </c>
      <c r="EA26" s="541">
        <f>'Base%Sem'!DZ23</f>
        <v>1.0649999999999999</v>
      </c>
      <c r="EB26" s="540"/>
      <c r="EC26" s="494">
        <f t="shared" si="45"/>
        <v>0</v>
      </c>
      <c r="ED26" s="681">
        <v>401424.78</v>
      </c>
      <c r="EE26" s="496">
        <f t="shared" si="46"/>
        <v>427517.39069999999</v>
      </c>
      <c r="EF26" s="541">
        <f>'Base%Sem'!EA23</f>
        <v>1.0649999999999999</v>
      </c>
      <c r="EG26" s="493"/>
      <c r="EH26" s="494">
        <f t="shared" si="47"/>
        <v>0</v>
      </c>
      <c r="EI26" s="681">
        <v>362268.49</v>
      </c>
      <c r="EJ26" s="496">
        <f t="shared" si="48"/>
        <v>385815.94184999994</v>
      </c>
      <c r="EK26" s="541">
        <f>'Base%Sem'!EB23</f>
        <v>1.0649999999999999</v>
      </c>
      <c r="EL26" s="493"/>
      <c r="EM26" s="494">
        <f t="shared" si="49"/>
        <v>0</v>
      </c>
      <c r="EN26" s="681">
        <v>422726.07</v>
      </c>
      <c r="EO26" s="496">
        <f t="shared" si="50"/>
        <v>450203.26454999996</v>
      </c>
      <c r="EP26" s="541">
        <f>'Base%Sem'!EC23</f>
        <v>1.0649999999999999</v>
      </c>
      <c r="EQ26" s="495"/>
      <c r="ER26" s="494">
        <f t="shared" si="51"/>
        <v>0</v>
      </c>
      <c r="ES26" s="681">
        <v>436858.34</v>
      </c>
      <c r="ET26" s="496">
        <f t="shared" si="52"/>
        <v>465254.13209999999</v>
      </c>
      <c r="EU26" s="541">
        <f>'Base%Sem'!ED23</f>
        <v>1.0649999999999999</v>
      </c>
      <c r="EV26" s="493"/>
      <c r="EW26" s="494">
        <f t="shared" si="53"/>
        <v>0</v>
      </c>
      <c r="EX26" s="572">
        <f t="shared" si="54"/>
        <v>2009126.8399999999</v>
      </c>
      <c r="EY26" s="572">
        <f t="shared" si="54"/>
        <v>2139720.0845999997</v>
      </c>
      <c r="EZ26" s="538">
        <f t="shared" si="138"/>
        <v>2009126.84</v>
      </c>
      <c r="FA26" s="537">
        <f t="shared" si="139"/>
        <v>0</v>
      </c>
      <c r="FB26" s="506">
        <f t="shared" si="140"/>
        <v>0</v>
      </c>
      <c r="FC26" s="681">
        <v>411047.25</v>
      </c>
      <c r="FD26" s="496">
        <f t="shared" si="55"/>
        <v>439820.55750000005</v>
      </c>
      <c r="FE26" s="541">
        <v>1.07</v>
      </c>
      <c r="FF26" s="493"/>
      <c r="FG26" s="494">
        <f t="shared" si="56"/>
        <v>0</v>
      </c>
      <c r="FH26" s="681">
        <v>508486.92</v>
      </c>
      <c r="FI26" s="496">
        <f t="shared" si="57"/>
        <v>544081.00439999998</v>
      </c>
      <c r="FJ26" s="541">
        <v>1.07</v>
      </c>
      <c r="FK26" s="493"/>
      <c r="FL26" s="494">
        <f t="shared" si="58"/>
        <v>0</v>
      </c>
      <c r="FM26" s="681">
        <v>427753.27</v>
      </c>
      <c r="FN26" s="496">
        <f t="shared" si="59"/>
        <v>457695.99890000006</v>
      </c>
      <c r="FO26" s="541">
        <v>1.07</v>
      </c>
      <c r="FP26" s="493"/>
      <c r="FQ26" s="494">
        <f t="shared" si="60"/>
        <v>0</v>
      </c>
      <c r="FR26" s="681">
        <v>419152.8</v>
      </c>
      <c r="FS26" s="496">
        <f t="shared" si="61"/>
        <v>448493.49599999998</v>
      </c>
      <c r="FT26" s="541">
        <v>1.07</v>
      </c>
      <c r="FU26" s="495"/>
      <c r="FV26" s="494">
        <f t="shared" si="62"/>
        <v>0</v>
      </c>
      <c r="FW26" s="572">
        <f t="shared" si="63"/>
        <v>1890091.0568000001</v>
      </c>
      <c r="FX26" s="614">
        <f t="shared" si="64"/>
        <v>1766440.24</v>
      </c>
      <c r="FY26" s="544">
        <f t="shared" si="141"/>
        <v>0</v>
      </c>
      <c r="FZ26" s="504">
        <f t="shared" si="142"/>
        <v>0</v>
      </c>
      <c r="GA26" s="681">
        <v>438027.8</v>
      </c>
      <c r="GB26" s="496">
        <f>GA26*GC26</f>
        <v>468689.74600000004</v>
      </c>
      <c r="GC26" s="541">
        <v>1.07</v>
      </c>
      <c r="GD26" s="493"/>
      <c r="GE26" s="494">
        <f t="shared" si="66"/>
        <v>0</v>
      </c>
      <c r="GF26" s="681">
        <v>406844.41</v>
      </c>
      <c r="GG26" s="496">
        <f>GF26*GH26</f>
        <v>435323.51870000002</v>
      </c>
      <c r="GH26" s="541">
        <v>1.07</v>
      </c>
      <c r="GI26" s="495"/>
      <c r="GJ26" s="494">
        <f t="shared" si="68"/>
        <v>0</v>
      </c>
      <c r="GK26" s="681">
        <v>411735.6</v>
      </c>
      <c r="GL26" s="496">
        <f>GK26*GM26</f>
        <v>440557.092</v>
      </c>
      <c r="GM26" s="541">
        <v>1.07</v>
      </c>
      <c r="GN26" s="493"/>
      <c r="GO26" s="494">
        <f t="shared" si="70"/>
        <v>0</v>
      </c>
      <c r="GP26" s="681">
        <v>331241.75</v>
      </c>
      <c r="GQ26" s="496">
        <f t="shared" si="71"/>
        <v>354428.67250000004</v>
      </c>
      <c r="GR26" s="541">
        <v>1.07</v>
      </c>
      <c r="GS26" s="495"/>
      <c r="GT26" s="494">
        <f t="shared" si="72"/>
        <v>0</v>
      </c>
      <c r="GU26" s="572">
        <f t="shared" si="73"/>
        <v>1698999.0292</v>
      </c>
      <c r="GV26" s="614">
        <f t="shared" si="74"/>
        <v>1587849.56</v>
      </c>
      <c r="GW26" s="537">
        <f t="shared" si="75"/>
        <v>0</v>
      </c>
      <c r="GX26" s="506">
        <f t="shared" si="143"/>
        <v>0</v>
      </c>
      <c r="GY26" s="681">
        <v>399303.49</v>
      </c>
      <c r="GZ26" s="542">
        <f t="shared" si="76"/>
        <v>427254.73430000001</v>
      </c>
      <c r="HA26" s="541">
        <v>1.07</v>
      </c>
      <c r="HB26" s="493"/>
      <c r="HC26" s="494">
        <f t="shared" si="77"/>
        <v>0</v>
      </c>
      <c r="HD26" s="681">
        <v>387419.84</v>
      </c>
      <c r="HE26" s="496">
        <f>HD26*HF26</f>
        <v>414539.22880000004</v>
      </c>
      <c r="HF26" s="541">
        <v>1.07</v>
      </c>
      <c r="HG26" s="495"/>
      <c r="HH26" s="494">
        <f t="shared" si="79"/>
        <v>0</v>
      </c>
      <c r="HI26" s="681">
        <v>428290.04</v>
      </c>
      <c r="HJ26" s="496">
        <f>HI26*HK26</f>
        <v>458270.34279999998</v>
      </c>
      <c r="HK26" s="541">
        <v>1.07</v>
      </c>
      <c r="HL26" s="493"/>
      <c r="HM26" s="494">
        <f t="shared" si="81"/>
        <v>0</v>
      </c>
      <c r="HN26" s="681">
        <v>376077</v>
      </c>
      <c r="HO26" s="496">
        <f>HN26*HP26</f>
        <v>402402.39</v>
      </c>
      <c r="HP26" s="541">
        <v>1.07</v>
      </c>
      <c r="HQ26" s="495"/>
      <c r="HR26" s="494">
        <f t="shared" si="83"/>
        <v>0</v>
      </c>
      <c r="HS26" s="681">
        <v>443814.73</v>
      </c>
      <c r="HT26" s="496">
        <f>HS26*HU26</f>
        <v>474881.7611</v>
      </c>
      <c r="HU26" s="541">
        <v>1.07</v>
      </c>
      <c r="HV26" s="493"/>
      <c r="HW26" s="494">
        <f t="shared" si="85"/>
        <v>0</v>
      </c>
      <c r="HX26" s="572">
        <f t="shared" si="86"/>
        <v>2177348.4570000004</v>
      </c>
      <c r="HY26" s="538">
        <f t="shared" si="144"/>
        <v>2034905.1</v>
      </c>
      <c r="HZ26" s="511">
        <f t="shared" si="87"/>
        <v>0</v>
      </c>
      <c r="IA26" s="504">
        <f t="shared" si="145"/>
        <v>0</v>
      </c>
      <c r="IB26" s="681">
        <v>391100</v>
      </c>
      <c r="IC26" s="496">
        <f t="shared" si="88"/>
        <v>418477</v>
      </c>
      <c r="ID26" s="541">
        <v>1.07</v>
      </c>
      <c r="IE26" s="493"/>
      <c r="IF26" s="494">
        <f t="shared" si="89"/>
        <v>0</v>
      </c>
      <c r="IG26" s="681">
        <v>411999</v>
      </c>
      <c r="IH26" s="496">
        <f t="shared" si="90"/>
        <v>440838.93000000005</v>
      </c>
      <c r="II26" s="541">
        <v>1.07</v>
      </c>
      <c r="IJ26" s="495"/>
      <c r="IK26" s="494">
        <f t="shared" si="91"/>
        <v>0</v>
      </c>
      <c r="IL26" s="679">
        <v>446633.92</v>
      </c>
      <c r="IM26" s="496">
        <f t="shared" si="92"/>
        <v>468965.61599999998</v>
      </c>
      <c r="IN26" s="541">
        <v>1.05</v>
      </c>
      <c r="IO26" s="493"/>
      <c r="IP26" s="494">
        <f t="shared" si="93"/>
        <v>0</v>
      </c>
      <c r="IQ26" s="679">
        <v>445446.5</v>
      </c>
      <c r="IR26" s="496">
        <f t="shared" si="94"/>
        <v>467718.82500000001</v>
      </c>
      <c r="IS26" s="541">
        <v>1.05</v>
      </c>
      <c r="IT26" s="495"/>
      <c r="IU26" s="494">
        <f t="shared" si="95"/>
        <v>0</v>
      </c>
      <c r="IV26" s="572">
        <f t="shared" si="96"/>
        <v>1796000.371</v>
      </c>
      <c r="IW26" s="538">
        <f t="shared" si="146"/>
        <v>1695179.42</v>
      </c>
      <c r="IX26" s="510">
        <f t="shared" si="97"/>
        <v>0</v>
      </c>
      <c r="IY26" s="506">
        <f t="shared" si="147"/>
        <v>0</v>
      </c>
      <c r="IZ26" s="679">
        <v>345522.04</v>
      </c>
      <c r="JA26" s="496">
        <f t="shared" ref="JA26:JA32" si="162">IZ26*JB26</f>
        <v>362798.14199999999</v>
      </c>
      <c r="JB26" s="541">
        <v>1.05</v>
      </c>
      <c r="JC26" s="493"/>
      <c r="JD26" s="494">
        <f t="shared" si="99"/>
        <v>0</v>
      </c>
      <c r="JE26" s="679">
        <v>431157.93</v>
      </c>
      <c r="JF26" s="496">
        <f t="shared" ref="JF26:JF32" si="163">JE26*JG26</f>
        <v>452715.82650000002</v>
      </c>
      <c r="JG26" s="541">
        <v>1.05</v>
      </c>
      <c r="JH26" s="493"/>
      <c r="JI26" s="494">
        <f t="shared" si="101"/>
        <v>0</v>
      </c>
      <c r="JJ26" s="679">
        <v>440039.23</v>
      </c>
      <c r="JK26" s="496">
        <f t="shared" ref="JK26:JK32" si="164">JJ26*JL26</f>
        <v>462041.19150000002</v>
      </c>
      <c r="JL26" s="541">
        <v>1.05</v>
      </c>
      <c r="JM26" s="493"/>
      <c r="JN26" s="494">
        <f t="shared" si="103"/>
        <v>0</v>
      </c>
      <c r="JO26" s="542">
        <v>453549.49</v>
      </c>
      <c r="JP26" s="496">
        <f t="shared" ref="JP26:JP32" si="165">JO26*JQ26</f>
        <v>476226.9645</v>
      </c>
      <c r="JQ26" s="541">
        <v>1.05</v>
      </c>
      <c r="JR26" s="495"/>
      <c r="JS26" s="494">
        <f t="shared" si="104"/>
        <v>0</v>
      </c>
      <c r="JT26" s="572">
        <f t="shared" si="105"/>
        <v>1753782.1244999999</v>
      </c>
      <c r="JU26" s="538">
        <f t="shared" si="148"/>
        <v>1670268.69</v>
      </c>
      <c r="JV26" s="511">
        <f t="shared" si="106"/>
        <v>0</v>
      </c>
      <c r="JW26" s="504">
        <f t="shared" si="149"/>
        <v>0</v>
      </c>
      <c r="JX26" s="543">
        <v>569312</v>
      </c>
      <c r="JY26" s="496">
        <f t="shared" ref="JY26:JY32" si="166">JX26*JZ26</f>
        <v>597777.6</v>
      </c>
      <c r="JZ26" s="541">
        <f>'Base%Sem'!EZ23</f>
        <v>1.05</v>
      </c>
      <c r="KA26" s="493"/>
      <c r="KB26" s="494">
        <f t="shared" si="108"/>
        <v>0</v>
      </c>
      <c r="KC26" s="542">
        <v>796891.85</v>
      </c>
      <c r="KD26" s="496">
        <f t="shared" ref="KD26:KD32" si="167">KC26*KE26</f>
        <v>836736.4425</v>
      </c>
      <c r="KE26" s="541">
        <f>'Base%Sem'!FA23</f>
        <v>1.05</v>
      </c>
      <c r="KF26" s="495"/>
      <c r="KG26" s="494">
        <f t="shared" si="110"/>
        <v>0</v>
      </c>
      <c r="KH26" s="542">
        <v>1062073.69</v>
      </c>
      <c r="KI26" s="496">
        <f t="shared" ref="KI26:KI32" si="168">KH26*KJ26</f>
        <v>1115177.3744999999</v>
      </c>
      <c r="KJ26" s="541">
        <f>'Base%Sem'!FB23</f>
        <v>1.05</v>
      </c>
      <c r="KK26" s="493"/>
      <c r="KL26" s="494">
        <f t="shared" si="112"/>
        <v>0</v>
      </c>
      <c r="KM26" s="542">
        <v>856415.78</v>
      </c>
      <c r="KN26" s="496">
        <f t="shared" ref="KN26:KN32" si="169">KM26*KO26</f>
        <v>899236.56900000002</v>
      </c>
      <c r="KO26" s="541">
        <f>'Base%Sem'!FC23</f>
        <v>1.05</v>
      </c>
      <c r="KP26" s="495"/>
      <c r="KQ26" s="494">
        <f t="shared" si="114"/>
        <v>0</v>
      </c>
      <c r="KR26" s="542">
        <f>'Tabla de Proyecciones'!ABI55</f>
        <v>272472.85672174947</v>
      </c>
      <c r="KS26" s="496">
        <f t="shared" ref="KS26:KS32" si="170">KR26*KT26</f>
        <v>286096.49955783697</v>
      </c>
      <c r="KT26" s="541">
        <f>'Base%Sem'!FD23</f>
        <v>1.05</v>
      </c>
      <c r="KU26" s="493"/>
      <c r="KV26" s="494">
        <f t="shared" si="115"/>
        <v>0</v>
      </c>
      <c r="KW26" s="572">
        <f t="shared" si="116"/>
        <v>3735024.4855578369</v>
      </c>
      <c r="KX26" s="538">
        <f t="shared" si="151"/>
        <v>3557166.1767217494</v>
      </c>
      <c r="KY26" s="510">
        <f t="shared" si="117"/>
        <v>0</v>
      </c>
      <c r="KZ26" s="560">
        <f t="shared" si="152"/>
        <v>0</v>
      </c>
      <c r="LA26" s="588">
        <f t="shared" si="159"/>
        <v>21606471.356721748</v>
      </c>
      <c r="LB26" s="588">
        <f t="shared" si="154"/>
        <v>22963275.029557835</v>
      </c>
      <c r="LC26" s="588">
        <f t="shared" si="155"/>
        <v>22963275.029557835</v>
      </c>
      <c r="LD26" s="586">
        <f t="shared" si="156"/>
        <v>1.0627961711301825</v>
      </c>
      <c r="LE26" s="584">
        <f t="shared" si="118"/>
        <v>21606471.356721748</v>
      </c>
      <c r="LF26" s="584">
        <f t="shared" si="118"/>
        <v>0</v>
      </c>
      <c r="LG26" s="585">
        <f t="shared" si="119"/>
        <v>-21606471.356721748</v>
      </c>
      <c r="LH26" s="615">
        <f t="shared" si="157"/>
        <v>0</v>
      </c>
      <c r="LJ26">
        <v>17360788.34093</v>
      </c>
    </row>
    <row r="27" spans="1:323" outlineLevel="1">
      <c r="A27" s="571"/>
      <c r="B27" s="533" t="s">
        <v>351</v>
      </c>
      <c r="C27" s="681">
        <v>113041.75</v>
      </c>
      <c r="D27" s="542">
        <f>C27*E27</f>
        <v>120954.6725</v>
      </c>
      <c r="E27" s="541">
        <f>'Base%Sem'!FJ24</f>
        <v>1.07</v>
      </c>
      <c r="F27" s="493"/>
      <c r="G27" s="494">
        <f t="shared" si="121"/>
        <v>0</v>
      </c>
      <c r="H27" s="681">
        <v>130774.15</v>
      </c>
      <c r="I27" s="496">
        <f t="shared" si="0"/>
        <v>139928.34049999999</v>
      </c>
      <c r="J27" s="541">
        <f>'Base%Sem'!FJ24</f>
        <v>1.07</v>
      </c>
      <c r="K27" s="495"/>
      <c r="L27" s="494">
        <f t="shared" si="1"/>
        <v>0</v>
      </c>
      <c r="M27" s="594">
        <v>133024.98000000001</v>
      </c>
      <c r="N27" s="496">
        <f>M27*O27</f>
        <v>142336.72860000003</v>
      </c>
      <c r="O27" s="541">
        <f>'Base%Sem'!FJ24</f>
        <v>1.07</v>
      </c>
      <c r="P27" s="493"/>
      <c r="Q27" s="494">
        <f t="shared" si="3"/>
        <v>0</v>
      </c>
      <c r="R27" s="594">
        <v>135991.16</v>
      </c>
      <c r="S27" s="496">
        <f>R27*T27</f>
        <v>145510.54120000001</v>
      </c>
      <c r="T27" s="541">
        <f>'Base%Sem'!FJ24</f>
        <v>1.07</v>
      </c>
      <c r="U27" s="493"/>
      <c r="V27" s="494">
        <f t="shared" si="4"/>
        <v>0</v>
      </c>
      <c r="W27" s="542">
        <f t="shared" si="123"/>
        <v>548730.28280000004</v>
      </c>
      <c r="X27" s="542">
        <f t="shared" si="124"/>
        <v>512832.04000000004</v>
      </c>
      <c r="Y27" s="552">
        <f t="shared" si="125"/>
        <v>0</v>
      </c>
      <c r="Z27" s="500">
        <f t="shared" si="126"/>
        <v>0</v>
      </c>
      <c r="AA27" s="681">
        <v>141904.17000000001</v>
      </c>
      <c r="AB27" s="496">
        <f>AA27*AC27</f>
        <v>151837.46190000002</v>
      </c>
      <c r="AC27" s="541">
        <f>'Base%Sem'!FJ24</f>
        <v>1.07</v>
      </c>
      <c r="AD27" s="493"/>
      <c r="AE27" s="494">
        <f t="shared" si="127"/>
        <v>0</v>
      </c>
      <c r="AF27" s="681">
        <v>162135.82</v>
      </c>
      <c r="AG27" s="496">
        <f t="shared" si="6"/>
        <v>173485.32740000001</v>
      </c>
      <c r="AH27" s="541">
        <f>'Base%Sem'!FJ24</f>
        <v>1.07</v>
      </c>
      <c r="AI27" s="493"/>
      <c r="AJ27" s="494">
        <f t="shared" si="7"/>
        <v>0</v>
      </c>
      <c r="AK27" s="681">
        <v>122819.79</v>
      </c>
      <c r="AL27" s="496">
        <f>AK27*AM27</f>
        <v>131417.1753</v>
      </c>
      <c r="AM27" s="541">
        <f>'Base%Sem'!FJ24</f>
        <v>1.07</v>
      </c>
      <c r="AN27" s="493"/>
      <c r="AO27" s="494">
        <f t="shared" si="9"/>
        <v>0</v>
      </c>
      <c r="AP27" s="681">
        <v>123286.22</v>
      </c>
      <c r="AQ27" s="496">
        <f>AP27*AR27</f>
        <v>131916.25539999999</v>
      </c>
      <c r="AR27" s="541">
        <f>'Base%Sem'!FJ24</f>
        <v>1.07</v>
      </c>
      <c r="AS27" s="495"/>
      <c r="AT27" s="494">
        <f t="shared" si="11"/>
        <v>0</v>
      </c>
      <c r="AU27" s="496">
        <f t="shared" si="12"/>
        <v>588656.22000000009</v>
      </c>
      <c r="AV27" s="550">
        <f t="shared" si="13"/>
        <v>550146</v>
      </c>
      <c r="AW27" s="617">
        <f t="shared" si="128"/>
        <v>0</v>
      </c>
      <c r="AX27" s="513">
        <f t="shared" si="129"/>
        <v>0</v>
      </c>
      <c r="AY27" s="681">
        <v>112257.68</v>
      </c>
      <c r="AZ27" s="496">
        <f>AY27*BA27</f>
        <v>119554.42919999998</v>
      </c>
      <c r="BA27" s="541">
        <f>'Base%Sem'!DM24</f>
        <v>1.0649999999999999</v>
      </c>
      <c r="BB27" s="493"/>
      <c r="BC27" s="494">
        <f t="shared" si="15"/>
        <v>0</v>
      </c>
      <c r="BD27" s="681">
        <v>130319.89</v>
      </c>
      <c r="BE27" s="496">
        <f>BD27*BF27</f>
        <v>138790.68284999998</v>
      </c>
      <c r="BF27" s="541">
        <f>'Base%Sem'!DN24</f>
        <v>1.0649999999999999</v>
      </c>
      <c r="BG27" s="495"/>
      <c r="BH27" s="494">
        <f t="shared" si="17"/>
        <v>0</v>
      </c>
      <c r="BI27" s="681">
        <v>148312.32000000001</v>
      </c>
      <c r="BJ27" s="496">
        <f>BI27*BK27</f>
        <v>157952.6208</v>
      </c>
      <c r="BK27" s="541">
        <f>'Base%Sem'!DO24</f>
        <v>1.0649999999999999</v>
      </c>
      <c r="BL27" s="493"/>
      <c r="BM27" s="494">
        <f t="shared" si="19"/>
        <v>0</v>
      </c>
      <c r="BN27" s="681">
        <v>133447.41</v>
      </c>
      <c r="BO27" s="496">
        <f>BN27*BP27</f>
        <v>142121.49165000001</v>
      </c>
      <c r="BP27" s="541">
        <f>'Base%Sem'!DP24</f>
        <v>1.0649999999999999</v>
      </c>
      <c r="BQ27" s="606"/>
      <c r="BR27" s="494">
        <f t="shared" si="21"/>
        <v>0</v>
      </c>
      <c r="BS27" s="681">
        <v>167810.51</v>
      </c>
      <c r="BT27" s="496">
        <f>BS27*BU27</f>
        <v>178718.19315000001</v>
      </c>
      <c r="BU27" s="541">
        <f>'Base%Sem'!DQ24</f>
        <v>1.0649999999999999</v>
      </c>
      <c r="BV27" s="493"/>
      <c r="BW27" s="494">
        <f t="shared" si="23"/>
        <v>0</v>
      </c>
      <c r="BX27" s="572">
        <f t="shared" si="130"/>
        <v>737137.41764999996</v>
      </c>
      <c r="BY27" s="538">
        <f t="shared" si="131"/>
        <v>692147.81</v>
      </c>
      <c r="BZ27" s="511">
        <f t="shared" si="24"/>
        <v>0</v>
      </c>
      <c r="CA27" s="504">
        <f t="shared" si="132"/>
        <v>0</v>
      </c>
      <c r="CB27" s="681">
        <v>136510.69</v>
      </c>
      <c r="CC27" s="496">
        <f>CB27*CD27</f>
        <v>145383.88485</v>
      </c>
      <c r="CD27" s="541">
        <f>'Base%Sem'!DR24</f>
        <v>1.0649999999999999</v>
      </c>
      <c r="CE27" s="493"/>
      <c r="CF27" s="494">
        <f t="shared" si="26"/>
        <v>0</v>
      </c>
      <c r="CG27" s="681">
        <v>130307.04</v>
      </c>
      <c r="CH27" s="496">
        <f t="shared" ref="CH27:CH32" si="171">CG27*CI27</f>
        <v>138776.99759999997</v>
      </c>
      <c r="CI27" s="541">
        <f>'Base%Sem'!DS24</f>
        <v>1.0649999999999999</v>
      </c>
      <c r="CJ27" s="493"/>
      <c r="CK27" s="494">
        <f t="shared" si="28"/>
        <v>0</v>
      </c>
      <c r="CL27" s="681">
        <v>124951.58</v>
      </c>
      <c r="CM27" s="496">
        <f t="shared" si="29"/>
        <v>133073.4327</v>
      </c>
      <c r="CN27" s="541">
        <f>'Base%Sem'!DT24</f>
        <v>1.0649999999999999</v>
      </c>
      <c r="CO27" s="493"/>
      <c r="CP27" s="494">
        <f t="shared" si="30"/>
        <v>0</v>
      </c>
      <c r="CQ27" s="681">
        <v>159872.46</v>
      </c>
      <c r="CR27" s="496">
        <f t="shared" si="31"/>
        <v>170264.16989999998</v>
      </c>
      <c r="CS27" s="541">
        <f>'Base%Sem'!DU24</f>
        <v>1.0649999999999999</v>
      </c>
      <c r="CT27" s="495"/>
      <c r="CU27" s="494">
        <f t="shared" si="32"/>
        <v>0</v>
      </c>
      <c r="CV27" s="572">
        <f t="shared" si="33"/>
        <v>551641.77</v>
      </c>
      <c r="CW27" s="572">
        <f t="shared" si="33"/>
        <v>587498.48505000002</v>
      </c>
      <c r="CX27" s="548">
        <f t="shared" si="133"/>
        <v>551641.77</v>
      </c>
      <c r="CY27" s="547">
        <f t="shared" si="134"/>
        <v>0</v>
      </c>
      <c r="CZ27" s="506">
        <f t="shared" si="135"/>
        <v>0</v>
      </c>
      <c r="DA27" s="681">
        <f>221031.5-5600</f>
        <v>215431.5</v>
      </c>
      <c r="DB27" s="496">
        <f>DA27*DC27</f>
        <v>229434.54749999999</v>
      </c>
      <c r="DC27" s="541">
        <f>'Base%Sem'!DV24</f>
        <v>1.0649999999999999</v>
      </c>
      <c r="DD27" s="493"/>
      <c r="DE27" s="494">
        <f t="shared" si="35"/>
        <v>0</v>
      </c>
      <c r="DF27" s="681">
        <v>174598.41</v>
      </c>
      <c r="DG27" s="496">
        <f>DF27*DH27</f>
        <v>185947.30664999998</v>
      </c>
      <c r="DH27" s="541">
        <f>'Base%Sem'!DW24</f>
        <v>1.0649999999999999</v>
      </c>
      <c r="DI27" s="493"/>
      <c r="DJ27" s="494">
        <f t="shared" si="37"/>
        <v>0</v>
      </c>
      <c r="DK27" s="681">
        <v>146383.12</v>
      </c>
      <c r="DL27" s="496">
        <f>DK27*DM27</f>
        <v>155898.02279999998</v>
      </c>
      <c r="DM27" s="541">
        <f>'Base%Sem'!DX24</f>
        <v>1.0649999999999999</v>
      </c>
      <c r="DN27" s="493"/>
      <c r="DO27" s="494">
        <f t="shared" si="39"/>
        <v>0</v>
      </c>
      <c r="DP27" s="681">
        <v>136655.16</v>
      </c>
      <c r="DQ27" s="496">
        <f>DP27*DR27</f>
        <v>145537.74539999999</v>
      </c>
      <c r="DR27" s="541">
        <f>'Base%Sem'!DY24</f>
        <v>1.0649999999999999</v>
      </c>
      <c r="DS27" s="495"/>
      <c r="DT27" s="494">
        <f t="shared" si="41"/>
        <v>0</v>
      </c>
      <c r="DU27" s="572">
        <f t="shared" si="42"/>
        <v>716817.62234999985</v>
      </c>
      <c r="DV27" s="548">
        <f t="shared" si="43"/>
        <v>673068.19000000006</v>
      </c>
      <c r="DW27" s="547">
        <f t="shared" si="136"/>
        <v>0</v>
      </c>
      <c r="DX27" s="506">
        <f t="shared" si="137"/>
        <v>0</v>
      </c>
      <c r="DY27" s="681">
        <v>158325.24</v>
      </c>
      <c r="DZ27" s="496">
        <f>DY27*EA27</f>
        <v>168616.38059999997</v>
      </c>
      <c r="EA27" s="541">
        <f>'Base%Sem'!DZ24</f>
        <v>1.0649999999999999</v>
      </c>
      <c r="EB27" s="540"/>
      <c r="EC27" s="494">
        <f t="shared" si="45"/>
        <v>0</v>
      </c>
      <c r="ED27" s="681">
        <v>144577.29</v>
      </c>
      <c r="EE27" s="496">
        <f>ED27*EF27</f>
        <v>153974.81385000001</v>
      </c>
      <c r="EF27" s="541">
        <f>'Base%Sem'!EA24</f>
        <v>1.0649999999999999</v>
      </c>
      <c r="EG27" s="493"/>
      <c r="EH27" s="494">
        <f t="shared" si="47"/>
        <v>0</v>
      </c>
      <c r="EI27" s="681">
        <v>153479.48000000001</v>
      </c>
      <c r="EJ27" s="496">
        <f>EI27*EK27</f>
        <v>163455.64620000002</v>
      </c>
      <c r="EK27" s="541">
        <f>'Base%Sem'!EB24</f>
        <v>1.0649999999999999</v>
      </c>
      <c r="EL27" s="493"/>
      <c r="EM27" s="494">
        <f t="shared" si="49"/>
        <v>0</v>
      </c>
      <c r="EN27" s="681">
        <v>193008.79</v>
      </c>
      <c r="EO27" s="496">
        <f>EN27*EP27</f>
        <v>205554.36134999999</v>
      </c>
      <c r="EP27" s="541">
        <f>'Base%Sem'!EC24</f>
        <v>1.0649999999999999</v>
      </c>
      <c r="EQ27" s="495"/>
      <c r="ER27" s="494">
        <f t="shared" si="51"/>
        <v>0</v>
      </c>
      <c r="ES27" s="681">
        <v>237411.62</v>
      </c>
      <c r="ET27" s="496">
        <f>ES27*EU27</f>
        <v>252843.37529999999</v>
      </c>
      <c r="EU27" s="541">
        <f>'Base%Sem'!ED24</f>
        <v>1.0649999999999999</v>
      </c>
      <c r="EV27" s="493"/>
      <c r="EW27" s="494">
        <f t="shared" si="53"/>
        <v>0</v>
      </c>
      <c r="EX27" s="572">
        <f t="shared" si="54"/>
        <v>886802.42</v>
      </c>
      <c r="EY27" s="572">
        <f t="shared" si="54"/>
        <v>944444.5773</v>
      </c>
      <c r="EZ27" s="538">
        <f t="shared" si="138"/>
        <v>886802.42</v>
      </c>
      <c r="FA27" s="537">
        <f t="shared" si="139"/>
        <v>0</v>
      </c>
      <c r="FB27" s="506">
        <f t="shared" si="140"/>
        <v>0</v>
      </c>
      <c r="FC27" s="681">
        <v>192783.74</v>
      </c>
      <c r="FD27" s="496">
        <f>FC27*FE27</f>
        <v>206278.6018</v>
      </c>
      <c r="FE27" s="541">
        <v>1.07</v>
      </c>
      <c r="FF27" s="493"/>
      <c r="FG27" s="494">
        <f t="shared" si="56"/>
        <v>0</v>
      </c>
      <c r="FH27" s="681">
        <v>220797.29</v>
      </c>
      <c r="FI27" s="496">
        <f>FH27*FJ27</f>
        <v>236253.10030000002</v>
      </c>
      <c r="FJ27" s="541">
        <v>1.07</v>
      </c>
      <c r="FK27" s="493"/>
      <c r="FL27" s="494">
        <f t="shared" si="58"/>
        <v>0</v>
      </c>
      <c r="FM27" s="681">
        <v>183230.9</v>
      </c>
      <c r="FN27" s="496">
        <f>FM27*FO27</f>
        <v>196057.06299999999</v>
      </c>
      <c r="FO27" s="541">
        <v>1.07</v>
      </c>
      <c r="FP27" s="493"/>
      <c r="FQ27" s="494">
        <f t="shared" si="60"/>
        <v>0</v>
      </c>
      <c r="FR27" s="681">
        <v>187682.3</v>
      </c>
      <c r="FS27" s="496">
        <f>FR27*FT27</f>
        <v>200820.06099999999</v>
      </c>
      <c r="FT27" s="541">
        <v>1.07</v>
      </c>
      <c r="FU27" s="495"/>
      <c r="FV27" s="494">
        <f t="shared" si="62"/>
        <v>0</v>
      </c>
      <c r="FW27" s="572">
        <f t="shared" si="63"/>
        <v>839408.82609999995</v>
      </c>
      <c r="FX27" s="614">
        <f t="shared" si="64"/>
        <v>784494.23</v>
      </c>
      <c r="FY27" s="544">
        <f t="shared" si="141"/>
        <v>0</v>
      </c>
      <c r="FZ27" s="504">
        <f t="shared" si="142"/>
        <v>0</v>
      </c>
      <c r="GA27" s="681">
        <v>153869.56</v>
      </c>
      <c r="GB27" s="496">
        <f t="shared" ref="GB27:GB32" si="172">GA27*GC27</f>
        <v>164640.42920000001</v>
      </c>
      <c r="GC27" s="541">
        <v>1.07</v>
      </c>
      <c r="GD27" s="493"/>
      <c r="GE27" s="494">
        <f t="shared" si="66"/>
        <v>0</v>
      </c>
      <c r="GF27" s="681">
        <v>148322.26</v>
      </c>
      <c r="GG27" s="496">
        <f t="shared" ref="GG27:GG32" si="173">GF27*GH27</f>
        <v>158704.81820000001</v>
      </c>
      <c r="GH27" s="541">
        <v>1.07</v>
      </c>
      <c r="GI27" s="495"/>
      <c r="GJ27" s="494">
        <f t="shared" si="68"/>
        <v>0</v>
      </c>
      <c r="GK27" s="681">
        <v>149840.32999999999</v>
      </c>
      <c r="GL27" s="496">
        <f t="shared" ref="GL27:GL32" si="174">GK27*GM27</f>
        <v>160329.1531</v>
      </c>
      <c r="GM27" s="541">
        <v>1.07</v>
      </c>
      <c r="GN27" s="493"/>
      <c r="GO27" s="494">
        <f t="shared" si="70"/>
        <v>0</v>
      </c>
      <c r="GP27" s="681">
        <v>132767.14000000001</v>
      </c>
      <c r="GQ27" s="496">
        <f>GP27*GR27</f>
        <v>142060.83980000002</v>
      </c>
      <c r="GR27" s="541">
        <v>1.07</v>
      </c>
      <c r="GS27" s="495"/>
      <c r="GT27" s="494">
        <f t="shared" si="72"/>
        <v>0</v>
      </c>
      <c r="GU27" s="572">
        <f t="shared" si="73"/>
        <v>625735.24030000006</v>
      </c>
      <c r="GV27" s="614">
        <f t="shared" si="74"/>
        <v>584799.29</v>
      </c>
      <c r="GW27" s="537">
        <f t="shared" si="75"/>
        <v>0</v>
      </c>
      <c r="GX27" s="506">
        <f t="shared" si="143"/>
        <v>0</v>
      </c>
      <c r="GY27" s="681">
        <v>134799.28</v>
      </c>
      <c r="GZ27" s="542">
        <f t="shared" si="76"/>
        <v>144235.22960000002</v>
      </c>
      <c r="HA27" s="541">
        <v>1.07</v>
      </c>
      <c r="HB27" s="493"/>
      <c r="HC27" s="494">
        <f t="shared" si="77"/>
        <v>0</v>
      </c>
      <c r="HD27" s="681">
        <v>160468.42000000001</v>
      </c>
      <c r="HE27" s="496">
        <f t="shared" ref="HE27:HE32" si="175">HD27*HF27</f>
        <v>171701.20940000002</v>
      </c>
      <c r="HF27" s="541">
        <v>1.07</v>
      </c>
      <c r="HG27" s="495"/>
      <c r="HH27" s="494">
        <f t="shared" si="79"/>
        <v>0</v>
      </c>
      <c r="HI27" s="681">
        <v>144889.03</v>
      </c>
      <c r="HJ27" s="496">
        <f t="shared" ref="HJ27:HJ32" si="176">HI27*HK27</f>
        <v>155031.26210000002</v>
      </c>
      <c r="HK27" s="541">
        <v>1.07</v>
      </c>
      <c r="HL27" s="493"/>
      <c r="HM27" s="494">
        <f t="shared" si="81"/>
        <v>0</v>
      </c>
      <c r="HN27" s="681">
        <v>111267</v>
      </c>
      <c r="HO27" s="496">
        <f t="shared" ref="HO27:HO32" si="177">HN27*HP27</f>
        <v>119055.69</v>
      </c>
      <c r="HP27" s="541">
        <v>1.07</v>
      </c>
      <c r="HQ27" s="495"/>
      <c r="HR27" s="494">
        <f t="shared" si="83"/>
        <v>0</v>
      </c>
      <c r="HS27" s="681">
        <v>134467.25</v>
      </c>
      <c r="HT27" s="496">
        <f t="shared" ref="HT27:HT32" si="178">HS27*HU27</f>
        <v>143879.95750000002</v>
      </c>
      <c r="HU27" s="541">
        <v>1.07</v>
      </c>
      <c r="HV27" s="493"/>
      <c r="HW27" s="494">
        <f t="shared" si="85"/>
        <v>0</v>
      </c>
      <c r="HX27" s="572">
        <f t="shared" si="86"/>
        <v>733903.34860000014</v>
      </c>
      <c r="HY27" s="538">
        <f t="shared" si="144"/>
        <v>685890.98</v>
      </c>
      <c r="HZ27" s="511">
        <f t="shared" si="87"/>
        <v>0</v>
      </c>
      <c r="IA27" s="504">
        <f t="shared" si="145"/>
        <v>0</v>
      </c>
      <c r="IB27" s="681">
        <v>140908</v>
      </c>
      <c r="IC27" s="496">
        <f>IB27*ID27</f>
        <v>150771.56</v>
      </c>
      <c r="ID27" s="541">
        <v>1.07</v>
      </c>
      <c r="IE27" s="493"/>
      <c r="IF27" s="494">
        <f t="shared" si="89"/>
        <v>0</v>
      </c>
      <c r="IG27" s="681">
        <v>154532</v>
      </c>
      <c r="IH27" s="496">
        <f>IG27*II27</f>
        <v>165349.24000000002</v>
      </c>
      <c r="II27" s="541">
        <v>1.07</v>
      </c>
      <c r="IJ27" s="495"/>
      <c r="IK27" s="494">
        <f t="shared" si="91"/>
        <v>0</v>
      </c>
      <c r="IL27" s="679">
        <v>174600.24</v>
      </c>
      <c r="IM27" s="496">
        <f t="shared" si="92"/>
        <v>183330.25200000001</v>
      </c>
      <c r="IN27" s="541">
        <v>1.05</v>
      </c>
      <c r="IO27" s="493"/>
      <c r="IP27" s="494">
        <f t="shared" si="93"/>
        <v>0</v>
      </c>
      <c r="IQ27" s="679">
        <v>163557.32</v>
      </c>
      <c r="IR27" s="496">
        <f>IQ27*IS27</f>
        <v>171735.18600000002</v>
      </c>
      <c r="IS27" s="541">
        <v>1.05</v>
      </c>
      <c r="IT27" s="495"/>
      <c r="IU27" s="494">
        <f t="shared" si="95"/>
        <v>0</v>
      </c>
      <c r="IV27" s="572">
        <f t="shared" si="96"/>
        <v>671186.23800000013</v>
      </c>
      <c r="IW27" s="538">
        <f t="shared" si="146"/>
        <v>633597.56000000006</v>
      </c>
      <c r="IX27" s="510">
        <f t="shared" si="97"/>
        <v>0</v>
      </c>
      <c r="IY27" s="506">
        <f t="shared" si="147"/>
        <v>0</v>
      </c>
      <c r="IZ27" s="679">
        <v>126785.06</v>
      </c>
      <c r="JA27" s="496">
        <f t="shared" si="162"/>
        <v>133124.31299999999</v>
      </c>
      <c r="JB27" s="541">
        <v>1.05</v>
      </c>
      <c r="JC27" s="493"/>
      <c r="JD27" s="494">
        <f t="shared" si="99"/>
        <v>0</v>
      </c>
      <c r="JE27" s="679">
        <v>151568.9</v>
      </c>
      <c r="JF27" s="496">
        <f t="shared" si="163"/>
        <v>159147.345</v>
      </c>
      <c r="JG27" s="541">
        <v>1.05</v>
      </c>
      <c r="JH27" s="493"/>
      <c r="JI27" s="494">
        <f t="shared" si="101"/>
        <v>0</v>
      </c>
      <c r="JJ27" s="679">
        <v>171434.66</v>
      </c>
      <c r="JK27" s="496">
        <f t="shared" si="164"/>
        <v>180006.39300000001</v>
      </c>
      <c r="JL27" s="541">
        <v>1.05</v>
      </c>
      <c r="JM27" s="493"/>
      <c r="JN27" s="494">
        <f t="shared" si="103"/>
        <v>0</v>
      </c>
      <c r="JO27" s="542">
        <v>139979.97</v>
      </c>
      <c r="JP27" s="496">
        <f t="shared" si="165"/>
        <v>146978.96850000002</v>
      </c>
      <c r="JQ27" s="541">
        <v>1.05</v>
      </c>
      <c r="JR27" s="495"/>
      <c r="JS27" s="494">
        <f t="shared" si="104"/>
        <v>0</v>
      </c>
      <c r="JT27" s="572">
        <f t="shared" si="105"/>
        <v>619257.01949999994</v>
      </c>
      <c r="JU27" s="538">
        <f t="shared" si="148"/>
        <v>589768.59000000008</v>
      </c>
      <c r="JV27" s="511">
        <f t="shared" si="106"/>
        <v>0</v>
      </c>
      <c r="JW27" s="504">
        <f t="shared" si="149"/>
        <v>0</v>
      </c>
      <c r="JX27" s="543">
        <v>205919</v>
      </c>
      <c r="JY27" s="496">
        <f t="shared" si="166"/>
        <v>216214.95</v>
      </c>
      <c r="JZ27" s="541">
        <f>'Base%Sem'!EZ24</f>
        <v>1.05</v>
      </c>
      <c r="KA27" s="493"/>
      <c r="KB27" s="494">
        <f t="shared" si="108"/>
        <v>0</v>
      </c>
      <c r="KC27" s="542">
        <v>276509.17</v>
      </c>
      <c r="KD27" s="496">
        <f t="shared" si="167"/>
        <v>290334.62849999999</v>
      </c>
      <c r="KE27" s="541">
        <f>'Base%Sem'!FA24</f>
        <v>1.05</v>
      </c>
      <c r="KF27" s="495"/>
      <c r="KG27" s="494">
        <f t="shared" si="110"/>
        <v>0</v>
      </c>
      <c r="KH27" s="542">
        <v>420715.95</v>
      </c>
      <c r="KI27" s="496">
        <f t="shared" si="168"/>
        <v>441751.74750000006</v>
      </c>
      <c r="KJ27" s="541">
        <f>'Base%Sem'!FB24</f>
        <v>1.05</v>
      </c>
      <c r="KK27" s="493"/>
      <c r="KL27" s="494">
        <f t="shared" si="112"/>
        <v>0</v>
      </c>
      <c r="KM27" s="542">
        <v>359803.81</v>
      </c>
      <c r="KN27" s="496">
        <f t="shared" si="169"/>
        <v>377794.00050000002</v>
      </c>
      <c r="KO27" s="541">
        <f>'Base%Sem'!FC24</f>
        <v>1.05</v>
      </c>
      <c r="KP27" s="495"/>
      <c r="KQ27" s="494">
        <f t="shared" si="114"/>
        <v>0</v>
      </c>
      <c r="KR27" s="542">
        <f>'Tabla de Proyecciones'!ABI56</f>
        <v>173865.54232507938</v>
      </c>
      <c r="KS27" s="496">
        <f>KR27*KT27</f>
        <v>182558.81944133335</v>
      </c>
      <c r="KT27" s="541">
        <f>'Base%Sem'!FD24</f>
        <v>1.05</v>
      </c>
      <c r="KU27" s="493"/>
      <c r="KV27" s="494">
        <f t="shared" si="115"/>
        <v>0</v>
      </c>
      <c r="KW27" s="572">
        <f t="shared" si="116"/>
        <v>1508654.1459413334</v>
      </c>
      <c r="KX27" s="538">
        <f t="shared" si="151"/>
        <v>1436813.4723250794</v>
      </c>
      <c r="KY27" s="510">
        <f t="shared" si="117"/>
        <v>0</v>
      </c>
      <c r="KZ27" s="560">
        <f t="shared" si="152"/>
        <v>0</v>
      </c>
      <c r="LA27" s="588">
        <f>X27+AV27+BY27+CX27+DV27+EZ27+FX27+GV27+HY27+IW27+JU27+KX27</f>
        <v>8582002.35232508</v>
      </c>
      <c r="LB27" s="588">
        <f t="shared" si="154"/>
        <v>9121429.4235913344</v>
      </c>
      <c r="LC27" s="588">
        <f t="shared" si="155"/>
        <v>9121429.4235913344</v>
      </c>
      <c r="LD27" s="586">
        <f t="shared" si="156"/>
        <v>1.0628556191341652</v>
      </c>
      <c r="LE27" s="584">
        <f t="shared" si="118"/>
        <v>8582002.35232508</v>
      </c>
      <c r="LF27" s="584">
        <f t="shared" si="118"/>
        <v>0</v>
      </c>
      <c r="LG27" s="585">
        <f t="shared" si="119"/>
        <v>-8582002.35232508</v>
      </c>
      <c r="LH27" s="615">
        <f t="shared" si="157"/>
        <v>0</v>
      </c>
      <c r="LJ27">
        <v>8219916.2448700005</v>
      </c>
    </row>
    <row r="28" spans="1:323" ht="18.75" customHeight="1" outlineLevel="1">
      <c r="A28" s="571"/>
      <c r="B28" s="533" t="s">
        <v>228</v>
      </c>
      <c r="C28" s="681">
        <v>254024.27</v>
      </c>
      <c r="D28" s="542">
        <f t="shared" si="120"/>
        <v>271805.96889999998</v>
      </c>
      <c r="E28" s="541">
        <f>'Base%Sem'!FJ25</f>
        <v>1.07</v>
      </c>
      <c r="F28" s="493"/>
      <c r="G28" s="494">
        <f t="shared" si="121"/>
        <v>0</v>
      </c>
      <c r="H28" s="681">
        <v>277200.74</v>
      </c>
      <c r="I28" s="496">
        <f t="shared" si="0"/>
        <v>296604.79180000001</v>
      </c>
      <c r="J28" s="541">
        <f>'Base%Sem'!FJ25</f>
        <v>1.07</v>
      </c>
      <c r="K28" s="495"/>
      <c r="L28" s="494">
        <f t="shared" si="1"/>
        <v>0</v>
      </c>
      <c r="M28" s="594">
        <v>240065.41</v>
      </c>
      <c r="N28" s="496">
        <f t="shared" si="2"/>
        <v>256869.98870000002</v>
      </c>
      <c r="O28" s="541">
        <f>'Base%Sem'!FJ25</f>
        <v>1.07</v>
      </c>
      <c r="P28" s="493"/>
      <c r="Q28" s="494">
        <f t="shared" si="3"/>
        <v>0</v>
      </c>
      <c r="R28" s="594">
        <v>245214.48</v>
      </c>
      <c r="S28" s="496">
        <f t="shared" ref="S28:S32" si="179">R28*T28</f>
        <v>262379.49360000005</v>
      </c>
      <c r="T28" s="541">
        <f>'Base%Sem'!FJ25</f>
        <v>1.07</v>
      </c>
      <c r="U28" s="493"/>
      <c r="V28" s="494">
        <f t="shared" si="4"/>
        <v>0</v>
      </c>
      <c r="W28" s="542">
        <f t="shared" si="123"/>
        <v>1087660.243</v>
      </c>
      <c r="X28" s="542">
        <f t="shared" si="124"/>
        <v>1016504.9</v>
      </c>
      <c r="Y28" s="552">
        <f t="shared" si="125"/>
        <v>0</v>
      </c>
      <c r="Z28" s="500">
        <f t="shared" si="126"/>
        <v>0</v>
      </c>
      <c r="AA28" s="681">
        <v>276174.90999999997</v>
      </c>
      <c r="AB28" s="496">
        <f t="shared" ref="AB28:AB32" si="180">AA28*AC28</f>
        <v>295507.15369999997</v>
      </c>
      <c r="AC28" s="541">
        <f>'Base%Sem'!FJ25</f>
        <v>1.07</v>
      </c>
      <c r="AD28" s="493"/>
      <c r="AE28" s="494">
        <f t="shared" si="127"/>
        <v>0</v>
      </c>
      <c r="AF28" s="681">
        <v>309504.09999999998</v>
      </c>
      <c r="AG28" s="496">
        <f t="shared" si="6"/>
        <v>331169.38699999999</v>
      </c>
      <c r="AH28" s="541">
        <f>'Base%Sem'!FJ25</f>
        <v>1.07</v>
      </c>
      <c r="AI28" s="493"/>
      <c r="AJ28" s="494">
        <f t="shared" si="7"/>
        <v>0</v>
      </c>
      <c r="AK28" s="681">
        <v>232492.47</v>
      </c>
      <c r="AL28" s="496">
        <f t="shared" ref="AL28:AL32" si="181">AK28*AM28</f>
        <v>248766.94290000002</v>
      </c>
      <c r="AM28" s="541">
        <f>'Base%Sem'!FJ25</f>
        <v>1.07</v>
      </c>
      <c r="AN28" s="493"/>
      <c r="AO28" s="494">
        <f t="shared" si="9"/>
        <v>0</v>
      </c>
      <c r="AP28" s="681">
        <v>235561.77</v>
      </c>
      <c r="AQ28" s="496">
        <f t="shared" ref="AQ28:AQ32" si="182">AP28*AR28</f>
        <v>252051.09390000001</v>
      </c>
      <c r="AR28" s="541">
        <f>'Base%Sem'!FJ25</f>
        <v>1.07</v>
      </c>
      <c r="AS28" s="495"/>
      <c r="AT28" s="494">
        <f t="shared" si="11"/>
        <v>0</v>
      </c>
      <c r="AU28" s="496">
        <f t="shared" si="12"/>
        <v>1127494.5775000001</v>
      </c>
      <c r="AV28" s="550">
        <f t="shared" si="13"/>
        <v>1053733.25</v>
      </c>
      <c r="AW28" s="617">
        <f t="shared" si="128"/>
        <v>0</v>
      </c>
      <c r="AX28" s="513">
        <f t="shared" si="129"/>
        <v>0</v>
      </c>
      <c r="AY28" s="681">
        <v>253444.26</v>
      </c>
      <c r="AZ28" s="496">
        <f t="shared" ref="AZ28:AZ32" si="183">AY28*BA28</f>
        <v>269918.13689999998</v>
      </c>
      <c r="BA28" s="541">
        <f>'Base%Sem'!DM25</f>
        <v>1.0649999999999999</v>
      </c>
      <c r="BB28" s="493"/>
      <c r="BC28" s="494">
        <f t="shared" si="15"/>
        <v>0</v>
      </c>
      <c r="BD28" s="681">
        <v>308852.18</v>
      </c>
      <c r="BE28" s="496">
        <f t="shared" ref="BE28:BE32" si="184">BD28*BF28</f>
        <v>328927.57169999997</v>
      </c>
      <c r="BF28" s="541">
        <f>'Base%Sem'!DN25</f>
        <v>1.0649999999999999</v>
      </c>
      <c r="BG28" s="495"/>
      <c r="BH28" s="494">
        <f t="shared" si="17"/>
        <v>0</v>
      </c>
      <c r="BI28" s="681">
        <v>285052.82</v>
      </c>
      <c r="BJ28" s="496">
        <f t="shared" ref="BJ28:BJ32" si="185">BI28*BK28</f>
        <v>303581.25329999998</v>
      </c>
      <c r="BK28" s="541">
        <f>'Base%Sem'!DO25</f>
        <v>1.0649999999999999</v>
      </c>
      <c r="BL28" s="493"/>
      <c r="BM28" s="494">
        <f t="shared" si="19"/>
        <v>0</v>
      </c>
      <c r="BN28" s="681">
        <v>308084.95</v>
      </c>
      <c r="BO28" s="496">
        <f t="shared" ref="BO28:BO32" si="186">BN28*BP28</f>
        <v>328110.47174999997</v>
      </c>
      <c r="BP28" s="541">
        <f>'Base%Sem'!DP25</f>
        <v>1.0649999999999999</v>
      </c>
      <c r="BQ28" s="606"/>
      <c r="BR28" s="494">
        <f t="shared" si="21"/>
        <v>0</v>
      </c>
      <c r="BS28" s="681">
        <v>294216.71999999997</v>
      </c>
      <c r="BT28" s="496">
        <f t="shared" ref="BT28:BT32" si="187">BS28*BU28</f>
        <v>313340.80679999996</v>
      </c>
      <c r="BU28" s="541">
        <f>'Base%Sem'!DQ25</f>
        <v>1.0649999999999999</v>
      </c>
      <c r="BV28" s="493"/>
      <c r="BW28" s="494">
        <f t="shared" si="23"/>
        <v>0</v>
      </c>
      <c r="BX28" s="572">
        <f t="shared" si="130"/>
        <v>1543878.2404499999</v>
      </c>
      <c r="BY28" s="538">
        <f t="shared" si="131"/>
        <v>1449650.93</v>
      </c>
      <c r="BZ28" s="511">
        <f t="shared" si="24"/>
        <v>0</v>
      </c>
      <c r="CA28" s="504">
        <f t="shared" si="132"/>
        <v>0</v>
      </c>
      <c r="CB28" s="681">
        <v>265340.34000000003</v>
      </c>
      <c r="CC28" s="496">
        <f t="shared" ref="CC28:CC32" si="188">CB28*CD28</f>
        <v>282587.4621</v>
      </c>
      <c r="CD28" s="541">
        <f>'Base%Sem'!DR25</f>
        <v>1.0649999999999999</v>
      </c>
      <c r="CE28" s="493"/>
      <c r="CF28" s="494">
        <f t="shared" si="26"/>
        <v>0</v>
      </c>
      <c r="CG28" s="681">
        <v>278260.17</v>
      </c>
      <c r="CH28" s="496">
        <f t="shared" si="171"/>
        <v>296347.08104999998</v>
      </c>
      <c r="CI28" s="541">
        <f>'Base%Sem'!DS25</f>
        <v>1.0649999999999999</v>
      </c>
      <c r="CJ28" s="493"/>
      <c r="CK28" s="494">
        <f t="shared" si="28"/>
        <v>0</v>
      </c>
      <c r="CL28" s="681">
        <v>268806.99</v>
      </c>
      <c r="CM28" s="496">
        <f t="shared" si="29"/>
        <v>286279.44434999995</v>
      </c>
      <c r="CN28" s="541">
        <f>'Base%Sem'!DT25</f>
        <v>1.0649999999999999</v>
      </c>
      <c r="CO28" s="493"/>
      <c r="CP28" s="494">
        <f t="shared" si="30"/>
        <v>0</v>
      </c>
      <c r="CQ28" s="681">
        <v>358205.41</v>
      </c>
      <c r="CR28" s="496">
        <f t="shared" si="31"/>
        <v>381488.76164999994</v>
      </c>
      <c r="CS28" s="541">
        <f>'Base%Sem'!DU25</f>
        <v>1.0649999999999999</v>
      </c>
      <c r="CT28" s="495"/>
      <c r="CU28" s="494">
        <f t="shared" si="32"/>
        <v>0</v>
      </c>
      <c r="CV28" s="572">
        <f t="shared" si="33"/>
        <v>1170612.9099999999</v>
      </c>
      <c r="CW28" s="572">
        <f t="shared" si="33"/>
        <v>1246702.74915</v>
      </c>
      <c r="CX28" s="548">
        <f t="shared" si="133"/>
        <v>1170612.9099999999</v>
      </c>
      <c r="CY28" s="547">
        <f t="shared" si="134"/>
        <v>0</v>
      </c>
      <c r="CZ28" s="506">
        <f t="shared" si="135"/>
        <v>0</v>
      </c>
      <c r="DA28" s="681">
        <v>455650.74</v>
      </c>
      <c r="DB28" s="496">
        <f t="shared" ref="DB28:DB32" si="189">DA28*DC28</f>
        <v>485268.03809999995</v>
      </c>
      <c r="DC28" s="541">
        <f>'Base%Sem'!DV25</f>
        <v>1.0649999999999999</v>
      </c>
      <c r="DD28" s="493"/>
      <c r="DE28" s="494">
        <f t="shared" si="35"/>
        <v>0</v>
      </c>
      <c r="DF28" s="681">
        <v>314769.36</v>
      </c>
      <c r="DG28" s="496">
        <f t="shared" ref="DG28:DG32" si="190">DF28*DH28</f>
        <v>335229.36839999998</v>
      </c>
      <c r="DH28" s="541">
        <f>'Base%Sem'!DW25</f>
        <v>1.0649999999999999</v>
      </c>
      <c r="DI28" s="493"/>
      <c r="DJ28" s="494">
        <f t="shared" si="37"/>
        <v>0</v>
      </c>
      <c r="DK28" s="681">
        <v>305190.28999999998</v>
      </c>
      <c r="DL28" s="496">
        <f t="shared" ref="DL28:DL32" si="191">DK28*DM28</f>
        <v>325027.65884999995</v>
      </c>
      <c r="DM28" s="541">
        <f>'Base%Sem'!DX25</f>
        <v>1.0649999999999999</v>
      </c>
      <c r="DN28" s="493"/>
      <c r="DO28" s="494">
        <f t="shared" si="39"/>
        <v>0</v>
      </c>
      <c r="DP28" s="681">
        <v>287104.65000000002</v>
      </c>
      <c r="DQ28" s="496">
        <f t="shared" ref="DQ28:DQ32" si="192">DP28*DR28</f>
        <v>305766.45225000003</v>
      </c>
      <c r="DR28" s="541">
        <f>'Base%Sem'!DY25</f>
        <v>1.0649999999999999</v>
      </c>
      <c r="DS28" s="495"/>
      <c r="DT28" s="494">
        <f t="shared" si="41"/>
        <v>0</v>
      </c>
      <c r="DU28" s="572">
        <f t="shared" si="42"/>
        <v>1451291.5175999999</v>
      </c>
      <c r="DV28" s="548">
        <f t="shared" si="43"/>
        <v>1362715.04</v>
      </c>
      <c r="DW28" s="547">
        <f t="shared" si="136"/>
        <v>0</v>
      </c>
      <c r="DX28" s="506">
        <f t="shared" si="137"/>
        <v>0</v>
      </c>
      <c r="DY28" s="681">
        <v>339146.83</v>
      </c>
      <c r="DZ28" s="496">
        <f t="shared" ref="DZ28:DZ32" si="193">DY28*EA28</f>
        <v>361191.37394999998</v>
      </c>
      <c r="EA28" s="541">
        <f>'Base%Sem'!DZ25</f>
        <v>1.0649999999999999</v>
      </c>
      <c r="EB28" s="540"/>
      <c r="EC28" s="494">
        <f t="shared" si="45"/>
        <v>0</v>
      </c>
      <c r="ED28" s="681">
        <v>345935.57</v>
      </c>
      <c r="EE28" s="496">
        <f t="shared" ref="EE28:EE32" si="194">ED28*EF28</f>
        <v>368421.38205000001</v>
      </c>
      <c r="EF28" s="541">
        <f>'Base%Sem'!EA25</f>
        <v>1.0649999999999999</v>
      </c>
      <c r="EG28" s="493"/>
      <c r="EH28" s="494">
        <f t="shared" si="47"/>
        <v>0</v>
      </c>
      <c r="EI28" s="681">
        <v>325491.78999999998</v>
      </c>
      <c r="EJ28" s="496">
        <f t="shared" ref="EJ28:EJ32" si="195">EI28*EK28</f>
        <v>346648.75634999998</v>
      </c>
      <c r="EK28" s="541">
        <f>'Base%Sem'!EB25</f>
        <v>1.0649999999999999</v>
      </c>
      <c r="EL28" s="493"/>
      <c r="EM28" s="494">
        <f t="shared" si="49"/>
        <v>0</v>
      </c>
      <c r="EN28" s="681">
        <v>368494.52</v>
      </c>
      <c r="EO28" s="496">
        <f t="shared" ref="EO28:EO32" si="196">EN28*EP28</f>
        <v>392446.66379999998</v>
      </c>
      <c r="EP28" s="541">
        <f>'Base%Sem'!EC25</f>
        <v>1.0649999999999999</v>
      </c>
      <c r="EQ28" s="495"/>
      <c r="ER28" s="494">
        <f t="shared" si="51"/>
        <v>0</v>
      </c>
      <c r="ES28" s="681">
        <v>373866.91</v>
      </c>
      <c r="ET28" s="496">
        <f t="shared" ref="ET28:ET32" si="197">ES28*EU28</f>
        <v>398168.25914999994</v>
      </c>
      <c r="EU28" s="541">
        <f>'Base%Sem'!ED25</f>
        <v>1.0649999999999999</v>
      </c>
      <c r="EV28" s="493"/>
      <c r="EW28" s="494">
        <f t="shared" si="53"/>
        <v>0</v>
      </c>
      <c r="EX28" s="572">
        <f t="shared" si="54"/>
        <v>1752935.62</v>
      </c>
      <c r="EY28" s="572">
        <f t="shared" si="54"/>
        <v>1866876.4353</v>
      </c>
      <c r="EZ28" s="538">
        <f t="shared" si="138"/>
        <v>1752935.6199999999</v>
      </c>
      <c r="FA28" s="537">
        <f t="shared" si="139"/>
        <v>0</v>
      </c>
      <c r="FB28" s="506">
        <f t="shared" si="140"/>
        <v>0</v>
      </c>
      <c r="FC28" s="681">
        <v>340703.4</v>
      </c>
      <c r="FD28" s="496">
        <f t="shared" ref="FD28:FD32" si="198">FC28*FE28</f>
        <v>364552.63800000004</v>
      </c>
      <c r="FE28" s="541">
        <v>1.07</v>
      </c>
      <c r="FF28" s="493"/>
      <c r="FG28" s="494">
        <f t="shared" si="56"/>
        <v>0</v>
      </c>
      <c r="FH28" s="681">
        <v>360331.19</v>
      </c>
      <c r="FI28" s="496">
        <f t="shared" ref="FI28:FI32" si="199">FH28*FJ28</f>
        <v>385554.37330000004</v>
      </c>
      <c r="FJ28" s="541">
        <v>1.07</v>
      </c>
      <c r="FK28" s="493"/>
      <c r="FL28" s="494">
        <f t="shared" si="58"/>
        <v>0</v>
      </c>
      <c r="FM28" s="681">
        <v>328127.49</v>
      </c>
      <c r="FN28" s="496">
        <f t="shared" ref="FN28:FN32" si="200">FM28*FO28</f>
        <v>351096.4143</v>
      </c>
      <c r="FO28" s="541">
        <v>1.07</v>
      </c>
      <c r="FP28" s="493"/>
      <c r="FQ28" s="494">
        <f t="shared" si="60"/>
        <v>0</v>
      </c>
      <c r="FR28" s="681">
        <v>340884.66</v>
      </c>
      <c r="FS28" s="496">
        <f t="shared" ref="FS28:FS32" si="201">FR28*FT28</f>
        <v>364746.58620000002</v>
      </c>
      <c r="FT28" s="541">
        <v>1.07</v>
      </c>
      <c r="FU28" s="495"/>
      <c r="FV28" s="494">
        <f t="shared" si="62"/>
        <v>0</v>
      </c>
      <c r="FW28" s="572">
        <f t="shared" si="63"/>
        <v>1465950.0118000002</v>
      </c>
      <c r="FX28" s="614">
        <f t="shared" si="64"/>
        <v>1370046.74</v>
      </c>
      <c r="FY28" s="544">
        <f t="shared" si="141"/>
        <v>0</v>
      </c>
      <c r="FZ28" s="504">
        <f t="shared" si="142"/>
        <v>0</v>
      </c>
      <c r="GA28" s="681">
        <v>328604.51</v>
      </c>
      <c r="GB28" s="496">
        <f t="shared" si="172"/>
        <v>351606.82570000004</v>
      </c>
      <c r="GC28" s="541">
        <v>1.07</v>
      </c>
      <c r="GD28" s="493"/>
      <c r="GE28" s="494">
        <f t="shared" si="66"/>
        <v>0</v>
      </c>
      <c r="GF28" s="681">
        <v>369737.22</v>
      </c>
      <c r="GG28" s="496">
        <f t="shared" si="173"/>
        <v>395618.82539999997</v>
      </c>
      <c r="GH28" s="541">
        <v>1.07</v>
      </c>
      <c r="GI28" s="495"/>
      <c r="GJ28" s="494">
        <f t="shared" si="68"/>
        <v>0</v>
      </c>
      <c r="GK28" s="681">
        <v>323820.59999999998</v>
      </c>
      <c r="GL28" s="496">
        <f t="shared" si="174"/>
        <v>346488.04200000002</v>
      </c>
      <c r="GM28" s="541">
        <v>1.07</v>
      </c>
      <c r="GN28" s="493"/>
      <c r="GO28" s="494">
        <f t="shared" si="70"/>
        <v>0</v>
      </c>
      <c r="GP28" s="681">
        <v>305050.17</v>
      </c>
      <c r="GQ28" s="496">
        <f t="shared" ref="GQ28:GQ32" si="202">GP28*GR28</f>
        <v>326403.68190000003</v>
      </c>
      <c r="GR28" s="541">
        <v>1.07</v>
      </c>
      <c r="GS28" s="495"/>
      <c r="GT28" s="494">
        <f t="shared" si="72"/>
        <v>0</v>
      </c>
      <c r="GU28" s="572">
        <f t="shared" si="73"/>
        <v>1420117.375</v>
      </c>
      <c r="GV28" s="614">
        <f t="shared" si="74"/>
        <v>1327212.5</v>
      </c>
      <c r="GW28" s="537">
        <f t="shared" si="75"/>
        <v>0</v>
      </c>
      <c r="GX28" s="506">
        <f t="shared" si="143"/>
        <v>0</v>
      </c>
      <c r="GY28" s="681">
        <v>308488.19</v>
      </c>
      <c r="GZ28" s="542">
        <f t="shared" si="76"/>
        <v>330082.36330000003</v>
      </c>
      <c r="HA28" s="541">
        <v>1.07</v>
      </c>
      <c r="HB28" s="493"/>
      <c r="HC28" s="494">
        <f t="shared" si="77"/>
        <v>0</v>
      </c>
      <c r="HD28" s="681">
        <v>312980.7</v>
      </c>
      <c r="HE28" s="496">
        <f t="shared" si="175"/>
        <v>334889.34900000005</v>
      </c>
      <c r="HF28" s="541">
        <v>1.07</v>
      </c>
      <c r="HG28" s="495"/>
      <c r="HH28" s="494">
        <f t="shared" si="79"/>
        <v>0</v>
      </c>
      <c r="HI28" s="681">
        <v>314619.08</v>
      </c>
      <c r="HJ28" s="496">
        <f t="shared" si="176"/>
        <v>336642.41560000007</v>
      </c>
      <c r="HK28" s="541">
        <v>1.07</v>
      </c>
      <c r="HL28" s="493"/>
      <c r="HM28" s="494">
        <f t="shared" si="81"/>
        <v>0</v>
      </c>
      <c r="HN28" s="681">
        <v>311104</v>
      </c>
      <c r="HO28" s="496">
        <f t="shared" si="177"/>
        <v>332881.28000000003</v>
      </c>
      <c r="HP28" s="541">
        <v>1.07</v>
      </c>
      <c r="HQ28" s="495"/>
      <c r="HR28" s="494">
        <f t="shared" si="83"/>
        <v>0</v>
      </c>
      <c r="HS28" s="681">
        <v>336179.13</v>
      </c>
      <c r="HT28" s="496">
        <f t="shared" si="178"/>
        <v>359711.6691</v>
      </c>
      <c r="HU28" s="541">
        <v>1.07</v>
      </c>
      <c r="HV28" s="493"/>
      <c r="HW28" s="494">
        <f t="shared" si="85"/>
        <v>0</v>
      </c>
      <c r="HX28" s="572">
        <f t="shared" si="86"/>
        <v>1694207.0770000003</v>
      </c>
      <c r="HY28" s="538">
        <f t="shared" si="144"/>
        <v>1583371.1</v>
      </c>
      <c r="HZ28" s="511">
        <f t="shared" si="87"/>
        <v>0</v>
      </c>
      <c r="IA28" s="504">
        <f t="shared" si="145"/>
        <v>0</v>
      </c>
      <c r="IB28" s="681">
        <v>311094</v>
      </c>
      <c r="IC28" s="496">
        <f t="shared" ref="IC28:IC32" si="203">IB28*ID28</f>
        <v>332870.58</v>
      </c>
      <c r="ID28" s="541">
        <v>1.07</v>
      </c>
      <c r="IE28" s="493"/>
      <c r="IF28" s="494">
        <f t="shared" si="89"/>
        <v>0</v>
      </c>
      <c r="IG28" s="681">
        <v>309556</v>
      </c>
      <c r="IH28" s="496">
        <f t="shared" ref="IH28:IH32" si="204">IG28*II28</f>
        <v>331224.92000000004</v>
      </c>
      <c r="II28" s="541">
        <v>1.07</v>
      </c>
      <c r="IJ28" s="495"/>
      <c r="IK28" s="494">
        <f t="shared" si="91"/>
        <v>0</v>
      </c>
      <c r="IL28" s="679">
        <v>315805.44</v>
      </c>
      <c r="IM28" s="496">
        <f t="shared" si="92"/>
        <v>331595.712</v>
      </c>
      <c r="IN28" s="541">
        <v>1.05</v>
      </c>
      <c r="IO28" s="493"/>
      <c r="IP28" s="494">
        <f t="shared" si="93"/>
        <v>0</v>
      </c>
      <c r="IQ28" s="679">
        <v>339400.24</v>
      </c>
      <c r="IR28" s="496">
        <f t="shared" ref="IR28:IR32" si="205">IQ28*IS28</f>
        <v>356370.25199999998</v>
      </c>
      <c r="IS28" s="541">
        <v>1.05</v>
      </c>
      <c r="IT28" s="495"/>
      <c r="IU28" s="494">
        <f t="shared" si="95"/>
        <v>0</v>
      </c>
      <c r="IV28" s="572">
        <f t="shared" si="96"/>
        <v>1352061.4639999999</v>
      </c>
      <c r="IW28" s="538">
        <f t="shared" si="146"/>
        <v>1275855.68</v>
      </c>
      <c r="IX28" s="510">
        <f t="shared" si="97"/>
        <v>0</v>
      </c>
      <c r="IY28" s="506">
        <f t="shared" si="147"/>
        <v>0</v>
      </c>
      <c r="IZ28" s="679">
        <v>273832.90000000002</v>
      </c>
      <c r="JA28" s="496">
        <f t="shared" si="162"/>
        <v>287524.54500000004</v>
      </c>
      <c r="JB28" s="541">
        <v>1.05</v>
      </c>
      <c r="JC28" s="493"/>
      <c r="JD28" s="494">
        <f t="shared" si="99"/>
        <v>0</v>
      </c>
      <c r="JE28" s="679">
        <v>355243.12</v>
      </c>
      <c r="JF28" s="496">
        <f t="shared" si="163"/>
        <v>373005.27600000001</v>
      </c>
      <c r="JG28" s="541">
        <v>1.05</v>
      </c>
      <c r="JH28" s="493"/>
      <c r="JI28" s="494">
        <f t="shared" si="101"/>
        <v>0</v>
      </c>
      <c r="JJ28" s="679">
        <v>375378.22</v>
      </c>
      <c r="JK28" s="496">
        <f t="shared" si="164"/>
        <v>394147.13099999999</v>
      </c>
      <c r="JL28" s="541">
        <v>1.05</v>
      </c>
      <c r="JM28" s="493"/>
      <c r="JN28" s="494">
        <f t="shared" si="103"/>
        <v>0</v>
      </c>
      <c r="JO28" s="542">
        <v>338278.83</v>
      </c>
      <c r="JP28" s="496">
        <f t="shared" si="165"/>
        <v>355192.77150000003</v>
      </c>
      <c r="JQ28" s="541">
        <v>1.05</v>
      </c>
      <c r="JR28" s="495"/>
      <c r="JS28" s="494">
        <f t="shared" si="104"/>
        <v>0</v>
      </c>
      <c r="JT28" s="572">
        <f t="shared" si="105"/>
        <v>1409869.7235000003</v>
      </c>
      <c r="JU28" s="538">
        <f t="shared" si="148"/>
        <v>1342733.0699999998</v>
      </c>
      <c r="JV28" s="511">
        <f t="shared" si="106"/>
        <v>0</v>
      </c>
      <c r="JW28" s="504">
        <f t="shared" si="149"/>
        <v>0</v>
      </c>
      <c r="JX28" s="543">
        <v>472987</v>
      </c>
      <c r="JY28" s="496">
        <f t="shared" si="166"/>
        <v>496636.35000000003</v>
      </c>
      <c r="JZ28" s="541">
        <f>'Base%Sem'!EZ25</f>
        <v>1.05</v>
      </c>
      <c r="KA28" s="493"/>
      <c r="KB28" s="494">
        <f t="shared" si="108"/>
        <v>0</v>
      </c>
      <c r="KC28" s="542">
        <v>596736.72</v>
      </c>
      <c r="KD28" s="496">
        <f t="shared" si="167"/>
        <v>626573.55599999998</v>
      </c>
      <c r="KE28" s="541">
        <f>'Base%Sem'!FA25</f>
        <v>1.05</v>
      </c>
      <c r="KF28" s="495"/>
      <c r="KG28" s="494">
        <f t="shared" si="110"/>
        <v>0</v>
      </c>
      <c r="KH28" s="542">
        <v>771443.64</v>
      </c>
      <c r="KI28" s="496">
        <f t="shared" si="168"/>
        <v>810015.82200000004</v>
      </c>
      <c r="KJ28" s="541">
        <f>'Base%Sem'!FB25</f>
        <v>1.05</v>
      </c>
      <c r="KK28" s="493"/>
      <c r="KL28" s="494">
        <f t="shared" si="112"/>
        <v>0</v>
      </c>
      <c r="KM28" s="542">
        <v>687399.5</v>
      </c>
      <c r="KN28" s="496">
        <f t="shared" si="169"/>
        <v>721769.47499999998</v>
      </c>
      <c r="KO28" s="541">
        <f>'Base%Sem'!FC25</f>
        <v>1.05</v>
      </c>
      <c r="KP28" s="495"/>
      <c r="KQ28" s="494">
        <f t="shared" si="114"/>
        <v>0</v>
      </c>
      <c r="KR28" s="542">
        <f>'Tabla de Proyecciones'!ABI57</f>
        <v>267700.12323572038</v>
      </c>
      <c r="KS28" s="496">
        <f t="shared" si="170"/>
        <v>281085.12939750642</v>
      </c>
      <c r="KT28" s="541">
        <f>'Base%Sem'!FD25</f>
        <v>1.05</v>
      </c>
      <c r="KU28" s="493"/>
      <c r="KV28" s="494">
        <f t="shared" si="115"/>
        <v>0</v>
      </c>
      <c r="KW28" s="572">
        <f t="shared" si="116"/>
        <v>2936080.3323975066</v>
      </c>
      <c r="KX28" s="538">
        <f t="shared" si="151"/>
        <v>2796266.9832357205</v>
      </c>
      <c r="KY28" s="510">
        <f t="shared" si="117"/>
        <v>0</v>
      </c>
      <c r="KZ28" s="560">
        <f t="shared" si="152"/>
        <v>0</v>
      </c>
      <c r="LA28" s="588">
        <f t="shared" si="159"/>
        <v>17501638.723235719</v>
      </c>
      <c r="LB28" s="588">
        <f t="shared" si="154"/>
        <v>18602189.746697508</v>
      </c>
      <c r="LC28" s="588">
        <f t="shared" si="155"/>
        <v>18602189.746697508</v>
      </c>
      <c r="LD28" s="586">
        <f t="shared" si="156"/>
        <v>1.0628827414886963</v>
      </c>
      <c r="LE28" s="584">
        <f t="shared" si="118"/>
        <v>17501638.723235719</v>
      </c>
      <c r="LF28" s="584">
        <f t="shared" si="118"/>
        <v>0</v>
      </c>
      <c r="LG28" s="585">
        <f t="shared" si="119"/>
        <v>-17501638.723235719</v>
      </c>
      <c r="LH28" s="615">
        <f t="shared" si="157"/>
        <v>0</v>
      </c>
      <c r="LJ28">
        <v>16046021.42956</v>
      </c>
    </row>
    <row r="29" spans="1:323" outlineLevel="1">
      <c r="A29" s="571"/>
      <c r="B29" s="533" t="s">
        <v>229</v>
      </c>
      <c r="C29" s="681">
        <v>210368.69</v>
      </c>
      <c r="D29" s="542">
        <f t="shared" si="120"/>
        <v>225094.49830000001</v>
      </c>
      <c r="E29" s="541">
        <f>'Base%Sem'!FJ26</f>
        <v>1.07</v>
      </c>
      <c r="F29" s="493"/>
      <c r="G29" s="494">
        <f t="shared" si="121"/>
        <v>0</v>
      </c>
      <c r="H29" s="681">
        <v>250213.49</v>
      </c>
      <c r="I29" s="496">
        <f t="shared" si="0"/>
        <v>267728.43430000002</v>
      </c>
      <c r="J29" s="541">
        <f>'Base%Sem'!FJ26</f>
        <v>1.07</v>
      </c>
      <c r="K29" s="495"/>
      <c r="L29" s="494">
        <f t="shared" si="1"/>
        <v>0</v>
      </c>
      <c r="M29" s="594">
        <v>244281.97</v>
      </c>
      <c r="N29" s="496">
        <f t="shared" si="2"/>
        <v>261381.70790000001</v>
      </c>
      <c r="O29" s="541">
        <f>'Base%Sem'!FJ26</f>
        <v>1.07</v>
      </c>
      <c r="P29" s="493"/>
      <c r="Q29" s="494">
        <f t="shared" si="3"/>
        <v>0</v>
      </c>
      <c r="R29" s="594">
        <v>226646.15</v>
      </c>
      <c r="S29" s="496">
        <f t="shared" si="179"/>
        <v>242511.3805</v>
      </c>
      <c r="T29" s="541">
        <f>'Base%Sem'!FJ26</f>
        <v>1.07</v>
      </c>
      <c r="U29" s="493"/>
      <c r="V29" s="494">
        <f t="shared" si="4"/>
        <v>0</v>
      </c>
      <c r="W29" s="542">
        <f t="shared" si="123"/>
        <v>996716.02100000007</v>
      </c>
      <c r="X29" s="542">
        <f t="shared" si="124"/>
        <v>931510.3</v>
      </c>
      <c r="Y29" s="552">
        <f t="shared" si="125"/>
        <v>0</v>
      </c>
      <c r="Z29" s="500">
        <f t="shared" si="126"/>
        <v>0</v>
      </c>
      <c r="AA29" s="681">
        <v>260622.33</v>
      </c>
      <c r="AB29" s="496">
        <f t="shared" si="180"/>
        <v>278865.89309999999</v>
      </c>
      <c r="AC29" s="541">
        <f>'Base%Sem'!FJ26</f>
        <v>1.07</v>
      </c>
      <c r="AD29" s="493"/>
      <c r="AE29" s="494">
        <f t="shared" si="127"/>
        <v>0</v>
      </c>
      <c r="AF29" s="681">
        <v>304407.65000000002</v>
      </c>
      <c r="AG29" s="496">
        <f t="shared" si="6"/>
        <v>325716.18550000002</v>
      </c>
      <c r="AH29" s="541">
        <f>'Base%Sem'!FJ26</f>
        <v>1.07</v>
      </c>
      <c r="AI29" s="493"/>
      <c r="AJ29" s="494">
        <f t="shared" si="7"/>
        <v>0</v>
      </c>
      <c r="AK29" s="681">
        <v>229198.53</v>
      </c>
      <c r="AL29" s="496">
        <f t="shared" si="181"/>
        <v>245242.4271</v>
      </c>
      <c r="AM29" s="541">
        <f>'Base%Sem'!FJ26</f>
        <v>1.07</v>
      </c>
      <c r="AN29" s="493"/>
      <c r="AO29" s="494">
        <f t="shared" si="9"/>
        <v>0</v>
      </c>
      <c r="AP29" s="681">
        <v>211267.48</v>
      </c>
      <c r="AQ29" s="496">
        <f t="shared" si="182"/>
        <v>226056.20360000004</v>
      </c>
      <c r="AR29" s="541">
        <f>'Base%Sem'!FJ26</f>
        <v>1.07</v>
      </c>
      <c r="AS29" s="495"/>
      <c r="AT29" s="494">
        <f t="shared" si="11"/>
        <v>0</v>
      </c>
      <c r="AU29" s="496">
        <f t="shared" si="12"/>
        <v>1075880.7093</v>
      </c>
      <c r="AV29" s="550">
        <f t="shared" si="13"/>
        <v>1005495.99</v>
      </c>
      <c r="AW29" s="617">
        <f t="shared" si="128"/>
        <v>0</v>
      </c>
      <c r="AX29" s="513">
        <f t="shared" si="129"/>
        <v>0</v>
      </c>
      <c r="AY29" s="681">
        <v>210498.15</v>
      </c>
      <c r="AZ29" s="496">
        <f t="shared" si="183"/>
        <v>224180.52974999999</v>
      </c>
      <c r="BA29" s="541">
        <f>'Base%Sem'!DM26</f>
        <v>1.0649999999999999</v>
      </c>
      <c r="BB29" s="493"/>
      <c r="BC29" s="494">
        <f t="shared" si="15"/>
        <v>0</v>
      </c>
      <c r="BD29" s="681">
        <v>303749.15000000002</v>
      </c>
      <c r="BE29" s="496">
        <f t="shared" si="184"/>
        <v>323492.84474999999</v>
      </c>
      <c r="BF29" s="541">
        <f>'Base%Sem'!DN26</f>
        <v>1.0649999999999999</v>
      </c>
      <c r="BG29" s="495"/>
      <c r="BH29" s="494">
        <f t="shared" si="17"/>
        <v>0</v>
      </c>
      <c r="BI29" s="681">
        <v>254195.82</v>
      </c>
      <c r="BJ29" s="496">
        <f t="shared" si="185"/>
        <v>270718.54829999997</v>
      </c>
      <c r="BK29" s="541">
        <f>'Base%Sem'!DO26</f>
        <v>1.0649999999999999</v>
      </c>
      <c r="BL29" s="493"/>
      <c r="BM29" s="494">
        <f t="shared" si="19"/>
        <v>0</v>
      </c>
      <c r="BN29" s="681">
        <v>234841.86</v>
      </c>
      <c r="BO29" s="496">
        <f t="shared" si="186"/>
        <v>250106.58089999997</v>
      </c>
      <c r="BP29" s="541">
        <f>'Base%Sem'!DP26</f>
        <v>1.0649999999999999</v>
      </c>
      <c r="BQ29" s="606"/>
      <c r="BR29" s="494">
        <f t="shared" si="21"/>
        <v>0</v>
      </c>
      <c r="BS29" s="681">
        <v>265861.64</v>
      </c>
      <c r="BT29" s="496">
        <f t="shared" si="187"/>
        <v>283142.64659999998</v>
      </c>
      <c r="BU29" s="541">
        <f>'Base%Sem'!DQ26</f>
        <v>1.0649999999999999</v>
      </c>
      <c r="BV29" s="493"/>
      <c r="BW29" s="494">
        <f t="shared" si="23"/>
        <v>0</v>
      </c>
      <c r="BX29" s="572">
        <f t="shared" si="130"/>
        <v>1351641.1502999999</v>
      </c>
      <c r="BY29" s="538">
        <f t="shared" si="131"/>
        <v>1269146.6200000001</v>
      </c>
      <c r="BZ29" s="511">
        <f t="shared" si="24"/>
        <v>0</v>
      </c>
      <c r="CA29" s="504">
        <f t="shared" si="132"/>
        <v>0</v>
      </c>
      <c r="CB29" s="681">
        <v>234758.19</v>
      </c>
      <c r="CC29" s="496">
        <f t="shared" si="188"/>
        <v>250017.47235</v>
      </c>
      <c r="CD29" s="541">
        <f>'Base%Sem'!DR26</f>
        <v>1.0649999999999999</v>
      </c>
      <c r="CE29" s="493"/>
      <c r="CF29" s="494">
        <f t="shared" si="26"/>
        <v>0</v>
      </c>
      <c r="CG29" s="681">
        <v>237123.88</v>
      </c>
      <c r="CH29" s="496">
        <f t="shared" si="171"/>
        <v>252536.93219999998</v>
      </c>
      <c r="CI29" s="541">
        <f>'Base%Sem'!DS26</f>
        <v>1.0649999999999999</v>
      </c>
      <c r="CJ29" s="493"/>
      <c r="CK29" s="494">
        <f t="shared" si="28"/>
        <v>0</v>
      </c>
      <c r="CL29" s="681">
        <v>240748.32</v>
      </c>
      <c r="CM29" s="496">
        <f t="shared" si="29"/>
        <v>256396.9608</v>
      </c>
      <c r="CN29" s="541">
        <f>'Base%Sem'!DT26</f>
        <v>1.0649999999999999</v>
      </c>
      <c r="CO29" s="493"/>
      <c r="CP29" s="494">
        <f t="shared" si="30"/>
        <v>0</v>
      </c>
      <c r="CQ29" s="681">
        <v>284275.46999999997</v>
      </c>
      <c r="CR29" s="496">
        <f t="shared" si="31"/>
        <v>302753.37554999994</v>
      </c>
      <c r="CS29" s="541">
        <f>'Base%Sem'!DU26</f>
        <v>1.0649999999999999</v>
      </c>
      <c r="CT29" s="495"/>
      <c r="CU29" s="494">
        <f t="shared" si="32"/>
        <v>0</v>
      </c>
      <c r="CV29" s="572">
        <f t="shared" si="33"/>
        <v>996905.8600000001</v>
      </c>
      <c r="CW29" s="572">
        <f t="shared" si="33"/>
        <v>1061704.7408999999</v>
      </c>
      <c r="CX29" s="548">
        <f t="shared" si="133"/>
        <v>996905.86</v>
      </c>
      <c r="CY29" s="547">
        <f t="shared" si="134"/>
        <v>0</v>
      </c>
      <c r="CZ29" s="506">
        <f t="shared" si="135"/>
        <v>0</v>
      </c>
      <c r="DA29" s="681">
        <v>324301.28000000003</v>
      </c>
      <c r="DB29" s="496">
        <f t="shared" si="189"/>
        <v>345380.86320000002</v>
      </c>
      <c r="DC29" s="541">
        <f>'Base%Sem'!DV26</f>
        <v>1.0649999999999999</v>
      </c>
      <c r="DD29" s="493"/>
      <c r="DE29" s="494">
        <f t="shared" si="35"/>
        <v>0</v>
      </c>
      <c r="DF29" s="681">
        <v>269881.7</v>
      </c>
      <c r="DG29" s="496">
        <f t="shared" si="190"/>
        <v>287424.01049999997</v>
      </c>
      <c r="DH29" s="541">
        <f>'Base%Sem'!DW26</f>
        <v>1.0649999999999999</v>
      </c>
      <c r="DI29" s="493"/>
      <c r="DJ29" s="494">
        <f t="shared" si="37"/>
        <v>0</v>
      </c>
      <c r="DK29" s="681">
        <v>230317.14</v>
      </c>
      <c r="DL29" s="496">
        <f t="shared" si="191"/>
        <v>245287.75409999999</v>
      </c>
      <c r="DM29" s="541">
        <f>'Base%Sem'!DX26</f>
        <v>1.0649999999999999</v>
      </c>
      <c r="DN29" s="493"/>
      <c r="DO29" s="494">
        <f t="shared" si="39"/>
        <v>0</v>
      </c>
      <c r="DP29" s="681">
        <v>226990.01</v>
      </c>
      <c r="DQ29" s="496">
        <f t="shared" si="192"/>
        <v>241744.36064999999</v>
      </c>
      <c r="DR29" s="541">
        <f>'Base%Sem'!DY26</f>
        <v>1.0649999999999999</v>
      </c>
      <c r="DS29" s="495"/>
      <c r="DT29" s="494">
        <f t="shared" si="41"/>
        <v>0</v>
      </c>
      <c r="DU29" s="572">
        <f t="shared" si="42"/>
        <v>1119836.9884500001</v>
      </c>
      <c r="DV29" s="548">
        <f t="shared" si="43"/>
        <v>1051490.1299999999</v>
      </c>
      <c r="DW29" s="547">
        <f t="shared" si="136"/>
        <v>0</v>
      </c>
      <c r="DX29" s="506">
        <f t="shared" si="137"/>
        <v>0</v>
      </c>
      <c r="DY29" s="681">
        <v>261082.96</v>
      </c>
      <c r="DZ29" s="496">
        <f t="shared" si="193"/>
        <v>278053.35239999997</v>
      </c>
      <c r="EA29" s="541">
        <f>'Base%Sem'!DZ26</f>
        <v>1.0649999999999999</v>
      </c>
      <c r="EB29" s="540"/>
      <c r="EC29" s="494">
        <f t="shared" si="45"/>
        <v>0</v>
      </c>
      <c r="ED29" s="681">
        <v>262708.19</v>
      </c>
      <c r="EE29" s="496">
        <f t="shared" si="194"/>
        <v>279784.22235</v>
      </c>
      <c r="EF29" s="541">
        <f>'Base%Sem'!EA26</f>
        <v>1.0649999999999999</v>
      </c>
      <c r="EG29" s="493"/>
      <c r="EH29" s="494">
        <f t="shared" si="47"/>
        <v>0</v>
      </c>
      <c r="EI29" s="681">
        <v>255337.57</v>
      </c>
      <c r="EJ29" s="496">
        <f t="shared" si="195"/>
        <v>271934.51205000002</v>
      </c>
      <c r="EK29" s="541">
        <f>'Base%Sem'!EB26</f>
        <v>1.0649999999999999</v>
      </c>
      <c r="EL29" s="493"/>
      <c r="EM29" s="494">
        <f t="shared" si="49"/>
        <v>0</v>
      </c>
      <c r="EN29" s="681">
        <v>284805.90000000002</v>
      </c>
      <c r="EO29" s="496">
        <f t="shared" si="196"/>
        <v>303318.28350000002</v>
      </c>
      <c r="EP29" s="541">
        <f>'Base%Sem'!EC26</f>
        <v>1.0649999999999999</v>
      </c>
      <c r="EQ29" s="495"/>
      <c r="ER29" s="494">
        <f t="shared" si="51"/>
        <v>0</v>
      </c>
      <c r="ES29" s="681">
        <v>334973.49</v>
      </c>
      <c r="ET29" s="496">
        <f t="shared" si="197"/>
        <v>356746.76684999996</v>
      </c>
      <c r="EU29" s="541">
        <f>'Base%Sem'!ED26</f>
        <v>1.0649999999999999</v>
      </c>
      <c r="EV29" s="493"/>
      <c r="EW29" s="494">
        <f t="shared" si="53"/>
        <v>0</v>
      </c>
      <c r="EX29" s="572">
        <f t="shared" si="54"/>
        <v>1398908.1099999999</v>
      </c>
      <c r="EY29" s="572">
        <f t="shared" si="54"/>
        <v>1489837.1371499998</v>
      </c>
      <c r="EZ29" s="538">
        <f t="shared" si="138"/>
        <v>1398908.11</v>
      </c>
      <c r="FA29" s="537">
        <f t="shared" si="139"/>
        <v>0</v>
      </c>
      <c r="FB29" s="506">
        <f t="shared" si="140"/>
        <v>0</v>
      </c>
      <c r="FC29" s="681">
        <v>290970.98</v>
      </c>
      <c r="FD29" s="496">
        <f t="shared" si="198"/>
        <v>311338.9486</v>
      </c>
      <c r="FE29" s="541">
        <v>1.07</v>
      </c>
      <c r="FF29" s="493"/>
      <c r="FG29" s="494">
        <f t="shared" si="56"/>
        <v>0</v>
      </c>
      <c r="FH29" s="681">
        <v>324222.81</v>
      </c>
      <c r="FI29" s="496">
        <f t="shared" si="199"/>
        <v>346918.40669999999</v>
      </c>
      <c r="FJ29" s="541">
        <v>1.07</v>
      </c>
      <c r="FK29" s="493"/>
      <c r="FL29" s="494">
        <f t="shared" si="58"/>
        <v>0</v>
      </c>
      <c r="FM29" s="681">
        <v>301080.09000000003</v>
      </c>
      <c r="FN29" s="496">
        <f t="shared" si="200"/>
        <v>322155.69630000007</v>
      </c>
      <c r="FO29" s="541">
        <v>1.07</v>
      </c>
      <c r="FP29" s="493"/>
      <c r="FQ29" s="494">
        <f t="shared" si="60"/>
        <v>0</v>
      </c>
      <c r="FR29" s="681">
        <v>290410.33</v>
      </c>
      <c r="FS29" s="496">
        <f t="shared" si="201"/>
        <v>310739.05310000002</v>
      </c>
      <c r="FT29" s="541">
        <v>1.07</v>
      </c>
      <c r="FU29" s="495"/>
      <c r="FV29" s="494">
        <f t="shared" si="62"/>
        <v>0</v>
      </c>
      <c r="FW29" s="572">
        <f t="shared" si="63"/>
        <v>1291152.1047</v>
      </c>
      <c r="FX29" s="614">
        <f t="shared" si="64"/>
        <v>1206684.2100000002</v>
      </c>
      <c r="FY29" s="544">
        <f t="shared" si="141"/>
        <v>0</v>
      </c>
      <c r="FZ29" s="504">
        <f t="shared" si="142"/>
        <v>0</v>
      </c>
      <c r="GA29" s="681">
        <v>291516.07</v>
      </c>
      <c r="GB29" s="496">
        <f t="shared" si="172"/>
        <v>311922.1949</v>
      </c>
      <c r="GC29" s="541">
        <v>1.07</v>
      </c>
      <c r="GD29" s="493"/>
      <c r="GE29" s="494">
        <f t="shared" si="66"/>
        <v>0</v>
      </c>
      <c r="GF29" s="681">
        <v>292415.61</v>
      </c>
      <c r="GG29" s="496">
        <f t="shared" si="173"/>
        <v>312884.70270000002</v>
      </c>
      <c r="GH29" s="541">
        <v>1.07</v>
      </c>
      <c r="GI29" s="495"/>
      <c r="GJ29" s="494">
        <f t="shared" si="68"/>
        <v>0</v>
      </c>
      <c r="GK29" s="681">
        <v>293918.68</v>
      </c>
      <c r="GL29" s="496">
        <f t="shared" si="174"/>
        <v>314492.98759999999</v>
      </c>
      <c r="GM29" s="541">
        <v>1.07</v>
      </c>
      <c r="GN29" s="493"/>
      <c r="GO29" s="494">
        <f t="shared" si="70"/>
        <v>0</v>
      </c>
      <c r="GP29" s="681">
        <v>273392.11</v>
      </c>
      <c r="GQ29" s="496">
        <f t="shared" si="202"/>
        <v>292529.5577</v>
      </c>
      <c r="GR29" s="541">
        <v>1.07</v>
      </c>
      <c r="GS29" s="495"/>
      <c r="GT29" s="494">
        <f t="shared" si="72"/>
        <v>0</v>
      </c>
      <c r="GU29" s="572">
        <f t="shared" si="73"/>
        <v>1231829.4429000001</v>
      </c>
      <c r="GV29" s="614">
        <f t="shared" si="74"/>
        <v>1151242.4699999997</v>
      </c>
      <c r="GW29" s="537">
        <f t="shared" si="75"/>
        <v>0</v>
      </c>
      <c r="GX29" s="506">
        <f t="shared" si="143"/>
        <v>0</v>
      </c>
      <c r="GY29" s="681">
        <v>260460.33</v>
      </c>
      <c r="GZ29" s="542">
        <f t="shared" si="76"/>
        <v>278692.55310000002</v>
      </c>
      <c r="HA29" s="541">
        <v>1.07</v>
      </c>
      <c r="HB29" s="493"/>
      <c r="HC29" s="494">
        <f t="shared" si="77"/>
        <v>0</v>
      </c>
      <c r="HD29" s="681">
        <v>267480.34000000003</v>
      </c>
      <c r="HE29" s="496">
        <f t="shared" si="175"/>
        <v>286203.96380000003</v>
      </c>
      <c r="HF29" s="541">
        <v>1.07</v>
      </c>
      <c r="HG29" s="495"/>
      <c r="HH29" s="494">
        <f t="shared" si="79"/>
        <v>0</v>
      </c>
      <c r="HI29" s="681">
        <v>243924.01</v>
      </c>
      <c r="HJ29" s="496">
        <f t="shared" si="176"/>
        <v>260998.69070000004</v>
      </c>
      <c r="HK29" s="541">
        <v>1.07</v>
      </c>
      <c r="HL29" s="493"/>
      <c r="HM29" s="494">
        <f t="shared" si="81"/>
        <v>0</v>
      </c>
      <c r="HN29" s="681">
        <v>259141</v>
      </c>
      <c r="HO29" s="496">
        <f t="shared" si="177"/>
        <v>277280.87</v>
      </c>
      <c r="HP29" s="541">
        <v>1.07</v>
      </c>
      <c r="HQ29" s="495"/>
      <c r="HR29" s="494">
        <f t="shared" si="83"/>
        <v>0</v>
      </c>
      <c r="HS29" s="681">
        <v>295531.68</v>
      </c>
      <c r="HT29" s="496">
        <f t="shared" si="178"/>
        <v>316218.89760000003</v>
      </c>
      <c r="HU29" s="541">
        <v>1.07</v>
      </c>
      <c r="HV29" s="493"/>
      <c r="HW29" s="494">
        <f t="shared" si="85"/>
        <v>0</v>
      </c>
      <c r="HX29" s="572">
        <f t="shared" si="86"/>
        <v>1419394.9752000002</v>
      </c>
      <c r="HY29" s="538">
        <f t="shared" si="144"/>
        <v>1326537.3600000001</v>
      </c>
      <c r="HZ29" s="511">
        <f t="shared" si="87"/>
        <v>0</v>
      </c>
      <c r="IA29" s="504">
        <f t="shared" si="145"/>
        <v>0</v>
      </c>
      <c r="IB29" s="681">
        <v>276236</v>
      </c>
      <c r="IC29" s="496">
        <f t="shared" si="203"/>
        <v>295572.52</v>
      </c>
      <c r="ID29" s="541">
        <v>1.07</v>
      </c>
      <c r="IE29" s="493"/>
      <c r="IF29" s="494">
        <f t="shared" si="89"/>
        <v>0</v>
      </c>
      <c r="IG29" s="681">
        <v>288050</v>
      </c>
      <c r="IH29" s="496">
        <f t="shared" si="204"/>
        <v>308213.5</v>
      </c>
      <c r="II29" s="541">
        <v>1.07</v>
      </c>
      <c r="IJ29" s="495"/>
      <c r="IK29" s="494">
        <f t="shared" si="91"/>
        <v>0</v>
      </c>
      <c r="IL29" s="679">
        <v>310436.58</v>
      </c>
      <c r="IM29" s="496">
        <f t="shared" si="92"/>
        <v>325958.40900000004</v>
      </c>
      <c r="IN29" s="541">
        <v>1.05</v>
      </c>
      <c r="IO29" s="493"/>
      <c r="IP29" s="494">
        <f t="shared" si="93"/>
        <v>0</v>
      </c>
      <c r="IQ29" s="679">
        <v>309592.24</v>
      </c>
      <c r="IR29" s="496">
        <f t="shared" si="205"/>
        <v>325071.85200000001</v>
      </c>
      <c r="IS29" s="541">
        <v>1.05</v>
      </c>
      <c r="IT29" s="495"/>
      <c r="IU29" s="494">
        <f t="shared" si="95"/>
        <v>0</v>
      </c>
      <c r="IV29" s="572">
        <f t="shared" si="96"/>
        <v>1254816.281</v>
      </c>
      <c r="IW29" s="538">
        <f t="shared" si="146"/>
        <v>1184314.82</v>
      </c>
      <c r="IX29" s="510">
        <f t="shared" si="97"/>
        <v>0</v>
      </c>
      <c r="IY29" s="506">
        <f t="shared" si="147"/>
        <v>0</v>
      </c>
      <c r="IZ29" s="679">
        <v>253170.05</v>
      </c>
      <c r="JA29" s="496">
        <f t="shared" si="162"/>
        <v>265828.55249999999</v>
      </c>
      <c r="JB29" s="541">
        <v>1.05</v>
      </c>
      <c r="JC29" s="493"/>
      <c r="JD29" s="494">
        <f t="shared" si="99"/>
        <v>0</v>
      </c>
      <c r="JE29" s="679">
        <v>362606.4</v>
      </c>
      <c r="JF29" s="496">
        <f t="shared" si="163"/>
        <v>380736.72000000003</v>
      </c>
      <c r="JG29" s="541">
        <v>1.05</v>
      </c>
      <c r="JH29" s="493"/>
      <c r="JI29" s="494">
        <f t="shared" si="101"/>
        <v>0</v>
      </c>
      <c r="JJ29" s="679">
        <v>333663.26</v>
      </c>
      <c r="JK29" s="496">
        <f t="shared" si="164"/>
        <v>350346.42300000001</v>
      </c>
      <c r="JL29" s="541">
        <v>1.05</v>
      </c>
      <c r="JM29" s="493"/>
      <c r="JN29" s="494">
        <f t="shared" si="103"/>
        <v>0</v>
      </c>
      <c r="JO29" s="542">
        <v>324065.03000000003</v>
      </c>
      <c r="JP29" s="496">
        <f t="shared" si="165"/>
        <v>340268.28150000004</v>
      </c>
      <c r="JQ29" s="541">
        <v>1.05</v>
      </c>
      <c r="JR29" s="495"/>
      <c r="JS29" s="494">
        <f t="shared" si="104"/>
        <v>0</v>
      </c>
      <c r="JT29" s="572">
        <f t="shared" si="105"/>
        <v>1337179.977</v>
      </c>
      <c r="JU29" s="538">
        <f t="shared" si="148"/>
        <v>1273504.74</v>
      </c>
      <c r="JV29" s="511">
        <f t="shared" si="106"/>
        <v>0</v>
      </c>
      <c r="JW29" s="504">
        <f t="shared" si="149"/>
        <v>0</v>
      </c>
      <c r="JX29" s="543">
        <v>475159</v>
      </c>
      <c r="JY29" s="496">
        <f t="shared" si="166"/>
        <v>498916.95</v>
      </c>
      <c r="JZ29" s="541">
        <f>'Base%Sem'!EZ26</f>
        <v>1.05</v>
      </c>
      <c r="KA29" s="493"/>
      <c r="KB29" s="494">
        <f t="shared" si="108"/>
        <v>0</v>
      </c>
      <c r="KC29" s="542">
        <v>567938.42000000004</v>
      </c>
      <c r="KD29" s="496">
        <f t="shared" si="167"/>
        <v>596335.34100000001</v>
      </c>
      <c r="KE29" s="541">
        <f>'Base%Sem'!FA26</f>
        <v>1.05</v>
      </c>
      <c r="KF29" s="495"/>
      <c r="KG29" s="494">
        <f t="shared" si="110"/>
        <v>0</v>
      </c>
      <c r="KH29" s="542">
        <v>788290.09</v>
      </c>
      <c r="KI29" s="496">
        <f t="shared" si="168"/>
        <v>827704.59450000001</v>
      </c>
      <c r="KJ29" s="541">
        <f>'Base%Sem'!FB26</f>
        <v>1.05</v>
      </c>
      <c r="KK29" s="493"/>
      <c r="KL29" s="494">
        <f t="shared" si="112"/>
        <v>0</v>
      </c>
      <c r="KM29" s="542">
        <v>625009.66</v>
      </c>
      <c r="KN29" s="496">
        <f t="shared" si="169"/>
        <v>656260.14300000004</v>
      </c>
      <c r="KO29" s="541">
        <f>'Base%Sem'!FC26</f>
        <v>1.05</v>
      </c>
      <c r="KP29" s="495"/>
      <c r="KQ29" s="494">
        <f t="shared" si="114"/>
        <v>0</v>
      </c>
      <c r="KR29" s="542">
        <f>'Tabla de Proyecciones'!ABI58</f>
        <v>272472.85672174947</v>
      </c>
      <c r="KS29" s="496">
        <f t="shared" si="170"/>
        <v>286096.49955783697</v>
      </c>
      <c r="KT29" s="541">
        <f>'Base%Sem'!FD26</f>
        <v>1.05</v>
      </c>
      <c r="KU29" s="493"/>
      <c r="KV29" s="494">
        <f t="shared" si="115"/>
        <v>0</v>
      </c>
      <c r="KW29" s="572">
        <f t="shared" si="116"/>
        <v>2865313.5280578374</v>
      </c>
      <c r="KX29" s="538">
        <f t="shared" si="151"/>
        <v>2728870.0267217495</v>
      </c>
      <c r="KY29" s="510">
        <f t="shared" si="117"/>
        <v>0</v>
      </c>
      <c r="KZ29" s="560">
        <f t="shared" si="152"/>
        <v>0</v>
      </c>
      <c r="LA29" s="588">
        <f t="shared" si="159"/>
        <v>15524610.636721751</v>
      </c>
      <c r="LB29" s="588">
        <f t="shared" si="154"/>
        <v>16495303.055957839</v>
      </c>
      <c r="LC29" s="588">
        <f t="shared" si="155"/>
        <v>16495303.055957839</v>
      </c>
      <c r="LD29" s="586">
        <f t="shared" si="156"/>
        <v>1.0625260395864629</v>
      </c>
      <c r="LE29" s="584">
        <f t="shared" si="118"/>
        <v>15524610.636721751</v>
      </c>
      <c r="LF29" s="584">
        <f t="shared" si="118"/>
        <v>0</v>
      </c>
      <c r="LG29" s="585">
        <f t="shared" si="119"/>
        <v>-15524610.636721751</v>
      </c>
      <c r="LH29" s="615">
        <f t="shared" si="157"/>
        <v>0</v>
      </c>
      <c r="LJ29">
        <v>14441654.56763</v>
      </c>
      <c r="LK29" s="385"/>
    </row>
    <row r="30" spans="1:323" outlineLevel="1">
      <c r="A30" s="571"/>
      <c r="B30" s="533" t="s">
        <v>230</v>
      </c>
      <c r="C30" s="681">
        <v>116777.54</v>
      </c>
      <c r="D30" s="542">
        <f t="shared" si="120"/>
        <v>124951.9678</v>
      </c>
      <c r="E30" s="541">
        <f>'Base%Sem'!FJ27</f>
        <v>1.07</v>
      </c>
      <c r="F30" s="493"/>
      <c r="G30" s="494">
        <f t="shared" si="121"/>
        <v>0</v>
      </c>
      <c r="H30" s="681">
        <v>112332.84</v>
      </c>
      <c r="I30" s="496">
        <f t="shared" si="0"/>
        <v>120196.1388</v>
      </c>
      <c r="J30" s="541">
        <f>'Base%Sem'!FJ27</f>
        <v>1.07</v>
      </c>
      <c r="K30" s="495"/>
      <c r="L30" s="494">
        <f t="shared" si="1"/>
        <v>0</v>
      </c>
      <c r="M30" s="594">
        <v>92315.58</v>
      </c>
      <c r="N30" s="496">
        <f t="shared" si="2"/>
        <v>98777.670600000012</v>
      </c>
      <c r="O30" s="541">
        <f>'Base%Sem'!FJ27</f>
        <v>1.07</v>
      </c>
      <c r="P30" s="493"/>
      <c r="Q30" s="494">
        <f t="shared" si="3"/>
        <v>0</v>
      </c>
      <c r="R30" s="594">
        <v>123591.41</v>
      </c>
      <c r="S30" s="496">
        <f t="shared" si="179"/>
        <v>132242.80870000002</v>
      </c>
      <c r="T30" s="541">
        <f>'Base%Sem'!FJ27</f>
        <v>1.07</v>
      </c>
      <c r="U30" s="493"/>
      <c r="V30" s="494">
        <f t="shared" si="4"/>
        <v>0</v>
      </c>
      <c r="W30" s="542">
        <f t="shared" si="123"/>
        <v>476168.58590000006</v>
      </c>
      <c r="X30" s="542">
        <f t="shared" si="124"/>
        <v>445017.37</v>
      </c>
      <c r="Y30" s="552">
        <f t="shared" si="125"/>
        <v>0</v>
      </c>
      <c r="Z30" s="500">
        <f t="shared" si="126"/>
        <v>0</v>
      </c>
      <c r="AA30" s="681">
        <v>112118.52</v>
      </c>
      <c r="AB30" s="496">
        <f t="shared" si="180"/>
        <v>119966.81640000001</v>
      </c>
      <c r="AC30" s="541">
        <f>'Base%Sem'!FJ27</f>
        <v>1.07</v>
      </c>
      <c r="AD30" s="493"/>
      <c r="AE30" s="494">
        <f t="shared" si="127"/>
        <v>0</v>
      </c>
      <c r="AF30" s="681">
        <v>128896.97</v>
      </c>
      <c r="AG30" s="496">
        <f t="shared" si="6"/>
        <v>137919.7579</v>
      </c>
      <c r="AH30" s="541">
        <f>'Base%Sem'!FJ27</f>
        <v>1.07</v>
      </c>
      <c r="AI30" s="493"/>
      <c r="AJ30" s="494">
        <f t="shared" si="7"/>
        <v>0</v>
      </c>
      <c r="AK30" s="681">
        <v>117789.17</v>
      </c>
      <c r="AL30" s="496">
        <f t="shared" si="181"/>
        <v>126034.41190000001</v>
      </c>
      <c r="AM30" s="541">
        <f>'Base%Sem'!FJ27</f>
        <v>1.07</v>
      </c>
      <c r="AN30" s="493"/>
      <c r="AO30" s="494">
        <f t="shared" si="9"/>
        <v>0</v>
      </c>
      <c r="AP30" s="681">
        <v>96468.29</v>
      </c>
      <c r="AQ30" s="496">
        <f t="shared" si="182"/>
        <v>103221.07029999999</v>
      </c>
      <c r="AR30" s="541">
        <f>'Base%Sem'!FJ27</f>
        <v>1.07</v>
      </c>
      <c r="AS30" s="495"/>
      <c r="AT30" s="494">
        <f t="shared" si="11"/>
        <v>0</v>
      </c>
      <c r="AU30" s="496">
        <f t="shared" si="12"/>
        <v>487142.05650000006</v>
      </c>
      <c r="AV30" s="550">
        <f t="shared" si="13"/>
        <v>455272.94999999995</v>
      </c>
      <c r="AW30" s="617">
        <f t="shared" si="128"/>
        <v>0</v>
      </c>
      <c r="AX30" s="513">
        <f t="shared" si="129"/>
        <v>0</v>
      </c>
      <c r="AY30" s="681">
        <v>102126.22</v>
      </c>
      <c r="AZ30" s="496">
        <f t="shared" si="183"/>
        <v>108764.4243</v>
      </c>
      <c r="BA30" s="541">
        <f>'Base%Sem'!DM27</f>
        <v>1.0649999999999999</v>
      </c>
      <c r="BB30" s="493"/>
      <c r="BC30" s="494">
        <f t="shared" si="15"/>
        <v>0</v>
      </c>
      <c r="BD30" s="681">
        <v>89812.14</v>
      </c>
      <c r="BE30" s="496">
        <f t="shared" si="184"/>
        <v>95649.929099999994</v>
      </c>
      <c r="BF30" s="541">
        <f>'Base%Sem'!DN27</f>
        <v>1.0649999999999999</v>
      </c>
      <c r="BG30" s="495"/>
      <c r="BH30" s="494">
        <f t="shared" si="17"/>
        <v>0</v>
      </c>
      <c r="BI30" s="681">
        <v>101567.67</v>
      </c>
      <c r="BJ30" s="496">
        <f t="shared" si="185"/>
        <v>108169.56855</v>
      </c>
      <c r="BK30" s="541">
        <f>'Base%Sem'!DO27</f>
        <v>1.0649999999999999</v>
      </c>
      <c r="BL30" s="493"/>
      <c r="BM30" s="494">
        <f t="shared" si="19"/>
        <v>0</v>
      </c>
      <c r="BN30" s="681">
        <v>114109.05</v>
      </c>
      <c r="BO30" s="496">
        <f t="shared" si="186"/>
        <v>121526.13825</v>
      </c>
      <c r="BP30" s="541">
        <f>'Base%Sem'!DP27</f>
        <v>1.0649999999999999</v>
      </c>
      <c r="BQ30" s="606"/>
      <c r="BR30" s="494">
        <f t="shared" si="21"/>
        <v>0</v>
      </c>
      <c r="BS30" s="681">
        <v>113089.93</v>
      </c>
      <c r="BT30" s="496">
        <f t="shared" si="187"/>
        <v>120440.77544999999</v>
      </c>
      <c r="BU30" s="541">
        <f>'Base%Sem'!DQ27</f>
        <v>1.0649999999999999</v>
      </c>
      <c r="BV30" s="493"/>
      <c r="BW30" s="494">
        <f t="shared" si="23"/>
        <v>0</v>
      </c>
      <c r="BX30" s="572">
        <f t="shared" si="130"/>
        <v>554550.83565000002</v>
      </c>
      <c r="BY30" s="538">
        <f t="shared" si="131"/>
        <v>520705.00999999995</v>
      </c>
      <c r="BZ30" s="511">
        <f t="shared" si="24"/>
        <v>0</v>
      </c>
      <c r="CA30" s="504">
        <f t="shared" si="132"/>
        <v>0</v>
      </c>
      <c r="CB30" s="681">
        <v>91890.95</v>
      </c>
      <c r="CC30" s="496">
        <f t="shared" si="188"/>
        <v>97863.861749999996</v>
      </c>
      <c r="CD30" s="541">
        <f>'Base%Sem'!DR27</f>
        <v>1.0649999999999999</v>
      </c>
      <c r="CE30" s="493"/>
      <c r="CF30" s="494">
        <f t="shared" si="26"/>
        <v>0</v>
      </c>
      <c r="CG30" s="681">
        <v>97613.14</v>
      </c>
      <c r="CH30" s="496">
        <f t="shared" si="171"/>
        <v>103957.9941</v>
      </c>
      <c r="CI30" s="541">
        <f>'Base%Sem'!DS27</f>
        <v>1.0649999999999999</v>
      </c>
      <c r="CJ30" s="493"/>
      <c r="CK30" s="494">
        <f t="shared" si="28"/>
        <v>0</v>
      </c>
      <c r="CL30" s="681">
        <v>94813.25</v>
      </c>
      <c r="CM30" s="496">
        <f t="shared" si="29"/>
        <v>100976.11125</v>
      </c>
      <c r="CN30" s="541">
        <f>'Base%Sem'!DT27</f>
        <v>1.0649999999999999</v>
      </c>
      <c r="CO30" s="493"/>
      <c r="CP30" s="494">
        <f t="shared" si="30"/>
        <v>0</v>
      </c>
      <c r="CQ30" s="681">
        <v>122396.24</v>
      </c>
      <c r="CR30" s="496">
        <f t="shared" si="31"/>
        <v>130351.99559999999</v>
      </c>
      <c r="CS30" s="541">
        <f>'Base%Sem'!DU27</f>
        <v>1.0649999999999999</v>
      </c>
      <c r="CT30" s="495"/>
      <c r="CU30" s="494">
        <f t="shared" si="32"/>
        <v>0</v>
      </c>
      <c r="CV30" s="572">
        <f t="shared" si="33"/>
        <v>406713.58</v>
      </c>
      <c r="CW30" s="572">
        <f t="shared" si="33"/>
        <v>433149.96269999997</v>
      </c>
      <c r="CX30" s="548">
        <f t="shared" si="133"/>
        <v>406713.57999999996</v>
      </c>
      <c r="CY30" s="547">
        <f t="shared" si="134"/>
        <v>0</v>
      </c>
      <c r="CZ30" s="506">
        <f t="shared" si="135"/>
        <v>0</v>
      </c>
      <c r="DA30" s="681">
        <v>146794.01</v>
      </c>
      <c r="DB30" s="496">
        <f t="shared" si="189"/>
        <v>156335.62065</v>
      </c>
      <c r="DC30" s="541">
        <f>'Base%Sem'!DV27</f>
        <v>1.0649999999999999</v>
      </c>
      <c r="DD30" s="493"/>
      <c r="DE30" s="494">
        <f t="shared" si="35"/>
        <v>0</v>
      </c>
      <c r="DF30" s="681">
        <v>127825.39</v>
      </c>
      <c r="DG30" s="496">
        <f t="shared" si="190"/>
        <v>136134.04035</v>
      </c>
      <c r="DH30" s="541">
        <f>'Base%Sem'!DW27</f>
        <v>1.0649999999999999</v>
      </c>
      <c r="DI30" s="493"/>
      <c r="DJ30" s="494">
        <f t="shared" si="37"/>
        <v>0</v>
      </c>
      <c r="DK30" s="681">
        <v>107445.83</v>
      </c>
      <c r="DL30" s="496">
        <f t="shared" si="191"/>
        <v>114429.80894999999</v>
      </c>
      <c r="DM30" s="541">
        <f>'Base%Sem'!DX27</f>
        <v>1.0649999999999999</v>
      </c>
      <c r="DN30" s="493"/>
      <c r="DO30" s="494">
        <f t="shared" si="39"/>
        <v>0</v>
      </c>
      <c r="DP30" s="681">
        <v>106248.61</v>
      </c>
      <c r="DQ30" s="496">
        <f t="shared" si="192"/>
        <v>113154.76965</v>
      </c>
      <c r="DR30" s="541">
        <f>'Base%Sem'!DY27</f>
        <v>1.0649999999999999</v>
      </c>
      <c r="DS30" s="495"/>
      <c r="DT30" s="494">
        <f t="shared" si="41"/>
        <v>0</v>
      </c>
      <c r="DU30" s="572">
        <f t="shared" si="42"/>
        <v>520054.23960000003</v>
      </c>
      <c r="DV30" s="548">
        <f t="shared" si="43"/>
        <v>488313.84</v>
      </c>
      <c r="DW30" s="547">
        <f t="shared" si="136"/>
        <v>0</v>
      </c>
      <c r="DX30" s="506">
        <f t="shared" si="137"/>
        <v>0</v>
      </c>
      <c r="DY30" s="681">
        <v>116719.79</v>
      </c>
      <c r="DZ30" s="496">
        <f t="shared" si="193"/>
        <v>124306.57634999999</v>
      </c>
      <c r="EA30" s="541">
        <f>'Base%Sem'!DZ27</f>
        <v>1.0649999999999999</v>
      </c>
      <c r="EB30" s="540"/>
      <c r="EC30" s="494">
        <f t="shared" si="45"/>
        <v>0</v>
      </c>
      <c r="ED30" s="681">
        <v>135145.70000000001</v>
      </c>
      <c r="EE30" s="496">
        <f t="shared" si="194"/>
        <v>143930.17050000001</v>
      </c>
      <c r="EF30" s="541">
        <f>'Base%Sem'!EA27</f>
        <v>1.0649999999999999</v>
      </c>
      <c r="EG30" s="493"/>
      <c r="EH30" s="494">
        <f t="shared" si="47"/>
        <v>0</v>
      </c>
      <c r="EI30" s="681">
        <v>111754.81</v>
      </c>
      <c r="EJ30" s="496">
        <f t="shared" si="195"/>
        <v>119018.87264999999</v>
      </c>
      <c r="EK30" s="541">
        <f>'Base%Sem'!EB27</f>
        <v>1.0649999999999999</v>
      </c>
      <c r="EL30" s="493"/>
      <c r="EM30" s="494">
        <f t="shared" si="49"/>
        <v>0</v>
      </c>
      <c r="EN30" s="681">
        <v>147973.81</v>
      </c>
      <c r="EO30" s="496">
        <f t="shared" si="196"/>
        <v>157592.10764999999</v>
      </c>
      <c r="EP30" s="541">
        <f>'Base%Sem'!EC27</f>
        <v>1.0649999999999999</v>
      </c>
      <c r="EQ30" s="495"/>
      <c r="ER30" s="494">
        <f t="shared" si="51"/>
        <v>0</v>
      </c>
      <c r="ES30" s="681">
        <v>179951.43</v>
      </c>
      <c r="ET30" s="496">
        <f t="shared" si="197"/>
        <v>191648.27294999998</v>
      </c>
      <c r="EU30" s="541">
        <f>'Base%Sem'!ED27</f>
        <v>1.0649999999999999</v>
      </c>
      <c r="EV30" s="493"/>
      <c r="EW30" s="494">
        <f t="shared" si="53"/>
        <v>0</v>
      </c>
      <c r="EX30" s="572">
        <f t="shared" si="54"/>
        <v>691545.54</v>
      </c>
      <c r="EY30" s="572">
        <f t="shared" si="54"/>
        <v>736496.00009999995</v>
      </c>
      <c r="EZ30" s="538">
        <f t="shared" si="138"/>
        <v>691545.54</v>
      </c>
      <c r="FA30" s="537">
        <f t="shared" si="139"/>
        <v>0</v>
      </c>
      <c r="FB30" s="506">
        <f t="shared" si="140"/>
        <v>0</v>
      </c>
      <c r="FC30" s="681">
        <v>149988.54999999999</v>
      </c>
      <c r="FD30" s="496">
        <f t="shared" si="198"/>
        <v>160487.74849999999</v>
      </c>
      <c r="FE30" s="541">
        <v>1.07</v>
      </c>
      <c r="FF30" s="493"/>
      <c r="FG30" s="494">
        <f t="shared" si="56"/>
        <v>0</v>
      </c>
      <c r="FH30" s="681">
        <v>133423.01999999999</v>
      </c>
      <c r="FI30" s="496">
        <f t="shared" si="199"/>
        <v>142762.63139999998</v>
      </c>
      <c r="FJ30" s="541">
        <v>1.07</v>
      </c>
      <c r="FK30" s="493"/>
      <c r="FL30" s="494">
        <f t="shared" si="58"/>
        <v>0</v>
      </c>
      <c r="FM30" s="681">
        <v>140265.57999999999</v>
      </c>
      <c r="FN30" s="496">
        <f t="shared" si="200"/>
        <v>150084.17059999998</v>
      </c>
      <c r="FO30" s="541">
        <v>1.07</v>
      </c>
      <c r="FP30" s="493"/>
      <c r="FQ30" s="494">
        <f t="shared" si="60"/>
        <v>0</v>
      </c>
      <c r="FR30" s="681">
        <v>134172.97</v>
      </c>
      <c r="FS30" s="496">
        <f t="shared" si="201"/>
        <v>143565.0779</v>
      </c>
      <c r="FT30" s="541">
        <v>1.07</v>
      </c>
      <c r="FU30" s="495"/>
      <c r="FV30" s="494">
        <f t="shared" si="62"/>
        <v>0</v>
      </c>
      <c r="FW30" s="572">
        <f t="shared" si="63"/>
        <v>596899.62839999993</v>
      </c>
      <c r="FX30" s="614">
        <f t="shared" si="64"/>
        <v>557850.11999999988</v>
      </c>
      <c r="FY30" s="544">
        <f t="shared" si="141"/>
        <v>0</v>
      </c>
      <c r="FZ30" s="504">
        <f t="shared" si="142"/>
        <v>0</v>
      </c>
      <c r="GA30" s="681">
        <v>138770.54</v>
      </c>
      <c r="GB30" s="496">
        <f t="shared" si="172"/>
        <v>148484.47780000002</v>
      </c>
      <c r="GC30" s="541">
        <v>1.07</v>
      </c>
      <c r="GD30" s="493"/>
      <c r="GE30" s="494">
        <f t="shared" si="66"/>
        <v>0</v>
      </c>
      <c r="GF30" s="681">
        <v>138815.64000000001</v>
      </c>
      <c r="GG30" s="496">
        <f t="shared" si="173"/>
        <v>148532.73480000003</v>
      </c>
      <c r="GH30" s="541">
        <v>1.07</v>
      </c>
      <c r="GI30" s="495"/>
      <c r="GJ30" s="494">
        <f t="shared" si="68"/>
        <v>0</v>
      </c>
      <c r="GK30" s="681">
        <v>119034.09</v>
      </c>
      <c r="GL30" s="496">
        <f t="shared" si="174"/>
        <v>127366.47630000001</v>
      </c>
      <c r="GM30" s="541">
        <v>1.07</v>
      </c>
      <c r="GN30" s="493"/>
      <c r="GO30" s="494">
        <f t="shared" si="70"/>
        <v>0</v>
      </c>
      <c r="GP30" s="681">
        <v>123716.24</v>
      </c>
      <c r="GQ30" s="496">
        <f t="shared" si="202"/>
        <v>132376.37680000003</v>
      </c>
      <c r="GR30" s="541">
        <v>1.07</v>
      </c>
      <c r="GS30" s="495"/>
      <c r="GT30" s="494">
        <f t="shared" si="72"/>
        <v>0</v>
      </c>
      <c r="GU30" s="572">
        <f t="shared" si="73"/>
        <v>556760.06570000004</v>
      </c>
      <c r="GV30" s="614">
        <f t="shared" si="74"/>
        <v>520336.51</v>
      </c>
      <c r="GW30" s="537">
        <f t="shared" si="75"/>
        <v>0</v>
      </c>
      <c r="GX30" s="506">
        <f t="shared" si="143"/>
        <v>0</v>
      </c>
      <c r="GY30" s="681">
        <v>124946.03</v>
      </c>
      <c r="GZ30" s="542">
        <f t="shared" si="76"/>
        <v>133692.25210000001</v>
      </c>
      <c r="HA30" s="541">
        <v>1.07</v>
      </c>
      <c r="HB30" s="493"/>
      <c r="HC30" s="494">
        <f t="shared" si="77"/>
        <v>0</v>
      </c>
      <c r="HD30" s="681">
        <v>145677.63</v>
      </c>
      <c r="HE30" s="496">
        <f t="shared" si="175"/>
        <v>155875.06410000002</v>
      </c>
      <c r="HF30" s="541">
        <v>1.07</v>
      </c>
      <c r="HG30" s="495"/>
      <c r="HH30" s="494">
        <f t="shared" si="79"/>
        <v>0</v>
      </c>
      <c r="HI30" s="681">
        <v>118480.49</v>
      </c>
      <c r="HJ30" s="496">
        <f t="shared" si="176"/>
        <v>126774.12430000001</v>
      </c>
      <c r="HK30" s="541">
        <v>1.07</v>
      </c>
      <c r="HL30" s="493"/>
      <c r="HM30" s="494">
        <f t="shared" si="81"/>
        <v>0</v>
      </c>
      <c r="HN30" s="681">
        <v>117724</v>
      </c>
      <c r="HO30" s="496">
        <f t="shared" si="177"/>
        <v>125964.68000000001</v>
      </c>
      <c r="HP30" s="541">
        <v>1.07</v>
      </c>
      <c r="HQ30" s="495"/>
      <c r="HR30" s="494">
        <f t="shared" si="83"/>
        <v>0</v>
      </c>
      <c r="HS30" s="681">
        <v>136880.99</v>
      </c>
      <c r="HT30" s="496">
        <f t="shared" si="178"/>
        <v>146462.6593</v>
      </c>
      <c r="HU30" s="541">
        <v>1.07</v>
      </c>
      <c r="HV30" s="493"/>
      <c r="HW30" s="494">
        <f t="shared" si="85"/>
        <v>0</v>
      </c>
      <c r="HX30" s="572">
        <f t="shared" si="86"/>
        <v>688768.77980000002</v>
      </c>
      <c r="HY30" s="538">
        <f t="shared" si="144"/>
        <v>643709.14</v>
      </c>
      <c r="HZ30" s="511">
        <f t="shared" si="87"/>
        <v>0</v>
      </c>
      <c r="IA30" s="504">
        <f t="shared" si="145"/>
        <v>0</v>
      </c>
      <c r="IB30" s="681">
        <v>139017</v>
      </c>
      <c r="IC30" s="496">
        <f t="shared" si="203"/>
        <v>148748.19</v>
      </c>
      <c r="ID30" s="541">
        <v>1.07</v>
      </c>
      <c r="IE30" s="493"/>
      <c r="IF30" s="494">
        <f t="shared" si="89"/>
        <v>0</v>
      </c>
      <c r="IG30" s="681">
        <v>151063</v>
      </c>
      <c r="IH30" s="496">
        <f t="shared" si="204"/>
        <v>161637.41</v>
      </c>
      <c r="II30" s="541">
        <v>1.07</v>
      </c>
      <c r="IJ30" s="495"/>
      <c r="IK30" s="494">
        <f t="shared" si="91"/>
        <v>0</v>
      </c>
      <c r="IL30" s="679">
        <v>146453.79999999999</v>
      </c>
      <c r="IM30" s="496">
        <f t="shared" si="92"/>
        <v>153776.49</v>
      </c>
      <c r="IN30" s="541">
        <v>1.05</v>
      </c>
      <c r="IO30" s="493"/>
      <c r="IP30" s="494">
        <f t="shared" si="93"/>
        <v>0</v>
      </c>
      <c r="IQ30" s="679">
        <v>171811.86</v>
      </c>
      <c r="IR30" s="496">
        <f t="shared" si="205"/>
        <v>180402.45299999998</v>
      </c>
      <c r="IS30" s="541">
        <v>1.05</v>
      </c>
      <c r="IT30" s="495"/>
      <c r="IU30" s="494">
        <f t="shared" si="95"/>
        <v>0</v>
      </c>
      <c r="IV30" s="572">
        <f t="shared" si="96"/>
        <v>644564.54300000006</v>
      </c>
      <c r="IW30" s="538">
        <f t="shared" si="146"/>
        <v>608345.65999999992</v>
      </c>
      <c r="IX30" s="510">
        <f t="shared" si="97"/>
        <v>0</v>
      </c>
      <c r="IY30" s="506">
        <f t="shared" si="147"/>
        <v>0</v>
      </c>
      <c r="IZ30" s="679">
        <v>109365.46</v>
      </c>
      <c r="JA30" s="496">
        <f t="shared" si="162"/>
        <v>114833.73300000001</v>
      </c>
      <c r="JB30" s="541">
        <v>1.05</v>
      </c>
      <c r="JC30" s="493"/>
      <c r="JD30" s="494">
        <f t="shared" si="99"/>
        <v>0</v>
      </c>
      <c r="JE30" s="679">
        <v>152650.32</v>
      </c>
      <c r="JF30" s="496">
        <f t="shared" si="163"/>
        <v>160282.83600000001</v>
      </c>
      <c r="JG30" s="541">
        <v>1.05</v>
      </c>
      <c r="JH30" s="493"/>
      <c r="JI30" s="494">
        <f t="shared" si="101"/>
        <v>0</v>
      </c>
      <c r="JJ30" s="679">
        <v>155323.75</v>
      </c>
      <c r="JK30" s="496">
        <f t="shared" si="164"/>
        <v>163089.9375</v>
      </c>
      <c r="JL30" s="541">
        <v>1.05</v>
      </c>
      <c r="JM30" s="493"/>
      <c r="JN30" s="494">
        <f t="shared" si="103"/>
        <v>0</v>
      </c>
      <c r="JO30" s="542">
        <v>139112.66</v>
      </c>
      <c r="JP30" s="496">
        <f t="shared" si="165"/>
        <v>146068.29300000001</v>
      </c>
      <c r="JQ30" s="541">
        <v>1.05</v>
      </c>
      <c r="JR30" s="495"/>
      <c r="JS30" s="494">
        <f t="shared" si="104"/>
        <v>0</v>
      </c>
      <c r="JT30" s="572">
        <f t="shared" si="105"/>
        <v>584274.79949999996</v>
      </c>
      <c r="JU30" s="538">
        <f t="shared" si="148"/>
        <v>556452.19000000006</v>
      </c>
      <c r="JV30" s="511">
        <f t="shared" si="106"/>
        <v>0</v>
      </c>
      <c r="JW30" s="504">
        <f t="shared" si="149"/>
        <v>0</v>
      </c>
      <c r="JX30" s="543">
        <v>189912</v>
      </c>
      <c r="JY30" s="496">
        <f t="shared" si="166"/>
        <v>199407.6</v>
      </c>
      <c r="JZ30" s="541">
        <f>'Base%Sem'!EZ27</f>
        <v>1.05</v>
      </c>
      <c r="KA30" s="493"/>
      <c r="KB30" s="494">
        <f t="shared" si="108"/>
        <v>0</v>
      </c>
      <c r="KC30" s="542">
        <v>242818.51</v>
      </c>
      <c r="KD30" s="496">
        <f t="shared" si="167"/>
        <v>254959.43550000002</v>
      </c>
      <c r="KE30" s="541">
        <f>'Base%Sem'!FA27</f>
        <v>1.05</v>
      </c>
      <c r="KF30" s="495"/>
      <c r="KG30" s="494">
        <f t="shared" si="110"/>
        <v>0</v>
      </c>
      <c r="KH30" s="542">
        <v>413553.18</v>
      </c>
      <c r="KI30" s="496">
        <f t="shared" si="168"/>
        <v>434230.83900000004</v>
      </c>
      <c r="KJ30" s="541">
        <f>'Base%Sem'!FB27</f>
        <v>1.05</v>
      </c>
      <c r="KK30" s="493"/>
      <c r="KL30" s="494">
        <f t="shared" si="112"/>
        <v>0</v>
      </c>
      <c r="KM30" s="542">
        <v>330464.07</v>
      </c>
      <c r="KN30" s="496">
        <f t="shared" si="169"/>
        <v>346987.27350000001</v>
      </c>
      <c r="KO30" s="541">
        <f>'Base%Sem'!FC27</f>
        <v>1.05</v>
      </c>
      <c r="KP30" s="495"/>
      <c r="KQ30" s="494">
        <f t="shared" si="114"/>
        <v>0</v>
      </c>
      <c r="KR30" s="542">
        <f>'Tabla de Proyecciones'!ABI59</f>
        <v>132744.17538532134</v>
      </c>
      <c r="KS30" s="496">
        <f t="shared" si="170"/>
        <v>139381.38415458743</v>
      </c>
      <c r="KT30" s="541">
        <f>'Base%Sem'!FD27</f>
        <v>1.05</v>
      </c>
      <c r="KU30" s="493"/>
      <c r="KV30" s="494">
        <f t="shared" si="115"/>
        <v>0</v>
      </c>
      <c r="KW30" s="572">
        <f t="shared" si="116"/>
        <v>1374966.5321545876</v>
      </c>
      <c r="KX30" s="538">
        <f t="shared" si="151"/>
        <v>1309491.9353853213</v>
      </c>
      <c r="KY30" s="510">
        <f t="shared" si="117"/>
        <v>0</v>
      </c>
      <c r="KZ30" s="560">
        <f t="shared" si="152"/>
        <v>0</v>
      </c>
      <c r="LA30" s="588">
        <f t="shared" si="159"/>
        <v>7203753.8453853205</v>
      </c>
      <c r="LB30" s="588">
        <f t="shared" si="154"/>
        <v>7653796.0290045869</v>
      </c>
      <c r="LC30" s="588">
        <f t="shared" si="155"/>
        <v>7653796.0290045869</v>
      </c>
      <c r="LD30" s="586">
        <f t="shared" si="156"/>
        <v>1.0624732872997265</v>
      </c>
      <c r="LE30" s="584">
        <f t="shared" si="118"/>
        <v>7203753.8453853205</v>
      </c>
      <c r="LF30" s="584">
        <f t="shared" si="118"/>
        <v>0</v>
      </c>
      <c r="LG30" s="585">
        <f t="shared" si="119"/>
        <v>-7203753.8453853205</v>
      </c>
      <c r="LH30" s="615">
        <f t="shared" si="157"/>
        <v>0</v>
      </c>
      <c r="LJ30">
        <v>6674979.3353699995</v>
      </c>
    </row>
    <row r="31" spans="1:323" outlineLevel="1">
      <c r="A31" s="571"/>
      <c r="B31" s="533" t="s">
        <v>231</v>
      </c>
      <c r="C31" s="681">
        <v>68380.59</v>
      </c>
      <c r="D31" s="542">
        <f t="shared" si="120"/>
        <v>73167.231299999999</v>
      </c>
      <c r="E31" s="541">
        <f>'Base%Sem'!FJ28</f>
        <v>1.07</v>
      </c>
      <c r="F31" s="493"/>
      <c r="G31" s="494">
        <f t="shared" si="121"/>
        <v>0</v>
      </c>
      <c r="H31" s="681">
        <v>84274.01</v>
      </c>
      <c r="I31" s="496">
        <f t="shared" si="0"/>
        <v>90173.190700000006</v>
      </c>
      <c r="J31" s="541">
        <f>'Base%Sem'!FJ28</f>
        <v>1.07</v>
      </c>
      <c r="K31" s="495"/>
      <c r="L31" s="494"/>
      <c r="M31" s="594">
        <v>78819.64</v>
      </c>
      <c r="N31" s="496">
        <f t="shared" si="2"/>
        <v>84337.014800000004</v>
      </c>
      <c r="O31" s="541">
        <f>'Base%Sem'!FJ28</f>
        <v>1.07</v>
      </c>
      <c r="P31" s="493"/>
      <c r="Q31" s="494"/>
      <c r="R31" s="594">
        <f>77106.51-10000</f>
        <v>67106.509999999995</v>
      </c>
      <c r="S31" s="496">
        <f t="shared" si="179"/>
        <v>71803.965700000001</v>
      </c>
      <c r="T31" s="541">
        <f>'Base%Sem'!FJ28</f>
        <v>1.07</v>
      </c>
      <c r="U31" s="493"/>
      <c r="V31" s="494"/>
      <c r="W31" s="542">
        <f t="shared" si="123"/>
        <v>319481.40250000003</v>
      </c>
      <c r="X31" s="542">
        <f t="shared" si="124"/>
        <v>298580.75</v>
      </c>
      <c r="Y31" s="552">
        <f t="shared" si="125"/>
        <v>0</v>
      </c>
      <c r="Z31" s="500">
        <f t="shared" si="126"/>
        <v>0</v>
      </c>
      <c r="AA31" s="681">
        <v>90405.4</v>
      </c>
      <c r="AB31" s="496">
        <f t="shared" si="180"/>
        <v>96733.778000000006</v>
      </c>
      <c r="AC31" s="541">
        <f>'Base%Sem'!FJ28</f>
        <v>1.07</v>
      </c>
      <c r="AD31" s="493"/>
      <c r="AE31" s="494"/>
      <c r="AF31" s="681">
        <v>99964.82</v>
      </c>
      <c r="AG31" s="496">
        <f t="shared" si="6"/>
        <v>106962.35740000001</v>
      </c>
      <c r="AH31" s="541">
        <f>'Base%Sem'!FJ28</f>
        <v>1.07</v>
      </c>
      <c r="AI31" s="493"/>
      <c r="AJ31" s="494"/>
      <c r="AK31" s="681">
        <v>79437.48</v>
      </c>
      <c r="AL31" s="496">
        <f t="shared" si="181"/>
        <v>84998.103600000002</v>
      </c>
      <c r="AM31" s="541">
        <f>'Base%Sem'!FJ28</f>
        <v>1.07</v>
      </c>
      <c r="AN31" s="493"/>
      <c r="AO31" s="494"/>
      <c r="AP31" s="681">
        <v>68767.95</v>
      </c>
      <c r="AQ31" s="496">
        <f t="shared" si="182"/>
        <v>73581.7065</v>
      </c>
      <c r="AR31" s="541">
        <f>'Base%Sem'!FJ28</f>
        <v>1.07</v>
      </c>
      <c r="AS31" s="495"/>
      <c r="AT31" s="494"/>
      <c r="AU31" s="496">
        <f t="shared" si="12"/>
        <v>362275.94550000003</v>
      </c>
      <c r="AV31" s="550">
        <f t="shared" si="13"/>
        <v>338575.65</v>
      </c>
      <c r="AW31" s="617">
        <f t="shared" si="128"/>
        <v>0</v>
      </c>
      <c r="AX31" s="513">
        <f t="shared" si="129"/>
        <v>0</v>
      </c>
      <c r="AY31" s="681">
        <v>74171.100000000006</v>
      </c>
      <c r="AZ31" s="496">
        <f t="shared" si="183"/>
        <v>78992.2215</v>
      </c>
      <c r="BA31" s="541">
        <f>'Base%Sem'!DM28</f>
        <v>1.0649999999999999</v>
      </c>
      <c r="BB31" s="493"/>
      <c r="BC31" s="494"/>
      <c r="BD31" s="681">
        <v>84755.199999999997</v>
      </c>
      <c r="BE31" s="496">
        <f t="shared" si="184"/>
        <v>90264.287999999986</v>
      </c>
      <c r="BF31" s="541">
        <f>'Base%Sem'!DN28</f>
        <v>1.0649999999999999</v>
      </c>
      <c r="BG31" s="495"/>
      <c r="BH31" s="494"/>
      <c r="BI31" s="681">
        <v>93881.67</v>
      </c>
      <c r="BJ31" s="496">
        <f t="shared" si="185"/>
        <v>99983.97855</v>
      </c>
      <c r="BK31" s="541">
        <f>'Base%Sem'!DO28</f>
        <v>1.0649999999999999</v>
      </c>
      <c r="BL31" s="493"/>
      <c r="BM31" s="494"/>
      <c r="BN31" s="681">
        <v>79042.789999999994</v>
      </c>
      <c r="BO31" s="496">
        <f t="shared" si="186"/>
        <v>84180.571349999984</v>
      </c>
      <c r="BP31" s="541">
        <f>'Base%Sem'!DP28</f>
        <v>1.0649999999999999</v>
      </c>
      <c r="BQ31" s="606"/>
      <c r="BR31" s="494"/>
      <c r="BS31" s="681">
        <v>77271.17</v>
      </c>
      <c r="BT31" s="496">
        <f t="shared" si="187"/>
        <v>82293.79604999999</v>
      </c>
      <c r="BU31" s="541">
        <f>'Base%Sem'!DQ28</f>
        <v>1.0649999999999999</v>
      </c>
      <c r="BV31" s="493"/>
      <c r="BW31" s="494"/>
      <c r="BX31" s="572">
        <f t="shared" si="130"/>
        <v>435714.85544999997</v>
      </c>
      <c r="BY31" s="538">
        <f t="shared" si="131"/>
        <v>409121.92999999993</v>
      </c>
      <c r="BZ31" s="511">
        <f t="shared" si="24"/>
        <v>0</v>
      </c>
      <c r="CA31" s="504">
        <f t="shared" si="132"/>
        <v>0</v>
      </c>
      <c r="CB31" s="681">
        <v>82752.350000000006</v>
      </c>
      <c r="CC31" s="496">
        <f t="shared" si="188"/>
        <v>88131.25275</v>
      </c>
      <c r="CD31" s="541">
        <f>'Base%Sem'!DR28</f>
        <v>1.0649999999999999</v>
      </c>
      <c r="CE31" s="493"/>
      <c r="CF31" s="494"/>
      <c r="CG31" s="681">
        <v>72417.16</v>
      </c>
      <c r="CH31" s="496">
        <f t="shared" si="171"/>
        <v>77124.275399999999</v>
      </c>
      <c r="CI31" s="541">
        <f>'Base%Sem'!DS28</f>
        <v>1.0649999999999999</v>
      </c>
      <c r="CJ31" s="493"/>
      <c r="CK31" s="494"/>
      <c r="CL31" s="681">
        <v>75991.63</v>
      </c>
      <c r="CM31" s="496">
        <f t="shared" si="29"/>
        <v>80931.085950000008</v>
      </c>
      <c r="CN31" s="541">
        <f>'Base%Sem'!DT28</f>
        <v>1.0649999999999999</v>
      </c>
      <c r="CO31" s="493"/>
      <c r="CP31" s="494"/>
      <c r="CQ31" s="681">
        <v>90969.46</v>
      </c>
      <c r="CR31" s="496">
        <f t="shared" si="31"/>
        <v>96882.474900000001</v>
      </c>
      <c r="CS31" s="541">
        <f>'Base%Sem'!DU28</f>
        <v>1.0649999999999999</v>
      </c>
      <c r="CT31" s="495"/>
      <c r="CU31" s="494"/>
      <c r="CV31" s="572">
        <f t="shared" ref="CV31:CW32" si="206">CQ31+CL31+CG31+CB31</f>
        <v>322130.60000000003</v>
      </c>
      <c r="CW31" s="572">
        <f t="shared" si="206"/>
        <v>343069.08899999998</v>
      </c>
      <c r="CX31" s="548">
        <f t="shared" si="133"/>
        <v>322130.60000000003</v>
      </c>
      <c r="CY31" s="547">
        <f t="shared" si="134"/>
        <v>0</v>
      </c>
      <c r="CZ31" s="506">
        <f t="shared" si="135"/>
        <v>0</v>
      </c>
      <c r="DA31" s="681">
        <v>117896.99</v>
      </c>
      <c r="DB31" s="496">
        <f t="shared" si="189"/>
        <v>125560.29435</v>
      </c>
      <c r="DC31" s="541">
        <f>'Base%Sem'!DV28</f>
        <v>1.0649999999999999</v>
      </c>
      <c r="DD31" s="493"/>
      <c r="DE31" s="494"/>
      <c r="DF31" s="681">
        <v>100358.58</v>
      </c>
      <c r="DG31" s="496">
        <f t="shared" si="190"/>
        <v>106881.88769999999</v>
      </c>
      <c r="DH31" s="541">
        <f>'Base%Sem'!DW28</f>
        <v>1.0649999999999999</v>
      </c>
      <c r="DI31" s="493"/>
      <c r="DJ31" s="494"/>
      <c r="DK31" s="681">
        <v>79532.899999999994</v>
      </c>
      <c r="DL31" s="496">
        <f t="shared" si="191"/>
        <v>84702.538499999995</v>
      </c>
      <c r="DM31" s="541">
        <f>'Base%Sem'!DX28</f>
        <v>1.0649999999999999</v>
      </c>
      <c r="DN31" s="493"/>
      <c r="DO31" s="494"/>
      <c r="DP31" s="681">
        <v>96961.39</v>
      </c>
      <c r="DQ31" s="496">
        <f t="shared" si="192"/>
        <v>103263.88034999999</v>
      </c>
      <c r="DR31" s="541">
        <f>'Base%Sem'!DY28</f>
        <v>1.0649999999999999</v>
      </c>
      <c r="DS31" s="495"/>
      <c r="DT31" s="494"/>
      <c r="DU31" s="572">
        <f t="shared" si="42"/>
        <v>420408.60089999996</v>
      </c>
      <c r="DV31" s="548">
        <f t="shared" si="43"/>
        <v>394749.86</v>
      </c>
      <c r="DW31" s="547">
        <f t="shared" si="136"/>
        <v>0</v>
      </c>
      <c r="DX31" s="506">
        <f t="shared" si="137"/>
        <v>0</v>
      </c>
      <c r="DY31" s="681">
        <v>80650.17</v>
      </c>
      <c r="DZ31" s="496">
        <f t="shared" si="193"/>
        <v>85892.431049999999</v>
      </c>
      <c r="EA31" s="541">
        <f>'Base%Sem'!DZ28</f>
        <v>1.0649999999999999</v>
      </c>
      <c r="EB31" s="540"/>
      <c r="EC31" s="494"/>
      <c r="ED31" s="681">
        <v>109682.24000000001</v>
      </c>
      <c r="EE31" s="496">
        <f t="shared" si="194"/>
        <v>116811.58560000001</v>
      </c>
      <c r="EF31" s="541">
        <f>'Base%Sem'!EA28</f>
        <v>1.0649999999999999</v>
      </c>
      <c r="EG31" s="493"/>
      <c r="EH31" s="494"/>
      <c r="EI31" s="681">
        <v>100509.52</v>
      </c>
      <c r="EJ31" s="496">
        <f t="shared" si="195"/>
        <v>107042.6388</v>
      </c>
      <c r="EK31" s="541">
        <f>'Base%Sem'!EB28</f>
        <v>1.0649999999999999</v>
      </c>
      <c r="EL31" s="493"/>
      <c r="EM31" s="494"/>
      <c r="EN31" s="681">
        <v>112372.57</v>
      </c>
      <c r="EO31" s="496">
        <f t="shared" si="196"/>
        <v>119676.78705</v>
      </c>
      <c r="EP31" s="541">
        <f>'Base%Sem'!EC28</f>
        <v>1.0649999999999999</v>
      </c>
      <c r="EQ31" s="495"/>
      <c r="ER31" s="494"/>
      <c r="ES31" s="681">
        <v>131637</v>
      </c>
      <c r="ET31" s="496">
        <f t="shared" si="197"/>
        <v>140193.405</v>
      </c>
      <c r="EU31" s="541">
        <f>'Base%Sem'!ED28</f>
        <v>1.0649999999999999</v>
      </c>
      <c r="EV31" s="493"/>
      <c r="EW31" s="494"/>
      <c r="EX31" s="572"/>
      <c r="EY31" s="572">
        <f t="shared" ref="EY31:EY56" si="207">ET31+EO31+EJ31+EE31+DZ31</f>
        <v>569616.84750000003</v>
      </c>
      <c r="EZ31" s="538">
        <f t="shared" si="138"/>
        <v>534851.5</v>
      </c>
      <c r="FA31" s="537">
        <f t="shared" si="139"/>
        <v>0</v>
      </c>
      <c r="FB31" s="506"/>
      <c r="FC31" s="681">
        <v>114397.95</v>
      </c>
      <c r="FD31" s="496">
        <f t="shared" si="198"/>
        <v>122405.80650000001</v>
      </c>
      <c r="FE31" s="541">
        <v>1.07</v>
      </c>
      <c r="FF31" s="493"/>
      <c r="FG31" s="494"/>
      <c r="FH31" s="681">
        <v>120996.18</v>
      </c>
      <c r="FI31" s="496">
        <f t="shared" si="199"/>
        <v>129465.9126</v>
      </c>
      <c r="FJ31" s="541">
        <v>1.07</v>
      </c>
      <c r="FK31" s="493"/>
      <c r="FL31" s="494"/>
      <c r="FM31" s="681">
        <v>106562.69</v>
      </c>
      <c r="FN31" s="496">
        <f t="shared" si="200"/>
        <v>114022.07830000001</v>
      </c>
      <c r="FO31" s="541">
        <v>1.07</v>
      </c>
      <c r="FP31" s="493"/>
      <c r="FQ31" s="494"/>
      <c r="FR31" s="681">
        <v>108037.1</v>
      </c>
      <c r="FS31" s="496">
        <f t="shared" si="201"/>
        <v>115599.69700000001</v>
      </c>
      <c r="FT31" s="541">
        <v>1.07</v>
      </c>
      <c r="FU31" s="495"/>
      <c r="FV31" s="494"/>
      <c r="FW31" s="572">
        <f t="shared" si="63"/>
        <v>481493.49440000003</v>
      </c>
      <c r="FX31" s="614">
        <f t="shared" si="64"/>
        <v>449993.92000000004</v>
      </c>
      <c r="FY31" s="544">
        <f t="shared" si="141"/>
        <v>0</v>
      </c>
      <c r="FZ31" s="504"/>
      <c r="GA31" s="681">
        <v>106539.69</v>
      </c>
      <c r="GB31" s="496">
        <f t="shared" si="172"/>
        <v>113997.46830000001</v>
      </c>
      <c r="GC31" s="541">
        <v>1.07</v>
      </c>
      <c r="GD31" s="493"/>
      <c r="GE31" s="494"/>
      <c r="GF31" s="681">
        <v>105484.71</v>
      </c>
      <c r="GG31" s="496">
        <f t="shared" si="173"/>
        <v>112868.63970000001</v>
      </c>
      <c r="GH31" s="541">
        <v>1.07</v>
      </c>
      <c r="GI31" s="495"/>
      <c r="GJ31" s="494"/>
      <c r="GK31" s="681">
        <v>98082.61</v>
      </c>
      <c r="GL31" s="496">
        <f t="shared" si="174"/>
        <v>104948.39270000001</v>
      </c>
      <c r="GM31" s="541">
        <v>1.07</v>
      </c>
      <c r="GN31" s="493"/>
      <c r="GO31" s="494"/>
      <c r="GP31" s="681">
        <v>84391.61</v>
      </c>
      <c r="GQ31" s="496">
        <f t="shared" si="202"/>
        <v>90299.022700000001</v>
      </c>
      <c r="GR31" s="541">
        <v>1.07</v>
      </c>
      <c r="GS31" s="495"/>
      <c r="GT31" s="494"/>
      <c r="GU31" s="572">
        <f t="shared" si="73"/>
        <v>422113.52340000001</v>
      </c>
      <c r="GV31" s="614">
        <f t="shared" si="74"/>
        <v>394498.62</v>
      </c>
      <c r="GW31" s="537">
        <f t="shared" si="75"/>
        <v>0</v>
      </c>
      <c r="GX31" s="506">
        <f t="shared" si="143"/>
        <v>0</v>
      </c>
      <c r="GY31" s="681">
        <v>96262.15</v>
      </c>
      <c r="GZ31" s="542">
        <f t="shared" si="76"/>
        <v>103000.50049999999</v>
      </c>
      <c r="HA31" s="541">
        <v>1.07</v>
      </c>
      <c r="HB31" s="493"/>
      <c r="HC31" s="494"/>
      <c r="HD31" s="681">
        <v>102607.57</v>
      </c>
      <c r="HE31" s="496">
        <f t="shared" si="175"/>
        <v>109790.09990000002</v>
      </c>
      <c r="HF31" s="541">
        <v>1.07</v>
      </c>
      <c r="HG31" s="495"/>
      <c r="HH31" s="494"/>
      <c r="HI31" s="681">
        <v>105377.59</v>
      </c>
      <c r="HJ31" s="496">
        <f t="shared" si="176"/>
        <v>112754.02130000001</v>
      </c>
      <c r="HK31" s="541">
        <v>1.07</v>
      </c>
      <c r="HL31" s="493"/>
      <c r="HM31" s="494"/>
      <c r="HN31" s="681">
        <v>92719</v>
      </c>
      <c r="HO31" s="496">
        <f t="shared" si="177"/>
        <v>99209.33</v>
      </c>
      <c r="HP31" s="541">
        <v>1.07</v>
      </c>
      <c r="HQ31" s="495"/>
      <c r="HR31" s="494"/>
      <c r="HS31" s="681">
        <v>109226.3</v>
      </c>
      <c r="HT31" s="496">
        <f t="shared" si="178"/>
        <v>116872.141</v>
      </c>
      <c r="HU31" s="541">
        <v>1.07</v>
      </c>
      <c r="HV31" s="493"/>
      <c r="HW31" s="494"/>
      <c r="HX31" s="572">
        <f t="shared" si="86"/>
        <v>541626.09270000004</v>
      </c>
      <c r="HY31" s="538">
        <f t="shared" si="144"/>
        <v>506192.61</v>
      </c>
      <c r="HZ31" s="511">
        <f t="shared" si="87"/>
        <v>0</v>
      </c>
      <c r="IA31" s="504">
        <f t="shared" si="145"/>
        <v>0</v>
      </c>
      <c r="IB31" s="681">
        <v>86466</v>
      </c>
      <c r="IC31" s="496">
        <f t="shared" si="203"/>
        <v>92518.62000000001</v>
      </c>
      <c r="ID31" s="541">
        <v>1.07</v>
      </c>
      <c r="IE31" s="493"/>
      <c r="IF31" s="494"/>
      <c r="IG31" s="681">
        <v>101449</v>
      </c>
      <c r="IH31" s="496">
        <f t="shared" si="204"/>
        <v>108550.43000000001</v>
      </c>
      <c r="II31" s="541">
        <v>1.07</v>
      </c>
      <c r="IJ31" s="495"/>
      <c r="IK31" s="494"/>
      <c r="IL31" s="679">
        <v>111798.73</v>
      </c>
      <c r="IM31" s="496">
        <f t="shared" si="92"/>
        <v>117388.66650000001</v>
      </c>
      <c r="IN31" s="541">
        <v>1.05</v>
      </c>
      <c r="IO31" s="493"/>
      <c r="IP31" s="494"/>
      <c r="IQ31" s="679">
        <v>116589.8</v>
      </c>
      <c r="IR31" s="496">
        <f t="shared" si="205"/>
        <v>122419.29000000001</v>
      </c>
      <c r="IS31" s="541">
        <v>1.05</v>
      </c>
      <c r="IT31" s="495"/>
      <c r="IU31" s="494"/>
      <c r="IV31" s="572">
        <f t="shared" si="96"/>
        <v>440877.00650000002</v>
      </c>
      <c r="IW31" s="538">
        <f t="shared" si="146"/>
        <v>416303.53</v>
      </c>
      <c r="IX31" s="510">
        <f t="shared" si="97"/>
        <v>0</v>
      </c>
      <c r="IY31" s="506">
        <f t="shared" si="147"/>
        <v>0</v>
      </c>
      <c r="IZ31" s="679">
        <v>75766.710000000006</v>
      </c>
      <c r="JA31" s="496">
        <f t="shared" si="162"/>
        <v>79555.045500000007</v>
      </c>
      <c r="JB31" s="541">
        <v>1.05</v>
      </c>
      <c r="JC31" s="493"/>
      <c r="JD31" s="494"/>
      <c r="JE31" s="679">
        <v>99758.46</v>
      </c>
      <c r="JF31" s="496">
        <f t="shared" si="163"/>
        <v>104746.38300000002</v>
      </c>
      <c r="JG31" s="541">
        <v>1.05</v>
      </c>
      <c r="JH31" s="493"/>
      <c r="JI31" s="494"/>
      <c r="JJ31" s="679">
        <v>101533.09</v>
      </c>
      <c r="JK31" s="496">
        <f t="shared" si="164"/>
        <v>106609.7445</v>
      </c>
      <c r="JL31" s="541">
        <v>1.05</v>
      </c>
      <c r="JM31" s="493"/>
      <c r="JN31" s="494"/>
      <c r="JO31" s="542">
        <v>106605.55</v>
      </c>
      <c r="JP31" s="496">
        <f t="shared" si="165"/>
        <v>111935.82750000001</v>
      </c>
      <c r="JQ31" s="541">
        <v>1.05</v>
      </c>
      <c r="JR31" s="495"/>
      <c r="JS31" s="494"/>
      <c r="JT31" s="572">
        <f t="shared" si="105"/>
        <v>402847.00050000002</v>
      </c>
      <c r="JU31" s="538">
        <f t="shared" si="148"/>
        <v>383663.81000000006</v>
      </c>
      <c r="JV31" s="511">
        <f>JR31+JM31+JC31+JH31</f>
        <v>0</v>
      </c>
      <c r="JW31" s="504">
        <f t="shared" si="149"/>
        <v>0</v>
      </c>
      <c r="JX31" s="543">
        <v>135200</v>
      </c>
      <c r="JY31" s="496">
        <f t="shared" si="166"/>
        <v>141960</v>
      </c>
      <c r="JZ31" s="541">
        <f>'Base%Sem'!EZ28</f>
        <v>1.05</v>
      </c>
      <c r="KA31" s="493"/>
      <c r="KB31" s="494"/>
      <c r="KC31" s="542">
        <v>191831.72</v>
      </c>
      <c r="KD31" s="496">
        <f t="shared" si="167"/>
        <v>201423.30600000001</v>
      </c>
      <c r="KE31" s="541">
        <f>'Base%Sem'!FA28</f>
        <v>1.05</v>
      </c>
      <c r="KF31" s="495"/>
      <c r="KG31" s="494"/>
      <c r="KH31" s="542">
        <v>303590.34999999998</v>
      </c>
      <c r="KI31" s="496">
        <f t="shared" si="168"/>
        <v>318769.86749999999</v>
      </c>
      <c r="KJ31" s="541">
        <f>'Base%Sem'!FB28</f>
        <v>1.05</v>
      </c>
      <c r="KK31" s="493"/>
      <c r="KL31" s="494"/>
      <c r="KM31" s="542">
        <v>271093.34000000003</v>
      </c>
      <c r="KN31" s="496">
        <f t="shared" si="169"/>
        <v>284648.00700000004</v>
      </c>
      <c r="KO31" s="541">
        <f>'Base%Sem'!FC28</f>
        <v>1.05</v>
      </c>
      <c r="KP31" s="495"/>
      <c r="KQ31" s="494"/>
      <c r="KR31" s="542">
        <f>'Tabla de Proyecciones'!ABI60</f>
        <v>86889.668234447978</v>
      </c>
      <c r="KS31" s="496">
        <f>KR31*KT31</f>
        <v>91234.151646170387</v>
      </c>
      <c r="KT31" s="541">
        <f>'Base%Sem'!FD28</f>
        <v>1.05</v>
      </c>
      <c r="KU31" s="493"/>
      <c r="KV31" s="494"/>
      <c r="KW31" s="572">
        <f>KS31+KN31+KI31+KD31+JY31</f>
        <v>1038035.3321461704</v>
      </c>
      <c r="KX31" s="538">
        <f>KR31+KM31+KH31+KC31+JX31</f>
        <v>988605.07823444798</v>
      </c>
      <c r="KY31" s="510">
        <f t="shared" si="117"/>
        <v>0</v>
      </c>
      <c r="KZ31" s="560">
        <f t="shared" si="152"/>
        <v>0</v>
      </c>
      <c r="LA31" s="588">
        <f t="shared" si="159"/>
        <v>5437267.8582344474</v>
      </c>
      <c r="LB31" s="588">
        <f t="shared" si="154"/>
        <v>5777559.19049617</v>
      </c>
      <c r="LC31" s="588">
        <f t="shared" si="155"/>
        <v>5777559.19049617</v>
      </c>
      <c r="LD31" s="586">
        <f t="shared" si="156"/>
        <v>1.0625849859036041</v>
      </c>
      <c r="LE31" s="584"/>
      <c r="LF31" s="584"/>
      <c r="LG31" s="585"/>
      <c r="LH31" s="615"/>
      <c r="LJ31">
        <v>4598359.1800504997</v>
      </c>
      <c r="LK31" s="385"/>
    </row>
    <row r="32" spans="1:323" outlineLevel="1">
      <c r="A32" s="571"/>
      <c r="B32" s="647" t="s">
        <v>232</v>
      </c>
      <c r="C32" s="681">
        <v>101055.1</v>
      </c>
      <c r="D32" s="542">
        <f t="shared" si="120"/>
        <v>108128.95700000001</v>
      </c>
      <c r="E32" s="541">
        <f>'Base%Sem'!FJ29</f>
        <v>1.07</v>
      </c>
      <c r="F32" s="493"/>
      <c r="G32" s="494">
        <f>F32/C32</f>
        <v>0</v>
      </c>
      <c r="H32" s="681">
        <v>131404.01</v>
      </c>
      <c r="I32" s="496">
        <f t="shared" si="0"/>
        <v>140602.29070000001</v>
      </c>
      <c r="J32" s="541">
        <f>'Base%Sem'!FJ29</f>
        <v>1.07</v>
      </c>
      <c r="K32" s="653"/>
      <c r="L32" s="652"/>
      <c r="M32" s="682">
        <v>121824.21</v>
      </c>
      <c r="N32" s="496">
        <f t="shared" si="2"/>
        <v>130351.90470000001</v>
      </c>
      <c r="O32" s="541">
        <f>'Base%Sem'!FJ29</f>
        <v>1.07</v>
      </c>
      <c r="P32" s="651"/>
      <c r="Q32" s="652"/>
      <c r="R32" s="682">
        <v>113374.6</v>
      </c>
      <c r="S32" s="496">
        <f t="shared" si="179"/>
        <v>121310.82200000001</v>
      </c>
      <c r="T32" s="541">
        <f>'Base%Sem'!FJ29</f>
        <v>1.07</v>
      </c>
      <c r="U32" s="651"/>
      <c r="V32" s="652"/>
      <c r="W32" s="542">
        <f t="shared" si="123"/>
        <v>500393.97440000006</v>
      </c>
      <c r="X32" s="542">
        <f t="shared" si="124"/>
        <v>467657.92000000004</v>
      </c>
      <c r="Y32" s="552">
        <f t="shared" si="125"/>
        <v>0</v>
      </c>
      <c r="Z32" s="500">
        <f t="shared" si="126"/>
        <v>0</v>
      </c>
      <c r="AA32" s="681">
        <v>138044.13</v>
      </c>
      <c r="AB32" s="496">
        <f t="shared" si="180"/>
        <v>147707.21910000002</v>
      </c>
      <c r="AC32" s="541">
        <f>'Base%Sem'!FJ29</f>
        <v>1.07</v>
      </c>
      <c r="AD32" s="651"/>
      <c r="AE32" s="652"/>
      <c r="AF32" s="681">
        <v>154098.10999999999</v>
      </c>
      <c r="AG32" s="496">
        <f t="shared" si="6"/>
        <v>164884.97769999999</v>
      </c>
      <c r="AH32" s="541">
        <f>'Base%Sem'!FJ29</f>
        <v>1.07</v>
      </c>
      <c r="AI32" s="651"/>
      <c r="AJ32" s="652"/>
      <c r="AK32" s="681">
        <v>108554.95</v>
      </c>
      <c r="AL32" s="496">
        <f t="shared" si="181"/>
        <v>116153.7965</v>
      </c>
      <c r="AM32" s="541">
        <f>'Base%Sem'!FJ29</f>
        <v>1.07</v>
      </c>
      <c r="AN32" s="651"/>
      <c r="AO32" s="652"/>
      <c r="AP32" s="681">
        <v>103283.22</v>
      </c>
      <c r="AQ32" s="496">
        <f t="shared" si="182"/>
        <v>110513.0454</v>
      </c>
      <c r="AR32" s="541">
        <f>'Base%Sem'!FJ29</f>
        <v>1.07</v>
      </c>
      <c r="AS32" s="653"/>
      <c r="AT32" s="652"/>
      <c r="AU32" s="496">
        <f t="shared" si="12"/>
        <v>539259.03870000003</v>
      </c>
      <c r="AV32" s="550">
        <f t="shared" si="13"/>
        <v>503980.41000000003</v>
      </c>
      <c r="AW32" s="617">
        <f t="shared" si="128"/>
        <v>0</v>
      </c>
      <c r="AX32" s="513">
        <f t="shared" si="129"/>
        <v>0</v>
      </c>
      <c r="AY32" s="681">
        <v>127575.99</v>
      </c>
      <c r="AZ32" s="496">
        <f t="shared" si="183"/>
        <v>135868.42934999999</v>
      </c>
      <c r="BA32" s="541">
        <f>'Base%Sem'!DM29</f>
        <v>1.0649999999999999</v>
      </c>
      <c r="BB32" s="651"/>
      <c r="BC32" s="652"/>
      <c r="BD32" s="681">
        <v>135675.59</v>
      </c>
      <c r="BE32" s="496">
        <f t="shared" si="184"/>
        <v>144494.50334999998</v>
      </c>
      <c r="BF32" s="541">
        <f>'Base%Sem'!DN29</f>
        <v>1.0649999999999999</v>
      </c>
      <c r="BG32" s="653"/>
      <c r="BH32" s="652"/>
      <c r="BI32" s="681">
        <v>127242.92</v>
      </c>
      <c r="BJ32" s="496">
        <f t="shared" si="185"/>
        <v>135513.70979999998</v>
      </c>
      <c r="BK32" s="541">
        <f>'Base%Sem'!DO29</f>
        <v>1.0649999999999999</v>
      </c>
      <c r="BL32" s="651"/>
      <c r="BM32" s="652"/>
      <c r="BN32" s="681">
        <v>164590.6</v>
      </c>
      <c r="BO32" s="496">
        <f t="shared" si="186"/>
        <v>175288.989</v>
      </c>
      <c r="BP32" s="541">
        <f>'Base%Sem'!DP29</f>
        <v>1.0649999999999999</v>
      </c>
      <c r="BQ32" s="660"/>
      <c r="BR32" s="652"/>
      <c r="BS32" s="681">
        <v>146085.92000000001</v>
      </c>
      <c r="BT32" s="496">
        <f t="shared" si="187"/>
        <v>155581.5048</v>
      </c>
      <c r="BU32" s="541">
        <f>'Base%Sem'!DQ29</f>
        <v>1.0649999999999999</v>
      </c>
      <c r="BV32" s="651"/>
      <c r="BW32" s="652"/>
      <c r="BX32" s="572">
        <f t="shared" si="130"/>
        <v>746747.1362999999</v>
      </c>
      <c r="BY32" s="538">
        <f>AY32+BD32+BI32+BN32+BS32</f>
        <v>701171.02</v>
      </c>
      <c r="BZ32" s="511">
        <f t="shared" si="24"/>
        <v>0</v>
      </c>
      <c r="CA32" s="504">
        <f t="shared" si="132"/>
        <v>0</v>
      </c>
      <c r="CB32" s="681">
        <v>115337.93</v>
      </c>
      <c r="CC32" s="496">
        <f t="shared" si="188"/>
        <v>122834.89544999998</v>
      </c>
      <c r="CD32" s="541">
        <f>'Base%Sem'!DR29</f>
        <v>1.0649999999999999</v>
      </c>
      <c r="CE32" s="651"/>
      <c r="CF32" s="652"/>
      <c r="CG32" s="681">
        <v>127017.3</v>
      </c>
      <c r="CH32" s="496">
        <f t="shared" si="171"/>
        <v>135273.42449999999</v>
      </c>
      <c r="CI32" s="541">
        <f>'Base%Sem'!DS29</f>
        <v>1.0649999999999999</v>
      </c>
      <c r="CJ32" s="651"/>
      <c r="CK32" s="652"/>
      <c r="CL32" s="681">
        <v>132786.32999999999</v>
      </c>
      <c r="CM32" s="496">
        <f t="shared" si="29"/>
        <v>141417.44144999998</v>
      </c>
      <c r="CN32" s="541">
        <f>'Base%Sem'!DT29</f>
        <v>1.0649999999999999</v>
      </c>
      <c r="CO32" s="651"/>
      <c r="CP32" s="652"/>
      <c r="CQ32" s="681">
        <v>150956.19</v>
      </c>
      <c r="CR32" s="496">
        <f t="shared" si="31"/>
        <v>160768.34234999999</v>
      </c>
      <c r="CS32" s="541">
        <f>'Base%Sem'!DU29</f>
        <v>1.0649999999999999</v>
      </c>
      <c r="CT32" s="653"/>
      <c r="CU32" s="652"/>
      <c r="CV32" s="572">
        <f t="shared" si="206"/>
        <v>526097.75</v>
      </c>
      <c r="CW32" s="572">
        <f t="shared" si="206"/>
        <v>560294.10374999989</v>
      </c>
      <c r="CX32" s="548">
        <f t="shared" si="133"/>
        <v>526097.75</v>
      </c>
      <c r="CY32" s="547">
        <f t="shared" si="134"/>
        <v>0</v>
      </c>
      <c r="CZ32" s="506">
        <f t="shared" si="135"/>
        <v>0</v>
      </c>
      <c r="DA32" s="681">
        <v>195520.51</v>
      </c>
      <c r="DB32" s="496">
        <f t="shared" si="189"/>
        <v>208229.34315</v>
      </c>
      <c r="DC32" s="541">
        <f>'Base%Sem'!DV29</f>
        <v>1.0649999999999999</v>
      </c>
      <c r="DD32" s="651"/>
      <c r="DE32" s="652"/>
      <c r="DF32" s="681">
        <v>145663.63</v>
      </c>
      <c r="DG32" s="496">
        <f t="shared" si="190"/>
        <v>155131.76595</v>
      </c>
      <c r="DH32" s="541">
        <f>'Base%Sem'!DW29</f>
        <v>1.0649999999999999</v>
      </c>
      <c r="DI32" s="651"/>
      <c r="DJ32" s="652"/>
      <c r="DK32" s="681">
        <v>129906.37</v>
      </c>
      <c r="DL32" s="496">
        <f t="shared" si="191"/>
        <v>138350.28404999999</v>
      </c>
      <c r="DM32" s="541">
        <f>'Base%Sem'!DX29</f>
        <v>1.0649999999999999</v>
      </c>
      <c r="DN32" s="651"/>
      <c r="DO32" s="652"/>
      <c r="DP32" s="681">
        <v>151074.12</v>
      </c>
      <c r="DQ32" s="496">
        <f t="shared" si="192"/>
        <v>160893.93779999999</v>
      </c>
      <c r="DR32" s="541">
        <f>'Base%Sem'!DY29</f>
        <v>1.0649999999999999</v>
      </c>
      <c r="DS32" s="653"/>
      <c r="DT32" s="652"/>
      <c r="DU32" s="572">
        <f t="shared" si="42"/>
        <v>662605.33094999997</v>
      </c>
      <c r="DV32" s="548">
        <f t="shared" si="43"/>
        <v>622164.63</v>
      </c>
      <c r="DW32" s="547">
        <f t="shared" si="136"/>
        <v>0</v>
      </c>
      <c r="DX32" s="506">
        <f t="shared" si="137"/>
        <v>0</v>
      </c>
      <c r="DY32" s="681">
        <v>151625.88</v>
      </c>
      <c r="DZ32" s="496">
        <f t="shared" si="193"/>
        <v>161481.56219999999</v>
      </c>
      <c r="EA32" s="541">
        <f>'Base%Sem'!DZ29</f>
        <v>1.0649999999999999</v>
      </c>
      <c r="EB32" s="651"/>
      <c r="EC32" s="652"/>
      <c r="ED32" s="681">
        <v>166018.4</v>
      </c>
      <c r="EE32" s="496">
        <f t="shared" si="194"/>
        <v>176809.59599999999</v>
      </c>
      <c r="EF32" s="541">
        <f>'Base%Sem'!EA29</f>
        <v>1.0649999999999999</v>
      </c>
      <c r="EG32" s="651"/>
      <c r="EH32" s="652"/>
      <c r="EI32" s="681">
        <v>162245.98000000001</v>
      </c>
      <c r="EJ32" s="496">
        <f t="shared" si="195"/>
        <v>172791.9687</v>
      </c>
      <c r="EK32" s="541">
        <f>'Base%Sem'!EB29</f>
        <v>1.0649999999999999</v>
      </c>
      <c r="EL32" s="651"/>
      <c r="EM32" s="652"/>
      <c r="EN32" s="681">
        <v>166260.16</v>
      </c>
      <c r="EO32" s="496">
        <f t="shared" si="196"/>
        <v>177067.0704</v>
      </c>
      <c r="EP32" s="541">
        <f>'Base%Sem'!EC29</f>
        <v>1.0649999999999999</v>
      </c>
      <c r="EQ32" s="653"/>
      <c r="ER32" s="652"/>
      <c r="ES32" s="681">
        <v>185045.98</v>
      </c>
      <c r="ET32" s="496">
        <f t="shared" si="197"/>
        <v>197073.9687</v>
      </c>
      <c r="EU32" s="541">
        <f>'Base%Sem'!ED29</f>
        <v>1.0649999999999999</v>
      </c>
      <c r="EV32" s="651"/>
      <c r="EW32" s="652"/>
      <c r="EX32" s="665"/>
      <c r="EY32" s="572">
        <f t="shared" si="207"/>
        <v>885224.16599999997</v>
      </c>
      <c r="EZ32" s="538">
        <f t="shared" si="138"/>
        <v>831196.4</v>
      </c>
      <c r="FA32" s="537">
        <f t="shared" si="139"/>
        <v>0</v>
      </c>
      <c r="FB32" s="668"/>
      <c r="FC32" s="681">
        <v>164750.73000000001</v>
      </c>
      <c r="FD32" s="496">
        <f t="shared" si="198"/>
        <v>176283.28110000002</v>
      </c>
      <c r="FE32" s="541">
        <v>1.07</v>
      </c>
      <c r="FF32" s="651"/>
      <c r="FG32" s="652"/>
      <c r="FH32" s="681">
        <v>164627.65</v>
      </c>
      <c r="FI32" s="496">
        <f t="shared" si="199"/>
        <v>176151.58550000002</v>
      </c>
      <c r="FJ32" s="541">
        <v>1.07</v>
      </c>
      <c r="FK32" s="651"/>
      <c r="FL32" s="652"/>
      <c r="FM32" s="681">
        <v>144265.29999999999</v>
      </c>
      <c r="FN32" s="496">
        <f t="shared" si="200"/>
        <v>154363.87099999998</v>
      </c>
      <c r="FO32" s="541">
        <v>1.07</v>
      </c>
      <c r="FP32" s="651"/>
      <c r="FQ32" s="652"/>
      <c r="FR32" s="681">
        <v>168099.08</v>
      </c>
      <c r="FS32" s="496">
        <f t="shared" si="201"/>
        <v>179866.01559999998</v>
      </c>
      <c r="FT32" s="541">
        <v>1.07</v>
      </c>
      <c r="FU32" s="653"/>
      <c r="FV32" s="652"/>
      <c r="FW32" s="572">
        <f t="shared" si="63"/>
        <v>686664.75320000004</v>
      </c>
      <c r="FX32" s="614">
        <f t="shared" si="64"/>
        <v>641742.76</v>
      </c>
      <c r="FY32" s="663"/>
      <c r="FZ32" s="664"/>
      <c r="GA32" s="681">
        <v>166997.41</v>
      </c>
      <c r="GB32" s="496">
        <f t="shared" si="172"/>
        <v>178687.22870000001</v>
      </c>
      <c r="GC32" s="541">
        <v>1.07</v>
      </c>
      <c r="GD32" s="651"/>
      <c r="GE32" s="652"/>
      <c r="GF32" s="681">
        <v>168220.56</v>
      </c>
      <c r="GG32" s="496">
        <f t="shared" si="173"/>
        <v>179995.99920000002</v>
      </c>
      <c r="GH32" s="541">
        <v>1.07</v>
      </c>
      <c r="GI32" s="653"/>
      <c r="GJ32" s="652"/>
      <c r="GK32" s="649">
        <v>179001.74</v>
      </c>
      <c r="GL32" s="496">
        <f t="shared" si="174"/>
        <v>191531.86180000001</v>
      </c>
      <c r="GM32" s="541">
        <v>1.07</v>
      </c>
      <c r="GN32" s="651"/>
      <c r="GO32" s="652"/>
      <c r="GP32" s="681">
        <v>141096.22</v>
      </c>
      <c r="GQ32" s="496">
        <f t="shared" si="202"/>
        <v>150972.95540000001</v>
      </c>
      <c r="GR32" s="541">
        <v>1.07</v>
      </c>
      <c r="GS32" s="653"/>
      <c r="GT32" s="652"/>
      <c r="GU32" s="572">
        <f t="shared" si="73"/>
        <v>701188.0451000001</v>
      </c>
      <c r="GV32" s="614">
        <f t="shared" si="74"/>
        <v>655315.92999999993</v>
      </c>
      <c r="GW32" s="537">
        <f t="shared" si="75"/>
        <v>0</v>
      </c>
      <c r="GX32" s="506">
        <f t="shared" si="143"/>
        <v>0</v>
      </c>
      <c r="GY32" s="681">
        <v>154923.38</v>
      </c>
      <c r="GZ32" s="542">
        <f t="shared" si="76"/>
        <v>165768.0166</v>
      </c>
      <c r="HA32" s="541">
        <v>1.07</v>
      </c>
      <c r="HB32" s="651"/>
      <c r="HC32" s="652"/>
      <c r="HD32" s="681">
        <v>150074.9</v>
      </c>
      <c r="HE32" s="496">
        <f t="shared" si="175"/>
        <v>160580.14300000001</v>
      </c>
      <c r="HF32" s="541">
        <v>1.07</v>
      </c>
      <c r="HG32" s="653"/>
      <c r="HH32" s="652"/>
      <c r="HI32" s="681">
        <v>163702.95000000001</v>
      </c>
      <c r="HJ32" s="496">
        <f t="shared" si="176"/>
        <v>175162.15650000001</v>
      </c>
      <c r="HK32" s="541">
        <v>1.07</v>
      </c>
      <c r="HL32" s="651"/>
      <c r="HM32" s="652"/>
      <c r="HN32" s="681">
        <v>152365</v>
      </c>
      <c r="HO32" s="496">
        <f t="shared" si="177"/>
        <v>163030.55000000002</v>
      </c>
      <c r="HP32" s="541">
        <v>1.07</v>
      </c>
      <c r="HQ32" s="653"/>
      <c r="HR32" s="652"/>
      <c r="HS32" s="681">
        <v>176707.45</v>
      </c>
      <c r="HT32" s="496">
        <f t="shared" si="178"/>
        <v>189076.97150000001</v>
      </c>
      <c r="HU32" s="541">
        <v>1.07</v>
      </c>
      <c r="HV32" s="651"/>
      <c r="HW32" s="652"/>
      <c r="HX32" s="572">
        <f t="shared" si="86"/>
        <v>853617.83760000009</v>
      </c>
      <c r="HY32" s="538">
        <f t="shared" si="144"/>
        <v>797773.67999999993</v>
      </c>
      <c r="HZ32" s="511">
        <f t="shared" si="87"/>
        <v>0</v>
      </c>
      <c r="IA32" s="664"/>
      <c r="IB32" s="681">
        <v>173152</v>
      </c>
      <c r="IC32" s="496">
        <f t="shared" si="203"/>
        <v>185272.64</v>
      </c>
      <c r="ID32" s="541">
        <v>1.07</v>
      </c>
      <c r="IE32" s="651"/>
      <c r="IF32" s="652"/>
      <c r="IG32" s="681">
        <v>159212</v>
      </c>
      <c r="IH32" s="496">
        <f t="shared" si="204"/>
        <v>170356.84</v>
      </c>
      <c r="II32" s="541">
        <v>1.07</v>
      </c>
      <c r="IJ32" s="653"/>
      <c r="IK32" s="652"/>
      <c r="IL32" s="679">
        <v>177681.83</v>
      </c>
      <c r="IM32" s="496">
        <f t="shared" si="92"/>
        <v>186565.9215</v>
      </c>
      <c r="IN32" s="541">
        <v>1.05</v>
      </c>
      <c r="IO32" s="651"/>
      <c r="IP32" s="652"/>
      <c r="IQ32" s="679">
        <v>168463.25</v>
      </c>
      <c r="IR32" s="496">
        <f>IQ32*IS32</f>
        <v>176886.41250000001</v>
      </c>
      <c r="IS32" s="541">
        <v>1.05</v>
      </c>
      <c r="IT32" s="653"/>
      <c r="IU32" s="652"/>
      <c r="IV32" s="572">
        <f t="shared" si="96"/>
        <v>719081.81400000001</v>
      </c>
      <c r="IW32" s="538">
        <f t="shared" si="146"/>
        <v>678509.08</v>
      </c>
      <c r="IX32" s="510">
        <f t="shared" si="97"/>
        <v>0</v>
      </c>
      <c r="IY32" s="506">
        <f t="shared" si="147"/>
        <v>0</v>
      </c>
      <c r="IZ32" s="679">
        <v>167142.6</v>
      </c>
      <c r="JA32" s="496">
        <f t="shared" si="162"/>
        <v>175499.73</v>
      </c>
      <c r="JB32" s="541">
        <v>1.05</v>
      </c>
      <c r="JC32" s="651"/>
      <c r="JD32" s="652"/>
      <c r="JE32" s="679">
        <v>206967.75</v>
      </c>
      <c r="JF32" s="496">
        <f t="shared" si="163"/>
        <v>217316.13750000001</v>
      </c>
      <c r="JG32" s="541">
        <v>1.05</v>
      </c>
      <c r="JH32" s="651"/>
      <c r="JI32" s="652"/>
      <c r="JJ32" s="679">
        <v>233851.63</v>
      </c>
      <c r="JK32" s="496">
        <f t="shared" si="164"/>
        <v>245544.2115</v>
      </c>
      <c r="JL32" s="541">
        <v>1.05</v>
      </c>
      <c r="JM32" s="651"/>
      <c r="JN32" s="652"/>
      <c r="JO32" s="542">
        <v>165008.53</v>
      </c>
      <c r="JP32" s="496">
        <f t="shared" si="165"/>
        <v>173258.9565</v>
      </c>
      <c r="JQ32" s="541">
        <v>1.05</v>
      </c>
      <c r="JR32" s="653"/>
      <c r="JS32" s="652"/>
      <c r="JT32" s="572">
        <f t="shared" si="105"/>
        <v>811619.0355</v>
      </c>
      <c r="JU32" s="538">
        <f t="shared" si="148"/>
        <v>772970.51</v>
      </c>
      <c r="JV32" s="511">
        <f>JR32+JM32+JC32+JH32</f>
        <v>0</v>
      </c>
      <c r="JW32" s="504">
        <f t="shared" si="149"/>
        <v>0</v>
      </c>
      <c r="JX32" s="543">
        <v>239484</v>
      </c>
      <c r="JY32" s="496">
        <f t="shared" si="166"/>
        <v>251458.2</v>
      </c>
      <c r="JZ32" s="541">
        <f>'Base%Sem'!EZ29</f>
        <v>1.05</v>
      </c>
      <c r="KA32" s="651"/>
      <c r="KB32" s="652"/>
      <c r="KC32" s="542">
        <v>331332.8</v>
      </c>
      <c r="KD32" s="496">
        <f t="shared" si="167"/>
        <v>347899.44</v>
      </c>
      <c r="KE32" s="541">
        <f>'Base%Sem'!FA29</f>
        <v>1.05</v>
      </c>
      <c r="KF32" s="653"/>
      <c r="KG32" s="652"/>
      <c r="KH32" s="542">
        <v>458999.9</v>
      </c>
      <c r="KI32" s="496">
        <f t="shared" si="168"/>
        <v>481949.89500000002</v>
      </c>
      <c r="KJ32" s="541">
        <f>'Base%Sem'!FB29</f>
        <v>1.05</v>
      </c>
      <c r="KK32" s="651"/>
      <c r="KL32" s="652"/>
      <c r="KM32" s="542">
        <v>413236.86</v>
      </c>
      <c r="KN32" s="496">
        <f t="shared" si="169"/>
        <v>433898.70299999998</v>
      </c>
      <c r="KO32" s="541">
        <f>'Base%Sem'!FC29</f>
        <v>1.05</v>
      </c>
      <c r="KP32" s="653"/>
      <c r="KQ32" s="652"/>
      <c r="KR32" s="542">
        <f>'Tabla de Proyecciones'!ABI61</f>
        <v>173865.54232507938</v>
      </c>
      <c r="KS32" s="496">
        <f t="shared" si="170"/>
        <v>182558.81944133335</v>
      </c>
      <c r="KT32" s="541">
        <f>'Base%Sem'!FD29</f>
        <v>1.05</v>
      </c>
      <c r="KU32" s="651"/>
      <c r="KV32" s="652"/>
      <c r="KW32" s="572">
        <f>KS32+KN32+KI32+KD32+JY32</f>
        <v>1697765.0574413333</v>
      </c>
      <c r="KX32" s="538">
        <f>KR32+KM32+KH32+KC32+JX32</f>
        <v>1616919.1023250793</v>
      </c>
      <c r="KY32" s="510">
        <f t="shared" si="117"/>
        <v>0</v>
      </c>
      <c r="KZ32" s="560">
        <f t="shared" si="152"/>
        <v>0</v>
      </c>
      <c r="LA32" s="588">
        <f t="shared" si="159"/>
        <v>8815499.192325078</v>
      </c>
      <c r="LB32" s="588">
        <f t="shared" si="154"/>
        <v>9364460.2929413337</v>
      </c>
      <c r="LC32" s="588">
        <f t="shared" si="155"/>
        <v>9364460.2929413337</v>
      </c>
      <c r="LD32" s="586">
        <f t="shared" si="156"/>
        <v>1.062272264864387</v>
      </c>
      <c r="LE32" s="584"/>
      <c r="LF32" s="584"/>
      <c r="LG32" s="585"/>
      <c r="LH32" s="615"/>
      <c r="LJ32">
        <v>8177610.2975700004</v>
      </c>
      <c r="LK32" s="385"/>
    </row>
    <row r="33" spans="1:322" s="488" customFormat="1" ht="24.75" customHeight="1">
      <c r="A33" s="487"/>
      <c r="B33" s="515" t="s">
        <v>38</v>
      </c>
      <c r="C33" s="490">
        <f>SUM(C6:C32)</f>
        <v>2757106.9699999997</v>
      </c>
      <c r="D33" s="490">
        <f>SUM(D6:D32)</f>
        <v>2950104.4578999998</v>
      </c>
      <c r="E33" s="489">
        <f>D33/C33</f>
        <v>1.07</v>
      </c>
      <c r="F33" s="532">
        <f>SUM(F6:F32)</f>
        <v>0</v>
      </c>
      <c r="G33" s="492">
        <f>F33/C33</f>
        <v>0</v>
      </c>
      <c r="H33" s="491">
        <f>SUM(H6:H32)</f>
        <v>3085461.4299999997</v>
      </c>
      <c r="I33" s="491">
        <f t="shared" ref="I33:J33" si="208">SUM(I6:I32)</f>
        <v>3301443.7300999993</v>
      </c>
      <c r="J33" s="489">
        <f>I33/H33</f>
        <v>1.0699999999999998</v>
      </c>
      <c r="K33" s="497">
        <f t="shared" ref="K33" si="209">SUM(K6:K32)</f>
        <v>0</v>
      </c>
      <c r="L33" s="498">
        <f t="shared" ref="L33" si="210">K33/H33</f>
        <v>0</v>
      </c>
      <c r="M33" s="491">
        <f t="shared" ref="M33:N33" si="211">SUM(M6:M32)</f>
        <v>2857516.9600000004</v>
      </c>
      <c r="N33" s="491">
        <f t="shared" si="211"/>
        <v>3057543.1472</v>
      </c>
      <c r="O33" s="489">
        <f t="shared" ref="O33" si="212">N33/M33</f>
        <v>1.0699999999999998</v>
      </c>
      <c r="P33" s="532">
        <f t="shared" ref="P33" si="213">SUM(P6:P32)</f>
        <v>0</v>
      </c>
      <c r="Q33" s="492">
        <f t="shared" ref="Q33" si="214">P33/M33</f>
        <v>0</v>
      </c>
      <c r="R33" s="491">
        <f t="shared" ref="R33:S33" si="215">SUM(R6:R32)</f>
        <v>2933293.83</v>
      </c>
      <c r="S33" s="491">
        <f t="shared" si="215"/>
        <v>3138624.3980999999</v>
      </c>
      <c r="T33" s="489">
        <f>S33/R33</f>
        <v>1.0699999999999998</v>
      </c>
      <c r="U33" s="497">
        <f t="shared" ref="U33" si="216">SUM(U6:U32)</f>
        <v>0</v>
      </c>
      <c r="V33" s="498">
        <f t="shared" ref="V33" si="217">U33/R33</f>
        <v>0</v>
      </c>
      <c r="W33" s="502">
        <f>SUM(W6:W32)</f>
        <v>12447715.733300002</v>
      </c>
      <c r="X33" s="502">
        <f>SUM(X6:X32)</f>
        <v>11633379.189999999</v>
      </c>
      <c r="Y33" s="502">
        <f>SUM(Y6:Y32)</f>
        <v>0</v>
      </c>
      <c r="Z33" s="503">
        <f>IFERROR(Y33/X33,0)</f>
        <v>0</v>
      </c>
      <c r="AA33" s="490">
        <f>SUM(AA6:AA32)</f>
        <v>3233589.67</v>
      </c>
      <c r="AB33" s="491">
        <f>SUM(AB6:AB32)</f>
        <v>3459940.9468999994</v>
      </c>
      <c r="AC33" s="489">
        <f>AB33/AA33</f>
        <v>1.0699999999999998</v>
      </c>
      <c r="AD33" s="532">
        <f ca="1">SUM(AD6:AD312)</f>
        <v>0</v>
      </c>
      <c r="AE33" s="492">
        <f ca="1">AD33/AA33</f>
        <v>0</v>
      </c>
      <c r="AF33" s="491">
        <f t="shared" ref="AF33:AG33" si="218">SUM(AF6:AF32)</f>
        <v>3927338.03</v>
      </c>
      <c r="AG33" s="491">
        <f t="shared" si="218"/>
        <v>4202251.6920999996</v>
      </c>
      <c r="AH33" s="489">
        <f t="shared" ref="AH33" si="219">AG33/AF33</f>
        <v>1.07</v>
      </c>
      <c r="AI33" s="497">
        <f t="shared" ref="AI33:AT33" ca="1" si="220">SUM(AI6:AI312)</f>
        <v>0</v>
      </c>
      <c r="AJ33" s="498">
        <f t="shared" ref="AJ33" ca="1" si="221">AI33/AF33</f>
        <v>0</v>
      </c>
      <c r="AK33" s="491">
        <f t="shared" ref="AK33:AL33" si="222">SUM(AK6:AK32)</f>
        <v>2839358.9</v>
      </c>
      <c r="AL33" s="491">
        <f t="shared" si="222"/>
        <v>3038114.0230000005</v>
      </c>
      <c r="AM33" s="489">
        <f t="shared" ref="AM33" si="223">AL33/AK33</f>
        <v>1.0700000000000003</v>
      </c>
      <c r="AN33" s="532">
        <f t="shared" ref="AN33:AT33" ca="1" si="224">SUM(AN6:AN312)</f>
        <v>0</v>
      </c>
      <c r="AO33" s="492">
        <f t="shared" ref="AO33" ca="1" si="225">AN33/AK33</f>
        <v>0</v>
      </c>
      <c r="AP33" s="491">
        <f t="shared" ref="AP33:AQ33" si="226">SUM(AP6:AP32)</f>
        <v>2779315.8500000006</v>
      </c>
      <c r="AQ33" s="491">
        <f t="shared" si="226"/>
        <v>2973867.9595000003</v>
      </c>
      <c r="AR33" s="489">
        <f t="shared" ref="AR33" si="227">AQ33/AP33</f>
        <v>1.0699999999999998</v>
      </c>
      <c r="AS33" s="497">
        <f t="shared" ref="AS33:AT33" ca="1" si="228">SUM(AS6:AS312)</f>
        <v>0</v>
      </c>
      <c r="AT33" s="498">
        <f t="shared" ref="AT33" ca="1" si="229">AS33/AP33</f>
        <v>0</v>
      </c>
      <c r="AU33" s="512">
        <f>SUM(AU6:AU32)</f>
        <v>13674174.621500002</v>
      </c>
      <c r="AV33" s="512">
        <f>SUM(AV6:AV32)</f>
        <v>12779602.449999999</v>
      </c>
      <c r="AW33" s="512">
        <f>SUM(AW6:AW32)</f>
        <v>0</v>
      </c>
      <c r="AX33" s="509">
        <f>IFERROR(AW33/#REF!,0)</f>
        <v>0</v>
      </c>
      <c r="AY33" s="490">
        <f>SUM(AY6:AY32)</f>
        <v>2983865.2900000005</v>
      </c>
      <c r="AZ33" s="490">
        <f>SUM(AZ6:AZ32)</f>
        <v>3177816.5338499993</v>
      </c>
      <c r="BA33" s="489">
        <f>AZ33/AY33</f>
        <v>1.0649999999999995</v>
      </c>
      <c r="BB33" s="532">
        <f>SUM(BB6:BB31)</f>
        <v>0</v>
      </c>
      <c r="BC33" s="492">
        <f>BB33/AY33</f>
        <v>0</v>
      </c>
      <c r="BD33" s="491">
        <f>SUM(BD6:BD32)</f>
        <v>3376361.63</v>
      </c>
      <c r="BE33" s="491">
        <f>SUM(BE6:BE32)</f>
        <v>3595825.13595</v>
      </c>
      <c r="BF33" s="489">
        <f>BE33/BD33</f>
        <v>1.0649999999999999</v>
      </c>
      <c r="BG33" s="497">
        <f>SUM(BG6:BG31)</f>
        <v>0</v>
      </c>
      <c r="BH33" s="498">
        <f>BG33/BD33</f>
        <v>0</v>
      </c>
      <c r="BI33" s="491">
        <f>SUM(BI6:BI32)</f>
        <v>3409753.0099999988</v>
      </c>
      <c r="BJ33" s="491">
        <f>SUM(BJ6:BJ32)</f>
        <v>3631386.9556499999</v>
      </c>
      <c r="BK33" s="489">
        <f>BJ33/BI33</f>
        <v>1.0650000000000004</v>
      </c>
      <c r="BL33" s="532">
        <f>SUM(BL6:BL31)</f>
        <v>0</v>
      </c>
      <c r="BM33" s="492">
        <f>BL33/BI33</f>
        <v>0</v>
      </c>
      <c r="BN33" s="491">
        <f>SUM(BN6:BN32)</f>
        <v>3387076.88</v>
      </c>
      <c r="BO33" s="491">
        <f>SUM(BO6:BO32)</f>
        <v>3607236.8772</v>
      </c>
      <c r="BP33" s="489">
        <f>BO33/BN33</f>
        <v>1.0649999999999999</v>
      </c>
      <c r="BQ33" s="497">
        <f>SUM(BQ6:BQ31)</f>
        <v>0</v>
      </c>
      <c r="BR33" s="498">
        <f>BQ33/BN33</f>
        <v>0</v>
      </c>
      <c r="BS33" s="491">
        <f>SUM(BS6:BS32)</f>
        <v>3404904.6399999997</v>
      </c>
      <c r="BT33" s="491">
        <f>SUM(BT6:BT32)</f>
        <v>3626223.4416000005</v>
      </c>
      <c r="BU33" s="489">
        <f>BT33/BS33</f>
        <v>1.0650000000000002</v>
      </c>
      <c r="BV33" s="532">
        <f>SUM(BV6:BV31)</f>
        <v>0</v>
      </c>
      <c r="BW33" s="492">
        <f>BV33/BS33</f>
        <v>0</v>
      </c>
      <c r="BX33" s="575">
        <f>SUM(BX6:BX32)</f>
        <v>17638488.944250003</v>
      </c>
      <c r="BY33" s="502">
        <f>SUM(BY6:BY32)</f>
        <v>16561961.450000001</v>
      </c>
      <c r="BZ33" s="502">
        <f>SUM(BZ6:BZ32)</f>
        <v>0</v>
      </c>
      <c r="CA33" s="503">
        <f>IFERROR(BZ33/BY33,0)</f>
        <v>0</v>
      </c>
      <c r="CB33" s="490">
        <f>SUM(CB6:CB32)</f>
        <v>3035182.07</v>
      </c>
      <c r="CC33" s="491">
        <f>SUM(CC6:CC32)</f>
        <v>3232468.9045500006</v>
      </c>
      <c r="CD33" s="489">
        <f>CC33/CB33</f>
        <v>1.0650000000000002</v>
      </c>
      <c r="CE33" s="532">
        <f>SUM(CE6:CE31)</f>
        <v>0</v>
      </c>
      <c r="CF33" s="492">
        <f>CE33/CB33</f>
        <v>0</v>
      </c>
      <c r="CG33" s="491">
        <f>SUM(CG6:CG32)</f>
        <v>3512298.9899999998</v>
      </c>
      <c r="CH33" s="491">
        <f>SUM(CH6:CH32)</f>
        <v>3740598.4243500005</v>
      </c>
      <c r="CI33" s="489">
        <f>CH33/CG33</f>
        <v>1.0650000000000002</v>
      </c>
      <c r="CJ33" s="497">
        <f>SUM(CJ6:CJ31)</f>
        <v>0</v>
      </c>
      <c r="CK33" s="498">
        <f>CJ33/CG33</f>
        <v>0</v>
      </c>
      <c r="CL33" s="491">
        <f>SUM(CL6:CL32)</f>
        <v>3612252.3000000003</v>
      </c>
      <c r="CM33" s="491">
        <f>SUM(CM6:CM32)</f>
        <v>3847048.6995000001</v>
      </c>
      <c r="CN33" s="489">
        <f>CM33/CL33</f>
        <v>1.0649999999999999</v>
      </c>
      <c r="CO33" s="532">
        <f>SUM(CO6:CO31)</f>
        <v>0</v>
      </c>
      <c r="CP33" s="492">
        <f>CO33/CL33</f>
        <v>0</v>
      </c>
      <c r="CQ33" s="491">
        <f>SUM(CQ6:CQ32)</f>
        <v>4567172.25</v>
      </c>
      <c r="CR33" s="491">
        <f>SUM(CR6:CR32)</f>
        <v>4864038.4462499991</v>
      </c>
      <c r="CS33" s="489">
        <f>CR33/CQ33</f>
        <v>1.0649999999999997</v>
      </c>
      <c r="CT33" s="497">
        <f>SUM(CT6:CT31)</f>
        <v>0</v>
      </c>
      <c r="CU33" s="498">
        <f>CT33/CQ33</f>
        <v>0</v>
      </c>
      <c r="CV33" s="573">
        <f>SUM(CV6:CV32)</f>
        <v>14726905.609999999</v>
      </c>
      <c r="CW33" s="573">
        <f>SUM(CW6:CW32)</f>
        <v>15684154.474649999</v>
      </c>
      <c r="CX33" s="505">
        <f>SUM(CX6:CX32)</f>
        <v>14726905.609999998</v>
      </c>
      <c r="CY33" s="505">
        <f>SUM(CY6:CY32)</f>
        <v>0</v>
      </c>
      <c r="CZ33" s="578">
        <f>IFERROR(CY33/CX33,0)</f>
        <v>0</v>
      </c>
      <c r="DA33" s="490">
        <f>SUM(DA6:DA32)</f>
        <v>4982770.82</v>
      </c>
      <c r="DB33" s="491">
        <f>SUM(DB6:DB32)</f>
        <v>5306650.9232999999</v>
      </c>
      <c r="DC33" s="489">
        <f>DB33/DA33</f>
        <v>1.0649999999999999</v>
      </c>
      <c r="DD33" s="532">
        <f>SUM(DD6:DD31)</f>
        <v>0</v>
      </c>
      <c r="DE33" s="492">
        <f>DD33/DA33</f>
        <v>0</v>
      </c>
      <c r="DF33" s="491">
        <f>SUM(DF6:DF32)</f>
        <v>3795549.0900000008</v>
      </c>
      <c r="DG33" s="491">
        <f>SUM(DG6:DG32)</f>
        <v>4042259.7808499988</v>
      </c>
      <c r="DH33" s="489">
        <f>DG33/DF33</f>
        <v>1.0649999999999995</v>
      </c>
      <c r="DI33" s="497">
        <f>SUM(DI6:DI31)</f>
        <v>0</v>
      </c>
      <c r="DJ33" s="498">
        <f>DI33/DF33</f>
        <v>0</v>
      </c>
      <c r="DK33" s="491">
        <f>SUM(DK6:DK32)</f>
        <v>3547425.58</v>
      </c>
      <c r="DL33" s="491">
        <f>SUM(DL6:DL32)</f>
        <v>3778008.2426999989</v>
      </c>
      <c r="DM33" s="489">
        <f>DL33/DK33</f>
        <v>1.0649999999999997</v>
      </c>
      <c r="DN33" s="532">
        <f>SUM(DN6:DN31)</f>
        <v>0</v>
      </c>
      <c r="DO33" s="492">
        <f>DN33/DK33</f>
        <v>0</v>
      </c>
      <c r="DP33" s="491">
        <f>SUM(DP6:DP32)</f>
        <v>3607262.1100000003</v>
      </c>
      <c r="DQ33" s="491">
        <f>SUM(DQ6:DQ32)</f>
        <v>3841734.1471500001</v>
      </c>
      <c r="DR33" s="489">
        <f>DQ33/DP33</f>
        <v>1.0649999999999999</v>
      </c>
      <c r="DS33" s="497">
        <f>SUM(DS6:DS31)</f>
        <v>0</v>
      </c>
      <c r="DT33" s="498">
        <f>DS33/DP33</f>
        <v>0</v>
      </c>
      <c r="DU33" s="574">
        <f>SUM(DU6:DU32)</f>
        <v>16968653.094000001</v>
      </c>
      <c r="DV33" s="502">
        <f>SUM(DV6:DV32)</f>
        <v>15933007.6</v>
      </c>
      <c r="DW33" s="502">
        <f>SUM(DW6:DW32)</f>
        <v>0</v>
      </c>
      <c r="DX33" s="508">
        <f>IFERROR(DW33/DV33,0)</f>
        <v>0</v>
      </c>
      <c r="DY33" s="490">
        <f>SUM(DY6:DY32)</f>
        <v>3864543.62</v>
      </c>
      <c r="DZ33" s="490">
        <f>SUM(DZ6:DZ32)</f>
        <v>4115738.9552999991</v>
      </c>
      <c r="EA33" s="489">
        <f>DZ33/DY33</f>
        <v>1.0649999999999997</v>
      </c>
      <c r="EB33" s="532">
        <f>SUM(EB6:EB31)</f>
        <v>0</v>
      </c>
      <c r="EC33" s="492">
        <f>EB33/DY33</f>
        <v>0</v>
      </c>
      <c r="ED33" s="491">
        <f>SUM(ED6:ED32)</f>
        <v>4291857.8000000007</v>
      </c>
      <c r="EE33" s="491">
        <f>SUM(EE6:EE32)</f>
        <v>4570828.5569999991</v>
      </c>
      <c r="EF33" s="489">
        <f>EE33/ED33</f>
        <v>1.0649999999999995</v>
      </c>
      <c r="EG33" s="497">
        <f>SUM(EG6:EG31)</f>
        <v>0</v>
      </c>
      <c r="EH33" s="498">
        <f>EG33/ED33</f>
        <v>0</v>
      </c>
      <c r="EI33" s="491">
        <f>SUM(EI6:EI32)</f>
        <v>4101328.6199999996</v>
      </c>
      <c r="EJ33" s="491">
        <f>SUM(EJ6:EJ32)</f>
        <v>4367914.9802999999</v>
      </c>
      <c r="EK33" s="489">
        <f>EJ33/EI33</f>
        <v>1.0650000000000002</v>
      </c>
      <c r="EL33" s="532">
        <f>SUM(EL6:EL31)</f>
        <v>0</v>
      </c>
      <c r="EM33" s="492">
        <f>EL33/EI33</f>
        <v>0</v>
      </c>
      <c r="EN33" s="491">
        <f>SUM(EN6:EN32)</f>
        <v>4340497.8999999994</v>
      </c>
      <c r="EO33" s="491">
        <f>SUM(EO6:EO32)</f>
        <v>4622630.2634999985</v>
      </c>
      <c r="EP33" s="489">
        <f>EO33/EN33</f>
        <v>1.0649999999999997</v>
      </c>
      <c r="EQ33" s="497">
        <f>SUM(EQ6:EQ31)</f>
        <v>0</v>
      </c>
      <c r="ER33" s="498">
        <f>EQ33/EN33</f>
        <v>0</v>
      </c>
      <c r="ES33" s="491">
        <f>SUM(ES6:ES32)</f>
        <v>4928950.7600000007</v>
      </c>
      <c r="ET33" s="491">
        <f>SUM(ET6:ET32)</f>
        <v>5249332.5594000006</v>
      </c>
      <c r="EU33" s="489">
        <f>ET33/ES33</f>
        <v>1.0649999999999999</v>
      </c>
      <c r="EV33" s="532">
        <f>SUM(EV6:EV31)</f>
        <v>0</v>
      </c>
      <c r="EW33" s="492">
        <f>EV33/ES33</f>
        <v>0</v>
      </c>
      <c r="EX33" s="573">
        <f>SUM(EX6:EX31)</f>
        <v>20161130.800000001</v>
      </c>
      <c r="EY33" s="573">
        <f>SUM(EY6:EY32)</f>
        <v>22926445.315500002</v>
      </c>
      <c r="EZ33" s="505">
        <f>SUM(EZ6:EZ32)</f>
        <v>21527178.699999999</v>
      </c>
      <c r="FA33" s="505">
        <f>SUM(FA6:FA32)</f>
        <v>0</v>
      </c>
      <c r="FB33" s="509">
        <f>IFERROR(FA33/EZ33,0)</f>
        <v>0</v>
      </c>
      <c r="FC33" s="490">
        <f>SUM(FC6:FC32)</f>
        <v>4133211.7100000004</v>
      </c>
      <c r="FD33" s="491">
        <f>SUM(FD6:FD32)</f>
        <v>4422536.5296999998</v>
      </c>
      <c r="FE33" s="489">
        <f>FD33/FC33</f>
        <v>1.0699999999999998</v>
      </c>
      <c r="FF33" s="532">
        <f>SUM(FF6:FF32)</f>
        <v>0</v>
      </c>
      <c r="FG33" s="492">
        <f>FF33/FC33</f>
        <v>0</v>
      </c>
      <c r="FH33" s="491">
        <f>SUM(FH6:FH32)</f>
        <v>4355101.5199999996</v>
      </c>
      <c r="FI33" s="491">
        <f>SUM(FI6:FI32)</f>
        <v>4659958.6264000004</v>
      </c>
      <c r="FJ33" s="489">
        <f>FI33/FH33</f>
        <v>1.0700000000000003</v>
      </c>
      <c r="FK33" s="497">
        <f>SUM(FK6:FK32)</f>
        <v>0</v>
      </c>
      <c r="FL33" s="498">
        <f>FK33/FH33</f>
        <v>0</v>
      </c>
      <c r="FM33" s="491">
        <f>SUM(FM6:FM32)</f>
        <v>3800890.31</v>
      </c>
      <c r="FN33" s="491">
        <f>SUM(FN6:FN32)</f>
        <v>4066952.6317000003</v>
      </c>
      <c r="FO33" s="489">
        <f>FN33/FM33</f>
        <v>1.07</v>
      </c>
      <c r="FP33" s="532">
        <f>SUM(FP6:FP32)</f>
        <v>0</v>
      </c>
      <c r="FQ33" s="492">
        <f>FP33/FM33</f>
        <v>0</v>
      </c>
      <c r="FR33" s="491">
        <f>SUM(FR6:FR32)</f>
        <v>3823937.77</v>
      </c>
      <c r="FS33" s="491">
        <f>SUM(FS6:FS32)</f>
        <v>4091613.4139</v>
      </c>
      <c r="FT33" s="489">
        <f>FS33/FR33</f>
        <v>1.07</v>
      </c>
      <c r="FU33" s="497">
        <f>SUM(FU6:FU32)</f>
        <v>0</v>
      </c>
      <c r="FV33" s="498">
        <f>FU33/FR33</f>
        <v>0</v>
      </c>
      <c r="FW33" s="574">
        <f>SUM(FW6:FW32)</f>
        <v>17241061.201699998</v>
      </c>
      <c r="FX33" s="502">
        <f>SUM(FX6:FX32)</f>
        <v>16113141.309999999</v>
      </c>
      <c r="FY33" s="502">
        <f>SUM(FY6:FY32)</f>
        <v>0</v>
      </c>
      <c r="FZ33" s="503">
        <f>IFERROR(FY33/FX33,0)</f>
        <v>0</v>
      </c>
      <c r="GA33" s="490">
        <f>SUM(GA6:GA32)</f>
        <v>3773071.55</v>
      </c>
      <c r="GB33" s="490">
        <f>SUM(GB6:GB32)</f>
        <v>4037186.5584999993</v>
      </c>
      <c r="GC33" s="489">
        <f>GB33/GA33</f>
        <v>1.0699999999999998</v>
      </c>
      <c r="GD33" s="532">
        <f>SUM(GD6:GD32)</f>
        <v>0</v>
      </c>
      <c r="GE33" s="492">
        <f>GD33/GA33</f>
        <v>0</v>
      </c>
      <c r="GF33" s="491">
        <f>SUM(GF6:GF32)</f>
        <v>3757375.1</v>
      </c>
      <c r="GG33" s="491">
        <f>SUM(GG6:GG32)</f>
        <v>4020391.3570000008</v>
      </c>
      <c r="GH33" s="489">
        <f>GG33/GF33</f>
        <v>1.0700000000000003</v>
      </c>
      <c r="GI33" s="497">
        <f>SUM(GI6:GI32)</f>
        <v>0</v>
      </c>
      <c r="GJ33" s="498">
        <f>GI33/GF33</f>
        <v>0</v>
      </c>
      <c r="GK33" s="491">
        <f>SUM(GK6:GK32)</f>
        <v>4065108.0700000003</v>
      </c>
      <c r="GL33" s="491">
        <f>SUM(GL6:GL32)</f>
        <v>4349665.6349000009</v>
      </c>
      <c r="GM33" s="489">
        <f>GL33/GK33</f>
        <v>1.07</v>
      </c>
      <c r="GN33" s="532">
        <f>SUM(GN6:GN32)</f>
        <v>0</v>
      </c>
      <c r="GO33" s="492">
        <f>GN33/GK33</f>
        <v>0</v>
      </c>
      <c r="GP33" s="491">
        <f>SUM(GP6:GP32)</f>
        <v>3602786.61</v>
      </c>
      <c r="GQ33" s="491">
        <f>SUM(GQ6:GQ32)</f>
        <v>3854981.6727000005</v>
      </c>
      <c r="GR33" s="489">
        <f>GQ33/GP33</f>
        <v>1.07</v>
      </c>
      <c r="GS33" s="497">
        <f>SUM(GS6:GS31)</f>
        <v>0</v>
      </c>
      <c r="GT33" s="498">
        <f>GS33/GP33</f>
        <v>0</v>
      </c>
      <c r="GU33" s="573">
        <f>SUM(GU6:GU32)</f>
        <v>16262225.223099999</v>
      </c>
      <c r="GV33" s="505">
        <f>SUM(GV6:GV32)</f>
        <v>15198341.329999998</v>
      </c>
      <c r="GW33" s="505">
        <f>SUM(GW6:GW32)</f>
        <v>0</v>
      </c>
      <c r="GX33" s="501">
        <f>IFERROR(GW33/GV33,0)</f>
        <v>0</v>
      </c>
      <c r="GY33" s="490">
        <f>SUM(GY6:GY32)</f>
        <v>3510065.7699999996</v>
      </c>
      <c r="GZ33" s="490">
        <f>SUM(GZ6:GZ32)</f>
        <v>3755770.3739000005</v>
      </c>
      <c r="HA33" s="489">
        <f>GZ33/GY33</f>
        <v>1.0700000000000003</v>
      </c>
      <c r="HB33" s="532">
        <f>SUM(HB6:HB32)</f>
        <v>0</v>
      </c>
      <c r="HC33" s="492">
        <f>HB33/GY33</f>
        <v>0</v>
      </c>
      <c r="HD33" s="491">
        <f>SUM(HD6:HD32)</f>
        <v>3742343.9899999988</v>
      </c>
      <c r="HE33" s="491">
        <f>SUM(HE6:HE32)</f>
        <v>4004308.0693000001</v>
      </c>
      <c r="HF33" s="489">
        <f>HE33/HD33</f>
        <v>1.0700000000000003</v>
      </c>
      <c r="HG33" s="497">
        <f>SUM(HG6:HG32)</f>
        <v>0</v>
      </c>
      <c r="HH33" s="498">
        <f>HG33/HD33</f>
        <v>0</v>
      </c>
      <c r="HI33" s="491">
        <f>SUM(HI6:HI32)</f>
        <v>3484992.83</v>
      </c>
      <c r="HJ33" s="491">
        <f>SUM(HJ6:HJ32)</f>
        <v>3728942.3280999996</v>
      </c>
      <c r="HK33" s="489">
        <f>HJ33/HI33</f>
        <v>1.0699999999999998</v>
      </c>
      <c r="HL33" s="532">
        <f>SUM(HL6:HL32)</f>
        <v>0</v>
      </c>
      <c r="HM33" s="492">
        <f>HL33/HI33</f>
        <v>0</v>
      </c>
      <c r="HN33" s="491">
        <f>SUM(HN6:HN32)</f>
        <v>3309210</v>
      </c>
      <c r="HO33" s="491">
        <f>SUM(HO6:HO32)</f>
        <v>3540854.7000000007</v>
      </c>
      <c r="HP33" s="489">
        <f>HO33/HN33</f>
        <v>1.0700000000000003</v>
      </c>
      <c r="HQ33" s="497">
        <f>SUM(HQ6:HQ32)</f>
        <v>0</v>
      </c>
      <c r="HR33" s="498">
        <f>HQ33/HN33</f>
        <v>0</v>
      </c>
      <c r="HS33" s="491">
        <f>SUM(HS6:HS32)</f>
        <v>3775540.7800000003</v>
      </c>
      <c r="HT33" s="491">
        <f>SUM(HT6:HT32)</f>
        <v>4039828.6346</v>
      </c>
      <c r="HU33" s="489">
        <f>HT33/HS33</f>
        <v>1.0699999999999998</v>
      </c>
      <c r="HV33" s="532">
        <f>SUM(HV6:HV32)</f>
        <v>0</v>
      </c>
      <c r="HW33" s="492">
        <f>HV33/HS33</f>
        <v>0</v>
      </c>
      <c r="HX33" s="575">
        <f>SUM(HX6:HX32)</f>
        <v>19069704.105900001</v>
      </c>
      <c r="HY33" s="502">
        <f>SUM(HY6:HY32)</f>
        <v>17822153.370000001</v>
      </c>
      <c r="HZ33" s="502">
        <f>SUM(HZ6:HZ32)</f>
        <v>0</v>
      </c>
      <c r="IA33" s="503">
        <f>IFERROR(HZ33/HY33,0)</f>
        <v>0</v>
      </c>
      <c r="IB33" s="490">
        <f>SUM(IB6:IB32)</f>
        <v>3660486</v>
      </c>
      <c r="IC33" s="490">
        <f>SUM(IC6:IC32)</f>
        <v>3916720.0200000005</v>
      </c>
      <c r="ID33" s="489">
        <f>IC33/IB33</f>
        <v>1.07</v>
      </c>
      <c r="IE33" s="532">
        <f>SUM(IE6:IE32)</f>
        <v>0</v>
      </c>
      <c r="IF33" s="492">
        <f>IE33/IB33</f>
        <v>0</v>
      </c>
      <c r="IG33" s="491">
        <f>SUM(IG6:IG32)</f>
        <v>4005187</v>
      </c>
      <c r="IH33" s="491">
        <f>SUM(IH6:IH32)</f>
        <v>4285550.0900000008</v>
      </c>
      <c r="II33" s="489">
        <f>IH33/IG33</f>
        <v>1.0700000000000003</v>
      </c>
      <c r="IJ33" s="497">
        <f>SUM(IJ6:IJ32)</f>
        <v>0</v>
      </c>
      <c r="IK33" s="498">
        <f>IJ33/IG33</f>
        <v>0</v>
      </c>
      <c r="IL33" s="491">
        <f>SUM(IL6:IL32)</f>
        <v>4815777.71</v>
      </c>
      <c r="IM33" s="491">
        <f>SUM(IM6:IM32)</f>
        <v>5056566.5955000008</v>
      </c>
      <c r="IN33" s="489">
        <f>IM33/IL33</f>
        <v>1.0500000000000003</v>
      </c>
      <c r="IO33" s="532">
        <f>SUM(IO6:IO32)</f>
        <v>0</v>
      </c>
      <c r="IP33" s="492">
        <f>IO33/IL33</f>
        <v>0</v>
      </c>
      <c r="IQ33" s="491">
        <f>SUM(IQ6:IQ32)</f>
        <v>5727667.5100000007</v>
      </c>
      <c r="IR33" s="491">
        <f>SUM(IR6:IR32)</f>
        <v>6014050.8854999999</v>
      </c>
      <c r="IS33" s="489">
        <f>IR33/IQ33</f>
        <v>1.0499999999999998</v>
      </c>
      <c r="IT33" s="497">
        <f>SUM(IT6:IT32)</f>
        <v>0</v>
      </c>
      <c r="IU33" s="498">
        <f>IT33/IQ33</f>
        <v>0</v>
      </c>
      <c r="IV33" s="573">
        <f>SUM(IV6:IV32)</f>
        <v>19272887.590999998</v>
      </c>
      <c r="IW33" s="505">
        <f>SUM(IW6:IW32)</f>
        <v>18209118.219999999</v>
      </c>
      <c r="IX33" s="505">
        <f>SUM(IX6:IX32)</f>
        <v>0</v>
      </c>
      <c r="IY33" s="501">
        <f>IFERROR(IX33/IW33,0)</f>
        <v>0</v>
      </c>
      <c r="IZ33" s="490">
        <f>SUM(IZ6:IZ32)</f>
        <v>3353659.98</v>
      </c>
      <c r="JA33" s="491">
        <f>SUM(JA6:JA32)</f>
        <v>3521342.9789999998</v>
      </c>
      <c r="JB33" s="489">
        <f>JA33/IZ33</f>
        <v>1.05</v>
      </c>
      <c r="JC33" s="532">
        <f>SUM(JC6:JC32)</f>
        <v>0</v>
      </c>
      <c r="JD33" s="492">
        <f>JC33/IZ33</f>
        <v>0</v>
      </c>
      <c r="JE33" s="491">
        <f>SUM(JE6:JE32)</f>
        <v>4353199.58</v>
      </c>
      <c r="JF33" s="491">
        <f>SUM(JF6:JF32)</f>
        <v>4570859.5590000013</v>
      </c>
      <c r="JG33" s="489">
        <f>JF33/JE33</f>
        <v>1.0500000000000003</v>
      </c>
      <c r="JH33" s="497">
        <f>SUM(JH6:JH32)</f>
        <v>0</v>
      </c>
      <c r="JI33" s="498">
        <f>JH33/JE33</f>
        <v>0</v>
      </c>
      <c r="JJ33" s="491">
        <f>SUM(JJ6:JJ32)</f>
        <v>4891275.1499999994</v>
      </c>
      <c r="JK33" s="491">
        <f>SUM(JK6:JK32)</f>
        <v>5135838.9075000007</v>
      </c>
      <c r="JL33" s="489">
        <f>JK33/JJ33</f>
        <v>1.0500000000000003</v>
      </c>
      <c r="JM33" s="532">
        <f>SUM(JM6:JM32)</f>
        <v>0</v>
      </c>
      <c r="JN33" s="492">
        <f>JM33/JJ33</f>
        <v>0</v>
      </c>
      <c r="JO33" s="491">
        <f>SUM(JO6:JO32)</f>
        <v>5287701.78</v>
      </c>
      <c r="JP33" s="491">
        <f>SUM(JP6:JP32)</f>
        <v>5552086.868999999</v>
      </c>
      <c r="JQ33" s="489">
        <f>JP33/JO33</f>
        <v>1.0499999999999998</v>
      </c>
      <c r="JR33" s="497">
        <f>SUM(JR6:JR32)</f>
        <v>0</v>
      </c>
      <c r="JS33" s="498">
        <f>JR33/JO33</f>
        <v>0</v>
      </c>
      <c r="JT33" s="574">
        <f>SUM(JT6:JT32)</f>
        <v>18780128.314500004</v>
      </c>
      <c r="JU33" s="502">
        <f>SUM(JU6:JU32)</f>
        <v>17885836.490000002</v>
      </c>
      <c r="JV33" s="502">
        <f>SUM(JV6:JV32)</f>
        <v>0</v>
      </c>
      <c r="JW33" s="503">
        <f>IFERROR(JV33/JU33,0)</f>
        <v>0</v>
      </c>
      <c r="JX33" s="490">
        <f>SUM(JX6:JX32)</f>
        <v>7450213</v>
      </c>
      <c r="JY33" s="490">
        <f>SUM(JY6:JY32)</f>
        <v>7822723.6499999994</v>
      </c>
      <c r="JZ33" s="489">
        <f>JY33/JX33</f>
        <v>1.0499999999999998</v>
      </c>
      <c r="KA33" s="532">
        <f>SUM(KA6:KA32)</f>
        <v>0</v>
      </c>
      <c r="KB33" s="492">
        <f>KA33/JX33</f>
        <v>0</v>
      </c>
      <c r="KC33" s="491">
        <f>SUM(KC6:KC32)</f>
        <v>9288635.1600000001</v>
      </c>
      <c r="KD33" s="491">
        <f>SUM(KD6:KD32)</f>
        <v>9753066.9179999977</v>
      </c>
      <c r="KE33" s="489">
        <f>KD33/KC33</f>
        <v>1.0499999999999998</v>
      </c>
      <c r="KF33" s="497">
        <f>SUM(KF6:KF32)</f>
        <v>0</v>
      </c>
      <c r="KG33" s="498">
        <f>KF33/KC33</f>
        <v>0</v>
      </c>
      <c r="KH33" s="491">
        <f>SUM(KH6:KH32)</f>
        <v>12578647.659999998</v>
      </c>
      <c r="KI33" s="491">
        <f>SUM(KI6:KI32)</f>
        <v>13207580.043</v>
      </c>
      <c r="KJ33" s="489">
        <f>KI33/KH33</f>
        <v>1.05</v>
      </c>
      <c r="KK33" s="532">
        <f>SUM(KK6:KK32)</f>
        <v>0</v>
      </c>
      <c r="KL33" s="492">
        <f>KK33/KH33</f>
        <v>0</v>
      </c>
      <c r="KM33" s="491">
        <f>SUM(KM6:KM32)</f>
        <v>11053164.960000001</v>
      </c>
      <c r="KN33" s="491">
        <f>SUM(KN6:KN32)</f>
        <v>11605823.207999995</v>
      </c>
      <c r="KO33" s="489">
        <f>KN33/KM33</f>
        <v>1.0499999999999994</v>
      </c>
      <c r="KP33" s="497">
        <f>SUM(KP6:KP32)</f>
        <v>0</v>
      </c>
      <c r="KQ33" s="498">
        <f>KP33/KM33</f>
        <v>0</v>
      </c>
      <c r="KR33" s="491">
        <f>SUM(KR6:KR32)</f>
        <v>3487320.4541387632</v>
      </c>
      <c r="KS33" s="491">
        <f>SUM(KS6:KS32)</f>
        <v>3661686.4768457017</v>
      </c>
      <c r="KT33" s="489">
        <f>KS33/KR33</f>
        <v>1.05</v>
      </c>
      <c r="KU33" s="532">
        <f>SUM(KU6:KU32)</f>
        <v>0</v>
      </c>
      <c r="KV33" s="492">
        <f>KU33/KR33</f>
        <v>0</v>
      </c>
      <c r="KW33" s="573">
        <f>SUM(KW6:KW32)</f>
        <v>46050880.295845695</v>
      </c>
      <c r="KX33" s="505">
        <f>SUM(KX6:KX32)</f>
        <v>43857981.234138764</v>
      </c>
      <c r="KY33" s="505">
        <f>SUM(KY6:KY32)</f>
        <v>0</v>
      </c>
      <c r="KZ33" s="531">
        <f>IFERROR(KY33/KX33,0)</f>
        <v>0</v>
      </c>
      <c r="LA33" s="590">
        <f>SUM(LA6:LA32)</f>
        <v>222248606.95413879</v>
      </c>
      <c r="LB33" s="590">
        <f>SUM(LB6:LB32)</f>
        <v>236016518.91524568</v>
      </c>
      <c r="LC33" s="590">
        <f>SUM(LC6:LC32)</f>
        <v>236016518.91524568</v>
      </c>
      <c r="LD33" s="593">
        <f>LC33/LA33</f>
        <v>1.0619482486292835</v>
      </c>
      <c r="LE33" s="589">
        <f>SUM(LE6:LE31)</f>
        <v>207995839.90357926</v>
      </c>
      <c r="LF33" s="589">
        <f>SUM(LF6:LF31)</f>
        <v>0</v>
      </c>
      <c r="LG33" s="591">
        <f>LF33-LE33</f>
        <v>-207995839.90357926</v>
      </c>
      <c r="LH33" s="592">
        <f>IFERROR(LG33/LF33,0)</f>
        <v>0</v>
      </c>
      <c r="LJ33" s="645"/>
    </row>
    <row r="34" spans="1:322" ht="9" customHeight="1">
      <c r="A34" s="571"/>
      <c r="B34" s="417"/>
      <c r="C34" s="412"/>
      <c r="D34" s="413"/>
      <c r="E34" s="413"/>
      <c r="F34" s="414"/>
      <c r="G34" s="412"/>
      <c r="H34" s="412"/>
      <c r="I34" s="413"/>
      <c r="J34" s="413"/>
      <c r="K34" s="414"/>
      <c r="L34" s="413"/>
      <c r="M34" s="413"/>
      <c r="N34" s="413"/>
      <c r="O34" s="413"/>
      <c r="P34" s="414"/>
      <c r="Q34" s="413"/>
      <c r="R34" s="413"/>
      <c r="S34" s="413"/>
      <c r="T34" s="413"/>
      <c r="U34" s="414"/>
      <c r="V34" s="413"/>
      <c r="W34" s="413"/>
      <c r="X34" s="413"/>
      <c r="Y34" s="413"/>
      <c r="Z34" s="413"/>
      <c r="AA34" s="412"/>
      <c r="AB34" s="413"/>
      <c r="AC34" s="413"/>
      <c r="AD34" s="414"/>
      <c r="AE34" s="413"/>
      <c r="AF34" s="412"/>
      <c r="AG34" s="413"/>
      <c r="AH34" s="413"/>
      <c r="AI34" s="414"/>
      <c r="AJ34" s="413"/>
      <c r="AK34" s="412"/>
      <c r="AL34" s="413"/>
      <c r="AM34" s="413"/>
      <c r="AN34" s="414"/>
      <c r="AO34" s="413"/>
      <c r="AP34" s="412"/>
      <c r="AQ34" s="413"/>
      <c r="AR34" s="413"/>
      <c r="AS34" s="414"/>
      <c r="AT34" s="413"/>
      <c r="AU34" s="413"/>
      <c r="AV34" s="413"/>
      <c r="AW34" s="413"/>
      <c r="AX34" s="413"/>
      <c r="AY34" s="412"/>
      <c r="AZ34" s="413"/>
      <c r="BA34" s="413"/>
      <c r="BB34" s="414"/>
      <c r="BC34" s="413"/>
      <c r="BD34" s="412"/>
      <c r="BE34" s="413"/>
      <c r="BF34" s="413"/>
      <c r="BG34" s="414"/>
      <c r="BH34" s="413"/>
      <c r="BI34" s="412"/>
      <c r="BJ34" s="413"/>
      <c r="BK34" s="413"/>
      <c r="BL34" s="415"/>
      <c r="BM34" s="413"/>
      <c r="BN34" s="416"/>
      <c r="BO34" s="416"/>
      <c r="BP34" s="407"/>
      <c r="BQ34" s="416"/>
      <c r="BR34" s="421"/>
      <c r="BS34" s="416"/>
      <c r="BT34" s="416"/>
      <c r="BU34" s="407"/>
      <c r="BV34" s="416"/>
      <c r="BW34" s="421"/>
      <c r="BX34" s="421"/>
      <c r="BY34" s="421"/>
      <c r="BZ34" s="421"/>
      <c r="CA34" s="421"/>
      <c r="CB34" s="416"/>
      <c r="CC34" s="416"/>
      <c r="CD34" s="407"/>
      <c r="CE34" s="416"/>
      <c r="CF34" s="421"/>
      <c r="CG34" s="416"/>
      <c r="CH34" s="416"/>
      <c r="CI34" s="407"/>
      <c r="CJ34" s="416"/>
      <c r="CK34" s="421"/>
      <c r="CL34" s="416"/>
      <c r="CM34" s="416"/>
      <c r="CN34" s="407"/>
      <c r="CO34" s="416"/>
      <c r="CP34" s="421"/>
      <c r="CQ34" s="416"/>
      <c r="CR34" s="416"/>
      <c r="CS34" s="507"/>
      <c r="CT34" s="416"/>
      <c r="CU34" s="421"/>
      <c r="CV34" s="421"/>
      <c r="CW34" s="416"/>
      <c r="CX34" s="416"/>
      <c r="CY34" s="416"/>
      <c r="CZ34" s="507"/>
      <c r="DA34" s="422"/>
      <c r="DB34" s="422"/>
      <c r="DC34" s="407"/>
      <c r="DD34" s="416"/>
      <c r="DE34" s="421"/>
      <c r="DF34" s="422"/>
      <c r="DG34" s="422"/>
      <c r="DH34" s="407"/>
      <c r="DI34" s="416"/>
      <c r="DJ34" s="421"/>
      <c r="DK34" s="422"/>
      <c r="DL34" s="422"/>
      <c r="DM34" s="407"/>
      <c r="DN34" s="416"/>
      <c r="DO34" s="421"/>
      <c r="DP34" s="422"/>
      <c r="DQ34" s="422"/>
      <c r="DR34" s="407"/>
      <c r="DS34" s="416"/>
      <c r="DT34" s="421"/>
      <c r="DU34" s="416"/>
      <c r="DV34" s="416"/>
      <c r="DW34" s="416"/>
      <c r="DX34" s="407"/>
      <c r="DY34" s="422"/>
      <c r="DZ34" s="422"/>
      <c r="EA34" s="407"/>
      <c r="EB34" s="416"/>
      <c r="EC34" s="421"/>
      <c r="ED34" s="422"/>
      <c r="EE34" s="422"/>
      <c r="EF34" s="407"/>
      <c r="EG34" s="416"/>
      <c r="EH34" s="421"/>
      <c r="EI34" s="422"/>
      <c r="EJ34" s="422"/>
      <c r="EK34" s="407"/>
      <c r="EL34" s="416"/>
      <c r="EM34" s="421"/>
      <c r="EN34" s="422"/>
      <c r="EO34" s="422"/>
      <c r="EP34" s="407"/>
      <c r="EQ34" s="416"/>
      <c r="ER34" s="421"/>
      <c r="ES34" s="422"/>
      <c r="ET34" s="422"/>
      <c r="EU34" s="407"/>
      <c r="EV34" s="416"/>
      <c r="EW34" s="421"/>
      <c r="EX34" s="421"/>
      <c r="EY34" s="342"/>
      <c r="EZ34" s="342"/>
      <c r="FA34" s="342"/>
      <c r="FB34" s="342"/>
      <c r="FC34" s="422"/>
      <c r="FD34" s="422"/>
      <c r="FE34" s="407"/>
      <c r="FF34" s="416"/>
      <c r="FG34" s="421"/>
      <c r="FH34" s="422"/>
      <c r="FI34" s="422"/>
      <c r="FJ34" s="407"/>
      <c r="FK34" s="416"/>
      <c r="FL34" s="421"/>
      <c r="FM34" s="422"/>
      <c r="FN34" s="422"/>
      <c r="FO34" s="407"/>
      <c r="FP34" s="416"/>
      <c r="FQ34" s="421"/>
      <c r="FR34" s="422"/>
      <c r="FS34" s="422"/>
      <c r="FT34" s="407"/>
      <c r="FU34" s="416"/>
      <c r="FV34" s="421"/>
      <c r="FW34" s="342"/>
      <c r="FX34" s="342"/>
      <c r="FY34" s="342"/>
      <c r="FZ34" s="342"/>
      <c r="GA34" s="399"/>
      <c r="GB34" s="342"/>
      <c r="GC34" s="342"/>
      <c r="GD34" s="410"/>
      <c r="GE34" s="342"/>
      <c r="GF34" s="399"/>
      <c r="GG34" s="342"/>
      <c r="GH34" s="342"/>
      <c r="GI34" s="410"/>
      <c r="GJ34" s="342"/>
      <c r="GK34" s="399"/>
      <c r="GL34" s="342"/>
      <c r="GM34" s="342"/>
      <c r="GN34" s="410"/>
      <c r="GO34" s="342"/>
      <c r="GP34" s="399"/>
      <c r="GQ34" s="342"/>
      <c r="GR34" s="342"/>
      <c r="GS34" s="410"/>
      <c r="GT34" s="342"/>
      <c r="GU34" s="342"/>
      <c r="GV34" s="342"/>
      <c r="GW34" s="342"/>
      <c r="GX34" s="342"/>
      <c r="GY34" s="402"/>
      <c r="GZ34" s="342"/>
      <c r="HA34" s="342"/>
      <c r="HB34" s="571"/>
      <c r="HC34" s="342"/>
      <c r="HD34" s="571"/>
      <c r="HE34" s="342"/>
      <c r="HF34" s="342"/>
      <c r="HG34" s="571"/>
      <c r="HH34" s="342"/>
      <c r="HI34" s="571"/>
      <c r="HJ34" s="342"/>
      <c r="HK34" s="342"/>
      <c r="HL34" s="571"/>
      <c r="HM34" s="342"/>
      <c r="HN34" s="571"/>
      <c r="HO34" s="342"/>
      <c r="HP34" s="342"/>
      <c r="HQ34" s="571"/>
      <c r="HR34" s="342"/>
      <c r="HS34" s="571"/>
      <c r="HT34" s="342"/>
      <c r="HU34" s="342"/>
      <c r="HV34" s="571"/>
      <c r="HW34" s="342"/>
      <c r="HX34" s="342"/>
      <c r="HY34" s="342"/>
      <c r="HZ34" s="342"/>
      <c r="IA34" s="342"/>
      <c r="IB34" s="571"/>
      <c r="IC34" s="342"/>
      <c r="ID34" s="342"/>
      <c r="IE34" s="571"/>
      <c r="IF34" s="342"/>
      <c r="IG34" s="571"/>
      <c r="IH34" s="342"/>
      <c r="II34" s="342"/>
      <c r="IJ34" s="571"/>
      <c r="IK34" s="342"/>
      <c r="IL34" s="571"/>
      <c r="IM34" s="342"/>
      <c r="IN34" s="342"/>
      <c r="IO34" s="571"/>
      <c r="IP34" s="342"/>
      <c r="IQ34" s="571"/>
      <c r="IR34" s="342"/>
      <c r="IS34" s="342"/>
      <c r="IT34" s="571"/>
      <c r="IU34" s="342"/>
      <c r="IV34" s="342"/>
      <c r="IW34" s="342"/>
      <c r="IX34" s="342"/>
      <c r="IY34" s="342"/>
      <c r="IZ34" s="571"/>
      <c r="JA34" s="342"/>
      <c r="JB34" s="342"/>
      <c r="JC34" s="571"/>
      <c r="JD34" s="342"/>
      <c r="JE34" s="571"/>
      <c r="JF34" s="342"/>
      <c r="JG34" s="342"/>
      <c r="JH34" s="571"/>
      <c r="JI34" s="342"/>
      <c r="JJ34" s="571"/>
      <c r="JK34" s="342"/>
      <c r="JL34" s="342"/>
      <c r="JM34" s="571"/>
      <c r="JN34" s="342"/>
      <c r="JO34" s="571"/>
      <c r="JP34" s="342"/>
      <c r="JQ34" s="342"/>
      <c r="JR34" s="571"/>
      <c r="JS34" s="342"/>
      <c r="JT34" s="342"/>
      <c r="JU34" s="342"/>
      <c r="JV34" s="342"/>
      <c r="JW34" s="342"/>
      <c r="JX34" s="571"/>
      <c r="JY34" s="342"/>
      <c r="JZ34" s="342"/>
      <c r="KA34" s="571"/>
      <c r="KB34" s="342"/>
      <c r="KC34" s="571"/>
      <c r="KD34" s="342"/>
      <c r="KE34" s="342"/>
      <c r="KF34" s="571"/>
      <c r="KG34" s="342"/>
      <c r="KH34" s="571"/>
      <c r="KI34" s="342"/>
      <c r="KJ34" s="342"/>
      <c r="KK34" s="571"/>
      <c r="KL34" s="342"/>
      <c r="KM34" s="571"/>
      <c r="KN34" s="342"/>
      <c r="KO34" s="342"/>
      <c r="KP34" s="571"/>
      <c r="KQ34" s="342"/>
      <c r="KR34" s="571"/>
      <c r="KS34" s="342"/>
      <c r="KT34" s="342"/>
      <c r="KU34" s="571"/>
      <c r="KV34" s="342"/>
      <c r="KW34" s="342"/>
      <c r="KX34" s="342"/>
      <c r="KY34" s="342"/>
      <c r="KZ34" s="342"/>
      <c r="LA34" s="342"/>
      <c r="LB34" s="342"/>
      <c r="LC34" s="342"/>
      <c r="LD34" s="342"/>
      <c r="LE34" s="571"/>
      <c r="LF34" s="571"/>
      <c r="LG34" s="571"/>
      <c r="LH34" s="571"/>
    </row>
    <row r="35" spans="1:322">
      <c r="A35" s="571"/>
      <c r="B35" s="408"/>
      <c r="C35" s="571"/>
      <c r="D35" s="401">
        <f>D33*0.49</f>
        <v>1445551.1843709999</v>
      </c>
      <c r="E35" s="571"/>
      <c r="F35" s="571"/>
      <c r="G35" s="571"/>
      <c r="H35" s="571"/>
      <c r="I35" s="571">
        <f>I33*0.49</f>
        <v>1617707.4277489996</v>
      </c>
      <c r="J35" s="571"/>
      <c r="K35" s="571"/>
      <c r="L35" s="571"/>
      <c r="M35" s="571"/>
      <c r="N35" s="571">
        <f>N33*0.49</f>
        <v>1498196.142128</v>
      </c>
      <c r="O35" s="571"/>
      <c r="P35" s="571"/>
      <c r="Q35" s="571"/>
      <c r="R35" s="571"/>
      <c r="S35" s="571">
        <f>S33*0.49</f>
        <v>1537925.9550689999</v>
      </c>
      <c r="T35" s="571"/>
      <c r="U35" s="571"/>
      <c r="V35" s="571"/>
      <c r="X35" s="348">
        <f>SUM(X25:X32)</f>
        <v>5569024.04</v>
      </c>
      <c r="Y35" s="633">
        <f>X35/$LA$35</f>
        <v>5.8143330329055068E-2</v>
      </c>
      <c r="Z35" s="571"/>
      <c r="AA35" s="571"/>
      <c r="AB35" s="714">
        <f>AB33*0.49</f>
        <v>1695371.0639809996</v>
      </c>
      <c r="AC35" s="571"/>
      <c r="AD35" s="571"/>
      <c r="AE35" s="571"/>
      <c r="AF35" s="571"/>
      <c r="AG35" s="571">
        <f>AG33*0.49</f>
        <v>2059103.3291289997</v>
      </c>
      <c r="AH35" s="571"/>
      <c r="AI35" s="571"/>
      <c r="AJ35" s="571"/>
      <c r="AK35" s="571"/>
      <c r="AL35" s="571">
        <f>AL33*0.49</f>
        <v>1488675.8712700002</v>
      </c>
      <c r="AM35" s="571"/>
      <c r="AN35" s="571"/>
      <c r="AO35" s="571"/>
      <c r="AP35" s="571"/>
      <c r="AQ35" s="571">
        <f>AQ33*0.49</f>
        <v>1457195.3001550001</v>
      </c>
      <c r="AR35" s="571"/>
      <c r="AS35" s="571"/>
      <c r="AT35" s="571"/>
      <c r="AV35" s="571">
        <f>SUM(AV25:AV32)</f>
        <v>5966072.540000001</v>
      </c>
      <c r="AW35" s="633">
        <f>AV35/$LA$35</f>
        <v>6.2288710547624901E-2</v>
      </c>
      <c r="AX35" s="571"/>
      <c r="AY35" s="571"/>
      <c r="AZ35" s="571">
        <f>AZ33*0.49</f>
        <v>1557130.1015864997</v>
      </c>
      <c r="BA35" s="571"/>
      <c r="BB35" s="363"/>
      <c r="BC35" s="571"/>
      <c r="BD35" s="571"/>
      <c r="BE35" s="571">
        <f>BE33*0.49</f>
        <v>1761954.3166155</v>
      </c>
      <c r="BF35" s="571"/>
      <c r="BG35" s="363"/>
      <c r="BH35" s="571"/>
      <c r="BI35" s="571"/>
      <c r="BJ35" s="571">
        <f>BJ33*0.49</f>
        <v>1779379.6082684998</v>
      </c>
      <c r="BK35" s="571"/>
      <c r="BL35" s="363"/>
      <c r="BM35" s="571"/>
      <c r="BN35" s="571"/>
      <c r="BO35" s="571">
        <f>BO33*0.49</f>
        <v>1767546.0698279999</v>
      </c>
      <c r="BP35" s="408"/>
      <c r="BQ35" s="571"/>
      <c r="BR35" s="571"/>
      <c r="BS35" s="571"/>
      <c r="BT35" s="571">
        <f>BT33*0.49</f>
        <v>1776849.4863840002</v>
      </c>
      <c r="BU35" s="571"/>
      <c r="BV35" s="571"/>
      <c r="BW35" s="571"/>
      <c r="BY35" s="571">
        <f>SUM(BY25:BY32)</f>
        <v>7695712</v>
      </c>
      <c r="BZ35" s="642">
        <f>BY35/$LA$35</f>
        <v>8.0346991092046544E-2</v>
      </c>
      <c r="CA35" s="424"/>
      <c r="CB35" s="424"/>
      <c r="CC35" s="417"/>
      <c r="CD35" s="430"/>
      <c r="CE35" s="108"/>
      <c r="CF35" s="417"/>
      <c r="CG35" s="432"/>
      <c r="CH35" s="348"/>
      <c r="CI35" s="401"/>
      <c r="CJ35" s="571"/>
      <c r="CK35" s="571"/>
      <c r="CL35" s="571"/>
      <c r="CM35" s="571"/>
      <c r="CN35" s="571"/>
      <c r="CO35" s="571"/>
      <c r="CP35" s="571"/>
      <c r="CQ35" s="571"/>
      <c r="CR35" s="571"/>
      <c r="CS35" s="571"/>
      <c r="CT35" s="571"/>
      <c r="CU35" s="571"/>
      <c r="CV35" s="571"/>
      <c r="CW35" s="571"/>
      <c r="CX35" s="571">
        <f>SUM(CX25:CX32)</f>
        <v>6009300.54</v>
      </c>
      <c r="CY35" s="814">
        <f>CX35/$LA$35</f>
        <v>6.2740031975834137E-2</v>
      </c>
      <c r="CZ35" s="571"/>
      <c r="DA35" s="571"/>
      <c r="DB35" s="417"/>
      <c r="DC35" s="422"/>
      <c r="DD35" s="108"/>
      <c r="DE35" s="401"/>
      <c r="DF35" s="571"/>
      <c r="DG35" s="571"/>
      <c r="DH35" s="400"/>
      <c r="DI35" s="571"/>
      <c r="DJ35" s="400"/>
      <c r="DK35" s="571"/>
      <c r="DL35" s="571"/>
      <c r="DM35" s="571"/>
      <c r="DN35" s="571"/>
      <c r="DO35" s="571"/>
      <c r="DP35" s="571"/>
      <c r="DQ35" s="571"/>
      <c r="DR35" s="571"/>
      <c r="DS35" s="571"/>
      <c r="DT35" s="571"/>
      <c r="DV35" s="571">
        <f>SUM(DV25:DV32)</f>
        <v>6819826.0699999994</v>
      </c>
      <c r="DW35" s="814">
        <f>DV35/$LA$35</f>
        <v>7.1202314288216176E-2</v>
      </c>
      <c r="DX35" s="571"/>
      <c r="DY35" s="571"/>
      <c r="DZ35" s="571">
        <f>DZ33/EY33</f>
        <v>0.17951927996955769</v>
      </c>
      <c r="EA35" s="571"/>
      <c r="EB35" s="571"/>
      <c r="EC35" s="571"/>
      <c r="ED35" s="571"/>
      <c r="EE35" s="571">
        <f>EE33/EY33</f>
        <v>0.19936926523492829</v>
      </c>
      <c r="EF35" s="571"/>
      <c r="EG35" s="571"/>
      <c r="EH35" s="571"/>
      <c r="EI35" s="571"/>
      <c r="EJ35" s="571">
        <f>EJ33/EY33</f>
        <v>0.19051863122221396</v>
      </c>
      <c r="EK35" s="571"/>
      <c r="EL35" s="571"/>
      <c r="EM35" s="400"/>
      <c r="EN35" s="571"/>
      <c r="EO35" s="571">
        <f>EO33/EY33</f>
        <v>0.20162873920863575</v>
      </c>
      <c r="EP35" s="571"/>
      <c r="EQ35" s="571"/>
      <c r="ER35" s="571"/>
      <c r="ES35" s="571"/>
      <c r="ET35" s="571">
        <f>ET33/EY33</f>
        <v>0.22896408436466409</v>
      </c>
      <c r="EU35" s="571"/>
      <c r="EV35" s="571"/>
      <c r="EW35" s="571"/>
      <c r="EX35" s="571"/>
      <c r="EZ35" s="571">
        <f>SUM(EZ25:EZ32)</f>
        <v>9276046.6300000008</v>
      </c>
      <c r="FA35" s="814">
        <f>EZ35/$LA$35</f>
        <v>9.6846456305799689E-2</v>
      </c>
      <c r="FB35" s="571"/>
      <c r="FC35" s="571"/>
      <c r="FD35" s="571"/>
      <c r="FE35" s="571"/>
      <c r="FF35" s="571"/>
      <c r="FG35" s="571"/>
      <c r="FH35" s="571"/>
      <c r="FI35" s="571"/>
      <c r="FJ35" s="571"/>
      <c r="FK35" s="571"/>
      <c r="FL35" s="571"/>
      <c r="FM35" s="571"/>
      <c r="FN35" s="571"/>
      <c r="FO35" s="571"/>
      <c r="FP35" s="571"/>
      <c r="FQ35" s="571"/>
      <c r="FR35" s="571"/>
      <c r="FS35" s="571"/>
      <c r="FT35" s="571"/>
      <c r="FU35" s="571"/>
      <c r="FV35" s="571"/>
      <c r="FW35" s="571"/>
      <c r="FX35" s="571">
        <f>SUM(FX25:FX32)</f>
        <v>7648617.6699999999</v>
      </c>
      <c r="FY35" s="814">
        <f>FX35/$LA$35</f>
        <v>7.985530329071043E-2</v>
      </c>
      <c r="FZ35" s="571"/>
      <c r="GA35" s="571"/>
      <c r="GB35" s="571"/>
      <c r="GC35" s="571"/>
      <c r="GD35" s="571"/>
      <c r="GE35" s="571"/>
      <c r="GF35" s="571"/>
      <c r="GG35" s="571"/>
      <c r="GH35" s="571"/>
      <c r="GI35" s="571"/>
      <c r="GJ35" s="571"/>
      <c r="GK35" s="571"/>
      <c r="GL35" s="571"/>
      <c r="GM35" s="571"/>
      <c r="GN35" s="571"/>
      <c r="GO35" s="571"/>
      <c r="GP35" s="571"/>
      <c r="GQ35" s="571"/>
      <c r="GR35" s="571"/>
      <c r="GS35" s="571"/>
      <c r="GT35" s="571"/>
      <c r="GV35" s="571">
        <f>SUM(GV25:GV32)</f>
        <v>6946995.6899999995</v>
      </c>
      <c r="GW35" s="814">
        <f>GV35/$LA$35</f>
        <v>7.2530027217873494E-2</v>
      </c>
      <c r="GX35" s="571"/>
      <c r="GY35" s="571"/>
      <c r="GZ35" s="571"/>
      <c r="HA35" s="571"/>
      <c r="HB35" s="571"/>
      <c r="HC35" s="571"/>
      <c r="HD35" s="571"/>
      <c r="HE35" s="571"/>
      <c r="HF35" s="571"/>
      <c r="HG35" s="571"/>
      <c r="HH35" s="571"/>
      <c r="HI35" s="571"/>
      <c r="HJ35" s="571"/>
      <c r="HK35" s="571"/>
      <c r="HL35" s="571"/>
      <c r="HM35" s="571"/>
      <c r="HN35" s="571"/>
      <c r="HO35" s="571"/>
      <c r="HP35" s="571"/>
      <c r="HQ35" s="571"/>
      <c r="HR35" s="571"/>
      <c r="HS35" s="571"/>
      <c r="HT35" s="571"/>
      <c r="HU35" s="571"/>
      <c r="HV35" s="571"/>
      <c r="HW35" s="571"/>
      <c r="HY35" s="571">
        <f>SUM(HY25:HY32)</f>
        <v>8541158.9400000013</v>
      </c>
      <c r="HZ35" s="814">
        <f>HY35/$LA$35</f>
        <v>8.9173869976934397E-2</v>
      </c>
      <c r="IA35" s="571"/>
      <c r="IB35" s="571"/>
      <c r="IC35" s="671">
        <f>IC33+IC25</f>
        <v>4135295.3400000003</v>
      </c>
      <c r="ID35" s="571"/>
      <c r="IE35" s="571"/>
      <c r="IF35" s="571"/>
      <c r="IG35" s="571"/>
      <c r="IH35" s="671">
        <f>IH33+IH25</f>
        <v>4511728.830000001</v>
      </c>
      <c r="II35" s="571"/>
      <c r="IJ35" s="571"/>
      <c r="IK35" s="571"/>
      <c r="IL35" s="571"/>
      <c r="IM35" s="671">
        <f>IM33+IM25</f>
        <v>5300340.4335000012</v>
      </c>
      <c r="IN35" s="571"/>
      <c r="IO35" s="571"/>
      <c r="IP35" s="571"/>
      <c r="IQ35" s="571"/>
      <c r="IR35" s="671">
        <f>IR33+IR25</f>
        <v>6258492.0930000003</v>
      </c>
      <c r="IS35" s="571"/>
      <c r="IT35" s="571"/>
      <c r="IU35" s="571"/>
      <c r="IV35" s="385"/>
      <c r="IW35" s="630">
        <f>SUM(IW25:IW32)</f>
        <v>7372730.4600000009</v>
      </c>
      <c r="IX35" s="814">
        <f>IW35/$LA$35</f>
        <v>7.6974906102733609E-2</v>
      </c>
      <c r="JA35" s="671">
        <f>JA33+JA25</f>
        <v>3717566.0549999997</v>
      </c>
      <c r="JF35" s="671">
        <f>JF33+JF25</f>
        <v>4823320.5090000015</v>
      </c>
      <c r="JK35" s="671"/>
      <c r="JP35" s="671"/>
      <c r="JT35" s="385"/>
      <c r="JU35" s="630">
        <f>SUM(JU25:JU32)</f>
        <v>7464896.7200000007</v>
      </c>
      <c r="JV35" s="814">
        <f>JU35/$LA$35</f>
        <v>7.7937166861868981E-2</v>
      </c>
      <c r="JW35" s="630"/>
      <c r="JX35" s="630"/>
      <c r="JY35" s="671"/>
      <c r="JZ35" s="630"/>
      <c r="KA35" s="630"/>
      <c r="KB35" s="630"/>
      <c r="KC35" s="630"/>
      <c r="KD35" s="671"/>
      <c r="KE35" s="630"/>
      <c r="KF35" s="630"/>
      <c r="KG35" s="630"/>
      <c r="KH35" s="630"/>
      <c r="KI35" s="671"/>
      <c r="KJ35" s="630"/>
      <c r="KK35" s="630"/>
      <c r="KL35" s="630"/>
      <c r="KM35" s="630"/>
      <c r="KN35" s="671"/>
      <c r="KO35" s="630"/>
      <c r="KP35" s="630"/>
      <c r="KQ35" s="630"/>
      <c r="KR35" s="630"/>
      <c r="KS35" s="671"/>
      <c r="KT35" s="630"/>
      <c r="KU35" s="630"/>
      <c r="KV35" s="630"/>
      <c r="KW35" s="630"/>
      <c r="KX35" s="630">
        <f>SUM(KX25:KX32)</f>
        <v>16470579.44791019</v>
      </c>
      <c r="KY35" s="814">
        <f>KX35/$LA$35</f>
        <v>0.17196089201130249</v>
      </c>
      <c r="KZ35" s="571"/>
      <c r="LA35" s="362">
        <f>SUM(X35,AV35,BY35,CX35,DV35,EZ35,FX35,GV35,HY35,IW35,JU35,KX35)</f>
        <v>95780960.747910202</v>
      </c>
      <c r="LB35" s="630"/>
      <c r="LC35" s="630"/>
      <c r="LD35" s="633">
        <f>LB33/LC33</f>
        <v>1</v>
      </c>
      <c r="LE35" s="571"/>
      <c r="LF35" s="571"/>
      <c r="LG35" s="571"/>
      <c r="LH35" s="571"/>
    </row>
    <row r="36" spans="1:322" hidden="1">
      <c r="A36" s="571"/>
      <c r="B36" s="966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V36" s="571"/>
      <c r="AW36" s="571"/>
      <c r="AX36" s="571"/>
      <c r="AY36" s="571"/>
      <c r="AZ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408"/>
      <c r="BQ36" s="571"/>
      <c r="BR36" s="571"/>
      <c r="BS36" s="571"/>
      <c r="BT36" s="571"/>
      <c r="BU36" s="571"/>
      <c r="BV36" s="571"/>
      <c r="BW36" s="571"/>
      <c r="BY36" s="571"/>
      <c r="BZ36" s="417"/>
      <c r="CA36" s="424"/>
      <c r="CB36" s="424"/>
      <c r="CC36" s="417"/>
      <c r="CD36" s="430"/>
      <c r="CE36" s="108"/>
      <c r="CF36" s="417"/>
      <c r="CG36" s="432"/>
      <c r="CH36" s="348"/>
      <c r="CI36" s="401"/>
      <c r="CJ36" s="571"/>
      <c r="CK36" s="571"/>
      <c r="CL36" s="571"/>
      <c r="CM36" s="571"/>
      <c r="CN36" s="571"/>
      <c r="CO36" s="571"/>
      <c r="CP36" s="571"/>
      <c r="CQ36" s="571"/>
      <c r="CR36" s="571"/>
      <c r="CS36" s="571"/>
      <c r="CT36" s="571"/>
      <c r="CU36" s="571"/>
      <c r="CV36" s="571"/>
      <c r="CW36" s="571"/>
      <c r="CX36" s="571"/>
      <c r="CZ36" s="571"/>
      <c r="DA36" s="571"/>
      <c r="DB36" s="417"/>
      <c r="DC36" s="422"/>
      <c r="DD36" s="108"/>
      <c r="DE36" s="401"/>
      <c r="DF36" s="571"/>
      <c r="DG36" s="417"/>
      <c r="DH36" s="422"/>
      <c r="DI36" s="400"/>
      <c r="DJ36" s="400"/>
      <c r="DK36" s="571"/>
      <c r="DL36" s="571"/>
      <c r="DM36" s="571"/>
      <c r="DN36" s="571"/>
      <c r="DO36" s="571"/>
      <c r="DP36" s="571"/>
      <c r="DQ36" s="571"/>
      <c r="DR36" s="571"/>
      <c r="DS36" s="571"/>
      <c r="DT36" s="571"/>
      <c r="DV36" s="571"/>
      <c r="DW36" s="571"/>
      <c r="DX36" s="571"/>
      <c r="DY36" s="571"/>
      <c r="DZ36" s="571"/>
      <c r="EA36" s="571"/>
      <c r="EB36" s="571"/>
      <c r="EC36" s="571"/>
      <c r="ED36" s="571"/>
      <c r="EE36" s="571"/>
      <c r="EF36" s="571"/>
      <c r="EG36" s="571"/>
      <c r="EH36" s="571"/>
      <c r="EI36" s="571"/>
      <c r="EJ36" s="571"/>
      <c r="EK36" s="571"/>
      <c r="EL36" s="571"/>
      <c r="EM36" s="400"/>
      <c r="EN36" s="571"/>
      <c r="EO36" s="400"/>
      <c r="EP36" s="571"/>
      <c r="EQ36" s="571"/>
      <c r="ER36" s="571"/>
      <c r="ES36" s="571"/>
      <c r="ET36" s="571"/>
      <c r="EU36" s="571"/>
      <c r="EV36" s="571"/>
      <c r="EW36" s="571"/>
      <c r="EX36" s="571"/>
      <c r="EZ36" s="571"/>
      <c r="FA36" s="571"/>
      <c r="FB36" s="571"/>
      <c r="FC36" s="571"/>
      <c r="FD36" s="571"/>
      <c r="FE36" s="571"/>
      <c r="FF36" s="571"/>
      <c r="FG36" s="571"/>
      <c r="FH36" s="571"/>
      <c r="FI36" s="571"/>
      <c r="FJ36" s="571"/>
      <c r="FK36" s="571"/>
      <c r="FL36" s="571"/>
      <c r="FM36" s="571"/>
      <c r="FN36" s="571"/>
      <c r="FO36" s="571"/>
      <c r="FP36" s="571"/>
      <c r="FQ36" s="571"/>
      <c r="FR36" s="571"/>
      <c r="FS36" s="571"/>
      <c r="FT36" s="571"/>
      <c r="FU36" s="571"/>
      <c r="FV36" s="571"/>
      <c r="FW36" s="571"/>
      <c r="FX36" s="571"/>
      <c r="FY36" s="571"/>
      <c r="FZ36" s="571"/>
      <c r="GA36" s="571"/>
      <c r="GB36" s="571"/>
      <c r="GC36" s="571"/>
      <c r="GD36" s="571"/>
      <c r="GE36" s="571"/>
      <c r="GF36" s="571"/>
      <c r="GG36" s="571"/>
      <c r="GH36" s="571"/>
      <c r="GI36" s="571"/>
      <c r="GJ36" s="571"/>
      <c r="GK36" s="571"/>
      <c r="GL36" s="571"/>
      <c r="GM36" s="571"/>
      <c r="GN36" s="571"/>
      <c r="GO36" s="571"/>
      <c r="GP36" s="571"/>
      <c r="GQ36" s="571"/>
      <c r="GR36" s="571"/>
      <c r="GS36" s="571"/>
      <c r="GT36" s="571"/>
      <c r="GV36" s="571"/>
      <c r="GW36" s="571"/>
      <c r="GX36" s="571"/>
      <c r="GY36" s="571"/>
      <c r="GZ36" s="571"/>
      <c r="HA36" s="571"/>
      <c r="HB36" s="571"/>
      <c r="HC36" s="571"/>
      <c r="HD36" s="571"/>
      <c r="HE36" s="571"/>
      <c r="HF36" s="571"/>
      <c r="HG36" s="571"/>
      <c r="HH36" s="571"/>
      <c r="HI36" s="571"/>
      <c r="HJ36" s="571"/>
      <c r="HK36" s="571"/>
      <c r="HL36" s="571"/>
      <c r="HM36" s="571"/>
      <c r="HN36" s="571"/>
      <c r="HO36" s="571"/>
      <c r="HP36" s="571"/>
      <c r="HQ36" s="571"/>
      <c r="HR36" s="571"/>
      <c r="HS36" s="571"/>
      <c r="HT36" s="571"/>
      <c r="HU36" s="571"/>
      <c r="HV36" s="571"/>
      <c r="HW36" s="571"/>
      <c r="HY36" s="571"/>
      <c r="HZ36" s="571"/>
      <c r="IA36" s="571"/>
      <c r="IB36" s="571"/>
      <c r="IC36" s="571"/>
      <c r="ID36" s="571"/>
      <c r="IE36" s="571"/>
      <c r="IF36" s="571"/>
      <c r="IG36" s="571"/>
      <c r="IH36" s="571"/>
      <c r="II36" s="571"/>
      <c r="IJ36" s="571"/>
      <c r="IK36" s="571"/>
      <c r="IL36" s="571"/>
      <c r="IM36" s="571"/>
      <c r="IN36" s="571"/>
      <c r="IO36" s="571"/>
      <c r="IP36" s="571"/>
      <c r="IQ36" s="571"/>
      <c r="IR36" s="571"/>
      <c r="IS36" s="571"/>
      <c r="IT36" s="571"/>
      <c r="IU36" s="571"/>
      <c r="IV36" s="385">
        <f>IV33+IV35</f>
        <v>19272887.590999998</v>
      </c>
      <c r="IW36" s="630"/>
      <c r="IX36" s="630">
        <f>IW35*0.16</f>
        <v>1179636.8736000003</v>
      </c>
      <c r="JT36" s="385"/>
      <c r="JU36" s="630"/>
      <c r="JV36" s="630"/>
      <c r="JW36" s="630"/>
      <c r="JX36" s="630"/>
      <c r="JY36" s="630"/>
      <c r="JZ36" s="630"/>
      <c r="KA36" s="630"/>
      <c r="KB36" s="630"/>
      <c r="KC36" s="630"/>
      <c r="KD36" s="630"/>
      <c r="KE36" s="630"/>
      <c r="KF36" s="630"/>
      <c r="KG36" s="630"/>
      <c r="KH36" s="630"/>
      <c r="KI36" s="630"/>
      <c r="KJ36" s="630"/>
      <c r="KK36" s="630"/>
      <c r="KL36" s="630"/>
      <c r="KM36" s="630"/>
      <c r="KN36" s="630"/>
      <c r="KO36" s="630"/>
      <c r="KP36" s="630"/>
      <c r="KQ36" s="630"/>
      <c r="KR36" s="630"/>
      <c r="KS36" s="630"/>
      <c r="KT36" s="630"/>
      <c r="KU36" s="630"/>
      <c r="KV36" s="630"/>
      <c r="KW36" s="630"/>
      <c r="KX36" s="630"/>
      <c r="KY36" s="630"/>
      <c r="KZ36" s="571"/>
      <c r="LA36" s="571"/>
      <c r="LB36" s="571"/>
      <c r="LC36" s="630"/>
      <c r="LD36" s="571"/>
      <c r="LE36" s="571"/>
      <c r="LF36" s="571"/>
      <c r="LG36" s="571"/>
      <c r="LH36" s="571"/>
    </row>
    <row r="37" spans="1:322" hidden="1">
      <c r="A37" s="571"/>
      <c r="B37" s="967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  <c r="AI37" s="571"/>
      <c r="AJ37" s="571"/>
      <c r="AK37" s="571"/>
      <c r="AL37" s="571"/>
      <c r="AM37" s="571"/>
      <c r="AN37" s="571"/>
      <c r="AO37" s="571"/>
      <c r="AP37" s="571"/>
      <c r="AQ37" s="571"/>
      <c r="AR37" s="571"/>
      <c r="AS37" s="571"/>
      <c r="AT37" s="571"/>
      <c r="AU37" s="571"/>
      <c r="AV37" s="571"/>
      <c r="AW37" s="571"/>
      <c r="AX37" s="571"/>
      <c r="AY37" s="571"/>
      <c r="AZ37" s="571"/>
      <c r="BA37" s="571"/>
      <c r="BB37" s="571"/>
      <c r="BC37" s="571"/>
      <c r="BD37" s="571"/>
      <c r="BE37" s="571"/>
      <c r="BF37" s="571"/>
      <c r="BG37" s="571"/>
      <c r="BH37" s="571"/>
      <c r="BI37" s="571"/>
      <c r="BJ37" s="571"/>
      <c r="BK37" s="571"/>
      <c r="BL37" s="571"/>
      <c r="BM37" s="571"/>
      <c r="BN37" s="571"/>
      <c r="BO37" s="571"/>
      <c r="BP37" s="408"/>
      <c r="BQ37" s="571"/>
      <c r="BR37" s="571"/>
      <c r="BS37" s="571"/>
      <c r="BT37" s="571"/>
      <c r="BU37" s="571"/>
      <c r="BV37" s="571"/>
      <c r="BW37" s="571"/>
      <c r="BY37" s="571"/>
      <c r="BZ37" s="417"/>
      <c r="CA37" s="424"/>
      <c r="CB37" s="424"/>
      <c r="CC37" s="417"/>
      <c r="CD37" s="430"/>
      <c r="CE37" s="108"/>
      <c r="CF37" s="417"/>
      <c r="CG37" s="432"/>
      <c r="CH37" s="348"/>
      <c r="CI37" s="401"/>
      <c r="CJ37" s="571"/>
      <c r="CK37" s="571"/>
      <c r="CL37" s="571"/>
      <c r="CM37" s="571"/>
      <c r="CN37" s="571"/>
      <c r="CO37" s="571"/>
      <c r="CP37" s="571"/>
      <c r="CQ37" s="571"/>
      <c r="CR37" s="571"/>
      <c r="CS37" s="571"/>
      <c r="CT37" s="571"/>
      <c r="CU37" s="571"/>
      <c r="CV37" s="571"/>
      <c r="CW37" s="571"/>
      <c r="CX37" s="571"/>
      <c r="CZ37" s="571"/>
      <c r="DA37" s="571"/>
      <c r="DB37" s="417"/>
      <c r="DC37" s="422"/>
      <c r="DD37" s="108"/>
      <c r="DE37" s="401"/>
      <c r="DF37" s="571"/>
      <c r="DG37" s="417"/>
      <c r="DH37" s="422"/>
      <c r="DI37" s="400"/>
      <c r="DJ37" s="400"/>
      <c r="DK37" s="571"/>
      <c r="DL37" s="571"/>
      <c r="DM37" s="571"/>
      <c r="DN37" s="571"/>
      <c r="DO37" s="571"/>
      <c r="DP37" s="571"/>
      <c r="DQ37" s="571"/>
      <c r="DR37" s="571"/>
      <c r="DS37" s="571"/>
      <c r="DT37" s="571"/>
      <c r="DV37" s="571"/>
      <c r="DW37" s="571"/>
      <c r="DX37" s="571"/>
      <c r="DY37" s="571"/>
      <c r="DZ37" s="571"/>
      <c r="EA37" s="571"/>
      <c r="EB37" s="571"/>
      <c r="EC37" s="571"/>
      <c r="ED37" s="571"/>
      <c r="EE37" s="571"/>
      <c r="EF37" s="571"/>
      <c r="EG37" s="571"/>
      <c r="EH37" s="571"/>
      <c r="EI37" s="571"/>
      <c r="EJ37" s="571"/>
      <c r="EK37" s="571"/>
      <c r="EL37" s="571"/>
      <c r="EM37" s="400"/>
      <c r="EN37" s="571"/>
      <c r="EO37" s="400"/>
      <c r="EP37" s="571"/>
      <c r="EQ37" s="571"/>
      <c r="ER37" s="571"/>
      <c r="ES37" s="571"/>
      <c r="ET37" s="571"/>
      <c r="EU37" s="571"/>
      <c r="EV37" s="571"/>
      <c r="EW37" s="571"/>
      <c r="EX37" s="571"/>
      <c r="EZ37" s="571"/>
      <c r="FA37" s="571"/>
      <c r="FB37" s="571"/>
      <c r="FC37" s="571"/>
      <c r="FD37" s="571"/>
      <c r="FE37" s="571"/>
      <c r="FF37" s="571"/>
      <c r="FG37" s="571"/>
      <c r="FH37" s="571"/>
      <c r="FI37" s="571"/>
      <c r="FJ37" s="571"/>
      <c r="FK37" s="571"/>
      <c r="FL37" s="571"/>
      <c r="FM37" s="571"/>
      <c r="FN37" s="571"/>
      <c r="FO37" s="571"/>
      <c r="FP37" s="571"/>
      <c r="FQ37" s="571"/>
      <c r="FR37" s="571"/>
      <c r="FS37" s="571"/>
      <c r="FT37" s="571"/>
      <c r="FU37" s="571"/>
      <c r="FV37" s="571"/>
      <c r="FW37" s="571"/>
      <c r="FX37" s="571"/>
      <c r="FY37" s="571"/>
      <c r="FZ37" s="571"/>
      <c r="GA37" s="571"/>
      <c r="GB37" s="571"/>
      <c r="GC37" s="571"/>
      <c r="GD37" s="571"/>
      <c r="GE37" s="571"/>
      <c r="GF37" s="571"/>
      <c r="GG37" s="571"/>
      <c r="GH37" s="571"/>
      <c r="GI37" s="571"/>
      <c r="GJ37" s="571"/>
      <c r="GK37" s="571"/>
      <c r="GL37" s="571"/>
      <c r="GM37" s="571"/>
      <c r="GN37" s="571"/>
      <c r="GO37" s="571"/>
      <c r="GP37" s="571"/>
      <c r="GQ37" s="571"/>
      <c r="GR37" s="571"/>
      <c r="GS37" s="571"/>
      <c r="GT37" s="571"/>
      <c r="GV37" s="571"/>
      <c r="GW37" s="571"/>
      <c r="GX37" s="571"/>
      <c r="GY37" s="571"/>
      <c r="GZ37" s="571"/>
      <c r="HA37" s="571"/>
      <c r="HB37" s="571"/>
      <c r="HC37" s="571"/>
      <c r="HD37" s="571"/>
      <c r="HE37" s="571"/>
      <c r="HF37" s="571"/>
      <c r="HG37" s="571"/>
      <c r="HH37" s="571"/>
      <c r="HI37" s="571"/>
      <c r="HJ37" s="571"/>
      <c r="HK37" s="571"/>
      <c r="HL37" s="571"/>
      <c r="HM37" s="571"/>
      <c r="HN37" s="571"/>
      <c r="HO37" s="571"/>
      <c r="HP37" s="571"/>
      <c r="HQ37" s="571"/>
      <c r="HR37" s="571"/>
      <c r="HS37" s="571"/>
      <c r="HT37" s="571"/>
      <c r="HU37" s="571"/>
      <c r="HV37" s="571"/>
      <c r="HW37" s="571"/>
      <c r="HY37" s="571"/>
      <c r="HZ37" s="571"/>
      <c r="IA37" s="571"/>
      <c r="IB37" s="571"/>
      <c r="IC37" s="571"/>
      <c r="ID37" s="571"/>
      <c r="IE37" s="571"/>
      <c r="IF37" s="571"/>
      <c r="IG37" s="571"/>
      <c r="IH37" s="571"/>
      <c r="II37" s="571"/>
      <c r="IJ37" s="571"/>
      <c r="IK37" s="571"/>
      <c r="IL37" s="571"/>
      <c r="IM37" s="571"/>
      <c r="IN37" s="571"/>
      <c r="IO37" s="571"/>
      <c r="IP37" s="571"/>
      <c r="IQ37" s="571"/>
      <c r="IR37" s="571"/>
      <c r="IS37" s="571"/>
      <c r="IT37" s="571"/>
      <c r="IU37" s="571"/>
      <c r="IW37" s="571"/>
      <c r="IX37" s="596">
        <f>IW35*3.5%</f>
        <v>258045.56610000005</v>
      </c>
      <c r="JU37" s="571"/>
      <c r="JV37" s="596"/>
      <c r="JW37" s="571"/>
      <c r="JX37" s="571"/>
      <c r="JY37" s="571"/>
      <c r="JZ37" s="571"/>
      <c r="KA37" s="571"/>
      <c r="KB37" s="571"/>
      <c r="KC37" s="571"/>
      <c r="KD37" s="571"/>
      <c r="KE37" s="571"/>
      <c r="KF37" s="571"/>
      <c r="KG37" s="571"/>
      <c r="KH37" s="571"/>
      <c r="KI37" s="571"/>
      <c r="KJ37" s="571"/>
      <c r="KK37" s="571"/>
      <c r="KL37" s="571"/>
      <c r="KM37" s="571"/>
      <c r="KN37" s="571"/>
      <c r="KO37" s="571"/>
      <c r="KP37" s="571"/>
      <c r="KQ37" s="571"/>
      <c r="KR37" s="571"/>
      <c r="KS37" s="571"/>
      <c r="KT37" s="571"/>
      <c r="KU37" s="571"/>
      <c r="KV37" s="571"/>
      <c r="KW37" s="571"/>
      <c r="KX37" s="571"/>
      <c r="KY37" s="596"/>
      <c r="KZ37" s="571"/>
      <c r="LA37" s="571"/>
      <c r="LB37" s="571"/>
      <c r="LC37" s="630"/>
      <c r="LD37" s="571"/>
      <c r="LE37" s="571"/>
      <c r="LF37" s="571"/>
      <c r="LG37" s="571"/>
      <c r="LH37" s="571"/>
    </row>
    <row r="38" spans="1:322" hidden="1">
      <c r="A38" s="571"/>
      <c r="B38" s="553" t="s">
        <v>341</v>
      </c>
      <c r="C38" s="571"/>
      <c r="D38" s="633">
        <f>D6/$D$33</f>
        <v>2.0799994568219456E-2</v>
      </c>
      <c r="E38" s="571"/>
      <c r="F38" s="571"/>
      <c r="G38" s="571"/>
      <c r="H38" s="571"/>
      <c r="I38" s="633">
        <f>I6/$I$33</f>
        <v>3.1189863228982258E-2</v>
      </c>
      <c r="J38" s="571"/>
      <c r="K38" s="571"/>
      <c r="L38" s="571"/>
      <c r="M38" s="571"/>
      <c r="N38" s="633">
        <f>N6/$N$33</f>
        <v>2.1968817990847551E-2</v>
      </c>
      <c r="O38" s="571"/>
      <c r="P38" s="571"/>
      <c r="Q38" s="571"/>
      <c r="R38" s="571"/>
      <c r="S38" s="633">
        <f>S6/$S$33</f>
        <v>2.124807933066835E-2</v>
      </c>
      <c r="T38" s="571"/>
      <c r="U38" s="571"/>
      <c r="V38" s="571"/>
      <c r="W38" s="571"/>
      <c r="X38" s="571"/>
      <c r="Y38" s="571"/>
      <c r="Z38" s="571"/>
      <c r="AA38" s="571"/>
      <c r="AB38" s="633">
        <f>AB6/$AB$33</f>
        <v>1.8511516954468753E-2</v>
      </c>
      <c r="AC38" s="571"/>
      <c r="AD38" s="571"/>
      <c r="AE38" s="571"/>
      <c r="AF38" s="571"/>
      <c r="AG38" s="633">
        <f>AG6/$AG$33</f>
        <v>2.1880808156460117E-2</v>
      </c>
      <c r="AH38" s="571"/>
      <c r="AI38" s="571"/>
      <c r="AJ38" s="571"/>
      <c r="AK38" s="571"/>
      <c r="AL38" s="633">
        <f>AL6/$AL$33</f>
        <v>1.9765088520510739E-2</v>
      </c>
      <c r="AM38" s="571"/>
      <c r="AN38" s="571"/>
      <c r="AO38" s="571"/>
      <c r="AP38" s="571"/>
      <c r="AQ38" s="633">
        <f>AQ6/$AQ$33</f>
        <v>2.2267274876297347E-2</v>
      </c>
      <c r="AR38" s="571"/>
      <c r="AS38" s="571"/>
      <c r="AT38" s="571"/>
      <c r="AU38" s="571"/>
      <c r="AV38" s="571"/>
      <c r="AW38" s="571"/>
      <c r="AX38" s="571"/>
      <c r="AY38" s="571"/>
      <c r="AZ38" s="633">
        <f>AZ6/$AZ$33</f>
        <v>1.8791193485815847E-2</v>
      </c>
      <c r="BA38" s="571"/>
      <c r="BB38" s="571"/>
      <c r="BC38" s="571"/>
      <c r="BD38" s="571"/>
      <c r="BE38" s="633">
        <f>BE6/$BE$33</f>
        <v>2.0965035075345289E-2</v>
      </c>
      <c r="BF38" s="571"/>
      <c r="BG38" s="571"/>
      <c r="BH38" s="571"/>
      <c r="BI38" s="571"/>
      <c r="BJ38" s="633">
        <f>BJ6/$BJ$33</f>
        <v>2.2358748500672192E-2</v>
      </c>
      <c r="BK38" s="571"/>
      <c r="BL38" s="571"/>
      <c r="BM38" s="571"/>
      <c r="BN38" s="571"/>
      <c r="BO38" s="633">
        <f>BO6/$BO$33</f>
        <v>2.0435228502991641E-2</v>
      </c>
      <c r="BP38" s="408"/>
      <c r="BQ38" s="571"/>
      <c r="BR38" s="571"/>
      <c r="BS38" s="571"/>
      <c r="BT38" s="633">
        <f>BT6/$BT$33</f>
        <v>1.8294095308349072E-2</v>
      </c>
      <c r="BU38" s="571"/>
      <c r="BV38" s="571"/>
      <c r="BW38" s="571"/>
      <c r="BY38" s="571"/>
      <c r="BZ38" s="417"/>
      <c r="CA38" s="424"/>
      <c r="CB38" s="424"/>
      <c r="CC38" s="642">
        <f>CC6/$CC$33</f>
        <v>2.1663534010004214E-2</v>
      </c>
      <c r="CD38" s="430"/>
      <c r="CE38" s="108"/>
      <c r="CF38" s="417"/>
      <c r="CG38" s="432"/>
      <c r="CH38" s="339">
        <f>CH6/$CH$33</f>
        <v>2.6245430774103882E-2</v>
      </c>
      <c r="CI38" s="401"/>
      <c r="CJ38" s="571"/>
      <c r="CK38" s="571"/>
      <c r="CL38" s="571"/>
      <c r="CM38" s="633">
        <f>CM6/$CM$33</f>
        <v>2.5032858308374529E-2</v>
      </c>
      <c r="CN38" s="571"/>
      <c r="CO38" s="571"/>
      <c r="CP38" s="571"/>
      <c r="CQ38" s="571"/>
      <c r="CR38" s="633">
        <f>CR6/$CR$33</f>
        <v>2.8478380687306029E-2</v>
      </c>
      <c r="CS38" s="571"/>
      <c r="CT38" s="571"/>
      <c r="CU38" s="571"/>
      <c r="CV38" s="571"/>
      <c r="CW38" s="571"/>
      <c r="CX38" s="571"/>
      <c r="CZ38" s="571"/>
      <c r="DA38" s="571"/>
      <c r="DB38" s="642">
        <f>DB6/$DB$33</f>
        <v>2.0927406410395571E-2</v>
      </c>
      <c r="DC38" s="422"/>
      <c r="DD38" s="108"/>
      <c r="DE38" s="401"/>
      <c r="DF38" s="571"/>
      <c r="DG38" s="642">
        <f>DG6/$DG$33</f>
        <v>2.0031955376448581E-2</v>
      </c>
      <c r="DH38" s="422"/>
      <c r="DI38" s="400"/>
      <c r="DJ38" s="400"/>
      <c r="DK38" s="571"/>
      <c r="DL38" s="633">
        <f>DL6/$DL$33</f>
        <v>2.4693338316627921E-2</v>
      </c>
      <c r="DM38" s="571"/>
      <c r="DN38" s="571"/>
      <c r="DO38" s="571"/>
      <c r="DP38" s="571"/>
      <c r="DQ38" s="633">
        <f>DQ6/$DQ$33</f>
        <v>2.1760240206110223E-2</v>
      </c>
      <c r="DR38" s="571"/>
      <c r="DS38" s="571"/>
      <c r="DT38" s="571"/>
      <c r="DV38" s="571"/>
      <c r="DW38" s="571"/>
      <c r="DX38" s="571"/>
      <c r="DY38" s="571"/>
      <c r="DZ38" s="633">
        <f>DZ6/$DZ$33</f>
        <v>2.1029494810049527E-2</v>
      </c>
      <c r="EA38" s="571"/>
      <c r="EB38" s="571"/>
      <c r="EC38" s="571"/>
      <c r="ED38" s="571"/>
      <c r="EE38" s="633">
        <f>EE6/$EE$33</f>
        <v>2.4161650928882127E-2</v>
      </c>
      <c r="EF38" s="571"/>
      <c r="EG38" s="571"/>
      <c r="EH38" s="571"/>
      <c r="EI38" s="571"/>
      <c r="EJ38" s="633">
        <f>EJ6/$EJ$33</f>
        <v>2.3875797106938483E-2</v>
      </c>
      <c r="EK38" s="571"/>
      <c r="EL38" s="571"/>
      <c r="EM38" s="400"/>
      <c r="EN38" s="571"/>
      <c r="EO38" s="633">
        <f>EO6/$EO$33</f>
        <v>1.8402973999826155E-2</v>
      </c>
      <c r="EP38" s="571"/>
      <c r="EQ38" s="571"/>
      <c r="ER38" s="571"/>
      <c r="ES38" s="571"/>
      <c r="ET38" s="633">
        <f>ET6/$ET$33</f>
        <v>2.1649765882424839E-2</v>
      </c>
      <c r="EU38" s="571"/>
      <c r="EV38" s="571"/>
      <c r="EW38" s="571"/>
      <c r="EX38" s="571"/>
      <c r="EZ38" s="571"/>
      <c r="FA38" s="571"/>
      <c r="FB38" s="571"/>
      <c r="FC38" s="571"/>
      <c r="FD38" s="633">
        <f>FD6/$FD$33</f>
        <v>2.3231127930778073E-2</v>
      </c>
      <c r="FE38" s="571"/>
      <c r="FF38" s="571"/>
      <c r="FG38" s="571"/>
      <c r="FH38" s="571"/>
      <c r="FI38" s="633">
        <f>FI6/$FI$33</f>
        <v>1.9738603016537716E-2</v>
      </c>
      <c r="FJ38" s="571"/>
      <c r="FK38" s="571"/>
      <c r="FL38" s="571"/>
      <c r="FM38" s="571"/>
      <c r="FN38" s="633">
        <f>FN6/$FN$33</f>
        <v>1.9240181651019549E-2</v>
      </c>
      <c r="FO38" s="571"/>
      <c r="FP38" s="571"/>
      <c r="FQ38" s="571"/>
      <c r="FR38" s="571"/>
      <c r="FS38" s="633">
        <f>FS6/$FS$33</f>
        <v>1.9539298098985539E-2</v>
      </c>
      <c r="FT38" s="571"/>
      <c r="FU38" s="571"/>
      <c r="FV38" s="571"/>
      <c r="FW38" s="571"/>
      <c r="FX38" s="571"/>
      <c r="FY38" s="571"/>
      <c r="FZ38" s="571"/>
      <c r="GA38" s="571"/>
      <c r="GB38" s="633">
        <f>GB6/$GB$33</f>
        <v>2.0764512138657966E-2</v>
      </c>
      <c r="GC38" s="571"/>
      <c r="GD38" s="571"/>
      <c r="GE38" s="571"/>
      <c r="GF38" s="571"/>
      <c r="GG38" s="633">
        <f>GG6/$GG$33</f>
        <v>1.6687809529583562E-2</v>
      </c>
      <c r="GH38" s="571"/>
      <c r="GI38" s="571"/>
      <c r="GJ38" s="571"/>
      <c r="GK38" s="571"/>
      <c r="GL38" s="633">
        <f>GL6/$GL$33</f>
        <v>1.8571289791073132E-2</v>
      </c>
      <c r="GM38" s="571"/>
      <c r="GN38" s="571"/>
      <c r="GO38" s="571"/>
      <c r="GP38" s="571"/>
      <c r="GQ38" s="633">
        <f>GQ6/$GQ$33</f>
        <v>1.8604734960975106E-2</v>
      </c>
      <c r="GR38" s="571"/>
      <c r="GS38" s="571"/>
      <c r="GT38" s="571"/>
      <c r="GV38" s="571"/>
      <c r="GW38" s="571"/>
      <c r="GX38" s="571"/>
      <c r="GY38" s="571"/>
      <c r="GZ38" s="633">
        <f>GZ6/$GZ$33</f>
        <v>2.1785805455149632E-2</v>
      </c>
      <c r="HA38" s="571"/>
      <c r="HB38" s="571"/>
      <c r="HC38" s="571"/>
      <c r="HD38" s="571"/>
      <c r="HE38" s="633">
        <f>HE6/$HE$33</f>
        <v>2.5929767616044298E-2</v>
      </c>
      <c r="HF38" s="571"/>
      <c r="HG38" s="571"/>
      <c r="HH38" s="571"/>
      <c r="HI38" s="571"/>
      <c r="HJ38" s="633">
        <f>HJ6/$HJ$33</f>
        <v>2.4268311048433348E-2</v>
      </c>
      <c r="HK38" s="571"/>
      <c r="HL38" s="571"/>
      <c r="HM38" s="571"/>
      <c r="HN38" s="571"/>
      <c r="HO38" s="633">
        <f>HO6/$HO$33</f>
        <v>2.0625768687995018E-2</v>
      </c>
      <c r="HP38" s="571"/>
      <c r="HQ38" s="571"/>
      <c r="HR38" s="571"/>
      <c r="HS38" s="571"/>
      <c r="HT38" s="633">
        <f>HT6/$HT$33</f>
        <v>2.0355484016252635E-2</v>
      </c>
      <c r="HU38" s="571"/>
      <c r="HV38" s="571"/>
      <c r="HW38" s="571"/>
      <c r="HY38" s="571"/>
      <c r="HZ38" s="571"/>
      <c r="IA38" s="571"/>
      <c r="IB38" s="571"/>
      <c r="IC38" s="633">
        <f>IC6/$IC$33</f>
        <v>2.1917035060371761E-2</v>
      </c>
      <c r="ID38" s="571"/>
      <c r="IE38" s="571"/>
      <c r="IF38" s="571"/>
      <c r="IG38" s="571"/>
      <c r="IH38" s="633">
        <f>IH6/$IH$33</f>
        <v>2.1111124149758798E-2</v>
      </c>
      <c r="II38" s="571"/>
      <c r="IJ38" s="571"/>
      <c r="IK38" s="571"/>
      <c r="IL38" s="571"/>
      <c r="IM38" s="633">
        <f>IM6/$IM$33</f>
        <v>1.9993944031108525E-2</v>
      </c>
      <c r="IN38" s="571"/>
      <c r="IO38" s="571"/>
      <c r="IP38" s="571"/>
      <c r="IQ38" s="571"/>
      <c r="IR38" s="633">
        <f>IR6/$IR$33</f>
        <v>2.4705983675368755E-2</v>
      </c>
      <c r="IS38" s="571"/>
      <c r="IT38" s="571"/>
      <c r="IU38" s="571"/>
      <c r="IW38" s="571"/>
      <c r="IX38" s="646">
        <f>IW35*0.715</f>
        <v>5271502.2789000003</v>
      </c>
      <c r="IY38" s="836"/>
      <c r="IZ38" s="836"/>
      <c r="JA38" s="633">
        <f>JA6/$JA$33</f>
        <v>2.5148154703506946E-2</v>
      </c>
      <c r="JB38" s="836"/>
      <c r="JC38" s="836"/>
      <c r="JD38" s="836"/>
      <c r="JE38" s="836"/>
      <c r="JF38" s="676">
        <f>JF6/$JF$33</f>
        <v>2.289945089078594E-2</v>
      </c>
      <c r="JG38" s="836"/>
      <c r="JH38" s="836"/>
      <c r="JI38" s="836"/>
      <c r="JJ38" s="836"/>
      <c r="JK38" s="633">
        <f t="shared" ref="JK38:JK63" si="230">JK6/$JK$33</f>
        <v>2.2454584261120535E-2</v>
      </c>
      <c r="JL38" s="836"/>
      <c r="JM38" s="836"/>
      <c r="JN38" s="836"/>
      <c r="JO38" s="836"/>
      <c r="JP38" s="633">
        <f t="shared" ref="JP38:JP63" si="231">JP6/$JP$33</f>
        <v>2.2187397262785881E-2</v>
      </c>
      <c r="JQ38" s="836"/>
      <c r="JR38" s="836"/>
      <c r="JS38" s="836"/>
      <c r="JT38" s="836"/>
      <c r="JU38" s="571"/>
      <c r="JV38" s="646"/>
      <c r="JW38" s="571"/>
      <c r="JX38" s="571"/>
      <c r="JY38" s="633"/>
      <c r="JZ38" s="571"/>
      <c r="KA38" s="571"/>
      <c r="KB38" s="571"/>
      <c r="KC38" s="571"/>
      <c r="KD38" s="633"/>
      <c r="KE38" s="571"/>
      <c r="KF38" s="571"/>
      <c r="KG38" s="571"/>
      <c r="KH38" s="571"/>
      <c r="KI38" s="633"/>
      <c r="KJ38" s="571"/>
      <c r="KK38" s="571"/>
      <c r="KL38" s="571"/>
      <c r="KM38" s="571"/>
      <c r="KN38" s="633"/>
      <c r="KO38" s="571"/>
      <c r="KP38" s="571"/>
      <c r="KQ38" s="571"/>
      <c r="KR38" s="571"/>
      <c r="KS38" s="633"/>
      <c r="KT38" s="571"/>
      <c r="KU38" s="571"/>
      <c r="KV38" s="571"/>
      <c r="KW38" s="571"/>
      <c r="KX38" s="571"/>
      <c r="KY38" s="646"/>
      <c r="KZ38" s="571"/>
      <c r="LA38" s="571"/>
      <c r="LB38" s="571"/>
      <c r="LC38" s="571"/>
      <c r="LD38" s="571"/>
      <c r="LE38" s="571"/>
      <c r="LF38" s="571"/>
      <c r="LG38" s="571"/>
      <c r="LH38" s="571"/>
    </row>
    <row r="39" spans="1:322" hidden="1">
      <c r="A39" s="571"/>
      <c r="B39" s="535" t="s">
        <v>342</v>
      </c>
      <c r="C39" s="571"/>
      <c r="D39" s="633">
        <f t="shared" ref="D39:D63" si="232">D7/$D$33</f>
        <v>2.360914564007649E-2</v>
      </c>
      <c r="E39" s="571"/>
      <c r="F39" s="571"/>
      <c r="G39" s="571"/>
      <c r="H39" s="571"/>
      <c r="I39" s="633">
        <f t="shared" ref="I39:I63" si="233">I7/$I$33</f>
        <v>2.0670308622201775E-2</v>
      </c>
      <c r="J39" s="571"/>
      <c r="K39" s="571"/>
      <c r="L39" s="571"/>
      <c r="M39" s="571"/>
      <c r="N39" s="633">
        <f t="shared" ref="N39:N63" si="234">N7/$N$33</f>
        <v>2.4377178149801778E-2</v>
      </c>
      <c r="O39" s="571"/>
      <c r="P39" s="571"/>
      <c r="Q39" s="571"/>
      <c r="R39" s="571"/>
      <c r="S39" s="633">
        <f t="shared" ref="S39:S63" si="235">S7/$S$33</f>
        <v>2.2368938743514827E-2</v>
      </c>
      <c r="T39" s="571"/>
      <c r="U39" s="571"/>
      <c r="V39" s="571"/>
      <c r="W39" s="571"/>
      <c r="X39" s="571"/>
      <c r="Y39" s="571"/>
      <c r="Z39" s="571"/>
      <c r="AA39" s="571"/>
      <c r="AB39" s="633">
        <f t="shared" ref="AB39:AB63" si="236">AB7/$AB$33</f>
        <v>2.3189423412525938E-2</v>
      </c>
      <c r="AC39" s="571"/>
      <c r="AD39" s="571"/>
      <c r="AE39" s="571"/>
      <c r="AF39" s="571"/>
      <c r="AG39" s="633">
        <f t="shared" ref="AG39:AG63" si="237">AG7/$AG$33</f>
        <v>2.5142427070378764E-2</v>
      </c>
      <c r="AH39" s="571"/>
      <c r="AI39" s="571"/>
      <c r="AJ39" s="571"/>
      <c r="AK39" s="571"/>
      <c r="AL39" s="633">
        <f t="shared" ref="AL39:AL63" si="238">AL7/$AL$33</f>
        <v>2.6124464223244194E-2</v>
      </c>
      <c r="AM39" s="571"/>
      <c r="AN39" s="571"/>
      <c r="AO39" s="571"/>
      <c r="AP39" s="571"/>
      <c r="AQ39" s="633">
        <f t="shared" ref="AQ39:AQ63" si="239">AQ7/$AQ$33</f>
        <v>2.6068210275561155E-2</v>
      </c>
      <c r="AR39" s="571"/>
      <c r="AS39" s="571"/>
      <c r="AT39" s="571"/>
      <c r="AU39" s="633"/>
      <c r="AV39" s="571"/>
      <c r="AW39" s="571"/>
      <c r="AX39" s="571"/>
      <c r="AY39" s="571"/>
      <c r="AZ39" s="633">
        <f t="shared" ref="AZ39:AZ63" si="240">AZ7/$AZ$33</f>
        <v>2.5491770776287292E-2</v>
      </c>
      <c r="BA39" s="571"/>
      <c r="BB39" s="571"/>
      <c r="BC39" s="571"/>
      <c r="BD39" s="571"/>
      <c r="BE39" s="633">
        <f t="shared" ref="BE39:BE63" si="241">BE7/$BE$33</f>
        <v>2.4919987614004487E-2</v>
      </c>
      <c r="BF39" s="571"/>
      <c r="BG39" s="571"/>
      <c r="BH39" s="571"/>
      <c r="BI39" s="571"/>
      <c r="BJ39" s="633">
        <f t="shared" ref="BJ39:BJ63" si="242">BJ7/$BJ$33</f>
        <v>2.519018818902663E-2</v>
      </c>
      <c r="BK39" s="571"/>
      <c r="BL39" s="571"/>
      <c r="BM39" s="571"/>
      <c r="BN39" s="571"/>
      <c r="BO39" s="633">
        <f t="shared" ref="BO39:BO63" si="243">BO7/$BO$33</f>
        <v>2.4831692040010619E-2</v>
      </c>
      <c r="BP39" s="408"/>
      <c r="BQ39" s="571"/>
      <c r="BR39" s="571"/>
      <c r="BS39" s="571"/>
      <c r="BT39" s="633">
        <f>BT7/$BT$33</f>
        <v>2.6257783830327768E-2</v>
      </c>
      <c r="BU39" s="571"/>
      <c r="BV39" s="571"/>
      <c r="BW39" s="571"/>
      <c r="BX39" s="571"/>
      <c r="BY39" s="571"/>
      <c r="BZ39" s="417"/>
      <c r="CA39" s="424"/>
      <c r="CB39" s="424"/>
      <c r="CC39" s="642">
        <f t="shared" ref="CC39:CC63" si="244">CC7/$CC$33</f>
        <v>2.6077318649948399E-2</v>
      </c>
      <c r="CD39" s="430"/>
      <c r="CE39" s="108"/>
      <c r="CF39" s="417"/>
      <c r="CG39" s="432"/>
      <c r="CH39" s="339">
        <f t="shared" ref="CH39:CH63" si="245">CH7/$CH$33</f>
        <v>2.8542410622052417E-2</v>
      </c>
      <c r="CI39" s="401"/>
      <c r="CJ39" s="571"/>
      <c r="CK39" s="571"/>
      <c r="CL39" s="571"/>
      <c r="CM39" s="633">
        <f t="shared" ref="CM39:CM63" si="246">CM7/$CM$33</f>
        <v>2.6341806191112396E-2</v>
      </c>
      <c r="CN39" s="571"/>
      <c r="CO39" s="571"/>
      <c r="CP39" s="571"/>
      <c r="CQ39" s="571"/>
      <c r="CR39" s="633">
        <f t="shared" ref="CR39:CR63" si="247">CR7/$CR$33</f>
        <v>2.8372939076252272E-2</v>
      </c>
      <c r="CS39" s="571"/>
      <c r="CT39" s="571"/>
      <c r="CU39" s="571"/>
      <c r="CV39" s="571"/>
      <c r="CW39" s="571"/>
      <c r="CX39" s="571"/>
      <c r="CY39" s="571"/>
      <c r="CZ39" s="571"/>
      <c r="DA39" s="571"/>
      <c r="DB39" s="642">
        <f t="shared" ref="DB39:DB63" si="248">DB7/$DB$33</f>
        <v>2.74344847351418E-2</v>
      </c>
      <c r="DC39" s="422"/>
      <c r="DD39" s="108"/>
      <c r="DE39" s="401"/>
      <c r="DF39" s="571"/>
      <c r="DG39" s="642">
        <f t="shared" ref="DG39:DG63" si="249">DG7/$DG$33</f>
        <v>2.5641852520474195E-2</v>
      </c>
      <c r="DH39" s="422"/>
      <c r="DI39" s="400"/>
      <c r="DJ39" s="400"/>
      <c r="DK39" s="571"/>
      <c r="DL39" s="633">
        <f t="shared" ref="DL39:DL63" si="250">DL7/$DL$33</f>
        <v>3.0058880051262421E-2</v>
      </c>
      <c r="DM39" s="571"/>
      <c r="DN39" s="571"/>
      <c r="DO39" s="571"/>
      <c r="DP39" s="571"/>
      <c r="DQ39" s="633">
        <f t="shared" ref="DQ39:DQ63" si="251">DQ7/$DQ$33</f>
        <v>2.9133167148754819E-2</v>
      </c>
      <c r="DR39" s="571"/>
      <c r="DS39" s="571"/>
      <c r="DT39" s="571"/>
      <c r="DV39" s="571"/>
      <c r="DW39" s="571"/>
      <c r="DX39" s="571"/>
      <c r="DY39" s="571"/>
      <c r="DZ39" s="633">
        <f t="shared" ref="DZ39:DZ63" si="252">DZ7/$DZ$33</f>
        <v>3.061456969658943E-2</v>
      </c>
      <c r="EA39" s="571"/>
      <c r="EB39" s="571"/>
      <c r="EC39" s="571"/>
      <c r="ED39" s="571"/>
      <c r="EE39" s="633">
        <f t="shared" ref="EE39:EE63" si="253">EE7/$EE$33</f>
        <v>2.7376741139932461E-2</v>
      </c>
      <c r="EF39" s="571"/>
      <c r="EG39" s="571"/>
      <c r="EH39" s="571"/>
      <c r="EI39" s="571"/>
      <c r="EJ39" s="633">
        <f t="shared" ref="EJ39:EJ63" si="254">EJ7/$EJ$33</f>
        <v>2.7062847258506197E-2</v>
      </c>
      <c r="EK39" s="571"/>
      <c r="EL39" s="571"/>
      <c r="EM39" s="400"/>
      <c r="EN39" s="571"/>
      <c r="EO39" s="633">
        <f t="shared" ref="EO39:EO63" si="255">EO7/$EO$33</f>
        <v>2.6237706508278703E-2</v>
      </c>
      <c r="EP39" s="571"/>
      <c r="EQ39" s="571"/>
      <c r="ER39" s="571"/>
      <c r="ES39" s="571"/>
      <c r="ET39" s="633">
        <f t="shared" ref="ET39:ET63" si="256">ET7/$ET$33</f>
        <v>2.6866724065224782E-2</v>
      </c>
      <c r="EU39" s="571"/>
      <c r="EV39" s="571"/>
      <c r="EW39" s="571"/>
      <c r="EX39" s="571"/>
      <c r="EZ39" s="571"/>
      <c r="FA39" s="571"/>
      <c r="FB39" s="571"/>
      <c r="FC39" s="571"/>
      <c r="FD39" s="633">
        <f t="shared" ref="FD39:FD63" si="257">FD7/$FD$33</f>
        <v>2.7026152502601906E-2</v>
      </c>
      <c r="FE39" s="571"/>
      <c r="FF39" s="571"/>
      <c r="FG39" s="571"/>
      <c r="FH39" s="571"/>
      <c r="FI39" s="633">
        <f t="shared" ref="FI39:FI63" si="258">FI7/$FI$33</f>
        <v>2.5335044313731635E-2</v>
      </c>
      <c r="FJ39" s="571"/>
      <c r="FK39" s="571"/>
      <c r="FL39" s="571"/>
      <c r="FM39" s="571"/>
      <c r="FN39" s="633">
        <f t="shared" ref="FN39:FN63" si="259">FN7/$FN$33</f>
        <v>2.7366535605180358E-2</v>
      </c>
      <c r="FO39" s="571"/>
      <c r="FP39" s="571"/>
      <c r="FQ39" s="571"/>
      <c r="FR39" s="571"/>
      <c r="FS39" s="633">
        <f t="shared" ref="FS39:FS63" si="260">FS7/$FS$33</f>
        <v>2.3148601081967923E-2</v>
      </c>
      <c r="FT39" s="571"/>
      <c r="FU39" s="571"/>
      <c r="FV39" s="571"/>
      <c r="FW39" s="571"/>
      <c r="FX39" s="571"/>
      <c r="FY39" s="571"/>
      <c r="FZ39" s="571"/>
      <c r="GA39" s="571"/>
      <c r="GB39" s="633">
        <f t="shared" ref="GB39:GB63" si="261">GB7/$GB$33</f>
        <v>2.4645663027514021E-2</v>
      </c>
      <c r="GC39" s="571"/>
      <c r="GD39" s="571"/>
      <c r="GE39" s="571"/>
      <c r="GF39" s="571"/>
      <c r="GG39" s="633">
        <f t="shared" ref="GG39:GG63" si="262">GG7/$GG$33</f>
        <v>2.1082542437671447E-2</v>
      </c>
      <c r="GH39" s="571"/>
      <c r="GI39" s="571"/>
      <c r="GJ39" s="571"/>
      <c r="GK39" s="571"/>
      <c r="GL39" s="633">
        <f t="shared" ref="GL39:GL63" si="263">GL7/$GL$33</f>
        <v>2.2408243134357797E-2</v>
      </c>
      <c r="GM39" s="571"/>
      <c r="GN39" s="571"/>
      <c r="GO39" s="571"/>
      <c r="GP39" s="571"/>
      <c r="GQ39" s="633">
        <f t="shared" ref="GQ39:GQ63" si="264">GQ7/$GQ$33</f>
        <v>2.6424512552521116E-2</v>
      </c>
      <c r="GR39" s="571"/>
      <c r="GS39" s="571"/>
      <c r="GT39" s="571"/>
      <c r="GV39" s="571"/>
      <c r="GW39" s="571"/>
      <c r="GX39" s="571"/>
      <c r="GY39" s="571"/>
      <c r="GZ39" s="633">
        <f t="shared" ref="GZ39:GZ63" si="265">GZ7/$GZ$33</f>
        <v>2.5718506693394521E-2</v>
      </c>
      <c r="HA39" s="571"/>
      <c r="HB39" s="571"/>
      <c r="HC39" s="571"/>
      <c r="HD39" s="571"/>
      <c r="HE39" s="633">
        <f t="shared" ref="HE39:HE63" si="266">HE7/$HE$33</f>
        <v>4.3935432028523926E-3</v>
      </c>
      <c r="HF39" s="571"/>
      <c r="HG39" s="571"/>
      <c r="HH39" s="571"/>
      <c r="HI39" s="571"/>
      <c r="HJ39" s="633">
        <f t="shared" ref="HJ39:HJ63" si="267">HJ7/$HJ$33</f>
        <v>2.5914566946182216E-2</v>
      </c>
      <c r="HK39" s="571"/>
      <c r="HL39" s="571"/>
      <c r="HM39" s="571"/>
      <c r="HN39" s="571"/>
      <c r="HO39" s="633">
        <f t="shared" ref="HO39:HO63" si="268">HO7/$HO$33</f>
        <v>2.4448735498804847E-2</v>
      </c>
      <c r="HP39" s="571"/>
      <c r="HQ39" s="571"/>
      <c r="HR39" s="571"/>
      <c r="HS39" s="571"/>
      <c r="HT39" s="633">
        <f t="shared" ref="HT39:HT63" si="269">HT7/$HT$33</f>
        <v>2.4759380297304064E-2</v>
      </c>
      <c r="HU39" s="571"/>
      <c r="HV39" s="571"/>
      <c r="HW39" s="571"/>
      <c r="HY39" s="571"/>
      <c r="HZ39" s="571"/>
      <c r="IA39" s="571"/>
      <c r="IB39" s="571"/>
      <c r="IC39" s="633">
        <f t="shared" ref="IC39:IC63" si="270">IC7/$IC$33</f>
        <v>2.508983779749465E-2</v>
      </c>
      <c r="ID39" s="571"/>
      <c r="IE39" s="571"/>
      <c r="IF39" s="571"/>
      <c r="IG39" s="571"/>
      <c r="IH39" s="633">
        <f t="shared" ref="IH39:IH63" si="271">IH7/$IH$33</f>
        <v>2.5594310577758291E-2</v>
      </c>
      <c r="II39" s="571"/>
      <c r="IJ39" s="571"/>
      <c r="IK39" s="571"/>
      <c r="IL39" s="571"/>
      <c r="IM39" s="633">
        <f t="shared" ref="IM39:IM63" si="272">IM7/$IM$33</f>
        <v>2.2849246087814131E-2</v>
      </c>
      <c r="IN39" s="571"/>
      <c r="IO39" s="571"/>
      <c r="IP39" s="571"/>
      <c r="IQ39" s="571"/>
      <c r="IR39" s="633">
        <f t="shared" ref="IR39:IR63" si="273">IR7/$IR$33</f>
        <v>2.8981923219212846E-2</v>
      </c>
      <c r="IS39" s="571"/>
      <c r="IT39" s="571"/>
      <c r="IU39" s="571"/>
      <c r="IW39" s="571"/>
      <c r="IX39" s="571"/>
      <c r="IY39" s="571"/>
      <c r="IZ39" s="571"/>
      <c r="JA39" s="633">
        <f t="shared" ref="JA39:JA63" si="274">JA7/$JA$33</f>
        <v>2.6337246628085415E-2</v>
      </c>
      <c r="JB39" s="571"/>
      <c r="JC39" s="571"/>
      <c r="JD39" s="571"/>
      <c r="JE39" s="571"/>
      <c r="JF39" s="633">
        <f>JF7/$JF$33</f>
        <v>2.2974432520734549E-2</v>
      </c>
      <c r="JG39" s="571"/>
      <c r="JH39" s="571"/>
      <c r="JI39" s="571"/>
      <c r="JJ39" s="571"/>
      <c r="JK39" s="633">
        <f t="shared" si="230"/>
        <v>2.2216865064317633E-2</v>
      </c>
      <c r="JL39" s="571"/>
      <c r="JM39" s="571"/>
      <c r="JN39" s="571"/>
      <c r="JO39" s="571"/>
      <c r="JP39" s="633">
        <f t="shared" si="231"/>
        <v>3.2091217897693175E-2</v>
      </c>
      <c r="JQ39" s="571"/>
      <c r="JR39" s="571"/>
      <c r="JS39" s="571"/>
      <c r="JT39" s="671"/>
      <c r="JU39" s="571"/>
      <c r="JV39" s="571"/>
      <c r="JW39" s="571"/>
      <c r="JX39" s="571"/>
      <c r="JY39" s="633">
        <f t="shared" ref="JY39:JY63" si="275">JY7/$JY$33</f>
        <v>3.1682986781720206E-2</v>
      </c>
      <c r="JZ39" s="571"/>
      <c r="KA39" s="571"/>
      <c r="KB39" s="571"/>
      <c r="KC39" s="571"/>
      <c r="KD39" s="633">
        <f t="shared" ref="KD39:KD63" si="276">KD7/$KD$33</f>
        <v>2.8078876552623699E-2</v>
      </c>
      <c r="KE39" s="571"/>
      <c r="KF39" s="571"/>
      <c r="KG39" s="571"/>
      <c r="KH39" s="571"/>
      <c r="KI39" s="633">
        <f t="shared" ref="KI39:KI63" si="277">KI7/$KI$33</f>
        <v>2.8505278921215925E-2</v>
      </c>
      <c r="KJ39" s="571"/>
      <c r="KK39" s="571"/>
      <c r="KL39" s="571"/>
      <c r="KM39" s="571"/>
      <c r="KN39" s="633">
        <f t="shared" ref="KN39:KN63" si="278">KN7/$KN$33</f>
        <v>3.5036398298718616E-2</v>
      </c>
      <c r="KO39" s="571"/>
      <c r="KP39" s="571"/>
      <c r="KQ39" s="571"/>
      <c r="KR39" s="571"/>
      <c r="KS39" s="633">
        <f t="shared" ref="KS39:KS63" si="279">KS7/$KS$33</f>
        <v>2.6137257959961201E-2</v>
      </c>
      <c r="KT39" s="571"/>
      <c r="KU39" s="571"/>
      <c r="KV39" s="571"/>
      <c r="KW39" s="571"/>
      <c r="KX39" s="571"/>
      <c r="KY39" s="571"/>
      <c r="KZ39" s="571"/>
      <c r="LA39" s="571"/>
      <c r="LB39" s="571"/>
      <c r="LC39" s="571"/>
      <c r="LD39" s="571"/>
      <c r="LE39" s="571"/>
      <c r="LF39" s="571"/>
      <c r="LG39" s="571"/>
      <c r="LH39" s="571"/>
    </row>
    <row r="40" spans="1:322" ht="30.75" hidden="1">
      <c r="A40" s="571"/>
      <c r="B40" s="535" t="s">
        <v>343</v>
      </c>
      <c r="C40" s="571"/>
      <c r="D40" s="633">
        <f t="shared" si="232"/>
        <v>2.7886908573590819E-2</v>
      </c>
      <c r="E40" s="571"/>
      <c r="F40" s="571"/>
      <c r="G40" s="571"/>
      <c r="H40" s="571"/>
      <c r="I40" s="633">
        <f t="shared" si="233"/>
        <v>3.1562802585414274E-2</v>
      </c>
      <c r="J40" s="571"/>
      <c r="K40" s="571"/>
      <c r="L40" s="571"/>
      <c r="M40" s="571"/>
      <c r="N40" s="633">
        <f t="shared" si="234"/>
        <v>2.9534368887875303E-2</v>
      </c>
      <c r="O40" s="571"/>
      <c r="P40" s="571"/>
      <c r="Q40" s="571"/>
      <c r="R40" s="571"/>
      <c r="S40" s="633">
        <f t="shared" si="235"/>
        <v>2.6087389956429969E-2</v>
      </c>
      <c r="T40" s="571"/>
      <c r="U40" s="571"/>
      <c r="V40" s="571"/>
      <c r="W40" s="571"/>
      <c r="X40" s="571"/>
      <c r="Y40" s="571"/>
      <c r="Z40" s="571"/>
      <c r="AA40" s="571"/>
      <c r="AB40" s="633">
        <f t="shared" si="236"/>
        <v>2.5509643590616745E-2</v>
      </c>
      <c r="AC40" s="571"/>
      <c r="AD40" s="571"/>
      <c r="AE40" s="571"/>
      <c r="AF40" s="571"/>
      <c r="AG40" s="633">
        <f t="shared" si="237"/>
        <v>2.7729596782378321E-2</v>
      </c>
      <c r="AH40" s="571"/>
      <c r="AI40" s="571"/>
      <c r="AJ40" s="571"/>
      <c r="AK40" s="571"/>
      <c r="AL40" s="633">
        <f t="shared" si="238"/>
        <v>2.6825006166004587E-2</v>
      </c>
      <c r="AM40" s="571"/>
      <c r="AN40" s="571"/>
      <c r="AO40" s="571"/>
      <c r="AP40" s="571"/>
      <c r="AQ40" s="633">
        <f t="shared" si="239"/>
        <v>2.41722256936001E-2</v>
      </c>
      <c r="AR40" s="571"/>
      <c r="AS40" s="571"/>
      <c r="AT40" s="571"/>
      <c r="AU40" s="571"/>
      <c r="AV40" s="571"/>
      <c r="AW40" s="571"/>
      <c r="AX40" s="571"/>
      <c r="AY40" s="571"/>
      <c r="AZ40" s="633">
        <f t="shared" si="240"/>
        <v>2.8205572913112313E-2</v>
      </c>
      <c r="BA40" s="571"/>
      <c r="BB40" s="571"/>
      <c r="BC40" s="571"/>
      <c r="BD40" s="571"/>
      <c r="BE40" s="633">
        <f t="shared" si="241"/>
        <v>2.4514237238266443E-2</v>
      </c>
      <c r="BF40" s="571"/>
      <c r="BG40" s="571"/>
      <c r="BH40" s="571"/>
      <c r="BI40" s="571"/>
      <c r="BJ40" s="633">
        <f t="shared" si="242"/>
        <v>2.8615612249287228E-2</v>
      </c>
      <c r="BK40" s="571"/>
      <c r="BL40" s="571"/>
      <c r="BM40" s="571"/>
      <c r="BN40" s="571"/>
      <c r="BO40" s="633">
        <f t="shared" si="243"/>
        <v>2.5537099707048868E-2</v>
      </c>
      <c r="BP40" s="408"/>
      <c r="BQ40" s="571"/>
      <c r="BR40" s="571"/>
      <c r="BS40" s="571"/>
      <c r="BT40" s="633">
        <f>BT8/$BT$33</f>
        <v>2.5077645052637949E-2</v>
      </c>
      <c r="BU40" s="571"/>
      <c r="BV40" s="571"/>
      <c r="BW40" s="571"/>
      <c r="BX40" s="571"/>
      <c r="BY40" s="571"/>
      <c r="BZ40" s="417"/>
      <c r="CA40" s="424"/>
      <c r="CB40" s="424"/>
      <c r="CC40" s="642">
        <f t="shared" si="244"/>
        <v>3.6066330610604845E-2</v>
      </c>
      <c r="CD40" s="430"/>
      <c r="CE40" s="108"/>
      <c r="CF40" s="417"/>
      <c r="CG40" s="432"/>
      <c r="CH40" s="339">
        <f t="shared" si="245"/>
        <v>2.818802450528279E-2</v>
      </c>
      <c r="CI40" s="401"/>
      <c r="CJ40" s="571"/>
      <c r="CK40" s="571"/>
      <c r="CL40" s="571"/>
      <c r="CM40" s="633">
        <f t="shared" si="246"/>
        <v>3.1108599474073281E-2</v>
      </c>
      <c r="CN40" s="571"/>
      <c r="CO40" s="571"/>
      <c r="CP40" s="571"/>
      <c r="CQ40" s="571"/>
      <c r="CR40" s="633">
        <f t="shared" si="247"/>
        <v>3.3903921622399948E-2</v>
      </c>
      <c r="CS40" s="571"/>
      <c r="CT40" s="571"/>
      <c r="CU40" s="571"/>
      <c r="CV40" s="571"/>
      <c r="CW40" s="571"/>
      <c r="CX40" s="571"/>
      <c r="CY40" s="571"/>
      <c r="CZ40" s="571"/>
      <c r="DA40" s="571"/>
      <c r="DB40" s="642">
        <f t="shared" si="248"/>
        <v>3.1486378897916077E-2</v>
      </c>
      <c r="DC40" s="422"/>
      <c r="DD40" s="108"/>
      <c r="DE40" s="401"/>
      <c r="DF40" s="571"/>
      <c r="DG40" s="642">
        <f t="shared" si="249"/>
        <v>3.1881861393604063E-2</v>
      </c>
      <c r="DH40" s="422"/>
      <c r="DI40" s="400"/>
      <c r="DJ40" s="400"/>
      <c r="DK40" s="571"/>
      <c r="DL40" s="633">
        <f t="shared" si="250"/>
        <v>2.8621513745751368E-2</v>
      </c>
      <c r="DM40" s="571"/>
      <c r="DN40" s="571"/>
      <c r="DO40" s="571"/>
      <c r="DP40" s="571"/>
      <c r="DQ40" s="633">
        <f t="shared" si="251"/>
        <v>2.7650663289338847E-2</v>
      </c>
      <c r="DR40" s="571"/>
      <c r="DS40" s="571"/>
      <c r="DT40" s="571"/>
      <c r="DV40" s="571"/>
      <c r="DW40" s="571"/>
      <c r="DX40" s="571"/>
      <c r="DY40" s="571"/>
      <c r="DZ40" s="633">
        <f t="shared" si="252"/>
        <v>2.2787930130802873E-2</v>
      </c>
      <c r="EA40" s="571"/>
      <c r="EB40" s="571"/>
      <c r="EC40" s="571"/>
      <c r="ED40" s="571"/>
      <c r="EE40" s="633">
        <f t="shared" si="253"/>
        <v>2.4767677531161453E-2</v>
      </c>
      <c r="EF40" s="571"/>
      <c r="EG40" s="571"/>
      <c r="EH40" s="571"/>
      <c r="EI40" s="571"/>
      <c r="EJ40" s="633">
        <f t="shared" si="254"/>
        <v>2.5696499784501538E-2</v>
      </c>
      <c r="EK40" s="571"/>
      <c r="EL40" s="571"/>
      <c r="EM40" s="400"/>
      <c r="EN40" s="571"/>
      <c r="EO40" s="633">
        <f t="shared" si="255"/>
        <v>2.4416166633786422E-2</v>
      </c>
      <c r="EP40" s="571"/>
      <c r="EQ40" s="571"/>
      <c r="ER40" s="571"/>
      <c r="ES40" s="571"/>
      <c r="ET40" s="633">
        <f t="shared" si="256"/>
        <v>2.4036298143096074E-2</v>
      </c>
      <c r="EU40" s="571"/>
      <c r="EV40" s="571"/>
      <c r="EW40" s="571"/>
      <c r="EX40" s="571"/>
      <c r="EY40" s="371"/>
      <c r="EZ40" s="571"/>
      <c r="FA40" s="571"/>
      <c r="FB40" s="571"/>
      <c r="FC40" s="571"/>
      <c r="FD40" s="633">
        <f t="shared" si="257"/>
        <v>2.2298956953259966E-2</v>
      </c>
      <c r="FE40" s="571"/>
      <c r="FF40" s="571"/>
      <c r="FG40" s="571"/>
      <c r="FH40" s="571"/>
      <c r="FI40" s="633">
        <f t="shared" si="258"/>
        <v>2.4120415911682354E-2</v>
      </c>
      <c r="FJ40" s="571"/>
      <c r="FK40" s="571"/>
      <c r="FL40" s="571"/>
      <c r="FM40" s="571"/>
      <c r="FN40" s="633">
        <f t="shared" si="259"/>
        <v>2.2856029223321625E-2</v>
      </c>
      <c r="FO40" s="571"/>
      <c r="FP40" s="571"/>
      <c r="FQ40" s="571"/>
      <c r="FR40" s="571"/>
      <c r="FS40" s="633">
        <f t="shared" si="260"/>
        <v>2.4780460797090849E-2</v>
      </c>
      <c r="FT40" s="571"/>
      <c r="FU40" s="571"/>
      <c r="FV40" s="571"/>
      <c r="FW40" s="571"/>
      <c r="FX40" s="571"/>
      <c r="FY40" s="571"/>
      <c r="FZ40" s="571"/>
      <c r="GA40" s="571"/>
      <c r="GB40" s="633">
        <f t="shared" si="261"/>
        <v>2.3394067361378296E-2</v>
      </c>
      <c r="GC40" s="571"/>
      <c r="GD40" s="571"/>
      <c r="GE40" s="571"/>
      <c r="GF40" s="571"/>
      <c r="GG40" s="633">
        <f t="shared" si="262"/>
        <v>2.3669398884343485E-2</v>
      </c>
      <c r="GH40" s="571"/>
      <c r="GI40" s="571"/>
      <c r="GJ40" s="571"/>
      <c r="GK40" s="571"/>
      <c r="GL40" s="633">
        <f t="shared" si="263"/>
        <v>2.1657992477430003E-2</v>
      </c>
      <c r="GM40" s="571"/>
      <c r="GN40" s="571"/>
      <c r="GO40" s="571"/>
      <c r="GP40" s="571"/>
      <c r="GQ40" s="633">
        <f t="shared" si="264"/>
        <v>2.3666955395951136E-2</v>
      </c>
      <c r="GR40" s="571"/>
      <c r="GS40" s="571"/>
      <c r="GT40" s="571"/>
      <c r="GV40" s="571"/>
      <c r="GW40" s="571"/>
      <c r="GX40" s="571"/>
      <c r="GY40" s="571"/>
      <c r="GZ40" s="633">
        <f t="shared" si="265"/>
        <v>2.6117123155786338E-2</v>
      </c>
      <c r="HA40" s="571"/>
      <c r="HB40" s="571"/>
      <c r="HC40" s="571"/>
      <c r="HD40" s="571"/>
      <c r="HE40" s="633">
        <f t="shared" si="266"/>
        <v>2.5120365805816801E-2</v>
      </c>
      <c r="HF40" s="571"/>
      <c r="HG40" s="571"/>
      <c r="HH40" s="571"/>
      <c r="HI40" s="571"/>
      <c r="HJ40" s="633">
        <f t="shared" si="267"/>
        <v>2.6117672098625241E-2</v>
      </c>
      <c r="HK40" s="571"/>
      <c r="HL40" s="571"/>
      <c r="HM40" s="571"/>
      <c r="HN40" s="571"/>
      <c r="HO40" s="633">
        <f t="shared" si="268"/>
        <v>2.7119463557767558E-2</v>
      </c>
      <c r="HP40" s="571"/>
      <c r="HQ40" s="571"/>
      <c r="HR40" s="571"/>
      <c r="HS40" s="571"/>
      <c r="HT40" s="633">
        <f t="shared" si="269"/>
        <v>2.6267177545887879E-2</v>
      </c>
      <c r="HU40" s="571"/>
      <c r="HV40" s="571"/>
      <c r="HW40" s="571"/>
      <c r="HY40" s="571"/>
      <c r="HZ40" s="571"/>
      <c r="IA40" s="571"/>
      <c r="IB40" s="571"/>
      <c r="IC40" s="633">
        <f t="shared" si="270"/>
        <v>2.655002641725716E-2</v>
      </c>
      <c r="ID40" s="571"/>
      <c r="IE40" s="571"/>
      <c r="IF40" s="571"/>
      <c r="IG40" s="571"/>
      <c r="IH40" s="633">
        <f t="shared" si="271"/>
        <v>2.817646217267758E-2</v>
      </c>
      <c r="II40" s="571"/>
      <c r="IJ40" s="571"/>
      <c r="IK40" s="571"/>
      <c r="IL40" s="571"/>
      <c r="IM40" s="633">
        <f t="shared" si="272"/>
        <v>3.1566452846096993E-2</v>
      </c>
      <c r="IN40" s="571"/>
      <c r="IO40" s="571"/>
      <c r="IP40" s="571"/>
      <c r="IQ40" s="571"/>
      <c r="IR40" s="633">
        <f t="shared" si="273"/>
        <v>3.225391482265004E-2</v>
      </c>
      <c r="IS40" s="571"/>
      <c r="IT40" s="571"/>
      <c r="IU40" s="571"/>
      <c r="IW40" s="571"/>
      <c r="IX40" s="571"/>
      <c r="IY40" s="571"/>
      <c r="IZ40" s="571"/>
      <c r="JA40" s="633">
        <f t="shared" si="274"/>
        <v>2.7519322337501852E-2</v>
      </c>
      <c r="JB40" s="571"/>
      <c r="JC40" s="571"/>
      <c r="JD40" s="571"/>
      <c r="JE40" s="571"/>
      <c r="JF40" s="633">
        <f>JF8/$JF$33</f>
        <v>2.4867045034493912E-2</v>
      </c>
      <c r="JG40" s="571"/>
      <c r="JH40" s="571"/>
      <c r="JI40" s="571"/>
      <c r="JJ40" s="571"/>
      <c r="JK40" s="633">
        <f t="shared" si="230"/>
        <v>2.8309689345527821E-2</v>
      </c>
      <c r="JL40" s="571"/>
      <c r="JM40" s="571"/>
      <c r="JN40" s="571"/>
      <c r="JO40" s="571"/>
      <c r="JP40" s="633">
        <f t="shared" si="231"/>
        <v>2.9820312597129871E-2</v>
      </c>
      <c r="JQ40" s="571"/>
      <c r="JR40" s="571"/>
      <c r="JS40" s="571"/>
      <c r="JT40" s="674"/>
      <c r="JU40" s="571"/>
      <c r="JV40" s="571"/>
      <c r="JW40" s="571"/>
      <c r="JX40" s="571"/>
      <c r="JY40" s="633">
        <f t="shared" si="275"/>
        <v>2.589899107582562E-2</v>
      </c>
      <c r="JZ40" s="571"/>
      <c r="KA40" s="571"/>
      <c r="KB40" s="571"/>
      <c r="KC40" s="571"/>
      <c r="KD40" s="633">
        <f t="shared" si="276"/>
        <v>2.5386738303111483E-2</v>
      </c>
      <c r="KE40" s="571"/>
      <c r="KF40" s="571"/>
      <c r="KG40" s="571"/>
      <c r="KH40" s="571"/>
      <c r="KI40" s="633">
        <f t="shared" si="277"/>
        <v>2.1079926647694973E-2</v>
      </c>
      <c r="KJ40" s="571"/>
      <c r="KK40" s="571"/>
      <c r="KL40" s="571"/>
      <c r="KM40" s="571"/>
      <c r="KN40" s="633">
        <f t="shared" si="278"/>
        <v>2.8592048625319725E-2</v>
      </c>
      <c r="KO40" s="571"/>
      <c r="KP40" s="571"/>
      <c r="KQ40" s="571"/>
      <c r="KR40" s="571"/>
      <c r="KS40" s="633">
        <f t="shared" si="279"/>
        <v>2.5543548803156554E-2</v>
      </c>
      <c r="KT40" s="571"/>
      <c r="KU40" s="571"/>
      <c r="KV40" s="571"/>
      <c r="KW40" s="571"/>
      <c r="KX40" s="571"/>
      <c r="KY40" s="571"/>
      <c r="KZ40" s="571"/>
      <c r="LA40" s="571"/>
      <c r="LB40" s="371">
        <f>LB33</f>
        <v>236016518.91524568</v>
      </c>
      <c r="LC40" s="571" t="s">
        <v>352</v>
      </c>
      <c r="LD40" s="571"/>
      <c r="LE40" s="571"/>
      <c r="LF40" s="571"/>
      <c r="LG40" s="571"/>
      <c r="LH40" s="571"/>
    </row>
    <row r="41" spans="1:322" ht="30.75" hidden="1">
      <c r="A41" s="571"/>
      <c r="B41" s="535" t="s">
        <v>344</v>
      </c>
      <c r="C41" s="571"/>
      <c r="D41" s="633">
        <f t="shared" si="232"/>
        <v>1.9020857939363884E-2</v>
      </c>
      <c r="E41" s="571"/>
      <c r="F41" s="571"/>
      <c r="G41" s="571"/>
      <c r="H41" s="571"/>
      <c r="I41" s="633">
        <f t="shared" si="233"/>
        <v>1.870685189540678E-2</v>
      </c>
      <c r="J41" s="571"/>
      <c r="K41" s="571"/>
      <c r="L41" s="571"/>
      <c r="M41" s="571"/>
      <c r="N41" s="633">
        <f t="shared" si="234"/>
        <v>1.6284449279349161E-2</v>
      </c>
      <c r="O41" s="571"/>
      <c r="P41" s="571"/>
      <c r="Q41" s="571"/>
      <c r="R41" s="571"/>
      <c r="S41" s="633">
        <f t="shared" si="235"/>
        <v>1.9367517641422239E-2</v>
      </c>
      <c r="T41" s="571"/>
      <c r="U41" s="571"/>
      <c r="V41" s="571"/>
      <c r="W41" s="571"/>
      <c r="X41" s="571"/>
      <c r="Y41" s="571"/>
      <c r="Z41" s="571"/>
      <c r="AA41" s="571"/>
      <c r="AB41" s="633">
        <f t="shared" si="236"/>
        <v>1.6438161741158707E-2</v>
      </c>
      <c r="AC41" s="571"/>
      <c r="AD41" s="571"/>
      <c r="AE41" s="571"/>
      <c r="AF41" s="571"/>
      <c r="AG41" s="633">
        <f t="shared" si="237"/>
        <v>1.8774933412085235E-2</v>
      </c>
      <c r="AH41" s="571"/>
      <c r="AI41" s="571"/>
      <c r="AJ41" s="571"/>
      <c r="AK41" s="571"/>
      <c r="AL41" s="633">
        <f t="shared" si="238"/>
        <v>2.2217483672106405E-2</v>
      </c>
      <c r="AM41" s="571"/>
      <c r="AN41" s="571"/>
      <c r="AO41" s="571"/>
      <c r="AP41" s="571"/>
      <c r="AQ41" s="633">
        <f t="shared" si="239"/>
        <v>1.6968963782939602E-2</v>
      </c>
      <c r="AR41" s="571"/>
      <c r="AS41" s="571"/>
      <c r="AT41" s="571"/>
      <c r="AU41" s="571"/>
      <c r="AV41" s="571"/>
      <c r="AW41" s="571"/>
      <c r="AX41" s="571"/>
      <c r="AY41" s="571"/>
      <c r="AZ41" s="633">
        <f t="shared" si="240"/>
        <v>1.8642812122393101E-2</v>
      </c>
      <c r="BA41" s="571"/>
      <c r="BB41" s="571"/>
      <c r="BC41" s="571"/>
      <c r="BD41" s="571"/>
      <c r="BE41" s="633">
        <f t="shared" si="241"/>
        <v>1.6570905646739031E-2</v>
      </c>
      <c r="BF41" s="571"/>
      <c r="BG41" s="571"/>
      <c r="BH41" s="571"/>
      <c r="BI41" s="571"/>
      <c r="BJ41" s="633">
        <f t="shared" si="242"/>
        <v>1.9096274659495059E-2</v>
      </c>
      <c r="BK41" s="571"/>
      <c r="BL41" s="571"/>
      <c r="BM41" s="571"/>
      <c r="BN41" s="571"/>
      <c r="BO41" s="633">
        <f t="shared" si="243"/>
        <v>2.014569861195474E-2</v>
      </c>
      <c r="BP41" s="408"/>
      <c r="BQ41" s="571"/>
      <c r="BR41" s="571"/>
      <c r="BS41" s="571"/>
      <c r="BT41" s="633">
        <f>BT9/$BT$33</f>
        <v>2.0293455266929293E-2</v>
      </c>
      <c r="BU41" s="571"/>
      <c r="BV41" s="571"/>
      <c r="BW41" s="571"/>
      <c r="BX41" s="571"/>
      <c r="BY41" s="571"/>
      <c r="BZ41" s="417"/>
      <c r="CA41" s="424"/>
      <c r="CB41" s="424"/>
      <c r="CC41" s="642">
        <f t="shared" si="244"/>
        <v>1.740229376091431E-2</v>
      </c>
      <c r="CD41" s="430"/>
      <c r="CE41" s="108"/>
      <c r="CF41" s="417"/>
      <c r="CG41" s="432"/>
      <c r="CH41" s="339">
        <f t="shared" si="245"/>
        <v>1.6573156261961625E-2</v>
      </c>
      <c r="CI41" s="401"/>
      <c r="CJ41" s="571"/>
      <c r="CK41" s="571"/>
      <c r="CL41" s="571"/>
      <c r="CM41" s="633">
        <f t="shared" si="246"/>
        <v>1.5693751513425572E-2</v>
      </c>
      <c r="CN41" s="571"/>
      <c r="CO41" s="571"/>
      <c r="CP41" s="571"/>
      <c r="CQ41" s="571"/>
      <c r="CR41" s="633">
        <f t="shared" si="247"/>
        <v>1.9493033134452071E-2</v>
      </c>
      <c r="CS41" s="571"/>
      <c r="CT41" s="571"/>
      <c r="CU41" s="571"/>
      <c r="CV41" s="571"/>
      <c r="CW41" s="571"/>
      <c r="CX41" s="571"/>
      <c r="CY41" s="571"/>
      <c r="CZ41" s="571"/>
      <c r="DA41" s="571"/>
      <c r="DB41" s="642">
        <f t="shared" si="248"/>
        <v>2.0476894018577399E-2</v>
      </c>
      <c r="DC41" s="422"/>
      <c r="DD41" s="108"/>
      <c r="DE41" s="401"/>
      <c r="DF41" s="571"/>
      <c r="DG41" s="642">
        <f t="shared" si="249"/>
        <v>1.7755752435808968E-2</v>
      </c>
      <c r="DH41" s="422"/>
      <c r="DI41" s="400"/>
      <c r="DJ41" s="400"/>
      <c r="DK41" s="571"/>
      <c r="DL41" s="633">
        <f t="shared" si="250"/>
        <v>2.0469260978830738E-2</v>
      </c>
      <c r="DM41" s="571"/>
      <c r="DN41" s="571"/>
      <c r="DO41" s="571"/>
      <c r="DP41" s="571"/>
      <c r="DQ41" s="633">
        <f t="shared" si="251"/>
        <v>2.2419867903638417E-2</v>
      </c>
      <c r="DR41" s="571"/>
      <c r="DS41" s="571"/>
      <c r="DT41" s="571"/>
      <c r="DU41" s="571"/>
      <c r="DV41" s="571"/>
      <c r="DW41" s="571"/>
      <c r="DX41" s="571"/>
      <c r="DY41" s="571"/>
      <c r="DZ41" s="633">
        <f t="shared" si="252"/>
        <v>1.6214486408100113E-2</v>
      </c>
      <c r="EA41" s="571"/>
      <c r="EB41" s="571"/>
      <c r="EC41" s="571"/>
      <c r="ED41" s="571"/>
      <c r="EE41" s="633">
        <f t="shared" si="253"/>
        <v>1.8102034974224919E-2</v>
      </c>
      <c r="EF41" s="571"/>
      <c r="EG41" s="571"/>
      <c r="EH41" s="571"/>
      <c r="EI41" s="571"/>
      <c r="EJ41" s="633">
        <f t="shared" si="254"/>
        <v>1.9747332511970233E-2</v>
      </c>
      <c r="EK41" s="571"/>
      <c r="EL41" s="571"/>
      <c r="EM41" s="400"/>
      <c r="EN41" s="571"/>
      <c r="EO41" s="633">
        <f t="shared" si="255"/>
        <v>1.8426621056538244E-2</v>
      </c>
      <c r="EP41" s="571"/>
      <c r="EQ41" s="571"/>
      <c r="ER41" s="571"/>
      <c r="ES41" s="571"/>
      <c r="ET41" s="633">
        <f t="shared" si="256"/>
        <v>2.2847832223018592E-2</v>
      </c>
      <c r="EU41" s="571"/>
      <c r="EV41" s="571"/>
      <c r="EW41" s="571"/>
      <c r="EX41" s="571"/>
      <c r="EY41" s="371">
        <f>FW33</f>
        <v>17241061.201699998</v>
      </c>
      <c r="EZ41" s="571"/>
      <c r="FA41" s="571"/>
      <c r="FB41" s="571"/>
      <c r="FC41" s="571"/>
      <c r="FD41" s="633">
        <f t="shared" si="257"/>
        <v>2.129386689461402E-2</v>
      </c>
      <c r="FE41" s="571"/>
      <c r="FF41" s="571"/>
      <c r="FG41" s="571"/>
      <c r="FH41" s="571"/>
      <c r="FI41" s="633">
        <f t="shared" si="258"/>
        <v>1.8850444616041927E-2</v>
      </c>
      <c r="FJ41" s="571"/>
      <c r="FK41" s="571"/>
      <c r="FL41" s="571"/>
      <c r="FM41" s="571"/>
      <c r="FN41" s="633">
        <f t="shared" si="259"/>
        <v>2.1879823730035504E-2</v>
      </c>
      <c r="FO41" s="571"/>
      <c r="FP41" s="571"/>
      <c r="FQ41" s="571"/>
      <c r="FR41" s="571"/>
      <c r="FS41" s="633">
        <f t="shared" si="260"/>
        <v>1.9812571374559787E-2</v>
      </c>
      <c r="FT41" s="571"/>
      <c r="FU41" s="571"/>
      <c r="FV41" s="571"/>
      <c r="FW41" s="571"/>
      <c r="FX41" s="571"/>
      <c r="FY41" s="571"/>
      <c r="FZ41" s="571"/>
      <c r="GA41" s="571"/>
      <c r="GB41" s="633">
        <f t="shared" si="261"/>
        <v>1.5817929559273802E-2</v>
      </c>
      <c r="GC41" s="571"/>
      <c r="GD41" s="571"/>
      <c r="GE41" s="571"/>
      <c r="GF41" s="571"/>
      <c r="GG41" s="633">
        <f t="shared" si="262"/>
        <v>1.6545175380546912E-2</v>
      </c>
      <c r="GH41" s="571"/>
      <c r="GI41" s="571"/>
      <c r="GJ41" s="571"/>
      <c r="GK41" s="571"/>
      <c r="GL41" s="633">
        <f t="shared" si="263"/>
        <v>1.8868873515581589E-2</v>
      </c>
      <c r="GM41" s="571"/>
      <c r="GN41" s="571"/>
      <c r="GO41" s="571"/>
      <c r="GP41" s="571"/>
      <c r="GQ41" s="633">
        <f t="shared" si="264"/>
        <v>2.1316050133760211E-2</v>
      </c>
      <c r="GR41" s="571"/>
      <c r="GS41" s="571"/>
      <c r="GT41" s="571"/>
      <c r="GV41" s="571"/>
      <c r="GW41" s="571"/>
      <c r="GX41" s="571"/>
      <c r="GY41" s="571"/>
      <c r="GZ41" s="633">
        <f t="shared" si="265"/>
        <v>1.6944730924514841E-2</v>
      </c>
      <c r="HA41" s="571"/>
      <c r="HB41" s="571"/>
      <c r="HC41" s="571"/>
      <c r="HD41" s="571"/>
      <c r="HE41" s="633">
        <f t="shared" si="266"/>
        <v>1.9754795443056E-2</v>
      </c>
      <c r="HF41" s="571"/>
      <c r="HG41" s="571"/>
      <c r="HH41" s="571"/>
      <c r="HI41" s="571"/>
      <c r="HJ41" s="633">
        <f t="shared" si="267"/>
        <v>1.7015670588911947E-2</v>
      </c>
      <c r="HK41" s="571"/>
      <c r="HL41" s="571"/>
      <c r="HM41" s="571"/>
      <c r="HN41" s="571"/>
      <c r="HO41" s="633">
        <f t="shared" si="268"/>
        <v>1.8363295167124476E-2</v>
      </c>
      <c r="HP41" s="571"/>
      <c r="HQ41" s="571"/>
      <c r="HR41" s="571"/>
      <c r="HS41" s="571"/>
      <c r="HT41" s="633">
        <f t="shared" si="269"/>
        <v>1.6270156668788519E-2</v>
      </c>
      <c r="HU41" s="571"/>
      <c r="HV41" s="571"/>
      <c r="HW41" s="571"/>
      <c r="HY41" s="571"/>
      <c r="HZ41" s="571"/>
      <c r="IA41" s="571"/>
      <c r="IB41" s="571"/>
      <c r="IC41" s="633">
        <f t="shared" si="270"/>
        <v>1.6268604769967703E-2</v>
      </c>
      <c r="ID41" s="571"/>
      <c r="IE41" s="571"/>
      <c r="IF41" s="571"/>
      <c r="IG41" s="571"/>
      <c r="IH41" s="633">
        <f t="shared" si="271"/>
        <v>1.7591438302381385E-2</v>
      </c>
      <c r="II41" s="571"/>
      <c r="IJ41" s="571"/>
      <c r="IK41" s="571"/>
      <c r="IL41" s="571"/>
      <c r="IM41" s="633">
        <f t="shared" si="272"/>
        <v>1.9029939818380859E-2</v>
      </c>
      <c r="IN41" s="571"/>
      <c r="IO41" s="571"/>
      <c r="IP41" s="571"/>
      <c r="IQ41" s="571"/>
      <c r="IR41" s="633">
        <f t="shared" si="273"/>
        <v>1.9136390128902579E-2</v>
      </c>
      <c r="IS41" s="571"/>
      <c r="IT41" s="571"/>
      <c r="IU41" s="571"/>
      <c r="IW41" s="571"/>
      <c r="IX41" s="571"/>
      <c r="IY41" s="571"/>
      <c r="IZ41" s="571"/>
      <c r="JA41" s="633">
        <f t="shared" si="274"/>
        <v>2.1285822184036678E-2</v>
      </c>
      <c r="JB41" s="571"/>
      <c r="JC41" s="571"/>
      <c r="JD41" s="571"/>
      <c r="JE41" s="571"/>
      <c r="JF41" s="633">
        <f>JF9/$JF$33</f>
        <v>2.0148582298631937E-2</v>
      </c>
      <c r="JG41" s="571"/>
      <c r="JH41" s="571"/>
      <c r="JI41" s="571"/>
      <c r="JJ41" s="571"/>
      <c r="JK41" s="633">
        <f t="shared" si="230"/>
        <v>1.8104824873734607E-2</v>
      </c>
      <c r="JL41" s="571"/>
      <c r="JM41" s="571"/>
      <c r="JN41" s="571"/>
      <c r="JO41" s="571"/>
      <c r="JP41" s="633">
        <f t="shared" si="231"/>
        <v>1.955185150400067E-2</v>
      </c>
      <c r="JQ41" s="571"/>
      <c r="JR41" s="571"/>
      <c r="JS41" s="571"/>
      <c r="JT41" s="371"/>
      <c r="JU41" s="571"/>
      <c r="JV41" s="571"/>
      <c r="JW41" s="571"/>
      <c r="JX41" s="571"/>
      <c r="JY41" s="633">
        <f t="shared" si="275"/>
        <v>1.5513516190745154E-2</v>
      </c>
      <c r="JZ41" s="571"/>
      <c r="KA41" s="571"/>
      <c r="KB41" s="571"/>
      <c r="KC41" s="571"/>
      <c r="KD41" s="633">
        <f t="shared" si="276"/>
        <v>1.6997652214816888E-2</v>
      </c>
      <c r="KE41" s="571"/>
      <c r="KF41" s="571"/>
      <c r="KG41" s="571"/>
      <c r="KH41" s="571"/>
      <c r="KI41" s="633">
        <f t="shared" si="277"/>
        <v>2.2321058478555079E-2</v>
      </c>
      <c r="KJ41" s="571"/>
      <c r="KK41" s="571"/>
      <c r="KL41" s="571"/>
      <c r="KM41" s="571"/>
      <c r="KN41" s="633">
        <f t="shared" si="278"/>
        <v>2.5534653741384146E-2</v>
      </c>
      <c r="KO41" s="571"/>
      <c r="KP41" s="571"/>
      <c r="KQ41" s="571"/>
      <c r="KR41" s="571"/>
      <c r="KS41" s="633">
        <f t="shared" si="279"/>
        <v>2.1169110126940976E-2</v>
      </c>
      <c r="KT41" s="571"/>
      <c r="KU41" s="571"/>
      <c r="KV41" s="571"/>
      <c r="KW41" s="571"/>
      <c r="KX41" s="571"/>
      <c r="KY41" s="571"/>
      <c r="KZ41" s="571"/>
      <c r="LA41" s="571"/>
      <c r="LB41" s="571">
        <f>LC36</f>
        <v>0</v>
      </c>
      <c r="LC41" s="571" t="s">
        <v>353</v>
      </c>
      <c r="LD41" s="571"/>
      <c r="LE41" s="571"/>
      <c r="LF41" s="571"/>
      <c r="LG41" s="571"/>
      <c r="LH41" s="571"/>
    </row>
    <row r="42" spans="1:322" ht="30.75" hidden="1">
      <c r="A42" s="571"/>
      <c r="B42" s="535" t="s">
        <v>345</v>
      </c>
      <c r="C42" s="571"/>
      <c r="D42" s="633">
        <f t="shared" si="232"/>
        <v>2.64203931122774E-2</v>
      </c>
      <c r="E42" s="571"/>
      <c r="F42" s="571"/>
      <c r="G42" s="571"/>
      <c r="H42" s="571"/>
      <c r="I42" s="633">
        <f t="shared" si="233"/>
        <v>2.412477086125819E-2</v>
      </c>
      <c r="J42" s="571"/>
      <c r="K42" s="571"/>
      <c r="L42" s="571"/>
      <c r="M42" s="571"/>
      <c r="N42" s="633">
        <f t="shared" si="234"/>
        <v>2.3564416569552053E-2</v>
      </c>
      <c r="O42" s="571"/>
      <c r="P42" s="571"/>
      <c r="Q42" s="571"/>
      <c r="R42" s="571"/>
      <c r="S42" s="633">
        <f t="shared" si="235"/>
        <v>2.4260382397490676E-2</v>
      </c>
      <c r="T42" s="571"/>
      <c r="U42" s="571"/>
      <c r="V42" s="571"/>
      <c r="W42" s="571"/>
      <c r="X42" s="571"/>
      <c r="Y42" s="571"/>
      <c r="Z42" s="571"/>
      <c r="AA42" s="571"/>
      <c r="AB42" s="633">
        <f t="shared" si="236"/>
        <v>2.3700233431287531E-2</v>
      </c>
      <c r="AC42" s="571"/>
      <c r="AD42" s="571"/>
      <c r="AE42" s="571"/>
      <c r="AF42" s="571"/>
      <c r="AG42" s="633">
        <f t="shared" si="237"/>
        <v>2.5350787031693325E-2</v>
      </c>
      <c r="AH42" s="571"/>
      <c r="AI42" s="571"/>
      <c r="AJ42" s="571"/>
      <c r="AK42" s="571"/>
      <c r="AL42" s="633">
        <f t="shared" si="238"/>
        <v>2.3215124371913677E-2</v>
      </c>
      <c r="AM42" s="571"/>
      <c r="AN42" s="571"/>
      <c r="AO42" s="571"/>
      <c r="AP42" s="571"/>
      <c r="AQ42" s="633">
        <f t="shared" si="239"/>
        <v>2.6736263170664826E-2</v>
      </c>
      <c r="AR42" s="571"/>
      <c r="AS42" s="571"/>
      <c r="AT42" s="571"/>
      <c r="AU42" s="571"/>
      <c r="AV42" s="571"/>
      <c r="AW42" s="571"/>
      <c r="AX42" s="571"/>
      <c r="AY42" s="571"/>
      <c r="AZ42" s="633">
        <f t="shared" si="240"/>
        <v>2.3647723051197129E-2</v>
      </c>
      <c r="BA42" s="571"/>
      <c r="BB42" s="571"/>
      <c r="BC42" s="571"/>
      <c r="BD42" s="571"/>
      <c r="BE42" s="633">
        <f t="shared" si="241"/>
        <v>2.527449940248255E-2</v>
      </c>
      <c r="BF42" s="571"/>
      <c r="BG42" s="571"/>
      <c r="BH42" s="571"/>
      <c r="BI42" s="571"/>
      <c r="BJ42" s="633">
        <f t="shared" si="242"/>
        <v>3.1999892566998568E-2</v>
      </c>
      <c r="BK42" s="571"/>
      <c r="BL42" s="571"/>
      <c r="BM42" s="571"/>
      <c r="BN42" s="571"/>
      <c r="BO42" s="633">
        <f t="shared" si="243"/>
        <v>2.4201434719131616E-2</v>
      </c>
      <c r="BP42" s="408"/>
      <c r="BQ42" s="571"/>
      <c r="BR42" s="571"/>
      <c r="BS42" s="571"/>
      <c r="BT42" s="633">
        <f>BT10/$BT$33</f>
        <v>2.4421937995890534E-2</v>
      </c>
      <c r="BU42" s="571"/>
      <c r="BV42" s="571"/>
      <c r="BW42" s="571"/>
      <c r="BX42" s="571"/>
      <c r="BY42" s="571"/>
      <c r="BZ42" s="417"/>
      <c r="CA42" s="424"/>
      <c r="CB42" s="424"/>
      <c r="CC42" s="642">
        <f t="shared" si="244"/>
        <v>2.8477257049689932E-2</v>
      </c>
      <c r="CD42" s="430"/>
      <c r="CE42" s="108"/>
      <c r="CF42" s="417"/>
      <c r="CG42" s="432"/>
      <c r="CH42" s="339">
        <f t="shared" si="245"/>
        <v>3.2332031049554802E-2</v>
      </c>
      <c r="CI42" s="401"/>
      <c r="CJ42" s="571"/>
      <c r="CK42" s="571"/>
      <c r="CL42" s="571"/>
      <c r="CM42" s="633">
        <f t="shared" si="246"/>
        <v>2.9050188437834197E-2</v>
      </c>
      <c r="CN42" s="571"/>
      <c r="CO42" s="571"/>
      <c r="CP42" s="571"/>
      <c r="CQ42" s="571"/>
      <c r="CR42" s="633">
        <f t="shared" si="247"/>
        <v>3.0693414289334059E-2</v>
      </c>
      <c r="CS42" s="571"/>
      <c r="CT42" s="571"/>
      <c r="CU42" s="571"/>
      <c r="CV42" s="571"/>
      <c r="CW42" s="571"/>
      <c r="CX42" s="571"/>
      <c r="CY42" s="571"/>
      <c r="CZ42" s="571"/>
      <c r="DA42" s="571"/>
      <c r="DB42" s="642">
        <f t="shared" si="248"/>
        <v>2.6331811102642686E-2</v>
      </c>
      <c r="DC42" s="422"/>
      <c r="DD42" s="108"/>
      <c r="DE42" s="401"/>
      <c r="DF42" s="571"/>
      <c r="DG42" s="642">
        <f t="shared" si="249"/>
        <v>2.4740328151044946E-2</v>
      </c>
      <c r="DH42" s="422"/>
      <c r="DI42" s="400"/>
      <c r="DJ42" s="400"/>
      <c r="DK42" s="571"/>
      <c r="DL42" s="633">
        <f t="shared" si="250"/>
        <v>2.686377708309811E-2</v>
      </c>
      <c r="DM42" s="571"/>
      <c r="DN42" s="571"/>
      <c r="DO42" s="571"/>
      <c r="DP42" s="571"/>
      <c r="DQ42" s="633">
        <f t="shared" si="251"/>
        <v>2.7546501188404075E-2</v>
      </c>
      <c r="DR42" s="571"/>
      <c r="DS42" s="571"/>
      <c r="DT42" s="571"/>
      <c r="DU42" s="571"/>
      <c r="DV42" s="571"/>
      <c r="DW42" s="571"/>
      <c r="DX42" s="571"/>
      <c r="DY42" s="571"/>
      <c r="DZ42" s="633">
        <f t="shared" si="252"/>
        <v>2.5755807098381264E-2</v>
      </c>
      <c r="EA42" s="571"/>
      <c r="EB42" s="571"/>
      <c r="EC42" s="571"/>
      <c r="ED42" s="571"/>
      <c r="EE42" s="633">
        <f t="shared" si="253"/>
        <v>2.6824059734691121E-2</v>
      </c>
      <c r="EF42" s="571"/>
      <c r="EG42" s="571"/>
      <c r="EH42" s="571"/>
      <c r="EI42" s="571"/>
      <c r="EJ42" s="633">
        <f t="shared" si="254"/>
        <v>2.3040433663177179E-2</v>
      </c>
      <c r="EK42" s="571"/>
      <c r="EL42" s="571"/>
      <c r="EM42" s="400"/>
      <c r="EN42" s="571"/>
      <c r="EO42" s="633">
        <f t="shared" si="255"/>
        <v>2.4257325409603361E-2</v>
      </c>
      <c r="EP42" s="571"/>
      <c r="EQ42" s="571"/>
      <c r="ER42" s="571"/>
      <c r="ES42" s="571"/>
      <c r="ET42" s="633">
        <f t="shared" si="256"/>
        <v>2.1701068890369678E-2</v>
      </c>
      <c r="EU42" s="571"/>
      <c r="EV42" s="571"/>
      <c r="EW42" s="571"/>
      <c r="EX42" s="571"/>
      <c r="EY42" s="571"/>
      <c r="EZ42" s="571"/>
      <c r="FA42" s="571"/>
      <c r="FB42" s="571"/>
      <c r="FC42" s="571"/>
      <c r="FD42" s="633">
        <f t="shared" si="257"/>
        <v>2.4354191622088482E-2</v>
      </c>
      <c r="FE42" s="571"/>
      <c r="FF42" s="571"/>
      <c r="FG42" s="571"/>
      <c r="FH42" s="571"/>
      <c r="FI42" s="633">
        <f t="shared" si="258"/>
        <v>2.081250220775565E-2</v>
      </c>
      <c r="FJ42" s="571"/>
      <c r="FK42" s="571"/>
      <c r="FL42" s="571"/>
      <c r="FM42" s="571"/>
      <c r="FN42" s="633">
        <f t="shared" si="259"/>
        <v>2.07109791600379E-2</v>
      </c>
      <c r="FO42" s="571"/>
      <c r="FP42" s="571"/>
      <c r="FQ42" s="571"/>
      <c r="FR42" s="571"/>
      <c r="FS42" s="633">
        <f t="shared" si="260"/>
        <v>2.382703262453981E-2</v>
      </c>
      <c r="FT42" s="571"/>
      <c r="FU42" s="571"/>
      <c r="FV42" s="571"/>
      <c r="FW42" s="571"/>
      <c r="FX42" s="571"/>
      <c r="FY42" s="571"/>
      <c r="FZ42" s="571"/>
      <c r="GA42" s="571"/>
      <c r="GB42" s="633">
        <f t="shared" si="261"/>
        <v>2.299217993891476E-2</v>
      </c>
      <c r="GC42" s="571"/>
      <c r="GD42" s="571"/>
      <c r="GE42" s="571"/>
      <c r="GF42" s="571"/>
      <c r="GG42" s="633">
        <f t="shared" si="262"/>
        <v>2.3286104706447857E-2</v>
      </c>
      <c r="GH42" s="571"/>
      <c r="GI42" s="571"/>
      <c r="GJ42" s="571"/>
      <c r="GK42" s="571"/>
      <c r="GL42" s="633">
        <f t="shared" si="263"/>
        <v>2.2158318659410203E-2</v>
      </c>
      <c r="GM42" s="571"/>
      <c r="GN42" s="571"/>
      <c r="GO42" s="571"/>
      <c r="GP42" s="571"/>
      <c r="GQ42" s="633">
        <f t="shared" si="264"/>
        <v>2.6893191434393608E-2</v>
      </c>
      <c r="GR42" s="571"/>
      <c r="GS42" s="571"/>
      <c r="GT42" s="571"/>
      <c r="GV42" s="571"/>
      <c r="GW42" s="571"/>
      <c r="GX42" s="571"/>
      <c r="GY42" s="571"/>
      <c r="GZ42" s="633">
        <f t="shared" si="265"/>
        <v>2.673532524719615E-2</v>
      </c>
      <c r="HA42" s="571"/>
      <c r="HB42" s="571"/>
      <c r="HC42" s="571"/>
      <c r="HD42" s="571"/>
      <c r="HE42" s="633">
        <f t="shared" si="266"/>
        <v>2.7441670320637736E-2</v>
      </c>
      <c r="HF42" s="571"/>
      <c r="HG42" s="571"/>
      <c r="HH42" s="571"/>
      <c r="HI42" s="571"/>
      <c r="HJ42" s="633">
        <f t="shared" si="267"/>
        <v>2.4932791612084899E-2</v>
      </c>
      <c r="HK42" s="571"/>
      <c r="HL42" s="571"/>
      <c r="HM42" s="571"/>
      <c r="HN42" s="571"/>
      <c r="HO42" s="633">
        <f t="shared" si="268"/>
        <v>2.3876997833319733E-2</v>
      </c>
      <c r="HP42" s="571"/>
      <c r="HQ42" s="571"/>
      <c r="HR42" s="571"/>
      <c r="HS42" s="571"/>
      <c r="HT42" s="633">
        <f t="shared" si="269"/>
        <v>2.2525557252754666E-2</v>
      </c>
      <c r="HU42" s="571"/>
      <c r="HV42" s="571"/>
      <c r="HW42" s="571"/>
      <c r="HY42" s="571"/>
      <c r="HZ42" s="571"/>
      <c r="IA42" s="571"/>
      <c r="IB42" s="571"/>
      <c r="IC42" s="633">
        <f t="shared" si="270"/>
        <v>2.5135733342512439E-2</v>
      </c>
      <c r="ID42" s="571"/>
      <c r="IE42" s="571"/>
      <c r="IF42" s="571"/>
      <c r="IG42" s="571"/>
      <c r="IH42" s="633">
        <f t="shared" si="271"/>
        <v>2.4936413705527353E-2</v>
      </c>
      <c r="II42" s="571"/>
      <c r="IJ42" s="571"/>
      <c r="IK42" s="571"/>
      <c r="IL42" s="571"/>
      <c r="IM42" s="633">
        <f t="shared" si="272"/>
        <v>2.5183332226520062E-2</v>
      </c>
      <c r="IN42" s="571"/>
      <c r="IO42" s="571"/>
      <c r="IP42" s="571"/>
      <c r="IQ42" s="571"/>
      <c r="IR42" s="633">
        <f t="shared" si="273"/>
        <v>3.0410726477382417E-2</v>
      </c>
      <c r="IS42" s="571"/>
      <c r="IT42" s="571"/>
      <c r="IU42" s="571"/>
      <c r="IW42" s="571"/>
      <c r="IX42" s="571"/>
      <c r="IY42" s="571"/>
      <c r="IZ42" s="571"/>
      <c r="JA42" s="633">
        <f t="shared" si="274"/>
        <v>2.5368165081541747E-2</v>
      </c>
      <c r="JB42" s="571"/>
      <c r="JC42" s="571"/>
      <c r="JD42" s="571"/>
      <c r="JE42" s="571"/>
      <c r="JF42" s="633">
        <f>JF10/$JF$33</f>
        <v>2.356283191592148E-2</v>
      </c>
      <c r="JG42" s="571"/>
      <c r="JH42" s="571"/>
      <c r="JI42" s="571"/>
      <c r="JJ42" s="571"/>
      <c r="JK42" s="633">
        <f t="shared" si="230"/>
        <v>2.6444353677384104E-2</v>
      </c>
      <c r="JL42" s="571"/>
      <c r="JM42" s="571"/>
      <c r="JN42" s="571"/>
      <c r="JO42" s="571"/>
      <c r="JP42" s="633">
        <f t="shared" si="231"/>
        <v>2.4712796870325775E-2</v>
      </c>
      <c r="JQ42" s="571"/>
      <c r="JR42" s="571"/>
      <c r="JS42" s="571"/>
      <c r="JT42" s="371"/>
      <c r="JU42" s="571"/>
      <c r="JV42" s="571"/>
      <c r="JW42" s="571"/>
      <c r="JX42" s="571"/>
      <c r="JY42" s="633">
        <f t="shared" si="275"/>
        <v>2.7079091564227761E-2</v>
      </c>
      <c r="JZ42" s="571"/>
      <c r="KA42" s="571"/>
      <c r="KB42" s="571"/>
      <c r="KC42" s="571"/>
      <c r="KD42" s="633">
        <f t="shared" si="276"/>
        <v>2.3090554888367483E-2</v>
      </c>
      <c r="KE42" s="571"/>
      <c r="KF42" s="571"/>
      <c r="KG42" s="571"/>
      <c r="KH42" s="571"/>
      <c r="KI42" s="633">
        <f t="shared" si="277"/>
        <v>2.1474058046713745E-2</v>
      </c>
      <c r="KJ42" s="571"/>
      <c r="KK42" s="571"/>
      <c r="KL42" s="571"/>
      <c r="KM42" s="571"/>
      <c r="KN42" s="633">
        <f t="shared" si="278"/>
        <v>2.5923718775296388E-2</v>
      </c>
      <c r="KO42" s="571"/>
      <c r="KP42" s="571"/>
      <c r="KQ42" s="571"/>
      <c r="KR42" s="571"/>
      <c r="KS42" s="633">
        <f t="shared" si="279"/>
        <v>2.2169771312339492E-2</v>
      </c>
      <c r="KT42" s="571"/>
      <c r="KU42" s="571"/>
      <c r="KV42" s="571"/>
      <c r="KW42" s="571"/>
      <c r="KX42" s="571"/>
      <c r="KY42" s="571"/>
      <c r="KZ42" s="571"/>
      <c r="LA42" s="571"/>
      <c r="LB42" s="631">
        <f>1-((LB47+LB48+LB49+LB51)/LB40)</f>
        <v>0.35699999999999998</v>
      </c>
      <c r="LC42" s="571" t="s">
        <v>354</v>
      </c>
      <c r="LD42" s="571"/>
      <c r="LE42" s="571"/>
      <c r="LF42" s="571"/>
      <c r="LG42" s="571"/>
      <c r="LH42" s="571"/>
    </row>
    <row r="43" spans="1:322" ht="30.75" hidden="1">
      <c r="A43" s="571"/>
      <c r="B43" s="535" t="s">
        <v>346</v>
      </c>
      <c r="C43" s="571"/>
      <c r="D43" s="633">
        <f t="shared" si="232"/>
        <v>2.2382334335036703E-2</v>
      </c>
      <c r="E43" s="571"/>
      <c r="F43" s="571"/>
      <c r="G43" s="571"/>
      <c r="H43" s="571"/>
      <c r="I43" s="633">
        <f t="shared" si="233"/>
        <v>2.4791056940873839E-2</v>
      </c>
      <c r="J43" s="571"/>
      <c r="K43" s="571"/>
      <c r="L43" s="571"/>
      <c r="M43" s="571"/>
      <c r="N43" s="633">
        <f t="shared" si="234"/>
        <v>2.4815996192722515E-2</v>
      </c>
      <c r="O43" s="571"/>
      <c r="P43" s="571"/>
      <c r="Q43" s="571"/>
      <c r="R43" s="571"/>
      <c r="S43" s="633">
        <f t="shared" si="235"/>
        <v>2.5393596522173167E-2</v>
      </c>
      <c r="T43" s="571"/>
      <c r="U43" s="571"/>
      <c r="V43" s="571"/>
      <c r="W43" s="571"/>
      <c r="X43" s="571"/>
      <c r="Y43" s="571"/>
      <c r="Z43" s="571"/>
      <c r="AA43" s="571"/>
      <c r="AB43" s="633">
        <f t="shared" si="236"/>
        <v>2.2080108265561105E-2</v>
      </c>
      <c r="AC43" s="571"/>
      <c r="AD43" s="571"/>
      <c r="AE43" s="571"/>
      <c r="AF43" s="571"/>
      <c r="AG43" s="633">
        <f t="shared" si="237"/>
        <v>2.3248406249359702E-2</v>
      </c>
      <c r="AH43" s="571"/>
      <c r="AI43" s="571"/>
      <c r="AJ43" s="571"/>
      <c r="AK43" s="571"/>
      <c r="AL43" s="633">
        <f t="shared" si="238"/>
        <v>2.2458358469582686E-2</v>
      </c>
      <c r="AM43" s="571"/>
      <c r="AN43" s="571"/>
      <c r="AO43" s="571"/>
      <c r="AP43" s="571"/>
      <c r="AQ43" s="633">
        <f t="shared" si="239"/>
        <v>2.5406644588451502E-2</v>
      </c>
      <c r="AR43" s="571"/>
      <c r="AS43" s="571"/>
      <c r="AT43" s="571"/>
      <c r="AU43" s="571"/>
      <c r="AV43" s="571"/>
      <c r="AW43" s="571"/>
      <c r="AX43" s="571"/>
      <c r="AY43" s="571"/>
      <c r="AZ43" s="633">
        <f t="shared" si="240"/>
        <v>2.8976090271152964E-2</v>
      </c>
      <c r="BA43" s="571"/>
      <c r="BB43" s="571"/>
      <c r="BC43" s="571"/>
      <c r="BD43" s="571"/>
      <c r="BE43" s="633">
        <f t="shared" si="241"/>
        <v>2.8901222882336805E-2</v>
      </c>
      <c r="BF43" s="571"/>
      <c r="BG43" s="571"/>
      <c r="BH43" s="571"/>
      <c r="BI43" s="571"/>
      <c r="BJ43" s="633">
        <f t="shared" si="242"/>
        <v>2.6660749248814362E-2</v>
      </c>
      <c r="BK43" s="571"/>
      <c r="BL43" s="571"/>
      <c r="BM43" s="571"/>
      <c r="BN43" s="571"/>
      <c r="BO43" s="633">
        <f t="shared" si="243"/>
        <v>2.4956994775979222E-2</v>
      </c>
      <c r="BP43" s="408"/>
      <c r="BQ43" s="571"/>
      <c r="BR43" s="571"/>
      <c r="BS43" s="571"/>
      <c r="BT43" s="633">
        <f>BT11/$BT$33</f>
        <v>2.5058014546921345E-2</v>
      </c>
      <c r="BU43" s="571"/>
      <c r="BV43" s="571"/>
      <c r="BW43" s="571"/>
      <c r="BX43" s="571"/>
      <c r="BY43" s="571"/>
      <c r="BZ43" s="417"/>
      <c r="CA43" s="424"/>
      <c r="CB43" s="424"/>
      <c r="CC43" s="642">
        <f t="shared" si="244"/>
        <v>2.6022778264501271E-2</v>
      </c>
      <c r="CD43" s="430"/>
      <c r="CE43" s="108"/>
      <c r="CF43" s="417"/>
      <c r="CG43" s="432"/>
      <c r="CH43" s="339">
        <f t="shared" si="245"/>
        <v>2.7907507384500877E-2</v>
      </c>
      <c r="CI43" s="401"/>
      <c r="CJ43" s="571"/>
      <c r="CK43" s="571"/>
      <c r="CL43" s="571"/>
      <c r="CM43" s="633">
        <f t="shared" si="246"/>
        <v>2.894758486277384E-2</v>
      </c>
      <c r="CN43" s="571"/>
      <c r="CO43" s="571"/>
      <c r="CP43" s="571"/>
      <c r="CQ43" s="571"/>
      <c r="CR43" s="633">
        <f t="shared" si="247"/>
        <v>3.1285377949123776E-2</v>
      </c>
      <c r="CS43" s="571"/>
      <c r="CT43" s="571"/>
      <c r="CU43" s="571"/>
      <c r="CV43" s="571"/>
      <c r="CW43" s="571"/>
      <c r="CX43" s="571"/>
      <c r="CY43" s="571"/>
      <c r="CZ43" s="571"/>
      <c r="DA43" s="571"/>
      <c r="DB43" s="642">
        <f t="shared" si="248"/>
        <v>2.777903600230203E-2</v>
      </c>
      <c r="DC43" s="422"/>
      <c r="DD43" s="108"/>
      <c r="DE43" s="401"/>
      <c r="DF43" s="571"/>
      <c r="DG43" s="642">
        <f t="shared" si="249"/>
        <v>2.6501909898891608E-2</v>
      </c>
      <c r="DH43" s="400"/>
      <c r="DI43" s="571"/>
      <c r="DJ43" s="400"/>
      <c r="DK43" s="571"/>
      <c r="DL43" s="633">
        <f t="shared" si="250"/>
        <v>2.6789734655969871E-2</v>
      </c>
      <c r="DM43" s="571"/>
      <c r="DN43" s="571"/>
      <c r="DO43" s="571"/>
      <c r="DP43" s="571"/>
      <c r="DQ43" s="633">
        <f t="shared" si="251"/>
        <v>2.7718803610863756E-2</v>
      </c>
      <c r="DR43" s="571"/>
      <c r="DS43" s="571"/>
      <c r="DT43" s="571"/>
      <c r="DU43" s="571"/>
      <c r="DV43" s="571"/>
      <c r="DW43" s="571"/>
      <c r="DX43" s="571"/>
      <c r="DY43" s="571"/>
      <c r="DZ43" s="633">
        <f t="shared" si="252"/>
        <v>2.7186793663361478E-2</v>
      </c>
      <c r="EA43" s="571"/>
      <c r="EB43" s="571"/>
      <c r="EC43" s="571"/>
      <c r="ED43" s="571"/>
      <c r="EE43" s="633">
        <f t="shared" si="253"/>
        <v>2.4736506880540174E-2</v>
      </c>
      <c r="EF43" s="571"/>
      <c r="EG43" s="571"/>
      <c r="EH43" s="571"/>
      <c r="EI43" s="571"/>
      <c r="EJ43" s="633">
        <f t="shared" si="254"/>
        <v>2.5709883252417843E-2</v>
      </c>
      <c r="EK43" s="571"/>
      <c r="EL43" s="571"/>
      <c r="EM43" s="400"/>
      <c r="EN43" s="571"/>
      <c r="EO43" s="633">
        <f t="shared" si="255"/>
        <v>2.4975793675651826E-2</v>
      </c>
      <c r="EP43" s="571"/>
      <c r="EQ43" s="571"/>
      <c r="ER43" s="571"/>
      <c r="ES43" s="571"/>
      <c r="ET43" s="633">
        <f t="shared" si="256"/>
        <v>2.4996386857798512E-2</v>
      </c>
      <c r="EU43" s="571"/>
      <c r="EV43" s="571"/>
      <c r="EW43" s="571"/>
      <c r="EX43" s="571"/>
      <c r="EY43" s="571"/>
      <c r="EZ43" s="571"/>
      <c r="FA43" s="571"/>
      <c r="FB43" s="571"/>
      <c r="FC43" s="571"/>
      <c r="FD43" s="633">
        <f t="shared" si="257"/>
        <v>3.0652635018301549E-2</v>
      </c>
      <c r="FE43" s="571"/>
      <c r="FF43" s="571"/>
      <c r="FG43" s="571"/>
      <c r="FH43" s="571"/>
      <c r="FI43" s="633">
        <f t="shared" si="258"/>
        <v>2.5801263066767728E-2</v>
      </c>
      <c r="FJ43" s="571"/>
      <c r="FK43" s="571"/>
      <c r="FL43" s="571"/>
      <c r="FM43" s="571"/>
      <c r="FN43" s="633">
        <f t="shared" si="259"/>
        <v>2.4482056152785953E-2</v>
      </c>
      <c r="FO43" s="571"/>
      <c r="FP43" s="571"/>
      <c r="FQ43" s="571"/>
      <c r="FR43" s="571"/>
      <c r="FS43" s="633">
        <f t="shared" si="260"/>
        <v>2.4699635737011484E-2</v>
      </c>
      <c r="FT43" s="571"/>
      <c r="FU43" s="571"/>
      <c r="FV43" s="571"/>
      <c r="FW43" s="571"/>
      <c r="FX43" s="571"/>
      <c r="FY43" s="571"/>
      <c r="FZ43" s="571"/>
      <c r="GA43" s="571"/>
      <c r="GB43" s="633">
        <f t="shared" si="261"/>
        <v>2.4694371353758193E-2</v>
      </c>
      <c r="GC43" s="571"/>
      <c r="GD43" s="571"/>
      <c r="GE43" s="571"/>
      <c r="GF43" s="571"/>
      <c r="GG43" s="633">
        <f t="shared" si="262"/>
        <v>2.2462109252813219E-2</v>
      </c>
      <c r="GH43" s="571"/>
      <c r="GI43" s="571"/>
      <c r="GJ43" s="571"/>
      <c r="GK43" s="571"/>
      <c r="GL43" s="633">
        <f t="shared" si="263"/>
        <v>2.4535062360593031E-2</v>
      </c>
      <c r="GM43" s="571"/>
      <c r="GN43" s="571"/>
      <c r="GO43" s="571"/>
      <c r="GP43" s="571"/>
      <c r="GQ43" s="633">
        <f t="shared" si="264"/>
        <v>2.669249678376039E-2</v>
      </c>
      <c r="GR43" s="571"/>
      <c r="GS43" s="571"/>
      <c r="GT43" s="571"/>
      <c r="GU43" s="571"/>
      <c r="GV43" s="571"/>
      <c r="GW43" s="571"/>
      <c r="GX43" s="571"/>
      <c r="GY43" s="571"/>
      <c r="GZ43" s="633">
        <f t="shared" si="265"/>
        <v>2.4921407669235781E-2</v>
      </c>
      <c r="HA43" s="571"/>
      <c r="HB43" s="571"/>
      <c r="HC43" s="571"/>
      <c r="HD43" s="571"/>
      <c r="HE43" s="633">
        <f t="shared" si="266"/>
        <v>2.9114608462275541E-2</v>
      </c>
      <c r="HF43" s="571"/>
      <c r="HG43" s="571"/>
      <c r="HH43" s="571"/>
      <c r="HI43" s="571"/>
      <c r="HJ43" s="633">
        <f t="shared" si="267"/>
        <v>2.2215730067943931E-2</v>
      </c>
      <c r="HK43" s="571"/>
      <c r="HL43" s="571"/>
      <c r="HM43" s="571"/>
      <c r="HN43" s="571"/>
      <c r="HO43" s="633">
        <f t="shared" si="268"/>
        <v>2.6657117559780126E-2</v>
      </c>
      <c r="HP43" s="571"/>
      <c r="HQ43" s="571"/>
      <c r="HR43" s="571"/>
      <c r="HS43" s="571"/>
      <c r="HT43" s="633">
        <f t="shared" si="269"/>
        <v>2.5732594523849905E-2</v>
      </c>
      <c r="HU43" s="571"/>
      <c r="HV43" s="571"/>
      <c r="HW43" s="571"/>
      <c r="HY43" s="571"/>
      <c r="HZ43" s="571"/>
      <c r="IA43" s="571"/>
      <c r="IB43" s="571"/>
      <c r="IC43" s="633">
        <f t="shared" si="270"/>
        <v>2.7673647706889192E-2</v>
      </c>
      <c r="ID43" s="571"/>
      <c r="IE43" s="571"/>
      <c r="IF43" s="571"/>
      <c r="IG43" s="571"/>
      <c r="IH43" s="633">
        <f t="shared" si="271"/>
        <v>2.8458596315228225E-2</v>
      </c>
      <c r="II43" s="571"/>
      <c r="IJ43" s="571"/>
      <c r="IK43" s="571"/>
      <c r="IL43" s="571"/>
      <c r="IM43" s="633">
        <f t="shared" si="272"/>
        <v>2.9542133912156838E-2</v>
      </c>
      <c r="IN43" s="571"/>
      <c r="IO43" s="571"/>
      <c r="IP43" s="571"/>
      <c r="IQ43" s="571"/>
      <c r="IR43" s="633">
        <f t="shared" si="273"/>
        <v>3.0627628034225751E-2</v>
      </c>
      <c r="IS43" s="571"/>
      <c r="IT43" s="571"/>
      <c r="IU43" s="571"/>
      <c r="IW43" s="571"/>
      <c r="IX43" s="571"/>
      <c r="IY43" s="571"/>
      <c r="IZ43" s="571"/>
      <c r="JA43" s="633">
        <f t="shared" si="274"/>
        <v>2.6640091879559003E-2</v>
      </c>
      <c r="JB43" s="571"/>
      <c r="JC43" s="571"/>
      <c r="JD43" s="571"/>
      <c r="JE43" s="571"/>
      <c r="JF43" s="633">
        <f>JF11/$JF$33</f>
        <v>2.39891436358174E-2</v>
      </c>
      <c r="JG43" s="571"/>
      <c r="JH43" s="571"/>
      <c r="JI43" s="571"/>
      <c r="JJ43" s="571"/>
      <c r="JK43" s="633">
        <f t="shared" si="230"/>
        <v>2.4980992942096089E-2</v>
      </c>
      <c r="JL43" s="571"/>
      <c r="JM43" s="571"/>
      <c r="JN43" s="571"/>
      <c r="JO43" s="571"/>
      <c r="JP43" s="633">
        <f t="shared" si="231"/>
        <v>2.8909474543021604E-2</v>
      </c>
      <c r="JQ43" s="571"/>
      <c r="JR43" s="571"/>
      <c r="JS43" s="571"/>
      <c r="JT43" s="371"/>
      <c r="JU43" s="571"/>
      <c r="JV43" s="571"/>
      <c r="JW43" s="571"/>
      <c r="JX43" s="571"/>
      <c r="JY43" s="633">
        <f t="shared" si="275"/>
        <v>3.3864535148189726E-2</v>
      </c>
      <c r="JZ43" s="571"/>
      <c r="KA43" s="571"/>
      <c r="KB43" s="571"/>
      <c r="KC43" s="571"/>
      <c r="KD43" s="633">
        <f t="shared" si="276"/>
        <v>3.0277662450464902E-2</v>
      </c>
      <c r="KE43" s="571"/>
      <c r="KF43" s="571"/>
      <c r="KG43" s="571"/>
      <c r="KH43" s="571"/>
      <c r="KI43" s="633">
        <f t="shared" si="277"/>
        <v>3.2312146821035927E-2</v>
      </c>
      <c r="KJ43" s="571"/>
      <c r="KK43" s="571"/>
      <c r="KL43" s="571"/>
      <c r="KM43" s="571"/>
      <c r="KN43" s="633">
        <f t="shared" si="278"/>
        <v>2.6955337324487023E-2</v>
      </c>
      <c r="KO43" s="571"/>
      <c r="KP43" s="571"/>
      <c r="KQ43" s="571"/>
      <c r="KR43" s="571"/>
      <c r="KS43" s="633">
        <f t="shared" si="279"/>
        <v>2.4065166519429238E-2</v>
      </c>
      <c r="KT43" s="571"/>
      <c r="KU43" s="571"/>
      <c r="KV43" s="571"/>
      <c r="KW43" s="571"/>
      <c r="KX43" s="571"/>
      <c r="KY43" s="571"/>
      <c r="KZ43" s="571"/>
      <c r="LA43" s="571"/>
      <c r="LB43" s="632">
        <f>LB41/LB42</f>
        <v>0</v>
      </c>
      <c r="LC43" s="571" t="s">
        <v>355</v>
      </c>
      <c r="LD43" s="571"/>
      <c r="LE43" s="571"/>
      <c r="LF43" s="571"/>
      <c r="LG43" s="571"/>
      <c r="LH43" s="571"/>
    </row>
    <row r="44" spans="1:322" hidden="1">
      <c r="A44" s="571"/>
      <c r="B44" s="535" t="s">
        <v>347</v>
      </c>
      <c r="C44" s="571"/>
      <c r="D44" s="633">
        <f t="shared" si="232"/>
        <v>3.7953797635932859E-2</v>
      </c>
      <c r="E44" s="571"/>
      <c r="F44" s="571"/>
      <c r="G44" s="571"/>
      <c r="H44" s="571"/>
      <c r="I44" s="633">
        <f t="shared" si="233"/>
        <v>3.2229730384281619E-2</v>
      </c>
      <c r="J44" s="571"/>
      <c r="K44" s="571"/>
      <c r="L44" s="571"/>
      <c r="M44" s="571"/>
      <c r="N44" s="633">
        <f t="shared" si="234"/>
        <v>3.642418976228929E-2</v>
      </c>
      <c r="O44" s="571"/>
      <c r="P44" s="571"/>
      <c r="Q44" s="571"/>
      <c r="R44" s="571"/>
      <c r="S44" s="633">
        <f t="shared" si="235"/>
        <v>3.6059616298309949E-2</v>
      </c>
      <c r="T44" s="571"/>
      <c r="U44" s="571"/>
      <c r="V44" s="571"/>
      <c r="W44" s="571"/>
      <c r="X44" s="571"/>
      <c r="Y44" s="571"/>
      <c r="Z44" s="571"/>
      <c r="AA44" s="571"/>
      <c r="AB44" s="633">
        <f t="shared" si="236"/>
        <v>3.7719359117076849E-2</v>
      </c>
      <c r="AC44" s="571"/>
      <c r="AD44" s="571"/>
      <c r="AE44" s="571"/>
      <c r="AF44" s="571"/>
      <c r="AG44" s="633">
        <f t="shared" si="237"/>
        <v>4.1069141176014339E-2</v>
      </c>
      <c r="AH44" s="571"/>
      <c r="AI44" s="571"/>
      <c r="AJ44" s="571"/>
      <c r="AK44" s="571"/>
      <c r="AL44" s="633">
        <f t="shared" si="238"/>
        <v>3.8558922579318866E-2</v>
      </c>
      <c r="AM44" s="571"/>
      <c r="AN44" s="571"/>
      <c r="AO44" s="571"/>
      <c r="AP44" s="571"/>
      <c r="AQ44" s="633">
        <f t="shared" si="239"/>
        <v>3.9458897771550504E-2</v>
      </c>
      <c r="AR44" s="571"/>
      <c r="AS44" s="571"/>
      <c r="AT44" s="571"/>
      <c r="AU44" s="571"/>
      <c r="AV44" s="571"/>
      <c r="AW44" s="571"/>
      <c r="AX44" s="571"/>
      <c r="AY44" s="571"/>
      <c r="AZ44" s="633">
        <f t="shared" si="240"/>
        <v>3.9702606681684349E-2</v>
      </c>
      <c r="BA44" s="571"/>
      <c r="BB44" s="571"/>
      <c r="BC44" s="571"/>
      <c r="BD44" s="571"/>
      <c r="BE44" s="633">
        <f t="shared" si="241"/>
        <v>3.4779787495689551E-2</v>
      </c>
      <c r="BF44" s="571"/>
      <c r="BG44" s="571"/>
      <c r="BH44" s="571"/>
      <c r="BI44" s="571"/>
      <c r="BJ44" s="633">
        <f t="shared" si="242"/>
        <v>3.7433778817897431E-2</v>
      </c>
      <c r="BK44" s="571"/>
      <c r="BL44" s="571"/>
      <c r="BM44" s="571"/>
      <c r="BN44" s="571"/>
      <c r="BO44" s="633">
        <f t="shared" si="243"/>
        <v>3.6727211813391135E-2</v>
      </c>
      <c r="BP44" s="408"/>
      <c r="BQ44" s="571"/>
      <c r="BR44" s="571"/>
      <c r="BS44" s="571"/>
      <c r="BT44" s="633">
        <f>BT12/$BT$33</f>
        <v>3.4697661899864535E-2</v>
      </c>
      <c r="BU44" s="571"/>
      <c r="BV44" s="571"/>
      <c r="BW44" s="571"/>
      <c r="BX44" s="571"/>
      <c r="BY44" s="571"/>
      <c r="BZ44" s="417"/>
      <c r="CA44" s="424"/>
      <c r="CB44" s="424"/>
      <c r="CC44" s="642">
        <f t="shared" si="244"/>
        <v>3.6362428168930233E-2</v>
      </c>
      <c r="CD44" s="430"/>
      <c r="CE44" s="108"/>
      <c r="CF44" s="417"/>
      <c r="CG44" s="432"/>
      <c r="CH44" s="339">
        <f t="shared" si="245"/>
        <v>3.557092387513399E-2</v>
      </c>
      <c r="CI44" s="401"/>
      <c r="CJ44" s="571"/>
      <c r="CK44" s="571"/>
      <c r="CL44" s="571"/>
      <c r="CM44" s="633">
        <f t="shared" si="246"/>
        <v>3.6652567153185836E-2</v>
      </c>
      <c r="CN44" s="571"/>
      <c r="CO44" s="571"/>
      <c r="CP44" s="571"/>
      <c r="CQ44" s="571"/>
      <c r="CR44" s="633">
        <f t="shared" si="247"/>
        <v>3.9897656586085628E-2</v>
      </c>
      <c r="CS44" s="571"/>
      <c r="CT44" s="571"/>
      <c r="CU44" s="571"/>
      <c r="CV44" s="571"/>
      <c r="CW44" s="571"/>
      <c r="CX44" s="571"/>
      <c r="CY44" s="571"/>
      <c r="CZ44" s="571"/>
      <c r="DA44" s="571"/>
      <c r="DB44" s="642">
        <f t="shared" si="248"/>
        <v>3.8157895851208344E-2</v>
      </c>
      <c r="DC44" s="422"/>
      <c r="DD44" s="108"/>
      <c r="DE44" s="401"/>
      <c r="DF44" s="571"/>
      <c r="DG44" s="642">
        <f t="shared" si="249"/>
        <v>3.7060171444126953E-2</v>
      </c>
      <c r="DH44" s="422"/>
      <c r="DI44" s="400"/>
      <c r="DJ44" s="400"/>
      <c r="DK44" s="571"/>
      <c r="DL44" s="633">
        <f t="shared" si="250"/>
        <v>3.7782066734716402E-2</v>
      </c>
      <c r="DM44" s="571"/>
      <c r="DN44" s="571"/>
      <c r="DO44" s="571"/>
      <c r="DP44" s="571"/>
      <c r="DQ44" s="633">
        <f t="shared" si="251"/>
        <v>4.1471533101319326E-2</v>
      </c>
      <c r="DR44" s="571"/>
      <c r="DS44" s="571"/>
      <c r="DT44" s="571"/>
      <c r="DU44" s="571"/>
      <c r="DV44" s="571"/>
      <c r="DW44" s="571"/>
      <c r="DX44" s="571"/>
      <c r="DY44" s="571"/>
      <c r="DZ44" s="633">
        <f t="shared" si="252"/>
        <v>4.3694610956416129E-2</v>
      </c>
      <c r="EA44" s="571"/>
      <c r="EB44" s="571"/>
      <c r="EC44" s="571"/>
      <c r="ED44" s="571"/>
      <c r="EE44" s="633">
        <f t="shared" si="253"/>
        <v>4.227442018232757E-2</v>
      </c>
      <c r="EF44" s="571"/>
      <c r="EG44" s="571"/>
      <c r="EH44" s="571"/>
      <c r="EI44" s="571"/>
      <c r="EJ44" s="633">
        <f t="shared" si="254"/>
        <v>4.4947961277972404E-2</v>
      </c>
      <c r="EK44" s="571"/>
      <c r="EL44" s="571"/>
      <c r="EM44" s="400"/>
      <c r="EN44" s="571"/>
      <c r="EO44" s="633">
        <f t="shared" si="255"/>
        <v>3.6891265400681349E-2</v>
      </c>
      <c r="EP44" s="571"/>
      <c r="EQ44" s="571"/>
      <c r="ER44" s="571"/>
      <c r="ES44" s="571"/>
      <c r="ET44" s="633">
        <f t="shared" si="256"/>
        <v>4.1256042087139858E-2</v>
      </c>
      <c r="EU44" s="571"/>
      <c r="EV44" s="571"/>
      <c r="EW44" s="571"/>
      <c r="EX44" s="571"/>
      <c r="EY44" s="571"/>
      <c r="EZ44" s="571"/>
      <c r="FA44" s="571"/>
      <c r="FB44" s="571"/>
      <c r="FC44" s="571"/>
      <c r="FD44" s="633">
        <f t="shared" si="257"/>
        <v>3.822740548656773E-2</v>
      </c>
      <c r="FE44" s="571"/>
      <c r="FF44" s="571"/>
      <c r="FG44" s="571"/>
      <c r="FH44" s="571"/>
      <c r="FI44" s="633">
        <f t="shared" si="258"/>
        <v>3.5839378091007165E-2</v>
      </c>
      <c r="FJ44" s="571"/>
      <c r="FK44" s="571"/>
      <c r="FL44" s="571"/>
      <c r="FM44" s="571"/>
      <c r="FN44" s="633">
        <f t="shared" si="259"/>
        <v>3.3762373952854217E-2</v>
      </c>
      <c r="FO44" s="571"/>
      <c r="FP44" s="571"/>
      <c r="FQ44" s="571"/>
      <c r="FR44" s="571"/>
      <c r="FS44" s="633">
        <f t="shared" si="260"/>
        <v>3.6442052246054207E-2</v>
      </c>
      <c r="FT44" s="571"/>
      <c r="FU44" s="571"/>
      <c r="FV44" s="571"/>
      <c r="FW44" s="571"/>
      <c r="FX44" s="571"/>
      <c r="FY44" s="571"/>
      <c r="FZ44" s="571"/>
      <c r="GA44" s="571"/>
      <c r="GB44" s="633">
        <f t="shared" si="261"/>
        <v>3.1408906094028362E-2</v>
      </c>
      <c r="GC44" s="571"/>
      <c r="GD44" s="571"/>
      <c r="GE44" s="571"/>
      <c r="GF44" s="571"/>
      <c r="GG44" s="633">
        <f t="shared" si="262"/>
        <v>3.6848003277607275E-2</v>
      </c>
      <c r="GH44" s="571"/>
      <c r="GI44" s="571"/>
      <c r="GJ44" s="571"/>
      <c r="GK44" s="571"/>
      <c r="GL44" s="633">
        <f t="shared" si="263"/>
        <v>3.8983374432158692E-2</v>
      </c>
      <c r="GM44" s="571"/>
      <c r="GN44" s="571"/>
      <c r="GO44" s="571"/>
      <c r="GP44" s="571"/>
      <c r="GQ44" s="633">
        <f t="shared" si="264"/>
        <v>3.6867154338624565E-2</v>
      </c>
      <c r="GR44" s="571"/>
      <c r="GS44" s="571"/>
      <c r="GT44" s="571"/>
      <c r="GU44" s="571"/>
      <c r="GV44" s="571"/>
      <c r="GW44" s="571"/>
      <c r="GX44" s="571"/>
      <c r="GY44" s="571"/>
      <c r="GZ44" s="633">
        <f t="shared" si="265"/>
        <v>3.419876374567192E-2</v>
      </c>
      <c r="HA44" s="571"/>
      <c r="HB44" s="571"/>
      <c r="HC44" s="571"/>
      <c r="HD44" s="571"/>
      <c r="HE44" s="633">
        <f t="shared" si="266"/>
        <v>3.6154295372510643E-2</v>
      </c>
      <c r="HF44" s="571"/>
      <c r="HG44" s="571"/>
      <c r="HH44" s="571"/>
      <c r="HI44" s="571"/>
      <c r="HJ44" s="633">
        <f t="shared" si="267"/>
        <v>3.4943529568179921E-2</v>
      </c>
      <c r="HK44" s="571"/>
      <c r="HL44" s="571"/>
      <c r="HM44" s="571"/>
      <c r="HN44" s="571"/>
      <c r="HO44" s="633">
        <f t="shared" si="268"/>
        <v>3.2843186138081293E-2</v>
      </c>
      <c r="HP44" s="571"/>
      <c r="HQ44" s="571"/>
      <c r="HR44" s="571"/>
      <c r="HS44" s="571"/>
      <c r="HT44" s="633">
        <f t="shared" si="269"/>
        <v>3.7591406971904037E-2</v>
      </c>
      <c r="HU44" s="571"/>
      <c r="HV44" s="571"/>
      <c r="HW44" s="571"/>
      <c r="HX44" s="571"/>
      <c r="HY44" s="571"/>
      <c r="HZ44" s="571"/>
      <c r="IA44" s="571"/>
      <c r="IB44" s="571"/>
      <c r="IC44" s="633">
        <f t="shared" si="270"/>
        <v>3.4355274135729516E-2</v>
      </c>
      <c r="ID44" s="571"/>
      <c r="IE44" s="571"/>
      <c r="IF44" s="571"/>
      <c r="IG44" s="571"/>
      <c r="IH44" s="633">
        <f t="shared" si="271"/>
        <v>3.7248697751191134E-2</v>
      </c>
      <c r="II44" s="571"/>
      <c r="IJ44" s="571"/>
      <c r="IK44" s="571"/>
      <c r="IL44" s="571"/>
      <c r="IM44" s="633">
        <f t="shared" si="272"/>
        <v>3.6671833841765922E-2</v>
      </c>
      <c r="IN44" s="571"/>
      <c r="IO44" s="571"/>
      <c r="IP44" s="571"/>
      <c r="IQ44" s="571"/>
      <c r="IR44" s="633">
        <f t="shared" si="273"/>
        <v>3.8076873285544474E-2</v>
      </c>
      <c r="IS44" s="571"/>
      <c r="IT44" s="571"/>
      <c r="IU44" s="571"/>
      <c r="IW44" s="571"/>
      <c r="IX44" s="571"/>
      <c r="IY44" s="571"/>
      <c r="IZ44" s="571"/>
      <c r="JA44" s="633">
        <f t="shared" si="274"/>
        <v>3.2493288123979704E-2</v>
      </c>
      <c r="JB44" s="571"/>
      <c r="JC44" s="571"/>
      <c r="JD44" s="571"/>
      <c r="JE44" s="571"/>
      <c r="JF44" s="633">
        <f>JF12/$JF$33</f>
        <v>3.6638889871435654E-2</v>
      </c>
      <c r="JG44" s="571"/>
      <c r="JH44" s="571"/>
      <c r="JI44" s="571"/>
      <c r="JJ44" s="571"/>
      <c r="JK44" s="633">
        <f t="shared" si="230"/>
        <v>4.0485297581347467E-2</v>
      </c>
      <c r="JL44" s="571"/>
      <c r="JM44" s="571"/>
      <c r="JN44" s="571"/>
      <c r="JO44" s="571"/>
      <c r="JP44" s="633">
        <f t="shared" si="231"/>
        <v>3.9984246237124217E-2</v>
      </c>
      <c r="JQ44" s="571"/>
      <c r="JR44" s="571"/>
      <c r="JS44" s="571"/>
      <c r="JT44" s="385"/>
      <c r="JU44" s="571"/>
      <c r="JV44" s="571"/>
      <c r="JW44" s="571"/>
      <c r="JX44" s="571"/>
      <c r="JY44" s="633">
        <f t="shared" si="275"/>
        <v>4.1635722361226452E-2</v>
      </c>
      <c r="JZ44" s="571"/>
      <c r="KA44" s="571"/>
      <c r="KB44" s="571"/>
      <c r="KC44" s="571"/>
      <c r="KD44" s="633">
        <f t="shared" si="276"/>
        <v>3.910193411019925E-2</v>
      </c>
      <c r="KE44" s="571"/>
      <c r="KF44" s="571"/>
      <c r="KG44" s="571"/>
      <c r="KH44" s="571"/>
      <c r="KI44" s="633">
        <f t="shared" si="277"/>
        <v>3.7569055336748342E-2</v>
      </c>
      <c r="KJ44" s="571"/>
      <c r="KK44" s="571"/>
      <c r="KL44" s="571"/>
      <c r="KM44" s="571"/>
      <c r="KN44" s="633">
        <f t="shared" si="278"/>
        <v>3.7631975231101608E-2</v>
      </c>
      <c r="KO44" s="571"/>
      <c r="KP44" s="571"/>
      <c r="KQ44" s="571"/>
      <c r="KR44" s="571"/>
      <c r="KS44" s="633">
        <f t="shared" si="279"/>
        <v>3.3812025506667238E-2</v>
      </c>
      <c r="KT44" s="571"/>
      <c r="KU44" s="571"/>
      <c r="KV44" s="571"/>
      <c r="KW44" s="571"/>
      <c r="KX44" s="571"/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</row>
    <row r="45" spans="1:322" hidden="1">
      <c r="A45" s="571"/>
      <c r="B45" s="535" t="s">
        <v>348</v>
      </c>
      <c r="C45" s="571"/>
      <c r="D45" s="633">
        <f t="shared" si="232"/>
        <v>2.2597008631841369E-2</v>
      </c>
      <c r="E45" s="571"/>
      <c r="F45" s="571"/>
      <c r="G45" s="571"/>
      <c r="H45" s="571"/>
      <c r="I45" s="633">
        <f t="shared" si="233"/>
        <v>1.9828411856050981E-2</v>
      </c>
      <c r="J45" s="571"/>
      <c r="K45" s="571"/>
      <c r="L45" s="571"/>
      <c r="M45" s="571"/>
      <c r="N45" s="633">
        <f t="shared" si="234"/>
        <v>1.8344367061954376E-2</v>
      </c>
      <c r="O45" s="571"/>
      <c r="P45" s="571"/>
      <c r="Q45" s="571"/>
      <c r="R45" s="571"/>
      <c r="S45" s="633">
        <f t="shared" si="235"/>
        <v>2.1236641676636945E-2</v>
      </c>
      <c r="T45" s="571"/>
      <c r="U45" s="571"/>
      <c r="V45" s="571"/>
      <c r="W45" s="571"/>
      <c r="X45" s="571"/>
      <c r="Y45" s="571"/>
      <c r="Z45" s="571"/>
      <c r="AA45" s="571"/>
      <c r="AB45" s="633">
        <f t="shared" si="236"/>
        <v>1.6803690494224026E-2</v>
      </c>
      <c r="AC45" s="571"/>
      <c r="AD45" s="571"/>
      <c r="AE45" s="571"/>
      <c r="AF45" s="571"/>
      <c r="AG45" s="633">
        <f t="shared" si="237"/>
        <v>2.0356337903513749E-2</v>
      </c>
      <c r="AH45" s="571"/>
      <c r="AI45" s="571"/>
      <c r="AJ45" s="571"/>
      <c r="AK45" s="571"/>
      <c r="AL45" s="633">
        <f t="shared" si="238"/>
        <v>2.0556471392186453E-2</v>
      </c>
      <c r="AM45" s="571"/>
      <c r="AN45" s="571"/>
      <c r="AO45" s="571"/>
      <c r="AP45" s="571"/>
      <c r="AQ45" s="633">
        <f t="shared" si="239"/>
        <v>2.4399026112847159E-2</v>
      </c>
      <c r="AR45" s="571"/>
      <c r="AS45" s="571"/>
      <c r="AT45" s="571"/>
      <c r="AU45" s="571"/>
      <c r="AV45" s="571"/>
      <c r="AW45" s="571"/>
      <c r="AX45" s="571"/>
      <c r="AY45" s="571"/>
      <c r="AZ45" s="633">
        <f t="shared" si="240"/>
        <v>1.8689251886434863E-2</v>
      </c>
      <c r="BA45" s="571"/>
      <c r="BB45" s="571"/>
      <c r="BC45" s="571"/>
      <c r="BD45" s="571"/>
      <c r="BE45" s="633">
        <f t="shared" si="241"/>
        <v>2.1390173184736731E-2</v>
      </c>
      <c r="BF45" s="571"/>
      <c r="BG45" s="571"/>
      <c r="BH45" s="571"/>
      <c r="BI45" s="571"/>
      <c r="BJ45" s="633">
        <f t="shared" si="242"/>
        <v>2.280587472815223E-2</v>
      </c>
      <c r="BK45" s="571"/>
      <c r="BL45" s="571"/>
      <c r="BM45" s="571"/>
      <c r="BN45" s="571"/>
      <c r="BO45" s="633">
        <f t="shared" si="243"/>
        <v>2.0674954387217805E-2</v>
      </c>
      <c r="BP45" s="408"/>
      <c r="BQ45" s="571"/>
      <c r="BR45" s="571"/>
      <c r="BS45" s="571"/>
      <c r="BT45" s="633">
        <f>BT13/$BT$33</f>
        <v>2.3737939397915117E-2</v>
      </c>
      <c r="BU45" s="571"/>
      <c r="BV45" s="571"/>
      <c r="BW45" s="571"/>
      <c r="BX45" s="571"/>
      <c r="BY45" s="571"/>
      <c r="BZ45" s="417"/>
      <c r="CA45" s="424"/>
      <c r="CB45" s="424"/>
      <c r="CC45" s="642">
        <f t="shared" si="244"/>
        <v>1.9919882433939124E-2</v>
      </c>
      <c r="CD45" s="430"/>
      <c r="CE45" s="108"/>
      <c r="CF45" s="417"/>
      <c r="CG45" s="432"/>
      <c r="CH45" s="339">
        <f t="shared" si="245"/>
        <v>2.7240249270464294E-2</v>
      </c>
      <c r="CI45" s="401"/>
      <c r="CJ45" s="571"/>
      <c r="CK45" s="571"/>
      <c r="CL45" s="571"/>
      <c r="CM45" s="633">
        <f t="shared" si="246"/>
        <v>2.2443728529150633E-2</v>
      </c>
      <c r="CN45" s="571"/>
      <c r="CO45" s="571"/>
      <c r="CP45" s="571"/>
      <c r="CQ45" s="571"/>
      <c r="CR45" s="633">
        <f t="shared" si="247"/>
        <v>2.4483070460064215E-2</v>
      </c>
      <c r="CS45" s="571"/>
      <c r="CT45" s="571"/>
      <c r="CU45" s="571"/>
      <c r="CV45" s="571"/>
      <c r="CW45" s="571"/>
      <c r="CX45" s="571"/>
      <c r="CY45" s="571"/>
      <c r="CZ45" s="571"/>
      <c r="DA45" s="571"/>
      <c r="DB45" s="642">
        <f t="shared" si="248"/>
        <v>2.5795059544801619E-2</v>
      </c>
      <c r="DC45" s="422"/>
      <c r="DD45" s="108"/>
      <c r="DE45" s="401"/>
      <c r="DF45" s="571"/>
      <c r="DG45" s="642">
        <f t="shared" si="249"/>
        <v>2.392742073584932E-2</v>
      </c>
      <c r="DH45" s="422"/>
      <c r="DI45" s="400"/>
      <c r="DJ45" s="400"/>
      <c r="DK45" s="571"/>
      <c r="DL45" s="633">
        <f t="shared" si="250"/>
        <v>2.5329019023423747E-2</v>
      </c>
      <c r="DM45" s="571"/>
      <c r="DN45" s="571"/>
      <c r="DO45" s="571"/>
      <c r="DP45" s="571"/>
      <c r="DQ45" s="633">
        <f t="shared" si="251"/>
        <v>2.5106282060551457E-2</v>
      </c>
      <c r="DR45" s="571"/>
      <c r="DS45" s="571"/>
      <c r="DT45" s="571"/>
      <c r="DU45" s="571"/>
      <c r="DV45" s="571"/>
      <c r="DW45" s="571"/>
      <c r="DX45" s="571"/>
      <c r="DY45" s="571"/>
      <c r="DZ45" s="633">
        <f t="shared" si="252"/>
        <v>2.3870663413549466E-2</v>
      </c>
      <c r="EA45" s="571"/>
      <c r="EB45" s="571"/>
      <c r="EC45" s="571"/>
      <c r="ED45" s="571"/>
      <c r="EE45" s="633">
        <f t="shared" si="253"/>
        <v>2.1240417145227883E-2</v>
      </c>
      <c r="EF45" s="571"/>
      <c r="EG45" s="571"/>
      <c r="EH45" s="571"/>
      <c r="EI45" s="571"/>
      <c r="EJ45" s="633">
        <f t="shared" si="254"/>
        <v>2.346982378602961E-2</v>
      </c>
      <c r="EK45" s="571"/>
      <c r="EL45" s="571"/>
      <c r="EM45" s="400"/>
      <c r="EN45" s="571"/>
      <c r="EO45" s="633">
        <f t="shared" si="255"/>
        <v>2.2060731788396907E-2</v>
      </c>
      <c r="EP45" s="571"/>
      <c r="EQ45" s="571"/>
      <c r="ER45" s="571"/>
      <c r="ES45" s="571"/>
      <c r="ET45" s="633">
        <f t="shared" si="256"/>
        <v>2.3276349386781046E-2</v>
      </c>
      <c r="EU45" s="571"/>
      <c r="EV45" s="571"/>
      <c r="EW45" s="571"/>
      <c r="EX45" s="571"/>
      <c r="EY45" s="571"/>
      <c r="EZ45" s="571"/>
      <c r="FA45" s="571"/>
      <c r="FB45" s="571"/>
      <c r="FC45" s="571"/>
      <c r="FD45" s="633">
        <f t="shared" si="257"/>
        <v>2.2985819906137836E-2</v>
      </c>
      <c r="FE45" s="571"/>
      <c r="FF45" s="571"/>
      <c r="FG45" s="571"/>
      <c r="FH45" s="571"/>
      <c r="FI45" s="633">
        <f t="shared" si="258"/>
        <v>1.6456355763665411E-2</v>
      </c>
      <c r="FJ45" s="571"/>
      <c r="FK45" s="571"/>
      <c r="FL45" s="571"/>
      <c r="FM45" s="571"/>
      <c r="FN45" s="633">
        <f t="shared" si="259"/>
        <v>1.8819385503392756E-2</v>
      </c>
      <c r="FO45" s="571"/>
      <c r="FP45" s="571"/>
      <c r="FQ45" s="571"/>
      <c r="FR45" s="571"/>
      <c r="FS45" s="633">
        <f t="shared" si="260"/>
        <v>2.0082405786640195E-2</v>
      </c>
      <c r="FT45" s="571"/>
      <c r="FU45" s="571"/>
      <c r="FV45" s="571"/>
      <c r="FW45" s="571"/>
      <c r="FX45" s="571"/>
      <c r="FY45" s="571"/>
      <c r="FZ45" s="571"/>
      <c r="GA45" s="571"/>
      <c r="GB45" s="633">
        <f t="shared" si="261"/>
        <v>1.8266436002253923E-2</v>
      </c>
      <c r="GC45" s="571"/>
      <c r="GD45" s="571"/>
      <c r="GE45" s="571"/>
      <c r="GF45" s="571"/>
      <c r="GG45" s="633">
        <f t="shared" si="262"/>
        <v>1.7181015544601868E-2</v>
      </c>
      <c r="GH45" s="571"/>
      <c r="GI45" s="571"/>
      <c r="GJ45" s="571"/>
      <c r="GK45" s="571"/>
      <c r="GL45" s="633">
        <f t="shared" si="263"/>
        <v>1.4872989588195619E-2</v>
      </c>
      <c r="GM45" s="571"/>
      <c r="GN45" s="571"/>
      <c r="GO45" s="571"/>
      <c r="GP45" s="571"/>
      <c r="GQ45" s="633">
        <f t="shared" si="264"/>
        <v>2.0120719833584592E-2</v>
      </c>
      <c r="GR45" s="571"/>
      <c r="GS45" s="571"/>
      <c r="GT45" s="571"/>
      <c r="GU45" s="571"/>
      <c r="GV45" s="571"/>
      <c r="GW45" s="571"/>
      <c r="GX45" s="571"/>
      <c r="GY45" s="571"/>
      <c r="GZ45" s="633">
        <f t="shared" si="265"/>
        <v>1.9181028052360397E-2</v>
      </c>
      <c r="HA45" s="571"/>
      <c r="HB45" s="571"/>
      <c r="HC45" s="571"/>
      <c r="HD45" s="571"/>
      <c r="HE45" s="633">
        <f t="shared" si="266"/>
        <v>2.2345230749351824E-2</v>
      </c>
      <c r="HF45" s="571"/>
      <c r="HG45" s="571"/>
      <c r="HH45" s="571"/>
      <c r="HI45" s="571"/>
      <c r="HJ45" s="633">
        <f t="shared" si="267"/>
        <v>1.7099240344778562E-2</v>
      </c>
      <c r="HK45" s="571"/>
      <c r="HL45" s="571"/>
      <c r="HM45" s="571"/>
      <c r="HN45" s="571"/>
      <c r="HO45" s="633">
        <f t="shared" si="268"/>
        <v>1.7121609084947764E-2</v>
      </c>
      <c r="HP45" s="571"/>
      <c r="HQ45" s="571"/>
      <c r="HR45" s="571"/>
      <c r="HS45" s="571"/>
      <c r="HT45" s="633">
        <f t="shared" si="269"/>
        <v>1.7793265631208467E-2</v>
      </c>
      <c r="HU45" s="571"/>
      <c r="HV45" s="571"/>
      <c r="HW45" s="571"/>
      <c r="HX45" s="571"/>
      <c r="HY45" s="571"/>
      <c r="HZ45" s="571"/>
      <c r="IA45" s="571"/>
      <c r="IB45" s="571"/>
      <c r="IC45" s="633">
        <f t="shared" si="270"/>
        <v>1.7554499593769788E-2</v>
      </c>
      <c r="ID45" s="571"/>
      <c r="IE45" s="571"/>
      <c r="IF45" s="571"/>
      <c r="IG45" s="571"/>
      <c r="IH45" s="633">
        <f t="shared" si="271"/>
        <v>1.8976392363203014E-2</v>
      </c>
      <c r="II45" s="571"/>
      <c r="IJ45" s="571"/>
      <c r="IK45" s="571"/>
      <c r="IL45" s="571"/>
      <c r="IM45" s="633">
        <f t="shared" si="272"/>
        <v>1.8383649605787141E-2</v>
      </c>
      <c r="IN45" s="571"/>
      <c r="IO45" s="571"/>
      <c r="IP45" s="571"/>
      <c r="IQ45" s="571"/>
      <c r="IR45" s="633">
        <f t="shared" si="273"/>
        <v>2.4661883699321093E-2</v>
      </c>
      <c r="IS45" s="571"/>
      <c r="IT45" s="571"/>
      <c r="IU45" s="571"/>
      <c r="IV45" s="571"/>
      <c r="IW45" s="571"/>
      <c r="IX45" s="571"/>
      <c r="IY45" s="571"/>
      <c r="IZ45" s="571"/>
      <c r="JA45" s="633">
        <f t="shared" si="274"/>
        <v>2.0878771377413164E-2</v>
      </c>
      <c r="JB45" s="571"/>
      <c r="JC45" s="571"/>
      <c r="JD45" s="571"/>
      <c r="JE45" s="571"/>
      <c r="JF45" s="633">
        <f>JF13/$JF$33</f>
        <v>2.048327634911698E-2</v>
      </c>
      <c r="JG45" s="571"/>
      <c r="JH45" s="571"/>
      <c r="JI45" s="571"/>
      <c r="JJ45" s="571"/>
      <c r="JK45" s="633">
        <f t="shared" si="230"/>
        <v>2.1127680784835831E-2</v>
      </c>
      <c r="JL45" s="571"/>
      <c r="JM45" s="571"/>
      <c r="JN45" s="571"/>
      <c r="JO45" s="571"/>
      <c r="JP45" s="633">
        <f t="shared" si="231"/>
        <v>2.1142569050102523E-2</v>
      </c>
      <c r="JQ45" s="571"/>
      <c r="JR45" s="571"/>
      <c r="JS45" s="571"/>
      <c r="JT45" s="385"/>
      <c r="JU45" s="571"/>
      <c r="JV45" s="571"/>
      <c r="JW45" s="571"/>
      <c r="JX45" s="571"/>
      <c r="JY45" s="633">
        <f t="shared" si="275"/>
        <v>2.3819184766932167E-2</v>
      </c>
      <c r="JZ45" s="571"/>
      <c r="KA45" s="571"/>
      <c r="KB45" s="571"/>
      <c r="KC45" s="571"/>
      <c r="KD45" s="633">
        <f t="shared" si="276"/>
        <v>2.2446687420544578E-2</v>
      </c>
      <c r="KE45" s="571"/>
      <c r="KF45" s="571"/>
      <c r="KG45" s="571"/>
      <c r="KH45" s="571"/>
      <c r="KI45" s="633">
        <f t="shared" si="277"/>
        <v>1.9972632733716304E-2</v>
      </c>
      <c r="KJ45" s="571"/>
      <c r="KK45" s="571"/>
      <c r="KL45" s="571"/>
      <c r="KM45" s="571"/>
      <c r="KN45" s="633">
        <f t="shared" si="278"/>
        <v>2.5583868604454454E-2</v>
      </c>
      <c r="KO45" s="571"/>
      <c r="KP45" s="571"/>
      <c r="KQ45" s="571"/>
      <c r="KR45" s="571"/>
      <c r="KS45" s="633">
        <f t="shared" si="279"/>
        <v>2.7101493611377425E-2</v>
      </c>
      <c r="KT45" s="571"/>
      <c r="KU45" s="571"/>
      <c r="KV45" s="571"/>
      <c r="KW45" s="571"/>
      <c r="KX45" s="571"/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</row>
    <row r="46" spans="1:322" hidden="1">
      <c r="A46" s="571"/>
      <c r="B46" s="535" t="s">
        <v>17</v>
      </c>
      <c r="C46" s="571"/>
      <c r="D46" s="633">
        <f t="shared" si="232"/>
        <v>3.2007717132571029E-2</v>
      </c>
      <c r="E46" s="571"/>
      <c r="F46" s="571"/>
      <c r="G46" s="571"/>
      <c r="H46" s="571"/>
      <c r="I46" s="633">
        <f t="shared" si="233"/>
        <v>3.587189226345313E-2</v>
      </c>
      <c r="J46" s="571"/>
      <c r="K46" s="571"/>
      <c r="L46" s="571"/>
      <c r="M46" s="571"/>
      <c r="N46" s="633">
        <f t="shared" si="234"/>
        <v>3.6960095592923452E-2</v>
      </c>
      <c r="O46" s="571"/>
      <c r="P46" s="571"/>
      <c r="Q46" s="571"/>
      <c r="R46" s="571"/>
      <c r="S46" s="633">
        <f t="shared" si="235"/>
        <v>3.7105986071637433E-2</v>
      </c>
      <c r="T46" s="571"/>
      <c r="U46" s="571"/>
      <c r="V46" s="571"/>
      <c r="W46" s="571"/>
      <c r="X46" s="571"/>
      <c r="Y46" s="571"/>
      <c r="Z46" s="571"/>
      <c r="AA46" s="571"/>
      <c r="AB46" s="633">
        <f t="shared" si="236"/>
        <v>4.1853928238210887E-2</v>
      </c>
      <c r="AC46" s="571"/>
      <c r="AD46" s="571"/>
      <c r="AE46" s="571"/>
      <c r="AF46" s="571"/>
      <c r="AG46" s="633">
        <f t="shared" si="237"/>
        <v>4.691302062430313E-2</v>
      </c>
      <c r="AH46" s="571"/>
      <c r="AI46" s="571"/>
      <c r="AJ46" s="571"/>
      <c r="AK46" s="571"/>
      <c r="AL46" s="633">
        <f t="shared" si="238"/>
        <v>3.6965661509011767E-2</v>
      </c>
      <c r="AM46" s="571"/>
      <c r="AN46" s="571"/>
      <c r="AO46" s="571"/>
      <c r="AP46" s="571"/>
      <c r="AQ46" s="633">
        <f t="shared" si="239"/>
        <v>3.7425426117006458E-2</v>
      </c>
      <c r="AR46" s="571"/>
      <c r="AS46" s="571"/>
      <c r="AT46" s="571"/>
      <c r="AU46" s="571"/>
      <c r="AV46" s="571"/>
      <c r="AW46" s="571"/>
      <c r="AX46" s="571"/>
      <c r="AY46" s="571"/>
      <c r="AZ46" s="633">
        <f t="shared" si="240"/>
        <v>4.0461246827935733E-2</v>
      </c>
      <c r="BA46" s="571"/>
      <c r="BB46" s="571"/>
      <c r="BC46" s="571"/>
      <c r="BD46" s="571"/>
      <c r="BE46" s="633">
        <f t="shared" si="241"/>
        <v>3.8979610131394601E-2</v>
      </c>
      <c r="BF46" s="571"/>
      <c r="BG46" s="571"/>
      <c r="BH46" s="571"/>
      <c r="BI46" s="571"/>
      <c r="BJ46" s="633">
        <f t="shared" si="242"/>
        <v>4.3005311402305936E-2</v>
      </c>
      <c r="BK46" s="571"/>
      <c r="BL46" s="571"/>
      <c r="BM46" s="571"/>
      <c r="BN46" s="571"/>
      <c r="BO46" s="633">
        <f t="shared" si="243"/>
        <v>4.3031160839785844E-2</v>
      </c>
      <c r="BP46" s="408"/>
      <c r="BQ46" s="571"/>
      <c r="BR46" s="571"/>
      <c r="BS46" s="571"/>
      <c r="BT46" s="633">
        <f>BT14/$BT$33</f>
        <v>4.3185130142146942E-2</v>
      </c>
      <c r="BU46" s="571"/>
      <c r="BV46" s="571"/>
      <c r="BW46" s="571"/>
      <c r="BX46" s="571"/>
      <c r="BY46" s="571"/>
      <c r="BZ46" s="417"/>
      <c r="CA46" s="424"/>
      <c r="CB46" s="424"/>
      <c r="CC46" s="642">
        <f t="shared" si="244"/>
        <v>3.8276721896950312E-2</v>
      </c>
      <c r="CD46" s="430"/>
      <c r="CE46" s="108"/>
      <c r="CF46" s="417"/>
      <c r="CG46" s="430"/>
      <c r="CH46" s="339">
        <f t="shared" si="245"/>
        <v>5.1398332122061165E-2</v>
      </c>
      <c r="CI46" s="401"/>
      <c r="CJ46" s="571"/>
      <c r="CK46" s="571"/>
      <c r="CL46" s="571"/>
      <c r="CM46" s="633">
        <f t="shared" si="246"/>
        <v>5.0910413981880502E-2</v>
      </c>
      <c r="CN46" s="571"/>
      <c r="CO46" s="571"/>
      <c r="CP46" s="571"/>
      <c r="CQ46" s="571"/>
      <c r="CR46" s="633">
        <f t="shared" si="247"/>
        <v>4.7839875099959288E-2</v>
      </c>
      <c r="CS46" s="571"/>
      <c r="CT46" s="571"/>
      <c r="CU46" s="571"/>
      <c r="CV46" s="571"/>
      <c r="CW46" s="571"/>
      <c r="CX46" s="571"/>
      <c r="CY46" s="571"/>
      <c r="CZ46" s="571"/>
      <c r="DA46" s="571"/>
      <c r="DB46" s="642">
        <f t="shared" si="248"/>
        <v>4.705646686756506E-2</v>
      </c>
      <c r="DC46" s="422"/>
      <c r="DD46" s="108"/>
      <c r="DE46" s="401"/>
      <c r="DF46" s="571"/>
      <c r="DG46" s="642">
        <f t="shared" si="249"/>
        <v>4.3019462040471211E-2</v>
      </c>
      <c r="DH46" s="422"/>
      <c r="DI46" s="400"/>
      <c r="DJ46" s="400"/>
      <c r="DK46" s="571"/>
      <c r="DL46" s="633">
        <f t="shared" si="250"/>
        <v>5.3987838696252517E-2</v>
      </c>
      <c r="DM46" s="571"/>
      <c r="DN46" s="571"/>
      <c r="DO46" s="571"/>
      <c r="DP46" s="571"/>
      <c r="DQ46" s="633">
        <f t="shared" si="251"/>
        <v>4.6355212041966083E-2</v>
      </c>
      <c r="DR46" s="571"/>
      <c r="DS46" s="571"/>
      <c r="DT46" s="571"/>
      <c r="DU46" s="571"/>
      <c r="DV46" s="571"/>
      <c r="DW46" s="571"/>
      <c r="DX46" s="571"/>
      <c r="DY46" s="571"/>
      <c r="DZ46" s="633">
        <f t="shared" si="252"/>
        <v>4.4443721403770842E-2</v>
      </c>
      <c r="EA46" s="571"/>
      <c r="EB46" s="571"/>
      <c r="EC46" s="571"/>
      <c r="ED46" s="571"/>
      <c r="EE46" s="633">
        <f t="shared" si="253"/>
        <v>5.1891162377281003E-2</v>
      </c>
      <c r="EF46" s="571"/>
      <c r="EG46" s="571"/>
      <c r="EH46" s="571"/>
      <c r="EI46" s="571"/>
      <c r="EJ46" s="633">
        <f t="shared" si="254"/>
        <v>4.8615970207234939E-2</v>
      </c>
      <c r="EK46" s="571"/>
      <c r="EL46" s="571"/>
      <c r="EM46" s="400"/>
      <c r="EN46" s="571"/>
      <c r="EO46" s="633">
        <f t="shared" si="255"/>
        <v>4.6486655367348535E-2</v>
      </c>
      <c r="EP46" s="571"/>
      <c r="EQ46" s="571"/>
      <c r="ER46" s="571"/>
      <c r="ES46" s="571"/>
      <c r="ET46" s="633">
        <f t="shared" si="256"/>
        <v>5.4353636918864238E-2</v>
      </c>
      <c r="EU46" s="571"/>
      <c r="EV46" s="571"/>
      <c r="EW46" s="571"/>
      <c r="EX46" s="571"/>
      <c r="EY46" s="571"/>
      <c r="EZ46" s="571"/>
      <c r="FA46" s="571"/>
      <c r="FB46" s="571"/>
      <c r="FC46" s="571"/>
      <c r="FD46" s="633">
        <f t="shared" si="257"/>
        <v>4.9327071610372461E-2</v>
      </c>
      <c r="FE46" s="571"/>
      <c r="FF46" s="571"/>
      <c r="FG46" s="571"/>
      <c r="FH46" s="571"/>
      <c r="FI46" s="633">
        <f t="shared" si="258"/>
        <v>4.4161335646660201E-2</v>
      </c>
      <c r="FJ46" s="571"/>
      <c r="FK46" s="571"/>
      <c r="FL46" s="571"/>
      <c r="FM46" s="571"/>
      <c r="FN46" s="633">
        <f t="shared" si="259"/>
        <v>4.3312281221817212E-2</v>
      </c>
      <c r="FO46" s="571"/>
      <c r="FP46" s="571"/>
      <c r="FQ46" s="571"/>
      <c r="FR46" s="571"/>
      <c r="FS46" s="633">
        <f t="shared" si="260"/>
        <v>4.3073922722335511E-2</v>
      </c>
      <c r="FT46" s="571"/>
      <c r="FU46" s="571"/>
      <c r="FV46" s="571"/>
      <c r="FW46" s="571"/>
      <c r="FX46" s="571"/>
      <c r="FY46" s="571"/>
      <c r="FZ46" s="571"/>
      <c r="GA46" s="571"/>
      <c r="GB46" s="633">
        <f t="shared" si="261"/>
        <v>4.961150551200124E-2</v>
      </c>
      <c r="GC46" s="571"/>
      <c r="GD46" s="571"/>
      <c r="GE46" s="571"/>
      <c r="GF46" s="571"/>
      <c r="GG46" s="633">
        <f t="shared" si="262"/>
        <v>4.5540454558289901E-2</v>
      </c>
      <c r="GH46" s="571"/>
      <c r="GI46" s="571"/>
      <c r="GJ46" s="571"/>
      <c r="GK46" s="571"/>
      <c r="GL46" s="633">
        <f t="shared" si="263"/>
        <v>5.2528342745879322E-2</v>
      </c>
      <c r="GM46" s="571"/>
      <c r="GN46" s="571"/>
      <c r="GO46" s="571"/>
      <c r="GP46" s="571"/>
      <c r="GQ46" s="633">
        <f t="shared" si="264"/>
        <v>4.8507094346062304E-2</v>
      </c>
      <c r="GR46" s="571"/>
      <c r="GS46" s="571"/>
      <c r="GT46" s="571"/>
      <c r="GU46" s="571"/>
      <c r="GV46" s="571"/>
      <c r="GW46" s="571"/>
      <c r="GX46" s="571"/>
      <c r="GY46" s="571"/>
      <c r="GZ46" s="633">
        <f t="shared" si="265"/>
        <v>4.2450398301226135E-2</v>
      </c>
      <c r="HA46" s="571"/>
      <c r="HB46" s="571"/>
      <c r="HC46" s="571"/>
      <c r="HD46" s="571"/>
      <c r="HE46" s="633">
        <f t="shared" si="266"/>
        <v>5.042574667220797E-2</v>
      </c>
      <c r="HF46" s="571"/>
      <c r="HG46" s="571"/>
      <c r="HH46" s="571"/>
      <c r="HI46" s="571"/>
      <c r="HJ46" s="633">
        <f t="shared" si="267"/>
        <v>4.292114139012447E-2</v>
      </c>
      <c r="HK46" s="571"/>
      <c r="HL46" s="571"/>
      <c r="HM46" s="571"/>
      <c r="HN46" s="571"/>
      <c r="HO46" s="633">
        <f t="shared" si="268"/>
        <v>4.4368897712747143E-2</v>
      </c>
      <c r="HP46" s="571"/>
      <c r="HQ46" s="571"/>
      <c r="HR46" s="571"/>
      <c r="HS46" s="571"/>
      <c r="HT46" s="633">
        <f t="shared" si="269"/>
        <v>3.8894081287078566E-2</v>
      </c>
      <c r="HU46" s="571"/>
      <c r="HV46" s="571"/>
      <c r="HW46" s="571"/>
      <c r="HX46" s="571"/>
      <c r="HY46" s="571"/>
      <c r="HZ46" s="571"/>
      <c r="IA46" s="571"/>
      <c r="IB46" s="571"/>
      <c r="IC46" s="633">
        <f t="shared" si="270"/>
        <v>3.9409794218581901E-2</v>
      </c>
      <c r="ID46" s="571"/>
      <c r="IE46" s="571"/>
      <c r="IF46" s="571"/>
      <c r="IG46" s="571"/>
      <c r="IH46" s="633">
        <f t="shared" si="271"/>
        <v>4.5929690673618982E-2</v>
      </c>
      <c r="II46" s="571"/>
      <c r="IJ46" s="571"/>
      <c r="IK46" s="571"/>
      <c r="IL46" s="571"/>
      <c r="IM46" s="633">
        <f t="shared" si="272"/>
        <v>5.6431753366789017E-2</v>
      </c>
      <c r="IN46" s="571"/>
      <c r="IO46" s="571"/>
      <c r="IP46" s="571"/>
      <c r="IQ46" s="571"/>
      <c r="IR46" s="633">
        <f t="shared" si="273"/>
        <v>6.772685553460138E-2</v>
      </c>
      <c r="IS46" s="571"/>
      <c r="IT46" s="571"/>
      <c r="IU46" s="571"/>
      <c r="IV46" s="571"/>
      <c r="IW46" s="571"/>
      <c r="IX46" s="571"/>
      <c r="IY46" s="571"/>
      <c r="IZ46" s="571"/>
      <c r="JA46" s="633">
        <f t="shared" si="274"/>
        <v>4.4193770651728387E-2</v>
      </c>
      <c r="JB46" s="571"/>
      <c r="JC46" s="571"/>
      <c r="JD46" s="571"/>
      <c r="JE46" s="571"/>
      <c r="JF46" s="633">
        <f>JF14/$JF$33</f>
        <v>4.9269551294039211E-2</v>
      </c>
      <c r="JG46" s="571"/>
      <c r="JH46" s="571"/>
      <c r="JI46" s="571"/>
      <c r="JJ46" s="571"/>
      <c r="JK46" s="633">
        <f t="shared" si="230"/>
        <v>5.3547257508095816E-2</v>
      </c>
      <c r="JL46" s="571"/>
      <c r="JM46" s="571"/>
      <c r="JN46" s="571"/>
      <c r="JO46" s="571"/>
      <c r="JP46" s="633">
        <f t="shared" si="231"/>
        <v>5.347296269041861E-2</v>
      </c>
      <c r="JQ46" s="571"/>
      <c r="JR46" s="571"/>
      <c r="JS46" s="571"/>
      <c r="JT46" s="371"/>
      <c r="JU46" s="571"/>
      <c r="JV46" s="571"/>
      <c r="JW46" s="571"/>
      <c r="JX46" s="571"/>
      <c r="JY46" s="633">
        <f t="shared" si="275"/>
        <v>6.1963194877784039E-2</v>
      </c>
      <c r="JZ46" s="571"/>
      <c r="KA46" s="571"/>
      <c r="KB46" s="571"/>
      <c r="KC46" s="571"/>
      <c r="KD46" s="633">
        <f t="shared" si="276"/>
        <v>6.3269639713139536E-2</v>
      </c>
      <c r="KE46" s="571"/>
      <c r="KF46" s="571"/>
      <c r="KG46" s="571"/>
      <c r="KH46" s="571"/>
      <c r="KI46" s="633">
        <f t="shared" si="277"/>
        <v>6.338632828833049E-2</v>
      </c>
      <c r="KJ46" s="571"/>
      <c r="KK46" s="571"/>
      <c r="KL46" s="571"/>
      <c r="KM46" s="571"/>
      <c r="KN46" s="633">
        <f t="shared" si="278"/>
        <v>5.6860323923004254E-2</v>
      </c>
      <c r="KO46" s="571"/>
      <c r="KP46" s="571"/>
      <c r="KQ46" s="571"/>
      <c r="KR46" s="571"/>
      <c r="KS46" s="633">
        <f t="shared" si="279"/>
        <v>5.3331950869735412E-2</v>
      </c>
      <c r="KT46" s="571"/>
      <c r="KU46" s="571"/>
      <c r="KV46" s="571"/>
      <c r="KW46" s="571"/>
      <c r="KX46" s="571"/>
      <c r="KY46" s="571"/>
      <c r="KZ46" s="571"/>
      <c r="LA46" s="571"/>
      <c r="LB46" s="571"/>
      <c r="LC46" s="571" t="s">
        <v>356</v>
      </c>
      <c r="LD46" s="571"/>
      <c r="LE46" s="571"/>
      <c r="LF46" s="571"/>
      <c r="LG46" s="571"/>
      <c r="LH46" s="571"/>
    </row>
    <row r="47" spans="1:322" hidden="1">
      <c r="A47" s="571"/>
      <c r="B47" s="535" t="s">
        <v>18</v>
      </c>
      <c r="C47" s="571"/>
      <c r="D47" s="633">
        <f t="shared" si="232"/>
        <v>3.1337532761741199E-2</v>
      </c>
      <c r="E47" s="571"/>
      <c r="F47" s="571"/>
      <c r="G47" s="571"/>
      <c r="H47" s="571"/>
      <c r="I47" s="633">
        <f t="shared" si="233"/>
        <v>2.6489707246154109E-2</v>
      </c>
      <c r="J47" s="571"/>
      <c r="K47" s="571"/>
      <c r="L47" s="571"/>
      <c r="M47" s="571"/>
      <c r="N47" s="633">
        <f t="shared" si="234"/>
        <v>3.0914742147322198E-2</v>
      </c>
      <c r="O47" s="571"/>
      <c r="P47" s="571"/>
      <c r="Q47" s="571"/>
      <c r="R47" s="571"/>
      <c r="S47" s="633">
        <f t="shared" si="235"/>
        <v>2.9638977558548919E-2</v>
      </c>
      <c r="T47" s="571"/>
      <c r="U47" s="571"/>
      <c r="V47" s="571"/>
      <c r="W47" s="571"/>
      <c r="X47" s="571"/>
      <c r="Y47" s="571"/>
      <c r="Z47" s="571"/>
      <c r="AA47" s="571"/>
      <c r="AB47" s="633">
        <f t="shared" si="236"/>
        <v>3.0009293046758166E-2</v>
      </c>
      <c r="AC47" s="571"/>
      <c r="AD47" s="571"/>
      <c r="AE47" s="571"/>
      <c r="AF47" s="571"/>
      <c r="AG47" s="633">
        <f t="shared" si="237"/>
        <v>2.9054349059940737E-2</v>
      </c>
      <c r="AH47" s="571"/>
      <c r="AI47" s="571"/>
      <c r="AJ47" s="571"/>
      <c r="AK47" s="571"/>
      <c r="AL47" s="633">
        <f t="shared" si="238"/>
        <v>3.096576836411909E-2</v>
      </c>
      <c r="AM47" s="571"/>
      <c r="AN47" s="571"/>
      <c r="AO47" s="571"/>
      <c r="AP47" s="571"/>
      <c r="AQ47" s="633">
        <f t="shared" si="239"/>
        <v>2.6941993656460453E-2</v>
      </c>
      <c r="AR47" s="571"/>
      <c r="AS47" s="571"/>
      <c r="AT47" s="571"/>
      <c r="AU47" s="571"/>
      <c r="AV47" s="571"/>
      <c r="AW47" s="571"/>
      <c r="AX47" s="571"/>
      <c r="AY47" s="571"/>
      <c r="AZ47" s="633">
        <f t="shared" si="240"/>
        <v>3.6220096919991993E-2</v>
      </c>
      <c r="BA47" s="571"/>
      <c r="BB47" s="571"/>
      <c r="BC47" s="571"/>
      <c r="BD47" s="571"/>
      <c r="BE47" s="633">
        <f t="shared" si="241"/>
        <v>3.159574763915321E-2</v>
      </c>
      <c r="BF47" s="571"/>
      <c r="BG47" s="571"/>
      <c r="BH47" s="571"/>
      <c r="BI47" s="571"/>
      <c r="BJ47" s="633">
        <f t="shared" si="242"/>
        <v>3.0959526889603066E-2</v>
      </c>
      <c r="BK47" s="571"/>
      <c r="BL47" s="571"/>
      <c r="BM47" s="571"/>
      <c r="BN47" s="571"/>
      <c r="BO47" s="633">
        <f t="shared" si="243"/>
        <v>3.4053313251041412E-2</v>
      </c>
      <c r="BP47" s="408"/>
      <c r="BQ47" s="571"/>
      <c r="BR47" s="571"/>
      <c r="BS47" s="571"/>
      <c r="BT47" s="633">
        <f>BT15/$BT$33</f>
        <v>3.4290587356948697E-2</v>
      </c>
      <c r="BU47" s="571"/>
      <c r="BV47" s="571"/>
      <c r="BW47" s="571"/>
      <c r="BX47" s="571"/>
      <c r="BY47" s="571"/>
      <c r="BZ47" s="417"/>
      <c r="CA47" s="424"/>
      <c r="CB47" s="424"/>
      <c r="CC47" s="642">
        <f t="shared" si="244"/>
        <v>3.1717728221819654E-2</v>
      </c>
      <c r="CD47" s="430"/>
      <c r="CE47" s="108"/>
      <c r="CF47" s="417"/>
      <c r="CG47" s="432"/>
      <c r="CH47" s="339">
        <f t="shared" si="245"/>
        <v>3.2650227194923401E-2</v>
      </c>
      <c r="CI47" s="401"/>
      <c r="CJ47" s="571"/>
      <c r="CK47" s="571"/>
      <c r="CL47" s="571"/>
      <c r="CM47" s="633">
        <f t="shared" si="246"/>
        <v>3.1525796246292093E-2</v>
      </c>
      <c r="CN47" s="571"/>
      <c r="CO47" s="571"/>
      <c r="CP47" s="571"/>
      <c r="CQ47" s="571"/>
      <c r="CR47" s="633">
        <f t="shared" si="247"/>
        <v>3.0131096982383358E-2</v>
      </c>
      <c r="CS47" s="571"/>
      <c r="CT47" s="571"/>
      <c r="CU47" s="571"/>
      <c r="CV47" s="571"/>
      <c r="CW47" s="571"/>
      <c r="CX47" s="571"/>
      <c r="CY47" s="571"/>
      <c r="CZ47" s="571"/>
      <c r="DA47" s="571"/>
      <c r="DB47" s="642">
        <f t="shared" si="248"/>
        <v>3.2190820287415912E-2</v>
      </c>
      <c r="DC47" s="422"/>
      <c r="DD47" s="108"/>
      <c r="DE47" s="401"/>
      <c r="DF47" s="571"/>
      <c r="DG47" s="642">
        <f t="shared" si="249"/>
        <v>2.978418861656721E-2</v>
      </c>
      <c r="DH47" s="422"/>
      <c r="DI47" s="400"/>
      <c r="DJ47" s="400"/>
      <c r="DK47" s="571"/>
      <c r="DL47" s="633">
        <f t="shared" si="250"/>
        <v>3.0299874536057224E-2</v>
      </c>
      <c r="DM47" s="571"/>
      <c r="DN47" s="571"/>
      <c r="DO47" s="571"/>
      <c r="DP47" s="571"/>
      <c r="DQ47" s="633">
        <f t="shared" si="251"/>
        <v>3.57659538081085E-2</v>
      </c>
      <c r="DR47" s="571"/>
      <c r="DS47" s="571"/>
      <c r="DT47" s="571"/>
      <c r="DU47" s="571"/>
      <c r="DV47" s="571"/>
      <c r="DW47" s="571"/>
      <c r="DX47" s="571"/>
      <c r="DY47" s="571"/>
      <c r="DZ47" s="633">
        <f t="shared" si="252"/>
        <v>2.9859057458381081E-2</v>
      </c>
      <c r="EA47" s="571"/>
      <c r="EB47" s="571"/>
      <c r="EC47" s="571"/>
      <c r="ED47" s="571"/>
      <c r="EE47" s="633">
        <f t="shared" si="253"/>
        <v>3.1620609611064006E-2</v>
      </c>
      <c r="EF47" s="571"/>
      <c r="EG47" s="571"/>
      <c r="EH47" s="571"/>
      <c r="EI47" s="571"/>
      <c r="EJ47" s="633">
        <f t="shared" si="254"/>
        <v>3.458877918443902E-2</v>
      </c>
      <c r="EK47" s="571"/>
      <c r="EL47" s="571"/>
      <c r="EM47" s="400"/>
      <c r="EN47" s="571"/>
      <c r="EO47" s="633">
        <f t="shared" si="255"/>
        <v>3.6140114248183378E-2</v>
      </c>
      <c r="EP47" s="571"/>
      <c r="EQ47" s="571"/>
      <c r="ER47" s="571"/>
      <c r="ES47" s="571"/>
      <c r="ET47" s="633">
        <f t="shared" si="256"/>
        <v>3.7995236535899167E-2</v>
      </c>
      <c r="EU47" s="571"/>
      <c r="EV47" s="571"/>
      <c r="EW47" s="571"/>
      <c r="EX47" s="571"/>
      <c r="EY47" s="571"/>
      <c r="EZ47" s="571"/>
      <c r="FA47" s="571"/>
      <c r="FB47" s="571"/>
      <c r="FC47" s="571"/>
      <c r="FD47" s="633">
        <f t="shared" si="257"/>
        <v>3.9062966363269114E-2</v>
      </c>
      <c r="FE47" s="571"/>
      <c r="FF47" s="571"/>
      <c r="FG47" s="571"/>
      <c r="FH47" s="571"/>
      <c r="FI47" s="633">
        <f t="shared" si="258"/>
        <v>5.1631058189431131E-2</v>
      </c>
      <c r="FJ47" s="571"/>
      <c r="FK47" s="571"/>
      <c r="FL47" s="571"/>
      <c r="FM47" s="571"/>
      <c r="FN47" s="633">
        <f t="shared" si="259"/>
        <v>3.9984887119775894E-2</v>
      </c>
      <c r="FO47" s="571"/>
      <c r="FP47" s="571"/>
      <c r="FQ47" s="571"/>
      <c r="FR47" s="571"/>
      <c r="FS47" s="633">
        <f t="shared" si="260"/>
        <v>3.7635285576313134E-2</v>
      </c>
      <c r="FT47" s="571"/>
      <c r="FU47" s="571"/>
      <c r="FV47" s="571"/>
      <c r="FW47" s="571"/>
      <c r="FX47" s="571"/>
      <c r="FY47" s="571"/>
      <c r="FZ47" s="571"/>
      <c r="GA47" s="571"/>
      <c r="GB47" s="633">
        <f t="shared" si="261"/>
        <v>3.5446375248304005E-2</v>
      </c>
      <c r="GC47" s="571"/>
      <c r="GD47" s="571"/>
      <c r="GE47" s="571"/>
      <c r="GF47" s="571"/>
      <c r="GG47" s="633">
        <f t="shared" si="262"/>
        <v>3.4352210403480875E-2</v>
      </c>
      <c r="GH47" s="571"/>
      <c r="GI47" s="571"/>
      <c r="GJ47" s="571"/>
      <c r="GK47" s="571"/>
      <c r="GL47" s="633">
        <f t="shared" si="263"/>
        <v>3.4967828050878849E-2</v>
      </c>
      <c r="GM47" s="571"/>
      <c r="GN47" s="571"/>
      <c r="GO47" s="571"/>
      <c r="GP47" s="571"/>
      <c r="GQ47" s="633">
        <f t="shared" si="264"/>
        <v>4.0455787638224841E-2</v>
      </c>
      <c r="GR47" s="571"/>
      <c r="GS47" s="571"/>
      <c r="GT47" s="571"/>
      <c r="GU47" s="571"/>
      <c r="GV47" s="571"/>
      <c r="GW47" s="571"/>
      <c r="GX47" s="571"/>
      <c r="GY47" s="571"/>
      <c r="GZ47" s="633">
        <f t="shared" si="265"/>
        <v>3.1464658281887409E-2</v>
      </c>
      <c r="HA47" s="571"/>
      <c r="HB47" s="571"/>
      <c r="HC47" s="571"/>
      <c r="HD47" s="571"/>
      <c r="HE47" s="633">
        <f t="shared" si="266"/>
        <v>3.8778153581760941E-2</v>
      </c>
      <c r="HF47" s="571"/>
      <c r="HG47" s="571"/>
      <c r="HH47" s="571"/>
      <c r="HI47" s="571"/>
      <c r="HJ47" s="633">
        <f t="shared" si="267"/>
        <v>3.6894698575319594E-2</v>
      </c>
      <c r="HK47" s="571"/>
      <c r="HL47" s="571"/>
      <c r="HM47" s="571"/>
      <c r="HN47" s="571"/>
      <c r="HO47" s="633">
        <f t="shared" si="268"/>
        <v>3.0133475965562775E-2</v>
      </c>
      <c r="HP47" s="571"/>
      <c r="HQ47" s="571"/>
      <c r="HR47" s="571"/>
      <c r="HS47" s="571"/>
      <c r="HT47" s="633">
        <f t="shared" si="269"/>
        <v>3.4620640490075703E-2</v>
      </c>
      <c r="HU47" s="571"/>
      <c r="HV47" s="571"/>
      <c r="HW47" s="571"/>
      <c r="HX47" s="571"/>
      <c r="HY47" s="571"/>
      <c r="HZ47" s="571"/>
      <c r="IA47" s="571"/>
      <c r="IB47" s="571"/>
      <c r="IC47" s="633">
        <f t="shared" si="270"/>
        <v>3.3663562707247068E-2</v>
      </c>
      <c r="ID47" s="571"/>
      <c r="IE47" s="571"/>
      <c r="IF47" s="571"/>
      <c r="IG47" s="571"/>
      <c r="IH47" s="633">
        <f t="shared" si="271"/>
        <v>3.1199042641454688E-2</v>
      </c>
      <c r="II47" s="571"/>
      <c r="IJ47" s="571"/>
      <c r="IK47" s="571"/>
      <c r="IL47" s="571"/>
      <c r="IM47" s="633">
        <f t="shared" si="272"/>
        <v>4.1682272747593237E-2</v>
      </c>
      <c r="IN47" s="571"/>
      <c r="IO47" s="571"/>
      <c r="IP47" s="571"/>
      <c r="IQ47" s="571"/>
      <c r="IR47" s="633">
        <f t="shared" si="273"/>
        <v>4.2561880481780973E-2</v>
      </c>
      <c r="IS47" s="571"/>
      <c r="IT47" s="571"/>
      <c r="IU47" s="571"/>
      <c r="IV47" s="571"/>
      <c r="IW47" s="571"/>
      <c r="IX47" s="571"/>
      <c r="IY47" s="571"/>
      <c r="IZ47" s="571"/>
      <c r="JA47" s="633">
        <f t="shared" si="274"/>
        <v>3.7896528198425178E-2</v>
      </c>
      <c r="JB47" s="571"/>
      <c r="JC47" s="571"/>
      <c r="JD47" s="571"/>
      <c r="JE47" s="571"/>
      <c r="JF47" s="633">
        <f>JF15/$JF$33</f>
        <v>3.5357648362173179E-2</v>
      </c>
      <c r="JG47" s="571"/>
      <c r="JH47" s="571"/>
      <c r="JI47" s="571"/>
      <c r="JJ47" s="571"/>
      <c r="JK47" s="633">
        <f t="shared" si="230"/>
        <v>3.8166286760621101E-2</v>
      </c>
      <c r="JL47" s="571"/>
      <c r="JM47" s="571"/>
      <c r="JN47" s="571"/>
      <c r="JO47" s="571"/>
      <c r="JP47" s="633">
        <f t="shared" si="231"/>
        <v>4.6758399071439326E-2</v>
      </c>
      <c r="JQ47" s="571"/>
      <c r="JR47" s="571"/>
      <c r="JS47" s="571"/>
      <c r="JT47" s="371"/>
      <c r="JU47" s="571"/>
      <c r="JV47" s="571"/>
      <c r="JW47" s="571"/>
      <c r="JX47" s="571"/>
      <c r="JY47" s="633">
        <f t="shared" si="275"/>
        <v>4.1173319474221745E-2</v>
      </c>
      <c r="JZ47" s="571"/>
      <c r="KA47" s="571"/>
      <c r="KB47" s="571"/>
      <c r="KC47" s="571"/>
      <c r="KD47" s="633">
        <f t="shared" si="276"/>
        <v>3.8690067357538466E-2</v>
      </c>
      <c r="KE47" s="571"/>
      <c r="KF47" s="571"/>
      <c r="KG47" s="571"/>
      <c r="KH47" s="571"/>
      <c r="KI47" s="633">
        <f t="shared" si="277"/>
        <v>3.6863614637569077E-2</v>
      </c>
      <c r="KJ47" s="571"/>
      <c r="KK47" s="571"/>
      <c r="KL47" s="571"/>
      <c r="KM47" s="571"/>
      <c r="KN47" s="633">
        <f t="shared" si="278"/>
        <v>4.2911742629054207E-2</v>
      </c>
      <c r="KO47" s="571"/>
      <c r="KP47" s="571"/>
      <c r="KQ47" s="571"/>
      <c r="KR47" s="571"/>
      <c r="KS47" s="633">
        <f t="shared" si="279"/>
        <v>3.4093195908073387E-2</v>
      </c>
      <c r="KT47" s="571"/>
      <c r="KU47" s="571"/>
      <c r="KV47" s="571"/>
      <c r="KW47" s="571"/>
      <c r="KX47" s="571"/>
      <c r="KY47" s="571"/>
      <c r="KZ47" s="571"/>
      <c r="LA47" s="571"/>
      <c r="LB47" s="630">
        <f>LB40*0.49</f>
        <v>115648094.26847038</v>
      </c>
      <c r="LC47" s="571" t="s">
        <v>357</v>
      </c>
      <c r="LD47" s="571"/>
      <c r="LE47" s="571"/>
      <c r="LF47" s="571"/>
      <c r="LG47" s="571"/>
      <c r="LH47" s="571"/>
    </row>
    <row r="48" spans="1:322" hidden="1">
      <c r="A48" s="571"/>
      <c r="B48" s="535" t="s">
        <v>19</v>
      </c>
      <c r="C48" s="571"/>
      <c r="D48" s="633">
        <f t="shared" si="232"/>
        <v>3.6074327576778788E-2</v>
      </c>
      <c r="E48" s="571"/>
      <c r="F48" s="571"/>
      <c r="G48" s="571"/>
      <c r="H48" s="571"/>
      <c r="I48" s="633">
        <f t="shared" si="233"/>
        <v>3.3971891199430754E-2</v>
      </c>
      <c r="J48" s="571"/>
      <c r="K48" s="571"/>
      <c r="L48" s="571"/>
      <c r="M48" s="571"/>
      <c r="N48" s="633">
        <f t="shared" si="234"/>
        <v>3.2435527521768419E-2</v>
      </c>
      <c r="O48" s="571"/>
      <c r="P48" s="571"/>
      <c r="Q48" s="571"/>
      <c r="R48" s="571"/>
      <c r="S48" s="633">
        <f t="shared" si="235"/>
        <v>3.2963305281966927E-2</v>
      </c>
      <c r="T48" s="571"/>
      <c r="U48" s="571"/>
      <c r="V48" s="571"/>
      <c r="W48" s="571"/>
      <c r="X48" s="571"/>
      <c r="Y48" s="571"/>
      <c r="Z48" s="571"/>
      <c r="AA48" s="571"/>
      <c r="AB48" s="633">
        <f t="shared" si="236"/>
        <v>3.4315791836383502E-2</v>
      </c>
      <c r="AC48" s="571"/>
      <c r="AD48" s="571"/>
      <c r="AE48" s="571"/>
      <c r="AF48" s="571"/>
      <c r="AG48" s="633">
        <f t="shared" si="237"/>
        <v>4.1594130363155936E-2</v>
      </c>
      <c r="AH48" s="571"/>
      <c r="AI48" s="571"/>
      <c r="AJ48" s="571"/>
      <c r="AK48" s="571"/>
      <c r="AL48" s="633">
        <f t="shared" si="238"/>
        <v>2.8396822254488502E-2</v>
      </c>
      <c r="AM48" s="571"/>
      <c r="AN48" s="571"/>
      <c r="AO48" s="571"/>
      <c r="AP48" s="571"/>
      <c r="AQ48" s="633">
        <f t="shared" si="239"/>
        <v>3.7194786623477853E-2</v>
      </c>
      <c r="AR48" s="571"/>
      <c r="AS48" s="571"/>
      <c r="AT48" s="571"/>
      <c r="AU48" s="571"/>
      <c r="AV48" s="571"/>
      <c r="AW48" s="571"/>
      <c r="AX48" s="571"/>
      <c r="AY48" s="571"/>
      <c r="AZ48" s="633">
        <f t="shared" si="240"/>
        <v>3.5034708286043312E-2</v>
      </c>
      <c r="BA48" s="571"/>
      <c r="BB48" s="571"/>
      <c r="BC48" s="571"/>
      <c r="BD48" s="571"/>
      <c r="BE48" s="633">
        <f t="shared" si="241"/>
        <v>3.4934960447349943E-2</v>
      </c>
      <c r="BF48" s="571"/>
      <c r="BG48" s="571"/>
      <c r="BH48" s="571"/>
      <c r="BI48" s="571"/>
      <c r="BJ48" s="633">
        <f t="shared" si="242"/>
        <v>3.8669038377064147E-2</v>
      </c>
      <c r="BK48" s="571"/>
      <c r="BL48" s="571"/>
      <c r="BM48" s="571"/>
      <c r="BN48" s="571"/>
      <c r="BO48" s="633">
        <f t="shared" si="243"/>
        <v>3.1723360232673546E-2</v>
      </c>
      <c r="BP48" s="408"/>
      <c r="BQ48" s="571"/>
      <c r="BR48" s="571"/>
      <c r="BS48" s="571"/>
      <c r="BT48" s="633">
        <f>BT16/$BT$33</f>
        <v>3.2189949965823417E-2</v>
      </c>
      <c r="BU48" s="571"/>
      <c r="BV48" s="571"/>
      <c r="BW48" s="571"/>
      <c r="BX48" s="571"/>
      <c r="BY48" s="571"/>
      <c r="BZ48" s="417"/>
      <c r="CA48" s="424"/>
      <c r="CB48" s="424"/>
      <c r="CC48" s="642">
        <f t="shared" si="244"/>
        <v>3.6389451259508786E-2</v>
      </c>
      <c r="CD48" s="430"/>
      <c r="CE48" s="108"/>
      <c r="CF48" s="417"/>
      <c r="CG48" s="432"/>
      <c r="CH48" s="339">
        <f t="shared" si="245"/>
        <v>3.8317686046426241E-2</v>
      </c>
      <c r="CI48" s="401"/>
      <c r="CJ48" s="571"/>
      <c r="CK48" s="571"/>
      <c r="CL48" s="571"/>
      <c r="CM48" s="633">
        <f t="shared" si="246"/>
        <v>4.6714070885912368E-2</v>
      </c>
      <c r="CN48" s="571"/>
      <c r="CO48" s="571"/>
      <c r="CP48" s="571"/>
      <c r="CQ48" s="571"/>
      <c r="CR48" s="633">
        <f t="shared" si="247"/>
        <v>4.1595825513259327E-2</v>
      </c>
      <c r="CS48" s="571"/>
      <c r="CT48" s="571"/>
      <c r="CU48" s="571"/>
      <c r="CV48" s="571"/>
      <c r="CW48" s="571"/>
      <c r="CX48" s="571"/>
      <c r="CY48" s="571"/>
      <c r="CZ48" s="571"/>
      <c r="DA48" s="571"/>
      <c r="DB48" s="642">
        <f t="shared" si="248"/>
        <v>4.1025091738014149E-2</v>
      </c>
      <c r="DC48" s="422"/>
      <c r="DD48" s="108"/>
      <c r="DE48" s="401"/>
      <c r="DF48" s="571"/>
      <c r="DG48" s="642">
        <f t="shared" si="249"/>
        <v>3.3930921968394305E-2</v>
      </c>
      <c r="DH48" s="422"/>
      <c r="DI48" s="400"/>
      <c r="DJ48" s="400"/>
      <c r="DK48" s="571"/>
      <c r="DL48" s="633">
        <f t="shared" si="250"/>
        <v>4.339464395472957E-2</v>
      </c>
      <c r="DM48" s="571"/>
      <c r="DN48" s="571"/>
      <c r="DO48" s="571"/>
      <c r="DP48" s="571"/>
      <c r="DQ48" s="633">
        <f t="shared" si="251"/>
        <v>4.1792330416488645E-2</v>
      </c>
      <c r="DR48" s="571"/>
      <c r="DS48" s="571"/>
      <c r="DT48" s="571"/>
      <c r="DU48" s="571"/>
      <c r="DV48" s="571"/>
      <c r="DW48" s="571"/>
      <c r="DX48" s="571"/>
      <c r="DY48" s="571"/>
      <c r="DZ48" s="633">
        <f t="shared" si="252"/>
        <v>4.205541869391554E-2</v>
      </c>
      <c r="EA48" s="571"/>
      <c r="EB48" s="571"/>
      <c r="EC48" s="571"/>
      <c r="ED48" s="571"/>
      <c r="EE48" s="633">
        <f t="shared" si="253"/>
        <v>4.2371692743408233E-2</v>
      </c>
      <c r="EF48" s="571"/>
      <c r="EG48" s="571"/>
      <c r="EH48" s="571"/>
      <c r="EI48" s="571"/>
      <c r="EJ48" s="633">
        <f t="shared" si="254"/>
        <v>4.5741377339326691E-2</v>
      </c>
      <c r="EK48" s="571"/>
      <c r="EL48" s="571"/>
      <c r="EM48" s="400"/>
      <c r="EN48" s="571"/>
      <c r="EO48" s="633">
        <f t="shared" si="255"/>
        <v>4.232317449111081E-2</v>
      </c>
      <c r="EP48" s="571"/>
      <c r="EQ48" s="571"/>
      <c r="ER48" s="571"/>
      <c r="ES48" s="571"/>
      <c r="ET48" s="633">
        <f t="shared" si="256"/>
        <v>3.9330910256445729E-2</v>
      </c>
      <c r="EU48" s="571"/>
      <c r="EV48" s="571"/>
      <c r="EW48" s="571"/>
      <c r="EX48" s="571"/>
      <c r="EY48" s="571"/>
      <c r="EZ48" s="571"/>
      <c r="FA48" s="571"/>
      <c r="FB48" s="571"/>
      <c r="FC48" s="571"/>
      <c r="FD48" s="633">
        <f t="shared" si="257"/>
        <v>3.6596647017628818E-2</v>
      </c>
      <c r="FE48" s="571"/>
      <c r="FF48" s="571"/>
      <c r="FG48" s="571"/>
      <c r="FH48" s="571"/>
      <c r="FI48" s="633">
        <f t="shared" si="258"/>
        <v>3.7343430285868513E-2</v>
      </c>
      <c r="FJ48" s="571"/>
      <c r="FK48" s="571"/>
      <c r="FL48" s="571"/>
      <c r="FM48" s="571"/>
      <c r="FN48" s="633">
        <f t="shared" si="259"/>
        <v>3.4733330675885771E-2</v>
      </c>
      <c r="FO48" s="571"/>
      <c r="FP48" s="571"/>
      <c r="FQ48" s="571"/>
      <c r="FR48" s="571"/>
      <c r="FS48" s="633">
        <f t="shared" si="260"/>
        <v>3.9458458551222715E-2</v>
      </c>
      <c r="FT48" s="571"/>
      <c r="FU48" s="571"/>
      <c r="FV48" s="571"/>
      <c r="FW48" s="571"/>
      <c r="FX48" s="571"/>
      <c r="FY48" s="571"/>
      <c r="FZ48" s="571"/>
      <c r="GA48" s="571"/>
      <c r="GB48" s="633">
        <f t="shared" si="261"/>
        <v>3.8328591992908279E-2</v>
      </c>
      <c r="GC48" s="571"/>
      <c r="GD48" s="571"/>
      <c r="GE48" s="571"/>
      <c r="GF48" s="571"/>
      <c r="GG48" s="633">
        <f t="shared" si="262"/>
        <v>3.6007349918298008E-2</v>
      </c>
      <c r="GH48" s="571"/>
      <c r="GI48" s="571"/>
      <c r="GJ48" s="571"/>
      <c r="GK48" s="571"/>
      <c r="GL48" s="633">
        <f t="shared" si="263"/>
        <v>5.0912092971737398E-2</v>
      </c>
      <c r="GM48" s="571"/>
      <c r="GN48" s="571"/>
      <c r="GO48" s="571"/>
      <c r="GP48" s="571"/>
      <c r="GQ48" s="633">
        <f t="shared" si="264"/>
        <v>4.2481838800883076E-2</v>
      </c>
      <c r="GR48" s="571"/>
      <c r="GS48" s="571"/>
      <c r="GT48" s="571"/>
      <c r="GU48" s="571"/>
      <c r="GV48" s="571"/>
      <c r="GW48" s="571"/>
      <c r="GX48" s="571"/>
      <c r="GY48" s="571"/>
      <c r="GZ48" s="633">
        <f t="shared" si="265"/>
        <v>3.990522377020872E-2</v>
      </c>
      <c r="HA48" s="571"/>
      <c r="HB48" s="571"/>
      <c r="HC48" s="571"/>
      <c r="HD48" s="571"/>
      <c r="HE48" s="633">
        <f t="shared" si="266"/>
        <v>4.5303481041036001E-2</v>
      </c>
      <c r="HF48" s="571"/>
      <c r="HG48" s="571"/>
      <c r="HH48" s="571"/>
      <c r="HI48" s="571"/>
      <c r="HJ48" s="633">
        <f t="shared" si="267"/>
        <v>3.1651591661954734E-2</v>
      </c>
      <c r="HK48" s="571"/>
      <c r="HL48" s="571"/>
      <c r="HM48" s="571"/>
      <c r="HN48" s="571"/>
      <c r="HO48" s="633">
        <f t="shared" si="268"/>
        <v>3.4846987649620298E-2</v>
      </c>
      <c r="HP48" s="571"/>
      <c r="HQ48" s="571"/>
      <c r="HR48" s="571"/>
      <c r="HS48" s="571"/>
      <c r="HT48" s="633">
        <f t="shared" si="269"/>
        <v>4.0883851875651044E-2</v>
      </c>
      <c r="HU48" s="571"/>
      <c r="HV48" s="571"/>
      <c r="HW48" s="571"/>
      <c r="HX48" s="571"/>
      <c r="HY48" s="571"/>
      <c r="HZ48" s="571"/>
      <c r="IA48" s="571"/>
      <c r="IB48" s="571"/>
      <c r="IC48" s="633">
        <f t="shared" si="270"/>
        <v>4.4005632039024328E-2</v>
      </c>
      <c r="ID48" s="571"/>
      <c r="IE48" s="571"/>
      <c r="IF48" s="571"/>
      <c r="IG48" s="571"/>
      <c r="IH48" s="633">
        <f t="shared" si="271"/>
        <v>5.140733753505141E-2</v>
      </c>
      <c r="II48" s="571"/>
      <c r="IJ48" s="571"/>
      <c r="IK48" s="571"/>
      <c r="IL48" s="571"/>
      <c r="IM48" s="633">
        <f t="shared" si="272"/>
        <v>6.065783297958742E-2</v>
      </c>
      <c r="IN48" s="571"/>
      <c r="IO48" s="571"/>
      <c r="IP48" s="571"/>
      <c r="IQ48" s="571"/>
      <c r="IR48" s="633">
        <f t="shared" si="273"/>
        <v>5.5636649551258605E-2</v>
      </c>
      <c r="IS48" s="571"/>
      <c r="IT48" s="571"/>
      <c r="IU48" s="571"/>
      <c r="IV48" s="571"/>
      <c r="IW48" s="571"/>
      <c r="IX48" s="571"/>
      <c r="IY48" s="571"/>
      <c r="IZ48" s="571"/>
      <c r="JA48" s="633">
        <f t="shared" si="274"/>
        <v>3.688186958058879E-2</v>
      </c>
      <c r="JB48" s="571"/>
      <c r="JC48" s="571"/>
      <c r="JD48" s="571"/>
      <c r="JE48" s="571"/>
      <c r="JF48" s="633">
        <f>JF16/$JF$33</f>
        <v>4.2973175606159542E-2</v>
      </c>
      <c r="JG48" s="571"/>
      <c r="JH48" s="571"/>
      <c r="JI48" s="571"/>
      <c r="JJ48" s="571"/>
      <c r="JK48" s="633">
        <f t="shared" si="230"/>
        <v>5.5477886988222279E-2</v>
      </c>
      <c r="JL48" s="571"/>
      <c r="JM48" s="571"/>
      <c r="JN48" s="571"/>
      <c r="JO48" s="571"/>
      <c r="JP48" s="633">
        <f t="shared" si="231"/>
        <v>6.4131226402106223E-2</v>
      </c>
      <c r="JQ48" s="571"/>
      <c r="JR48" s="571"/>
      <c r="JS48" s="571"/>
      <c r="JT48" s="371"/>
      <c r="JU48" s="571"/>
      <c r="JV48" s="571"/>
      <c r="JW48" s="571"/>
      <c r="JX48" s="571"/>
      <c r="JY48" s="633">
        <f t="shared" si="275"/>
        <v>7.6597944246694707E-2</v>
      </c>
      <c r="JZ48" s="571"/>
      <c r="KA48" s="571"/>
      <c r="KB48" s="571"/>
      <c r="KC48" s="571"/>
      <c r="KD48" s="633">
        <f t="shared" si="276"/>
        <v>6.2339016445985607E-2</v>
      </c>
      <c r="KE48" s="571"/>
      <c r="KF48" s="571"/>
      <c r="KG48" s="571"/>
      <c r="KH48" s="571"/>
      <c r="KI48" s="633">
        <f t="shared" si="277"/>
        <v>6.178780827699884E-2</v>
      </c>
      <c r="KJ48" s="571"/>
      <c r="KK48" s="571"/>
      <c r="KL48" s="571"/>
      <c r="KM48" s="571"/>
      <c r="KN48" s="633">
        <f t="shared" si="278"/>
        <v>5.0565491605582644E-2</v>
      </c>
      <c r="KO48" s="571"/>
      <c r="KP48" s="571"/>
      <c r="KQ48" s="571"/>
      <c r="KR48" s="571"/>
      <c r="KS48" s="633">
        <f t="shared" si="279"/>
        <v>3.3439608859584302E-2</v>
      </c>
      <c r="KT48" s="571"/>
      <c r="KU48" s="571"/>
      <c r="KV48" s="571"/>
      <c r="KW48" s="571"/>
      <c r="KX48" s="571"/>
      <c r="KY48" s="571"/>
      <c r="KZ48" s="571"/>
      <c r="LA48" s="571"/>
      <c r="LB48" s="630">
        <f>($LB$40*0.51)*0.18</f>
        <v>21666316.436419554</v>
      </c>
      <c r="LC48" s="571" t="s">
        <v>358</v>
      </c>
      <c r="LD48" s="571"/>
      <c r="LE48" s="571"/>
      <c r="LF48" s="571"/>
      <c r="LG48" s="571"/>
      <c r="LH48" s="571"/>
    </row>
    <row r="49" spans="1:320" hidden="1">
      <c r="A49" s="571"/>
      <c r="B49" s="535" t="s">
        <v>20</v>
      </c>
      <c r="C49" s="571"/>
      <c r="D49" s="633">
        <f t="shared" si="232"/>
        <v>1.8768604396948739E-2</v>
      </c>
      <c r="E49" s="571"/>
      <c r="F49" s="571"/>
      <c r="G49" s="571"/>
      <c r="H49" s="571"/>
      <c r="I49" s="633">
        <f t="shared" si="233"/>
        <v>2.3292506365895495E-2</v>
      </c>
      <c r="J49" s="571"/>
      <c r="K49" s="571"/>
      <c r="L49" s="571"/>
      <c r="M49" s="571"/>
      <c r="N49" s="633">
        <f t="shared" si="234"/>
        <v>1.7657242531291924E-2</v>
      </c>
      <c r="O49" s="571"/>
      <c r="P49" s="571"/>
      <c r="Q49" s="571"/>
      <c r="R49" s="571"/>
      <c r="S49" s="633">
        <f t="shared" si="235"/>
        <v>2.5022944939682362E-2</v>
      </c>
      <c r="T49" s="571"/>
      <c r="U49" s="571"/>
      <c r="V49" s="571"/>
      <c r="W49" s="571"/>
      <c r="X49" s="571"/>
      <c r="Y49" s="571"/>
      <c r="Z49" s="571"/>
      <c r="AA49" s="571"/>
      <c r="AB49" s="633">
        <f t="shared" si="236"/>
        <v>1.7045196090077815E-2</v>
      </c>
      <c r="AC49" s="571"/>
      <c r="AD49" s="571"/>
      <c r="AE49" s="571"/>
      <c r="AF49" s="571"/>
      <c r="AG49" s="633">
        <f t="shared" si="237"/>
        <v>1.9038704952015553E-2</v>
      </c>
      <c r="AH49" s="571"/>
      <c r="AI49" s="571"/>
      <c r="AJ49" s="571"/>
      <c r="AK49" s="571"/>
      <c r="AL49" s="633">
        <f t="shared" si="238"/>
        <v>1.9372140661752902E-2</v>
      </c>
      <c r="AM49" s="571"/>
      <c r="AN49" s="571"/>
      <c r="AO49" s="571"/>
      <c r="AP49" s="571"/>
      <c r="AQ49" s="633">
        <f t="shared" si="239"/>
        <v>2.2988754588651735E-2</v>
      </c>
      <c r="AR49" s="571"/>
      <c r="AS49" s="571"/>
      <c r="AT49" s="571"/>
      <c r="AU49" s="571"/>
      <c r="AV49" s="571"/>
      <c r="AW49" s="571"/>
      <c r="AX49" s="571"/>
      <c r="AY49" s="571"/>
      <c r="AZ49" s="633">
        <f t="shared" si="240"/>
        <v>1.7820667098547203E-2</v>
      </c>
      <c r="BA49" s="571"/>
      <c r="BB49" s="571"/>
      <c r="BC49" s="571"/>
      <c r="BD49" s="571"/>
      <c r="BE49" s="633">
        <f t="shared" si="241"/>
        <v>1.9680919072640923E-2</v>
      </c>
      <c r="BF49" s="571"/>
      <c r="BG49" s="571"/>
      <c r="BH49" s="571"/>
      <c r="BI49" s="571"/>
      <c r="BJ49" s="633">
        <f t="shared" si="242"/>
        <v>2.1297554335174558E-2</v>
      </c>
      <c r="BK49" s="571"/>
      <c r="BL49" s="571"/>
      <c r="BM49" s="571"/>
      <c r="BN49" s="571"/>
      <c r="BO49" s="633">
        <f t="shared" si="243"/>
        <v>1.902378135568036E-2</v>
      </c>
      <c r="BP49" s="408"/>
      <c r="BQ49" s="571"/>
      <c r="BR49" s="571"/>
      <c r="BS49" s="571"/>
      <c r="BT49" s="633">
        <f>BT17/$BT$33</f>
        <v>2.0758079145499944E-2</v>
      </c>
      <c r="BU49" s="571"/>
      <c r="BV49" s="571"/>
      <c r="BW49" s="571"/>
      <c r="BX49" s="571"/>
      <c r="BY49" s="571"/>
      <c r="BZ49" s="417"/>
      <c r="CA49" s="424"/>
      <c r="CB49" s="424"/>
      <c r="CC49" s="642">
        <f t="shared" si="244"/>
        <v>2.2110284804100724E-2</v>
      </c>
      <c r="CD49" s="430"/>
      <c r="CE49" s="108"/>
      <c r="CF49" s="417"/>
      <c r="CG49" s="432"/>
      <c r="CH49" s="339">
        <f t="shared" si="245"/>
        <v>2.4949160151083831E-2</v>
      </c>
      <c r="CI49" s="401"/>
      <c r="CJ49" s="571"/>
      <c r="CK49" s="571"/>
      <c r="CL49" s="571"/>
      <c r="CM49" s="633">
        <f t="shared" si="246"/>
        <v>2.1920556324374132E-2</v>
      </c>
      <c r="CN49" s="571"/>
      <c r="CO49" s="571"/>
      <c r="CP49" s="571"/>
      <c r="CQ49" s="571"/>
      <c r="CR49" s="633">
        <f t="shared" si="247"/>
        <v>2.2228502548814533E-2</v>
      </c>
      <c r="CS49" s="571"/>
      <c r="CT49" s="571"/>
      <c r="CU49" s="571"/>
      <c r="CV49" s="571"/>
      <c r="CW49" s="571"/>
      <c r="CX49" s="571"/>
      <c r="CY49" s="571"/>
      <c r="CZ49" s="571"/>
      <c r="DA49" s="571"/>
      <c r="DB49" s="642">
        <f t="shared" si="248"/>
        <v>2.0467525737015536E-2</v>
      </c>
      <c r="DC49" s="422"/>
      <c r="DD49" s="108"/>
      <c r="DE49" s="401"/>
      <c r="DF49" s="571"/>
      <c r="DG49" s="642">
        <f t="shared" si="249"/>
        <v>2.0454365932071245E-2</v>
      </c>
      <c r="DH49" s="422"/>
      <c r="DI49" s="400"/>
      <c r="DJ49" s="400"/>
      <c r="DK49" s="571"/>
      <c r="DL49" s="633">
        <f t="shared" si="250"/>
        <v>1.992822637310971E-2</v>
      </c>
      <c r="DM49" s="571"/>
      <c r="DN49" s="571"/>
      <c r="DO49" s="571"/>
      <c r="DP49" s="571"/>
      <c r="DQ49" s="633">
        <f t="shared" si="251"/>
        <v>2.031012379081042E-2</v>
      </c>
      <c r="DR49" s="571"/>
      <c r="DS49" s="571"/>
      <c r="DT49" s="571"/>
      <c r="DU49" s="571"/>
      <c r="DV49" s="571"/>
      <c r="DW49" s="571"/>
      <c r="DX49" s="571"/>
      <c r="DY49" s="571"/>
      <c r="DZ49" s="633">
        <f t="shared" si="252"/>
        <v>1.7097770525358959E-2</v>
      </c>
      <c r="EA49" s="571"/>
      <c r="EB49" s="571"/>
      <c r="EC49" s="571"/>
      <c r="ED49" s="571"/>
      <c r="EE49" s="633">
        <f t="shared" si="253"/>
        <v>2.1793678718805644E-2</v>
      </c>
      <c r="EF49" s="571"/>
      <c r="EG49" s="571"/>
      <c r="EH49" s="571"/>
      <c r="EI49" s="571"/>
      <c r="EJ49" s="633">
        <f t="shared" si="254"/>
        <v>2.0771632291196405E-2</v>
      </c>
      <c r="EK49" s="571"/>
      <c r="EL49" s="571"/>
      <c r="EM49" s="400"/>
      <c r="EN49" s="571"/>
      <c r="EO49" s="633">
        <f t="shared" si="255"/>
        <v>1.8346040439277719E-2</v>
      </c>
      <c r="EP49" s="571"/>
      <c r="EQ49" s="571"/>
      <c r="ER49" s="571"/>
      <c r="ES49" s="571"/>
      <c r="ET49" s="633">
        <f t="shared" si="256"/>
        <v>1.991255031324354E-2</v>
      </c>
      <c r="EU49" s="571"/>
      <c r="EV49" s="571"/>
      <c r="EW49" s="571"/>
      <c r="EX49" s="571"/>
      <c r="EY49" s="571"/>
      <c r="EZ49" s="571"/>
      <c r="FA49" s="571"/>
      <c r="FB49" s="571"/>
      <c r="FC49" s="571"/>
      <c r="FD49" s="633">
        <f t="shared" si="257"/>
        <v>1.8923930223743609E-2</v>
      </c>
      <c r="FE49" s="571"/>
      <c r="FF49" s="571"/>
      <c r="FG49" s="571"/>
      <c r="FH49" s="571"/>
      <c r="FI49" s="633">
        <f t="shared" si="258"/>
        <v>1.469017420287369E-2</v>
      </c>
      <c r="FJ49" s="571"/>
      <c r="FK49" s="571"/>
      <c r="FL49" s="571"/>
      <c r="FM49" s="571"/>
      <c r="FN49" s="633">
        <f t="shared" si="259"/>
        <v>1.6940083703704673E-2</v>
      </c>
      <c r="FO49" s="571"/>
      <c r="FP49" s="571"/>
      <c r="FQ49" s="571"/>
      <c r="FR49" s="571"/>
      <c r="FS49" s="633">
        <f t="shared" si="260"/>
        <v>1.5328463360427541E-2</v>
      </c>
      <c r="FT49" s="571"/>
      <c r="FU49" s="571"/>
      <c r="FV49" s="571"/>
      <c r="FW49" s="571"/>
      <c r="FX49" s="571"/>
      <c r="FY49" s="571"/>
      <c r="FZ49" s="571"/>
      <c r="GA49" s="571"/>
      <c r="GB49" s="633">
        <f t="shared" si="261"/>
        <v>1.7027983474100835E-2</v>
      </c>
      <c r="GC49" s="571"/>
      <c r="GD49" s="571"/>
      <c r="GE49" s="571"/>
      <c r="GF49" s="571"/>
      <c r="GG49" s="633">
        <f t="shared" si="262"/>
        <v>1.5935566294672042E-2</v>
      </c>
      <c r="GH49" s="571"/>
      <c r="GI49" s="571"/>
      <c r="GJ49" s="571"/>
      <c r="GK49" s="571"/>
      <c r="GL49" s="633">
        <f t="shared" si="263"/>
        <v>2.163635221633849E-2</v>
      </c>
      <c r="GM49" s="571"/>
      <c r="GN49" s="571"/>
      <c r="GO49" s="571"/>
      <c r="GP49" s="571"/>
      <c r="GQ49" s="633">
        <f t="shared" si="264"/>
        <v>1.4891303817741236E-2</v>
      </c>
      <c r="GR49" s="571"/>
      <c r="GS49" s="571"/>
      <c r="GT49" s="571"/>
      <c r="GU49" s="571"/>
      <c r="GV49" s="571"/>
      <c r="GW49" s="571"/>
      <c r="GX49" s="571"/>
      <c r="GY49" s="571"/>
      <c r="GZ49" s="633">
        <f t="shared" si="265"/>
        <v>1.4099698764333979E-2</v>
      </c>
      <c r="HA49" s="571"/>
      <c r="HB49" s="571"/>
      <c r="HC49" s="571"/>
      <c r="HD49" s="571"/>
      <c r="HE49" s="633">
        <f t="shared" si="266"/>
        <v>1.3881276050200826E-2</v>
      </c>
      <c r="HF49" s="571"/>
      <c r="HG49" s="571"/>
      <c r="HH49" s="571"/>
      <c r="HI49" s="571"/>
      <c r="HJ49" s="633">
        <f t="shared" si="267"/>
        <v>1.4429610749012648E-2</v>
      </c>
      <c r="HK49" s="571"/>
      <c r="HL49" s="571"/>
      <c r="HM49" s="571"/>
      <c r="HN49" s="571"/>
      <c r="HO49" s="633">
        <f t="shared" si="268"/>
        <v>1.4531564935437762E-2</v>
      </c>
      <c r="HP49" s="571"/>
      <c r="HQ49" s="571"/>
      <c r="HR49" s="571"/>
      <c r="HS49" s="571"/>
      <c r="HT49" s="633">
        <f t="shared" si="269"/>
        <v>1.3484449769338739E-2</v>
      </c>
      <c r="HU49" s="571"/>
      <c r="HV49" s="571"/>
      <c r="HW49" s="571"/>
      <c r="HX49" s="571"/>
      <c r="HY49" s="571"/>
      <c r="HZ49" s="571"/>
      <c r="IA49" s="571"/>
      <c r="IB49" s="571"/>
      <c r="IC49" s="633">
        <f t="shared" si="270"/>
        <v>1.5551213691296728E-2</v>
      </c>
      <c r="ID49" s="571"/>
      <c r="IE49" s="571"/>
      <c r="IF49" s="571"/>
      <c r="IG49" s="571"/>
      <c r="IH49" s="633">
        <f t="shared" si="271"/>
        <v>1.4298708150206218E-2</v>
      </c>
      <c r="II49" s="571"/>
      <c r="IJ49" s="571"/>
      <c r="IK49" s="571"/>
      <c r="IL49" s="571"/>
      <c r="IM49" s="633">
        <f t="shared" si="272"/>
        <v>1.9559152367936015E-2</v>
      </c>
      <c r="IN49" s="571"/>
      <c r="IO49" s="571"/>
      <c r="IP49" s="571"/>
      <c r="IQ49" s="571"/>
      <c r="IR49" s="633">
        <f t="shared" si="273"/>
        <v>2.2598628459842285E-2</v>
      </c>
      <c r="IS49" s="571"/>
      <c r="IT49" s="571"/>
      <c r="IU49" s="571"/>
      <c r="IV49" s="571"/>
      <c r="IW49" s="571"/>
      <c r="IX49" s="571"/>
      <c r="IY49" s="571"/>
      <c r="IZ49" s="571"/>
      <c r="JA49" s="633">
        <f t="shared" si="274"/>
        <v>1.4130010282079939E-2</v>
      </c>
      <c r="JB49" s="571"/>
      <c r="JC49" s="571"/>
      <c r="JD49" s="571"/>
      <c r="JE49" s="571"/>
      <c r="JF49" s="633">
        <f>JF17/$JF$33</f>
        <v>1.6030907546857747E-2</v>
      </c>
      <c r="JG49" s="571"/>
      <c r="JH49" s="571"/>
      <c r="JI49" s="571"/>
      <c r="JJ49" s="571"/>
      <c r="JK49" s="633">
        <f t="shared" si="230"/>
        <v>1.9182239216291072E-2</v>
      </c>
      <c r="JL49" s="571"/>
      <c r="JM49" s="571"/>
      <c r="JN49" s="571"/>
      <c r="JO49" s="571"/>
      <c r="JP49" s="633">
        <f t="shared" si="231"/>
        <v>2.160519347594524E-2</v>
      </c>
      <c r="JQ49" s="571"/>
      <c r="JR49" s="571"/>
      <c r="JS49" s="571"/>
      <c r="JT49" s="371"/>
      <c r="JU49" s="571"/>
      <c r="JV49" s="571"/>
      <c r="JW49" s="571"/>
      <c r="JX49" s="571"/>
      <c r="JY49" s="633">
        <f t="shared" si="275"/>
        <v>2.0903697652671142E-2</v>
      </c>
      <c r="JZ49" s="571"/>
      <c r="KA49" s="571"/>
      <c r="KB49" s="571"/>
      <c r="KC49" s="571"/>
      <c r="KD49" s="633">
        <f t="shared" si="276"/>
        <v>2.3038394372677681E-2</v>
      </c>
      <c r="KE49" s="571"/>
      <c r="KF49" s="571"/>
      <c r="KG49" s="571"/>
      <c r="KH49" s="571"/>
      <c r="KI49" s="633">
        <f t="shared" si="277"/>
        <v>2.7459855728242888E-2</v>
      </c>
      <c r="KJ49" s="571"/>
      <c r="KK49" s="571"/>
      <c r="KL49" s="571"/>
      <c r="KM49" s="571"/>
      <c r="KN49" s="633">
        <f t="shared" si="278"/>
        <v>2.4969115271396451E-2</v>
      </c>
      <c r="KO49" s="571"/>
      <c r="KP49" s="571"/>
      <c r="KQ49" s="571"/>
      <c r="KR49" s="571"/>
      <c r="KS49" s="633">
        <f t="shared" si="279"/>
        <v>1.9327510357493031E-2</v>
      </c>
      <c r="KT49" s="571"/>
      <c r="KU49" s="571"/>
      <c r="KV49" s="571"/>
      <c r="KW49" s="571"/>
      <c r="KX49" s="571"/>
      <c r="KY49" s="571"/>
      <c r="KZ49" s="571"/>
      <c r="LA49" s="571"/>
      <c r="LB49" s="630">
        <f>($LB$40*0.51)*0.04</f>
        <v>4814736.9858710123</v>
      </c>
      <c r="LC49" s="571" t="s">
        <v>359</v>
      </c>
      <c r="LD49" s="571"/>
      <c r="LE49" s="571"/>
      <c r="LF49" s="571"/>
      <c r="LG49" s="571"/>
      <c r="LH49" s="571"/>
    </row>
    <row r="50" spans="1:320" hidden="1">
      <c r="A50" s="571"/>
      <c r="B50" s="535" t="s">
        <v>21</v>
      </c>
      <c r="C50" s="571"/>
      <c r="D50" s="633">
        <f t="shared" si="232"/>
        <v>2.735337468607538E-2</v>
      </c>
      <c r="E50" s="571"/>
      <c r="F50" s="571"/>
      <c r="G50" s="571"/>
      <c r="H50" s="571"/>
      <c r="I50" s="633">
        <f t="shared" si="233"/>
        <v>2.7327824998933797E-2</v>
      </c>
      <c r="J50" s="571"/>
      <c r="K50" s="571"/>
      <c r="L50" s="571"/>
      <c r="M50" s="571"/>
      <c r="N50" s="633">
        <f t="shared" si="234"/>
        <v>3.1810901307826364E-2</v>
      </c>
      <c r="O50" s="571"/>
      <c r="P50" s="571"/>
      <c r="Q50" s="571"/>
      <c r="R50" s="571"/>
      <c r="S50" s="633">
        <f t="shared" si="235"/>
        <v>2.6168827416788318E-2</v>
      </c>
      <c r="T50" s="571"/>
      <c r="U50" s="571"/>
      <c r="V50" s="571"/>
      <c r="W50" s="571"/>
      <c r="X50" s="571"/>
      <c r="Y50" s="571"/>
      <c r="Z50" s="571"/>
      <c r="AA50" s="571"/>
      <c r="AB50" s="633">
        <f t="shared" si="236"/>
        <v>2.573898623321617E-2</v>
      </c>
      <c r="AC50" s="571"/>
      <c r="AD50" s="571"/>
      <c r="AE50" s="571"/>
      <c r="AF50" s="571"/>
      <c r="AG50" s="633">
        <f t="shared" si="237"/>
        <v>2.1631163233484133E-2</v>
      </c>
      <c r="AH50" s="571"/>
      <c r="AI50" s="571"/>
      <c r="AJ50" s="571"/>
      <c r="AK50" s="571"/>
      <c r="AL50" s="633">
        <f t="shared" si="238"/>
        <v>2.2106074719895397E-2</v>
      </c>
      <c r="AM50" s="571"/>
      <c r="AN50" s="571"/>
      <c r="AO50" s="571"/>
      <c r="AP50" s="571"/>
      <c r="AQ50" s="633">
        <f t="shared" si="239"/>
        <v>2.379271143292332E-2</v>
      </c>
      <c r="AR50" s="571"/>
      <c r="AS50" s="571"/>
      <c r="AT50" s="571"/>
      <c r="AU50" s="571"/>
      <c r="AV50" s="571"/>
      <c r="AW50" s="571"/>
      <c r="AX50" s="571"/>
      <c r="AY50" s="571"/>
      <c r="AZ50" s="633">
        <f t="shared" si="240"/>
        <v>1.8641582174106799E-2</v>
      </c>
      <c r="BA50" s="571"/>
      <c r="BB50" s="571"/>
      <c r="BC50" s="571"/>
      <c r="BD50" s="571"/>
      <c r="BE50" s="633">
        <f t="shared" si="241"/>
        <v>1.9729912639719221E-2</v>
      </c>
      <c r="BF50" s="571"/>
      <c r="BG50" s="571"/>
      <c r="BH50" s="571"/>
      <c r="BI50" s="571"/>
      <c r="BJ50" s="633">
        <f t="shared" si="242"/>
        <v>2.3566437147891833E-2</v>
      </c>
      <c r="BK50" s="571"/>
      <c r="BL50" s="571"/>
      <c r="BM50" s="571"/>
      <c r="BN50" s="571"/>
      <c r="BO50" s="633">
        <f t="shared" si="243"/>
        <v>2.2617874560910467E-2</v>
      </c>
      <c r="BP50" s="408"/>
      <c r="BQ50" s="571"/>
      <c r="BR50" s="571"/>
      <c r="BS50" s="571"/>
      <c r="BT50" s="633">
        <f>BT18/$BT$33</f>
        <v>2.0634187276387272E-2</v>
      </c>
      <c r="BU50" s="571"/>
      <c r="BV50" s="571"/>
      <c r="BW50" s="571"/>
      <c r="BX50" s="571"/>
      <c r="BY50" s="571"/>
      <c r="BZ50" s="417"/>
      <c r="CA50" s="424"/>
      <c r="CB50" s="424"/>
      <c r="CC50" s="642">
        <f t="shared" si="244"/>
        <v>2.107635671424482E-2</v>
      </c>
      <c r="CD50" s="430"/>
      <c r="CE50" s="108"/>
      <c r="CF50" s="417"/>
      <c r="CG50" s="432"/>
      <c r="CH50" s="339">
        <f t="shared" si="245"/>
        <v>2.0403200355104161E-2</v>
      </c>
      <c r="CI50" s="401"/>
      <c r="CJ50" s="571"/>
      <c r="CK50" s="571"/>
      <c r="CL50" s="571"/>
      <c r="CM50" s="633">
        <f t="shared" si="246"/>
        <v>2.0921381931156908E-2</v>
      </c>
      <c r="CN50" s="571"/>
      <c r="CO50" s="571"/>
      <c r="CP50" s="571"/>
      <c r="CQ50" s="571"/>
      <c r="CR50" s="633">
        <f t="shared" si="247"/>
        <v>2.5260842745749301E-2</v>
      </c>
      <c r="CS50" s="571"/>
      <c r="CT50" s="571"/>
      <c r="CU50" s="571"/>
      <c r="CV50" s="571"/>
      <c r="CW50" s="571"/>
      <c r="CX50" s="571"/>
      <c r="CY50" s="571"/>
      <c r="CZ50" s="571"/>
      <c r="DA50" s="571"/>
      <c r="DB50" s="642">
        <f t="shared" si="248"/>
        <v>2.0580262208407165E-2</v>
      </c>
      <c r="DC50" s="571"/>
      <c r="DD50" s="571"/>
      <c r="DE50" s="571"/>
      <c r="DF50" s="571"/>
      <c r="DG50" s="642">
        <f t="shared" si="249"/>
        <v>2.1877601377565115E-2</v>
      </c>
      <c r="DH50" s="422"/>
      <c r="DI50" s="400"/>
      <c r="DJ50" s="400"/>
      <c r="DK50" s="571"/>
      <c r="DL50" s="633">
        <f t="shared" si="250"/>
        <v>2.3874459968234205E-2</v>
      </c>
      <c r="DM50" s="571"/>
      <c r="DN50" s="571"/>
      <c r="DO50" s="571"/>
      <c r="DP50" s="571"/>
      <c r="DQ50" s="633">
        <f t="shared" si="251"/>
        <v>2.6616122441959173E-2</v>
      </c>
      <c r="DR50" s="571"/>
      <c r="DS50" s="571"/>
      <c r="DT50" s="571"/>
      <c r="DU50" s="571"/>
      <c r="DV50" s="571"/>
      <c r="DW50" s="571"/>
      <c r="DX50" s="571"/>
      <c r="DY50" s="571"/>
      <c r="DZ50" s="633">
        <f t="shared" si="252"/>
        <v>2.74317436737847E-2</v>
      </c>
      <c r="EA50" s="571"/>
      <c r="EB50" s="571"/>
      <c r="EC50" s="571"/>
      <c r="ED50" s="571"/>
      <c r="EE50" s="633">
        <f t="shared" si="253"/>
        <v>2.5433652531544733E-2</v>
      </c>
      <c r="EF50" s="571"/>
      <c r="EG50" s="571"/>
      <c r="EH50" s="571"/>
      <c r="EI50" s="571"/>
      <c r="EJ50" s="633">
        <f t="shared" si="254"/>
        <v>2.4395623777155411E-2</v>
      </c>
      <c r="EK50" s="571"/>
      <c r="EL50" s="571"/>
      <c r="EM50" s="400"/>
      <c r="EN50" s="571"/>
      <c r="EO50" s="633">
        <f t="shared" si="255"/>
        <v>2.5195558786009327E-2</v>
      </c>
      <c r="EP50" s="571"/>
      <c r="EQ50" s="571"/>
      <c r="ER50" s="571"/>
      <c r="ES50" s="571"/>
      <c r="ET50" s="633">
        <f t="shared" si="256"/>
        <v>2.3401708723906987E-2</v>
      </c>
      <c r="EU50" s="571"/>
      <c r="EV50" s="571"/>
      <c r="EW50" s="571"/>
      <c r="EX50" s="571"/>
      <c r="EY50" s="571"/>
      <c r="EZ50" s="571"/>
      <c r="FA50" s="571"/>
      <c r="FB50" s="571"/>
      <c r="FC50" s="571"/>
      <c r="FD50" s="633">
        <f t="shared" si="257"/>
        <v>2.1618072402103016E-2</v>
      </c>
      <c r="FE50" s="571"/>
      <c r="FF50" s="571"/>
      <c r="FG50" s="571"/>
      <c r="FH50" s="571"/>
      <c r="FI50" s="633">
        <f t="shared" si="258"/>
        <v>2.1089662222156417E-2</v>
      </c>
      <c r="FJ50" s="571"/>
      <c r="FK50" s="571"/>
      <c r="FL50" s="571"/>
      <c r="FM50" s="571"/>
      <c r="FN50" s="633">
        <f t="shared" si="259"/>
        <v>1.9995857233775317E-2</v>
      </c>
      <c r="FO50" s="571"/>
      <c r="FP50" s="571"/>
      <c r="FQ50" s="571"/>
      <c r="FR50" s="571"/>
      <c r="FS50" s="633">
        <f t="shared" si="260"/>
        <v>1.4279058207581657E-2</v>
      </c>
      <c r="FT50" s="571"/>
      <c r="FU50" s="571"/>
      <c r="FV50" s="571"/>
      <c r="FW50" s="571"/>
      <c r="FX50" s="571"/>
      <c r="FY50" s="571"/>
      <c r="FZ50" s="571"/>
      <c r="GA50" s="571"/>
      <c r="GB50" s="633">
        <f t="shared" si="261"/>
        <v>2.6654241423012513E-2</v>
      </c>
      <c r="GC50" s="571"/>
      <c r="GD50" s="571"/>
      <c r="GE50" s="571"/>
      <c r="GF50" s="571"/>
      <c r="GG50" s="633">
        <f t="shared" si="262"/>
        <v>2.0975771090834126E-2</v>
      </c>
      <c r="GH50" s="571"/>
      <c r="GI50" s="571"/>
      <c r="GJ50" s="571"/>
      <c r="GK50" s="571"/>
      <c r="GL50" s="633">
        <f t="shared" si="263"/>
        <v>1.9690342451338563E-2</v>
      </c>
      <c r="GM50" s="571"/>
      <c r="GN50" s="571"/>
      <c r="GO50" s="571"/>
      <c r="GP50" s="571"/>
      <c r="GQ50" s="633">
        <f t="shared" si="264"/>
        <v>1.865416059154278E-2</v>
      </c>
      <c r="GR50" s="571"/>
      <c r="GS50" s="571"/>
      <c r="GT50" s="571"/>
      <c r="GU50" s="571"/>
      <c r="GV50" s="571"/>
      <c r="GW50" s="571"/>
      <c r="GX50" s="571"/>
      <c r="GY50" s="571"/>
      <c r="GZ50" s="633">
        <f t="shared" si="265"/>
        <v>2.016988131820675E-2</v>
      </c>
      <c r="HA50" s="571"/>
      <c r="HB50" s="571"/>
      <c r="HC50" s="571"/>
      <c r="HD50" s="571"/>
      <c r="HE50" s="633">
        <f t="shared" si="266"/>
        <v>2.0554136713658969E-2</v>
      </c>
      <c r="HF50" s="571"/>
      <c r="HG50" s="571"/>
      <c r="HH50" s="571"/>
      <c r="HI50" s="571"/>
      <c r="HJ50" s="633">
        <f t="shared" si="267"/>
        <v>2.1769680369758466E-2</v>
      </c>
      <c r="HK50" s="571"/>
      <c r="HL50" s="571"/>
      <c r="HM50" s="571"/>
      <c r="HN50" s="571"/>
      <c r="HO50" s="633">
        <f t="shared" si="268"/>
        <v>1.6046427999431886E-2</v>
      </c>
      <c r="HP50" s="571"/>
      <c r="HQ50" s="571"/>
      <c r="HR50" s="571"/>
      <c r="HS50" s="571"/>
      <c r="HT50" s="633">
        <f t="shared" si="269"/>
        <v>1.8739535373261156E-2</v>
      </c>
      <c r="HU50" s="571"/>
      <c r="HV50" s="571"/>
      <c r="HW50" s="571"/>
      <c r="HX50" s="571"/>
      <c r="HY50" s="571"/>
      <c r="HZ50" s="571"/>
      <c r="IA50" s="571"/>
      <c r="IB50" s="571"/>
      <c r="IC50" s="633">
        <f t="shared" si="270"/>
        <v>2.0297851159654753E-2</v>
      </c>
      <c r="ID50" s="571"/>
      <c r="IE50" s="571"/>
      <c r="IF50" s="571"/>
      <c r="IG50" s="571"/>
      <c r="IH50" s="633">
        <f t="shared" si="271"/>
        <v>1.8318245814739734E-2</v>
      </c>
      <c r="II50" s="571"/>
      <c r="IJ50" s="571"/>
      <c r="IK50" s="571"/>
      <c r="IL50" s="571"/>
      <c r="IM50" s="633">
        <f t="shared" si="272"/>
        <v>1.6049667292471436E-2</v>
      </c>
      <c r="IN50" s="571"/>
      <c r="IO50" s="571"/>
      <c r="IP50" s="571"/>
      <c r="IQ50" s="571"/>
      <c r="IR50" s="633">
        <f t="shared" si="273"/>
        <v>2.1489735531104528E-2</v>
      </c>
      <c r="IS50" s="571"/>
      <c r="IT50" s="571"/>
      <c r="IU50" s="571"/>
      <c r="IV50" s="571"/>
      <c r="IW50" s="571"/>
      <c r="IX50" s="571"/>
      <c r="IY50" s="571"/>
      <c r="IZ50" s="571"/>
      <c r="JA50" s="633">
        <f t="shared" si="274"/>
        <v>2.0538599742004855E-2</v>
      </c>
      <c r="JB50" s="571"/>
      <c r="JC50" s="571"/>
      <c r="JD50" s="571"/>
      <c r="JE50" s="571"/>
      <c r="JF50" s="633">
        <f>JF18/$JF$33</f>
        <v>1.8204079216602331E-2</v>
      </c>
      <c r="JG50" s="571"/>
      <c r="JH50" s="571"/>
      <c r="JI50" s="571"/>
      <c r="JJ50" s="571"/>
      <c r="JK50" s="633">
        <f t="shared" si="230"/>
        <v>1.8115725916584346E-2</v>
      </c>
      <c r="JL50" s="571"/>
      <c r="JM50" s="571"/>
      <c r="JN50" s="571"/>
      <c r="JO50" s="571"/>
      <c r="JP50" s="633">
        <f t="shared" si="231"/>
        <v>2.2028568335788413E-2</v>
      </c>
      <c r="JQ50" s="571"/>
      <c r="JR50" s="571"/>
      <c r="JS50" s="571"/>
      <c r="JT50" s="371"/>
      <c r="JU50" s="571"/>
      <c r="JV50" s="571"/>
      <c r="JW50" s="571"/>
      <c r="JX50" s="571"/>
      <c r="JY50" s="633">
        <f t="shared" si="275"/>
        <v>1.711320199838582E-2</v>
      </c>
      <c r="JZ50" s="571"/>
      <c r="KA50" s="571"/>
      <c r="KB50" s="571"/>
      <c r="KC50" s="571"/>
      <c r="KD50" s="633">
        <f t="shared" si="276"/>
        <v>1.6834971694592863E-2</v>
      </c>
      <c r="KE50" s="571"/>
      <c r="KF50" s="571"/>
      <c r="KG50" s="571"/>
      <c r="KH50" s="571"/>
      <c r="KI50" s="633">
        <f t="shared" si="277"/>
        <v>1.9843011486339702E-2</v>
      </c>
      <c r="KJ50" s="571"/>
      <c r="KK50" s="571"/>
      <c r="KL50" s="571"/>
      <c r="KM50" s="571"/>
      <c r="KN50" s="633">
        <f t="shared" si="278"/>
        <v>2.4233424631708394E-2</v>
      </c>
      <c r="KO50" s="571"/>
      <c r="KP50" s="571"/>
      <c r="KQ50" s="571"/>
      <c r="KR50" s="571"/>
      <c r="KS50" s="633">
        <f t="shared" si="279"/>
        <v>2.6859066618115643E-2</v>
      </c>
      <c r="KT50" s="571"/>
      <c r="KU50" s="571"/>
      <c r="KV50" s="571"/>
      <c r="KW50" s="571"/>
      <c r="KX50" s="571"/>
      <c r="KY50" s="571"/>
      <c r="KZ50" s="571"/>
      <c r="LA50" s="571"/>
      <c r="LB50" s="630">
        <f>($LB$40*0.51)*0.7</f>
        <v>84257897.252742708</v>
      </c>
      <c r="LC50" s="571" t="s">
        <v>360</v>
      </c>
      <c r="LD50" s="571"/>
      <c r="LE50" s="571"/>
      <c r="LF50" s="571"/>
      <c r="LG50" s="571"/>
      <c r="LH50" s="571"/>
    </row>
    <row r="51" spans="1:320" hidden="1">
      <c r="A51" s="571"/>
      <c r="B51" s="535" t="s">
        <v>22</v>
      </c>
      <c r="C51" s="571"/>
      <c r="D51" s="633">
        <f t="shared" si="232"/>
        <v>2.7655687947428464E-2</v>
      </c>
      <c r="E51" s="571"/>
      <c r="F51" s="571"/>
      <c r="G51" s="571"/>
      <c r="H51" s="571"/>
      <c r="I51" s="633">
        <f t="shared" si="233"/>
        <v>2.6538108434562419E-2</v>
      </c>
      <c r="J51" s="571"/>
      <c r="K51" s="571"/>
      <c r="L51" s="571"/>
      <c r="M51" s="571"/>
      <c r="N51" s="633">
        <f t="shared" si="234"/>
        <v>2.7647478949696245E-2</v>
      </c>
      <c r="O51" s="571"/>
      <c r="P51" s="571"/>
      <c r="Q51" s="571"/>
      <c r="R51" s="571"/>
      <c r="S51" s="633">
        <f t="shared" si="235"/>
        <v>2.726823654076278E-2</v>
      </c>
      <c r="T51" s="571"/>
      <c r="U51" s="571"/>
      <c r="V51" s="571"/>
      <c r="W51" s="571"/>
      <c r="X51" s="571"/>
      <c r="Y51" s="571"/>
      <c r="Z51" s="571"/>
      <c r="AA51" s="571"/>
      <c r="AB51" s="633">
        <f t="shared" si="236"/>
        <v>2.6877618643555361E-2</v>
      </c>
      <c r="AC51" s="571"/>
      <c r="AD51" s="571"/>
      <c r="AE51" s="571"/>
      <c r="AF51" s="571"/>
      <c r="AG51" s="633">
        <f t="shared" si="237"/>
        <v>2.5350993278263855E-2</v>
      </c>
      <c r="AH51" s="571"/>
      <c r="AI51" s="571"/>
      <c r="AJ51" s="571"/>
      <c r="AK51" s="571"/>
      <c r="AL51" s="633">
        <f t="shared" si="238"/>
        <v>2.5840794554010057E-2</v>
      </c>
      <c r="AM51" s="571"/>
      <c r="AN51" s="571"/>
      <c r="AO51" s="571"/>
      <c r="AP51" s="571"/>
      <c r="AQ51" s="633">
        <f t="shared" si="239"/>
        <v>3.0696507559585209E-2</v>
      </c>
      <c r="AR51" s="571"/>
      <c r="AS51" s="571"/>
      <c r="AT51" s="571"/>
      <c r="AU51" s="571"/>
      <c r="AV51" s="571"/>
      <c r="AW51" s="571"/>
      <c r="AX51" s="571"/>
      <c r="AY51" s="571"/>
      <c r="AZ51" s="633">
        <f t="shared" si="240"/>
        <v>3.0420371289616766E-2</v>
      </c>
      <c r="BA51" s="571"/>
      <c r="BB51" s="571"/>
      <c r="BC51" s="571"/>
      <c r="BD51" s="571"/>
      <c r="BE51" s="633">
        <f t="shared" si="241"/>
        <v>3.4794637800690802E-2</v>
      </c>
      <c r="BF51" s="571"/>
      <c r="BG51" s="571"/>
      <c r="BH51" s="571"/>
      <c r="BI51" s="571"/>
      <c r="BJ51" s="633">
        <f t="shared" si="242"/>
        <v>2.6304952217052226E-2</v>
      </c>
      <c r="BK51" s="571"/>
      <c r="BL51" s="571"/>
      <c r="BM51" s="571"/>
      <c r="BN51" s="571"/>
      <c r="BO51" s="633">
        <f t="shared" si="243"/>
        <v>2.6681298713243262E-2</v>
      </c>
      <c r="BP51" s="408"/>
      <c r="BQ51" s="571"/>
      <c r="BR51" s="571"/>
      <c r="BS51" s="571"/>
      <c r="BT51" s="633">
        <f>BT19/$BT$33</f>
        <v>2.4549133922293926E-2</v>
      </c>
      <c r="BU51" s="571"/>
      <c r="BV51" s="571"/>
      <c r="BW51" s="571"/>
      <c r="BX51" s="571"/>
      <c r="BY51" s="571"/>
      <c r="BZ51" s="417"/>
      <c r="CA51" s="424"/>
      <c r="CB51" s="424"/>
      <c r="CC51" s="642">
        <f t="shared" si="244"/>
        <v>2.7194892463238616E-2</v>
      </c>
      <c r="CD51" s="430"/>
      <c r="CE51" s="108"/>
      <c r="CF51" s="417"/>
      <c r="CG51" s="430"/>
      <c r="CH51" s="339">
        <f t="shared" si="245"/>
        <v>2.5145080259810104E-2</v>
      </c>
      <c r="CI51" s="401"/>
      <c r="CJ51" s="571"/>
      <c r="CK51" s="571"/>
      <c r="CL51" s="571"/>
      <c r="CM51" s="633">
        <f t="shared" si="246"/>
        <v>2.6261244265800593E-2</v>
      </c>
      <c r="CN51" s="571"/>
      <c r="CO51" s="571"/>
      <c r="CP51" s="571"/>
      <c r="CQ51" s="571"/>
      <c r="CR51" s="633">
        <f t="shared" si="247"/>
        <v>3.1495983099827249E-2</v>
      </c>
      <c r="CS51" s="571"/>
      <c r="CT51" s="571"/>
      <c r="CU51" s="571"/>
      <c r="CV51" s="571"/>
      <c r="CW51" s="571"/>
      <c r="CX51" s="571"/>
      <c r="CY51" s="571"/>
      <c r="CZ51" s="571"/>
      <c r="DA51" s="571"/>
      <c r="DB51" s="642">
        <f t="shared" si="248"/>
        <v>2.7840590107654196E-2</v>
      </c>
      <c r="DC51" s="571"/>
      <c r="DD51" s="571"/>
      <c r="DE51" s="571"/>
      <c r="DF51" s="571"/>
      <c r="DG51" s="642">
        <f t="shared" si="249"/>
        <v>2.4404297719147674E-2</v>
      </c>
      <c r="DH51" s="422"/>
      <c r="DI51" s="400"/>
      <c r="DJ51" s="400"/>
      <c r="DK51" s="571"/>
      <c r="DL51" s="633">
        <f t="shared" si="250"/>
        <v>2.5739223541371661E-2</v>
      </c>
      <c r="DM51" s="571"/>
      <c r="DN51" s="571"/>
      <c r="DO51" s="571"/>
      <c r="DP51" s="571"/>
      <c r="DQ51" s="633">
        <f t="shared" si="251"/>
        <v>2.4191929318937124E-2</v>
      </c>
      <c r="DR51" s="571"/>
      <c r="DS51" s="571"/>
      <c r="DT51" s="571"/>
      <c r="DU51" s="571"/>
      <c r="DV51" s="571"/>
      <c r="DW51" s="571"/>
      <c r="DX51" s="571"/>
      <c r="DY51" s="571"/>
      <c r="DZ51" s="633">
        <f t="shared" si="252"/>
        <v>2.4495264980344565E-2</v>
      </c>
      <c r="EA51" s="571"/>
      <c r="EB51" s="571"/>
      <c r="EC51" s="571"/>
      <c r="ED51" s="571"/>
      <c r="EE51" s="633">
        <f t="shared" si="253"/>
        <v>2.702050846139404E-2</v>
      </c>
      <c r="EF51" s="571"/>
      <c r="EG51" s="571"/>
      <c r="EH51" s="571"/>
      <c r="EI51" s="571"/>
      <c r="EJ51" s="633">
        <f t="shared" si="254"/>
        <v>2.5876051356255377E-2</v>
      </c>
      <c r="EK51" s="571"/>
      <c r="EL51" s="571"/>
      <c r="EM51" s="400"/>
      <c r="EN51" s="571"/>
      <c r="EO51" s="633">
        <f t="shared" si="255"/>
        <v>2.2996776475804774E-2</v>
      </c>
      <c r="EP51" s="571"/>
      <c r="EQ51" s="571"/>
      <c r="ER51" s="571"/>
      <c r="ES51" s="571"/>
      <c r="ET51" s="633">
        <f t="shared" si="256"/>
        <v>2.4261719344098293E-2</v>
      </c>
      <c r="EU51" s="571"/>
      <c r="EV51" s="571"/>
      <c r="EW51" s="571"/>
      <c r="EX51" s="571"/>
      <c r="EY51" s="571"/>
      <c r="EZ51" s="571"/>
      <c r="FA51" s="571"/>
      <c r="FB51" s="571"/>
      <c r="FC51" s="571"/>
      <c r="FD51" s="633">
        <f t="shared" si="257"/>
        <v>2.3957930768564482E-2</v>
      </c>
      <c r="FE51" s="571"/>
      <c r="FF51" s="571"/>
      <c r="FG51" s="571"/>
      <c r="FH51" s="571"/>
      <c r="FI51" s="633">
        <f t="shared" si="258"/>
        <v>2.3351747263058057E-2</v>
      </c>
      <c r="FJ51" s="571"/>
      <c r="FK51" s="571"/>
      <c r="FL51" s="571"/>
      <c r="FM51" s="571"/>
      <c r="FN51" s="633">
        <f t="shared" si="259"/>
        <v>2.8447890147085039E-2</v>
      </c>
      <c r="FO51" s="571"/>
      <c r="FP51" s="571"/>
      <c r="FQ51" s="571"/>
      <c r="FR51" s="571"/>
      <c r="FS51" s="633">
        <f t="shared" si="260"/>
        <v>2.5063538102504217E-2</v>
      </c>
      <c r="FT51" s="571"/>
      <c r="FU51" s="571"/>
      <c r="FV51" s="571"/>
      <c r="FW51" s="571"/>
      <c r="FX51" s="571"/>
      <c r="FY51" s="571"/>
      <c r="FZ51" s="571"/>
      <c r="GA51" s="571"/>
      <c r="GB51" s="633">
        <f t="shared" si="261"/>
        <v>2.261078775460805E-2</v>
      </c>
      <c r="GC51" s="571"/>
      <c r="GD51" s="571"/>
      <c r="GE51" s="571"/>
      <c r="GF51" s="571"/>
      <c r="GG51" s="633">
        <f t="shared" si="262"/>
        <v>2.3521005395495381E-2</v>
      </c>
      <c r="GH51" s="571"/>
      <c r="GI51" s="571"/>
      <c r="GJ51" s="571"/>
      <c r="GK51" s="571"/>
      <c r="GL51" s="633">
        <f t="shared" si="263"/>
        <v>2.325122195336863E-2</v>
      </c>
      <c r="GM51" s="571"/>
      <c r="GN51" s="571"/>
      <c r="GO51" s="571"/>
      <c r="GP51" s="571"/>
      <c r="GQ51" s="633">
        <f t="shared" si="264"/>
        <v>2.7915902574091111E-2</v>
      </c>
      <c r="GR51" s="571"/>
      <c r="GS51" s="571"/>
      <c r="GT51" s="571"/>
      <c r="GU51" s="571"/>
      <c r="GV51" s="571"/>
      <c r="GW51" s="571"/>
      <c r="GX51" s="571"/>
      <c r="GY51" s="571"/>
      <c r="GZ51" s="633">
        <f t="shared" si="265"/>
        <v>2.3965471165516082E-2</v>
      </c>
      <c r="HA51" s="571"/>
      <c r="HB51" s="571"/>
      <c r="HC51" s="571"/>
      <c r="HD51" s="571"/>
      <c r="HE51" s="633">
        <f t="shared" si="266"/>
        <v>2.1056303271576055E-2</v>
      </c>
      <c r="HF51" s="571"/>
      <c r="HG51" s="571"/>
      <c r="HH51" s="571"/>
      <c r="HI51" s="571"/>
      <c r="HJ51" s="633">
        <f t="shared" si="267"/>
        <v>2.2233644021586122E-2</v>
      </c>
      <c r="HK51" s="571"/>
      <c r="HL51" s="571"/>
      <c r="HM51" s="571"/>
      <c r="HN51" s="571"/>
      <c r="HO51" s="633">
        <f t="shared" si="268"/>
        <v>2.3962214546674278E-2</v>
      </c>
      <c r="HP51" s="571"/>
      <c r="HQ51" s="571"/>
      <c r="HR51" s="571"/>
      <c r="HS51" s="571"/>
      <c r="HT51" s="633">
        <f t="shared" si="269"/>
        <v>2.5203080974270396E-2</v>
      </c>
      <c r="HU51" s="571"/>
      <c r="HV51" s="571"/>
      <c r="HW51" s="571"/>
      <c r="HX51" s="571"/>
      <c r="HY51" s="571"/>
      <c r="HZ51" s="571"/>
      <c r="IA51" s="571"/>
      <c r="IB51" s="571"/>
      <c r="IC51" s="633">
        <f t="shared" si="270"/>
        <v>2.6939045798836547E-2</v>
      </c>
      <c r="ID51" s="571"/>
      <c r="IE51" s="571"/>
      <c r="IF51" s="571"/>
      <c r="IG51" s="571"/>
      <c r="IH51" s="633">
        <f t="shared" si="271"/>
        <v>2.6820220878575704E-2</v>
      </c>
      <c r="II51" s="571"/>
      <c r="IJ51" s="571"/>
      <c r="IK51" s="571"/>
      <c r="IL51" s="571"/>
      <c r="IM51" s="633">
        <f t="shared" si="272"/>
        <v>2.4198743591925465E-2</v>
      </c>
      <c r="IN51" s="571"/>
      <c r="IO51" s="571"/>
      <c r="IP51" s="571"/>
      <c r="IQ51" s="571"/>
      <c r="IR51" s="633">
        <f t="shared" si="273"/>
        <v>3.5550246176911902E-2</v>
      </c>
      <c r="IS51" s="571"/>
      <c r="IT51" s="571"/>
      <c r="IU51" s="571"/>
      <c r="IV51" s="571"/>
      <c r="IW51" s="571"/>
      <c r="IX51" s="571"/>
      <c r="IY51" s="571"/>
      <c r="IZ51" s="571"/>
      <c r="JA51" s="633">
        <f t="shared" si="274"/>
        <v>2.7541331128029267E-2</v>
      </c>
      <c r="JB51" s="571"/>
      <c r="JC51" s="571"/>
      <c r="JD51" s="571"/>
      <c r="JE51" s="571"/>
      <c r="JF51" s="633">
        <f>JF19/$JF$33</f>
        <v>2.5455403080784079E-2</v>
      </c>
      <c r="JG51" s="571"/>
      <c r="JH51" s="571"/>
      <c r="JI51" s="571"/>
      <c r="JJ51" s="571"/>
      <c r="JK51" s="633">
        <f t="shared" si="230"/>
        <v>2.2296003936723943E-2</v>
      </c>
      <c r="JL51" s="571"/>
      <c r="JM51" s="571"/>
      <c r="JN51" s="571"/>
      <c r="JO51" s="571"/>
      <c r="JP51" s="633">
        <f t="shared" si="231"/>
        <v>2.9158961003281098E-2</v>
      </c>
      <c r="JQ51" s="571"/>
      <c r="JR51" s="571"/>
      <c r="JS51" s="571"/>
      <c r="JT51" s="675"/>
      <c r="JU51" s="571"/>
      <c r="JV51" s="571"/>
      <c r="JW51" s="571"/>
      <c r="JX51" s="571"/>
      <c r="JY51" s="633">
        <f t="shared" si="275"/>
        <v>2.5037941868239204E-2</v>
      </c>
      <c r="JZ51" s="571"/>
      <c r="KA51" s="571"/>
      <c r="KB51" s="571"/>
      <c r="KC51" s="571"/>
      <c r="KD51" s="633">
        <f t="shared" si="276"/>
        <v>3.2873238612592906E-2</v>
      </c>
      <c r="KE51" s="571"/>
      <c r="KF51" s="571"/>
      <c r="KG51" s="571"/>
      <c r="KH51" s="571"/>
      <c r="KI51" s="633">
        <f t="shared" si="277"/>
        <v>3.0572085361996695E-2</v>
      </c>
      <c r="KJ51" s="571"/>
      <c r="KK51" s="571"/>
      <c r="KL51" s="571"/>
      <c r="KM51" s="571"/>
      <c r="KN51" s="633">
        <f t="shared" si="278"/>
        <v>3.5114010458050758E-2</v>
      </c>
      <c r="KO51" s="571"/>
      <c r="KP51" s="571"/>
      <c r="KQ51" s="571"/>
      <c r="KR51" s="571"/>
      <c r="KS51" s="633">
        <f t="shared" si="279"/>
        <v>2.9916191677273718E-2</v>
      </c>
      <c r="KT51" s="571"/>
      <c r="KU51" s="571"/>
      <c r="KV51" s="571"/>
      <c r="KW51" s="571"/>
      <c r="KX51" s="571"/>
      <c r="KY51" s="571"/>
      <c r="KZ51" s="571"/>
      <c r="LA51" s="571"/>
      <c r="LB51" s="630">
        <f>($LB$40*0.51)*0.08</f>
        <v>9629473.9717420246</v>
      </c>
      <c r="LC51" s="571" t="s">
        <v>361</v>
      </c>
      <c r="LD51" s="571"/>
      <c r="LE51" s="571"/>
      <c r="LF51" s="571"/>
      <c r="LG51" s="571"/>
      <c r="LH51" s="571"/>
    </row>
    <row r="52" spans="1:320" hidden="1">
      <c r="A52" s="571"/>
      <c r="B52" s="535" t="s">
        <v>23</v>
      </c>
      <c r="C52" s="571"/>
      <c r="D52" s="633">
        <f t="shared" si="232"/>
        <v>3.1043256910703036E-2</v>
      </c>
      <c r="E52" s="571"/>
      <c r="F52" s="571"/>
      <c r="G52" s="571"/>
      <c r="H52" s="571"/>
      <c r="I52" s="633">
        <f t="shared" si="233"/>
        <v>2.9877589492343783E-2</v>
      </c>
      <c r="J52" s="571"/>
      <c r="K52" s="571"/>
      <c r="L52" s="571"/>
      <c r="M52" s="571"/>
      <c r="N52" s="633">
        <f t="shared" si="234"/>
        <v>2.8402638072181387E-2</v>
      </c>
      <c r="O52" s="571"/>
      <c r="P52" s="571"/>
      <c r="Q52" s="571"/>
      <c r="R52" s="571"/>
      <c r="S52" s="633">
        <f t="shared" si="235"/>
        <v>2.9759043948215724E-2</v>
      </c>
      <c r="T52" s="571"/>
      <c r="U52" s="571"/>
      <c r="V52" s="571"/>
      <c r="W52" s="571"/>
      <c r="X52" s="571"/>
      <c r="Y52" s="571"/>
      <c r="Z52" s="571"/>
      <c r="AA52" s="571"/>
      <c r="AB52" s="633">
        <f t="shared" si="236"/>
        <v>2.8649856492150419E-2</v>
      </c>
      <c r="AC52" s="571"/>
      <c r="AD52" s="571"/>
      <c r="AE52" s="571"/>
      <c r="AF52" s="571"/>
      <c r="AG52" s="633">
        <f t="shared" si="237"/>
        <v>2.7816143954382252E-2</v>
      </c>
      <c r="AH52" s="571"/>
      <c r="AI52" s="571"/>
      <c r="AJ52" s="571"/>
      <c r="AK52" s="571"/>
      <c r="AL52" s="633">
        <f t="shared" si="238"/>
        <v>3.0505400356397351E-2</v>
      </c>
      <c r="AM52" s="571"/>
      <c r="AN52" s="571"/>
      <c r="AO52" s="571"/>
      <c r="AP52" s="571"/>
      <c r="AQ52" s="633">
        <f t="shared" si="239"/>
        <v>2.9132385223507435E-2</v>
      </c>
      <c r="AR52" s="571"/>
      <c r="AS52" s="571"/>
      <c r="AT52" s="571"/>
      <c r="AU52" s="571"/>
      <c r="AV52" s="571"/>
      <c r="AW52" s="571"/>
      <c r="AX52" s="571"/>
      <c r="AY52" s="571"/>
      <c r="AZ52" s="633">
        <f t="shared" si="240"/>
        <v>3.297022835772858E-2</v>
      </c>
      <c r="BA52" s="571"/>
      <c r="BB52" s="571"/>
      <c r="BC52" s="571"/>
      <c r="BD52" s="571"/>
      <c r="BE52" s="633">
        <f t="shared" si="241"/>
        <v>2.8246654372742645E-2</v>
      </c>
      <c r="BF52" s="571"/>
      <c r="BG52" s="571"/>
      <c r="BH52" s="571"/>
      <c r="BI52" s="571"/>
      <c r="BJ52" s="633">
        <f t="shared" si="242"/>
        <v>2.7349922333524092E-2</v>
      </c>
      <c r="BK52" s="571"/>
      <c r="BL52" s="571"/>
      <c r="BM52" s="571"/>
      <c r="BN52" s="571"/>
      <c r="BO52" s="633">
        <f t="shared" si="243"/>
        <v>2.7808016569142651E-2</v>
      </c>
      <c r="BP52" s="408"/>
      <c r="BQ52" s="571"/>
      <c r="BR52" s="571"/>
      <c r="BS52" s="571"/>
      <c r="BT52" s="633">
        <f>BT20/$BT$33</f>
        <v>2.384900565086016E-2</v>
      </c>
      <c r="BU52" s="571"/>
      <c r="BV52" s="571"/>
      <c r="BW52" s="571"/>
      <c r="BX52" s="571"/>
      <c r="BY52" s="571"/>
      <c r="BZ52" s="417"/>
      <c r="CA52" s="424"/>
      <c r="CB52" s="424"/>
      <c r="CC52" s="642">
        <f t="shared" si="244"/>
        <v>2.8245626793650627E-2</v>
      </c>
      <c r="CD52" s="430"/>
      <c r="CE52" s="108"/>
      <c r="CF52" s="401"/>
      <c r="CG52" s="571"/>
      <c r="CH52" s="339">
        <f t="shared" si="245"/>
        <v>2.8270491858097758E-2</v>
      </c>
      <c r="CI52" s="571"/>
      <c r="CJ52" s="571"/>
      <c r="CK52" s="571"/>
      <c r="CL52" s="571"/>
      <c r="CM52" s="633">
        <f t="shared" si="246"/>
        <v>3.3154231779435779E-2</v>
      </c>
      <c r="CN52" s="571"/>
      <c r="CO52" s="571"/>
      <c r="CP52" s="571"/>
      <c r="CQ52" s="571"/>
      <c r="CR52" s="633">
        <f t="shared" si="247"/>
        <v>3.489575415072204E-2</v>
      </c>
      <c r="CS52" s="571"/>
      <c r="CT52" s="571"/>
      <c r="CU52" s="571"/>
      <c r="CV52" s="571"/>
      <c r="CW52" s="571"/>
      <c r="CX52" s="571"/>
      <c r="CY52" s="571"/>
      <c r="CZ52" s="571"/>
      <c r="DA52" s="571"/>
      <c r="DB52" s="642">
        <f t="shared" si="248"/>
        <v>3.3375382093130262E-2</v>
      </c>
      <c r="DC52" s="571"/>
      <c r="DD52" s="571"/>
      <c r="DE52" s="571"/>
      <c r="DF52" s="571"/>
      <c r="DG52" s="642">
        <f t="shared" si="249"/>
        <v>3.1794021665518764E-2</v>
      </c>
      <c r="DH52" s="422"/>
      <c r="DI52" s="400"/>
      <c r="DJ52" s="400"/>
      <c r="DK52" s="400"/>
      <c r="DL52" s="633">
        <f t="shared" si="250"/>
        <v>2.9543847400457669E-2</v>
      </c>
      <c r="DM52" s="571"/>
      <c r="DN52" s="571"/>
      <c r="DO52" s="571"/>
      <c r="DP52" s="571"/>
      <c r="DQ52" s="633">
        <f t="shared" si="251"/>
        <v>2.8448664630028781E-2</v>
      </c>
      <c r="DR52" s="571"/>
      <c r="DS52" s="571"/>
      <c r="DT52" s="571"/>
      <c r="DU52" s="571"/>
      <c r="DV52" s="571"/>
      <c r="DW52" s="571"/>
      <c r="DX52" s="571"/>
      <c r="DY52" s="571"/>
      <c r="DZ52" s="633">
        <f t="shared" si="252"/>
        <v>3.0257021655767991E-2</v>
      </c>
      <c r="EA52" s="571"/>
      <c r="EB52" s="571"/>
      <c r="EC52" s="571"/>
      <c r="ED52" s="571"/>
      <c r="EE52" s="633">
        <f t="shared" si="253"/>
        <v>3.150563143075244E-2</v>
      </c>
      <c r="EF52" s="571"/>
      <c r="EG52" s="571"/>
      <c r="EH52" s="571"/>
      <c r="EI52" s="571"/>
      <c r="EJ52" s="633">
        <f t="shared" si="254"/>
        <v>2.7200024756855502E-2</v>
      </c>
      <c r="EK52" s="571"/>
      <c r="EL52" s="571"/>
      <c r="EM52" s="400"/>
      <c r="EN52" s="571"/>
      <c r="EO52" s="633">
        <f t="shared" si="255"/>
        <v>2.9122442381552593E-2</v>
      </c>
      <c r="EP52" s="571"/>
      <c r="EQ52" s="571"/>
      <c r="ER52" s="571"/>
      <c r="ES52" s="571"/>
      <c r="ET52" s="633">
        <f t="shared" si="256"/>
        <v>2.5128670589519134E-2</v>
      </c>
      <c r="EU52" s="571"/>
      <c r="EV52" s="571"/>
      <c r="EW52" s="571"/>
      <c r="EX52" s="571"/>
      <c r="EY52" s="571"/>
      <c r="EZ52" s="571"/>
      <c r="FA52" s="571"/>
      <c r="FB52" s="571"/>
      <c r="FC52" s="571"/>
      <c r="FD52" s="633">
        <f t="shared" si="257"/>
        <v>2.2567145489868941E-2</v>
      </c>
      <c r="FE52" s="571"/>
      <c r="FF52" s="571"/>
      <c r="FG52" s="571"/>
      <c r="FH52" s="571"/>
      <c r="FI52" s="633">
        <f t="shared" si="258"/>
        <v>2.3715782404998907E-2</v>
      </c>
      <c r="FJ52" s="571"/>
      <c r="FK52" s="571"/>
      <c r="FL52" s="571"/>
      <c r="FM52" s="571"/>
      <c r="FN52" s="633">
        <f t="shared" si="259"/>
        <v>2.2735233840515647E-2</v>
      </c>
      <c r="FO52" s="571"/>
      <c r="FP52" s="571"/>
      <c r="FQ52" s="571"/>
      <c r="FR52" s="571"/>
      <c r="FS52" s="633">
        <f t="shared" si="260"/>
        <v>2.5703009806040858E-2</v>
      </c>
      <c r="FT52" s="571"/>
      <c r="FU52" s="571"/>
      <c r="FV52" s="571"/>
      <c r="FW52" s="571"/>
      <c r="FX52" s="571"/>
      <c r="FY52" s="571"/>
      <c r="FZ52" s="571"/>
      <c r="GA52" s="571"/>
      <c r="GB52" s="633">
        <f t="shared" si="261"/>
        <v>2.3477649131779656E-2</v>
      </c>
      <c r="GC52" s="571"/>
      <c r="GD52" s="571"/>
      <c r="GE52" s="571"/>
      <c r="GF52" s="571"/>
      <c r="GG52" s="633">
        <f t="shared" si="262"/>
        <v>2.3196856230829864E-2</v>
      </c>
      <c r="GH52" s="571"/>
      <c r="GI52" s="571"/>
      <c r="GJ52" s="571"/>
      <c r="GK52" s="571"/>
      <c r="GL52" s="633">
        <f t="shared" si="263"/>
        <v>2.1580220867289262E-2</v>
      </c>
      <c r="GM52" s="571"/>
      <c r="GN52" s="571"/>
      <c r="GO52" s="571"/>
      <c r="GP52" s="571"/>
      <c r="GQ52" s="633">
        <f t="shared" si="264"/>
        <v>2.2948020227043092E-2</v>
      </c>
      <c r="GR52" s="571"/>
      <c r="GS52" s="571"/>
      <c r="GT52" s="571"/>
      <c r="GU52" s="571"/>
      <c r="GV52" s="571"/>
      <c r="GW52" s="571"/>
      <c r="GX52" s="571"/>
      <c r="GY52" s="571"/>
      <c r="GZ52" s="633">
        <f t="shared" si="265"/>
        <v>2.4389480314495643E-2</v>
      </c>
      <c r="HA52" s="571"/>
      <c r="HB52" s="571"/>
      <c r="HC52" s="571"/>
      <c r="HD52" s="571"/>
      <c r="HE52" s="633">
        <f t="shared" si="266"/>
        <v>2.4113544944327794E-2</v>
      </c>
      <c r="HF52" s="571"/>
      <c r="HG52" s="571"/>
      <c r="HH52" s="571"/>
      <c r="HI52" s="571"/>
      <c r="HJ52" s="633">
        <f t="shared" si="267"/>
        <v>2.4408058825188463E-2</v>
      </c>
      <c r="HK52" s="571"/>
      <c r="HL52" s="571"/>
      <c r="HM52" s="571"/>
      <c r="HN52" s="571"/>
      <c r="HO52" s="633">
        <f t="shared" si="268"/>
        <v>2.61080439138042E-2</v>
      </c>
      <c r="HP52" s="571"/>
      <c r="HQ52" s="571"/>
      <c r="HR52" s="571"/>
      <c r="HS52" s="571"/>
      <c r="HT52" s="633">
        <f t="shared" si="269"/>
        <v>2.5245747709815497E-2</v>
      </c>
      <c r="HU52" s="571"/>
      <c r="HV52" s="571"/>
      <c r="HW52" s="571"/>
      <c r="HX52" s="571"/>
      <c r="HY52" s="571"/>
      <c r="HZ52" s="571"/>
      <c r="IA52" s="571"/>
      <c r="IB52" s="571"/>
      <c r="IC52" s="633">
        <f t="shared" si="270"/>
        <v>2.3847926204334614E-2</v>
      </c>
      <c r="ID52" s="571"/>
      <c r="IE52" s="571"/>
      <c r="IF52" s="571"/>
      <c r="IG52" s="571"/>
      <c r="IH52" s="633">
        <f t="shared" si="271"/>
        <v>2.5045522219062429E-2</v>
      </c>
      <c r="II52" s="571"/>
      <c r="IJ52" s="571"/>
      <c r="IK52" s="571"/>
      <c r="IL52" s="571"/>
      <c r="IM52" s="633">
        <f t="shared" si="272"/>
        <v>2.5303476891586008E-2</v>
      </c>
      <c r="IN52" s="571"/>
      <c r="IO52" s="571"/>
      <c r="IP52" s="571"/>
      <c r="IQ52" s="571"/>
      <c r="IR52" s="633">
        <f t="shared" si="273"/>
        <v>3.087068508974956E-2</v>
      </c>
      <c r="IS52" s="571"/>
      <c r="IT52" s="571"/>
      <c r="IU52" s="571"/>
      <c r="IV52" s="571"/>
      <c r="IW52" s="571"/>
      <c r="IX52" s="571"/>
      <c r="IY52" s="571"/>
      <c r="IZ52" s="571"/>
      <c r="JA52" s="633">
        <f t="shared" si="274"/>
        <v>2.6388978169456529E-2</v>
      </c>
      <c r="JB52" s="571"/>
      <c r="JC52" s="571"/>
      <c r="JD52" s="571"/>
      <c r="JE52" s="571"/>
      <c r="JF52" s="633">
        <f>JF20/$JF$33</f>
        <v>2.3489017243725815E-2</v>
      </c>
      <c r="JG52" s="571"/>
      <c r="JH52" s="571"/>
      <c r="JI52" s="571"/>
      <c r="JJ52" s="571"/>
      <c r="JK52" s="633">
        <f t="shared" si="230"/>
        <v>2.8185504959785383E-2</v>
      </c>
      <c r="JL52" s="571"/>
      <c r="JM52" s="571"/>
      <c r="JN52" s="571"/>
      <c r="JO52" s="571"/>
      <c r="JP52" s="633">
        <f t="shared" si="231"/>
        <v>2.3619815412509897E-2</v>
      </c>
      <c r="JQ52" s="571"/>
      <c r="JR52" s="571"/>
      <c r="JS52" s="571"/>
      <c r="JT52" s="571"/>
      <c r="JU52" s="571"/>
      <c r="JV52" s="571"/>
      <c r="JW52" s="571"/>
      <c r="JX52" s="571"/>
      <c r="JY52" s="633">
        <f t="shared" si="275"/>
        <v>2.2645258598646779E-2</v>
      </c>
      <c r="JZ52" s="571"/>
      <c r="KA52" s="571"/>
      <c r="KB52" s="571"/>
      <c r="KC52" s="571"/>
      <c r="KD52" s="633">
        <f t="shared" si="276"/>
        <v>2.3115134387515338E-2</v>
      </c>
      <c r="KE52" s="571"/>
      <c r="KF52" s="571"/>
      <c r="KG52" s="571"/>
      <c r="KH52" s="571"/>
      <c r="KI52" s="633">
        <f t="shared" si="277"/>
        <v>2.2349594137530678E-2</v>
      </c>
      <c r="KJ52" s="571"/>
      <c r="KK52" s="571"/>
      <c r="KL52" s="571"/>
      <c r="KM52" s="571"/>
      <c r="KN52" s="633">
        <f t="shared" si="278"/>
        <v>2.5285089023044868E-2</v>
      </c>
      <c r="KO52" s="571"/>
      <c r="KP52" s="571"/>
      <c r="KQ52" s="571"/>
      <c r="KR52" s="571"/>
      <c r="KS52" s="633">
        <f t="shared" si="279"/>
        <v>3.0366881393753268E-2</v>
      </c>
      <c r="KT52" s="571"/>
      <c r="KU52" s="571"/>
      <c r="KV52" s="571"/>
      <c r="KW52" s="571"/>
      <c r="KX52" s="571"/>
      <c r="KY52" s="571"/>
      <c r="KZ52" s="571"/>
      <c r="LA52" s="571"/>
      <c r="LB52" s="571"/>
      <c r="LC52" s="571" t="s">
        <v>38</v>
      </c>
      <c r="LD52" s="571"/>
      <c r="LE52" s="571"/>
      <c r="LF52" s="571"/>
      <c r="LG52" s="571"/>
      <c r="LH52" s="571"/>
    </row>
    <row r="53" spans="1:320" hidden="1">
      <c r="A53" s="571"/>
      <c r="B53" s="535" t="s">
        <v>24</v>
      </c>
      <c r="C53" s="571"/>
      <c r="D53" s="633">
        <f t="shared" si="232"/>
        <v>3.2171794915886058E-2</v>
      </c>
      <c r="E53" s="571"/>
      <c r="F53" s="571"/>
      <c r="G53" s="571"/>
      <c r="H53" s="571"/>
      <c r="I53" s="633">
        <f t="shared" si="233"/>
        <v>3.1913848944143189E-2</v>
      </c>
      <c r="J53" s="571"/>
      <c r="K53" s="571"/>
      <c r="L53" s="571"/>
      <c r="M53" s="571"/>
      <c r="N53" s="633">
        <f t="shared" si="234"/>
        <v>3.3260582992305318E-2</v>
      </c>
      <c r="O53" s="571"/>
      <c r="P53" s="571"/>
      <c r="Q53" s="571"/>
      <c r="R53" s="571"/>
      <c r="S53" s="633">
        <f t="shared" si="235"/>
        <v>3.2483036314162911E-2</v>
      </c>
      <c r="T53" s="571"/>
      <c r="U53" s="571"/>
      <c r="V53" s="571"/>
      <c r="W53" s="571"/>
      <c r="X53" s="571"/>
      <c r="Y53" s="571"/>
      <c r="Z53" s="571"/>
      <c r="AA53" s="571"/>
      <c r="AB53" s="633">
        <f t="shared" si="236"/>
        <v>3.2407878146147102E-2</v>
      </c>
      <c r="AC53" s="571"/>
      <c r="AD53" s="571"/>
      <c r="AE53" s="571"/>
      <c r="AF53" s="571"/>
      <c r="AG53" s="633">
        <f t="shared" si="237"/>
        <v>3.686100327859989E-2</v>
      </c>
      <c r="AH53" s="571"/>
      <c r="AI53" s="571"/>
      <c r="AJ53" s="571"/>
      <c r="AK53" s="571"/>
      <c r="AL53" s="633">
        <f t="shared" si="238"/>
        <v>3.5939877132123023E-2</v>
      </c>
      <c r="AM53" s="571"/>
      <c r="AN53" s="571"/>
      <c r="AO53" s="571"/>
      <c r="AP53" s="571"/>
      <c r="AQ53" s="633">
        <f t="shared" si="239"/>
        <v>3.7620902280681767E-2</v>
      </c>
      <c r="AR53" s="571"/>
      <c r="AS53" s="571"/>
      <c r="AT53" s="571"/>
      <c r="AU53" s="571"/>
      <c r="AV53" s="571"/>
      <c r="AW53" s="571"/>
      <c r="AX53" s="571"/>
      <c r="AY53" s="571"/>
      <c r="AZ53" s="633">
        <f t="shared" si="240"/>
        <v>4.2484045920182956E-2</v>
      </c>
      <c r="BA53" s="571"/>
      <c r="BB53" s="571"/>
      <c r="BC53" s="571"/>
      <c r="BD53" s="571"/>
      <c r="BE53" s="633">
        <f t="shared" si="241"/>
        <v>3.1466410190190433E-2</v>
      </c>
      <c r="BF53" s="571"/>
      <c r="BG53" s="571"/>
      <c r="BH53" s="571"/>
      <c r="BI53" s="571"/>
      <c r="BJ53" s="633">
        <f t="shared" si="242"/>
        <v>3.8584140732234443E-2</v>
      </c>
      <c r="BK53" s="571"/>
      <c r="BL53" s="571"/>
      <c r="BM53" s="571"/>
      <c r="BN53" s="571"/>
      <c r="BO53" s="633">
        <f t="shared" si="243"/>
        <v>3.4497861766869607E-2</v>
      </c>
      <c r="BP53" s="408"/>
      <c r="BQ53" s="571"/>
      <c r="BR53" s="571"/>
      <c r="BS53" s="571"/>
      <c r="BT53" s="633">
        <f>BT21/$BT$33</f>
        <v>3.4403001665268364E-2</v>
      </c>
      <c r="BU53" s="571"/>
      <c r="BV53" s="571"/>
      <c r="BW53" s="571"/>
      <c r="BX53" s="571"/>
      <c r="BY53" s="571"/>
      <c r="BZ53" s="417"/>
      <c r="CA53" s="424"/>
      <c r="CB53" s="424"/>
      <c r="CC53" s="642">
        <f t="shared" si="244"/>
        <v>4.1069918418436081E-2</v>
      </c>
      <c r="CD53" s="430"/>
      <c r="CE53" s="108"/>
      <c r="CF53" s="401"/>
      <c r="CG53" s="571"/>
      <c r="CH53" s="339">
        <f t="shared" si="245"/>
        <v>4.8134572392995505E-2</v>
      </c>
      <c r="CI53" s="571"/>
      <c r="CJ53" s="571"/>
      <c r="CK53" s="571"/>
      <c r="CL53" s="571"/>
      <c r="CM53" s="633">
        <f t="shared" si="246"/>
        <v>4.6404064854495351E-2</v>
      </c>
      <c r="CN53" s="571"/>
      <c r="CO53" s="571"/>
      <c r="CP53" s="571"/>
      <c r="CQ53" s="571"/>
      <c r="CR53" s="633">
        <f t="shared" si="247"/>
        <v>4.4846799898996585E-2</v>
      </c>
      <c r="CS53" s="571"/>
      <c r="CT53" s="571"/>
      <c r="CU53" s="571"/>
      <c r="CV53" s="571"/>
      <c r="CW53" s="571"/>
      <c r="CX53" s="571"/>
      <c r="CY53" s="571"/>
      <c r="CZ53" s="571"/>
      <c r="DA53" s="571"/>
      <c r="DB53" s="642">
        <f t="shared" si="248"/>
        <v>3.8884224661169538E-2</v>
      </c>
      <c r="DC53" s="571"/>
      <c r="DD53" s="571"/>
      <c r="DE53" s="571"/>
      <c r="DF53" s="571"/>
      <c r="DG53" s="642">
        <f t="shared" si="249"/>
        <v>4.1544739973314385E-2</v>
      </c>
      <c r="DH53" s="422"/>
      <c r="DI53" s="400"/>
      <c r="DJ53" s="400"/>
      <c r="DK53" s="571"/>
      <c r="DL53" s="633">
        <f t="shared" si="250"/>
        <v>4.416171571948805E-2</v>
      </c>
      <c r="DM53" s="571"/>
      <c r="DN53" s="571"/>
      <c r="DO53" s="571"/>
      <c r="DP53" s="571"/>
      <c r="DQ53" s="633">
        <f t="shared" si="251"/>
        <v>4.5423375125906773E-2</v>
      </c>
      <c r="DR53" s="571"/>
      <c r="DS53" s="571"/>
      <c r="DT53" s="571"/>
      <c r="DU53" s="571"/>
      <c r="DV53" s="571"/>
      <c r="DW53" s="571"/>
      <c r="DX53" s="571"/>
      <c r="DY53" s="571"/>
      <c r="DZ53" s="633">
        <f t="shared" si="252"/>
        <v>4.5022987733801284E-2</v>
      </c>
      <c r="EA53" s="571"/>
      <c r="EB53" s="571"/>
      <c r="EC53" s="571"/>
      <c r="ED53" s="571"/>
      <c r="EE53" s="633">
        <f t="shared" si="253"/>
        <v>4.1246382860121791E-2</v>
      </c>
      <c r="EF53" s="571"/>
      <c r="EG53" s="571"/>
      <c r="EH53" s="571"/>
      <c r="EI53" s="571"/>
      <c r="EJ53" s="633">
        <f t="shared" si="254"/>
        <v>4.3258762327608849E-2</v>
      </c>
      <c r="EK53" s="571"/>
      <c r="EL53" s="571"/>
      <c r="EM53" s="400"/>
      <c r="EN53" s="571"/>
      <c r="EO53" s="633">
        <f t="shared" si="255"/>
        <v>4.2416868811294681E-2</v>
      </c>
      <c r="EP53" s="571"/>
      <c r="EQ53" s="571"/>
      <c r="ER53" s="571"/>
      <c r="ES53" s="571"/>
      <c r="ET53" s="633">
        <f t="shared" si="256"/>
        <v>3.9289651982646299E-2</v>
      </c>
      <c r="EU53" s="571"/>
      <c r="EV53" s="571"/>
      <c r="EW53" s="571"/>
      <c r="EX53" s="571"/>
      <c r="EY53" s="571"/>
      <c r="EZ53" s="571"/>
      <c r="FA53" s="571"/>
      <c r="FB53" s="571"/>
      <c r="FC53" s="571"/>
      <c r="FD53" s="633">
        <f t="shared" si="257"/>
        <v>3.634926312545457E-2</v>
      </c>
      <c r="FE53" s="571"/>
      <c r="FF53" s="571"/>
      <c r="FG53" s="571"/>
      <c r="FH53" s="571"/>
      <c r="FI53" s="633">
        <f t="shared" si="258"/>
        <v>3.7522199941736369E-2</v>
      </c>
      <c r="FJ53" s="571"/>
      <c r="FK53" s="571"/>
      <c r="FL53" s="571"/>
      <c r="FM53" s="571"/>
      <c r="FN53" s="633">
        <f t="shared" si="259"/>
        <v>3.5686420532351541E-2</v>
      </c>
      <c r="FO53" s="571"/>
      <c r="FP53" s="571"/>
      <c r="FQ53" s="571"/>
      <c r="FR53" s="571"/>
      <c r="FS53" s="633">
        <f t="shared" si="260"/>
        <v>4.0167261926963835E-2</v>
      </c>
      <c r="FT53" s="571"/>
      <c r="FU53" s="571"/>
      <c r="FV53" s="571"/>
      <c r="FW53" s="571"/>
      <c r="FX53" s="571"/>
      <c r="FY53" s="571"/>
      <c r="FZ53" s="571"/>
      <c r="GA53" s="571"/>
      <c r="GB53" s="633">
        <f t="shared" si="261"/>
        <v>3.3320513097611422E-2</v>
      </c>
      <c r="GC53" s="571"/>
      <c r="GD53" s="571"/>
      <c r="GE53" s="571"/>
      <c r="GF53" s="571"/>
      <c r="GG53" s="633">
        <f t="shared" si="262"/>
        <v>3.7478155960526796E-2</v>
      </c>
      <c r="GH53" s="571"/>
      <c r="GI53" s="571"/>
      <c r="GJ53" s="571"/>
      <c r="GK53" s="571"/>
      <c r="GL53" s="633">
        <f t="shared" si="263"/>
        <v>3.4067313246114998E-2</v>
      </c>
      <c r="GM53" s="571"/>
      <c r="GN53" s="571"/>
      <c r="GO53" s="571"/>
      <c r="GP53" s="571"/>
      <c r="GQ53" s="633">
        <f t="shared" si="264"/>
        <v>4.2377369666087433E-2</v>
      </c>
      <c r="GR53" s="571"/>
      <c r="GS53" s="571"/>
      <c r="GT53" s="571"/>
      <c r="GU53" s="571"/>
      <c r="GV53" s="571"/>
      <c r="GW53" s="571"/>
      <c r="GX53" s="571"/>
      <c r="GY53" s="571"/>
      <c r="GZ53" s="633">
        <f t="shared" si="265"/>
        <v>3.8872211787644072E-2</v>
      </c>
      <c r="HA53" s="571"/>
      <c r="HB53" s="571"/>
      <c r="HC53" s="571"/>
      <c r="HD53" s="571"/>
      <c r="HE53" s="633">
        <f t="shared" si="266"/>
        <v>3.7498129614749819E-2</v>
      </c>
      <c r="HF53" s="571"/>
      <c r="HG53" s="571"/>
      <c r="HH53" s="571"/>
      <c r="HI53" s="571"/>
      <c r="HJ53" s="633">
        <f t="shared" si="267"/>
        <v>3.6350396164229706E-2</v>
      </c>
      <c r="HK53" s="571"/>
      <c r="HL53" s="571"/>
      <c r="HM53" s="571"/>
      <c r="HN53" s="571"/>
      <c r="HO53" s="633">
        <f t="shared" si="268"/>
        <v>3.5156427062652408E-2</v>
      </c>
      <c r="HP53" s="571"/>
      <c r="HQ53" s="571"/>
      <c r="HR53" s="571"/>
      <c r="HS53" s="571"/>
      <c r="HT53" s="633">
        <f t="shared" si="269"/>
        <v>3.3532968487761904E-2</v>
      </c>
      <c r="HU53" s="571"/>
      <c r="HV53" s="571"/>
      <c r="HW53" s="571"/>
      <c r="HX53" s="571"/>
      <c r="HY53" s="571"/>
      <c r="HZ53" s="571"/>
      <c r="IA53" s="571"/>
      <c r="IB53" s="571"/>
      <c r="IC53" s="633">
        <f t="shared" si="270"/>
        <v>3.5181667133817748E-2</v>
      </c>
      <c r="ID53" s="571"/>
      <c r="IE53" s="571"/>
      <c r="IF53" s="571"/>
      <c r="IG53" s="571"/>
      <c r="IH53" s="633">
        <f t="shared" si="271"/>
        <v>3.6841475816235293E-2</v>
      </c>
      <c r="II53" s="571"/>
      <c r="IJ53" s="571"/>
      <c r="IK53" s="571"/>
      <c r="IL53" s="571"/>
      <c r="IM53" s="633">
        <f t="shared" si="272"/>
        <v>3.6621179510380672E-2</v>
      </c>
      <c r="IN53" s="571"/>
      <c r="IO53" s="571"/>
      <c r="IP53" s="571"/>
      <c r="IQ53" s="571"/>
      <c r="IR53" s="633">
        <f t="shared" si="273"/>
        <v>3.6866570839060454E-2</v>
      </c>
      <c r="IS53" s="571"/>
      <c r="IT53" s="571"/>
      <c r="IU53" s="571"/>
      <c r="IV53" s="571"/>
      <c r="IW53" s="571"/>
      <c r="IX53" s="571"/>
      <c r="IY53" s="571"/>
      <c r="IZ53" s="571"/>
      <c r="JA53" s="633">
        <f t="shared" si="274"/>
        <v>3.7410495025795673E-2</v>
      </c>
      <c r="JB53" s="571"/>
      <c r="JC53" s="571"/>
      <c r="JD53" s="571"/>
      <c r="JE53" s="571"/>
      <c r="JF53" s="633">
        <f>JF21/$JF$33</f>
        <v>3.4626841069391068E-2</v>
      </c>
      <c r="JG53" s="571"/>
      <c r="JH53" s="571"/>
      <c r="JI53" s="571"/>
      <c r="JJ53" s="571"/>
      <c r="JK53" s="633">
        <f t="shared" si="230"/>
        <v>3.4557000948924325E-2</v>
      </c>
      <c r="JL53" s="571"/>
      <c r="JM53" s="571"/>
      <c r="JN53" s="571"/>
      <c r="JO53" s="571"/>
      <c r="JP53" s="633">
        <f t="shared" si="231"/>
        <v>3.2750315204046934E-2</v>
      </c>
      <c r="JQ53" s="571"/>
      <c r="JR53" s="571"/>
      <c r="JS53" s="571"/>
      <c r="JT53" s="571"/>
      <c r="JU53" s="571"/>
      <c r="JV53" s="571"/>
      <c r="JW53" s="571"/>
      <c r="JX53" s="571"/>
      <c r="JY53" s="633">
        <f t="shared" si="275"/>
        <v>3.4956718687103309E-2</v>
      </c>
      <c r="JZ53" s="571"/>
      <c r="KA53" s="571"/>
      <c r="KB53" s="571"/>
      <c r="KC53" s="571"/>
      <c r="KD53" s="633">
        <f t="shared" si="276"/>
        <v>3.4423339327281761E-2</v>
      </c>
      <c r="KE53" s="571"/>
      <c r="KF53" s="571"/>
      <c r="KG53" s="571"/>
      <c r="KH53" s="571"/>
      <c r="KI53" s="633">
        <f t="shared" si="277"/>
        <v>3.0057317783237759E-2</v>
      </c>
      <c r="KJ53" s="571"/>
      <c r="KK53" s="571"/>
      <c r="KL53" s="571"/>
      <c r="KM53" s="571"/>
      <c r="KN53" s="633">
        <f t="shared" si="278"/>
        <v>3.4714785438251544E-2</v>
      </c>
      <c r="KO53" s="571"/>
      <c r="KP53" s="571"/>
      <c r="KQ53" s="571"/>
      <c r="KR53" s="571"/>
      <c r="KS53" s="633">
        <f t="shared" si="279"/>
        <v>3.5209785396711567E-2</v>
      </c>
      <c r="KT53" s="571"/>
      <c r="KU53" s="571"/>
      <c r="KV53" s="571"/>
      <c r="KW53" s="571"/>
      <c r="KX53" s="571"/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</row>
    <row r="54" spans="1:320" hidden="1">
      <c r="A54" s="571"/>
      <c r="B54" s="535" t="s">
        <v>25</v>
      </c>
      <c r="C54" s="571"/>
      <c r="D54" s="633">
        <f t="shared" si="232"/>
        <v>2.5252353556670316E-2</v>
      </c>
      <c r="E54" s="571"/>
      <c r="F54" s="571"/>
      <c r="G54" s="571"/>
      <c r="H54" s="571"/>
      <c r="I54" s="633">
        <f t="shared" si="233"/>
        <v>2.1576976899691794E-2</v>
      </c>
      <c r="J54" s="571"/>
      <c r="K54" s="571"/>
      <c r="L54" s="571"/>
      <c r="M54" s="571"/>
      <c r="N54" s="633">
        <f t="shared" si="234"/>
        <v>2.0884051025894874E-2</v>
      </c>
      <c r="O54" s="571"/>
      <c r="P54" s="571"/>
      <c r="Q54" s="571"/>
      <c r="R54" s="571"/>
      <c r="S54" s="633">
        <f t="shared" si="235"/>
        <v>2.5438505081504231E-2</v>
      </c>
      <c r="T54" s="571"/>
      <c r="U54" s="571"/>
      <c r="V54" s="571"/>
      <c r="W54" s="571"/>
      <c r="X54" s="571"/>
      <c r="Y54" s="571"/>
      <c r="Z54" s="571"/>
      <c r="AA54" s="571"/>
      <c r="AB54" s="633">
        <f t="shared" si="236"/>
        <v>2.3829130428908139E-2</v>
      </c>
      <c r="AC54" s="571"/>
      <c r="AD54" s="571"/>
      <c r="AE54" s="571"/>
      <c r="AF54" s="571"/>
      <c r="AG54" s="633">
        <f t="shared" si="237"/>
        <v>2.2284786624287602E-2</v>
      </c>
      <c r="AH54" s="571"/>
      <c r="AI54" s="571"/>
      <c r="AJ54" s="571"/>
      <c r="AK54" s="571"/>
      <c r="AL54" s="633">
        <f t="shared" si="238"/>
        <v>2.5323121356725983E-2</v>
      </c>
      <c r="AM54" s="571"/>
      <c r="AN54" s="571"/>
      <c r="AO54" s="571"/>
      <c r="AP54" s="571"/>
      <c r="AQ54" s="633">
        <f t="shared" si="239"/>
        <v>2.678788738602703E-2</v>
      </c>
      <c r="AR54" s="571"/>
      <c r="AS54" s="571"/>
      <c r="AT54" s="571"/>
      <c r="AU54" s="571"/>
      <c r="AV54" s="571"/>
      <c r="AW54" s="571"/>
      <c r="AX54" s="571"/>
      <c r="AY54" s="571"/>
      <c r="AZ54" s="633">
        <f t="shared" si="240"/>
        <v>2.6431035698665874E-2</v>
      </c>
      <c r="BA54" s="571"/>
      <c r="BB54" s="571"/>
      <c r="BC54" s="571"/>
      <c r="BD54" s="571"/>
      <c r="BE54" s="633">
        <f t="shared" si="241"/>
        <v>2.9523822067602398E-2</v>
      </c>
      <c r="BF54" s="571"/>
      <c r="BG54" s="571"/>
      <c r="BH54" s="571"/>
      <c r="BI54" s="571"/>
      <c r="BJ54" s="633">
        <f t="shared" si="242"/>
        <v>2.6866553011709197E-2</v>
      </c>
      <c r="BK54" s="571"/>
      <c r="BL54" s="571"/>
      <c r="BM54" s="571"/>
      <c r="BN54" s="571"/>
      <c r="BO54" s="633">
        <f t="shared" si="243"/>
        <v>3.1174748534199201E-2</v>
      </c>
      <c r="BP54" s="408"/>
      <c r="BQ54" s="571"/>
      <c r="BR54" s="571"/>
      <c r="BS54" s="571"/>
      <c r="BT54" s="633">
        <f>BT22/$BT$33</f>
        <v>3.0204085245688402E-2</v>
      </c>
      <c r="BU54" s="571"/>
      <c r="BV54" s="571"/>
      <c r="BW54" s="571"/>
      <c r="BX54" s="571"/>
      <c r="BY54" s="571"/>
      <c r="BZ54" s="417"/>
      <c r="CA54" s="424"/>
      <c r="CB54" s="424"/>
      <c r="CC54" s="642">
        <f t="shared" si="244"/>
        <v>2.6303509364102164E-2</v>
      </c>
      <c r="CD54" s="430"/>
      <c r="CE54" s="108"/>
      <c r="CF54" s="401"/>
      <c r="CG54" s="571"/>
      <c r="CH54" s="339">
        <f t="shared" si="245"/>
        <v>2.9515485525336779E-2</v>
      </c>
      <c r="CI54" s="571"/>
      <c r="CJ54" s="571"/>
      <c r="CK54" s="571"/>
      <c r="CL54" s="571"/>
      <c r="CM54" s="633">
        <f t="shared" si="246"/>
        <v>3.9354144781082984E-2</v>
      </c>
      <c r="CN54" s="571"/>
      <c r="CO54" s="571"/>
      <c r="CP54" s="571"/>
      <c r="CQ54" s="571"/>
      <c r="CR54" s="633">
        <f t="shared" si="247"/>
        <v>3.5319031376580996E-2</v>
      </c>
      <c r="CS54" s="571"/>
      <c r="CT54" s="571"/>
      <c r="CU54" s="571"/>
      <c r="CV54" s="571"/>
      <c r="CW54" s="571"/>
      <c r="CX54" s="571"/>
      <c r="CY54" s="571"/>
      <c r="CZ54" s="571"/>
      <c r="DA54" s="571"/>
      <c r="DB54" s="642">
        <f t="shared" si="248"/>
        <v>2.8672685371469688E-2</v>
      </c>
      <c r="DC54" s="571"/>
      <c r="DD54" s="571"/>
      <c r="DE54" s="571"/>
      <c r="DF54" s="571"/>
      <c r="DG54" s="642">
        <f t="shared" si="249"/>
        <v>3.7619004948767513E-2</v>
      </c>
      <c r="DH54" s="571"/>
      <c r="DI54" s="571"/>
      <c r="DJ54" s="571"/>
      <c r="DK54" s="571"/>
      <c r="DL54" s="633">
        <f t="shared" si="250"/>
        <v>3.3541614141486806E-2</v>
      </c>
      <c r="DM54" s="571"/>
      <c r="DN54" s="571"/>
      <c r="DO54" s="571"/>
      <c r="DP54" s="571"/>
      <c r="DQ54" s="633">
        <f t="shared" si="251"/>
        <v>3.4175523219741856E-2</v>
      </c>
      <c r="DR54" s="571"/>
      <c r="DS54" s="571"/>
      <c r="DT54" s="571"/>
      <c r="DU54" s="571"/>
      <c r="DV54" s="571"/>
      <c r="DW54" s="571"/>
      <c r="DX54" s="571"/>
      <c r="DY54" s="571"/>
      <c r="DZ54" s="633">
        <f t="shared" si="252"/>
        <v>3.459322319668888E-2</v>
      </c>
      <c r="EA54" s="571"/>
      <c r="EB54" s="571"/>
      <c r="EC54" s="571"/>
      <c r="ED54" s="571"/>
      <c r="EE54" s="633">
        <f t="shared" si="253"/>
        <v>4.4942318452396081E-2</v>
      </c>
      <c r="EF54" s="571"/>
      <c r="EG54" s="571"/>
      <c r="EH54" s="571"/>
      <c r="EI54" s="571"/>
      <c r="EJ54" s="633">
        <f t="shared" si="254"/>
        <v>4.1699538331556568E-2</v>
      </c>
      <c r="EK54" s="571"/>
      <c r="EL54" s="571"/>
      <c r="EM54" s="400"/>
      <c r="EN54" s="571"/>
      <c r="EO54" s="633">
        <f t="shared" si="255"/>
        <v>3.2001906970165805E-2</v>
      </c>
      <c r="EP54" s="571"/>
      <c r="EQ54" s="571"/>
      <c r="ER54" s="571"/>
      <c r="ES54" s="571"/>
      <c r="ET54" s="633">
        <f t="shared" si="256"/>
        <v>2.920644717497644E-2</v>
      </c>
      <c r="EU54" s="571"/>
      <c r="EV54" s="571"/>
      <c r="EW54" s="571"/>
      <c r="EX54" s="571"/>
      <c r="EY54" s="571"/>
      <c r="EZ54" s="571"/>
      <c r="FA54" s="571"/>
      <c r="FB54" s="571"/>
      <c r="FC54" s="571"/>
      <c r="FD54" s="633">
        <f t="shared" si="257"/>
        <v>2.7652987076241493E-2</v>
      </c>
      <c r="FE54" s="571"/>
      <c r="FF54" s="571"/>
      <c r="FG54" s="571"/>
      <c r="FH54" s="571"/>
      <c r="FI54" s="633">
        <f t="shared" si="258"/>
        <v>2.7159022460629116E-2</v>
      </c>
      <c r="FJ54" s="571"/>
      <c r="FK54" s="571"/>
      <c r="FL54" s="571"/>
      <c r="FM54" s="571"/>
      <c r="FN54" s="633">
        <f t="shared" si="259"/>
        <v>3.047014529603723E-2</v>
      </c>
      <c r="FO54" s="571"/>
      <c r="FP54" s="571"/>
      <c r="FQ54" s="571"/>
      <c r="FR54" s="571"/>
      <c r="FS54" s="633">
        <f t="shared" si="260"/>
        <v>3.0940534892648107E-2</v>
      </c>
      <c r="FT54" s="571"/>
      <c r="FU54" s="571"/>
      <c r="FV54" s="571"/>
      <c r="FW54" s="571"/>
      <c r="FX54" s="571"/>
      <c r="FY54" s="571"/>
      <c r="FZ54" s="571"/>
      <c r="GA54" s="571"/>
      <c r="GB54" s="633">
        <f t="shared" si="261"/>
        <v>3.6633445236414881E-2</v>
      </c>
      <c r="GC54" s="571"/>
      <c r="GD54" s="571"/>
      <c r="GE54" s="571"/>
      <c r="GF54" s="571"/>
      <c r="GG54" s="633">
        <f t="shared" si="262"/>
        <v>4.0161795398069251E-2</v>
      </c>
      <c r="GH54" s="571"/>
      <c r="GI54" s="571"/>
      <c r="GJ54" s="571"/>
      <c r="GK54" s="571"/>
      <c r="GL54" s="633">
        <f t="shared" si="263"/>
        <v>5.0306817550363418E-2</v>
      </c>
      <c r="GM54" s="571"/>
      <c r="GN54" s="571"/>
      <c r="GO54" s="571"/>
      <c r="GP54" s="571"/>
      <c r="GQ54" s="633">
        <f t="shared" si="264"/>
        <v>3.7196355073607863E-2</v>
      </c>
      <c r="GR54" s="571"/>
      <c r="GS54" s="571"/>
      <c r="GT54" s="571"/>
      <c r="GU54" s="571"/>
      <c r="GV54" s="571"/>
      <c r="GW54" s="571"/>
      <c r="GX54" s="571"/>
      <c r="GY54" s="571"/>
      <c r="GZ54" s="633">
        <f t="shared" si="265"/>
        <v>2.9462929408299945E-2</v>
      </c>
      <c r="HA54" s="571"/>
      <c r="HB54" s="571"/>
      <c r="HC54" s="571"/>
      <c r="HD54" s="571"/>
      <c r="HE54" s="633">
        <f t="shared" si="266"/>
        <v>3.0608420900399381E-2</v>
      </c>
      <c r="HF54" s="571"/>
      <c r="HG54" s="571"/>
      <c r="HH54" s="571"/>
      <c r="HI54" s="571"/>
      <c r="HJ54" s="633">
        <f t="shared" si="267"/>
        <v>2.9112886295378695E-2</v>
      </c>
      <c r="HK54" s="571"/>
      <c r="HL54" s="571"/>
      <c r="HM54" s="571"/>
      <c r="HN54" s="571"/>
      <c r="HO54" s="633">
        <f t="shared" si="268"/>
        <v>3.2240625406063678E-2</v>
      </c>
      <c r="HP54" s="571"/>
      <c r="HQ54" s="571"/>
      <c r="HR54" s="571"/>
      <c r="HS54" s="571"/>
      <c r="HT54" s="633">
        <f t="shared" si="269"/>
        <v>2.7899939674337196E-2</v>
      </c>
      <c r="HU54" s="571"/>
      <c r="HV54" s="571"/>
      <c r="HW54" s="571"/>
      <c r="HX54" s="571"/>
      <c r="HY54" s="571"/>
      <c r="HZ54" s="571"/>
      <c r="IA54" s="571"/>
      <c r="IB54" s="571"/>
      <c r="IC54" s="633">
        <f t="shared" si="270"/>
        <v>3.3353221402841041E-2</v>
      </c>
      <c r="ID54" s="571"/>
      <c r="IE54" s="571"/>
      <c r="IF54" s="571"/>
      <c r="IG54" s="571"/>
      <c r="IH54" s="633">
        <f t="shared" si="271"/>
        <v>3.1072706467887765E-2</v>
      </c>
      <c r="II54" s="571"/>
      <c r="IJ54" s="571"/>
      <c r="IK54" s="571"/>
      <c r="IL54" s="571"/>
      <c r="IM54" s="633">
        <f t="shared" si="272"/>
        <v>4.2520918184157631E-2</v>
      </c>
      <c r="IN54" s="571"/>
      <c r="IO54" s="571"/>
      <c r="IP54" s="571"/>
      <c r="IQ54" s="571"/>
      <c r="IR54" s="633">
        <f t="shared" si="273"/>
        <v>3.3802400307276215E-2</v>
      </c>
      <c r="IS54" s="571"/>
      <c r="IT54" s="571"/>
      <c r="IU54" s="571"/>
      <c r="IV54" s="571"/>
      <c r="IW54" s="571"/>
      <c r="IX54" s="571"/>
      <c r="IY54" s="571"/>
      <c r="IZ54" s="571"/>
      <c r="JA54" s="633">
        <f t="shared" si="274"/>
        <v>2.775657358084346E-2</v>
      </c>
      <c r="JB54" s="571"/>
      <c r="JC54" s="571"/>
      <c r="JD54" s="571"/>
      <c r="JE54" s="571"/>
      <c r="JF54" s="633">
        <f>JF22/$JF$33</f>
        <v>3.3507101459382196E-2</v>
      </c>
      <c r="JG54" s="571"/>
      <c r="JH54" s="571"/>
      <c r="JI54" s="571"/>
      <c r="JJ54" s="571"/>
      <c r="JK54" s="633">
        <f t="shared" si="230"/>
        <v>4.0530856253302369E-2</v>
      </c>
      <c r="JL54" s="571"/>
      <c r="JM54" s="571"/>
      <c r="JN54" s="571"/>
      <c r="JO54" s="571"/>
      <c r="JP54" s="633">
        <f t="shared" si="231"/>
        <v>4.8486283959834071E-2</v>
      </c>
      <c r="JQ54" s="571"/>
      <c r="JR54" s="571"/>
      <c r="JS54" s="571"/>
      <c r="JT54" s="571"/>
      <c r="JU54" s="571"/>
      <c r="JV54" s="571"/>
      <c r="JW54" s="571"/>
      <c r="JX54" s="571"/>
      <c r="JY54" s="633">
        <f t="shared" si="275"/>
        <v>5.179637145944687E-2</v>
      </c>
      <c r="JZ54" s="571"/>
      <c r="KA54" s="571"/>
      <c r="KB54" s="571"/>
      <c r="KC54" s="571"/>
      <c r="KD54" s="633">
        <f t="shared" si="276"/>
        <v>5.2936401476662169E-2</v>
      </c>
      <c r="KE54" s="571"/>
      <c r="KF54" s="571"/>
      <c r="KG54" s="571"/>
      <c r="KH54" s="571"/>
      <c r="KI54" s="633">
        <f t="shared" si="277"/>
        <v>5.3020651983187839E-2</v>
      </c>
      <c r="KJ54" s="571"/>
      <c r="KK54" s="571"/>
      <c r="KL54" s="571"/>
      <c r="KM54" s="571"/>
      <c r="KN54" s="633">
        <f t="shared" si="278"/>
        <v>3.9306001635933258E-2</v>
      </c>
      <c r="KO54" s="571"/>
      <c r="KP54" s="571"/>
      <c r="KQ54" s="571"/>
      <c r="KR54" s="571"/>
      <c r="KS54" s="633">
        <f t="shared" si="279"/>
        <v>2.0964873019635597E-2</v>
      </c>
      <c r="KT54" s="571"/>
      <c r="KU54" s="571"/>
      <c r="KV54" s="571"/>
      <c r="KW54" s="571"/>
      <c r="KX54" s="571"/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</row>
    <row r="55" spans="1:320" hidden="1">
      <c r="B55" s="535" t="s">
        <v>26</v>
      </c>
      <c r="D55" s="633">
        <f t="shared" si="232"/>
        <v>2.706773832572771E-2</v>
      </c>
      <c r="I55" s="633">
        <f t="shared" si="233"/>
        <v>2.3640700639061311E-2</v>
      </c>
      <c r="N55" s="633">
        <f t="shared" si="234"/>
        <v>2.5650948367424566E-2</v>
      </c>
      <c r="S55" s="633">
        <f t="shared" si="235"/>
        <v>2.7407687282388619E-2</v>
      </c>
      <c r="AB55" s="633">
        <f t="shared" si="236"/>
        <v>2.658279150180487E-2</v>
      </c>
      <c r="AG55" s="633">
        <f t="shared" si="237"/>
        <v>2.8703019485185496E-2</v>
      </c>
      <c r="AL55" s="633">
        <f t="shared" si="238"/>
        <v>2.7965615759247619E-2</v>
      </c>
      <c r="AQ55" s="633">
        <f t="shared" si="239"/>
        <v>2.8900565583433062E-2</v>
      </c>
      <c r="AZ55" s="633">
        <f t="shared" si="240"/>
        <v>2.6927187453559615E-2</v>
      </c>
      <c r="BE55" s="633">
        <f t="shared" si="241"/>
        <v>2.7289644918752382E-2</v>
      </c>
      <c r="BJ55" s="633">
        <f t="shared" si="242"/>
        <v>2.8649699762271049E-2</v>
      </c>
      <c r="BO55" s="633">
        <f t="shared" si="243"/>
        <v>2.5590845165581241E-2</v>
      </c>
      <c r="BT55" s="633">
        <f>BT23/$BT$33</f>
        <v>2.1116517965096369E-2</v>
      </c>
      <c r="BZ55" s="417"/>
      <c r="CA55" s="424"/>
      <c r="CB55" s="424"/>
      <c r="CC55" s="642">
        <f t="shared" si="244"/>
        <v>2.591858023199247E-2</v>
      </c>
      <c r="CH55" s="339">
        <f t="shared" si="245"/>
        <v>2.9875984447440218E-2</v>
      </c>
      <c r="CM55" s="633">
        <f t="shared" si="246"/>
        <v>2.7284926913881402E-2</v>
      </c>
      <c r="CR55" s="633">
        <f t="shared" si="247"/>
        <v>2.87394131018378E-2</v>
      </c>
      <c r="DB55" s="642">
        <f t="shared" si="248"/>
        <v>2.6367833228982424E-2</v>
      </c>
      <c r="DG55" s="642">
        <f t="shared" si="249"/>
        <v>2.7279784174784584E-2</v>
      </c>
      <c r="DL55" s="633">
        <f t="shared" si="250"/>
        <v>2.193143964418276E-2</v>
      </c>
      <c r="DQ55" s="633">
        <f t="shared" si="251"/>
        <v>2.2794287604456887E-2</v>
      </c>
      <c r="DZ55" s="633">
        <f t="shared" si="252"/>
        <v>2.2525329912047934E-2</v>
      </c>
      <c r="EE55" s="633">
        <f t="shared" si="253"/>
        <v>2.5634926674411262E-2</v>
      </c>
      <c r="EJ55" s="633">
        <f t="shared" si="254"/>
        <v>2.160604238535755E-2</v>
      </c>
      <c r="EO55" s="633">
        <f t="shared" si="255"/>
        <v>2.1178782277489417E-2</v>
      </c>
      <c r="ET55" s="633">
        <f t="shared" si="256"/>
        <v>1.9759164727383073E-2</v>
      </c>
      <c r="FD55" s="633">
        <f t="shared" si="257"/>
        <v>2.263886453568574E-2</v>
      </c>
      <c r="FI55" s="633">
        <f t="shared" si="258"/>
        <v>2.1973336226614529E-2</v>
      </c>
      <c r="FN55" s="633">
        <f t="shared" si="259"/>
        <v>2.126507565539296E-2</v>
      </c>
      <c r="FS55" s="633">
        <f t="shared" si="260"/>
        <v>1.9383803936746598E-2</v>
      </c>
      <c r="GB55" s="633">
        <f t="shared" si="261"/>
        <v>1.9955009864575723E-2</v>
      </c>
      <c r="GG55" s="633">
        <f t="shared" si="262"/>
        <v>2.144812212121169E-2</v>
      </c>
      <c r="GL55" s="633">
        <f t="shared" si="263"/>
        <v>2.0807070450159029E-2</v>
      </c>
      <c r="GQ55" s="633">
        <f t="shared" si="264"/>
        <v>2.4400420984133721E-2</v>
      </c>
      <c r="GZ55" s="633">
        <f t="shared" si="265"/>
        <v>2.3291913985987785E-2</v>
      </c>
      <c r="HE55" s="633">
        <f t="shared" si="266"/>
        <v>2.8423199546656321E-2</v>
      </c>
      <c r="HJ55" s="633">
        <f t="shared" si="267"/>
        <v>2.2912514858746499E-2</v>
      </c>
      <c r="HO55" s="633">
        <f t="shared" si="268"/>
        <v>2.3880926263367991E-2</v>
      </c>
      <c r="HT55" s="633">
        <f t="shared" si="269"/>
        <v>2.7494961927016986E-2</v>
      </c>
      <c r="IC55" s="633">
        <f t="shared" si="270"/>
        <v>2.7770902552284038E-2</v>
      </c>
      <c r="IH55" s="633">
        <f t="shared" si="271"/>
        <v>2.6081678583297106E-2</v>
      </c>
      <c r="IM55" s="633">
        <f t="shared" si="272"/>
        <v>2.833541500818151E-2</v>
      </c>
      <c r="IR55" s="633">
        <f t="shared" si="273"/>
        <v>3.2064376935175838E-2</v>
      </c>
      <c r="JA55" s="633">
        <f t="shared" si="274"/>
        <v>2.5352623851867057E-2</v>
      </c>
      <c r="JF55" s="633">
        <f>JF23/$JF$33</f>
        <v>2.2635445076469474E-2</v>
      </c>
      <c r="JK55" s="633">
        <f t="shared" si="230"/>
        <v>2.5775808175502044E-2</v>
      </c>
      <c r="JP55" s="633">
        <f t="shared" si="231"/>
        <v>2.7460622032281105E-2</v>
      </c>
      <c r="JY55" s="633">
        <f t="shared" si="275"/>
        <v>2.4844658803714739E-2</v>
      </c>
      <c r="KD55" s="633">
        <f t="shared" si="276"/>
        <v>2.3658670645860535E-2</v>
      </c>
      <c r="KI55" s="633">
        <f t="shared" si="277"/>
        <v>2.2496070137956313E-2</v>
      </c>
      <c r="KN55" s="633">
        <f t="shared" si="278"/>
        <v>2.4494062196643455E-2</v>
      </c>
      <c r="KS55" s="633">
        <f t="shared" si="279"/>
        <v>2.6772720301807218E-2</v>
      </c>
    </row>
    <row r="56" spans="1:320" hidden="1">
      <c r="B56" s="621" t="s">
        <v>27</v>
      </c>
      <c r="D56" s="633">
        <f t="shared" si="232"/>
        <v>3.3755211898796954E-2</v>
      </c>
      <c r="I56" s="633">
        <f t="shared" si="233"/>
        <v>3.4342101628539894E-2</v>
      </c>
      <c r="N56" s="633">
        <f t="shared" si="234"/>
        <v>3.690253862920205E-2</v>
      </c>
      <c r="S56" s="633">
        <f t="shared" si="235"/>
        <v>3.7129188656834976E-2</v>
      </c>
      <c r="AB56" s="633">
        <f t="shared" si="236"/>
        <v>4.0577012976417637E-2</v>
      </c>
      <c r="AG56" s="633">
        <f t="shared" si="237"/>
        <v>5.0809390094694755E-2</v>
      </c>
      <c r="AL56" s="633">
        <f t="shared" si="238"/>
        <v>3.4016601423652357E-2</v>
      </c>
      <c r="AQ56" s="633">
        <f t="shared" si="239"/>
        <v>3.8482178986602042E-2</v>
      </c>
      <c r="AZ56" s="633">
        <f t="shared" si="240"/>
        <v>3.6048145457665756E-2</v>
      </c>
      <c r="BE56" s="633">
        <f t="shared" si="241"/>
        <v>3.624431959914199E-2</v>
      </c>
      <c r="BJ56" s="633">
        <f t="shared" si="242"/>
        <v>3.1801799039983834E-2</v>
      </c>
      <c r="BO56" s="633">
        <f t="shared" si="243"/>
        <v>3.8266784189439476E-2</v>
      </c>
      <c r="BT56" s="633">
        <f>BT24/$BT$33</f>
        <v>3.6251326556975168E-2</v>
      </c>
      <c r="CC56" s="642">
        <f t="shared" si="244"/>
        <v>3.5933676295076419E-2</v>
      </c>
      <c r="CH56" s="339">
        <f t="shared" si="245"/>
        <v>3.8962485935743182E-2</v>
      </c>
      <c r="CM56" s="633">
        <f t="shared" si="246"/>
        <v>4.0735366131540704E-2</v>
      </c>
      <c r="CR56" s="633">
        <f t="shared" si="247"/>
        <v>3.7976844424906467E-2</v>
      </c>
      <c r="DB56" s="642">
        <f t="shared" si="248"/>
        <v>3.5096821892362295E-2</v>
      </c>
      <c r="DG56" s="642">
        <f t="shared" si="249"/>
        <v>3.2075253701961744E-2</v>
      </c>
      <c r="DL56" s="633">
        <f t="shared" si="250"/>
        <v>4.0055495681462626E-2</v>
      </c>
      <c r="DQ56" s="633">
        <f t="shared" si="251"/>
        <v>3.2955653449868103E-2</v>
      </c>
      <c r="DZ56" s="633">
        <f t="shared" si="252"/>
        <v>3.387068768549701E-2</v>
      </c>
      <c r="EE56" s="633">
        <f t="shared" si="253"/>
        <v>3.7747184913721983E-2</v>
      </c>
      <c r="EJ56" s="633">
        <f t="shared" si="254"/>
        <v>3.9710794986235455E-2</v>
      </c>
      <c r="EO56" s="633">
        <f t="shared" si="255"/>
        <v>3.6786570038428092E-2</v>
      </c>
      <c r="ET56" s="633">
        <f t="shared" si="256"/>
        <v>3.9056330520128787E-2</v>
      </c>
      <c r="FD56" s="633">
        <f t="shared" si="257"/>
        <v>3.5203115690388871E-2</v>
      </c>
      <c r="FI56" s="633">
        <f t="shared" si="258"/>
        <v>3.4655593975683033E-2</v>
      </c>
      <c r="FN56" s="633">
        <f t="shared" si="259"/>
        <v>3.3878462543687558E-2</v>
      </c>
      <c r="FS56" s="633">
        <f t="shared" si="260"/>
        <v>3.1711776522974119E-2</v>
      </c>
      <c r="GB56" s="633">
        <f t="shared" si="261"/>
        <v>3.3740595245271725E-2</v>
      </c>
      <c r="GG56" s="633">
        <f t="shared" si="262"/>
        <v>4.1889741058857816E-2</v>
      </c>
      <c r="GL56" s="633">
        <f t="shared" si="263"/>
        <v>5.4316496928948799E-2</v>
      </c>
      <c r="GQ56" s="633">
        <f t="shared" si="264"/>
        <v>4.726852806861076E-2</v>
      </c>
      <c r="GZ56" s="633">
        <f t="shared" si="265"/>
        <v>4.2228057738074802E-2</v>
      </c>
      <c r="HE56" s="633">
        <f t="shared" si="266"/>
        <v>3.8897688290808349E-2</v>
      </c>
      <c r="HJ56" s="633">
        <f t="shared" si="267"/>
        <v>3.7558659769179506E-2</v>
      </c>
      <c r="HO56" s="633">
        <f t="shared" si="268"/>
        <v>3.6062685656093142E-2</v>
      </c>
      <c r="HT56" s="633">
        <f t="shared" si="269"/>
        <v>3.8030583793614854E-2</v>
      </c>
      <c r="IC56" s="633">
        <f t="shared" si="270"/>
        <v>3.4937164081490814E-2</v>
      </c>
      <c r="IH56" s="633">
        <f t="shared" si="271"/>
        <v>4.465983735590872E-2</v>
      </c>
      <c r="IM56" s="633">
        <f t="shared" si="272"/>
        <v>4.7648183495579158E-2</v>
      </c>
      <c r="IR56" s="633">
        <f t="shared" si="273"/>
        <v>5.1932056021177814E-2</v>
      </c>
      <c r="JA56" s="633">
        <f t="shared" si="274"/>
        <v>3.7496580079653757E-2</v>
      </c>
      <c r="JF56" s="633">
        <f>JF24/$JF$33</f>
        <v>4.3364970185906328E-2</v>
      </c>
      <c r="JK56" s="633">
        <f t="shared" si="230"/>
        <v>4.5263429925834368E-2</v>
      </c>
      <c r="JP56" s="633">
        <f t="shared" si="231"/>
        <v>5.3323703138190237E-2</v>
      </c>
      <c r="JY56" s="633">
        <f t="shared" si="275"/>
        <v>5.325713506446058E-2</v>
      </c>
      <c r="KD56" s="633">
        <f t="shared" si="276"/>
        <v>5.4652979824863765E-2</v>
      </c>
      <c r="KI56" s="633">
        <f t="shared" si="277"/>
        <v>4.5206479692428241E-2</v>
      </c>
      <c r="KN56" s="633">
        <f t="shared" si="278"/>
        <v>4.4685944866238586E-2</v>
      </c>
      <c r="KS56" s="633">
        <f t="shared" si="279"/>
        <v>2.8592641500564436E-2</v>
      </c>
    </row>
    <row r="57" spans="1:320" hidden="1">
      <c r="B57" s="534" t="s">
        <v>349</v>
      </c>
      <c r="D57" s="633">
        <f t="shared" si="232"/>
        <v>5.5531280311550628E-2</v>
      </c>
      <c r="I57" s="633">
        <f t="shared" si="233"/>
        <v>5.5977756947686114E-2</v>
      </c>
      <c r="N57" s="633">
        <f t="shared" si="234"/>
        <v>5.2906965073621123E-2</v>
      </c>
      <c r="S57" s="633">
        <f t="shared" si="235"/>
        <v>5.6908397069788272E-2</v>
      </c>
      <c r="AB57" s="633">
        <f t="shared" si="236"/>
        <v>5.5195206632386362E-2</v>
      </c>
      <c r="AG57" s="633">
        <f t="shared" si="237"/>
        <v>4.9276308410865263E-2</v>
      </c>
      <c r="AL57" s="633">
        <f t="shared" si="238"/>
        <v>5.4861796442851926E-2</v>
      </c>
      <c r="AQ57" s="633">
        <f t="shared" si="239"/>
        <v>5.0811054814083115E-2</v>
      </c>
      <c r="AZ57" s="633">
        <f>AZ25/$AZ$33</f>
        <v>5.3533844351264272E-2</v>
      </c>
      <c r="BE57" s="633">
        <f t="shared" si="241"/>
        <v>4.9437601267847603E-2</v>
      </c>
      <c r="BJ57" s="633">
        <f t="shared" si="242"/>
        <v>4.7957238990750238E-2</v>
      </c>
      <c r="BO57" s="633">
        <f t="shared" si="243"/>
        <v>4.7858701099220399E-2</v>
      </c>
      <c r="BT57" s="633">
        <f>BT25/$BT$33</f>
        <v>5.2186521734717356E-2</v>
      </c>
      <c r="CC57" s="642">
        <f t="shared" si="244"/>
        <v>5.3244423653306554E-2</v>
      </c>
      <c r="CH57" s="339">
        <f t="shared" si="245"/>
        <v>4.6146729097228702E-2</v>
      </c>
      <c r="CM57" s="633">
        <f t="shared" si="246"/>
        <v>4.8815402512166713E-2</v>
      </c>
      <c r="CR57" s="633">
        <f t="shared" si="247"/>
        <v>4.3450605568905364E-2</v>
      </c>
      <c r="DB57" s="642">
        <f t="shared" si="248"/>
        <v>5.1360602212084078E-2</v>
      </c>
      <c r="DG57" s="642">
        <f t="shared" si="249"/>
        <v>5.0839716579716289E-2</v>
      </c>
      <c r="DL57" s="633">
        <f t="shared" si="250"/>
        <v>4.1774254782252551E-2</v>
      </c>
      <c r="DQ57" s="633">
        <f t="shared" si="251"/>
        <v>4.1056825227485341E-2</v>
      </c>
      <c r="DZ57" s="633">
        <f t="shared" si="252"/>
        <v>5.0757093019951481E-2</v>
      </c>
      <c r="EE57" s="633">
        <f t="shared" si="253"/>
        <v>4.4550113007005968E-2</v>
      </c>
      <c r="EJ57" s="633">
        <f t="shared" si="254"/>
        <v>5.4299194391304345E-2</v>
      </c>
      <c r="EO57" s="633">
        <f t="shared" si="255"/>
        <v>6.0680462487955597E-2</v>
      </c>
      <c r="ET57" s="633">
        <f t="shared" si="256"/>
        <v>6.030536811449095E-2</v>
      </c>
      <c r="FD57" s="633">
        <f t="shared" si="257"/>
        <v>5.3283885620269859E-2</v>
      </c>
      <c r="FI57" s="633">
        <f t="shared" si="258"/>
        <v>5.4893331166250281E-2</v>
      </c>
      <c r="FN57" s="633">
        <f t="shared" si="259"/>
        <v>5.4247911195311499E-2</v>
      </c>
      <c r="FS57" s="633">
        <f t="shared" si="260"/>
        <v>5.3838606269996918E-2</v>
      </c>
      <c r="GB57" s="633">
        <f t="shared" si="261"/>
        <v>5.0704392287498505E-2</v>
      </c>
      <c r="GG57" s="633">
        <f t="shared" si="262"/>
        <v>4.7959797785427381E-2</v>
      </c>
      <c r="GL57" s="633">
        <f t="shared" si="263"/>
        <v>4.6329506314945271E-2</v>
      </c>
      <c r="GQ57" s="633">
        <f t="shared" si="264"/>
        <v>4.604549976386195E-2</v>
      </c>
      <c r="GZ57" s="633">
        <f t="shared" si="265"/>
        <v>5.2685665203361695E-2</v>
      </c>
      <c r="HE57" s="633">
        <f t="shared" si="266"/>
        <v>5.2250252922366978E-2</v>
      </c>
      <c r="HJ57" s="633">
        <f t="shared" si="267"/>
        <v>5.1299442702153288E-2</v>
      </c>
      <c r="HO57" s="633">
        <f t="shared" si="268"/>
        <v>6.2380145110162231E-2</v>
      </c>
      <c r="HT57" s="633">
        <f t="shared" si="269"/>
        <v>5.2205292297226889E-2</v>
      </c>
      <c r="IC57" s="633">
        <f t="shared" si="270"/>
        <v>5.5805704488420385E-2</v>
      </c>
      <c r="IH57" s="633">
        <f t="shared" si="271"/>
        <v>5.2777061345699962E-2</v>
      </c>
      <c r="IM57" s="633">
        <f t="shared" si="272"/>
        <v>4.8209359729770411E-2</v>
      </c>
      <c r="IR57" s="633">
        <f t="shared" si="273"/>
        <v>4.0645018167264395E-2</v>
      </c>
      <c r="JA57" s="633">
        <f t="shared" si="274"/>
        <v>5.5723931798237938E-2</v>
      </c>
      <c r="JF57" s="633">
        <f>JF25/$JF$33</f>
        <v>5.5232707708751536E-2</v>
      </c>
      <c r="JK57" s="633">
        <f t="shared" si="230"/>
        <v>4.4480848721012961E-2</v>
      </c>
      <c r="JP57" s="633">
        <f t="shared" si="231"/>
        <v>4.3619882435956901E-2</v>
      </c>
      <c r="JY57" s="633">
        <f t="shared" si="275"/>
        <v>4.2385633806711308E-2</v>
      </c>
      <c r="KD57" s="633">
        <f t="shared" si="276"/>
        <v>4.2771759591858076E-2</v>
      </c>
      <c r="KI57" s="633">
        <f t="shared" si="277"/>
        <v>4.5406530609507514E-2</v>
      </c>
      <c r="KN57" s="633">
        <f t="shared" si="278"/>
        <v>4.8289555247893481E-2</v>
      </c>
      <c r="KS57" s="633">
        <f t="shared" si="279"/>
        <v>6.2646446127932562E-2</v>
      </c>
    </row>
    <row r="58" spans="1:320" hidden="1">
      <c r="B58" s="533" t="s">
        <v>350</v>
      </c>
      <c r="D58" s="633">
        <f t="shared" si="232"/>
        <v>0.10806641644375518</v>
      </c>
      <c r="I58" s="633">
        <f t="shared" si="233"/>
        <v>0.10644750143579013</v>
      </c>
      <c r="N58" s="633">
        <f t="shared" si="234"/>
        <v>0.11067809025357457</v>
      </c>
      <c r="S58" s="633">
        <f t="shared" si="235"/>
        <v>0.10579622703532569</v>
      </c>
      <c r="AB58" s="633">
        <f t="shared" si="236"/>
        <v>0.1177521852981427</v>
      </c>
      <c r="AG58" s="633">
        <f t="shared" si="237"/>
        <v>0.10200181317216539</v>
      </c>
      <c r="AL58" s="633">
        <f t="shared" si="238"/>
        <v>0.11446538864812052</v>
      </c>
      <c r="AQ58" s="633">
        <f t="shared" si="239"/>
        <v>0.10200584075393949</v>
      </c>
      <c r="AZ58" s="633">
        <f t="shared" si="240"/>
        <v>0.10591573991599333</v>
      </c>
      <c r="BE58" s="633">
        <f t="shared" si="241"/>
        <v>0.10883711825619814</v>
      </c>
      <c r="BJ58" s="633">
        <f t="shared" si="242"/>
        <v>0.10454330532286851</v>
      </c>
      <c r="BO58" s="633">
        <f t="shared" si="243"/>
        <v>0.11484951295230121</v>
      </c>
      <c r="BT58" s="633">
        <f>BT26/$BT$33</f>
        <v>0.11595489499523838</v>
      </c>
      <c r="CC58" s="642">
        <f t="shared" si="244"/>
        <v>9.5243689944438811E-2</v>
      </c>
      <c r="CH58" s="339">
        <f t="shared" si="245"/>
        <v>9.52201139345486E-2</v>
      </c>
      <c r="CM58" s="633">
        <f t="shared" si="246"/>
        <v>9.1028373073497662E-2</v>
      </c>
      <c r="CR58" s="633">
        <f t="shared" si="247"/>
        <v>8.4163585027913074E-2</v>
      </c>
      <c r="DB58" s="642">
        <f t="shared" si="248"/>
        <v>8.6567104043528936E-2</v>
      </c>
      <c r="DG58" s="642">
        <f t="shared" si="249"/>
        <v>9.9302280398117587E-2</v>
      </c>
      <c r="DL58" s="633">
        <f t="shared" si="250"/>
        <v>8.9610344975862774E-2</v>
      </c>
      <c r="DQ58" s="633">
        <f t="shared" si="251"/>
        <v>9.8692880956188681E-2</v>
      </c>
      <c r="DZ58" s="633">
        <f t="shared" si="252"/>
        <v>9.9843396255933581E-2</v>
      </c>
      <c r="EE58" s="633">
        <f t="shared" si="253"/>
        <v>9.3531705547187524E-2</v>
      </c>
      <c r="EJ58" s="633">
        <f t="shared" si="254"/>
        <v>8.8329544780539906E-2</v>
      </c>
      <c r="EO58" s="633">
        <f t="shared" si="255"/>
        <v>9.7391147222994884E-2</v>
      </c>
      <c r="ET58" s="633">
        <f t="shared" si="256"/>
        <v>8.8631102494519526E-2</v>
      </c>
      <c r="FD58" s="633">
        <f t="shared" si="257"/>
        <v>9.9449841634170741E-2</v>
      </c>
      <c r="FI58" s="633">
        <f t="shared" si="258"/>
        <v>0.11675661696170976</v>
      </c>
      <c r="FN58" s="633">
        <f t="shared" si="259"/>
        <v>0.11254028270023926</v>
      </c>
      <c r="FS58" s="633">
        <f t="shared" si="260"/>
        <v>0.10961287165507402</v>
      </c>
      <c r="GB58" s="633">
        <f t="shared" si="261"/>
        <v>0.11609316022644736</v>
      </c>
      <c r="GG58" s="633">
        <f t="shared" si="262"/>
        <v>0.10827889129301994</v>
      </c>
      <c r="GL58" s="633">
        <f t="shared" si="263"/>
        <v>0.10128527776138554</v>
      </c>
      <c r="GQ58" s="633">
        <f t="shared" si="264"/>
        <v>9.1940429966236609E-2</v>
      </c>
      <c r="GZ58" s="633">
        <f t="shared" si="265"/>
        <v>0.11375954644861254</v>
      </c>
      <c r="HE58" s="633">
        <f t="shared" si="266"/>
        <v>0.10352331080072627</v>
      </c>
      <c r="HJ58" s="633">
        <f t="shared" si="267"/>
        <v>0.12289552974489192</v>
      </c>
      <c r="HO58" s="633">
        <f t="shared" si="268"/>
        <v>0.11364555286609189</v>
      </c>
      <c r="HT58" s="633">
        <f t="shared" si="269"/>
        <v>0.11754997650959023</v>
      </c>
      <c r="IC58" s="633">
        <f t="shared" si="270"/>
        <v>0.10684373605034958</v>
      </c>
      <c r="IH58" s="633">
        <f t="shared" si="271"/>
        <v>0.10286635805019839</v>
      </c>
      <c r="IM58" s="633">
        <f t="shared" si="272"/>
        <v>9.2743882067596498E-2</v>
      </c>
      <c r="IR58" s="633">
        <f t="shared" si="273"/>
        <v>7.7771012235310424E-2</v>
      </c>
      <c r="JA58" s="633">
        <f t="shared" si="274"/>
        <v>0.10302834576569089</v>
      </c>
      <c r="JF58" s="633">
        <f>JF26/$JF$33</f>
        <v>9.9043915188469236E-2</v>
      </c>
      <c r="JK58" s="633">
        <f t="shared" si="230"/>
        <v>8.9964112936889259E-2</v>
      </c>
      <c r="JP58" s="633">
        <f t="shared" si="231"/>
        <v>8.5774408026467797E-2</v>
      </c>
      <c r="JY58" s="633">
        <f t="shared" si="275"/>
        <v>7.6415533354549731E-2</v>
      </c>
      <c r="KD58" s="633">
        <f t="shared" si="276"/>
        <v>8.5792135902988814E-2</v>
      </c>
      <c r="KI58" s="633">
        <f t="shared" si="277"/>
        <v>8.4434648199693665E-2</v>
      </c>
      <c r="KN58" s="633">
        <f t="shared" si="278"/>
        <v>7.7481498113821726E-2</v>
      </c>
      <c r="KS58" s="633">
        <f t="shared" si="279"/>
        <v>7.8132440165737505E-2</v>
      </c>
    </row>
    <row r="59" spans="1:320" hidden="1">
      <c r="B59" s="533" t="s">
        <v>351</v>
      </c>
      <c r="D59" s="633">
        <f t="shared" si="232"/>
        <v>4.1000132105864576E-2</v>
      </c>
      <c r="I59" s="633">
        <f t="shared" si="233"/>
        <v>4.2383984686530346E-2</v>
      </c>
      <c r="N59" s="633">
        <f t="shared" si="234"/>
        <v>4.655264758253614E-2</v>
      </c>
      <c r="S59" s="633">
        <f t="shared" si="235"/>
        <v>4.6361247076294437E-2</v>
      </c>
      <c r="AB59" s="633">
        <f t="shared" si="236"/>
        <v>4.3884408500105103E-2</v>
      </c>
      <c r="AG59" s="633">
        <f t="shared" si="237"/>
        <v>4.1283897327269288E-2</v>
      </c>
      <c r="AL59" s="633">
        <f t="shared" si="238"/>
        <v>4.3256169552922663E-2</v>
      </c>
      <c r="AQ59" s="633">
        <f t="shared" si="239"/>
        <v>4.4358477644777211E-2</v>
      </c>
      <c r="AZ59" s="633">
        <f t="shared" si="240"/>
        <v>3.7621564343476112E-2</v>
      </c>
      <c r="BE59" s="633">
        <f t="shared" si="241"/>
        <v>3.8597728644369174E-2</v>
      </c>
      <c r="BJ59" s="633">
        <f t="shared" si="242"/>
        <v>4.3496499472259434E-2</v>
      </c>
      <c r="BO59" s="633">
        <f t="shared" si="243"/>
        <v>3.9398990553766236E-2</v>
      </c>
      <c r="BT59" s="633">
        <f>BT27/$BT$33</f>
        <v>4.9284936802224212E-2</v>
      </c>
      <c r="CC59" s="642">
        <f t="shared" si="244"/>
        <v>4.4976112421486455E-2</v>
      </c>
      <c r="CH59" s="339">
        <f t="shared" si="245"/>
        <v>3.7100212815310452E-2</v>
      </c>
      <c r="CM59" s="633">
        <f t="shared" si="246"/>
        <v>3.4591044484904888E-2</v>
      </c>
      <c r="CR59" s="633">
        <f t="shared" si="247"/>
        <v>3.500469245494299E-2</v>
      </c>
      <c r="DB59" s="642">
        <f t="shared" si="248"/>
        <v>4.3235281690117949E-2</v>
      </c>
      <c r="DG59" s="642">
        <f t="shared" si="249"/>
        <v>4.6000830409494202E-2</v>
      </c>
      <c r="DL59" s="633">
        <f t="shared" si="250"/>
        <v>4.1264606317689127E-2</v>
      </c>
      <c r="DQ59" s="633">
        <f t="shared" si="251"/>
        <v>3.7883346380948174E-2</v>
      </c>
      <c r="DZ59" s="633">
        <f t="shared" si="252"/>
        <v>4.0968677175909331E-2</v>
      </c>
      <c r="EE59" s="633">
        <f t="shared" si="253"/>
        <v>3.3686411977582306E-2</v>
      </c>
      <c r="EJ59" s="633">
        <f t="shared" si="254"/>
        <v>3.7421892810920385E-2</v>
      </c>
      <c r="EO59" s="633">
        <f t="shared" si="255"/>
        <v>4.4466970022033661E-2</v>
      </c>
      <c r="ET59" s="633">
        <f t="shared" si="256"/>
        <v>4.8166766429616342E-2</v>
      </c>
      <c r="FD59" s="633">
        <f t="shared" si="257"/>
        <v>4.6642599877856246E-2</v>
      </c>
      <c r="FI59" s="633">
        <f t="shared" si="258"/>
        <v>5.0698540317838561E-2</v>
      </c>
      <c r="FN59" s="633">
        <f t="shared" si="259"/>
        <v>4.820736329010241E-2</v>
      </c>
      <c r="FS59" s="633">
        <f t="shared" si="260"/>
        <v>4.908089809212559E-2</v>
      </c>
      <c r="GB59" s="633">
        <f t="shared" si="261"/>
        <v>4.0780981214098642E-2</v>
      </c>
      <c r="GG59" s="633">
        <f t="shared" si="262"/>
        <v>3.9474967511228774E-2</v>
      </c>
      <c r="GL59" s="633">
        <f t="shared" si="263"/>
        <v>3.6860109846968955E-2</v>
      </c>
      <c r="GQ59" s="633">
        <f t="shared" si="264"/>
        <v>3.6851236104710625E-2</v>
      </c>
      <c r="GZ59" s="633">
        <f t="shared" si="265"/>
        <v>3.8403633673223164E-2</v>
      </c>
      <c r="HE59" s="633">
        <f t="shared" si="266"/>
        <v>4.2879120794024075E-2</v>
      </c>
      <c r="HJ59" s="633">
        <f t="shared" si="267"/>
        <v>4.1575130012534357E-2</v>
      </c>
      <c r="HO59" s="633">
        <f t="shared" si="268"/>
        <v>3.3623432783050931E-2</v>
      </c>
      <c r="HT59" s="633">
        <f t="shared" si="269"/>
        <v>3.5615361569475625E-2</v>
      </c>
      <c r="IC59" s="633">
        <f t="shared" si="270"/>
        <v>3.8494342008137714E-2</v>
      </c>
      <c r="IH59" s="633">
        <f t="shared" si="271"/>
        <v>3.8582967536846591E-2</v>
      </c>
      <c r="IM59" s="633">
        <f t="shared" si="272"/>
        <v>3.6255876104381066E-2</v>
      </c>
      <c r="IR59" s="633">
        <f t="shared" si="273"/>
        <v>2.8555658950950528E-2</v>
      </c>
      <c r="JA59" s="633">
        <f t="shared" si="274"/>
        <v>3.780498343782604E-2</v>
      </c>
      <c r="JF59" s="633">
        <f>JF27/$JF$33</f>
        <v>3.4817815543389342E-2</v>
      </c>
      <c r="JK59" s="633">
        <f t="shared" si="230"/>
        <v>3.5049073041822233E-2</v>
      </c>
      <c r="JP59" s="633">
        <f t="shared" si="231"/>
        <v>2.647274294655854E-2</v>
      </c>
      <c r="JY59" s="633">
        <f t="shared" si="275"/>
        <v>2.7639344002647982E-2</v>
      </c>
      <c r="KD59" s="633">
        <f t="shared" si="276"/>
        <v>2.9768546749552822E-2</v>
      </c>
      <c r="KI59" s="633">
        <f t="shared" si="277"/>
        <v>3.3446834776831649E-2</v>
      </c>
      <c r="KN59" s="633">
        <f t="shared" si="278"/>
        <v>3.2552107138732161E-2</v>
      </c>
      <c r="KS59" s="633">
        <f t="shared" si="279"/>
        <v>4.9856485691968794E-2</v>
      </c>
    </row>
    <row r="60" spans="1:320" hidden="1">
      <c r="B60" s="533" t="s">
        <v>228</v>
      </c>
      <c r="D60" s="633">
        <f t="shared" si="232"/>
        <v>9.2134354148761949E-2</v>
      </c>
      <c r="I60" s="633">
        <f t="shared" si="233"/>
        <v>8.9840935072067987E-2</v>
      </c>
      <c r="N60" s="633">
        <f t="shared" si="234"/>
        <v>8.4011893318736416E-2</v>
      </c>
      <c r="S60" s="633">
        <f t="shared" si="235"/>
        <v>8.3596971258757272E-2</v>
      </c>
      <c r="AB60" s="633">
        <f t="shared" si="236"/>
        <v>8.5408149513293077E-2</v>
      </c>
      <c r="AG60" s="633">
        <f t="shared" si="237"/>
        <v>7.8807603938283871E-2</v>
      </c>
      <c r="AL60" s="633">
        <f t="shared" si="238"/>
        <v>8.1882029777919224E-2</v>
      </c>
      <c r="AQ60" s="633">
        <f t="shared" si="239"/>
        <v>8.4755307677607056E-2</v>
      </c>
      <c r="AZ60" s="633">
        <f t="shared" si="240"/>
        <v>8.4938237945721751E-2</v>
      </c>
      <c r="BE60" s="633">
        <f t="shared" si="241"/>
        <v>9.1474851880721075E-2</v>
      </c>
      <c r="BJ60" s="633">
        <f t="shared" si="242"/>
        <v>8.3599257530972887E-2</v>
      </c>
      <c r="BO60" s="633">
        <f t="shared" si="243"/>
        <v>9.0958948059070913E-2</v>
      </c>
      <c r="BT60" s="633">
        <f>BT28/$BT$33</f>
        <v>8.6409679890477029E-2</v>
      </c>
      <c r="CC60" s="642">
        <f t="shared" si="244"/>
        <v>8.7421556229738781E-2</v>
      </c>
      <c r="CH60" s="339">
        <f t="shared" si="245"/>
        <v>7.9224511008955972E-2</v>
      </c>
      <c r="CM60" s="633">
        <f t="shared" si="246"/>
        <v>7.4415341918392566E-2</v>
      </c>
      <c r="CR60" s="633">
        <f t="shared" si="247"/>
        <v>7.8430457708267953E-2</v>
      </c>
      <c r="DB60" s="642">
        <f t="shared" si="248"/>
        <v>9.1445253346008795E-2</v>
      </c>
      <c r="DG60" s="642">
        <f t="shared" si="249"/>
        <v>8.2931178740201741E-2</v>
      </c>
      <c r="DL60" s="633">
        <f t="shared" si="250"/>
        <v>8.6031484838083636E-2</v>
      </c>
      <c r="DQ60" s="633">
        <f t="shared" si="251"/>
        <v>7.9590737031304898E-2</v>
      </c>
      <c r="DZ60" s="633">
        <f t="shared" si="252"/>
        <v>8.7758572123452977E-2</v>
      </c>
      <c r="EE60" s="633">
        <f t="shared" si="253"/>
        <v>8.0602756689655483E-2</v>
      </c>
      <c r="EJ60" s="633">
        <f t="shared" si="254"/>
        <v>7.9362523747243646E-2</v>
      </c>
      <c r="EO60" s="633">
        <f t="shared" si="255"/>
        <v>8.4896831766696657E-2</v>
      </c>
      <c r="ET60" s="633">
        <f t="shared" si="256"/>
        <v>7.5851216253578463E-2</v>
      </c>
      <c r="FD60" s="633">
        <f t="shared" si="257"/>
        <v>8.2430667457873835E-2</v>
      </c>
      <c r="FI60" s="633">
        <f t="shared" si="258"/>
        <v>8.2737724561699769E-2</v>
      </c>
      <c r="FN60" s="633">
        <f t="shared" si="259"/>
        <v>8.6329113243996766E-2</v>
      </c>
      <c r="FS60" s="633">
        <f t="shared" si="260"/>
        <v>8.9144928736641024E-2</v>
      </c>
      <c r="GB60" s="633">
        <f t="shared" si="261"/>
        <v>8.709204308622244E-2</v>
      </c>
      <c r="GG60" s="633">
        <f t="shared" si="262"/>
        <v>9.8403063351327341E-2</v>
      </c>
      <c r="GL60" s="633">
        <f t="shared" si="263"/>
        <v>7.9658546445482314E-2</v>
      </c>
      <c r="GQ60" s="633">
        <f t="shared" si="264"/>
        <v>8.4670618335622158E-2</v>
      </c>
      <c r="GZ60" s="633">
        <f t="shared" si="265"/>
        <v>8.7886726407408591E-2</v>
      </c>
      <c r="HE60" s="633">
        <f t="shared" si="266"/>
        <v>8.363226385290147E-2</v>
      </c>
      <c r="HJ60" s="633">
        <f t="shared" si="267"/>
        <v>9.0278257473488138E-2</v>
      </c>
      <c r="HO60" s="633">
        <f t="shared" si="268"/>
        <v>9.4011561671818941E-2</v>
      </c>
      <c r="HT60" s="633">
        <f t="shared" si="269"/>
        <v>8.9041318737921302E-2</v>
      </c>
      <c r="IC60" s="633">
        <f t="shared" si="270"/>
        <v>8.4987075486697664E-2</v>
      </c>
      <c r="IH60" s="633">
        <f t="shared" si="271"/>
        <v>7.7288775780007271E-2</v>
      </c>
      <c r="IM60" s="633">
        <f t="shared" si="272"/>
        <v>6.5577246089292593E-2</v>
      </c>
      <c r="IR60" s="633">
        <f t="shared" si="273"/>
        <v>5.925627481124511E-2</v>
      </c>
      <c r="JA60" s="633">
        <f t="shared" si="274"/>
        <v>8.165195685699779E-2</v>
      </c>
      <c r="JF60" s="633">
        <f>JF28/$JF$33</f>
        <v>8.1605061626878111E-2</v>
      </c>
      <c r="JK60" s="633">
        <f t="shared" si="230"/>
        <v>7.6744449757646521E-2</v>
      </c>
      <c r="JP60" s="633">
        <f t="shared" si="231"/>
        <v>6.3974642306699844E-2</v>
      </c>
      <c r="JY60" s="633">
        <f t="shared" si="275"/>
        <v>6.3486372805717103E-2</v>
      </c>
      <c r="KD60" s="633">
        <f t="shared" si="276"/>
        <v>6.4243746225468079E-2</v>
      </c>
      <c r="KI60" s="633">
        <f t="shared" si="277"/>
        <v>6.1329616732423847E-2</v>
      </c>
      <c r="KN60" s="633">
        <f t="shared" si="278"/>
        <v>6.2190286898604313E-2</v>
      </c>
      <c r="KS60" s="633">
        <f t="shared" si="279"/>
        <v>7.6763843975971011E-2</v>
      </c>
    </row>
    <row r="61" spans="1:320" hidden="1">
      <c r="B61" s="533" t="s">
        <v>229</v>
      </c>
      <c r="D61" s="633">
        <f t="shared" si="232"/>
        <v>7.6300518002752726E-2</v>
      </c>
      <c r="I61" s="633">
        <f t="shared" si="233"/>
        <v>8.1094350286530753E-2</v>
      </c>
      <c r="N61" s="633">
        <f t="shared" si="234"/>
        <v>8.5487496109209443E-2</v>
      </c>
      <c r="S61" s="633">
        <f t="shared" si="235"/>
        <v>7.7266773509696435E-2</v>
      </c>
      <c r="AB61" s="633">
        <f t="shared" si="236"/>
        <v>8.0598454534276151E-2</v>
      </c>
      <c r="AG61" s="633">
        <f t="shared" si="237"/>
        <v>7.7509918340286088E-2</v>
      </c>
      <c r="AL61" s="633">
        <f t="shared" si="238"/>
        <v>8.072192986945044E-2</v>
      </c>
      <c r="AQ61" s="633">
        <f t="shared" si="239"/>
        <v>7.6014203279558892E-2</v>
      </c>
      <c r="AZ61" s="633">
        <f t="shared" si="240"/>
        <v>7.0545460180610239E-2</v>
      </c>
      <c r="BE61" s="633">
        <f t="shared" si="241"/>
        <v>8.9963452759650037E-2</v>
      </c>
      <c r="BJ61" s="633">
        <f t="shared" si="242"/>
        <v>7.4549628449481153E-2</v>
      </c>
      <c r="BO61" s="633">
        <f t="shared" si="243"/>
        <v>6.9334670667410406E-2</v>
      </c>
      <c r="BT61" s="633">
        <f>BT29/$BT$33</f>
        <v>7.8081963552435921E-2</v>
      </c>
      <c r="CC61" s="642">
        <f t="shared" si="244"/>
        <v>7.7345669744286527E-2</v>
      </c>
      <c r="CH61" s="339">
        <f t="shared" si="245"/>
        <v>6.7512441473554605E-2</v>
      </c>
      <c r="CM61" s="633">
        <f t="shared" si="246"/>
        <v>6.6647703428689073E-2</v>
      </c>
      <c r="CR61" s="633">
        <f t="shared" si="247"/>
        <v>6.224321186922608E-2</v>
      </c>
      <c r="DB61" s="642">
        <f t="shared" si="248"/>
        <v>6.5084526604817838E-2</v>
      </c>
      <c r="DG61" s="642">
        <f t="shared" si="249"/>
        <v>7.1104784472699328E-2</v>
      </c>
      <c r="DL61" s="633">
        <f t="shared" si="250"/>
        <v>6.4925150593293082E-2</v>
      </c>
      <c r="DQ61" s="633">
        <f t="shared" si="251"/>
        <v>6.2925843223518893E-2</v>
      </c>
      <c r="DZ61" s="633">
        <f t="shared" si="252"/>
        <v>6.7558549125653303E-2</v>
      </c>
      <c r="EE61" s="633">
        <f t="shared" si="253"/>
        <v>6.121083275405817E-2</v>
      </c>
      <c r="EJ61" s="633">
        <f t="shared" si="254"/>
        <v>6.2257281397753494E-2</v>
      </c>
      <c r="EO61" s="633">
        <f t="shared" si="255"/>
        <v>6.5615951570901609E-2</v>
      </c>
      <c r="ET61" s="633">
        <f t="shared" si="256"/>
        <v>6.7960405025429771E-2</v>
      </c>
      <c r="FD61" s="633">
        <f t="shared" si="257"/>
        <v>7.0398276307990046E-2</v>
      </c>
      <c r="FI61" s="633">
        <f t="shared" si="258"/>
        <v>7.4446670992872735E-2</v>
      </c>
      <c r="FN61" s="633">
        <f t="shared" si="259"/>
        <v>7.9213043640820047E-2</v>
      </c>
      <c r="FS61" s="633">
        <f t="shared" si="260"/>
        <v>7.5945359853489464E-2</v>
      </c>
      <c r="GB61" s="633">
        <f t="shared" si="261"/>
        <v>7.7262269251162238E-2</v>
      </c>
      <c r="GG61" s="633">
        <f t="shared" si="262"/>
        <v>7.7824439194266223E-2</v>
      </c>
      <c r="GL61" s="633">
        <f t="shared" si="263"/>
        <v>7.2302796122219681E-2</v>
      </c>
      <c r="GQ61" s="633">
        <f t="shared" si="264"/>
        <v>7.5883514511007902E-2</v>
      </c>
      <c r="GZ61" s="633">
        <f t="shared" si="265"/>
        <v>7.4203831798855438E-2</v>
      </c>
      <c r="HE61" s="633">
        <f t="shared" si="266"/>
        <v>7.1474012200572729E-2</v>
      </c>
      <c r="HJ61" s="633">
        <f t="shared" si="267"/>
        <v>6.9992686326416365E-2</v>
      </c>
      <c r="HO61" s="633">
        <f t="shared" si="268"/>
        <v>7.8309022395073133E-2</v>
      </c>
      <c r="HT61" s="633">
        <f t="shared" si="269"/>
        <v>7.8275324574828192E-2</v>
      </c>
      <c r="IC61" s="633">
        <f t="shared" si="270"/>
        <v>7.5464296271041606E-2</v>
      </c>
      <c r="IH61" s="633">
        <f t="shared" si="271"/>
        <v>7.1919238727180521E-2</v>
      </c>
      <c r="IM61" s="633">
        <f t="shared" si="272"/>
        <v>6.4462398120115894E-2</v>
      </c>
      <c r="IR61" s="633">
        <f t="shared" si="273"/>
        <v>5.4052062110707261E-2</v>
      </c>
      <c r="JA61" s="633">
        <f t="shared" si="274"/>
        <v>7.5490673326996022E-2</v>
      </c>
      <c r="JF61" s="633">
        <f>JF29/$JF$33</f>
        <v>8.3296525540875826E-2</v>
      </c>
      <c r="JK61" s="633">
        <f t="shared" si="230"/>
        <v>6.8216007026306827E-2</v>
      </c>
      <c r="JP61" s="633">
        <f t="shared" si="231"/>
        <v>6.1286555763362303E-2</v>
      </c>
      <c r="JY61" s="633">
        <f t="shared" si="275"/>
        <v>6.3777908094708166E-2</v>
      </c>
      <c r="KD61" s="633">
        <f t="shared" si="276"/>
        <v>6.1143366083074809E-2</v>
      </c>
      <c r="KI61" s="633">
        <f t="shared" si="277"/>
        <v>6.2668906173972597E-2</v>
      </c>
      <c r="KN61" s="633">
        <f t="shared" si="278"/>
        <v>5.6545764245972158E-2</v>
      </c>
      <c r="KS61" s="633">
        <f t="shared" si="279"/>
        <v>7.8132440165737505E-2</v>
      </c>
    </row>
    <row r="62" spans="1:320" hidden="1">
      <c r="B62" s="533" t="s">
        <v>230</v>
      </c>
      <c r="D62" s="633">
        <f t="shared" si="232"/>
        <v>4.235509948313685E-2</v>
      </c>
      <c r="I62" s="633">
        <f t="shared" si="233"/>
        <v>3.6407144457482339E-2</v>
      </c>
      <c r="N62" s="633">
        <f t="shared" si="234"/>
        <v>3.2306222952391508E-2</v>
      </c>
      <c r="S62" s="633">
        <f t="shared" si="235"/>
        <v>4.2134002647801573E-2</v>
      </c>
      <c r="AB62" s="633">
        <f t="shared" si="236"/>
        <v>3.4673082067336027E-2</v>
      </c>
      <c r="AG62" s="633">
        <f t="shared" si="237"/>
        <v>3.2820441992868134E-2</v>
      </c>
      <c r="AL62" s="633">
        <f t="shared" si="238"/>
        <v>4.148442452977677E-2</v>
      </c>
      <c r="AQ62" s="633">
        <f t="shared" si="239"/>
        <v>3.470936561600222E-2</v>
      </c>
      <c r="AZ62" s="633">
        <f t="shared" si="240"/>
        <v>3.4226149666428146E-2</v>
      </c>
      <c r="BE62" s="633">
        <f t="shared" si="241"/>
        <v>2.6600272672806079E-2</v>
      </c>
      <c r="BJ62" s="633">
        <f t="shared" si="242"/>
        <v>2.978739800276619E-2</v>
      </c>
      <c r="BO62" s="633">
        <f t="shared" si="243"/>
        <v>3.3689536447723031E-2</v>
      </c>
      <c r="BT62" s="633">
        <f>BT30/$BT$33</f>
        <v>3.321383179765057E-2</v>
      </c>
      <c r="CC62" s="642">
        <f t="shared" si="244"/>
        <v>3.0275267802962469E-2</v>
      </c>
      <c r="CH62" s="339">
        <f t="shared" si="245"/>
        <v>2.7791808236690006E-2</v>
      </c>
      <c r="CM62" s="633">
        <f t="shared" si="246"/>
        <v>2.6247682090201729E-2</v>
      </c>
      <c r="CR62" s="633">
        <f t="shared" si="247"/>
        <v>2.679912937376076E-2</v>
      </c>
      <c r="DB62" s="642">
        <f t="shared" si="248"/>
        <v>2.9460317422345346E-2</v>
      </c>
      <c r="DG62" s="642">
        <f t="shared" si="249"/>
        <v>3.3677706958599771E-2</v>
      </c>
      <c r="DL62" s="633">
        <f t="shared" si="250"/>
        <v>3.0288395789264174E-2</v>
      </c>
      <c r="DQ62" s="633">
        <f t="shared" si="251"/>
        <v>2.9454086440089601E-2</v>
      </c>
      <c r="DZ62" s="633">
        <f t="shared" si="252"/>
        <v>3.0202735814895527E-2</v>
      </c>
      <c r="EE62" s="633">
        <f t="shared" si="253"/>
        <v>3.1488857808849129E-2</v>
      </c>
      <c r="EJ62" s="633">
        <f t="shared" si="254"/>
        <v>2.7248440774784829E-2</v>
      </c>
      <c r="EO62" s="633">
        <f t="shared" si="255"/>
        <v>3.4091436837234743E-2</v>
      </c>
      <c r="ET62" s="633">
        <f t="shared" si="256"/>
        <v>3.6509074397813618E-2</v>
      </c>
      <c r="FD62" s="633">
        <f t="shared" si="257"/>
        <v>3.6288620212004574E-2</v>
      </c>
      <c r="FI62" s="633">
        <f t="shared" si="258"/>
        <v>3.0636029811768883E-2</v>
      </c>
      <c r="FN62" s="633">
        <f t="shared" si="259"/>
        <v>3.6903348573613527E-2</v>
      </c>
      <c r="FS62" s="633">
        <f t="shared" si="260"/>
        <v>3.5087644744804518E-2</v>
      </c>
      <c r="GB62" s="633">
        <f t="shared" si="261"/>
        <v>3.6779196514309422E-2</v>
      </c>
      <c r="GG62" s="633">
        <f t="shared" si="262"/>
        <v>3.6944844819991489E-2</v>
      </c>
      <c r="GL62" s="633">
        <f t="shared" si="263"/>
        <v>2.9281900493238297E-2</v>
      </c>
      <c r="GQ62" s="633">
        <f t="shared" si="264"/>
        <v>3.4339041800757669E-2</v>
      </c>
      <c r="GZ62" s="633">
        <f t="shared" si="265"/>
        <v>3.559649254093606E-2</v>
      </c>
      <c r="HE62" s="633">
        <f t="shared" si="266"/>
        <v>3.8926841142681815E-2</v>
      </c>
      <c r="HJ62" s="633">
        <f t="shared" si="267"/>
        <v>3.3997341107872531E-2</v>
      </c>
      <c r="HO62" s="633">
        <f t="shared" si="268"/>
        <v>3.5574653769328626E-2</v>
      </c>
      <c r="HT62" s="633">
        <f t="shared" si="269"/>
        <v>3.6254671310953238E-2</v>
      </c>
      <c r="IC62" s="633">
        <f t="shared" si="270"/>
        <v>3.7977743938919582E-2</v>
      </c>
      <c r="IH62" s="633">
        <f t="shared" si="271"/>
        <v>3.7716840686839337E-2</v>
      </c>
      <c r="IM62" s="633">
        <f t="shared" si="272"/>
        <v>3.0411245871230209E-2</v>
      </c>
      <c r="IR62" s="633">
        <f t="shared" si="273"/>
        <v>2.999682849956491E-2</v>
      </c>
      <c r="JA62" s="633">
        <f t="shared" si="274"/>
        <v>3.2610777673412202E-2</v>
      </c>
      <c r="JF62" s="633">
        <f>JF30/$JF$33</f>
        <v>3.5066235120789012E-2</v>
      </c>
      <c r="JK62" s="633">
        <f t="shared" si="230"/>
        <v>3.1755267335553589E-2</v>
      </c>
      <c r="JP62" s="633">
        <f t="shared" si="231"/>
        <v>2.6308718945946309E-2</v>
      </c>
      <c r="JY62" s="633">
        <f t="shared" si="275"/>
        <v>2.5490814826368054E-2</v>
      </c>
      <c r="KD62" s="633">
        <f t="shared" si="276"/>
        <v>2.6141462746395571E-2</v>
      </c>
      <c r="KI62" s="633">
        <f t="shared" si="277"/>
        <v>3.2877395979147732E-2</v>
      </c>
      <c r="KN62" s="633">
        <f t="shared" si="278"/>
        <v>2.9897687331719706E-2</v>
      </c>
      <c r="KS62" s="633">
        <f t="shared" si="279"/>
        <v>3.8064805666992871E-2</v>
      </c>
    </row>
    <row r="63" spans="1:320" hidden="1">
      <c r="B63" s="533" t="s">
        <v>231</v>
      </c>
      <c r="D63" s="633">
        <f t="shared" si="232"/>
        <v>2.4801573077884609E-2</v>
      </c>
      <c r="I63" s="633">
        <f t="shared" si="233"/>
        <v>2.7313259916524064E-2</v>
      </c>
      <c r="N63" s="633">
        <f t="shared" si="234"/>
        <v>2.7583262357959899E-2</v>
      </c>
      <c r="S63" s="633">
        <f t="shared" si="235"/>
        <v>2.287752741088335E-2</v>
      </c>
      <c r="AB63" s="633">
        <f t="shared" si="236"/>
        <v>2.7958216479581969E-2</v>
      </c>
      <c r="AG63" s="633">
        <f t="shared" si="237"/>
        <v>2.5453581850197912E-2</v>
      </c>
      <c r="AL63" s="633">
        <f t="shared" si="238"/>
        <v>2.7977259232709183E-2</v>
      </c>
      <c r="AQ63" s="633">
        <f t="shared" si="239"/>
        <v>2.4742761784343436E-2</v>
      </c>
      <c r="AZ63" s="633">
        <f t="shared" si="240"/>
        <v>2.4857388920529994E-2</v>
      </c>
      <c r="BE63" s="633">
        <f t="shared" si="241"/>
        <v>2.5102524340676145E-2</v>
      </c>
      <c r="BJ63" s="633">
        <f t="shared" si="242"/>
        <v>2.753327578996697E-2</v>
      </c>
      <c r="BO63" s="633">
        <f t="shared" si="243"/>
        <v>2.3336579829862023E-2</v>
      </c>
      <c r="BT63" s="633">
        <f>BT31/$BT$33</f>
        <v>2.2694077564533489E-2</v>
      </c>
      <c r="CC63" s="642">
        <f t="shared" si="244"/>
        <v>2.7264377586416089E-2</v>
      </c>
      <c r="CH63" s="339">
        <f t="shared" si="245"/>
        <v>2.0618164970061387E-2</v>
      </c>
      <c r="CM63" s="633">
        <f t="shared" si="246"/>
        <v>2.1037187795547949E-2</v>
      </c>
      <c r="CR63" s="633">
        <f t="shared" si="247"/>
        <v>1.9918114540129293E-2</v>
      </c>
      <c r="DB63" s="642">
        <f t="shared" si="248"/>
        <v>2.366092968329617E-2</v>
      </c>
      <c r="DG63" s="642">
        <f t="shared" si="249"/>
        <v>2.6441122910097845E-2</v>
      </c>
      <c r="DL63" s="633">
        <f t="shared" si="250"/>
        <v>2.2419892456207641E-2</v>
      </c>
      <c r="DQ63" s="633">
        <f t="shared" si="251"/>
        <v>2.6879496705050909E-2</v>
      </c>
      <c r="DZ63" s="633">
        <f t="shared" si="252"/>
        <v>2.0869261141888733E-2</v>
      </c>
      <c r="EE63" s="633">
        <f t="shared" si="253"/>
        <v>2.5555888641044917E-2</v>
      </c>
      <c r="EJ63" s="633">
        <f t="shared" si="254"/>
        <v>2.4506575627680379E-2</v>
      </c>
      <c r="EO63" s="633">
        <f t="shared" si="255"/>
        <v>2.5889327120743461E-2</v>
      </c>
      <c r="ET63" s="633">
        <f t="shared" si="256"/>
        <v>2.6706901003815259E-2</v>
      </c>
      <c r="FD63" s="633">
        <f t="shared" si="257"/>
        <v>2.7677737804531675E-2</v>
      </c>
      <c r="FI63" s="633">
        <f t="shared" si="258"/>
        <v>2.7782631344951975E-2</v>
      </c>
      <c r="FN63" s="633">
        <f t="shared" si="259"/>
        <v>2.8036244487150169E-2</v>
      </c>
      <c r="FS63" s="633">
        <f t="shared" si="260"/>
        <v>2.8252839480701071E-2</v>
      </c>
      <c r="GB63" s="633">
        <f t="shared" si="261"/>
        <v>2.8236859171144005E-2</v>
      </c>
      <c r="GG63" s="633">
        <f t="shared" si="262"/>
        <v>2.8074042966857365E-2</v>
      </c>
      <c r="GL63" s="633">
        <f t="shared" si="263"/>
        <v>2.4127921893107258E-2</v>
      </c>
      <c r="GQ63" s="633">
        <f t="shared" si="264"/>
        <v>2.3423982360143165E-2</v>
      </c>
      <c r="GZ63" s="633">
        <f t="shared" si="265"/>
        <v>2.7424600080926682E-2</v>
      </c>
      <c r="HE63" s="633">
        <f t="shared" si="266"/>
        <v>2.7417995319024644E-2</v>
      </c>
      <c r="HJ63" s="633">
        <f t="shared" si="267"/>
        <v>3.0237534233320078E-2</v>
      </c>
      <c r="HO63" s="633">
        <f t="shared" si="268"/>
        <v>2.8018469664965351E-2</v>
      </c>
      <c r="HT63" s="633">
        <f t="shared" si="269"/>
        <v>2.8929974900178408E-2</v>
      </c>
      <c r="IC63" s="633">
        <f t="shared" si="270"/>
        <v>2.3621453544693246E-2</v>
      </c>
      <c r="IH63" s="633">
        <f t="shared" si="271"/>
        <v>2.5329404095239497E-2</v>
      </c>
      <c r="IM63" s="633">
        <f t="shared" si="272"/>
        <v>2.3215093538858544E-2</v>
      </c>
      <c r="IR63" s="633">
        <f t="shared" si="273"/>
        <v>2.0355546092095E-2</v>
      </c>
      <c r="JA63" s="633">
        <f t="shared" si="274"/>
        <v>2.2592245621752032E-2</v>
      </c>
      <c r="JF63" s="633">
        <f>JF31/$JF$33</f>
        <v>2.2916123684823105E-2</v>
      </c>
      <c r="JK63" s="633">
        <f t="shared" si="230"/>
        <v>2.0758000089199639E-2</v>
      </c>
      <c r="JP63" s="633">
        <f t="shared" si="231"/>
        <v>2.0161036767092421E-2</v>
      </c>
      <c r="JY63" s="633">
        <f t="shared" si="275"/>
        <v>1.8147132169241336E-2</v>
      </c>
      <c r="KD63" s="633">
        <f t="shared" si="276"/>
        <v>2.0652304315502908E-2</v>
      </c>
      <c r="KI63" s="633">
        <f t="shared" si="277"/>
        <v>2.413537275278128E-2</v>
      </c>
      <c r="KN63" s="633">
        <f t="shared" si="278"/>
        <v>2.452630906903611E-2</v>
      </c>
      <c r="KS63" s="633">
        <f t="shared" si="279"/>
        <v>2.4915882947128373E-2</v>
      </c>
    </row>
    <row r="64" spans="1:320" ht="21" hidden="1">
      <c r="B64" s="515" t="s">
        <v>38</v>
      </c>
      <c r="AZ64" s="339">
        <f>SUM(AZ38:AZ63)</f>
        <v>0.9572447219961463</v>
      </c>
      <c r="BE64" s="339">
        <f>SUM(BE38:BE63)</f>
        <v>0.95981603724124764</v>
      </c>
      <c r="BJ64" s="339">
        <f>SUM(BJ38:BJ63)</f>
        <v>0.96268265776822326</v>
      </c>
      <c r="BO64" s="339">
        <f>SUM(BO38:BO63)</f>
        <v>0.95140629934564691</v>
      </c>
      <c r="BT64" s="633">
        <f>BT33/$BT$33</f>
        <v>1</v>
      </c>
    </row>
    <row r="65" spans="2:322" s="427" customFormat="1">
      <c r="B65" s="576"/>
      <c r="BP65" s="576"/>
      <c r="DY65" s="743">
        <v>19693060</v>
      </c>
    </row>
    <row r="66" spans="2:322" s="55" customFormat="1">
      <c r="B66" s="409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77"/>
      <c r="AF66" s="777"/>
      <c r="AG66" s="777"/>
      <c r="AH66" s="777"/>
      <c r="AI66" s="777"/>
      <c r="AJ66" s="777"/>
      <c r="AK66" s="777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7"/>
      <c r="AW66" s="777"/>
      <c r="AX66" s="777"/>
      <c r="AY66" s="777"/>
      <c r="AZ66" s="777"/>
      <c r="BA66" s="777"/>
      <c r="BB66" s="777"/>
      <c r="BC66" s="777"/>
      <c r="BD66" s="777"/>
      <c r="BE66" s="777"/>
      <c r="BF66" s="777"/>
      <c r="BG66" s="777"/>
      <c r="BH66" s="777"/>
      <c r="BI66" s="777"/>
      <c r="BJ66" s="777"/>
      <c r="BK66" s="777"/>
      <c r="BL66" s="777"/>
      <c r="BM66" s="777"/>
      <c r="BN66" s="777"/>
      <c r="BO66" s="777"/>
      <c r="BP66" s="409"/>
      <c r="BQ66" s="777"/>
      <c r="BR66" s="777"/>
      <c r="BS66" s="777"/>
      <c r="BT66" s="777"/>
      <c r="BU66" s="777"/>
      <c r="BV66" s="777"/>
      <c r="BW66" s="777"/>
      <c r="BX66" s="777"/>
      <c r="BY66" s="777"/>
      <c r="BZ66" s="777"/>
      <c r="CA66" s="777"/>
      <c r="CB66" s="777"/>
      <c r="CC66" s="777"/>
      <c r="CD66" s="777"/>
      <c r="CE66" s="777"/>
      <c r="CF66" s="777"/>
      <c r="CG66" s="777"/>
      <c r="CH66" s="777"/>
      <c r="CI66" s="777"/>
      <c r="CJ66" s="777"/>
      <c r="CK66" s="777"/>
      <c r="CL66" s="777"/>
      <c r="CM66" s="777"/>
      <c r="CN66" s="777"/>
      <c r="CO66" s="777"/>
      <c r="CP66" s="777"/>
      <c r="CQ66" s="777"/>
      <c r="CR66" s="777"/>
      <c r="CS66" s="777"/>
      <c r="CT66" s="777"/>
      <c r="CU66" s="777"/>
      <c r="CV66" s="777"/>
      <c r="CW66" s="777"/>
      <c r="CX66" s="777"/>
      <c r="CY66" s="777"/>
      <c r="CZ66" s="777"/>
      <c r="DA66" s="777"/>
      <c r="DB66" s="777"/>
      <c r="DC66" s="777"/>
      <c r="DD66" s="777"/>
      <c r="DE66" s="777"/>
      <c r="DF66" s="777"/>
      <c r="DG66" s="777"/>
      <c r="DH66" s="777"/>
      <c r="DI66" s="777"/>
      <c r="DJ66" s="777"/>
      <c r="DK66" s="777"/>
      <c r="DL66" s="777"/>
      <c r="DM66" s="777"/>
      <c r="DN66" s="777"/>
      <c r="DO66" s="777"/>
      <c r="DP66" s="777"/>
      <c r="DQ66" s="777"/>
      <c r="DR66" s="777"/>
      <c r="DS66" s="777"/>
      <c r="DT66" s="777"/>
      <c r="DU66" s="777"/>
      <c r="DV66" s="777"/>
      <c r="DW66" s="777"/>
      <c r="DX66" s="777"/>
      <c r="DY66" s="777"/>
      <c r="DZ66" s="744">
        <f>$DY$65*DZ35</f>
        <v>3535283.9515972976</v>
      </c>
      <c r="EA66" s="777"/>
      <c r="EB66" s="777"/>
      <c r="EC66" s="777"/>
      <c r="ED66" s="777"/>
      <c r="EE66" s="744">
        <f>$DY$65*EE35</f>
        <v>3926190.9024273567</v>
      </c>
      <c r="EF66" s="777"/>
      <c r="EG66" s="777"/>
      <c r="EH66" s="777"/>
      <c r="EI66" s="777"/>
      <c r="EJ66" s="744">
        <f>$DY$65*EJ35</f>
        <v>3751894.835776933</v>
      </c>
      <c r="EK66" s="777"/>
      <c r="EL66" s="777"/>
      <c r="EM66" s="777"/>
      <c r="EN66" s="777"/>
      <c r="EO66" s="744">
        <f>$DY$65*EO35</f>
        <v>3970686.8589600162</v>
      </c>
      <c r="EP66" s="777"/>
      <c r="EQ66" s="777"/>
      <c r="ER66" s="777"/>
      <c r="ES66" s="777"/>
      <c r="ET66" s="744">
        <f>$DY$65*ET35</f>
        <v>4509003.4512383919</v>
      </c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7"/>
      <c r="FG66" s="777"/>
      <c r="FH66" s="777"/>
      <c r="FI66" s="777"/>
      <c r="FJ66" s="777"/>
      <c r="FK66" s="777"/>
      <c r="FL66" s="777"/>
      <c r="FM66" s="777"/>
      <c r="FN66" s="777"/>
      <c r="FO66" s="777"/>
      <c r="FP66" s="777"/>
      <c r="FQ66" s="777"/>
      <c r="FR66" s="777"/>
      <c r="FS66" s="777"/>
      <c r="FT66" s="777"/>
      <c r="FU66" s="777"/>
      <c r="FV66" s="777"/>
      <c r="FW66" s="777"/>
      <c r="FX66" s="777"/>
      <c r="FY66" s="777"/>
      <c r="FZ66" s="777"/>
      <c r="GA66" s="777"/>
      <c r="GB66" s="777"/>
      <c r="GC66" s="777"/>
      <c r="GD66" s="777"/>
      <c r="GE66" s="777"/>
      <c r="GF66" s="777"/>
      <c r="GG66" s="777"/>
      <c r="GH66" s="777"/>
      <c r="GI66" s="777"/>
      <c r="GJ66" s="777"/>
      <c r="GK66" s="777"/>
      <c r="GL66" s="777"/>
      <c r="GM66" s="777"/>
      <c r="GN66" s="777"/>
      <c r="GO66" s="777"/>
      <c r="GP66" s="777"/>
      <c r="GQ66" s="777"/>
      <c r="GR66" s="777"/>
      <c r="GS66" s="777"/>
      <c r="GT66" s="777"/>
      <c r="GU66" s="777"/>
      <c r="GV66" s="777"/>
      <c r="GW66" s="777"/>
      <c r="GX66" s="777"/>
      <c r="GY66" s="777"/>
      <c r="GZ66" s="777"/>
      <c r="HA66" s="777"/>
      <c r="HB66" s="777"/>
      <c r="HC66" s="777"/>
      <c r="HD66" s="777"/>
      <c r="HE66" s="777"/>
      <c r="HF66" s="777"/>
      <c r="HG66" s="777"/>
      <c r="HH66" s="777"/>
      <c r="HI66" s="777"/>
      <c r="HJ66" s="777"/>
      <c r="HK66" s="777"/>
      <c r="HL66" s="777"/>
      <c r="HM66" s="777"/>
      <c r="HN66" s="777"/>
      <c r="HO66" s="777"/>
      <c r="HP66" s="777"/>
      <c r="HQ66" s="777"/>
      <c r="HR66" s="777"/>
      <c r="HS66" s="777"/>
      <c r="HT66" s="777"/>
      <c r="HU66" s="777"/>
      <c r="HV66" s="777"/>
      <c r="HW66" s="777"/>
      <c r="HX66" s="777"/>
      <c r="HY66" s="777"/>
      <c r="HZ66" s="777"/>
      <c r="IA66" s="777"/>
      <c r="IB66" s="777"/>
      <c r="IC66" s="777"/>
      <c r="ID66" s="777"/>
      <c r="IE66" s="777"/>
      <c r="IF66" s="777"/>
      <c r="IG66" s="777"/>
      <c r="IH66" s="777"/>
      <c r="II66" s="777"/>
      <c r="IJ66" s="777"/>
      <c r="IK66" s="777"/>
      <c r="IL66" s="777"/>
      <c r="IM66" s="777"/>
      <c r="IN66" s="777"/>
      <c r="IO66" s="777"/>
      <c r="IP66" s="777"/>
      <c r="IQ66" s="777"/>
      <c r="IR66" s="777"/>
      <c r="IS66" s="777"/>
      <c r="IT66" s="777"/>
      <c r="IU66" s="777"/>
      <c r="IV66" s="777"/>
      <c r="IW66" s="777"/>
      <c r="IX66" s="777"/>
      <c r="IY66" s="777"/>
      <c r="IZ66" s="777"/>
      <c r="JA66" s="777"/>
      <c r="JB66" s="777"/>
      <c r="JC66" s="777"/>
      <c r="JD66" s="777"/>
      <c r="JE66" s="777"/>
      <c r="JF66" s="777"/>
      <c r="JG66" s="777"/>
      <c r="JH66" s="777"/>
      <c r="JI66" s="777"/>
      <c r="JJ66" s="777"/>
      <c r="JK66" s="777"/>
      <c r="JL66" s="777"/>
      <c r="JM66" s="777"/>
      <c r="JN66" s="777"/>
      <c r="JO66" s="777"/>
      <c r="JP66" s="777"/>
      <c r="JQ66" s="777"/>
      <c r="JR66" s="777"/>
      <c r="JS66" s="777"/>
      <c r="JT66" s="777"/>
      <c r="JU66" s="777"/>
      <c r="JV66" s="777"/>
      <c r="JW66" s="777"/>
      <c r="JX66" s="777"/>
      <c r="JY66" s="777"/>
      <c r="JZ66" s="777"/>
      <c r="KA66" s="777"/>
      <c r="KB66" s="777"/>
      <c r="KC66" s="777"/>
      <c r="KD66" s="777"/>
      <c r="KE66" s="777"/>
      <c r="KF66" s="777"/>
      <c r="KG66" s="777"/>
      <c r="KH66" s="777"/>
      <c r="KI66" s="777"/>
      <c r="KJ66" s="777"/>
      <c r="KK66" s="777"/>
      <c r="KL66" s="777"/>
      <c r="KM66" s="777"/>
      <c r="KN66" s="777"/>
      <c r="KO66" s="777"/>
      <c r="KP66" s="777"/>
      <c r="KQ66" s="777"/>
      <c r="KR66" s="777"/>
      <c r="KS66" s="777"/>
      <c r="KT66" s="777"/>
      <c r="KU66" s="777"/>
      <c r="KV66" s="777"/>
      <c r="KW66" s="777"/>
      <c r="KX66" s="777"/>
      <c r="KY66" s="777"/>
      <c r="KZ66" s="777"/>
      <c r="LA66" s="777"/>
      <c r="LB66" s="777"/>
      <c r="LC66" s="777"/>
      <c r="LD66" s="777"/>
      <c r="LE66" s="777"/>
      <c r="LF66" s="777"/>
      <c r="LG66" s="777"/>
      <c r="LH66" s="777"/>
      <c r="LI66" s="777"/>
      <c r="LJ66" s="777"/>
    </row>
    <row r="67" spans="2:322" ht="15.75">
      <c r="B67" s="754" t="s">
        <v>362</v>
      </c>
      <c r="D67" s="348">
        <v>2868248.5278320299</v>
      </c>
      <c r="E67" s="348"/>
      <c r="F67" s="348"/>
      <c r="G67" s="348"/>
      <c r="H67" s="348"/>
      <c r="I67" s="348">
        <v>2738398.5473632799</v>
      </c>
      <c r="J67" s="348"/>
      <c r="K67" s="348"/>
      <c r="L67" s="348"/>
      <c r="M67" s="348"/>
      <c r="N67" s="348">
        <v>2849396.5258789002</v>
      </c>
      <c r="O67" s="348"/>
      <c r="P67" s="348"/>
      <c r="Q67" s="348"/>
      <c r="R67" s="348"/>
      <c r="S67" s="348">
        <v>2966483.74121093</v>
      </c>
      <c r="T67" s="348"/>
      <c r="U67" s="348"/>
      <c r="V67" s="348"/>
      <c r="W67" s="753">
        <f>SUM(D67:V67)</f>
        <v>11422527.342285139</v>
      </c>
      <c r="X67" s="348"/>
      <c r="Y67" s="348"/>
      <c r="Z67" s="348"/>
      <c r="AA67" s="348"/>
      <c r="AB67" s="348">
        <v>3163880.0488281199</v>
      </c>
      <c r="AC67" s="348"/>
      <c r="AD67" s="348"/>
      <c r="AE67" s="348"/>
      <c r="AF67" s="348"/>
      <c r="AG67" s="348">
        <v>3550729.4433593699</v>
      </c>
      <c r="AH67" s="348"/>
      <c r="AI67" s="348"/>
      <c r="AJ67" s="348"/>
      <c r="AK67" s="348"/>
      <c r="AL67" s="348">
        <v>2755452.9409179599</v>
      </c>
      <c r="AM67" s="348"/>
      <c r="AN67" s="348"/>
      <c r="AO67" s="348"/>
      <c r="AP67" s="348"/>
      <c r="AQ67" s="348">
        <v>2613829.47265625</v>
      </c>
      <c r="AR67" s="348"/>
      <c r="AS67" s="348"/>
      <c r="AT67" s="348"/>
      <c r="AU67" s="753">
        <f>SUM(AB67:AT67)</f>
        <v>12083891.9057617</v>
      </c>
      <c r="AV67" s="348"/>
      <c r="AW67" s="348"/>
      <c r="AX67" s="348"/>
      <c r="AY67" s="348"/>
      <c r="AZ67" s="348">
        <v>2880257.0322265602</v>
      </c>
      <c r="BA67" s="348"/>
      <c r="BB67" s="348"/>
      <c r="BC67" s="348"/>
      <c r="BD67" s="348"/>
      <c r="BE67" s="348">
        <v>3171258.20458984</v>
      </c>
      <c r="BF67" s="348"/>
      <c r="BG67" s="348"/>
      <c r="BH67" s="348"/>
      <c r="BI67" s="348"/>
      <c r="BJ67" s="348">
        <v>3276939.22558593</v>
      </c>
      <c r="BK67" s="348"/>
      <c r="BL67" s="348"/>
      <c r="BM67" s="348"/>
      <c r="BN67" s="348"/>
      <c r="BO67" s="348">
        <v>3133096.6254882799</v>
      </c>
      <c r="BP67" s="348"/>
      <c r="BQ67" s="348"/>
      <c r="BR67" s="348"/>
      <c r="BS67" s="348"/>
      <c r="BT67" s="348">
        <v>2978231.1801757799</v>
      </c>
      <c r="BU67" s="348"/>
      <c r="BV67" s="348"/>
      <c r="BW67" s="348"/>
      <c r="BX67" s="753">
        <f>SUM(AY67:BW67)</f>
        <v>15439782.268066389</v>
      </c>
      <c r="BY67" s="348"/>
      <c r="BZ67" s="348">
        <v>7788010.54</v>
      </c>
      <c r="CA67" s="348"/>
      <c r="CB67" s="348"/>
      <c r="CC67" s="348"/>
      <c r="CD67" s="348"/>
      <c r="CE67" s="348"/>
      <c r="CF67" s="348"/>
      <c r="CG67" s="348"/>
      <c r="CH67" s="348"/>
      <c r="CI67" s="348"/>
      <c r="CJ67" s="348"/>
      <c r="CK67" s="348"/>
      <c r="CL67" s="348"/>
      <c r="CM67" s="348"/>
      <c r="CN67" s="348"/>
      <c r="CO67" s="348"/>
      <c r="CP67" s="348"/>
      <c r="CQ67" s="348"/>
      <c r="CR67" s="348"/>
      <c r="CS67" s="348"/>
      <c r="CT67" s="348"/>
      <c r="CU67" s="348"/>
      <c r="CV67" s="348"/>
      <c r="CW67" s="348"/>
      <c r="CX67" s="348"/>
      <c r="CY67" s="348"/>
      <c r="CZ67" s="348"/>
      <c r="DA67" s="348"/>
      <c r="DB67" s="348"/>
      <c r="DC67" s="348"/>
      <c r="DD67" s="348"/>
      <c r="DE67" s="348"/>
      <c r="DF67" s="348"/>
      <c r="DG67" s="348"/>
      <c r="DH67" s="348"/>
      <c r="DI67" s="348"/>
      <c r="DJ67" s="348"/>
      <c r="DK67" s="348"/>
      <c r="DL67" s="348"/>
      <c r="DM67" s="348"/>
      <c r="DN67" s="348"/>
      <c r="DO67" s="348"/>
      <c r="DP67" s="348"/>
      <c r="DQ67" s="348"/>
      <c r="DR67" s="348"/>
      <c r="DS67" s="348"/>
      <c r="DT67" s="348"/>
      <c r="DU67" s="348"/>
      <c r="DV67" s="348"/>
      <c r="DW67" s="348"/>
      <c r="DX67" s="348"/>
      <c r="DY67" s="348"/>
      <c r="DZ67" s="348"/>
      <c r="EA67" s="348"/>
      <c r="EB67" s="348"/>
      <c r="EC67" s="348"/>
      <c r="ED67" s="348"/>
      <c r="EE67" s="348"/>
      <c r="EF67" s="348"/>
      <c r="EG67" s="348"/>
      <c r="EH67" s="348"/>
      <c r="EI67" s="348"/>
      <c r="EJ67" s="348"/>
      <c r="EK67" s="348"/>
      <c r="EL67" s="348"/>
      <c r="EM67" s="348"/>
      <c r="EN67" s="348"/>
      <c r="EO67" s="348"/>
      <c r="EP67" s="348"/>
      <c r="EQ67" s="348"/>
      <c r="ER67" s="348"/>
      <c r="ES67" s="348"/>
      <c r="ET67" s="348"/>
      <c r="EU67" s="348"/>
      <c r="EV67" s="348"/>
      <c r="EW67" s="348"/>
      <c r="EX67" s="348"/>
      <c r="EY67" s="348"/>
      <c r="EZ67" s="348"/>
      <c r="FA67" s="348"/>
      <c r="FB67" s="348"/>
      <c r="FC67" s="348"/>
      <c r="FD67" s="348"/>
      <c r="FE67" s="348"/>
      <c r="FF67" s="348"/>
      <c r="FG67" s="348"/>
      <c r="FH67" s="348"/>
      <c r="FI67" s="348"/>
      <c r="FJ67" s="348"/>
      <c r="FK67" s="348"/>
      <c r="FL67" s="348"/>
      <c r="FM67" s="348"/>
      <c r="FN67" s="348"/>
      <c r="FO67" s="348"/>
      <c r="FP67" s="348"/>
      <c r="FQ67" s="348"/>
      <c r="FR67" s="348"/>
      <c r="FS67" s="348"/>
      <c r="FT67" s="348"/>
      <c r="FU67" s="348"/>
      <c r="FV67" s="348"/>
      <c r="FW67" s="348"/>
      <c r="FX67" s="348"/>
      <c r="FY67" s="348"/>
      <c r="FZ67" s="348"/>
      <c r="GA67" s="348"/>
      <c r="GB67" s="348"/>
      <c r="GC67" s="348"/>
      <c r="GD67" s="348"/>
      <c r="GE67" s="348"/>
      <c r="GF67" s="348"/>
      <c r="GG67" s="348"/>
      <c r="GH67" s="348"/>
      <c r="GI67" s="348"/>
      <c r="GJ67" s="348"/>
      <c r="GK67" s="348"/>
      <c r="GL67" s="348"/>
      <c r="GM67" s="348"/>
      <c r="GN67" s="348"/>
      <c r="GO67" s="348"/>
      <c r="GP67" s="348"/>
      <c r="GQ67" s="348"/>
      <c r="GR67" s="348"/>
      <c r="GS67" s="348"/>
      <c r="GT67" s="348"/>
      <c r="GU67" s="348"/>
      <c r="GV67" s="348"/>
      <c r="GW67" s="348"/>
      <c r="GX67" s="348"/>
      <c r="GY67" s="348"/>
      <c r="GZ67" s="348"/>
      <c r="HA67" s="348"/>
      <c r="HB67" s="348"/>
      <c r="HC67" s="348"/>
      <c r="HD67" s="348"/>
      <c r="HE67" s="348"/>
      <c r="HF67" s="348"/>
      <c r="HG67" s="348"/>
      <c r="HH67" s="348"/>
      <c r="HI67" s="348"/>
      <c r="HJ67" s="348"/>
      <c r="HK67" s="348"/>
      <c r="HL67" s="348"/>
      <c r="HM67" s="348"/>
      <c r="HN67" s="348"/>
      <c r="HO67" s="348"/>
      <c r="HP67" s="348"/>
      <c r="HQ67" s="348"/>
      <c r="HR67" s="348"/>
      <c r="HS67" s="348"/>
      <c r="HT67" s="348"/>
      <c r="HU67" s="348"/>
      <c r="HV67" s="348"/>
      <c r="HW67" s="348"/>
      <c r="HX67" s="348"/>
      <c r="HY67" s="348"/>
      <c r="HZ67" s="348"/>
      <c r="IA67" s="348"/>
      <c r="IB67" s="348"/>
      <c r="IC67" s="348"/>
      <c r="ID67" s="348"/>
      <c r="IE67" s="348"/>
      <c r="IF67" s="348"/>
      <c r="IG67" s="348"/>
      <c r="IH67" s="348"/>
      <c r="II67" s="348"/>
      <c r="IJ67" s="348"/>
      <c r="IK67" s="348"/>
      <c r="IL67" s="348"/>
      <c r="IM67" s="348"/>
      <c r="IN67" s="348"/>
      <c r="IO67" s="348"/>
      <c r="IP67" s="348"/>
      <c r="IQ67" s="348"/>
      <c r="IR67" s="348"/>
      <c r="IS67" s="348"/>
      <c r="IT67" s="348"/>
      <c r="IU67" s="348"/>
      <c r="IV67" s="348"/>
      <c r="IW67" s="348"/>
      <c r="IX67" s="348"/>
      <c r="IY67" s="348"/>
      <c r="IZ67" s="348"/>
      <c r="JA67" s="348"/>
      <c r="JB67" s="348"/>
      <c r="JC67" s="348"/>
      <c r="JD67" s="348"/>
      <c r="JE67" s="348"/>
      <c r="JF67" s="348"/>
      <c r="JG67" s="348"/>
      <c r="JH67" s="348"/>
      <c r="JI67" s="348"/>
      <c r="JJ67" s="348"/>
      <c r="JK67" s="348"/>
      <c r="JL67" s="348"/>
      <c r="JM67" s="348"/>
      <c r="JN67" s="348"/>
      <c r="JO67" s="348"/>
      <c r="JP67" s="348"/>
      <c r="JQ67" s="348"/>
      <c r="JR67" s="348"/>
      <c r="JS67" s="348"/>
      <c r="JT67" s="348"/>
      <c r="JU67" s="348"/>
      <c r="JV67" s="348"/>
      <c r="JW67" s="348"/>
      <c r="JX67" s="348"/>
      <c r="JY67" s="348"/>
      <c r="JZ67" s="348"/>
      <c r="KA67" s="348"/>
      <c r="KB67" s="348"/>
      <c r="KC67" s="348"/>
      <c r="KD67" s="348"/>
      <c r="KE67" s="348"/>
      <c r="KF67" s="348"/>
      <c r="KG67" s="348"/>
      <c r="KH67" s="348"/>
      <c r="KI67" s="348"/>
      <c r="KJ67" s="348"/>
      <c r="KK67" s="348"/>
      <c r="KL67" s="348"/>
      <c r="KM67" s="348"/>
      <c r="KN67" s="348"/>
      <c r="KO67" s="348"/>
      <c r="KP67" s="348"/>
      <c r="KQ67" s="348"/>
      <c r="KR67" s="348"/>
      <c r="KS67" s="348"/>
      <c r="KT67" s="348"/>
      <c r="KU67" s="348"/>
      <c r="KV67" s="348"/>
      <c r="KW67" s="348"/>
      <c r="KX67" s="348"/>
      <c r="KY67" s="348"/>
      <c r="KZ67" s="348"/>
      <c r="LA67" s="348"/>
      <c r="LB67" s="348"/>
      <c r="LC67" s="348"/>
      <c r="LD67" s="348"/>
      <c r="LJ67" t="s">
        <v>363</v>
      </c>
    </row>
    <row r="68" spans="2:322" s="596" customFormat="1">
      <c r="B68" s="815"/>
      <c r="BP68" s="815"/>
      <c r="CA68" s="596">
        <f>$BZ$67*CY35</f>
        <v>488620.03030773328</v>
      </c>
      <c r="CB68" s="596">
        <f>$BZ$67*CZ35</f>
        <v>0</v>
      </c>
      <c r="CC68" s="596">
        <f>$BZ$67*DA35</f>
        <v>0</v>
      </c>
      <c r="CD68" s="596">
        <f>$BZ$67*DB35</f>
        <v>0</v>
      </c>
      <c r="CE68" s="596">
        <f>$BZ$67*DC35</f>
        <v>0</v>
      </c>
      <c r="CF68" s="596">
        <f>$BZ$67*DD35</f>
        <v>0</v>
      </c>
      <c r="CG68" s="596">
        <f>$BZ$67*DE35</f>
        <v>0</v>
      </c>
      <c r="CH68" s="596">
        <f>$BZ$67*DF35</f>
        <v>0</v>
      </c>
      <c r="CI68" s="596">
        <f>$BZ$67*DG35</f>
        <v>0</v>
      </c>
      <c r="CJ68" s="596">
        <f>$BZ$67*DH35</f>
        <v>0</v>
      </c>
      <c r="CK68" s="596">
        <f>$BZ$67*DI35</f>
        <v>0</v>
      </c>
      <c r="CL68" s="596">
        <f>$BZ$67*DJ35</f>
        <v>0</v>
      </c>
      <c r="CM68" s="596">
        <f>$BZ$67*DK35</f>
        <v>0</v>
      </c>
      <c r="CN68" s="596">
        <f>$BZ$67*DL35</f>
        <v>0</v>
      </c>
      <c r="CO68" s="596">
        <f>$BZ$67*DM35</f>
        <v>0</v>
      </c>
      <c r="CP68" s="596">
        <f>$BZ$67*DN35</f>
        <v>0</v>
      </c>
      <c r="CQ68" s="596">
        <f>$BZ$67*DO35</f>
        <v>0</v>
      </c>
      <c r="CR68" s="596">
        <f>$BZ$67*DP35</f>
        <v>0</v>
      </c>
      <c r="CS68" s="596">
        <f>$BZ$67*DQ35</f>
        <v>0</v>
      </c>
      <c r="CT68" s="596">
        <f>$BZ$67*DR35</f>
        <v>0</v>
      </c>
      <c r="CU68" s="596">
        <f>$BZ$67*DS35</f>
        <v>0</v>
      </c>
      <c r="CV68" s="596">
        <f>$BZ$67*DT35</f>
        <v>0</v>
      </c>
      <c r="CW68" s="596">
        <f>$BZ$67*DW35</f>
        <v>554524.37414902018</v>
      </c>
      <c r="CX68" s="596">
        <f>$BZ$67*FA35</f>
        <v>754241.22247121739</v>
      </c>
      <c r="CY68" s="596">
        <f>$BZ$67*FY35</f>
        <v>621913.94370294956</v>
      </c>
      <c r="CZ68" s="596">
        <f>$BZ$67*DX35</f>
        <v>0</v>
      </c>
      <c r="DA68" s="596">
        <f>$BZ$67*DY35</f>
        <v>0</v>
      </c>
      <c r="DB68" s="596">
        <f>$BZ$67*DZ35</f>
        <v>1398098.0445361261</v>
      </c>
      <c r="DC68" s="596">
        <f>$BZ$67*EA35</f>
        <v>0</v>
      </c>
      <c r="DD68" s="596">
        <f>$BZ$67*EB35</f>
        <v>0</v>
      </c>
      <c r="DE68" s="596">
        <f>$BZ$67*EC35</f>
        <v>0</v>
      </c>
      <c r="DF68" s="596">
        <f>$BZ$67*ED35</f>
        <v>0</v>
      </c>
      <c r="DG68" s="596">
        <f>$BZ$67*EE35</f>
        <v>1552689.9390016771</v>
      </c>
      <c r="DH68" s="596">
        <f>$BZ$67*EF35</f>
        <v>0</v>
      </c>
      <c r="DI68" s="596">
        <f>$BZ$67*EG35</f>
        <v>0</v>
      </c>
      <c r="DJ68" s="596">
        <f>$BZ$67*EH35</f>
        <v>0</v>
      </c>
      <c r="DK68" s="596">
        <f>$BZ$67*EI35</f>
        <v>0</v>
      </c>
      <c r="DL68" s="596">
        <f>$BZ$67*EJ35</f>
        <v>1483761.1080249755</v>
      </c>
      <c r="DM68" s="596">
        <f>$BZ$67*EK35</f>
        <v>0</v>
      </c>
      <c r="DN68" s="596">
        <f>$BZ$67*EL35</f>
        <v>0</v>
      </c>
      <c r="DO68" s="596">
        <f>$BZ$67*EM35</f>
        <v>0</v>
      </c>
      <c r="DP68" s="596">
        <f>$BZ$67*EN35</f>
        <v>0</v>
      </c>
      <c r="DQ68" s="596">
        <f>$BZ$67*EO35</f>
        <v>1570286.7461237665</v>
      </c>
      <c r="DR68" s="596">
        <f>$BZ$67*EP35</f>
        <v>0</v>
      </c>
      <c r="DS68" s="596">
        <f>$BZ$67*EQ35</f>
        <v>0</v>
      </c>
      <c r="DT68" s="596">
        <f>$BZ$67*ER35</f>
        <v>0</v>
      </c>
      <c r="DU68" s="596">
        <f>$BZ$67*ES35</f>
        <v>0</v>
      </c>
      <c r="KW68" s="596">
        <v>46200000</v>
      </c>
      <c r="LJ68" s="596" t="s">
        <v>364</v>
      </c>
    </row>
    <row r="70" spans="2:322">
      <c r="KW70" t="s">
        <v>365</v>
      </c>
      <c r="KX70" t="s">
        <v>366</v>
      </c>
    </row>
    <row r="71" spans="2:322">
      <c r="KW71" s="572">
        <f>KW68*0.6369</f>
        <v>29424780</v>
      </c>
      <c r="KX71" s="572">
        <f>KW68*0.3631</f>
        <v>16775219.999999998</v>
      </c>
    </row>
  </sheetData>
  <mergeCells count="191">
    <mergeCell ref="LD4:LD5"/>
    <mergeCell ref="LE4:LE5"/>
    <mergeCell ref="LF4:LF5"/>
    <mergeCell ref="LG4:LG5"/>
    <mergeCell ref="LH4:LH5"/>
    <mergeCell ref="B36:B37"/>
    <mergeCell ref="KQ4:KQ5"/>
    <mergeCell ref="KT4:KT5"/>
    <mergeCell ref="KV4:KV5"/>
    <mergeCell ref="LA4:LA5"/>
    <mergeCell ref="LB4:LB5"/>
    <mergeCell ref="LC4:LC5"/>
    <mergeCell ref="KB4:KB5"/>
    <mergeCell ref="KE4:KE5"/>
    <mergeCell ref="KG4:KG5"/>
    <mergeCell ref="KJ4:KJ5"/>
    <mergeCell ref="KL4:KL5"/>
    <mergeCell ref="KO4:KO5"/>
    <mergeCell ref="JI4:JI5"/>
    <mergeCell ref="JL4:JL5"/>
    <mergeCell ref="JN4:JN5"/>
    <mergeCell ref="JQ4:JQ5"/>
    <mergeCell ref="JS4:JS5"/>
    <mergeCell ref="JZ4:JZ5"/>
    <mergeCell ref="IP4:IP5"/>
    <mergeCell ref="IS4:IS5"/>
    <mergeCell ref="IU4:IU5"/>
    <mergeCell ref="JB4:JB5"/>
    <mergeCell ref="JD4:JD5"/>
    <mergeCell ref="JG4:JG5"/>
    <mergeCell ref="HW4:HW5"/>
    <mergeCell ref="ID4:ID5"/>
    <mergeCell ref="IF4:IF5"/>
    <mergeCell ref="II4:II5"/>
    <mergeCell ref="IK4:IK5"/>
    <mergeCell ref="IN4:IN5"/>
    <mergeCell ref="HH4:HH5"/>
    <mergeCell ref="HK4:HK5"/>
    <mergeCell ref="HM4:HM5"/>
    <mergeCell ref="HP4:HP5"/>
    <mergeCell ref="HR4:HR5"/>
    <mergeCell ref="HU4:HU5"/>
    <mergeCell ref="GO4:GO5"/>
    <mergeCell ref="GR4:GR5"/>
    <mergeCell ref="GT4:GT5"/>
    <mergeCell ref="HA4:HA5"/>
    <mergeCell ref="HC4:HC5"/>
    <mergeCell ref="HF4:HF5"/>
    <mergeCell ref="FV4:FV5"/>
    <mergeCell ref="GC4:GC5"/>
    <mergeCell ref="GE4:GE5"/>
    <mergeCell ref="GH4:GH5"/>
    <mergeCell ref="GJ4:GJ5"/>
    <mergeCell ref="GM4:GM5"/>
    <mergeCell ref="FG4:FG5"/>
    <mergeCell ref="FJ4:FJ5"/>
    <mergeCell ref="FL4:FL5"/>
    <mergeCell ref="FO4:FO5"/>
    <mergeCell ref="FQ4:FQ5"/>
    <mergeCell ref="FT4:FT5"/>
    <mergeCell ref="EM4:EM5"/>
    <mergeCell ref="EP4:EP5"/>
    <mergeCell ref="ER4:ER5"/>
    <mergeCell ref="EU4:EU5"/>
    <mergeCell ref="EW4:EW5"/>
    <mergeCell ref="FE4:FE5"/>
    <mergeCell ref="DT4:DT5"/>
    <mergeCell ref="EA4:EA5"/>
    <mergeCell ref="EC4:EC5"/>
    <mergeCell ref="EF4:EF5"/>
    <mergeCell ref="EH4:EH5"/>
    <mergeCell ref="EK4:EK5"/>
    <mergeCell ref="DE4:DE5"/>
    <mergeCell ref="DH4:DH5"/>
    <mergeCell ref="DJ4:DJ5"/>
    <mergeCell ref="DM4:DM5"/>
    <mergeCell ref="DO4:DO5"/>
    <mergeCell ref="DR4:DR5"/>
    <mergeCell ref="CK4:CK5"/>
    <mergeCell ref="CN4:CN5"/>
    <mergeCell ref="CP4:CP5"/>
    <mergeCell ref="CS4:CS5"/>
    <mergeCell ref="CU4:CU5"/>
    <mergeCell ref="DC4:DC5"/>
    <mergeCell ref="BR4:BR5"/>
    <mergeCell ref="BU4:BU5"/>
    <mergeCell ref="BW4:BW5"/>
    <mergeCell ref="CD4:CD5"/>
    <mergeCell ref="CF4:CF5"/>
    <mergeCell ref="CI4:CI5"/>
    <mergeCell ref="BC4:BC5"/>
    <mergeCell ref="BF4:BF5"/>
    <mergeCell ref="BH4:BH5"/>
    <mergeCell ref="BK4:BK5"/>
    <mergeCell ref="BM4:BM5"/>
    <mergeCell ref="BP4:BP5"/>
    <mergeCell ref="AJ4:AJ5"/>
    <mergeCell ref="AM4:AM5"/>
    <mergeCell ref="AO4:AO5"/>
    <mergeCell ref="AR4:AR5"/>
    <mergeCell ref="AT4:AT5"/>
    <mergeCell ref="BA4:BA5"/>
    <mergeCell ref="V4:V5"/>
    <mergeCell ref="AC4:AC5"/>
    <mergeCell ref="AE4:AE5"/>
    <mergeCell ref="AH4:AH5"/>
    <mergeCell ref="KR3:KU3"/>
    <mergeCell ref="KX3:KZ3"/>
    <mergeCell ref="B4:B5"/>
    <mergeCell ref="E4:E5"/>
    <mergeCell ref="G4:G5"/>
    <mergeCell ref="J4:J5"/>
    <mergeCell ref="L4:L5"/>
    <mergeCell ref="O4:O5"/>
    <mergeCell ref="Q4:Q5"/>
    <mergeCell ref="T4:T5"/>
    <mergeCell ref="JO3:JR3"/>
    <mergeCell ref="JU3:JW3"/>
    <mergeCell ref="JX3:KA3"/>
    <mergeCell ref="KC3:KF3"/>
    <mergeCell ref="KH3:KK3"/>
    <mergeCell ref="KM3:KP3"/>
    <mergeCell ref="IL3:IO3"/>
    <mergeCell ref="IQ3:IT3"/>
    <mergeCell ref="IW3:IY3"/>
    <mergeCell ref="IZ3:JC3"/>
    <mergeCell ref="JE3:JH3"/>
    <mergeCell ref="JJ3:JM3"/>
    <mergeCell ref="HI3:HL3"/>
    <mergeCell ref="HN3:HQ3"/>
    <mergeCell ref="HS3:HV3"/>
    <mergeCell ref="HY3:IA3"/>
    <mergeCell ref="IB3:IE3"/>
    <mergeCell ref="IG3:IJ3"/>
    <mergeCell ref="GF3:GI3"/>
    <mergeCell ref="GK3:GN3"/>
    <mergeCell ref="GP3:GS3"/>
    <mergeCell ref="GV3:GX3"/>
    <mergeCell ref="GY3:HB3"/>
    <mergeCell ref="HD3:HG3"/>
    <mergeCell ref="FC3:FF3"/>
    <mergeCell ref="FH3:FK3"/>
    <mergeCell ref="FM3:FP3"/>
    <mergeCell ref="FR3:FU3"/>
    <mergeCell ref="FX3:FZ3"/>
    <mergeCell ref="GA3:GD3"/>
    <mergeCell ref="DY3:EB3"/>
    <mergeCell ref="ED3:EG3"/>
    <mergeCell ref="EI3:EL3"/>
    <mergeCell ref="EN3:EQ3"/>
    <mergeCell ref="ES3:EV3"/>
    <mergeCell ref="EZ3:FB3"/>
    <mergeCell ref="LA2:LH3"/>
    <mergeCell ref="C3:F3"/>
    <mergeCell ref="H3:K3"/>
    <mergeCell ref="M3:P3"/>
    <mergeCell ref="R3:U3"/>
    <mergeCell ref="X3:Z3"/>
    <mergeCell ref="AA3:AD3"/>
    <mergeCell ref="AF3:AI3"/>
    <mergeCell ref="AK3:AN3"/>
    <mergeCell ref="FC2:FZ2"/>
    <mergeCell ref="GA2:GX2"/>
    <mergeCell ref="GY2:IA2"/>
    <mergeCell ref="IB2:IY2"/>
    <mergeCell ref="IZ2:JW2"/>
    <mergeCell ref="JX2:KZ2"/>
    <mergeCell ref="C2:Z2"/>
    <mergeCell ref="AA2:AX2"/>
    <mergeCell ref="AY2:CA2"/>
    <mergeCell ref="CX3:CZ3"/>
    <mergeCell ref="DA3:DD3"/>
    <mergeCell ref="DF3:DI3"/>
    <mergeCell ref="DK3:DN3"/>
    <mergeCell ref="DP3:DS3"/>
    <mergeCell ref="DV3:DX3"/>
    <mergeCell ref="CB2:CZ2"/>
    <mergeCell ref="DA2:DX2"/>
    <mergeCell ref="DY2:FB2"/>
    <mergeCell ref="AP3:AS3"/>
    <mergeCell ref="AV3:AX3"/>
    <mergeCell ref="AY3:BB3"/>
    <mergeCell ref="BD3:BG3"/>
    <mergeCell ref="BI3:BL3"/>
    <mergeCell ref="BN3:BQ3"/>
    <mergeCell ref="BS3:BV3"/>
    <mergeCell ref="BY3:CA3"/>
    <mergeCell ref="CB3:CE3"/>
    <mergeCell ref="CG3:CJ3"/>
    <mergeCell ref="CL3:CO3"/>
    <mergeCell ref="CQ3:CT3"/>
  </mergeCells>
  <pageMargins left="0.7" right="0.7" top="0.75" bottom="0.75" header="0.3" footer="0.3"/>
  <pageSetup paperSize="5" orientation="portrait" horizontalDpi="300" verticalDpi="0" copie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C42B2-63A5-45AD-8F82-4B4787E59A76}">
  <dimension ref="A1:P21"/>
  <sheetViews>
    <sheetView topLeftCell="C1" workbookViewId="0">
      <selection activeCell="C12" sqref="C12"/>
    </sheetView>
  </sheetViews>
  <sheetFormatPr defaultColWidth="9.140625" defaultRowHeight="15" outlineLevelCol="2"/>
  <cols>
    <col min="1" max="1" width="6.42578125" customWidth="1"/>
    <col min="2" max="2" width="18.7109375" bestFit="1" customWidth="1"/>
    <col min="3" max="10" width="10.85546875" customWidth="1" outlineLevel="2"/>
    <col min="11" max="11" width="11.28515625" customWidth="1" outlineLevel="2"/>
    <col min="12" max="14" width="10.85546875" customWidth="1" outlineLevel="2"/>
    <col min="15" max="15" width="12" style="425" bestFit="1" customWidth="1"/>
    <col min="16" max="16" width="11.7109375" bestFit="1" customWidth="1"/>
  </cols>
  <sheetData>
    <row r="1" spans="1:16">
      <c r="B1" s="978" t="s">
        <v>367</v>
      </c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8"/>
      <c r="O1" s="978"/>
    </row>
    <row r="2" spans="1:16" s="9" customFormat="1">
      <c r="A2" s="836"/>
      <c r="B2" s="836"/>
      <c r="C2" s="836" t="s">
        <v>368</v>
      </c>
      <c r="D2" s="836" t="s">
        <v>369</v>
      </c>
      <c r="E2" s="836" t="s">
        <v>370</v>
      </c>
      <c r="F2" s="836" t="s">
        <v>371</v>
      </c>
      <c r="G2" s="836" t="s">
        <v>309</v>
      </c>
      <c r="H2" s="836" t="s">
        <v>372</v>
      </c>
      <c r="I2" s="836" t="s">
        <v>313</v>
      </c>
      <c r="J2" s="836" t="s">
        <v>314</v>
      </c>
      <c r="K2" s="836" t="s">
        <v>373</v>
      </c>
      <c r="L2" s="836" t="s">
        <v>316</v>
      </c>
      <c r="M2" s="836" t="s">
        <v>317</v>
      </c>
      <c r="N2" s="836" t="s">
        <v>374</v>
      </c>
      <c r="O2" s="836"/>
      <c r="P2" s="836"/>
    </row>
    <row r="3" spans="1:16" s="348" customFormat="1">
      <c r="B3" s="348" t="s">
        <v>365</v>
      </c>
      <c r="C3" s="348">
        <f>SUM('Proy 2025 vs 2024'!W6:W24)</f>
        <v>6488860.0105000017</v>
      </c>
      <c r="D3" s="348">
        <f>SUM('Proy 2025 vs 2024'!AU6:AU24)</f>
        <v>7290477.0037000002</v>
      </c>
      <c r="E3" s="348">
        <f>SUM('Proy 2025 vs 2024'!BX6:BX24)</f>
        <v>9442555.6642499994</v>
      </c>
      <c r="F3" s="348">
        <f>SUM('Proy 2025 vs 2024'!CW6:CW24)</f>
        <v>9284249.3995499983</v>
      </c>
      <c r="G3" s="348">
        <f>SUM('Proy 2025 vs 2024'!DU6:DU24)</f>
        <v>9705538.3294499982</v>
      </c>
      <c r="H3" s="348">
        <f>SUM('Proy 2025 vs 2024'!EY6:EY24)</f>
        <v>13047455.654549997</v>
      </c>
      <c r="I3" s="348">
        <f>SUM('Proy 2025 vs 2024'!FW6:FW24)</f>
        <v>9057040.2948000003</v>
      </c>
      <c r="J3" s="348">
        <f>SUM('Proy 2025 vs 2024'!GU6:GU24)</f>
        <v>8828939.8347999994</v>
      </c>
      <c r="K3" s="348">
        <f>SUM('Proy 2025 vs 2024'!HX6:HX24)</f>
        <v>9930664.0400999989</v>
      </c>
      <c r="L3" s="348">
        <f>SUM('Proy 2025 vs 2024'!IV6:IV24)</f>
        <v>11461330.768000001</v>
      </c>
      <c r="M3" s="348">
        <f>SUM('Proy 2025 vs 2024'!JT6:JT24)</f>
        <v>10941986.758500002</v>
      </c>
      <c r="N3" s="348">
        <f>SUM('Proy 2025 vs 2024'!KW6:KW24)</f>
        <v>28756771.875540003</v>
      </c>
      <c r="O3" s="468">
        <f>SUM(C3:N3)</f>
        <v>134235869.63374001</v>
      </c>
    </row>
    <row r="4" spans="1:16" s="348" customFormat="1">
      <c r="B4" s="348" t="s">
        <v>366</v>
      </c>
      <c r="C4" s="348">
        <f>SUM('Proy 2025 vs 2024'!W25:W32)</f>
        <v>5958855.7227999996</v>
      </c>
      <c r="D4" s="348">
        <f>SUM('Proy 2025 vs 2024'!AU25:AU32)</f>
        <v>6383697.6178000011</v>
      </c>
      <c r="E4" s="348">
        <f>SUM('Proy 2025 vs 2024'!BX25:BX32)</f>
        <v>8195933.2799999993</v>
      </c>
      <c r="F4" s="348">
        <f>SUM('Proy 2025 vs 2024'!CW25:CW32)</f>
        <v>6399905.0750999991</v>
      </c>
      <c r="G4" s="348">
        <f>SUM('Proy 2025 vs 2024'!DU25:DU32)</f>
        <v>7263114.7645500004</v>
      </c>
      <c r="H4" s="348">
        <f>SUM('Proy 2025 vs 2024'!EY25:EY32)</f>
        <v>9878989.6609499995</v>
      </c>
      <c r="I4" s="348">
        <f>SUM('Proy 2025 vs 2024'!FW25:FW32)</f>
        <v>8184020.9069000008</v>
      </c>
      <c r="J4" s="348">
        <f>SUM('Proy 2025 vs 2024'!GU25:GU32)</f>
        <v>7433285.3883000007</v>
      </c>
      <c r="K4" s="348">
        <f>SUM('Proy 2025 vs 2024'!HX25:HX32)</f>
        <v>9139040.0658</v>
      </c>
      <c r="L4" s="348">
        <f>SUM('Proy 2025 vs 2024'!IV25:IV32)</f>
        <v>7811556.8229999999</v>
      </c>
      <c r="M4" s="348">
        <f>SUM('Proy 2025 vs 2024'!JT25:JT32)</f>
        <v>7838141.5559999999</v>
      </c>
      <c r="N4" s="348">
        <f>SUM('Proy 2025 vs 2024'!KW25:KW32)</f>
        <v>17294108.420305699</v>
      </c>
      <c r="O4" s="468">
        <f>SUM(C4:N4)</f>
        <v>101780649.28150569</v>
      </c>
      <c r="P4" s="348">
        <f>O3+O4</f>
        <v>236016518.91524571</v>
      </c>
    </row>
    <row r="5" spans="1:16" s="348" customFormat="1">
      <c r="B5" s="348" t="s">
        <v>375</v>
      </c>
      <c r="C5" s="348">
        <f>23500*4</f>
        <v>94000</v>
      </c>
      <c r="D5" s="348">
        <f t="shared" ref="D5:G5" si="0">23500*4</f>
        <v>94000</v>
      </c>
      <c r="E5" s="348">
        <f>23500*5</f>
        <v>117500</v>
      </c>
      <c r="F5" s="348">
        <f>23500*4</f>
        <v>94000</v>
      </c>
      <c r="G5" s="348">
        <f t="shared" si="0"/>
        <v>94000</v>
      </c>
      <c r="H5" s="348">
        <f>23500*5</f>
        <v>117500</v>
      </c>
      <c r="I5" s="348">
        <f>23500*4</f>
        <v>94000</v>
      </c>
      <c r="J5" s="348">
        <f t="shared" ref="J5:K5" si="1">23500*4</f>
        <v>94000</v>
      </c>
      <c r="K5" s="348">
        <f>23500*5</f>
        <v>117500</v>
      </c>
      <c r="L5" s="348">
        <f>23500*4</f>
        <v>94000</v>
      </c>
      <c r="M5" s="348">
        <f t="shared" ref="M5:N5" si="2">23500*4</f>
        <v>94000</v>
      </c>
      <c r="N5" s="348">
        <f>23500*5</f>
        <v>117500</v>
      </c>
      <c r="O5" s="468">
        <f>SUM(C5:N5)</f>
        <v>1222000</v>
      </c>
    </row>
    <row r="6" spans="1:16">
      <c r="B6" t="s">
        <v>376</v>
      </c>
      <c r="C6" s="348">
        <v>167696</v>
      </c>
      <c r="D6" s="348">
        <v>180494</v>
      </c>
      <c r="E6" s="348">
        <v>154208</v>
      </c>
      <c r="F6" s="348">
        <v>165095</v>
      </c>
      <c r="G6" s="348">
        <v>209178</v>
      </c>
      <c r="H6" s="348">
        <v>270323</v>
      </c>
      <c r="I6" s="348">
        <v>197941</v>
      </c>
      <c r="J6" s="348">
        <v>135655</v>
      </c>
      <c r="K6" s="348">
        <v>243289</v>
      </c>
      <c r="L6" s="348">
        <v>140000</v>
      </c>
      <c r="M6" s="348">
        <v>210000</v>
      </c>
      <c r="N6" s="348">
        <v>310871</v>
      </c>
      <c r="O6" s="468">
        <f t="shared" ref="O6:O7" si="3">SUM(C6:N6)</f>
        <v>2384750</v>
      </c>
    </row>
    <row r="7" spans="1:16">
      <c r="B7" t="s">
        <v>377</v>
      </c>
      <c r="C7" s="348">
        <f>100000*4</f>
        <v>400000</v>
      </c>
      <c r="D7" s="348">
        <f t="shared" ref="D7:M7" si="4">100000*4</f>
        <v>400000</v>
      </c>
      <c r="E7" s="348">
        <f>100000*5</f>
        <v>500000</v>
      </c>
      <c r="F7" s="348">
        <f t="shared" ref="F7:N7" si="5">100000*4</f>
        <v>400000</v>
      </c>
      <c r="G7" s="348">
        <f t="shared" si="4"/>
        <v>400000</v>
      </c>
      <c r="H7" s="348">
        <f t="shared" ref="H7:N7" si="6">100000*5</f>
        <v>500000</v>
      </c>
      <c r="I7" s="348">
        <f t="shared" ref="I7:N7" si="7">100000*4</f>
        <v>400000</v>
      </c>
      <c r="J7" s="348">
        <f t="shared" si="4"/>
        <v>400000</v>
      </c>
      <c r="K7" s="348">
        <f t="shared" ref="K7:N7" si="8">100000*5</f>
        <v>500000</v>
      </c>
      <c r="L7" s="348">
        <f t="shared" ref="L7:N7" si="9">100000*4</f>
        <v>400000</v>
      </c>
      <c r="M7" s="348">
        <f t="shared" si="4"/>
        <v>400000</v>
      </c>
      <c r="N7" s="348">
        <f t="shared" ref="N7" si="10">100000*5</f>
        <v>500000</v>
      </c>
      <c r="O7" s="468">
        <f t="shared" si="3"/>
        <v>5200000</v>
      </c>
    </row>
    <row r="8" spans="1:16" s="425" customFormat="1">
      <c r="C8" s="468">
        <f>SUM(C3:C7)</f>
        <v>13109411.7333</v>
      </c>
      <c r="D8" s="468">
        <f>SUM(D3:D7)</f>
        <v>14348668.6215</v>
      </c>
      <c r="E8" s="468">
        <f t="shared" ref="E8:N8" si="11">SUM(E3:E7)</f>
        <v>18410196.944249999</v>
      </c>
      <c r="F8" s="468">
        <f t="shared" si="11"/>
        <v>16343249.474649997</v>
      </c>
      <c r="G8" s="468">
        <f t="shared" si="11"/>
        <v>17671831.093999997</v>
      </c>
      <c r="H8" s="468">
        <f t="shared" si="11"/>
        <v>23814268.315499999</v>
      </c>
      <c r="I8" s="468">
        <f t="shared" si="11"/>
        <v>17933002.201700002</v>
      </c>
      <c r="J8" s="468">
        <f t="shared" si="11"/>
        <v>16891880.223099999</v>
      </c>
      <c r="K8" s="468">
        <f t="shared" si="11"/>
        <v>19930493.105899997</v>
      </c>
      <c r="L8" s="468">
        <f t="shared" si="11"/>
        <v>19906887.591000002</v>
      </c>
      <c r="M8" s="468">
        <f t="shared" si="11"/>
        <v>19484128.314500004</v>
      </c>
      <c r="N8" s="468">
        <f t="shared" si="11"/>
        <v>46979251.295845702</v>
      </c>
      <c r="O8" s="595">
        <f>SUM(O3:O7)</f>
        <v>244823268.91524571</v>
      </c>
    </row>
    <row r="10" spans="1:16">
      <c r="B10" s="978" t="s">
        <v>367</v>
      </c>
      <c r="C10" s="978"/>
      <c r="D10" s="978"/>
      <c r="E10" s="978"/>
      <c r="F10" s="978"/>
      <c r="G10" s="978"/>
      <c r="H10" s="978"/>
      <c r="I10" s="978"/>
      <c r="J10" s="978"/>
      <c r="K10" s="978"/>
      <c r="L10" s="978"/>
      <c r="M10" s="978"/>
      <c r="N10" s="978"/>
      <c r="O10" s="978"/>
    </row>
    <row r="11" spans="1:16" s="108" customFormat="1">
      <c r="B11" s="836"/>
      <c r="C11" s="836" t="s">
        <v>368</v>
      </c>
      <c r="D11" s="836" t="s">
        <v>369</v>
      </c>
      <c r="E11" s="836" t="s">
        <v>370</v>
      </c>
      <c r="F11" s="836" t="s">
        <v>371</v>
      </c>
      <c r="G11" s="836" t="s">
        <v>309</v>
      </c>
      <c r="H11" s="836" t="s">
        <v>372</v>
      </c>
      <c r="I11" s="836" t="s">
        <v>313</v>
      </c>
      <c r="J11" s="836" t="s">
        <v>314</v>
      </c>
      <c r="K11" s="836" t="s">
        <v>373</v>
      </c>
      <c r="L11" s="836" t="s">
        <v>316</v>
      </c>
      <c r="M11" s="836" t="s">
        <v>317</v>
      </c>
      <c r="N11" s="836" t="s">
        <v>374</v>
      </c>
      <c r="O11" s="836"/>
    </row>
    <row r="12" spans="1:16">
      <c r="B12" s="760" t="s">
        <v>378</v>
      </c>
      <c r="C12" s="761">
        <f>C3+C4</f>
        <v>12447715.7333</v>
      </c>
      <c r="D12" s="761">
        <f t="shared" ref="D12:N12" si="12">D3+D4</f>
        <v>13674174.6215</v>
      </c>
      <c r="E12" s="761">
        <f t="shared" si="12"/>
        <v>17638488.944249999</v>
      </c>
      <c r="F12" s="761">
        <f t="shared" si="12"/>
        <v>15684154.474649997</v>
      </c>
      <c r="G12" s="761">
        <f t="shared" si="12"/>
        <v>16968653.093999997</v>
      </c>
      <c r="H12" s="761">
        <f t="shared" si="12"/>
        <v>22926445.315499999</v>
      </c>
      <c r="I12" s="761">
        <f t="shared" si="12"/>
        <v>17241061.201700002</v>
      </c>
      <c r="J12" s="761">
        <f t="shared" si="12"/>
        <v>16262225.223099999</v>
      </c>
      <c r="K12" s="761">
        <f t="shared" si="12"/>
        <v>19069704.105899997</v>
      </c>
      <c r="L12" s="761">
        <f t="shared" si="12"/>
        <v>19272887.591000002</v>
      </c>
      <c r="M12" s="761">
        <f t="shared" si="12"/>
        <v>18780128.314500004</v>
      </c>
      <c r="N12" s="761">
        <f t="shared" si="12"/>
        <v>46050880.295845702</v>
      </c>
      <c r="O12" s="468">
        <f>SUM(C12:N12)</f>
        <v>236016518.91524571</v>
      </c>
    </row>
    <row r="13" spans="1:16">
      <c r="B13" s="566" t="s">
        <v>356</v>
      </c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468"/>
    </row>
    <row r="14" spans="1:16">
      <c r="A14" s="731">
        <v>0.5</v>
      </c>
      <c r="B14" s="420" t="s">
        <v>357</v>
      </c>
      <c r="C14" s="348">
        <f>C12*$A$14</f>
        <v>6223857.8666500002</v>
      </c>
      <c r="D14" s="348">
        <f t="shared" ref="D14:N14" si="13">D12*$A$14</f>
        <v>6837087.3107500002</v>
      </c>
      <c r="E14" s="348">
        <f t="shared" si="13"/>
        <v>8819244.4721249994</v>
      </c>
      <c r="F14" s="348">
        <f t="shared" si="13"/>
        <v>7842077.2373249987</v>
      </c>
      <c r="G14" s="348">
        <f t="shared" si="13"/>
        <v>8484326.5469999984</v>
      </c>
      <c r="H14" s="348">
        <f t="shared" si="13"/>
        <v>11463222.657749999</v>
      </c>
      <c r="I14" s="348">
        <f t="shared" si="13"/>
        <v>8620530.600850001</v>
      </c>
      <c r="J14" s="348">
        <f t="shared" si="13"/>
        <v>8131112.6115499996</v>
      </c>
      <c r="K14" s="348">
        <f t="shared" si="13"/>
        <v>9534852.0529499985</v>
      </c>
      <c r="L14" s="348">
        <f t="shared" si="13"/>
        <v>9636443.7955000009</v>
      </c>
      <c r="M14" s="348">
        <f t="shared" si="13"/>
        <v>9390064.157250002</v>
      </c>
      <c r="N14" s="348">
        <f t="shared" si="13"/>
        <v>23025440.147922851</v>
      </c>
      <c r="O14" s="468">
        <f t="shared" ref="O14:O20" si="14">SUM(C14:N14)</f>
        <v>118008259.45762286</v>
      </c>
    </row>
    <row r="15" spans="1:16">
      <c r="A15" s="731">
        <v>0.03</v>
      </c>
      <c r="B15" s="420" t="s">
        <v>379</v>
      </c>
      <c r="C15" s="348">
        <f>C14*$A$15</f>
        <v>186715.7359995</v>
      </c>
      <c r="D15" s="348">
        <f t="shared" ref="D15:N15" si="15">D14*$A$15</f>
        <v>205112.61932249999</v>
      </c>
      <c r="E15" s="348">
        <f t="shared" si="15"/>
        <v>264577.33416375</v>
      </c>
      <c r="F15" s="348">
        <f t="shared" si="15"/>
        <v>235262.31711974996</v>
      </c>
      <c r="G15" s="348">
        <f t="shared" si="15"/>
        <v>254529.79640999995</v>
      </c>
      <c r="H15" s="348">
        <f t="shared" si="15"/>
        <v>343896.67973249999</v>
      </c>
      <c r="I15" s="348">
        <f t="shared" si="15"/>
        <v>258615.91802550002</v>
      </c>
      <c r="J15" s="348">
        <f t="shared" si="15"/>
        <v>243933.37834649999</v>
      </c>
      <c r="K15" s="348">
        <f t="shared" si="15"/>
        <v>286045.56158849993</v>
      </c>
      <c r="L15" s="348">
        <f t="shared" si="15"/>
        <v>289093.31386500003</v>
      </c>
      <c r="M15" s="348">
        <f t="shared" si="15"/>
        <v>281701.92471750005</v>
      </c>
      <c r="N15" s="348">
        <f t="shared" si="15"/>
        <v>690763.20443768555</v>
      </c>
      <c r="O15" s="468">
        <f t="shared" si="14"/>
        <v>3540247.7837286852</v>
      </c>
    </row>
    <row r="16" spans="1:16">
      <c r="A16" s="731">
        <v>7.0000000000000007E-2</v>
      </c>
      <c r="B16" s="420" t="s">
        <v>380</v>
      </c>
      <c r="C16" s="348">
        <f>C14*$A$16</f>
        <v>435670.05066550005</v>
      </c>
      <c r="D16" s="348">
        <f t="shared" ref="D16:N16" si="16">D14*$A$16</f>
        <v>478596.11175250006</v>
      </c>
      <c r="E16" s="348">
        <f t="shared" si="16"/>
        <v>617347.11304874998</v>
      </c>
      <c r="F16" s="348">
        <f t="shared" si="16"/>
        <v>548945.40661274991</v>
      </c>
      <c r="G16" s="348">
        <f t="shared" si="16"/>
        <v>593902.85828999989</v>
      </c>
      <c r="H16" s="348">
        <f t="shared" si="16"/>
        <v>802425.58604249998</v>
      </c>
      <c r="I16" s="348">
        <f t="shared" si="16"/>
        <v>603437.1420595001</v>
      </c>
      <c r="J16" s="348">
        <f t="shared" si="16"/>
        <v>569177.88280849997</v>
      </c>
      <c r="K16" s="348">
        <f t="shared" si="16"/>
        <v>667439.64370649995</v>
      </c>
      <c r="L16" s="348">
        <f t="shared" si="16"/>
        <v>674551.06568500015</v>
      </c>
      <c r="M16" s="348">
        <f t="shared" si="16"/>
        <v>657304.49100750021</v>
      </c>
      <c r="N16" s="348">
        <f t="shared" si="16"/>
        <v>1611780.8103545997</v>
      </c>
      <c r="O16" s="468">
        <f t="shared" si="14"/>
        <v>8260578.1620335998</v>
      </c>
    </row>
    <row r="17" spans="1:15">
      <c r="A17" s="731">
        <v>0.06</v>
      </c>
      <c r="B17" s="420" t="s">
        <v>381</v>
      </c>
      <c r="C17" s="348">
        <f>C14*$A$17</f>
        <v>373431.471999</v>
      </c>
      <c r="D17" s="348">
        <f t="shared" ref="D17:N17" si="17">D14*$A$17</f>
        <v>410225.23864499998</v>
      </c>
      <c r="E17" s="348">
        <f t="shared" si="17"/>
        <v>529154.6683275</v>
      </c>
      <c r="F17" s="348">
        <f t="shared" si="17"/>
        <v>470524.63423949992</v>
      </c>
      <c r="G17" s="348">
        <f t="shared" si="17"/>
        <v>509059.5928199999</v>
      </c>
      <c r="H17" s="348">
        <f t="shared" si="17"/>
        <v>687793.35946499999</v>
      </c>
      <c r="I17" s="348">
        <f t="shared" si="17"/>
        <v>517231.83605100005</v>
      </c>
      <c r="J17" s="348">
        <f t="shared" si="17"/>
        <v>487866.75669299997</v>
      </c>
      <c r="K17" s="348">
        <f t="shared" si="17"/>
        <v>572091.12317699986</v>
      </c>
      <c r="L17" s="348">
        <f t="shared" si="17"/>
        <v>578186.62773000007</v>
      </c>
      <c r="M17" s="348">
        <f t="shared" si="17"/>
        <v>563403.8494350001</v>
      </c>
      <c r="N17" s="348">
        <f t="shared" si="17"/>
        <v>1381526.4088753711</v>
      </c>
      <c r="O17" s="468">
        <f t="shared" si="14"/>
        <v>7080495.5674573705</v>
      </c>
    </row>
    <row r="18" spans="1:15">
      <c r="A18" s="731">
        <v>0.05</v>
      </c>
      <c r="B18" s="420" t="s">
        <v>359</v>
      </c>
      <c r="C18" s="348">
        <f>C14*$A$18</f>
        <v>311192.89333250001</v>
      </c>
      <c r="D18" s="348">
        <f t="shared" ref="D18:N18" si="18">D14*$A$18</f>
        <v>341854.36553750001</v>
      </c>
      <c r="E18" s="348">
        <f t="shared" si="18"/>
        <v>440962.22360625002</v>
      </c>
      <c r="F18" s="348">
        <f t="shared" si="18"/>
        <v>392103.86186624994</v>
      </c>
      <c r="G18" s="348">
        <f t="shared" si="18"/>
        <v>424216.32734999992</v>
      </c>
      <c r="H18" s="348">
        <f t="shared" si="18"/>
        <v>573161.13288749999</v>
      </c>
      <c r="I18" s="348">
        <f t="shared" si="18"/>
        <v>431026.53004250006</v>
      </c>
      <c r="J18" s="348">
        <f t="shared" si="18"/>
        <v>406555.63057749998</v>
      </c>
      <c r="K18" s="348">
        <f t="shared" si="18"/>
        <v>476742.60264749994</v>
      </c>
      <c r="L18" s="348">
        <f t="shared" si="18"/>
        <v>481822.18977500009</v>
      </c>
      <c r="M18" s="348">
        <f t="shared" si="18"/>
        <v>469503.2078625001</v>
      </c>
      <c r="N18" s="348">
        <f t="shared" si="18"/>
        <v>1151272.0073961427</v>
      </c>
      <c r="O18" s="468">
        <f t="shared" si="14"/>
        <v>5900412.972881143</v>
      </c>
    </row>
    <row r="19" spans="1:15">
      <c r="A19" s="731">
        <v>0.72</v>
      </c>
      <c r="B19" s="420" t="s">
        <v>248</v>
      </c>
      <c r="C19" s="348">
        <f>C14*$A$19</f>
        <v>4481177.6639879998</v>
      </c>
      <c r="D19" s="348">
        <f t="shared" ref="D19:N19" si="19">D14*$A$19</f>
        <v>4922702.8637399999</v>
      </c>
      <c r="E19" s="348">
        <f t="shared" si="19"/>
        <v>6349856.0199299995</v>
      </c>
      <c r="F19" s="348">
        <f t="shared" si="19"/>
        <v>5646295.6108739991</v>
      </c>
      <c r="G19" s="348">
        <f t="shared" si="19"/>
        <v>6108715.1138399988</v>
      </c>
      <c r="H19" s="348">
        <f t="shared" si="19"/>
        <v>8253520.3135799989</v>
      </c>
      <c r="I19" s="348">
        <f t="shared" si="19"/>
        <v>6206782.0326120006</v>
      </c>
      <c r="J19" s="348">
        <f t="shared" si="19"/>
        <v>5854401.0803159997</v>
      </c>
      <c r="K19" s="348">
        <f t="shared" si="19"/>
        <v>6865093.4781239983</v>
      </c>
      <c r="L19" s="348">
        <f t="shared" si="19"/>
        <v>6938239.5327600008</v>
      </c>
      <c r="M19" s="348">
        <f t="shared" si="19"/>
        <v>6760846.1932200016</v>
      </c>
      <c r="N19" s="348">
        <f t="shared" si="19"/>
        <v>16578316.906504452</v>
      </c>
      <c r="O19" s="468">
        <f t="shared" si="14"/>
        <v>84965946.80948846</v>
      </c>
    </row>
    <row r="20" spans="1:15">
      <c r="A20" s="731">
        <v>7.0000000000000007E-2</v>
      </c>
      <c r="B20" s="420" t="s">
        <v>361</v>
      </c>
      <c r="C20" s="348">
        <f>C14*$A$20</f>
        <v>435670.05066550005</v>
      </c>
      <c r="D20" s="348">
        <f t="shared" ref="D20:N20" si="20">D14*$A$20</f>
        <v>478596.11175250006</v>
      </c>
      <c r="E20" s="348">
        <f t="shared" si="20"/>
        <v>617347.11304874998</v>
      </c>
      <c r="F20" s="348">
        <f t="shared" si="20"/>
        <v>548945.40661274991</v>
      </c>
      <c r="G20" s="348">
        <f t="shared" si="20"/>
        <v>593902.85828999989</v>
      </c>
      <c r="H20" s="348">
        <f t="shared" si="20"/>
        <v>802425.58604249998</v>
      </c>
      <c r="I20" s="348">
        <f t="shared" si="20"/>
        <v>603437.1420595001</v>
      </c>
      <c r="J20" s="348">
        <f t="shared" si="20"/>
        <v>569177.88280849997</v>
      </c>
      <c r="K20" s="348">
        <f t="shared" si="20"/>
        <v>667439.64370649995</v>
      </c>
      <c r="L20" s="348">
        <f t="shared" si="20"/>
        <v>674551.06568500015</v>
      </c>
      <c r="M20" s="348">
        <f t="shared" si="20"/>
        <v>657304.49100750021</v>
      </c>
      <c r="N20" s="348">
        <f t="shared" si="20"/>
        <v>1611780.8103545997</v>
      </c>
      <c r="O20" s="468">
        <f t="shared" si="14"/>
        <v>8260578.1620335998</v>
      </c>
    </row>
    <row r="21" spans="1:15" s="425" customFormat="1">
      <c r="A21" s="731"/>
      <c r="B21" s="485" t="s">
        <v>38</v>
      </c>
      <c r="C21" s="468">
        <f>SUM(C14:C20)</f>
        <v>12447715.733299999</v>
      </c>
      <c r="D21" s="468">
        <f t="shared" ref="D21:N21" si="21">SUM(D14:D20)</f>
        <v>13674174.621500002</v>
      </c>
      <c r="E21" s="468">
        <f t="shared" si="21"/>
        <v>17638488.944249999</v>
      </c>
      <c r="F21" s="468">
        <f t="shared" si="21"/>
        <v>15684154.474649999</v>
      </c>
      <c r="G21" s="468">
        <f t="shared" si="21"/>
        <v>16968653.093999997</v>
      </c>
      <c r="H21" s="468">
        <f t="shared" si="21"/>
        <v>22926445.315499999</v>
      </c>
      <c r="I21" s="468">
        <f t="shared" si="21"/>
        <v>17241061.201700002</v>
      </c>
      <c r="J21" s="468">
        <f t="shared" si="21"/>
        <v>16262225.223099999</v>
      </c>
      <c r="K21" s="468">
        <f t="shared" si="21"/>
        <v>19069704.105899997</v>
      </c>
      <c r="L21" s="468">
        <f t="shared" si="21"/>
        <v>19272887.591000002</v>
      </c>
      <c r="M21" s="468">
        <f t="shared" si="21"/>
        <v>18780128.314500004</v>
      </c>
      <c r="N21" s="468">
        <f t="shared" si="21"/>
        <v>46050880.295845702</v>
      </c>
    </row>
  </sheetData>
  <mergeCells count="2">
    <mergeCell ref="B1:O1"/>
    <mergeCell ref="B10:O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A6DA7-8C2B-42EC-AB4B-DFAE1CB54514}">
  <sheetPr>
    <pageSetUpPr fitToPage="1"/>
  </sheetPr>
  <dimension ref="A2:LP67"/>
  <sheetViews>
    <sheetView zoomScale="90" zoomScaleNormal="90" workbookViewId="0">
      <pane xSplit="2" ySplit="5" topLeftCell="JP7" activePane="bottomRight" state="frozen"/>
      <selection pane="bottomRight" activeCell="JP7" sqref="JP7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hidden="1" customWidth="1" outlineLevel="1"/>
    <col min="5" max="5" width="9.7109375" hidden="1" customWidth="1" outlineLevel="1"/>
    <col min="6" max="6" width="17.42578125" hidden="1" customWidth="1" outlineLevel="1"/>
    <col min="7" max="7" width="12.5703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5703125" hidden="1" customWidth="1" outlineLevel="1"/>
    <col min="18" max="19" width="15.7109375" hidden="1" customWidth="1" outlineLevel="1"/>
    <col min="20" max="20" width="13.5703125" hidden="1" customWidth="1" outlineLevel="1"/>
    <col min="21" max="21" width="15.7109375" hidden="1" customWidth="1" outlineLevel="1"/>
    <col min="22" max="22" width="13.28515625" hidden="1" customWidth="1" outlineLevel="1"/>
    <col min="23" max="23" width="15.85546875" hidden="1" customWidth="1" outlineLevel="1"/>
    <col min="24" max="24" width="16" hidden="1" customWidth="1" outlineLevel="1"/>
    <col min="25" max="26" width="9.85546875" hidden="1" customWidth="1" outlineLevel="1"/>
    <col min="27" max="27" width="12.28515625" hidden="1" customWidth="1" outlineLevel="1"/>
    <col min="28" max="28" width="18.5703125" customWidth="1" collapsed="1"/>
    <col min="29" max="29" width="18.7109375" customWidth="1"/>
    <col min="30" max="30" width="15.85546875" customWidth="1"/>
    <col min="31" max="31" width="12.42578125" customWidth="1"/>
    <col min="32" max="33" width="15.7109375" hidden="1" customWidth="1" outlineLevel="1"/>
    <col min="34" max="34" width="9.140625" hidden="1" customWidth="1" outlineLevel="1"/>
    <col min="35" max="35" width="16.85546875" hidden="1" customWidth="1" outlineLevel="1"/>
    <col min="36" max="36" width="9.140625" hidden="1" customWidth="1" outlineLevel="1"/>
    <col min="37" max="38" width="15.7109375" hidden="1" customWidth="1" outlineLevel="1"/>
    <col min="39" max="39" width="11.5703125" hidden="1" customWidth="1" outlineLevel="1"/>
    <col min="40" max="40" width="15.7109375" hidden="1" customWidth="1" outlineLevel="1"/>
    <col min="41" max="41" width="9.140625" hidden="1" customWidth="1" outlineLevel="1"/>
    <col min="42" max="43" width="15.7109375" hidden="1" customWidth="1" outlineLevel="1"/>
    <col min="44" max="44" width="12.28515625" hidden="1" customWidth="1" outlineLevel="1"/>
    <col min="45" max="45" width="15.7109375" hidden="1" customWidth="1" outlineLevel="1"/>
    <col min="46" max="46" width="10" hidden="1" customWidth="1" outlineLevel="1"/>
    <col min="47" max="48" width="15.7109375" hidden="1" customWidth="1" outlineLevel="1"/>
    <col min="49" max="49" width="12.140625" hidden="1" customWidth="1" outlineLevel="1"/>
    <col min="50" max="50" width="15.7109375" hidden="1" customWidth="1" outlineLevel="1"/>
    <col min="51" max="51" width="11.85546875" hidden="1" customWidth="1" outlineLevel="1"/>
    <col min="52" max="52" width="21.140625" customWidth="1" collapsed="1"/>
    <col min="53" max="53" width="16.28515625" customWidth="1"/>
    <col min="54" max="54" width="16.85546875" customWidth="1"/>
    <col min="55" max="55" width="12.42578125" customWidth="1"/>
    <col min="56" max="56" width="16.42578125" hidden="1" customWidth="1" outlineLevel="1"/>
    <col min="57" max="57" width="15.7109375" hidden="1" customWidth="1" outlineLevel="1"/>
    <col min="58" max="58" width="11.42578125" hidden="1" customWidth="1" outlineLevel="1"/>
    <col min="59" max="59" width="19.85546875" hidden="1" customWidth="1" outlineLevel="1"/>
    <col min="60" max="60" width="15" hidden="1" customWidth="1" outlineLevel="1"/>
    <col min="61" max="62" width="15.7109375" hidden="1" customWidth="1" outlineLevel="1"/>
    <col min="63" max="63" width="9.140625" hidden="1" customWidth="1" outlineLevel="1"/>
    <col min="64" max="64" width="15.7109375" hidden="1" customWidth="1" outlineLevel="1"/>
    <col min="65" max="65" width="13.7109375" hidden="1" customWidth="1" outlineLevel="1"/>
    <col min="66" max="67" width="15.7109375" hidden="1" customWidth="1" outlineLevel="1"/>
    <col min="68" max="68" width="10.28515625" hidden="1" customWidth="1" outlineLevel="1"/>
    <col min="69" max="69" width="19.85546875" hidden="1" customWidth="1" outlineLevel="1"/>
    <col min="70" max="70" width="13.5703125" hidden="1" customWidth="1" outlineLevel="1"/>
    <col min="71" max="72" width="15.7109375" hidden="1" customWidth="1" outlineLevel="1"/>
    <col min="73" max="73" width="8.140625" style="409" hidden="1" customWidth="1" outlineLevel="1"/>
    <col min="74" max="74" width="17.5703125" hidden="1" customWidth="1" outlineLevel="1"/>
    <col min="75" max="75" width="14.28515625" hidden="1" customWidth="1" outlineLevel="1"/>
    <col min="76" max="76" width="17.28515625" hidden="1" customWidth="1" outlineLevel="1"/>
    <col min="77" max="77" width="18.5703125" hidden="1" customWidth="1" outlineLevel="1"/>
    <col min="78" max="78" width="8.28515625" hidden="1" customWidth="1" outlineLevel="1"/>
    <col min="79" max="79" width="18.5703125" hidden="1" customWidth="1" outlineLevel="1"/>
    <col min="80" max="80" width="14.7109375" hidden="1" customWidth="1" outlineLevel="1"/>
    <col min="81" max="81" width="18.85546875" customWidth="1" collapsed="1"/>
    <col min="82" max="82" width="17.85546875" customWidth="1"/>
    <col min="83" max="84" width="12.42578125" customWidth="1"/>
    <col min="85" max="85" width="17.28515625" hidden="1" customWidth="1" outlineLevel="1"/>
    <col min="86" max="86" width="18.42578125" hidden="1" customWidth="1" outlineLevel="1"/>
    <col min="87" max="87" width="13.7109375" hidden="1" customWidth="1" outlineLevel="1"/>
    <col min="88" max="88" width="18.140625" hidden="1" customWidth="1" outlineLevel="1"/>
    <col min="89" max="89" width="13.85546875" hidden="1" customWidth="1" outlineLevel="1"/>
    <col min="90" max="91" width="17.28515625" hidden="1" customWidth="1" outlineLevel="1"/>
    <col min="92" max="92" width="12" hidden="1" customWidth="1" outlineLevel="1"/>
    <col min="93" max="93" width="17" hidden="1" customWidth="1" outlineLevel="1"/>
    <col min="94" max="94" width="13.7109375" hidden="1" customWidth="1" outlineLevel="1"/>
    <col min="95" max="95" width="19.28515625" hidden="1" customWidth="1" outlineLevel="1"/>
    <col min="96" max="96" width="17" hidden="1" customWidth="1" outlineLevel="1"/>
    <col min="97" max="97" width="9.140625" hidden="1" customWidth="1" outlineLevel="1"/>
    <col min="98" max="98" width="17" hidden="1" customWidth="1" outlineLevel="1"/>
    <col min="99" max="99" width="14" hidden="1" customWidth="1" outlineLevel="1"/>
    <col min="100" max="101" width="17.28515625" hidden="1" customWidth="1" outlineLevel="1"/>
    <col min="102" max="102" width="8.28515625" hidden="1" customWidth="1" outlineLevel="1"/>
    <col min="103" max="103" width="17.42578125" hidden="1" customWidth="1" outlineLevel="1"/>
    <col min="104" max="104" width="14.140625" hidden="1" customWidth="1" outlineLevel="1"/>
    <col min="105" max="105" width="16.7109375" hidden="1" customWidth="1" outlineLevel="1"/>
    <col min="106" max="106" width="17.85546875" customWidth="1" collapsed="1"/>
    <col min="107" max="107" width="18.140625" customWidth="1"/>
    <col min="108" max="109" width="12.42578125" customWidth="1"/>
    <col min="110" max="111" width="17.28515625" hidden="1" customWidth="1" outlineLevel="1"/>
    <col min="112" max="112" width="9.140625" hidden="1" customWidth="1" outlineLevel="1"/>
    <col min="113" max="113" width="21" hidden="1" customWidth="1" outlineLevel="1"/>
    <col min="114" max="114" width="13.42578125" hidden="1" customWidth="1" outlineLevel="1"/>
    <col min="115" max="115" width="17.140625" hidden="1" customWidth="1" outlineLevel="1"/>
    <col min="116" max="116" width="17.28515625" hidden="1" customWidth="1" outlineLevel="1"/>
    <col min="117" max="117" width="10.28515625" hidden="1" customWidth="1" outlineLevel="1"/>
    <col min="118" max="118" width="16.7109375" hidden="1" customWidth="1" outlineLevel="1"/>
    <col min="119" max="119" width="12.140625" hidden="1" customWidth="1" outlineLevel="1"/>
    <col min="120" max="121" width="17.28515625" hidden="1" customWidth="1" outlineLevel="1"/>
    <col min="122" max="122" width="8.28515625" hidden="1" customWidth="1" outlineLevel="1"/>
    <col min="123" max="123" width="18.5703125" hidden="1" customWidth="1" outlineLevel="1"/>
    <col min="124" max="124" width="12.140625" hidden="1" customWidth="1" outlineLevel="1"/>
    <col min="125" max="126" width="17.28515625" hidden="1" customWidth="1" outlineLevel="1"/>
    <col min="127" max="128" width="9.140625" hidden="1" customWidth="1" outlineLevel="1"/>
    <col min="129" max="129" width="12.140625" hidden="1" customWidth="1" outlineLevel="1"/>
    <col min="130" max="130" width="19" customWidth="1" collapsed="1"/>
    <col min="131" max="131" width="19.140625" customWidth="1"/>
    <col min="132" max="133" width="12.42578125" customWidth="1"/>
    <col min="134" max="135" width="17.28515625" hidden="1" customWidth="1" outlineLevel="1"/>
    <col min="136" max="136" width="9.140625" hidden="1" customWidth="1" outlineLevel="1"/>
    <col min="137" max="137" width="15.42578125" hidden="1" customWidth="1" outlineLevel="1"/>
    <col min="138" max="138" width="12.140625" hidden="1" customWidth="1" outlineLevel="1"/>
    <col min="139" max="140" width="17.28515625" hidden="1" customWidth="1" outlineLevel="1"/>
    <col min="141" max="141" width="9.140625" hidden="1" customWidth="1" outlineLevel="1"/>
    <col min="142" max="142" width="12.7109375" hidden="1" customWidth="1" outlineLevel="1"/>
    <col min="143" max="143" width="11.85546875" hidden="1" customWidth="1" outlineLevel="1"/>
    <col min="144" max="145" width="17.28515625" hidden="1" customWidth="1" outlineLevel="1"/>
    <col min="146" max="146" width="9.140625" hidden="1" customWidth="1" outlineLevel="1"/>
    <col min="147" max="147" width="11" hidden="1" customWidth="1" outlineLevel="1"/>
    <col min="148" max="148" width="12.140625" hidden="1" customWidth="1" outlineLevel="1"/>
    <col min="149" max="149" width="17.140625" hidden="1" customWidth="1" outlineLevel="1"/>
    <col min="150" max="150" width="17.28515625" hidden="1" customWidth="1" outlineLevel="1"/>
    <col min="151" max="151" width="9.140625" hidden="1" customWidth="1" outlineLevel="1"/>
    <col min="152" max="152" width="10.28515625" hidden="1" customWidth="1" outlineLevel="1"/>
    <col min="153" max="153" width="12.140625" hidden="1" customWidth="1" outlineLevel="1"/>
    <col min="154" max="155" width="17.28515625" hidden="1" customWidth="1" outlineLevel="1"/>
    <col min="156" max="157" width="9.140625" hidden="1" customWidth="1" outlineLevel="1"/>
    <col min="158" max="158" width="12.140625" hidden="1" customWidth="1" outlineLevel="1"/>
    <col min="159" max="159" width="18.42578125" hidden="1" customWidth="1" outlineLevel="1"/>
    <col min="160" max="160" width="18.85546875" customWidth="1" collapsed="1"/>
    <col min="161" max="161" width="19" customWidth="1"/>
    <col min="162" max="162" width="20.7109375" customWidth="1"/>
    <col min="163" max="163" width="12.42578125" customWidth="1"/>
    <col min="164" max="164" width="17.28515625" hidden="1" customWidth="1" outlineLevel="1"/>
    <col min="165" max="165" width="20" hidden="1" customWidth="1" outlineLevel="1"/>
    <col min="166" max="166" width="9.140625" hidden="1" customWidth="1" outlineLevel="1"/>
    <col min="167" max="167" width="17.140625" hidden="1" customWidth="1" outlineLevel="1"/>
    <col min="168" max="168" width="12.5703125" hidden="1" customWidth="1" outlineLevel="1"/>
    <col min="169" max="170" width="17.28515625" hidden="1" customWidth="1" outlineLevel="1"/>
    <col min="171" max="172" width="9.140625" hidden="1" customWidth="1" outlineLevel="1"/>
    <col min="173" max="173" width="12.140625" hidden="1" customWidth="1" outlineLevel="1"/>
    <col min="174" max="175" width="17.28515625" hidden="1" customWidth="1" outlineLevel="1"/>
    <col min="176" max="177" width="9.140625" hidden="1" customWidth="1" outlineLevel="1"/>
    <col min="178" max="178" width="12.140625" hidden="1" customWidth="1" outlineLevel="1"/>
    <col min="179" max="180" width="17.42578125" hidden="1" customWidth="1" outlineLevel="1"/>
    <col min="181" max="181" width="12.140625" hidden="1" customWidth="1" outlineLevel="1"/>
    <col min="182" max="183" width="9.140625" hidden="1" customWidth="1" outlineLevel="1"/>
    <col min="184" max="184" width="20" customWidth="1" collapsed="1"/>
    <col min="185" max="185" width="18.5703125" customWidth="1"/>
    <col min="186" max="187" width="12.42578125" customWidth="1"/>
    <col min="188" max="188" width="18.85546875" hidden="1" customWidth="1" outlineLevel="1"/>
    <col min="189" max="189" width="19.85546875" hidden="1" customWidth="1" outlineLevel="1"/>
    <col min="190" max="191" width="9.140625" hidden="1" customWidth="1" outlineLevel="1"/>
    <col min="192" max="192" width="11.5703125" hidden="1" customWidth="1" outlineLevel="1"/>
    <col min="193" max="194" width="15.7109375" hidden="1" customWidth="1" outlineLevel="1"/>
    <col min="195" max="196" width="9.140625" hidden="1" customWidth="1" outlineLevel="1"/>
    <col min="197" max="197" width="11.5703125" hidden="1" customWidth="1" outlineLevel="1"/>
    <col min="198" max="199" width="15.7109375" hidden="1" customWidth="1" outlineLevel="1"/>
    <col min="200" max="202" width="9.140625" hidden="1" customWidth="1" outlineLevel="1"/>
    <col min="203" max="204" width="15.7109375" hidden="1" customWidth="1" outlineLevel="1"/>
    <col min="205" max="206" width="9.140625" hidden="1" customWidth="1" outlineLevel="1"/>
    <col min="207" max="207" width="9.42578125" hidden="1" customWidth="1" outlineLevel="1"/>
    <col min="208" max="208" width="18.28515625" customWidth="1" collapsed="1"/>
    <col min="209" max="209" width="21.7109375" customWidth="1"/>
    <col min="210" max="211" width="12.42578125" customWidth="1"/>
    <col min="212" max="213" width="15.7109375" hidden="1" customWidth="1" outlineLevel="1"/>
    <col min="214" max="216" width="9.140625" hidden="1" customWidth="1" outlineLevel="1"/>
    <col min="217" max="218" width="15.7109375" hidden="1" customWidth="1" outlineLevel="1"/>
    <col min="219" max="221" width="9.140625" hidden="1" customWidth="1" outlineLevel="1"/>
    <col min="222" max="223" width="15.7109375" hidden="1" customWidth="1" outlineLevel="1"/>
    <col min="224" max="226" width="9.140625" hidden="1" customWidth="1" outlineLevel="1"/>
    <col min="227" max="228" width="15.7109375" hidden="1" customWidth="1" outlineLevel="1"/>
    <col min="229" max="231" width="9.140625" hidden="1" customWidth="1" outlineLevel="1"/>
    <col min="232" max="233" width="15.7109375" hidden="1" customWidth="1" outlineLevel="1"/>
    <col min="234" max="236" width="9.140625" hidden="1" customWidth="1" outlineLevel="1"/>
    <col min="237" max="237" width="19" customWidth="1" collapsed="1"/>
    <col min="238" max="238" width="18.28515625" customWidth="1"/>
    <col min="239" max="240" width="12.42578125" customWidth="1"/>
    <col min="241" max="242" width="15.7109375" hidden="1" customWidth="1" outlineLevel="1"/>
    <col min="243" max="245" width="9.140625" hidden="1" customWidth="1" outlineLevel="1"/>
    <col min="246" max="247" width="15.7109375" hidden="1" customWidth="1" outlineLevel="1"/>
    <col min="248" max="250" width="9.140625" hidden="1" customWidth="1" outlineLevel="1"/>
    <col min="251" max="252" width="15.7109375" hidden="1" customWidth="1" outlineLevel="1"/>
    <col min="253" max="255" width="9.140625" hidden="1" customWidth="1" outlineLevel="1"/>
    <col min="256" max="257" width="15.7109375" hidden="1" customWidth="1" outlineLevel="1"/>
    <col min="258" max="260" width="9.140625" hidden="1" customWidth="1" outlineLevel="1"/>
    <col min="261" max="261" width="18.85546875" customWidth="1" collapsed="1"/>
    <col min="262" max="262" width="18" customWidth="1"/>
    <col min="263" max="263" width="13.7109375" customWidth="1"/>
    <col min="264" max="264" width="12.42578125" customWidth="1"/>
    <col min="265" max="266" width="15.7109375" customWidth="1" outlineLevel="1"/>
    <col min="267" max="268" width="9.140625" customWidth="1" outlineLevel="1"/>
    <col min="269" max="269" width="12.28515625" customWidth="1" outlineLevel="1"/>
    <col min="270" max="271" width="15.7109375" customWidth="1" outlineLevel="1"/>
    <col min="272" max="273" width="9.140625" customWidth="1" outlineLevel="1"/>
    <col min="274" max="274" width="12.7109375" customWidth="1" outlineLevel="1"/>
    <col min="275" max="276" width="15.7109375" customWidth="1" outlineLevel="1"/>
    <col min="277" max="279" width="9.140625" customWidth="1" outlineLevel="1"/>
    <col min="280" max="281" width="15.7109375" customWidth="1" outlineLevel="1"/>
    <col min="282" max="283" width="9.140625" customWidth="1" outlineLevel="1"/>
    <col min="284" max="284" width="14" customWidth="1" outlineLevel="1"/>
    <col min="285" max="285" width="18.140625" customWidth="1"/>
    <col min="286" max="286" width="20.7109375" customWidth="1"/>
    <col min="287" max="288" width="12.42578125" customWidth="1"/>
    <col min="289" max="290" width="15.7109375" customWidth="1" outlineLevel="1"/>
    <col min="291" max="291" width="9.140625" customWidth="1" outlineLevel="1"/>
    <col min="292" max="292" width="10.85546875" customWidth="1" outlineLevel="1"/>
    <col min="293" max="293" width="9.140625" customWidth="1" outlineLevel="1"/>
    <col min="294" max="295" width="15.7109375" customWidth="1" outlineLevel="1"/>
    <col min="296" max="298" width="9.140625" customWidth="1" outlineLevel="1"/>
    <col min="299" max="299" width="16.7109375" customWidth="1" outlineLevel="1"/>
    <col min="300" max="300" width="17" customWidth="1" outlineLevel="1"/>
    <col min="301" max="303" width="9.140625" customWidth="1" outlineLevel="1"/>
    <col min="304" max="304" width="19.7109375" customWidth="1" outlineLevel="1"/>
    <col min="305" max="305" width="21.140625" customWidth="1" outlineLevel="1"/>
    <col min="306" max="307" width="9.140625" customWidth="1" outlineLevel="1"/>
    <col min="308" max="308" width="12" customWidth="1" outlineLevel="1"/>
    <col min="309" max="310" width="17.42578125" customWidth="1" outlineLevel="1"/>
    <col min="311" max="312" width="9.140625" customWidth="1" outlineLevel="1"/>
    <col min="313" max="313" width="12" customWidth="1" outlineLevel="1"/>
    <col min="314" max="314" width="19.28515625" customWidth="1"/>
    <col min="315" max="315" width="22.42578125" customWidth="1"/>
    <col min="316" max="317" width="12.42578125" customWidth="1"/>
    <col min="318" max="319" width="17.85546875" customWidth="1"/>
    <col min="320" max="320" width="19.28515625" customWidth="1"/>
    <col min="321" max="321" width="12.42578125" customWidth="1"/>
    <col min="322" max="323" width="17.28515625" hidden="1" customWidth="1" outlineLevel="1"/>
    <col min="324" max="324" width="20.85546875" hidden="1" customWidth="1" outlineLevel="1"/>
    <col min="325" max="325" width="12" hidden="1" customWidth="1" outlineLevel="1"/>
    <col min="326" max="326" width="12.42578125" customWidth="1" collapsed="1"/>
    <col min="327" max="332" width="12.42578125" customWidth="1"/>
  </cols>
  <sheetData>
    <row r="2" spans="1:328" s="530" customFormat="1" ht="19.5" customHeight="1">
      <c r="A2" s="528"/>
      <c r="B2" s="529"/>
      <c r="C2" s="941" t="s">
        <v>48</v>
      </c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2"/>
      <c r="V2" s="942"/>
      <c r="W2" s="942"/>
      <c r="X2" s="942"/>
      <c r="Y2" s="942"/>
      <c r="Z2" s="942"/>
      <c r="AA2" s="942"/>
      <c r="AB2" s="942"/>
      <c r="AC2" s="942"/>
      <c r="AD2" s="942"/>
      <c r="AE2" s="943"/>
      <c r="AF2" s="938" t="s">
        <v>49</v>
      </c>
      <c r="AG2" s="939"/>
      <c r="AH2" s="939"/>
      <c r="AI2" s="939"/>
      <c r="AJ2" s="939"/>
      <c r="AK2" s="939"/>
      <c r="AL2" s="939"/>
      <c r="AM2" s="939"/>
      <c r="AN2" s="939"/>
      <c r="AO2" s="939"/>
      <c r="AP2" s="939"/>
      <c r="AQ2" s="939"/>
      <c r="AR2" s="939"/>
      <c r="AS2" s="939"/>
      <c r="AT2" s="939"/>
      <c r="AU2" s="939"/>
      <c r="AV2" s="939"/>
      <c r="AW2" s="939"/>
      <c r="AX2" s="939"/>
      <c r="AY2" s="939"/>
      <c r="AZ2" s="939"/>
      <c r="BA2" s="939"/>
      <c r="BB2" s="939"/>
      <c r="BC2" s="940"/>
      <c r="BD2" s="962" t="s">
        <v>50</v>
      </c>
      <c r="BE2" s="962"/>
      <c r="BF2" s="962"/>
      <c r="BG2" s="962"/>
      <c r="BH2" s="962"/>
      <c r="BI2" s="962"/>
      <c r="BJ2" s="962"/>
      <c r="BK2" s="962"/>
      <c r="BL2" s="962"/>
      <c r="BM2" s="962"/>
      <c r="BN2" s="962"/>
      <c r="BO2" s="962"/>
      <c r="BP2" s="962"/>
      <c r="BQ2" s="962"/>
      <c r="BR2" s="962"/>
      <c r="BS2" s="962"/>
      <c r="BT2" s="962"/>
      <c r="BU2" s="962"/>
      <c r="BV2" s="962"/>
      <c r="BW2" s="962"/>
      <c r="BX2" s="962"/>
      <c r="BY2" s="962"/>
      <c r="BZ2" s="962"/>
      <c r="CA2" s="962"/>
      <c r="CB2" s="962"/>
      <c r="CC2" s="962"/>
      <c r="CD2" s="962"/>
      <c r="CE2" s="962"/>
      <c r="CF2" s="963"/>
      <c r="CG2" s="938" t="s">
        <v>51</v>
      </c>
      <c r="CH2" s="939"/>
      <c r="CI2" s="939"/>
      <c r="CJ2" s="939"/>
      <c r="CK2" s="939"/>
      <c r="CL2" s="939"/>
      <c r="CM2" s="939"/>
      <c r="CN2" s="939"/>
      <c r="CO2" s="939"/>
      <c r="CP2" s="939"/>
      <c r="CQ2" s="939"/>
      <c r="CR2" s="939"/>
      <c r="CS2" s="939"/>
      <c r="CT2" s="939"/>
      <c r="CU2" s="939"/>
      <c r="CV2" s="939"/>
      <c r="CW2" s="939"/>
      <c r="CX2" s="939"/>
      <c r="CY2" s="939"/>
      <c r="CZ2" s="939"/>
      <c r="DA2" s="939"/>
      <c r="DB2" s="939"/>
      <c r="DC2" s="939"/>
      <c r="DD2" s="939"/>
      <c r="DE2" s="940"/>
      <c r="DF2" s="941" t="s">
        <v>52</v>
      </c>
      <c r="DG2" s="942"/>
      <c r="DH2" s="942"/>
      <c r="DI2" s="942"/>
      <c r="DJ2" s="942"/>
      <c r="DK2" s="942"/>
      <c r="DL2" s="942"/>
      <c r="DM2" s="942"/>
      <c r="DN2" s="942"/>
      <c r="DO2" s="942"/>
      <c r="DP2" s="942"/>
      <c r="DQ2" s="942"/>
      <c r="DR2" s="942"/>
      <c r="DS2" s="942"/>
      <c r="DT2" s="942"/>
      <c r="DU2" s="942"/>
      <c r="DV2" s="942"/>
      <c r="DW2" s="942"/>
      <c r="DX2" s="942"/>
      <c r="DY2" s="942"/>
      <c r="DZ2" s="942"/>
      <c r="EA2" s="942"/>
      <c r="EB2" s="942"/>
      <c r="EC2" s="943"/>
      <c r="ED2" s="944" t="s">
        <v>53</v>
      </c>
      <c r="EE2" s="945"/>
      <c r="EF2" s="945"/>
      <c r="EG2" s="945"/>
      <c r="EH2" s="945"/>
      <c r="EI2" s="945"/>
      <c r="EJ2" s="945"/>
      <c r="EK2" s="945"/>
      <c r="EL2" s="945"/>
      <c r="EM2" s="945"/>
      <c r="EN2" s="945"/>
      <c r="EO2" s="945"/>
      <c r="EP2" s="945"/>
      <c r="EQ2" s="945"/>
      <c r="ER2" s="945"/>
      <c r="ES2" s="945"/>
      <c r="ET2" s="945"/>
      <c r="EU2" s="945"/>
      <c r="EV2" s="945"/>
      <c r="EW2" s="945"/>
      <c r="EX2" s="945"/>
      <c r="EY2" s="945"/>
      <c r="EZ2" s="945"/>
      <c r="FA2" s="945"/>
      <c r="FB2" s="945"/>
      <c r="FC2" s="945"/>
      <c r="FD2" s="945"/>
      <c r="FE2" s="945"/>
      <c r="FF2" s="945"/>
      <c r="FG2" s="946"/>
      <c r="FH2" s="941" t="s">
        <v>54</v>
      </c>
      <c r="FI2" s="942"/>
      <c r="FJ2" s="942"/>
      <c r="FK2" s="942"/>
      <c r="FL2" s="942"/>
      <c r="FM2" s="942"/>
      <c r="FN2" s="942"/>
      <c r="FO2" s="942"/>
      <c r="FP2" s="942"/>
      <c r="FQ2" s="942"/>
      <c r="FR2" s="942"/>
      <c r="FS2" s="942"/>
      <c r="FT2" s="942"/>
      <c r="FU2" s="942"/>
      <c r="FV2" s="942"/>
      <c r="FW2" s="942"/>
      <c r="FX2" s="942"/>
      <c r="FY2" s="942"/>
      <c r="FZ2" s="942"/>
      <c r="GA2" s="942"/>
      <c r="GB2" s="942"/>
      <c r="GC2" s="942"/>
      <c r="GD2" s="942"/>
      <c r="GE2" s="943"/>
      <c r="GF2" s="938" t="s">
        <v>55</v>
      </c>
      <c r="GG2" s="939"/>
      <c r="GH2" s="939"/>
      <c r="GI2" s="939"/>
      <c r="GJ2" s="939"/>
      <c r="GK2" s="939"/>
      <c r="GL2" s="939"/>
      <c r="GM2" s="939"/>
      <c r="GN2" s="939"/>
      <c r="GO2" s="939"/>
      <c r="GP2" s="939"/>
      <c r="GQ2" s="939"/>
      <c r="GR2" s="939"/>
      <c r="GS2" s="939"/>
      <c r="GT2" s="939"/>
      <c r="GU2" s="939"/>
      <c r="GV2" s="939"/>
      <c r="GW2" s="939"/>
      <c r="GX2" s="939"/>
      <c r="GY2" s="939"/>
      <c r="GZ2" s="939"/>
      <c r="HA2" s="939"/>
      <c r="HB2" s="939"/>
      <c r="HC2" s="940"/>
      <c r="HD2" s="962" t="s">
        <v>56</v>
      </c>
      <c r="HE2" s="962"/>
      <c r="HF2" s="962"/>
      <c r="HG2" s="962"/>
      <c r="HH2" s="962"/>
      <c r="HI2" s="962"/>
      <c r="HJ2" s="962"/>
      <c r="HK2" s="962"/>
      <c r="HL2" s="962"/>
      <c r="HM2" s="962"/>
      <c r="HN2" s="962"/>
      <c r="HO2" s="962"/>
      <c r="HP2" s="962"/>
      <c r="HQ2" s="962"/>
      <c r="HR2" s="962"/>
      <c r="HS2" s="962"/>
      <c r="HT2" s="962"/>
      <c r="HU2" s="962"/>
      <c r="HV2" s="962"/>
      <c r="HW2" s="962"/>
      <c r="HX2" s="962"/>
      <c r="HY2" s="962"/>
      <c r="HZ2" s="962"/>
      <c r="IA2" s="962"/>
      <c r="IB2" s="962"/>
      <c r="IC2" s="962"/>
      <c r="ID2" s="962"/>
      <c r="IE2" s="962"/>
      <c r="IF2" s="963"/>
      <c r="IG2" s="938" t="s">
        <v>57</v>
      </c>
      <c r="IH2" s="939"/>
      <c r="II2" s="939"/>
      <c r="IJ2" s="939"/>
      <c r="IK2" s="939"/>
      <c r="IL2" s="939"/>
      <c r="IM2" s="939"/>
      <c r="IN2" s="939"/>
      <c r="IO2" s="939"/>
      <c r="IP2" s="939"/>
      <c r="IQ2" s="939"/>
      <c r="IR2" s="939"/>
      <c r="IS2" s="939"/>
      <c r="IT2" s="939"/>
      <c r="IU2" s="939"/>
      <c r="IV2" s="939"/>
      <c r="IW2" s="939"/>
      <c r="IX2" s="939"/>
      <c r="IY2" s="939"/>
      <c r="IZ2" s="939"/>
      <c r="JA2" s="939"/>
      <c r="JB2" s="939"/>
      <c r="JC2" s="939"/>
      <c r="JD2" s="940"/>
      <c r="JE2" s="941" t="s">
        <v>58</v>
      </c>
      <c r="JF2" s="942"/>
      <c r="JG2" s="942"/>
      <c r="JH2" s="942"/>
      <c r="JI2" s="942"/>
      <c r="JJ2" s="942"/>
      <c r="JK2" s="942"/>
      <c r="JL2" s="942"/>
      <c r="JM2" s="942"/>
      <c r="JN2" s="942"/>
      <c r="JO2" s="942"/>
      <c r="JP2" s="942"/>
      <c r="JQ2" s="942"/>
      <c r="JR2" s="942"/>
      <c r="JS2" s="942"/>
      <c r="JT2" s="942"/>
      <c r="JU2" s="942"/>
      <c r="JV2" s="942"/>
      <c r="JW2" s="942"/>
      <c r="JX2" s="942"/>
      <c r="JY2" s="942"/>
      <c r="JZ2" s="942"/>
      <c r="KA2" s="942"/>
      <c r="KB2" s="943"/>
      <c r="KC2" s="944" t="s">
        <v>59</v>
      </c>
      <c r="KD2" s="945"/>
      <c r="KE2" s="945"/>
      <c r="KF2" s="945"/>
      <c r="KG2" s="945"/>
      <c r="KH2" s="945"/>
      <c r="KI2" s="945"/>
      <c r="KJ2" s="945"/>
      <c r="KK2" s="945"/>
      <c r="KL2" s="945"/>
      <c r="KM2" s="945"/>
      <c r="KN2" s="945"/>
      <c r="KO2" s="945"/>
      <c r="KP2" s="945"/>
      <c r="KQ2" s="945"/>
      <c r="KR2" s="945"/>
      <c r="KS2" s="945"/>
      <c r="KT2" s="945"/>
      <c r="KU2" s="945"/>
      <c r="KV2" s="945"/>
      <c r="KW2" s="945"/>
      <c r="KX2" s="945"/>
      <c r="KY2" s="945"/>
      <c r="KZ2" s="945"/>
      <c r="LA2" s="945"/>
      <c r="LB2" s="945"/>
      <c r="LC2" s="945"/>
      <c r="LD2" s="945"/>
      <c r="LE2" s="945"/>
      <c r="LF2" s="954" t="s">
        <v>382</v>
      </c>
      <c r="LG2" s="955"/>
      <c r="LH2" s="956"/>
      <c r="LI2" s="956"/>
      <c r="LJ2" s="956"/>
      <c r="LK2" s="956"/>
      <c r="LL2" s="956"/>
      <c r="LM2" s="957"/>
    </row>
    <row r="3" spans="1:328" ht="32.25" customHeight="1">
      <c r="A3" s="571"/>
      <c r="B3" s="408"/>
      <c r="C3" s="950" t="s">
        <v>175</v>
      </c>
      <c r="D3" s="951"/>
      <c r="E3" s="951"/>
      <c r="F3" s="951"/>
      <c r="G3" s="640">
        <f>D33/$AB$33</f>
        <v>0.21890651373709549</v>
      </c>
      <c r="H3" s="947" t="s">
        <v>176</v>
      </c>
      <c r="I3" s="947"/>
      <c r="J3" s="947"/>
      <c r="K3" s="947"/>
      <c r="L3" s="641">
        <f>I33/$AB$33</f>
        <v>0.21331961395776441</v>
      </c>
      <c r="M3" s="950" t="s">
        <v>177</v>
      </c>
      <c r="N3" s="951"/>
      <c r="O3" s="951"/>
      <c r="P3" s="951"/>
      <c r="Q3" s="640">
        <f>N33/$AB$33</f>
        <v>0.19475500358975681</v>
      </c>
      <c r="R3" s="947" t="s">
        <v>178</v>
      </c>
      <c r="S3" s="947"/>
      <c r="T3" s="947"/>
      <c r="U3" s="947"/>
      <c r="V3" s="641">
        <f>S33/$AB$33</f>
        <v>0.17819243565020282</v>
      </c>
      <c r="W3" s="950" t="s">
        <v>383</v>
      </c>
      <c r="X3" s="951"/>
      <c r="Y3" s="951"/>
      <c r="Z3" s="951"/>
      <c r="AA3" s="640">
        <f>X33/$AB$33</f>
        <v>0.19482643306518047</v>
      </c>
      <c r="AB3" s="556">
        <f>AB33/AC33</f>
        <v>1.1836813470240117</v>
      </c>
      <c r="AC3" s="952" t="s">
        <v>320</v>
      </c>
      <c r="AD3" s="952"/>
      <c r="AE3" s="953"/>
      <c r="AF3" s="950" t="s">
        <v>179</v>
      </c>
      <c r="AG3" s="951"/>
      <c r="AH3" s="951"/>
      <c r="AI3" s="951"/>
      <c r="AJ3" s="640">
        <f>AG33/$AZ$33</f>
        <v>0.24626583159374976</v>
      </c>
      <c r="AK3" s="947" t="s">
        <v>180</v>
      </c>
      <c r="AL3" s="947"/>
      <c r="AM3" s="947"/>
      <c r="AN3" s="947"/>
      <c r="AO3" s="641">
        <f>AL33/$AZ$33</f>
        <v>0.29297711446269065</v>
      </c>
      <c r="AP3" s="950" t="s">
        <v>181</v>
      </c>
      <c r="AQ3" s="951"/>
      <c r="AR3" s="951"/>
      <c r="AS3" s="951"/>
      <c r="AT3" s="640">
        <f>AQ33/$AZ$33</f>
        <v>0.23157303429956971</v>
      </c>
      <c r="AU3" s="947" t="s">
        <v>182</v>
      </c>
      <c r="AV3" s="947"/>
      <c r="AW3" s="947"/>
      <c r="AX3" s="947"/>
      <c r="AY3" s="641">
        <f>AV33/$AZ$33</f>
        <v>0.22918401964398993</v>
      </c>
      <c r="AZ3" s="557">
        <f>AZ33/BA33</f>
        <v>1.1317650864657651</v>
      </c>
      <c r="BA3" s="948" t="s">
        <v>321</v>
      </c>
      <c r="BB3" s="948"/>
      <c r="BC3" s="949"/>
      <c r="BD3" s="950" t="s">
        <v>183</v>
      </c>
      <c r="BE3" s="951"/>
      <c r="BF3" s="951"/>
      <c r="BG3" s="951"/>
      <c r="BH3" s="640">
        <f>BE33/CC33</f>
        <v>0.18310945443036686</v>
      </c>
      <c r="BI3" s="947" t="s">
        <v>184</v>
      </c>
      <c r="BJ3" s="947"/>
      <c r="BK3" s="947"/>
      <c r="BL3" s="947"/>
      <c r="BM3" s="641">
        <f>BJ33/CC33</f>
        <v>0.181186581616613</v>
      </c>
      <c r="BN3" s="951" t="s">
        <v>185</v>
      </c>
      <c r="BO3" s="951"/>
      <c r="BP3" s="951"/>
      <c r="BQ3" s="951"/>
      <c r="BR3" s="640">
        <f>BO33/CC33</f>
        <v>0.20838970772954099</v>
      </c>
      <c r="BS3" s="947" t="s">
        <v>186</v>
      </c>
      <c r="BT3" s="947"/>
      <c r="BU3" s="947"/>
      <c r="BV3" s="947"/>
      <c r="BW3" s="641">
        <f>BT33/CC33</f>
        <v>0.20463520177264716</v>
      </c>
      <c r="BX3" s="951" t="s">
        <v>187</v>
      </c>
      <c r="BY3" s="951"/>
      <c r="BZ3" s="951"/>
      <c r="CA3" s="951"/>
      <c r="CB3" s="640">
        <f>BY33/CC33</f>
        <v>0.2226790544508318</v>
      </c>
      <c r="CC3" s="556">
        <f>CC33/CD33</f>
        <v>1.1121876874432002</v>
      </c>
      <c r="CD3" s="952" t="s">
        <v>322</v>
      </c>
      <c r="CE3" s="952"/>
      <c r="CF3" s="953"/>
      <c r="CG3" s="950" t="s">
        <v>188</v>
      </c>
      <c r="CH3" s="951"/>
      <c r="CI3" s="951"/>
      <c r="CJ3" s="951"/>
      <c r="CK3" s="640">
        <f>CH33/DB33</f>
        <v>0.24361691562682924</v>
      </c>
      <c r="CL3" s="947" t="s">
        <v>189</v>
      </c>
      <c r="CM3" s="947"/>
      <c r="CN3" s="947"/>
      <c r="CO3" s="947"/>
      <c r="CP3" s="641">
        <f>CM33/DB33</f>
        <v>0.21994465127445287</v>
      </c>
      <c r="CQ3" s="951" t="s">
        <v>190</v>
      </c>
      <c r="CR3" s="951"/>
      <c r="CS3" s="951"/>
      <c r="CT3" s="951"/>
      <c r="CU3" s="640">
        <f>CR33/DB33</f>
        <v>0.25930674116656993</v>
      </c>
      <c r="CV3" s="947" t="s">
        <v>191</v>
      </c>
      <c r="CW3" s="947"/>
      <c r="CX3" s="947"/>
      <c r="CY3" s="947"/>
      <c r="CZ3" s="641">
        <f>CW33/DB33</f>
        <v>0.27713169193214771</v>
      </c>
      <c r="DA3" s="557"/>
      <c r="DB3" s="557">
        <f>DB33/DC33</f>
        <v>1.1127255395638056</v>
      </c>
      <c r="DC3" s="948" t="s">
        <v>323</v>
      </c>
      <c r="DD3" s="948"/>
      <c r="DE3" s="949"/>
      <c r="DF3" s="950" t="s">
        <v>192</v>
      </c>
      <c r="DG3" s="951"/>
      <c r="DH3" s="951"/>
      <c r="DI3" s="951"/>
      <c r="DJ3" s="640">
        <f>DG33/$DZ$33</f>
        <v>0.3023063453791115</v>
      </c>
      <c r="DK3" s="947" t="s">
        <v>193</v>
      </c>
      <c r="DL3" s="947"/>
      <c r="DM3" s="947"/>
      <c r="DN3" s="947"/>
      <c r="DO3" s="641">
        <f>DL33/$DZ$33</f>
        <v>0.24068325703037727</v>
      </c>
      <c r="DP3" s="950" t="s">
        <v>194</v>
      </c>
      <c r="DQ3" s="951"/>
      <c r="DR3" s="951"/>
      <c r="DS3" s="951"/>
      <c r="DT3" s="640">
        <f>DQ33/$DZ$33</f>
        <v>0.22278678677776478</v>
      </c>
      <c r="DU3" s="947" t="s">
        <v>195</v>
      </c>
      <c r="DV3" s="947"/>
      <c r="DW3" s="947"/>
      <c r="DX3" s="947"/>
      <c r="DY3" s="641">
        <f>DV33/$DZ$33</f>
        <v>0.23422361081274665</v>
      </c>
      <c r="DZ3" s="556">
        <f>DZ33/EA33</f>
        <v>1.1080892709032488</v>
      </c>
      <c r="EA3" s="952" t="s">
        <v>324</v>
      </c>
      <c r="EB3" s="952"/>
      <c r="EC3" s="953"/>
      <c r="ED3" s="950" t="s">
        <v>196</v>
      </c>
      <c r="EE3" s="951"/>
      <c r="EF3" s="951"/>
      <c r="EG3" s="951"/>
      <c r="EH3" s="640">
        <f>EE33/$FD$33</f>
        <v>0.18030285108669231</v>
      </c>
      <c r="EI3" s="947" t="s">
        <v>197</v>
      </c>
      <c r="EJ3" s="947"/>
      <c r="EK3" s="947"/>
      <c r="EL3" s="947"/>
      <c r="EM3" s="641">
        <f>EJ33/$FD$33</f>
        <v>0.1997868854933578</v>
      </c>
      <c r="EN3" s="950" t="s">
        <v>198</v>
      </c>
      <c r="EO3" s="951"/>
      <c r="EP3" s="951"/>
      <c r="EQ3" s="951"/>
      <c r="ER3" s="640">
        <f>EO33/$FD$33</f>
        <v>0.19563143806263183</v>
      </c>
      <c r="ES3" s="947" t="s">
        <v>199</v>
      </c>
      <c r="ET3" s="947"/>
      <c r="EU3" s="947"/>
      <c r="EV3" s="947"/>
      <c r="EW3" s="641">
        <f>ET33/$FD$33</f>
        <v>0.20067867195523273</v>
      </c>
      <c r="EX3" s="950" t="s">
        <v>200</v>
      </c>
      <c r="EY3" s="951"/>
      <c r="EZ3" s="951"/>
      <c r="FA3" s="951"/>
      <c r="FB3" s="640">
        <f>EY33/$FD$33</f>
        <v>0.22360015340208539</v>
      </c>
      <c r="FC3" s="558"/>
      <c r="FD3" s="558">
        <f>FD33/FE33</f>
        <v>1.1091233128249758</v>
      </c>
      <c r="FE3" s="964" t="s">
        <v>325</v>
      </c>
      <c r="FF3" s="964"/>
      <c r="FG3" s="965"/>
      <c r="FH3" s="950" t="s">
        <v>201</v>
      </c>
      <c r="FI3" s="951"/>
      <c r="FJ3" s="951"/>
      <c r="FK3" s="951"/>
      <c r="FL3" s="640">
        <f>FI33/$GB$33</f>
        <v>0.27505551946790879</v>
      </c>
      <c r="FM3" s="947" t="s">
        <v>202</v>
      </c>
      <c r="FN3" s="947"/>
      <c r="FO3" s="947"/>
      <c r="FP3" s="947"/>
      <c r="FQ3" s="641">
        <f>FN33/$GB$33</f>
        <v>0.24858168275600293</v>
      </c>
      <c r="FR3" s="950" t="s">
        <v>203</v>
      </c>
      <c r="FS3" s="951"/>
      <c r="FT3" s="951"/>
      <c r="FU3" s="951"/>
      <c r="FV3" s="640">
        <f>FS33/$GB$33</f>
        <v>0.24050718693171633</v>
      </c>
      <c r="FW3" s="947" t="s">
        <v>204</v>
      </c>
      <c r="FX3" s="947"/>
      <c r="FY3" s="947"/>
      <c r="FZ3" s="947"/>
      <c r="GA3" s="641">
        <f>FX33/$GB$33</f>
        <v>0.23585561084437204</v>
      </c>
      <c r="GB3" s="556">
        <f>GB33/GC33</f>
        <v>1.1097227474703981</v>
      </c>
      <c r="GC3" s="952" t="s">
        <v>326</v>
      </c>
      <c r="GD3" s="952"/>
      <c r="GE3" s="953"/>
      <c r="GF3" s="950" t="s">
        <v>205</v>
      </c>
      <c r="GG3" s="951"/>
      <c r="GH3" s="951"/>
      <c r="GI3" s="951"/>
      <c r="GJ3" s="640">
        <f>GG33/$GZ$33</f>
        <v>0.23855953523303636</v>
      </c>
      <c r="GK3" s="947" t="s">
        <v>206</v>
      </c>
      <c r="GL3" s="947"/>
      <c r="GM3" s="947"/>
      <c r="GN3" s="947"/>
      <c r="GO3" s="641">
        <f>GL33/$GZ$33</f>
        <v>0.25800101989629237</v>
      </c>
      <c r="GP3" s="950" t="s">
        <v>207</v>
      </c>
      <c r="GQ3" s="951"/>
      <c r="GR3" s="951"/>
      <c r="GS3" s="951"/>
      <c r="GT3" s="640">
        <f>GQ33/$GZ$33</f>
        <v>0.25685010242472578</v>
      </c>
      <c r="GU3" s="947" t="s">
        <v>208</v>
      </c>
      <c r="GV3" s="947"/>
      <c r="GW3" s="947"/>
      <c r="GX3" s="947"/>
      <c r="GY3" s="641">
        <f>GV33/$GZ$33</f>
        <v>0.24658934244594552</v>
      </c>
      <c r="GZ3" s="557">
        <f>GZ33/HA33</f>
        <v>1.095069933747512</v>
      </c>
      <c r="HA3" s="948" t="s">
        <v>327</v>
      </c>
      <c r="HB3" s="948"/>
      <c r="HC3" s="949"/>
      <c r="HD3" s="950" t="s">
        <v>209</v>
      </c>
      <c r="HE3" s="951"/>
      <c r="HF3" s="951"/>
      <c r="HG3" s="951"/>
      <c r="HH3" s="640">
        <f>HE33/$IC$33</f>
        <v>0.19009265768618783</v>
      </c>
      <c r="HI3" s="947" t="s">
        <v>210</v>
      </c>
      <c r="HJ3" s="947"/>
      <c r="HK3" s="947"/>
      <c r="HL3" s="947"/>
      <c r="HM3" s="641">
        <f>HJ33/$IC$33</f>
        <v>0.20764596010410427</v>
      </c>
      <c r="HN3" s="950" t="s">
        <v>211</v>
      </c>
      <c r="HO3" s="951"/>
      <c r="HP3" s="951"/>
      <c r="HQ3" s="951"/>
      <c r="HR3" s="640">
        <f>HO33/$IC$33</f>
        <v>0.19278926046222439</v>
      </c>
      <c r="HS3" s="947" t="s">
        <v>212</v>
      </c>
      <c r="HT3" s="947"/>
      <c r="HU3" s="947"/>
      <c r="HV3" s="947"/>
      <c r="HW3" s="641">
        <f>HT33/$IC$33</f>
        <v>0.19862952109817453</v>
      </c>
      <c r="HX3" s="950" t="s">
        <v>213</v>
      </c>
      <c r="HY3" s="951"/>
      <c r="HZ3" s="951"/>
      <c r="IA3" s="951"/>
      <c r="IB3" s="640">
        <f>HY33/$IC$33</f>
        <v>0.21084260064930899</v>
      </c>
      <c r="IC3" s="556">
        <f>IC33/ID33</f>
        <v>1.08322985992258</v>
      </c>
      <c r="ID3" s="952" t="s">
        <v>328</v>
      </c>
      <c r="IE3" s="952"/>
      <c r="IF3" s="953"/>
      <c r="IG3" s="950" t="s">
        <v>214</v>
      </c>
      <c r="IH3" s="951"/>
      <c r="II3" s="951"/>
      <c r="IJ3" s="951"/>
      <c r="IK3" s="640">
        <f>IH33/$JA$33</f>
        <v>0.20891170911079932</v>
      </c>
      <c r="IL3" s="947" t="s">
        <v>215</v>
      </c>
      <c r="IM3" s="947"/>
      <c r="IN3" s="947"/>
      <c r="IO3" s="947"/>
      <c r="IP3" s="641">
        <f>IM33/$JA$33</f>
        <v>0.22388369609369779</v>
      </c>
      <c r="IQ3" s="950" t="s">
        <v>216</v>
      </c>
      <c r="IR3" s="951"/>
      <c r="IS3" s="951"/>
      <c r="IT3" s="951"/>
      <c r="IU3" s="640">
        <f>IR33/$JA$33</f>
        <v>0.3015847105726458</v>
      </c>
      <c r="IV3" s="947" t="s">
        <v>217</v>
      </c>
      <c r="IW3" s="947"/>
      <c r="IX3" s="947"/>
      <c r="IY3" s="947"/>
      <c r="IZ3" s="641">
        <f>IW33/$JA$33</f>
        <v>0.26561988422285704</v>
      </c>
      <c r="JA3" s="557">
        <f>JA33/JB33</f>
        <v>1.0517882499997038</v>
      </c>
      <c r="JB3" s="948" t="s">
        <v>329</v>
      </c>
      <c r="JC3" s="948"/>
      <c r="JD3" s="949"/>
      <c r="JE3" s="950" t="s">
        <v>218</v>
      </c>
      <c r="JF3" s="951"/>
      <c r="JG3" s="951"/>
      <c r="JH3" s="951"/>
      <c r="JI3" s="640">
        <f>JF33/$JY$33</f>
        <v>0.18147056061808223</v>
      </c>
      <c r="JJ3" s="947" t="s">
        <v>219</v>
      </c>
      <c r="JK3" s="947"/>
      <c r="JL3" s="947"/>
      <c r="JM3" s="947"/>
      <c r="JN3" s="641">
        <f>JK33/$JY$33</f>
        <v>0.23955269043990524</v>
      </c>
      <c r="JO3" s="950" t="s">
        <v>220</v>
      </c>
      <c r="JP3" s="951"/>
      <c r="JQ3" s="951"/>
      <c r="JR3" s="951"/>
      <c r="JS3" s="640">
        <f>JP33/$JY$33</f>
        <v>0.26488953183648933</v>
      </c>
      <c r="JT3" s="947" t="s">
        <v>221</v>
      </c>
      <c r="JU3" s="947"/>
      <c r="JV3" s="947"/>
      <c r="JW3" s="947"/>
      <c r="JX3" s="641">
        <f>JU33/$JY$33</f>
        <v>0.31408721710552301</v>
      </c>
      <c r="JY3" s="556">
        <f>JY33/JZ33</f>
        <v>1.0449661797998746</v>
      </c>
      <c r="JZ3" s="952" t="s">
        <v>330</v>
      </c>
      <c r="KA3" s="952"/>
      <c r="KB3" s="953"/>
      <c r="KC3" s="950" t="s">
        <v>222</v>
      </c>
      <c r="KD3" s="951"/>
      <c r="KE3" s="951"/>
      <c r="KF3" s="951"/>
      <c r="KG3" s="640">
        <f>KD33/$LB$33</f>
        <v>0.1897339150273796</v>
      </c>
      <c r="KH3" s="947" t="s">
        <v>223</v>
      </c>
      <c r="KI3" s="947"/>
      <c r="KJ3" s="947"/>
      <c r="KK3" s="947"/>
      <c r="KL3" s="641">
        <f>KI33/$LB$33</f>
        <v>0.22518798143877475</v>
      </c>
      <c r="KM3" s="950" t="s">
        <v>224</v>
      </c>
      <c r="KN3" s="951"/>
      <c r="KO3" s="951"/>
      <c r="KP3" s="951"/>
      <c r="KQ3" s="640">
        <f>KN33/$LB$33</f>
        <v>0.36488997677835355</v>
      </c>
      <c r="KR3" s="947" t="s">
        <v>225</v>
      </c>
      <c r="KS3" s="947"/>
      <c r="KT3" s="947"/>
      <c r="KU3" s="947"/>
      <c r="KV3" s="641">
        <f>KS33/$LB$33</f>
        <v>0.14225225452521031</v>
      </c>
      <c r="KW3" s="950" t="s">
        <v>226</v>
      </c>
      <c r="KX3" s="951"/>
      <c r="KY3" s="951"/>
      <c r="KZ3" s="951"/>
      <c r="LA3" s="640">
        <f>KX33/$LB$33</f>
        <v>7.7935872230281908E-2</v>
      </c>
      <c r="LB3" s="558">
        <f>LB33/LC33</f>
        <v>1.0367615699884654</v>
      </c>
      <c r="LC3" s="964" t="s">
        <v>331</v>
      </c>
      <c r="LD3" s="964"/>
      <c r="LE3" s="964"/>
      <c r="LF3" s="958"/>
      <c r="LG3" s="959"/>
      <c r="LH3" s="960"/>
      <c r="LI3" s="960"/>
      <c r="LJ3" s="960"/>
      <c r="LK3" s="960"/>
      <c r="LL3" s="960"/>
      <c r="LM3" s="961"/>
    </row>
    <row r="4" spans="1:328" s="554" customFormat="1" ht="15" customHeight="1">
      <c r="A4" s="555"/>
      <c r="B4" s="966"/>
      <c r="C4" s="516" t="s">
        <v>62</v>
      </c>
      <c r="D4" s="834" t="s">
        <v>63</v>
      </c>
      <c r="E4" s="968" t="s">
        <v>332</v>
      </c>
      <c r="F4" s="834" t="s">
        <v>62</v>
      </c>
      <c r="G4" s="968" t="s">
        <v>333</v>
      </c>
      <c r="H4" s="832" t="s">
        <v>62</v>
      </c>
      <c r="I4" s="832" t="s">
        <v>63</v>
      </c>
      <c r="J4" s="970" t="s">
        <v>332</v>
      </c>
      <c r="K4" s="832" t="s">
        <v>62</v>
      </c>
      <c r="L4" s="970" t="s">
        <v>333</v>
      </c>
      <c r="M4" s="516" t="s">
        <v>62</v>
      </c>
      <c r="N4" s="834" t="s">
        <v>63</v>
      </c>
      <c r="O4" s="968" t="s">
        <v>332</v>
      </c>
      <c r="P4" s="834" t="s">
        <v>62</v>
      </c>
      <c r="Q4" s="968" t="s">
        <v>333</v>
      </c>
      <c r="R4" s="832" t="s">
        <v>62</v>
      </c>
      <c r="S4" s="832" t="s">
        <v>63</v>
      </c>
      <c r="T4" s="970" t="s">
        <v>332</v>
      </c>
      <c r="U4" s="832" t="s">
        <v>62</v>
      </c>
      <c r="V4" s="970" t="s">
        <v>333</v>
      </c>
      <c r="W4" s="516" t="s">
        <v>62</v>
      </c>
      <c r="X4" s="834" t="s">
        <v>63</v>
      </c>
      <c r="Y4" s="968" t="s">
        <v>332</v>
      </c>
      <c r="Z4" s="834" t="s">
        <v>62</v>
      </c>
      <c r="AA4" s="968" t="s">
        <v>333</v>
      </c>
      <c r="AB4" s="517" t="s">
        <v>63</v>
      </c>
      <c r="AC4" s="517" t="s">
        <v>62</v>
      </c>
      <c r="AD4" s="517" t="s">
        <v>1</v>
      </c>
      <c r="AE4" s="518" t="s">
        <v>1</v>
      </c>
      <c r="AF4" s="516" t="s">
        <v>62</v>
      </c>
      <c r="AG4" s="834" t="s">
        <v>63</v>
      </c>
      <c r="AH4" s="968" t="s">
        <v>332</v>
      </c>
      <c r="AI4" s="834" t="s">
        <v>62</v>
      </c>
      <c r="AJ4" s="968" t="s">
        <v>333</v>
      </c>
      <c r="AK4" s="832" t="s">
        <v>62</v>
      </c>
      <c r="AL4" s="832" t="s">
        <v>63</v>
      </c>
      <c r="AM4" s="970" t="s">
        <v>332</v>
      </c>
      <c r="AN4" s="832" t="s">
        <v>62</v>
      </c>
      <c r="AO4" s="970" t="s">
        <v>333</v>
      </c>
      <c r="AP4" s="516" t="s">
        <v>62</v>
      </c>
      <c r="AQ4" s="834" t="s">
        <v>63</v>
      </c>
      <c r="AR4" s="968" t="s">
        <v>332</v>
      </c>
      <c r="AS4" s="834" t="s">
        <v>62</v>
      </c>
      <c r="AT4" s="968" t="s">
        <v>333</v>
      </c>
      <c r="AU4" s="832" t="s">
        <v>62</v>
      </c>
      <c r="AV4" s="832" t="s">
        <v>63</v>
      </c>
      <c r="AW4" s="970" t="s">
        <v>332</v>
      </c>
      <c r="AX4" s="832" t="s">
        <v>62</v>
      </c>
      <c r="AY4" s="970" t="s">
        <v>333</v>
      </c>
      <c r="AZ4" s="519" t="s">
        <v>63</v>
      </c>
      <c r="BA4" s="519" t="s">
        <v>62</v>
      </c>
      <c r="BB4" s="519" t="s">
        <v>1</v>
      </c>
      <c r="BC4" s="520" t="s">
        <v>1</v>
      </c>
      <c r="BD4" s="516" t="s">
        <v>62</v>
      </c>
      <c r="BE4" s="834" t="s">
        <v>63</v>
      </c>
      <c r="BF4" s="968" t="s">
        <v>332</v>
      </c>
      <c r="BG4" s="834" t="s">
        <v>62</v>
      </c>
      <c r="BH4" s="968" t="s">
        <v>333</v>
      </c>
      <c r="BI4" s="832" t="s">
        <v>62</v>
      </c>
      <c r="BJ4" s="832" t="s">
        <v>63</v>
      </c>
      <c r="BK4" s="970" t="s">
        <v>332</v>
      </c>
      <c r="BL4" s="832" t="s">
        <v>62</v>
      </c>
      <c r="BM4" s="970" t="s">
        <v>333</v>
      </c>
      <c r="BN4" s="516" t="s">
        <v>62</v>
      </c>
      <c r="BO4" s="834" t="s">
        <v>63</v>
      </c>
      <c r="BP4" s="968" t="s">
        <v>332</v>
      </c>
      <c r="BQ4" s="834" t="s">
        <v>62</v>
      </c>
      <c r="BR4" s="968" t="s">
        <v>333</v>
      </c>
      <c r="BS4" s="832" t="s">
        <v>62</v>
      </c>
      <c r="BT4" s="832" t="s">
        <v>63</v>
      </c>
      <c r="BU4" s="970" t="s">
        <v>332</v>
      </c>
      <c r="BV4" s="832" t="s">
        <v>62</v>
      </c>
      <c r="BW4" s="970" t="s">
        <v>333</v>
      </c>
      <c r="BX4" s="516" t="s">
        <v>62</v>
      </c>
      <c r="BY4" s="834" t="s">
        <v>63</v>
      </c>
      <c r="BZ4" s="968" t="s">
        <v>332</v>
      </c>
      <c r="CA4" s="834" t="s">
        <v>62</v>
      </c>
      <c r="CB4" s="968" t="s">
        <v>333</v>
      </c>
      <c r="CC4" s="517" t="s">
        <v>63</v>
      </c>
      <c r="CD4" s="517" t="s">
        <v>62</v>
      </c>
      <c r="CE4" s="517" t="s">
        <v>1</v>
      </c>
      <c r="CF4" s="518" t="s">
        <v>1</v>
      </c>
      <c r="CG4" s="516" t="s">
        <v>62</v>
      </c>
      <c r="CH4" s="834" t="s">
        <v>63</v>
      </c>
      <c r="CI4" s="968" t="s">
        <v>332</v>
      </c>
      <c r="CJ4" s="834" t="s">
        <v>62</v>
      </c>
      <c r="CK4" s="968" t="s">
        <v>333</v>
      </c>
      <c r="CL4" s="832" t="s">
        <v>62</v>
      </c>
      <c r="CM4" s="832" t="s">
        <v>63</v>
      </c>
      <c r="CN4" s="970" t="s">
        <v>332</v>
      </c>
      <c r="CO4" s="832" t="s">
        <v>62</v>
      </c>
      <c r="CP4" s="970" t="s">
        <v>333</v>
      </c>
      <c r="CQ4" s="516" t="s">
        <v>62</v>
      </c>
      <c r="CR4" s="834" t="s">
        <v>63</v>
      </c>
      <c r="CS4" s="968" t="s">
        <v>332</v>
      </c>
      <c r="CT4" s="834" t="s">
        <v>62</v>
      </c>
      <c r="CU4" s="968" t="s">
        <v>333</v>
      </c>
      <c r="CV4" s="832" t="s">
        <v>62</v>
      </c>
      <c r="CW4" s="832" t="s">
        <v>63</v>
      </c>
      <c r="CX4" s="970" t="s">
        <v>332</v>
      </c>
      <c r="CY4" s="832" t="s">
        <v>62</v>
      </c>
      <c r="CZ4" s="970" t="s">
        <v>333</v>
      </c>
      <c r="DA4" s="519" t="s">
        <v>279</v>
      </c>
      <c r="DB4" s="519" t="s">
        <v>63</v>
      </c>
      <c r="DC4" s="519" t="s">
        <v>62</v>
      </c>
      <c r="DD4" s="519" t="s">
        <v>1</v>
      </c>
      <c r="DE4" s="520" t="s">
        <v>1</v>
      </c>
      <c r="DF4" s="516" t="s">
        <v>62</v>
      </c>
      <c r="DG4" s="834" t="s">
        <v>63</v>
      </c>
      <c r="DH4" s="968" t="s">
        <v>332</v>
      </c>
      <c r="DI4" s="834" t="s">
        <v>62</v>
      </c>
      <c r="DJ4" s="968" t="s">
        <v>333</v>
      </c>
      <c r="DK4" s="832" t="s">
        <v>62</v>
      </c>
      <c r="DL4" s="832" t="s">
        <v>63</v>
      </c>
      <c r="DM4" s="970" t="s">
        <v>332</v>
      </c>
      <c r="DN4" s="832" t="s">
        <v>62</v>
      </c>
      <c r="DO4" s="970" t="s">
        <v>333</v>
      </c>
      <c r="DP4" s="516" t="s">
        <v>62</v>
      </c>
      <c r="DQ4" s="834" t="s">
        <v>63</v>
      </c>
      <c r="DR4" s="968" t="s">
        <v>332</v>
      </c>
      <c r="DS4" s="834" t="s">
        <v>62</v>
      </c>
      <c r="DT4" s="968" t="s">
        <v>333</v>
      </c>
      <c r="DU4" s="832" t="s">
        <v>62</v>
      </c>
      <c r="DV4" s="832" t="s">
        <v>63</v>
      </c>
      <c r="DW4" s="970" t="s">
        <v>332</v>
      </c>
      <c r="DX4" s="832" t="s">
        <v>62</v>
      </c>
      <c r="DY4" s="970" t="s">
        <v>333</v>
      </c>
      <c r="DZ4" s="517" t="s">
        <v>63</v>
      </c>
      <c r="EA4" s="517" t="s">
        <v>62</v>
      </c>
      <c r="EB4" s="517" t="s">
        <v>1</v>
      </c>
      <c r="EC4" s="518" t="s">
        <v>1</v>
      </c>
      <c r="ED4" s="516" t="s">
        <v>62</v>
      </c>
      <c r="EE4" s="834" t="s">
        <v>63</v>
      </c>
      <c r="EF4" s="968" t="s">
        <v>332</v>
      </c>
      <c r="EG4" s="834" t="s">
        <v>62</v>
      </c>
      <c r="EH4" s="968" t="s">
        <v>333</v>
      </c>
      <c r="EI4" s="832" t="s">
        <v>62</v>
      </c>
      <c r="EJ4" s="832" t="s">
        <v>63</v>
      </c>
      <c r="EK4" s="970" t="s">
        <v>332</v>
      </c>
      <c r="EL4" s="832" t="s">
        <v>62</v>
      </c>
      <c r="EM4" s="970" t="s">
        <v>333</v>
      </c>
      <c r="EN4" s="516" t="s">
        <v>62</v>
      </c>
      <c r="EO4" s="834" t="s">
        <v>63</v>
      </c>
      <c r="EP4" s="968" t="s">
        <v>332</v>
      </c>
      <c r="EQ4" s="834" t="s">
        <v>62</v>
      </c>
      <c r="ER4" s="968" t="s">
        <v>333</v>
      </c>
      <c r="ES4" s="832" t="s">
        <v>62</v>
      </c>
      <c r="ET4" s="832" t="s">
        <v>63</v>
      </c>
      <c r="EU4" s="970" t="s">
        <v>332</v>
      </c>
      <c r="EV4" s="832" t="s">
        <v>62</v>
      </c>
      <c r="EW4" s="970" t="s">
        <v>333</v>
      </c>
      <c r="EX4" s="516" t="s">
        <v>62</v>
      </c>
      <c r="EY4" s="834" t="s">
        <v>63</v>
      </c>
      <c r="EZ4" s="968" t="s">
        <v>332</v>
      </c>
      <c r="FA4" s="834" t="s">
        <v>62</v>
      </c>
      <c r="FB4" s="968" t="s">
        <v>333</v>
      </c>
      <c r="FC4" s="519" t="s">
        <v>279</v>
      </c>
      <c r="FD4" s="519" t="s">
        <v>63</v>
      </c>
      <c r="FE4" s="519" t="s">
        <v>62</v>
      </c>
      <c r="FF4" s="519" t="s">
        <v>1</v>
      </c>
      <c r="FG4" s="520" t="s">
        <v>1</v>
      </c>
      <c r="FH4" s="516" t="s">
        <v>62</v>
      </c>
      <c r="FI4" s="834" t="s">
        <v>63</v>
      </c>
      <c r="FJ4" s="968" t="s">
        <v>332</v>
      </c>
      <c r="FK4" s="834" t="s">
        <v>62</v>
      </c>
      <c r="FL4" s="968" t="s">
        <v>333</v>
      </c>
      <c r="FM4" s="832" t="s">
        <v>62</v>
      </c>
      <c r="FN4" s="832" t="s">
        <v>63</v>
      </c>
      <c r="FO4" s="970" t="s">
        <v>332</v>
      </c>
      <c r="FP4" s="832" t="s">
        <v>62</v>
      </c>
      <c r="FQ4" s="970" t="s">
        <v>333</v>
      </c>
      <c r="FR4" s="516" t="s">
        <v>62</v>
      </c>
      <c r="FS4" s="834" t="s">
        <v>63</v>
      </c>
      <c r="FT4" s="968" t="s">
        <v>332</v>
      </c>
      <c r="FU4" s="834" t="s">
        <v>62</v>
      </c>
      <c r="FV4" s="968" t="s">
        <v>333</v>
      </c>
      <c r="FW4" s="832" t="s">
        <v>62</v>
      </c>
      <c r="FX4" s="832" t="s">
        <v>63</v>
      </c>
      <c r="FY4" s="970" t="s">
        <v>332</v>
      </c>
      <c r="FZ4" s="832" t="s">
        <v>62</v>
      </c>
      <c r="GA4" s="970" t="s">
        <v>333</v>
      </c>
      <c r="GB4" s="517" t="s">
        <v>63</v>
      </c>
      <c r="GC4" s="517" t="s">
        <v>62</v>
      </c>
      <c r="GD4" s="517" t="s">
        <v>1</v>
      </c>
      <c r="GE4" s="518" t="s">
        <v>1</v>
      </c>
      <c r="GF4" s="516" t="s">
        <v>62</v>
      </c>
      <c r="GG4" s="834" t="s">
        <v>63</v>
      </c>
      <c r="GH4" s="968" t="s">
        <v>332</v>
      </c>
      <c r="GI4" s="834" t="s">
        <v>62</v>
      </c>
      <c r="GJ4" s="968" t="s">
        <v>333</v>
      </c>
      <c r="GK4" s="832" t="s">
        <v>62</v>
      </c>
      <c r="GL4" s="832" t="s">
        <v>63</v>
      </c>
      <c r="GM4" s="970" t="s">
        <v>332</v>
      </c>
      <c r="GN4" s="832" t="s">
        <v>62</v>
      </c>
      <c r="GO4" s="970" t="s">
        <v>333</v>
      </c>
      <c r="GP4" s="516" t="s">
        <v>62</v>
      </c>
      <c r="GQ4" s="834" t="s">
        <v>63</v>
      </c>
      <c r="GR4" s="968" t="s">
        <v>332</v>
      </c>
      <c r="GS4" s="834" t="s">
        <v>62</v>
      </c>
      <c r="GT4" s="968" t="s">
        <v>333</v>
      </c>
      <c r="GU4" s="832" t="s">
        <v>62</v>
      </c>
      <c r="GV4" s="832" t="s">
        <v>63</v>
      </c>
      <c r="GW4" s="970" t="s">
        <v>332</v>
      </c>
      <c r="GX4" s="832" t="s">
        <v>62</v>
      </c>
      <c r="GY4" s="970" t="s">
        <v>333</v>
      </c>
      <c r="GZ4" s="519" t="s">
        <v>63</v>
      </c>
      <c r="HA4" s="519" t="s">
        <v>62</v>
      </c>
      <c r="HB4" s="519" t="s">
        <v>1</v>
      </c>
      <c r="HC4" s="520" t="s">
        <v>1</v>
      </c>
      <c r="HD4" s="516" t="s">
        <v>62</v>
      </c>
      <c r="HE4" s="834" t="s">
        <v>63</v>
      </c>
      <c r="HF4" s="968" t="s">
        <v>332</v>
      </c>
      <c r="HG4" s="834" t="s">
        <v>62</v>
      </c>
      <c r="HH4" s="968" t="s">
        <v>333</v>
      </c>
      <c r="HI4" s="832" t="s">
        <v>62</v>
      </c>
      <c r="HJ4" s="832" t="s">
        <v>63</v>
      </c>
      <c r="HK4" s="970" t="s">
        <v>332</v>
      </c>
      <c r="HL4" s="832" t="s">
        <v>62</v>
      </c>
      <c r="HM4" s="970" t="s">
        <v>333</v>
      </c>
      <c r="HN4" s="516" t="s">
        <v>62</v>
      </c>
      <c r="HO4" s="834" t="s">
        <v>63</v>
      </c>
      <c r="HP4" s="968" t="s">
        <v>332</v>
      </c>
      <c r="HQ4" s="834" t="s">
        <v>62</v>
      </c>
      <c r="HR4" s="968" t="s">
        <v>333</v>
      </c>
      <c r="HS4" s="832" t="s">
        <v>62</v>
      </c>
      <c r="HT4" s="832" t="s">
        <v>63</v>
      </c>
      <c r="HU4" s="970" t="s">
        <v>332</v>
      </c>
      <c r="HV4" s="832" t="s">
        <v>62</v>
      </c>
      <c r="HW4" s="970" t="s">
        <v>333</v>
      </c>
      <c r="HX4" s="516" t="s">
        <v>62</v>
      </c>
      <c r="HY4" s="834" t="s">
        <v>63</v>
      </c>
      <c r="HZ4" s="968" t="s">
        <v>332</v>
      </c>
      <c r="IA4" s="834" t="s">
        <v>62</v>
      </c>
      <c r="IB4" s="968" t="s">
        <v>333</v>
      </c>
      <c r="IC4" s="517" t="s">
        <v>63</v>
      </c>
      <c r="ID4" s="517" t="s">
        <v>62</v>
      </c>
      <c r="IE4" s="517" t="s">
        <v>1</v>
      </c>
      <c r="IF4" s="518" t="s">
        <v>1</v>
      </c>
      <c r="IG4" s="516" t="s">
        <v>62</v>
      </c>
      <c r="IH4" s="834" t="s">
        <v>63</v>
      </c>
      <c r="II4" s="968" t="s">
        <v>332</v>
      </c>
      <c r="IJ4" s="834" t="s">
        <v>62</v>
      </c>
      <c r="IK4" s="968" t="s">
        <v>333</v>
      </c>
      <c r="IL4" s="832" t="s">
        <v>62</v>
      </c>
      <c r="IM4" s="832" t="s">
        <v>63</v>
      </c>
      <c r="IN4" s="970" t="s">
        <v>332</v>
      </c>
      <c r="IO4" s="832" t="s">
        <v>62</v>
      </c>
      <c r="IP4" s="970" t="s">
        <v>333</v>
      </c>
      <c r="IQ4" s="516" t="s">
        <v>62</v>
      </c>
      <c r="IR4" s="834" t="s">
        <v>63</v>
      </c>
      <c r="IS4" s="968" t="s">
        <v>332</v>
      </c>
      <c r="IT4" s="834" t="s">
        <v>62</v>
      </c>
      <c r="IU4" s="968" t="s">
        <v>333</v>
      </c>
      <c r="IV4" s="832" t="s">
        <v>62</v>
      </c>
      <c r="IW4" s="832" t="s">
        <v>63</v>
      </c>
      <c r="IX4" s="970" t="s">
        <v>332</v>
      </c>
      <c r="IY4" s="832" t="s">
        <v>62</v>
      </c>
      <c r="IZ4" s="970" t="s">
        <v>333</v>
      </c>
      <c r="JA4" s="519" t="s">
        <v>63</v>
      </c>
      <c r="JB4" s="519" t="s">
        <v>62</v>
      </c>
      <c r="JC4" s="519" t="s">
        <v>1</v>
      </c>
      <c r="JD4" s="520" t="s">
        <v>1</v>
      </c>
      <c r="JE4" s="516" t="s">
        <v>62</v>
      </c>
      <c r="JF4" s="834" t="s">
        <v>63</v>
      </c>
      <c r="JG4" s="968" t="s">
        <v>332</v>
      </c>
      <c r="JH4" s="834" t="s">
        <v>62</v>
      </c>
      <c r="JI4" s="968" t="s">
        <v>333</v>
      </c>
      <c r="JJ4" s="832" t="s">
        <v>62</v>
      </c>
      <c r="JK4" s="832" t="s">
        <v>63</v>
      </c>
      <c r="JL4" s="970" t="s">
        <v>332</v>
      </c>
      <c r="JM4" s="832" t="s">
        <v>62</v>
      </c>
      <c r="JN4" s="970" t="s">
        <v>333</v>
      </c>
      <c r="JO4" s="516" t="s">
        <v>62</v>
      </c>
      <c r="JP4" s="834" t="s">
        <v>63</v>
      </c>
      <c r="JQ4" s="968" t="s">
        <v>332</v>
      </c>
      <c r="JR4" s="834" t="s">
        <v>62</v>
      </c>
      <c r="JS4" s="968" t="s">
        <v>333</v>
      </c>
      <c r="JT4" s="832" t="s">
        <v>62</v>
      </c>
      <c r="JU4" s="832" t="s">
        <v>63</v>
      </c>
      <c r="JV4" s="970" t="s">
        <v>332</v>
      </c>
      <c r="JW4" s="832" t="s">
        <v>62</v>
      </c>
      <c r="JX4" s="970" t="s">
        <v>333</v>
      </c>
      <c r="JY4" s="517" t="s">
        <v>63</v>
      </c>
      <c r="JZ4" s="517" t="s">
        <v>62</v>
      </c>
      <c r="KA4" s="517" t="s">
        <v>1</v>
      </c>
      <c r="KB4" s="518" t="s">
        <v>1</v>
      </c>
      <c r="KC4" s="516" t="s">
        <v>62</v>
      </c>
      <c r="KD4" s="834" t="s">
        <v>63</v>
      </c>
      <c r="KE4" s="968" t="s">
        <v>332</v>
      </c>
      <c r="KF4" s="834" t="s">
        <v>62</v>
      </c>
      <c r="KG4" s="968" t="s">
        <v>333</v>
      </c>
      <c r="KH4" s="832" t="s">
        <v>62</v>
      </c>
      <c r="KI4" s="832" t="s">
        <v>63</v>
      </c>
      <c r="KJ4" s="970" t="s">
        <v>332</v>
      </c>
      <c r="KK4" s="832" t="s">
        <v>62</v>
      </c>
      <c r="KL4" s="970" t="s">
        <v>333</v>
      </c>
      <c r="KM4" s="516" t="s">
        <v>62</v>
      </c>
      <c r="KN4" s="834" t="s">
        <v>63</v>
      </c>
      <c r="KO4" s="968" t="s">
        <v>332</v>
      </c>
      <c r="KP4" s="834" t="s">
        <v>62</v>
      </c>
      <c r="KQ4" s="968" t="s">
        <v>333</v>
      </c>
      <c r="KR4" s="832" t="s">
        <v>62</v>
      </c>
      <c r="KS4" s="832" t="s">
        <v>63</v>
      </c>
      <c r="KT4" s="970" t="s">
        <v>332</v>
      </c>
      <c r="KU4" s="832" t="s">
        <v>62</v>
      </c>
      <c r="KV4" s="970" t="s">
        <v>333</v>
      </c>
      <c r="KW4" s="834" t="s">
        <v>62</v>
      </c>
      <c r="KX4" s="834" t="s">
        <v>63</v>
      </c>
      <c r="KY4" s="968" t="s">
        <v>332</v>
      </c>
      <c r="KZ4" s="834" t="s">
        <v>62</v>
      </c>
      <c r="LA4" s="976" t="s">
        <v>333</v>
      </c>
      <c r="LB4" s="519" t="s">
        <v>63</v>
      </c>
      <c r="LC4" s="519" t="s">
        <v>62</v>
      </c>
      <c r="LD4" s="519" t="s">
        <v>1</v>
      </c>
      <c r="LE4" s="521" t="s">
        <v>1</v>
      </c>
      <c r="LF4" s="972" t="s">
        <v>384</v>
      </c>
      <c r="LG4" s="972" t="s">
        <v>385</v>
      </c>
      <c r="LH4" s="972" t="s">
        <v>386</v>
      </c>
      <c r="LI4" s="972" t="s">
        <v>337</v>
      </c>
      <c r="LJ4" s="972" t="s">
        <v>338</v>
      </c>
      <c r="LK4" s="972" t="s">
        <v>339</v>
      </c>
      <c r="LL4" s="972" t="s">
        <v>340</v>
      </c>
      <c r="LM4" s="974" t="s">
        <v>70</v>
      </c>
    </row>
    <row r="5" spans="1:328" s="554" customFormat="1" ht="15.75" customHeight="1">
      <c r="A5" s="555"/>
      <c r="B5" s="967"/>
      <c r="C5" s="522">
        <v>2023</v>
      </c>
      <c r="D5" s="835">
        <v>2024</v>
      </c>
      <c r="E5" s="969"/>
      <c r="F5" s="835">
        <v>2024</v>
      </c>
      <c r="G5" s="969"/>
      <c r="H5" s="833">
        <v>2023</v>
      </c>
      <c r="I5" s="833">
        <v>2024</v>
      </c>
      <c r="J5" s="971"/>
      <c r="K5" s="833">
        <v>2024</v>
      </c>
      <c r="L5" s="971"/>
      <c r="M5" s="522">
        <v>2023</v>
      </c>
      <c r="N5" s="835">
        <v>2024</v>
      </c>
      <c r="O5" s="969"/>
      <c r="P5" s="835">
        <v>2024</v>
      </c>
      <c r="Q5" s="969"/>
      <c r="R5" s="833">
        <v>2023</v>
      </c>
      <c r="S5" s="833">
        <v>2024</v>
      </c>
      <c r="T5" s="971"/>
      <c r="U5" s="833">
        <v>2024</v>
      </c>
      <c r="V5" s="971"/>
      <c r="W5" s="522">
        <v>2023</v>
      </c>
      <c r="X5" s="835">
        <v>2024</v>
      </c>
      <c r="Y5" s="969"/>
      <c r="Z5" s="835">
        <v>2024</v>
      </c>
      <c r="AA5" s="969"/>
      <c r="AB5" s="523">
        <v>2024</v>
      </c>
      <c r="AC5" s="523">
        <v>2023</v>
      </c>
      <c r="AD5" s="523">
        <v>2024</v>
      </c>
      <c r="AE5" s="524" t="s">
        <v>5</v>
      </c>
      <c r="AF5" s="522">
        <v>2023</v>
      </c>
      <c r="AG5" s="835">
        <v>2024</v>
      </c>
      <c r="AH5" s="969"/>
      <c r="AI5" s="835">
        <v>2024</v>
      </c>
      <c r="AJ5" s="969"/>
      <c r="AK5" s="833">
        <v>2023</v>
      </c>
      <c r="AL5" s="833">
        <v>2024</v>
      </c>
      <c r="AM5" s="971"/>
      <c r="AN5" s="833">
        <v>2024</v>
      </c>
      <c r="AO5" s="971"/>
      <c r="AP5" s="522">
        <v>2023</v>
      </c>
      <c r="AQ5" s="835">
        <v>2024</v>
      </c>
      <c r="AR5" s="969"/>
      <c r="AS5" s="835">
        <v>2024</v>
      </c>
      <c r="AT5" s="969"/>
      <c r="AU5" s="833">
        <v>2022</v>
      </c>
      <c r="AV5" s="833">
        <v>2023</v>
      </c>
      <c r="AW5" s="971"/>
      <c r="AX5" s="833">
        <v>2023</v>
      </c>
      <c r="AY5" s="971"/>
      <c r="AZ5" s="525">
        <v>2024</v>
      </c>
      <c r="BA5" s="525">
        <v>2023</v>
      </c>
      <c r="BB5" s="525">
        <v>2024</v>
      </c>
      <c r="BC5" s="526" t="s">
        <v>5</v>
      </c>
      <c r="BD5" s="522">
        <v>2023</v>
      </c>
      <c r="BE5" s="835">
        <v>2024</v>
      </c>
      <c r="BF5" s="969"/>
      <c r="BG5" s="835">
        <v>2024</v>
      </c>
      <c r="BH5" s="969"/>
      <c r="BI5" s="833">
        <v>2023</v>
      </c>
      <c r="BJ5" s="833">
        <v>2024</v>
      </c>
      <c r="BK5" s="971"/>
      <c r="BL5" s="833">
        <v>2024</v>
      </c>
      <c r="BM5" s="971"/>
      <c r="BN5" s="522">
        <v>2023</v>
      </c>
      <c r="BO5" s="835">
        <v>2024</v>
      </c>
      <c r="BP5" s="969"/>
      <c r="BQ5" s="835">
        <v>2024</v>
      </c>
      <c r="BR5" s="969"/>
      <c r="BS5" s="833">
        <v>2023</v>
      </c>
      <c r="BT5" s="833">
        <v>2024</v>
      </c>
      <c r="BU5" s="971"/>
      <c r="BV5" s="833">
        <v>2024</v>
      </c>
      <c r="BW5" s="971"/>
      <c r="BX5" s="522">
        <v>2023</v>
      </c>
      <c r="BY5" s="835">
        <v>2024</v>
      </c>
      <c r="BZ5" s="969"/>
      <c r="CA5" s="835">
        <v>2024</v>
      </c>
      <c r="CB5" s="969"/>
      <c r="CC5" s="523">
        <v>2024</v>
      </c>
      <c r="CD5" s="523">
        <v>2023</v>
      </c>
      <c r="CE5" s="523">
        <v>2024</v>
      </c>
      <c r="CF5" s="524" t="s">
        <v>5</v>
      </c>
      <c r="CG5" s="522">
        <v>2023</v>
      </c>
      <c r="CH5" s="835">
        <v>2024</v>
      </c>
      <c r="CI5" s="969"/>
      <c r="CJ5" s="835">
        <v>2024</v>
      </c>
      <c r="CK5" s="969"/>
      <c r="CL5" s="833">
        <v>2023</v>
      </c>
      <c r="CM5" s="833">
        <v>2024</v>
      </c>
      <c r="CN5" s="971"/>
      <c r="CO5" s="833">
        <v>2024</v>
      </c>
      <c r="CP5" s="971"/>
      <c r="CQ5" s="522">
        <v>2023</v>
      </c>
      <c r="CR5" s="835">
        <v>2024</v>
      </c>
      <c r="CS5" s="969"/>
      <c r="CT5" s="835">
        <v>2024</v>
      </c>
      <c r="CU5" s="969"/>
      <c r="CV5" s="833">
        <v>2023</v>
      </c>
      <c r="CW5" s="833">
        <v>2024</v>
      </c>
      <c r="CX5" s="971"/>
      <c r="CY5" s="833">
        <v>2024</v>
      </c>
      <c r="CZ5" s="971"/>
      <c r="DA5" s="525">
        <v>2023</v>
      </c>
      <c r="DB5" s="525">
        <v>2024</v>
      </c>
      <c r="DC5" s="525">
        <v>2023</v>
      </c>
      <c r="DD5" s="525">
        <v>2024</v>
      </c>
      <c r="DE5" s="526" t="s">
        <v>5</v>
      </c>
      <c r="DF5" s="522">
        <v>2023</v>
      </c>
      <c r="DG5" s="835">
        <v>2024</v>
      </c>
      <c r="DH5" s="969"/>
      <c r="DI5" s="835">
        <v>2023</v>
      </c>
      <c r="DJ5" s="969"/>
      <c r="DK5" s="833">
        <v>2023</v>
      </c>
      <c r="DL5" s="833">
        <v>2024</v>
      </c>
      <c r="DM5" s="971"/>
      <c r="DN5" s="833">
        <v>2023</v>
      </c>
      <c r="DO5" s="971"/>
      <c r="DP5" s="522">
        <v>2023</v>
      </c>
      <c r="DQ5" s="835">
        <v>2024</v>
      </c>
      <c r="DR5" s="969"/>
      <c r="DS5" s="835">
        <v>2023</v>
      </c>
      <c r="DT5" s="969"/>
      <c r="DU5" s="833">
        <v>2023</v>
      </c>
      <c r="DV5" s="833">
        <v>2024</v>
      </c>
      <c r="DW5" s="971"/>
      <c r="DX5" s="833">
        <v>2023</v>
      </c>
      <c r="DY5" s="971"/>
      <c r="DZ5" s="523">
        <v>2024</v>
      </c>
      <c r="EA5" s="523">
        <v>2023</v>
      </c>
      <c r="EB5" s="523">
        <v>2024</v>
      </c>
      <c r="EC5" s="524" t="s">
        <v>5</v>
      </c>
      <c r="ED5" s="522">
        <v>2023</v>
      </c>
      <c r="EE5" s="835">
        <v>2024</v>
      </c>
      <c r="EF5" s="969"/>
      <c r="EG5" s="835">
        <v>2024</v>
      </c>
      <c r="EH5" s="969"/>
      <c r="EI5" s="833">
        <v>2023</v>
      </c>
      <c r="EJ5" s="833">
        <v>2024</v>
      </c>
      <c r="EK5" s="971"/>
      <c r="EL5" s="833">
        <v>2024</v>
      </c>
      <c r="EM5" s="971"/>
      <c r="EN5" s="522">
        <v>2023</v>
      </c>
      <c r="EO5" s="835">
        <v>2024</v>
      </c>
      <c r="EP5" s="969"/>
      <c r="EQ5" s="835">
        <v>2024</v>
      </c>
      <c r="ER5" s="969"/>
      <c r="ES5" s="833">
        <v>2023</v>
      </c>
      <c r="ET5" s="833">
        <v>2024</v>
      </c>
      <c r="EU5" s="971"/>
      <c r="EV5" s="833">
        <v>2024</v>
      </c>
      <c r="EW5" s="971"/>
      <c r="EX5" s="522">
        <v>2023</v>
      </c>
      <c r="EY5" s="835">
        <v>2024</v>
      </c>
      <c r="EZ5" s="969"/>
      <c r="FA5" s="835">
        <v>2024</v>
      </c>
      <c r="FB5" s="969"/>
      <c r="FC5" s="525">
        <v>2023</v>
      </c>
      <c r="FD5" s="525">
        <v>2024</v>
      </c>
      <c r="FE5" s="525">
        <v>2023</v>
      </c>
      <c r="FF5" s="525">
        <v>2024</v>
      </c>
      <c r="FG5" s="526" t="s">
        <v>5</v>
      </c>
      <c r="FH5" s="522">
        <v>2023</v>
      </c>
      <c r="FI5" s="835">
        <v>2024</v>
      </c>
      <c r="FJ5" s="969"/>
      <c r="FK5" s="835">
        <v>2024</v>
      </c>
      <c r="FL5" s="969"/>
      <c r="FM5" s="833">
        <v>2023</v>
      </c>
      <c r="FN5" s="833">
        <v>2024</v>
      </c>
      <c r="FO5" s="971"/>
      <c r="FP5" s="833">
        <v>2024</v>
      </c>
      <c r="FQ5" s="971"/>
      <c r="FR5" s="522">
        <v>2023</v>
      </c>
      <c r="FS5" s="835">
        <v>2024</v>
      </c>
      <c r="FT5" s="969"/>
      <c r="FU5" s="835">
        <v>2024</v>
      </c>
      <c r="FV5" s="969"/>
      <c r="FW5" s="833">
        <v>2023</v>
      </c>
      <c r="FX5" s="833">
        <v>2024</v>
      </c>
      <c r="FY5" s="971"/>
      <c r="FZ5" s="833">
        <v>2024</v>
      </c>
      <c r="GA5" s="971"/>
      <c r="GB5" s="523">
        <v>2024</v>
      </c>
      <c r="GC5" s="523">
        <v>2023</v>
      </c>
      <c r="GD5" s="523">
        <v>2024</v>
      </c>
      <c r="GE5" s="524" t="s">
        <v>5</v>
      </c>
      <c r="GF5" s="522">
        <v>2023</v>
      </c>
      <c r="GG5" s="835">
        <v>2024</v>
      </c>
      <c r="GH5" s="969"/>
      <c r="GI5" s="835">
        <v>2024</v>
      </c>
      <c r="GJ5" s="969"/>
      <c r="GK5" s="833">
        <v>2023</v>
      </c>
      <c r="GL5" s="833">
        <v>2024</v>
      </c>
      <c r="GM5" s="971"/>
      <c r="GN5" s="833">
        <v>2024</v>
      </c>
      <c r="GO5" s="971"/>
      <c r="GP5" s="522">
        <v>2023</v>
      </c>
      <c r="GQ5" s="835">
        <v>2024</v>
      </c>
      <c r="GR5" s="969"/>
      <c r="GS5" s="835">
        <v>2024</v>
      </c>
      <c r="GT5" s="969"/>
      <c r="GU5" s="833">
        <v>2023</v>
      </c>
      <c r="GV5" s="833">
        <v>2024</v>
      </c>
      <c r="GW5" s="971"/>
      <c r="GX5" s="833">
        <v>2024</v>
      </c>
      <c r="GY5" s="971"/>
      <c r="GZ5" s="525">
        <v>2024</v>
      </c>
      <c r="HA5" s="525">
        <v>2023</v>
      </c>
      <c r="HB5" s="525">
        <v>2024</v>
      </c>
      <c r="HC5" s="526" t="s">
        <v>5</v>
      </c>
      <c r="HD5" s="522">
        <v>2023</v>
      </c>
      <c r="HE5" s="835">
        <v>2024</v>
      </c>
      <c r="HF5" s="969"/>
      <c r="HG5" s="835">
        <v>2024</v>
      </c>
      <c r="HH5" s="969"/>
      <c r="HI5" s="833">
        <v>2023</v>
      </c>
      <c r="HJ5" s="833">
        <v>2024</v>
      </c>
      <c r="HK5" s="971"/>
      <c r="HL5" s="833">
        <v>2024</v>
      </c>
      <c r="HM5" s="971"/>
      <c r="HN5" s="522">
        <v>2023</v>
      </c>
      <c r="HO5" s="835">
        <v>2024</v>
      </c>
      <c r="HP5" s="969"/>
      <c r="HQ5" s="835">
        <v>2024</v>
      </c>
      <c r="HR5" s="969"/>
      <c r="HS5" s="833">
        <v>2023</v>
      </c>
      <c r="HT5" s="833">
        <v>2024</v>
      </c>
      <c r="HU5" s="971"/>
      <c r="HV5" s="833">
        <v>2024</v>
      </c>
      <c r="HW5" s="971"/>
      <c r="HX5" s="522">
        <v>2023</v>
      </c>
      <c r="HY5" s="835">
        <v>2024</v>
      </c>
      <c r="HZ5" s="969"/>
      <c r="IA5" s="835">
        <v>2024</v>
      </c>
      <c r="IB5" s="969"/>
      <c r="IC5" s="523">
        <v>2024</v>
      </c>
      <c r="ID5" s="523">
        <v>2023</v>
      </c>
      <c r="IE5" s="523">
        <v>2024</v>
      </c>
      <c r="IF5" s="524" t="s">
        <v>5</v>
      </c>
      <c r="IG5" s="522">
        <v>2023</v>
      </c>
      <c r="IH5" s="835">
        <v>2024</v>
      </c>
      <c r="II5" s="969"/>
      <c r="IJ5" s="835">
        <v>2024</v>
      </c>
      <c r="IK5" s="969"/>
      <c r="IL5" s="833">
        <v>2023</v>
      </c>
      <c r="IM5" s="833">
        <v>2024</v>
      </c>
      <c r="IN5" s="971"/>
      <c r="IO5" s="833">
        <v>2024</v>
      </c>
      <c r="IP5" s="971"/>
      <c r="IQ5" s="522">
        <v>2023</v>
      </c>
      <c r="IR5" s="835">
        <v>2024</v>
      </c>
      <c r="IS5" s="969"/>
      <c r="IT5" s="835">
        <v>2024</v>
      </c>
      <c r="IU5" s="969"/>
      <c r="IV5" s="833">
        <v>2023</v>
      </c>
      <c r="IW5" s="833">
        <v>2024</v>
      </c>
      <c r="IX5" s="971"/>
      <c r="IY5" s="833">
        <v>2024</v>
      </c>
      <c r="IZ5" s="971"/>
      <c r="JA5" s="525">
        <v>2024</v>
      </c>
      <c r="JB5" s="525">
        <v>2023</v>
      </c>
      <c r="JC5" s="525">
        <v>2024</v>
      </c>
      <c r="JD5" s="526" t="s">
        <v>5</v>
      </c>
      <c r="JE5" s="522">
        <v>2023</v>
      </c>
      <c r="JF5" s="835">
        <v>2024</v>
      </c>
      <c r="JG5" s="969"/>
      <c r="JH5" s="835">
        <v>2024</v>
      </c>
      <c r="JI5" s="969"/>
      <c r="JJ5" s="833">
        <v>2023</v>
      </c>
      <c r="JK5" s="833">
        <v>2024</v>
      </c>
      <c r="JL5" s="971"/>
      <c r="JM5" s="833">
        <v>2024</v>
      </c>
      <c r="JN5" s="971"/>
      <c r="JO5" s="522">
        <v>2023</v>
      </c>
      <c r="JP5" s="835">
        <v>2024</v>
      </c>
      <c r="JQ5" s="969"/>
      <c r="JR5" s="835">
        <v>2024</v>
      </c>
      <c r="JS5" s="969"/>
      <c r="JT5" s="833">
        <v>2023</v>
      </c>
      <c r="JU5" s="833">
        <v>2024</v>
      </c>
      <c r="JV5" s="971"/>
      <c r="JW5" s="833">
        <v>2024</v>
      </c>
      <c r="JX5" s="971"/>
      <c r="JY5" s="523">
        <v>2024</v>
      </c>
      <c r="JZ5" s="523">
        <v>2023</v>
      </c>
      <c r="KA5" s="523">
        <v>2024</v>
      </c>
      <c r="KB5" s="524" t="s">
        <v>5</v>
      </c>
      <c r="KC5" s="522">
        <v>2023</v>
      </c>
      <c r="KD5" s="835">
        <v>2024</v>
      </c>
      <c r="KE5" s="969"/>
      <c r="KF5" s="835">
        <v>2024</v>
      </c>
      <c r="KG5" s="969"/>
      <c r="KH5" s="833">
        <v>2023</v>
      </c>
      <c r="KI5" s="833">
        <v>2024</v>
      </c>
      <c r="KJ5" s="971"/>
      <c r="KK5" s="833">
        <v>2024</v>
      </c>
      <c r="KL5" s="971"/>
      <c r="KM5" s="522">
        <v>2023</v>
      </c>
      <c r="KN5" s="835">
        <v>2024</v>
      </c>
      <c r="KO5" s="969"/>
      <c r="KP5" s="835">
        <v>2024</v>
      </c>
      <c r="KQ5" s="969"/>
      <c r="KR5" s="833">
        <v>2023</v>
      </c>
      <c r="KS5" s="833">
        <v>2024</v>
      </c>
      <c r="KT5" s="971"/>
      <c r="KU5" s="833">
        <v>2024</v>
      </c>
      <c r="KV5" s="971"/>
      <c r="KW5" s="835">
        <v>2023</v>
      </c>
      <c r="KX5" s="835">
        <v>2024</v>
      </c>
      <c r="KY5" s="969"/>
      <c r="KZ5" s="835">
        <v>2024</v>
      </c>
      <c r="LA5" s="977"/>
      <c r="LB5" s="525">
        <v>2024</v>
      </c>
      <c r="LC5" s="525">
        <v>2023</v>
      </c>
      <c r="LD5" s="525">
        <v>2024</v>
      </c>
      <c r="LE5" s="527" t="s">
        <v>5</v>
      </c>
      <c r="LF5" s="973"/>
      <c r="LG5" s="973"/>
      <c r="LH5" s="973"/>
      <c r="LI5" s="973"/>
      <c r="LJ5" s="973"/>
      <c r="LK5" s="973"/>
      <c r="LL5" s="973"/>
      <c r="LM5" s="975"/>
    </row>
    <row r="6" spans="1:328" outlineLevel="1">
      <c r="A6" s="571"/>
      <c r="B6" s="553" t="s">
        <v>341</v>
      </c>
      <c r="C6" s="679">
        <v>63535.13</v>
      </c>
      <c r="D6" s="542">
        <f>C6*E6</f>
        <v>71794.696899999995</v>
      </c>
      <c r="E6" s="541">
        <f>'Base%Sem'!DC3</f>
        <v>1.1299999999999999</v>
      </c>
      <c r="F6" s="540"/>
      <c r="G6" s="539">
        <f>F6/C6</f>
        <v>0</v>
      </c>
      <c r="H6" s="679">
        <v>64892.52</v>
      </c>
      <c r="I6" s="542">
        <f t="shared" ref="I6:I30" si="0">H6*J6</f>
        <v>73328.547599999991</v>
      </c>
      <c r="J6" s="541">
        <f>'Base%Sem'!DD3</f>
        <v>1.1299999999999999</v>
      </c>
      <c r="K6" s="540"/>
      <c r="L6" s="539">
        <f t="shared" ref="L6:L30" si="1">K6/H6</f>
        <v>0</v>
      </c>
      <c r="M6" s="628">
        <v>53766.66</v>
      </c>
      <c r="N6" s="542">
        <f t="shared" ref="N6:N30" si="2">M6*O6</f>
        <v>60756.325799999999</v>
      </c>
      <c r="O6" s="541">
        <f>'Base%Sem'!DE3</f>
        <v>1.1299999999999999</v>
      </c>
      <c r="P6" s="540"/>
      <c r="Q6" s="539">
        <f t="shared" ref="Q6:Q30" si="3">P6/M6</f>
        <v>0</v>
      </c>
      <c r="R6" s="628">
        <v>51418.94</v>
      </c>
      <c r="S6" s="542">
        <f>R6*T6</f>
        <v>58103.402199999997</v>
      </c>
      <c r="T6" s="541">
        <f>'Base%Sem'!DF3</f>
        <v>1.1299999999999999</v>
      </c>
      <c r="U6" s="540"/>
      <c r="V6" s="539">
        <f t="shared" ref="V6:V30" si="4">U6/R6</f>
        <v>0</v>
      </c>
      <c r="W6" s="543">
        <v>63055.47</v>
      </c>
      <c r="X6" s="542">
        <f t="shared" ref="X6:X30" si="5">W6*Y6</f>
        <v>71252.681100000002</v>
      </c>
      <c r="Y6" s="541">
        <f>'Base%Sem'!DG3</f>
        <v>1.1299999999999999</v>
      </c>
      <c r="Z6" s="540"/>
      <c r="AA6" s="539">
        <f t="shared" ref="AA6:AA30" si="6">Z6/W6</f>
        <v>0</v>
      </c>
      <c r="AB6" s="542">
        <f>D6+I6+N6+S6+X6</f>
        <v>335235.65359999996</v>
      </c>
      <c r="AC6" s="542">
        <f>C6+H6+M6+R6+W6</f>
        <v>296668.71999999997</v>
      </c>
      <c r="AD6" s="552">
        <f>+F6+K6+P6+U6+Z6</f>
        <v>0</v>
      </c>
      <c r="AE6" s="551">
        <f>IFERROR(AD6/AC6,0)</f>
        <v>0</v>
      </c>
      <c r="AF6" s="679">
        <v>60059.57</v>
      </c>
      <c r="AG6" s="542">
        <f t="shared" ref="AG6:AG30" si="7">AF6*AH6</f>
        <v>64864.335600000006</v>
      </c>
      <c r="AH6" s="541">
        <f>'Base%Sem'!DI3</f>
        <v>1.08</v>
      </c>
      <c r="AI6" s="540"/>
      <c r="AJ6" s="539">
        <f>AI6/AF6</f>
        <v>0</v>
      </c>
      <c r="AK6" s="679">
        <v>79310.399999999994</v>
      </c>
      <c r="AL6" s="542">
        <f t="shared" ref="AL6:AL30" si="8">AK6*AM6</f>
        <v>85655.232000000004</v>
      </c>
      <c r="AM6" s="541">
        <f>'Base%Sem'!DJ3</f>
        <v>1.08</v>
      </c>
      <c r="AN6" s="540"/>
      <c r="AO6" s="539">
        <f t="shared" ref="AO6:AO30" si="9">AN6/AK6</f>
        <v>0</v>
      </c>
      <c r="AP6" s="679">
        <v>57483.66</v>
      </c>
      <c r="AQ6" s="542">
        <f t="shared" ref="AQ6:AQ30" si="10">AP6*AR6</f>
        <v>62082.352800000008</v>
      </c>
      <c r="AR6" s="541">
        <f>'Base%Sem'!DK3</f>
        <v>1.08</v>
      </c>
      <c r="AS6" s="540"/>
      <c r="AT6" s="539">
        <f t="shared" ref="AT6:AT30" si="11">AS6/AP6</f>
        <v>0</v>
      </c>
      <c r="AU6" s="679">
        <v>62237.71</v>
      </c>
      <c r="AV6" s="542">
        <f t="shared" ref="AV6:AV30" si="12">AU6*AW6</f>
        <v>67216.726800000004</v>
      </c>
      <c r="AW6" s="541">
        <f>'Base%Sem'!DL3</f>
        <v>1.08</v>
      </c>
      <c r="AX6" s="540"/>
      <c r="AY6" s="539">
        <f t="shared" ref="AY6:AY30" si="13">AX6/AU6</f>
        <v>0</v>
      </c>
      <c r="AZ6" s="542">
        <f t="shared" ref="AZ6:AZ31" si="14">AG6+AL6+AQ6+AV6</f>
        <v>279818.64720000001</v>
      </c>
      <c r="BA6" s="550">
        <f t="shared" ref="BA6:BA31" si="15">AF6+AK6+AP6+AU6</f>
        <v>259091.34</v>
      </c>
      <c r="BB6" s="616">
        <f>AI6+AN6++AS6+AX6</f>
        <v>0</v>
      </c>
      <c r="BC6" s="549">
        <f>IFERROR(BB6/BA6,0)</f>
        <v>0</v>
      </c>
      <c r="BD6" s="679">
        <v>56836.25</v>
      </c>
      <c r="BE6" s="542">
        <f t="shared" ref="BE6:BE30" si="16">BD6*BF6</f>
        <v>60530.606249999997</v>
      </c>
      <c r="BF6" s="541">
        <f>'Base%Sem'!DM3</f>
        <v>1.0649999999999999</v>
      </c>
      <c r="BG6" s="540"/>
      <c r="BH6" s="539">
        <f t="shared" ref="BH6:BH30" si="17">BG6/BD6</f>
        <v>0</v>
      </c>
      <c r="BI6" s="679">
        <v>54306.99</v>
      </c>
      <c r="BJ6" s="542">
        <f t="shared" ref="BJ6:BJ30" si="18">BI6*BK6</f>
        <v>57836.944349999998</v>
      </c>
      <c r="BK6" s="541">
        <f>'Base%Sem'!DN3</f>
        <v>1.0649999999999999</v>
      </c>
      <c r="BL6" s="540"/>
      <c r="BM6" s="539">
        <f t="shared" ref="BM6:BM30" si="19">BL6/BI6</f>
        <v>0</v>
      </c>
      <c r="BN6" s="679">
        <v>59726.98</v>
      </c>
      <c r="BO6" s="542">
        <f t="shared" ref="BO6:BO30" si="20">BN6*BP6</f>
        <v>63609.233699999997</v>
      </c>
      <c r="BP6" s="541">
        <f>'Base%Sem'!DO3</f>
        <v>1.0649999999999999</v>
      </c>
      <c r="BQ6" s="540"/>
      <c r="BR6" s="539">
        <f t="shared" ref="BR6:BR30" si="21">BQ6/BN6</f>
        <v>0</v>
      </c>
      <c r="BS6" s="679">
        <v>62471.48</v>
      </c>
      <c r="BT6" s="542">
        <f t="shared" ref="BT6:BT23" si="22">BS6*BU6</f>
        <v>66532.126199999999</v>
      </c>
      <c r="BU6" s="541">
        <f>'Base%Sem'!DP3</f>
        <v>1.0649999999999999</v>
      </c>
      <c r="BV6" s="605"/>
      <c r="BW6" s="539">
        <f t="shared" ref="BW6:BW30" si="23">BV6/BS6</f>
        <v>0</v>
      </c>
      <c r="BX6" s="679">
        <v>59269.599999999999</v>
      </c>
      <c r="BY6" s="542">
        <f t="shared" ref="BY6:BY30" si="24">BX6*BZ6</f>
        <v>63122.123999999996</v>
      </c>
      <c r="BZ6" s="541">
        <f>'Base%Sem'!DQ3</f>
        <v>1.0649999999999999</v>
      </c>
      <c r="CA6" s="540"/>
      <c r="CB6" s="539">
        <f t="shared" ref="CB6:CB30" si="25">CA6/BX6</f>
        <v>0</v>
      </c>
      <c r="CC6" s="587">
        <f>BE6+BJ6+BO6+BT6+BY6</f>
        <v>311631.03450000001</v>
      </c>
      <c r="CD6" s="538">
        <f>BD6+BI6+BN6+BS6+BX6</f>
        <v>292611.3</v>
      </c>
      <c r="CE6" s="544">
        <f t="shared" ref="CE6:CE31" si="26">CA6+BV6+BQ6+BL6+BG6</f>
        <v>0</v>
      </c>
      <c r="CF6" s="545">
        <f>IFERROR(CE6/CD6,0)</f>
        <v>0</v>
      </c>
      <c r="CG6" s="679">
        <v>64601.82</v>
      </c>
      <c r="CH6" s="542">
        <f t="shared" ref="CH6:CH24" si="27">CG6*CI6</f>
        <v>68800.938299999994</v>
      </c>
      <c r="CI6" s="541">
        <f>'Base%Sem'!DR3</f>
        <v>1.0649999999999999</v>
      </c>
      <c r="CJ6" s="540"/>
      <c r="CK6" s="539">
        <f t="shared" ref="CK6:CK30" si="28">CJ6/CG6</f>
        <v>0</v>
      </c>
      <c r="CL6" s="679">
        <v>77872.479999999996</v>
      </c>
      <c r="CM6" s="542">
        <f t="shared" ref="CM6:CM24" si="29">CL6*CN6</f>
        <v>82934.191199999987</v>
      </c>
      <c r="CN6" s="541">
        <f>'Base%Sem'!DS3</f>
        <v>1.0649999999999999</v>
      </c>
      <c r="CO6" s="540"/>
      <c r="CP6" s="539">
        <f t="shared" ref="CP6:CP30" si="30">CO6/CL6</f>
        <v>0</v>
      </c>
      <c r="CQ6" s="679">
        <v>103224.63</v>
      </c>
      <c r="CR6" s="542">
        <f t="shared" ref="CR6:CR30" si="31">CQ6*CS6</f>
        <v>109934.23095</v>
      </c>
      <c r="CS6" s="541">
        <f>'Base%Sem'!DT3</f>
        <v>1.0649999999999999</v>
      </c>
      <c r="CT6" s="540"/>
      <c r="CU6" s="539">
        <f t="shared" ref="CU6:CU30" si="32">CT6/CQ6</f>
        <v>0</v>
      </c>
      <c r="CV6" s="679">
        <v>101424.25</v>
      </c>
      <c r="CW6" s="542">
        <f t="shared" ref="CW6:CW30" si="33">CV6*CX6</f>
        <v>108016.82625</v>
      </c>
      <c r="CX6" s="541">
        <f>'Base%Sem'!DU3</f>
        <v>1.0649999999999999</v>
      </c>
      <c r="CY6" s="540"/>
      <c r="CZ6" s="539">
        <f t="shared" ref="CZ6:CZ30" si="34">CY6/CV6</f>
        <v>0</v>
      </c>
      <c r="DA6" s="587">
        <f t="shared" ref="DA6:DB30" si="35">CV6+CQ6+CL6+CG6</f>
        <v>347123.18</v>
      </c>
      <c r="DB6" s="587">
        <f>CW6+CR6+CM6+CH6</f>
        <v>369686.18669999996</v>
      </c>
      <c r="DC6" s="548">
        <f>CG6+CL6+CQ6+CV6</f>
        <v>347123.18</v>
      </c>
      <c r="DD6" s="547">
        <f>CJ6+CO6++CT6+CY6</f>
        <v>0</v>
      </c>
      <c r="DE6" s="546">
        <f>IFERROR(DD6/DC6,0)</f>
        <v>0</v>
      </c>
      <c r="DF6" s="679">
        <v>100340.92</v>
      </c>
      <c r="DG6" s="542">
        <f t="shared" ref="DG6:DG30" si="36">DF6*DH6</f>
        <v>106863.07979999999</v>
      </c>
      <c r="DH6" s="541">
        <f>'Base%Sem'!DV3</f>
        <v>1.0649999999999999</v>
      </c>
      <c r="DI6" s="540"/>
      <c r="DJ6" s="539">
        <f t="shared" ref="DJ6:DJ30" si="37">DI6/DF6</f>
        <v>0</v>
      </c>
      <c r="DK6" s="679">
        <v>76548.25</v>
      </c>
      <c r="DL6" s="542">
        <f t="shared" ref="DL6:DL30" si="38">DK6*DM6</f>
        <v>81523.886249999996</v>
      </c>
      <c r="DM6" s="541">
        <f>'Base%Sem'!DW3</f>
        <v>1.0649999999999999</v>
      </c>
      <c r="DN6" s="540"/>
      <c r="DO6" s="539">
        <f t="shared" ref="DO6:DO30" si="39">DN6/DK6</f>
        <v>0</v>
      </c>
      <c r="DP6" s="679">
        <v>70266</v>
      </c>
      <c r="DQ6" s="542">
        <f t="shared" ref="DQ6:DQ30" si="40">DP6*DR6</f>
        <v>74833.289999999994</v>
      </c>
      <c r="DR6" s="541">
        <f>'Base%Sem'!DX3</f>
        <v>1.0649999999999999</v>
      </c>
      <c r="DS6" s="540"/>
      <c r="DT6" s="539">
        <f t="shared" ref="DT6:DT30" si="41">DS6/DP6</f>
        <v>0</v>
      </c>
      <c r="DU6" s="679">
        <v>68021.31</v>
      </c>
      <c r="DV6" s="542">
        <f t="shared" ref="DV6:DV30" si="42">DU6*DW6</f>
        <v>72442.69515</v>
      </c>
      <c r="DW6" s="541">
        <f>'Base%Sem'!DY3</f>
        <v>1.0649999999999999</v>
      </c>
      <c r="DX6" s="540"/>
      <c r="DY6" s="539">
        <f t="shared" ref="DY6:DY30" si="43">DX6/DU6</f>
        <v>0</v>
      </c>
      <c r="DZ6" s="587">
        <f t="shared" ref="DZ6:DZ31" si="44">DV6+DQ6+DL6+DG6</f>
        <v>335662.95120000001</v>
      </c>
      <c r="EA6" s="548">
        <f t="shared" ref="EA6:EA31" si="45">DF6+DK6++DP6+DU6</f>
        <v>315176.48</v>
      </c>
      <c r="EB6" s="547">
        <f>DI6+DN6+DS6+DX6</f>
        <v>0</v>
      </c>
      <c r="EC6" s="546">
        <f>IFERROR(EB6/EA6,0)</f>
        <v>0</v>
      </c>
      <c r="ED6" s="679">
        <v>74175.240000000005</v>
      </c>
      <c r="EE6" s="542">
        <f t="shared" ref="EE6:EE30" si="46">ED6*EF6</f>
        <v>78996.630600000004</v>
      </c>
      <c r="EF6" s="541">
        <f>'Base%Sem'!DZ3</f>
        <v>1.0649999999999999</v>
      </c>
      <c r="EG6" s="540"/>
      <c r="EH6" s="539">
        <f t="shared" ref="EH6:EH30" si="47">EG6/ED6</f>
        <v>0</v>
      </c>
      <c r="EI6" s="679">
        <v>92546.13</v>
      </c>
      <c r="EJ6" s="542">
        <f t="shared" ref="EJ6:EJ30" si="48">EI6*EK6</f>
        <v>98561.628450000004</v>
      </c>
      <c r="EK6" s="541">
        <f>'Base%Sem'!EA3</f>
        <v>1.0649999999999999</v>
      </c>
      <c r="EL6" s="540"/>
      <c r="EM6" s="539">
        <f t="shared" ref="EM6:EM30" si="49">EL6/EI6</f>
        <v>0</v>
      </c>
      <c r="EN6" s="679">
        <v>85065.05</v>
      </c>
      <c r="EO6" s="542">
        <f t="shared" ref="EO6:EO30" si="50">EN6*EP6</f>
        <v>90594.278250000003</v>
      </c>
      <c r="EP6" s="541">
        <f>'Base%Sem'!EB3</f>
        <v>1.0649999999999999</v>
      </c>
      <c r="EQ6" s="540"/>
      <c r="ER6" s="539">
        <f t="shared" ref="ER6:ER30" si="51">EQ6/EN6</f>
        <v>0</v>
      </c>
      <c r="ES6" s="679">
        <v>84654.17</v>
      </c>
      <c r="ET6" s="542">
        <f t="shared" ref="ET6:ET30" si="52">ES6*EU6</f>
        <v>90156.691049999994</v>
      </c>
      <c r="EU6" s="541">
        <f>'Base%Sem'!EC3</f>
        <v>1.0649999999999999</v>
      </c>
      <c r="EV6" s="540"/>
      <c r="EW6" s="539">
        <f t="shared" ref="EW6:EW30" si="53">EV6/ES6</f>
        <v>0</v>
      </c>
      <c r="EX6" s="679">
        <v>87894.33</v>
      </c>
      <c r="EY6" s="542">
        <f t="shared" ref="EY6:EY30" si="54">EX6*EZ6</f>
        <v>93607.461450000003</v>
      </c>
      <c r="EZ6" s="541">
        <f>'Base%Sem'!ED3</f>
        <v>1.0649999999999999</v>
      </c>
      <c r="FA6" s="540"/>
      <c r="FB6" s="539">
        <f t="shared" ref="FB6:FB30" si="55">FA6/EX6</f>
        <v>0</v>
      </c>
      <c r="FC6" s="587">
        <f>EX6+ES6+EN6+EI6+ED6</f>
        <v>424334.92</v>
      </c>
      <c r="FD6" s="587">
        <f t="shared" ref="FC6:FD30" si="56">EY6+ET6+EO6+EJ6+EE6</f>
        <v>451916.68980000005</v>
      </c>
      <c r="FE6" s="538">
        <f>ED6+EI6+EN6+ES6+EX6</f>
        <v>424334.92</v>
      </c>
      <c r="FF6" s="537">
        <f>EG6+EL6+EQ6+EV6+FA6</f>
        <v>0</v>
      </c>
      <c r="FG6" s="546">
        <f>IFERROR(FF6/FE6,0)</f>
        <v>0</v>
      </c>
      <c r="FH6" s="679">
        <v>88154.08</v>
      </c>
      <c r="FI6" s="542">
        <f t="shared" ref="FI6:FI29" si="57">FH6*FJ6</f>
        <v>92561.784</v>
      </c>
      <c r="FJ6" s="541">
        <f>'Base%Sem'!EE3</f>
        <v>1.05</v>
      </c>
      <c r="FK6" s="540"/>
      <c r="FL6" s="539">
        <f t="shared" ref="FL6:FL30" si="58">FK6/FH6</f>
        <v>0</v>
      </c>
      <c r="FM6" s="679">
        <v>72015.570000000007</v>
      </c>
      <c r="FN6" s="542">
        <f t="shared" ref="FN6:FN31" si="59">FM6*FO6</f>
        <v>75616.348500000007</v>
      </c>
      <c r="FO6" s="541">
        <f>'Base%Sem'!EF3</f>
        <v>1.05</v>
      </c>
      <c r="FP6" s="540"/>
      <c r="FQ6" s="539">
        <f t="shared" ref="FQ6:FQ30" si="60">FP6/FM6</f>
        <v>0</v>
      </c>
      <c r="FR6" s="679">
        <v>66611.88</v>
      </c>
      <c r="FS6" s="542">
        <f t="shared" ref="FS6:FS31" si="61">FR6*FT6</f>
        <v>69942.474000000002</v>
      </c>
      <c r="FT6" s="541">
        <f>'Base%Sem'!EG3</f>
        <v>1.05</v>
      </c>
      <c r="FU6" s="540"/>
      <c r="FV6" s="539">
        <f t="shared" ref="FV6:FV30" si="62">FU6/FR6</f>
        <v>0</v>
      </c>
      <c r="FW6" s="679">
        <v>54333.91</v>
      </c>
      <c r="FX6" s="542">
        <f t="shared" ref="FX6:FX31" si="63">FW6*FY6</f>
        <v>57050.605500000005</v>
      </c>
      <c r="FY6" s="541">
        <f>'Base%Sem'!EH3</f>
        <v>1.05</v>
      </c>
      <c r="FZ6" s="540"/>
      <c r="GA6" s="539">
        <f t="shared" ref="GA6:GA30" si="64">FZ6/FW6</f>
        <v>0</v>
      </c>
      <c r="GB6" s="587">
        <f t="shared" ref="GB6:GB31" si="65">FX6+FS6+FN6+FI6</f>
        <v>295171.212</v>
      </c>
      <c r="GC6" s="538">
        <f t="shared" ref="GC6:GC31" si="66">FH6+FM6+FR6+FW6</f>
        <v>281115.44000000006</v>
      </c>
      <c r="GD6" s="544">
        <f>FK6+FP6+FU6+FZ6</f>
        <v>0</v>
      </c>
      <c r="GE6" s="545">
        <f>IFERROR(GD6/GC6,0)</f>
        <v>0</v>
      </c>
      <c r="GF6" s="679">
        <v>68858.05</v>
      </c>
      <c r="GG6" s="542">
        <f t="shared" ref="GG6:GG31" si="67">GF6*GH6</f>
        <v>72300.952499999999</v>
      </c>
      <c r="GH6" s="541">
        <f>'Base%Sem'!EI3</f>
        <v>1.05</v>
      </c>
      <c r="GI6" s="540"/>
      <c r="GJ6" s="539">
        <f t="shared" ref="GJ6:GJ30" si="68">GI6/GF6</f>
        <v>0</v>
      </c>
      <c r="GK6" s="679">
        <v>60861.06</v>
      </c>
      <c r="GL6" s="542">
        <f t="shared" ref="GL6:GL31" si="69">GK6*GM6</f>
        <v>63904.112999999998</v>
      </c>
      <c r="GM6" s="541">
        <f>'Base%Sem'!EJ3</f>
        <v>1.05</v>
      </c>
      <c r="GN6" s="540"/>
      <c r="GO6" s="539">
        <f t="shared" ref="GO6:GO30" si="70">GN6/GK6</f>
        <v>0</v>
      </c>
      <c r="GP6" s="679">
        <v>66806.47</v>
      </c>
      <c r="GQ6" s="542">
        <f t="shared" ref="GQ6:GQ31" si="71">GP6*GR6</f>
        <v>70146.7935</v>
      </c>
      <c r="GR6" s="541">
        <f>'Base%Sem'!EK3</f>
        <v>1.05</v>
      </c>
      <c r="GS6" s="540"/>
      <c r="GT6" s="539">
        <f t="shared" ref="GT6:GT30" si="72">GS6/GP6</f>
        <v>0</v>
      </c>
      <c r="GU6" s="679">
        <v>60789.56</v>
      </c>
      <c r="GV6" s="542">
        <f t="shared" ref="GV6:GV31" si="73">GU6*GW6</f>
        <v>63829.038</v>
      </c>
      <c r="GW6" s="541">
        <f>'Base%Sem'!EL3</f>
        <v>1.05</v>
      </c>
      <c r="GX6" s="540"/>
      <c r="GY6" s="539">
        <f t="shared" ref="GY6:GY30" si="74">GX6/GU6</f>
        <v>0</v>
      </c>
      <c r="GZ6" s="587">
        <f t="shared" ref="GZ6:GZ31" si="75">GV6+GQ6+GL6+GG6</f>
        <v>270180.897</v>
      </c>
      <c r="HA6" s="538">
        <f t="shared" ref="HA6:HA31" si="76">GF6+GK6+GP6+GU6</f>
        <v>257315.14</v>
      </c>
      <c r="HB6" s="537">
        <f t="shared" ref="HB6:HB31" si="77">GI6+GN6+GS6+GX6</f>
        <v>0</v>
      </c>
      <c r="HC6" s="546">
        <f>IFERROR(HB6/HA6,0)</f>
        <v>0</v>
      </c>
      <c r="HD6" s="679">
        <v>63558.2</v>
      </c>
      <c r="HE6" s="542">
        <f t="shared" ref="HE6:HE30" si="78">HD6*HF6</f>
        <v>66736.11</v>
      </c>
      <c r="HF6" s="541">
        <f>'Base%Sem'!EM3</f>
        <v>1.05</v>
      </c>
      <c r="HG6" s="540"/>
      <c r="HH6" s="539">
        <f t="shared" ref="HH6:HH30" si="79">HG6/HD6</f>
        <v>0</v>
      </c>
      <c r="HI6" s="679">
        <v>62093.87</v>
      </c>
      <c r="HJ6" s="542">
        <f t="shared" ref="HJ6:HJ30" si="80">HI6*HK6</f>
        <v>65198.563500000004</v>
      </c>
      <c r="HK6" s="541">
        <f>'Base%Sem'!EN3</f>
        <v>1.05</v>
      </c>
      <c r="HL6" s="540"/>
      <c r="HM6" s="539">
        <f t="shared" ref="HM6:HM30" si="81">HL6/HI6</f>
        <v>0</v>
      </c>
      <c r="HN6" s="679">
        <v>71215.570000000007</v>
      </c>
      <c r="HO6" s="542">
        <f t="shared" ref="HO6:HO30" si="82">HN6*HP6</f>
        <v>74776.348500000007</v>
      </c>
      <c r="HP6" s="541">
        <f>'Base%Sem'!EO3</f>
        <v>1.05</v>
      </c>
      <c r="HQ6" s="540"/>
      <c r="HR6" s="539">
        <f t="shared" ref="HR6:HR30" si="83">HQ6/HN6</f>
        <v>0</v>
      </c>
      <c r="HS6" s="679">
        <v>52820.83</v>
      </c>
      <c r="HT6" s="542">
        <f t="shared" ref="HT6:HT30" si="84">HS6*HU6</f>
        <v>55461.871500000001</v>
      </c>
      <c r="HU6" s="541">
        <f>'Base%Sem'!EP3</f>
        <v>1.05</v>
      </c>
      <c r="HV6" s="540"/>
      <c r="HW6" s="539">
        <f t="shared" ref="HW6:HW30" si="85">HV6/HS6</f>
        <v>0</v>
      </c>
      <c r="HX6" s="679">
        <v>59751.58</v>
      </c>
      <c r="HY6" s="542">
        <f t="shared" ref="HY6:HY32" si="86">HX6*HZ6</f>
        <v>62739.159000000007</v>
      </c>
      <c r="HZ6" s="541">
        <f>'Base%Sem'!EQ3</f>
        <v>1.05</v>
      </c>
      <c r="IA6" s="540"/>
      <c r="IB6" s="539">
        <f t="shared" ref="IB6:IB30" si="87">IA6/HX6</f>
        <v>0</v>
      </c>
      <c r="IC6" s="587">
        <f t="shared" ref="IC6:IC31" si="88">HY6+HT6+HO6+HJ6+HE6</f>
        <v>324912.05249999999</v>
      </c>
      <c r="ID6" s="538">
        <f>HD6+HI6+HN6+HS6+HX6</f>
        <v>309440.05000000005</v>
      </c>
      <c r="IE6" s="544">
        <f t="shared" ref="IE6:IE31" si="89">IA6+HV6+HQ6+HL6+HG6</f>
        <v>0</v>
      </c>
      <c r="IF6" s="545">
        <f>IFERROR(IE6/ID6,0)</f>
        <v>0</v>
      </c>
      <c r="IG6" s="679">
        <v>60435.56</v>
      </c>
      <c r="IH6" s="542">
        <f t="shared" ref="IH6:IH30" si="90">IG6*II6</f>
        <v>63457.338000000003</v>
      </c>
      <c r="II6" s="541">
        <f>'Base%Sem'!ER3</f>
        <v>1.05</v>
      </c>
      <c r="IJ6" s="540"/>
      <c r="IK6" s="539">
        <f t="shared" ref="IK6:IK30" si="91">IJ6/IG6</f>
        <v>0</v>
      </c>
      <c r="IL6" s="679">
        <v>79299.14</v>
      </c>
      <c r="IM6" s="542">
        <f t="shared" ref="IM6:IM32" si="92">IL6*IN6</f>
        <v>83264.097000000009</v>
      </c>
      <c r="IN6" s="541">
        <f>'Base%Sem'!ES3</f>
        <v>1.05</v>
      </c>
      <c r="IO6" s="540"/>
      <c r="IP6" s="539">
        <f t="shared" ref="IP6:IP30" si="93">IO6/IL6</f>
        <v>0</v>
      </c>
      <c r="IQ6" s="679">
        <v>103334.02</v>
      </c>
      <c r="IR6" s="542">
        <f t="shared" ref="IR6:IR32" si="94">IQ6*IS6</f>
        <v>108500.72100000001</v>
      </c>
      <c r="IS6" s="541">
        <f>'Base%Sem'!ET3</f>
        <v>1.05</v>
      </c>
      <c r="IT6" s="540"/>
      <c r="IU6" s="539">
        <f t="shared" ref="IU6:IU30" si="95">IT6/IQ6</f>
        <v>0</v>
      </c>
      <c r="IV6" s="679">
        <v>103708.01</v>
      </c>
      <c r="IW6" s="542">
        <f t="shared" ref="IW6:IW32" si="96">IV6*IX6</f>
        <v>108893.4105</v>
      </c>
      <c r="IX6" s="541">
        <f>'Base%Sem'!EU3</f>
        <v>1.05</v>
      </c>
      <c r="IY6" s="540"/>
      <c r="IZ6" s="539">
        <f t="shared" ref="IZ6:IZ30" si="97">IY6/IV6</f>
        <v>0</v>
      </c>
      <c r="JA6" s="587">
        <f t="shared" ref="JA6:JA31" si="98">IW6+IR6+IM6+IH6</f>
        <v>364115.56650000002</v>
      </c>
      <c r="JB6" s="538">
        <f>IV6+IQ6+IL6+IG6</f>
        <v>346776.73</v>
      </c>
      <c r="JC6" s="537">
        <f t="shared" ref="JC6:JC32" si="99">IJ6+IO6+IT6+IY6</f>
        <v>0</v>
      </c>
      <c r="JD6" s="546">
        <f>IFERROR(JC6/JB6,0)</f>
        <v>0</v>
      </c>
      <c r="JE6" s="679">
        <v>73617.63</v>
      </c>
      <c r="JF6" s="542">
        <f t="shared" ref="JF6:JF24" si="100">JE6*JG6</f>
        <v>77298.511500000008</v>
      </c>
      <c r="JG6" s="541">
        <f>'Base%Sem'!EV3</f>
        <v>1.05</v>
      </c>
      <c r="JH6" s="540"/>
      <c r="JI6" s="539">
        <f t="shared" ref="JI6:JI30" si="101">JH6/JE6</f>
        <v>0</v>
      </c>
      <c r="JJ6" s="679">
        <v>80142.81</v>
      </c>
      <c r="JK6" s="542">
        <f t="shared" ref="JK6:JK25" si="102">JJ6*JL6</f>
        <v>84149.950500000006</v>
      </c>
      <c r="JL6" s="541">
        <f>'Base%Sem'!EW3</f>
        <v>1.05</v>
      </c>
      <c r="JM6" s="540"/>
      <c r="JN6" s="539">
        <f t="shared" ref="JN6:JN30" si="103">JM6/JJ6</f>
        <v>0</v>
      </c>
      <c r="JO6" s="679">
        <v>107723.57</v>
      </c>
      <c r="JP6" s="542">
        <f t="shared" ref="JP6:JP24" si="104">JO6*JQ6</f>
        <v>113109.74850000002</v>
      </c>
      <c r="JQ6" s="541">
        <f>'Base%Sem'!EX3</f>
        <v>1.05</v>
      </c>
      <c r="JR6" s="540"/>
      <c r="JS6" s="539">
        <f t="shared" ref="JS6:JS30" si="105">JR6/JO6</f>
        <v>0</v>
      </c>
      <c r="JT6" s="542">
        <v>203867.79920000001</v>
      </c>
      <c r="JU6" s="542">
        <f>JT6*JV6</f>
        <v>214061.18916000001</v>
      </c>
      <c r="JV6" s="541">
        <f>'Base%Sem'!EY3</f>
        <v>1.05</v>
      </c>
      <c r="JW6" s="540"/>
      <c r="JX6" s="539">
        <f t="shared" ref="JX6:JX30" si="106">JW6/JT6</f>
        <v>0</v>
      </c>
      <c r="JY6" s="587">
        <f t="shared" ref="JY6:JY31" si="107">JU6+JP6+JK6+JF6</f>
        <v>488619.39966000011</v>
      </c>
      <c r="JZ6" s="538">
        <f>JT6+JO6+JJ6+JE6</f>
        <v>465351.80920000002</v>
      </c>
      <c r="KA6" s="544">
        <f t="shared" ref="KA6:KA31" si="108">JW6+JR6+JH6+JM6</f>
        <v>0</v>
      </c>
      <c r="KB6" s="545">
        <f>IFERROR(KA6/JZ6,0)</f>
        <v>0</v>
      </c>
      <c r="KC6" s="543">
        <v>175513.48</v>
      </c>
      <c r="KD6" s="542">
        <f t="shared" ref="KD6:KD24" si="109">KC6*KE6</f>
        <v>184289.15400000001</v>
      </c>
      <c r="KE6" s="541">
        <f>'Base%Sem'!EZ3</f>
        <v>1.05</v>
      </c>
      <c r="KF6" s="540"/>
      <c r="KG6" s="539">
        <f t="shared" ref="KG6:KG30" si="110">KF6/KC6</f>
        <v>0</v>
      </c>
      <c r="KH6" s="542">
        <v>226683.49</v>
      </c>
      <c r="KI6" s="542">
        <f t="shared" ref="KI6:KI24" si="111">KH6*KJ6</f>
        <v>238017.66450000001</v>
      </c>
      <c r="KJ6" s="541">
        <f>'Base%Sem'!FA3</f>
        <v>1.05</v>
      </c>
      <c r="KK6" s="540"/>
      <c r="KL6" s="539">
        <f t="shared" ref="KL6:KL30" si="112">KK6/KH6</f>
        <v>0</v>
      </c>
      <c r="KM6" s="542">
        <v>321772.03000000003</v>
      </c>
      <c r="KN6" s="542">
        <f t="shared" ref="KN6:KN24" si="113">KM6*KO6</f>
        <v>337860.63150000002</v>
      </c>
      <c r="KO6" s="541">
        <f>'Base%Sem'!FB3</f>
        <v>1.05</v>
      </c>
      <c r="KP6" s="540"/>
      <c r="KQ6" s="539">
        <f t="shared" ref="KQ6:KQ30" si="114">KP6/KM6</f>
        <v>0</v>
      </c>
      <c r="KR6" s="542">
        <v>143051.81</v>
      </c>
      <c r="KS6" s="542">
        <f t="shared" ref="KS6:KS24" si="115">KR6*KT6</f>
        <v>150204.40050000002</v>
      </c>
      <c r="KT6" s="541">
        <f>'Base%Sem'!FC3</f>
        <v>1.05</v>
      </c>
      <c r="KU6" s="540"/>
      <c r="KV6" s="539">
        <f t="shared" ref="KV6:KV30" si="116">KU6/KR6</f>
        <v>0</v>
      </c>
      <c r="KW6" s="542">
        <v>72363.37</v>
      </c>
      <c r="KX6" s="542">
        <f t="shared" ref="KX6:KX24" si="117">KW6*KY6</f>
        <v>75981.538499999995</v>
      </c>
      <c r="KY6" s="541">
        <f>'Base%Sem'!FD3</f>
        <v>1.05</v>
      </c>
      <c r="KZ6" s="540"/>
      <c r="LA6" s="539">
        <f t="shared" ref="LA6:LA30" si="118">KZ6/KW6</f>
        <v>0</v>
      </c>
      <c r="LB6" s="587">
        <f t="shared" ref="LB6:LB30" si="119">KX6+KS6+KN6+KI6+KD6</f>
        <v>986353.38900000008</v>
      </c>
      <c r="LC6" s="538">
        <f>KW6+KR6+KM6+KH6+KC6</f>
        <v>939384.17999999993</v>
      </c>
      <c r="LD6" s="537">
        <f t="shared" ref="LD6:LD30" si="120">KZ6+KU6+KP6+KK6+KF6</f>
        <v>0</v>
      </c>
      <c r="LE6" s="536">
        <f>IFERROR(LD6/LC6,0)</f>
        <v>0</v>
      </c>
      <c r="LF6" s="588">
        <f t="shared" ref="LF6:LF32" si="121">AC6+BA6+CD6+DC6+EA6+FE6+GC6+HA6+ID6+JB6+JZ6+LC6</f>
        <v>4534389.2892000005</v>
      </c>
      <c r="LG6" s="588">
        <f>AB6+AZ6+CC6+DB6+DZ6+FD6+GB6+GZ6+IC6+JA6+JY6+LB6</f>
        <v>4813303.6796600008</v>
      </c>
      <c r="LH6" s="588">
        <f>AB6+AZ6+CC6+DB6+DZ6+FD6+GB6+GZ6+IC6+JA6+JY6+LB6</f>
        <v>4813303.6796600008</v>
      </c>
      <c r="LI6" s="586">
        <f>LH6/LF6</f>
        <v>1.0615109053658711</v>
      </c>
      <c r="LJ6" s="584">
        <f t="shared" ref="LJ6:LK30" si="122">AC6+BA6+CD6+DC6+EA6+FE6+GC6+HA6+ID6+JB6+JZ6+LC6</f>
        <v>4534389.2892000005</v>
      </c>
      <c r="LK6" s="584">
        <f t="shared" si="122"/>
        <v>0</v>
      </c>
      <c r="LL6" s="585">
        <f t="shared" ref="LL6:LL30" si="123">LK6-LJ6</f>
        <v>-4534389.2892000005</v>
      </c>
      <c r="LM6" s="615">
        <f>IFERROR(LL6/LK6,0)</f>
        <v>0</v>
      </c>
      <c r="LO6">
        <v>4813303.6796600008</v>
      </c>
      <c r="LP6" s="385"/>
    </row>
    <row r="7" spans="1:328" outlineLevel="1">
      <c r="A7" s="571"/>
      <c r="B7" s="535" t="s">
        <v>342</v>
      </c>
      <c r="C7" s="681">
        <v>67142.31</v>
      </c>
      <c r="D7" s="542">
        <f t="shared" ref="D7:D32" si="124">C7*E7</f>
        <v>75870.810299999997</v>
      </c>
      <c r="E7" s="541">
        <f>'Base%Sem'!DC4</f>
        <v>1.1299999999999999</v>
      </c>
      <c r="F7" s="493"/>
      <c r="G7" s="494">
        <f t="shared" ref="G7:G32" si="125">F7/C7</f>
        <v>0</v>
      </c>
      <c r="H7" s="681">
        <v>64369.15</v>
      </c>
      <c r="I7" s="496">
        <f t="shared" si="0"/>
        <v>72737.13949999999</v>
      </c>
      <c r="J7" s="541">
        <f>'Base%Sem'!DD4</f>
        <v>1.1299999999999999</v>
      </c>
      <c r="K7" s="493"/>
      <c r="L7" s="494">
        <f t="shared" si="1"/>
        <v>0</v>
      </c>
      <c r="M7" s="594">
        <v>57069.599999999999</v>
      </c>
      <c r="N7" s="496">
        <f t="shared" si="2"/>
        <v>64488.647999999994</v>
      </c>
      <c r="O7" s="541">
        <f>'Base%Sem'!DE4</f>
        <v>1.1299999999999999</v>
      </c>
      <c r="P7" s="493"/>
      <c r="Q7" s="494">
        <f t="shared" si="3"/>
        <v>0</v>
      </c>
      <c r="R7" s="594">
        <v>58637.26</v>
      </c>
      <c r="S7" s="496">
        <f t="shared" ref="S6:S30" si="126">R7*T7</f>
        <v>66260.103799999997</v>
      </c>
      <c r="T7" s="541">
        <f>'Base%Sem'!DF4</f>
        <v>1.1299999999999999</v>
      </c>
      <c r="U7" s="493"/>
      <c r="V7" s="494">
        <f t="shared" si="4"/>
        <v>0</v>
      </c>
      <c r="W7" s="499">
        <v>57515.01</v>
      </c>
      <c r="X7" s="496">
        <f t="shared" si="5"/>
        <v>64991.961299999995</v>
      </c>
      <c r="Y7" s="541">
        <f>'Base%Sem'!DG4</f>
        <v>1.1299999999999999</v>
      </c>
      <c r="Z7" s="493"/>
      <c r="AA7" s="494">
        <f t="shared" si="6"/>
        <v>0</v>
      </c>
      <c r="AB7" s="542">
        <f t="shared" ref="AB7:AB32" si="127">D7+I7+N7+S7+X7</f>
        <v>344348.6629</v>
      </c>
      <c r="AC7" s="542">
        <f t="shared" ref="AC7:AC32" si="128">C7+H7+M7+R7+W7</f>
        <v>304733.33</v>
      </c>
      <c r="AD7" s="552">
        <f t="shared" ref="AD7:AD32" si="129">+F7+K7+P7+U7+Z7</f>
        <v>0</v>
      </c>
      <c r="AE7" s="500">
        <f t="shared" ref="AE7:AE30" si="130">IFERROR(AD7/AC7,0)</f>
        <v>0</v>
      </c>
      <c r="AF7" s="681">
        <v>66549.289999999994</v>
      </c>
      <c r="AG7" s="496">
        <f t="shared" si="7"/>
        <v>71873.233200000002</v>
      </c>
      <c r="AH7" s="541">
        <f>'Base%Sem'!DI4</f>
        <v>1.08</v>
      </c>
      <c r="AI7" s="493"/>
      <c r="AJ7" s="494">
        <f t="shared" ref="AJ7:AJ30" si="131">AI7/AF7</f>
        <v>0</v>
      </c>
      <c r="AK7" s="681">
        <v>78487.649999999994</v>
      </c>
      <c r="AL7" s="496">
        <f t="shared" si="8"/>
        <v>84766.661999999997</v>
      </c>
      <c r="AM7" s="541">
        <f>'Base%Sem'!DJ4</f>
        <v>1.08</v>
      </c>
      <c r="AN7" s="493"/>
      <c r="AO7" s="494">
        <f t="shared" si="9"/>
        <v>0</v>
      </c>
      <c r="AP7" s="681">
        <v>52236.68</v>
      </c>
      <c r="AQ7" s="496">
        <f t="shared" si="10"/>
        <v>56415.614400000006</v>
      </c>
      <c r="AR7" s="541">
        <f>'Base%Sem'!DK4</f>
        <v>1.08</v>
      </c>
      <c r="AS7" s="493"/>
      <c r="AT7" s="494">
        <f t="shared" si="11"/>
        <v>0</v>
      </c>
      <c r="AU7" s="681">
        <v>62084.85</v>
      </c>
      <c r="AV7" s="496">
        <f t="shared" si="12"/>
        <v>67051.638000000006</v>
      </c>
      <c r="AW7" s="541">
        <f>'Base%Sem'!DL4</f>
        <v>1.08</v>
      </c>
      <c r="AX7" s="493"/>
      <c r="AY7" s="494">
        <f t="shared" si="13"/>
        <v>0</v>
      </c>
      <c r="AZ7" s="496">
        <f t="shared" si="14"/>
        <v>280107.14760000003</v>
      </c>
      <c r="BA7" s="550">
        <f t="shared" si="15"/>
        <v>259358.47</v>
      </c>
      <c r="BB7" s="617">
        <f t="shared" ref="BB7:BB31" si="132">AI7+AN7++AS7+AX7</f>
        <v>0</v>
      </c>
      <c r="BC7" s="513">
        <f t="shared" ref="BC7:BC30" si="133">IFERROR(BB7/BA7,0)</f>
        <v>0</v>
      </c>
      <c r="BD7" s="681">
        <v>56685.95</v>
      </c>
      <c r="BE7" s="496">
        <f t="shared" si="16"/>
        <v>60370.536749999992</v>
      </c>
      <c r="BF7" s="541">
        <f>'Base%Sem'!DM4</f>
        <v>1.0649999999999999</v>
      </c>
      <c r="BG7" s="493"/>
      <c r="BH7" s="494">
        <f t="shared" si="17"/>
        <v>0</v>
      </c>
      <c r="BI7" s="681">
        <v>58911.54</v>
      </c>
      <c r="BJ7" s="496">
        <f t="shared" si="18"/>
        <v>62740.790099999998</v>
      </c>
      <c r="BK7" s="541">
        <f>'Base%Sem'!DN4</f>
        <v>1.0649999999999999</v>
      </c>
      <c r="BL7" s="493"/>
      <c r="BM7" s="494">
        <f t="shared" si="19"/>
        <v>0</v>
      </c>
      <c r="BN7" s="681">
        <v>68946.559999999998</v>
      </c>
      <c r="BO7" s="496">
        <f t="shared" si="20"/>
        <v>73428.0864</v>
      </c>
      <c r="BP7" s="541">
        <f>'Base%Sem'!DO4</f>
        <v>1.0649999999999999</v>
      </c>
      <c r="BQ7" s="493"/>
      <c r="BR7" s="494">
        <f t="shared" si="21"/>
        <v>0</v>
      </c>
      <c r="BS7" s="681">
        <v>73760.23</v>
      </c>
      <c r="BT7" s="496">
        <f t="shared" si="22"/>
        <v>78554.644949999987</v>
      </c>
      <c r="BU7" s="541">
        <f>'Base%Sem'!DP4</f>
        <v>1.0649999999999999</v>
      </c>
      <c r="BV7" s="606"/>
      <c r="BW7" s="494">
        <f t="shared" si="23"/>
        <v>0</v>
      </c>
      <c r="BX7" s="681">
        <v>71686.509999999995</v>
      </c>
      <c r="BY7" s="496">
        <f t="shared" si="24"/>
        <v>76346.133149999994</v>
      </c>
      <c r="BZ7" s="541">
        <f>'Base%Sem'!DQ4</f>
        <v>1.0649999999999999</v>
      </c>
      <c r="CA7" s="493"/>
      <c r="CB7" s="494">
        <f t="shared" si="25"/>
        <v>0</v>
      </c>
      <c r="CC7" s="572">
        <f t="shared" ref="CC6:CC32" si="134">BE7+BJ7+BO7+BT7+BY7</f>
        <v>351440.19134999998</v>
      </c>
      <c r="CD7" s="538">
        <f t="shared" ref="CD6:CD32" si="135">BD7+BI7+BN7+BS7+BX7</f>
        <v>329990.78999999998</v>
      </c>
      <c r="CE7" s="511">
        <f t="shared" si="26"/>
        <v>0</v>
      </c>
      <c r="CF7" s="504">
        <f t="shared" ref="CF7:CF30" si="136">IFERROR(CE7/CD7,0)</f>
        <v>0</v>
      </c>
      <c r="CG7" s="681">
        <v>80970.539999999994</v>
      </c>
      <c r="CH7" s="496">
        <f t="shared" si="27"/>
        <v>86233.62509999999</v>
      </c>
      <c r="CI7" s="541">
        <f>'Base%Sem'!DR4</f>
        <v>1.0649999999999999</v>
      </c>
      <c r="CJ7" s="493"/>
      <c r="CK7" s="494">
        <f t="shared" si="28"/>
        <v>0</v>
      </c>
      <c r="CL7" s="681">
        <v>72406.789999999994</v>
      </c>
      <c r="CM7" s="496">
        <f t="shared" si="29"/>
        <v>77113.231349999987</v>
      </c>
      <c r="CN7" s="541">
        <f>'Base%Sem'!DS4</f>
        <v>1.0649999999999999</v>
      </c>
      <c r="CO7" s="493"/>
      <c r="CP7" s="494">
        <f t="shared" si="30"/>
        <v>0</v>
      </c>
      <c r="CQ7" s="681">
        <v>87940.55</v>
      </c>
      <c r="CR7" s="496">
        <f t="shared" si="31"/>
        <v>93656.685750000004</v>
      </c>
      <c r="CS7" s="541">
        <f>'Base%Sem'!DT4</f>
        <v>1.0649999999999999</v>
      </c>
      <c r="CT7" s="493"/>
      <c r="CU7" s="494">
        <f t="shared" si="32"/>
        <v>0</v>
      </c>
      <c r="CV7" s="681">
        <v>93768.320000000007</v>
      </c>
      <c r="CW7" s="496">
        <f t="shared" si="33"/>
        <v>99863.260800000004</v>
      </c>
      <c r="CX7" s="541">
        <f>'Base%Sem'!DU4</f>
        <v>1.0649999999999999</v>
      </c>
      <c r="CY7" s="493"/>
      <c r="CZ7" s="494">
        <f t="shared" si="34"/>
        <v>0</v>
      </c>
      <c r="DA7" s="572">
        <f t="shared" si="35"/>
        <v>335086.19999999995</v>
      </c>
      <c r="DB7" s="572">
        <f t="shared" si="35"/>
        <v>356866.80300000001</v>
      </c>
      <c r="DC7" s="548">
        <f t="shared" ref="DC7:DC31" si="137">CG7+CL7+CQ7+CV7</f>
        <v>335086.2</v>
      </c>
      <c r="DD7" s="547">
        <f t="shared" ref="DD7:DD30" si="138">CJ7+CO7++CT7+CY7</f>
        <v>0</v>
      </c>
      <c r="DE7" s="506">
        <f t="shared" ref="DE7:DE30" si="139">IFERROR(DD7/DC7,0)</f>
        <v>0</v>
      </c>
      <c r="DF7" s="681">
        <v>115335.24</v>
      </c>
      <c r="DG7" s="496">
        <f t="shared" si="36"/>
        <v>122832.0306</v>
      </c>
      <c r="DH7" s="541">
        <f>'Base%Sem'!DV4</f>
        <v>1.0649999999999999</v>
      </c>
      <c r="DI7" s="493"/>
      <c r="DJ7" s="494">
        <f t="shared" si="37"/>
        <v>0</v>
      </c>
      <c r="DK7" s="681">
        <v>93052.71</v>
      </c>
      <c r="DL7" s="496">
        <f t="shared" si="38"/>
        <v>99101.136150000006</v>
      </c>
      <c r="DM7" s="541">
        <f>'Base%Sem'!DW4</f>
        <v>1.0649999999999999</v>
      </c>
      <c r="DN7" s="493"/>
      <c r="DO7" s="494">
        <f t="shared" si="39"/>
        <v>0</v>
      </c>
      <c r="DP7" s="681">
        <v>91705.84</v>
      </c>
      <c r="DQ7" s="496">
        <f t="shared" si="40"/>
        <v>97666.719599999997</v>
      </c>
      <c r="DR7" s="541">
        <f>'Base%Sem'!DX4</f>
        <v>1.0649999999999999</v>
      </c>
      <c r="DS7" s="493"/>
      <c r="DT7" s="494">
        <f t="shared" si="41"/>
        <v>0</v>
      </c>
      <c r="DU7" s="681">
        <v>81219.360000000001</v>
      </c>
      <c r="DV7" s="496">
        <f t="shared" si="42"/>
        <v>86498.618399999992</v>
      </c>
      <c r="DW7" s="541">
        <f>'Base%Sem'!DY4</f>
        <v>1.0649999999999999</v>
      </c>
      <c r="DX7" s="493"/>
      <c r="DY7" s="494">
        <f t="shared" si="43"/>
        <v>0</v>
      </c>
      <c r="DZ7" s="572">
        <f t="shared" si="44"/>
        <v>406098.50475000002</v>
      </c>
      <c r="EA7" s="548">
        <f t="shared" si="45"/>
        <v>381313.15</v>
      </c>
      <c r="EB7" s="547">
        <f t="shared" ref="EB7:EB31" si="140">DI7+DN7+DS7+DX7</f>
        <v>0</v>
      </c>
      <c r="EC7" s="506">
        <f t="shared" ref="EC7:EC30" si="141">IFERROR(EB7/EA7,0)</f>
        <v>0</v>
      </c>
      <c r="ED7" s="681">
        <v>93113.65</v>
      </c>
      <c r="EE7" s="496">
        <f t="shared" si="46"/>
        <v>99166.037249999994</v>
      </c>
      <c r="EF7" s="541">
        <f>'Base%Sem'!DZ4</f>
        <v>1.0649999999999999</v>
      </c>
      <c r="EG7" s="540"/>
      <c r="EH7" s="494">
        <f t="shared" si="47"/>
        <v>0</v>
      </c>
      <c r="EI7" s="681">
        <v>112198.65</v>
      </c>
      <c r="EJ7" s="496">
        <f t="shared" si="48"/>
        <v>119491.56224999999</v>
      </c>
      <c r="EK7" s="541">
        <f>'Base%Sem'!EA4</f>
        <v>1.0649999999999999</v>
      </c>
      <c r="EL7" s="493"/>
      <c r="EM7" s="494">
        <f t="shared" si="49"/>
        <v>0</v>
      </c>
      <c r="EN7" s="681">
        <v>103262.68</v>
      </c>
      <c r="EO7" s="496">
        <f t="shared" si="50"/>
        <v>109974.75419999998</v>
      </c>
      <c r="EP7" s="541">
        <f>'Base%Sem'!EB4</f>
        <v>1.0649999999999999</v>
      </c>
      <c r="EQ7" s="493"/>
      <c r="ER7" s="494">
        <f t="shared" si="51"/>
        <v>0</v>
      </c>
      <c r="ES7" s="681">
        <v>78238.009999999995</v>
      </c>
      <c r="ET7" s="496">
        <f t="shared" si="52"/>
        <v>83323.480649999983</v>
      </c>
      <c r="EU7" s="541">
        <f>'Base%Sem'!EC4</f>
        <v>1.0649999999999999</v>
      </c>
      <c r="EV7" s="493"/>
      <c r="EW7" s="494">
        <f t="shared" si="53"/>
        <v>0</v>
      </c>
      <c r="EX7" s="681">
        <v>96857.82</v>
      </c>
      <c r="EY7" s="496">
        <f t="shared" si="54"/>
        <v>103153.57830000001</v>
      </c>
      <c r="EZ7" s="541">
        <f>'Base%Sem'!ED4</f>
        <v>1.0649999999999999</v>
      </c>
      <c r="FA7" s="493"/>
      <c r="FB7" s="494">
        <f t="shared" si="55"/>
        <v>0</v>
      </c>
      <c r="FC7" s="572">
        <f t="shared" si="56"/>
        <v>483670.81000000006</v>
      </c>
      <c r="FD7" s="572">
        <f t="shared" si="56"/>
        <v>515109.4126499999</v>
      </c>
      <c r="FE7" s="538">
        <f t="shared" ref="FE7:FE32" si="142">ED7+EI7+EN7+ES7+EX7</f>
        <v>483670.81</v>
      </c>
      <c r="FF7" s="537">
        <f t="shared" ref="FF7:FF32" si="143">EG7+EL7+EQ7+EV7+FA7</f>
        <v>0</v>
      </c>
      <c r="FG7" s="506">
        <f t="shared" ref="FG7:FG30" si="144">IFERROR(FF7/FE7,0)</f>
        <v>0</v>
      </c>
      <c r="FH7" s="681">
        <v>109292.16</v>
      </c>
      <c r="FI7" s="496">
        <f t="shared" si="57"/>
        <v>114756.76800000001</v>
      </c>
      <c r="FJ7" s="541">
        <f>'Base%Sem'!EE4</f>
        <v>1.05</v>
      </c>
      <c r="FK7" s="493"/>
      <c r="FL7" s="494">
        <f t="shared" si="58"/>
        <v>0</v>
      </c>
      <c r="FM7" s="681">
        <v>88098.01</v>
      </c>
      <c r="FN7" s="496">
        <f t="shared" si="59"/>
        <v>92502.910499999998</v>
      </c>
      <c r="FO7" s="541">
        <f>'Base%Sem'!EF4</f>
        <v>1.05</v>
      </c>
      <c r="FP7" s="493"/>
      <c r="FQ7" s="494">
        <f t="shared" si="60"/>
        <v>0</v>
      </c>
      <c r="FR7" s="681">
        <v>85630.49</v>
      </c>
      <c r="FS7" s="496">
        <f t="shared" si="61"/>
        <v>89912.014500000005</v>
      </c>
      <c r="FT7" s="541">
        <f>'Base%Sem'!EG4</f>
        <v>1.05</v>
      </c>
      <c r="FU7" s="493"/>
      <c r="FV7" s="494">
        <f t="shared" si="62"/>
        <v>0</v>
      </c>
      <c r="FW7" s="681">
        <v>69753.39</v>
      </c>
      <c r="FX7" s="496">
        <f t="shared" si="63"/>
        <v>73241.059500000003</v>
      </c>
      <c r="FY7" s="541">
        <f>'Base%Sem'!EH4</f>
        <v>1.05</v>
      </c>
      <c r="FZ7" s="493"/>
      <c r="GA7" s="494">
        <f t="shared" si="64"/>
        <v>0</v>
      </c>
      <c r="GB7" s="572">
        <f t="shared" si="65"/>
        <v>370412.75250000006</v>
      </c>
      <c r="GC7" s="614">
        <f t="shared" si="66"/>
        <v>352774.05</v>
      </c>
      <c r="GD7" s="544">
        <f t="shared" ref="GD7:GD31" si="145">FK7+FP7+FU7+FZ7</f>
        <v>0</v>
      </c>
      <c r="GE7" s="504">
        <f t="shared" ref="GE7:GE30" si="146">IFERROR(GD7/GC7,0)</f>
        <v>0</v>
      </c>
      <c r="GF7" s="681">
        <v>61267.82</v>
      </c>
      <c r="GG7" s="496">
        <f t="shared" si="67"/>
        <v>64331.211000000003</v>
      </c>
      <c r="GH7" s="541">
        <f>'Base%Sem'!EI4</f>
        <v>1.05</v>
      </c>
      <c r="GI7" s="493"/>
      <c r="GJ7" s="494">
        <f t="shared" si="68"/>
        <v>0</v>
      </c>
      <c r="GK7" s="681">
        <v>79158.070000000007</v>
      </c>
      <c r="GL7" s="496">
        <f t="shared" si="69"/>
        <v>83115.973500000007</v>
      </c>
      <c r="GM7" s="541">
        <f>'Base%Sem'!EJ4</f>
        <v>1.05</v>
      </c>
      <c r="GN7" s="493"/>
      <c r="GO7" s="494">
        <f t="shared" si="70"/>
        <v>0</v>
      </c>
      <c r="GP7" s="681">
        <v>75151.710000000006</v>
      </c>
      <c r="GQ7" s="496">
        <f t="shared" si="71"/>
        <v>78909.295500000007</v>
      </c>
      <c r="GR7" s="541">
        <f>'Base%Sem'!EK4</f>
        <v>1.05</v>
      </c>
      <c r="GS7" s="493"/>
      <c r="GT7" s="494">
        <f t="shared" si="72"/>
        <v>0</v>
      </c>
      <c r="GU7" s="681">
        <v>80773.48</v>
      </c>
      <c r="GV7" s="496">
        <f t="shared" si="73"/>
        <v>84812.153999999995</v>
      </c>
      <c r="GW7" s="541">
        <f>'Base%Sem'!EL4</f>
        <v>1.05</v>
      </c>
      <c r="GX7" s="493"/>
      <c r="GY7" s="494">
        <f t="shared" si="74"/>
        <v>0</v>
      </c>
      <c r="GZ7" s="572">
        <f t="shared" si="75"/>
        <v>311168.63400000002</v>
      </c>
      <c r="HA7" s="614">
        <f t="shared" si="76"/>
        <v>296351.08</v>
      </c>
      <c r="HB7" s="537">
        <f t="shared" si="77"/>
        <v>0</v>
      </c>
      <c r="HC7" s="506">
        <f t="shared" ref="HC7:HC31" si="147">IFERROR(HB7/HA7,0)</f>
        <v>0</v>
      </c>
      <c r="HD7" s="681">
        <v>69749.95</v>
      </c>
      <c r="HE7" s="496">
        <f t="shared" si="78"/>
        <v>73237.447499999995</v>
      </c>
      <c r="HF7" s="541">
        <f>'Base%Sem'!EM4</f>
        <v>1.05</v>
      </c>
      <c r="HG7" s="493"/>
      <c r="HH7" s="494">
        <f t="shared" si="79"/>
        <v>0</v>
      </c>
      <c r="HI7" s="681">
        <v>72131.789999999994</v>
      </c>
      <c r="HJ7" s="496">
        <f t="shared" si="80"/>
        <v>75738.379499999995</v>
      </c>
      <c r="HK7" s="541">
        <f>'Base%Sem'!EN4</f>
        <v>1.05</v>
      </c>
      <c r="HL7" s="493"/>
      <c r="HM7" s="494">
        <f t="shared" si="81"/>
        <v>0</v>
      </c>
      <c r="HN7" s="681">
        <v>71585.27</v>
      </c>
      <c r="HO7" s="496">
        <f t="shared" si="82"/>
        <v>75164.533500000005</v>
      </c>
      <c r="HP7" s="541">
        <f>'Base%Sem'!EO4</f>
        <v>1.05</v>
      </c>
      <c r="HQ7" s="493"/>
      <c r="HR7" s="494">
        <f t="shared" si="83"/>
        <v>0</v>
      </c>
      <c r="HS7" s="681">
        <v>62081.8</v>
      </c>
      <c r="HT7" s="496">
        <f t="shared" si="84"/>
        <v>65185.890000000007</v>
      </c>
      <c r="HU7" s="541">
        <f>'Base%Sem'!EP4</f>
        <v>1.05</v>
      </c>
      <c r="HV7" s="493"/>
      <c r="HW7" s="494">
        <f t="shared" si="85"/>
        <v>0</v>
      </c>
      <c r="HX7" s="681">
        <v>71081.94</v>
      </c>
      <c r="HY7" s="496">
        <f t="shared" si="86"/>
        <v>74636.037000000011</v>
      </c>
      <c r="HZ7" s="541">
        <f>'Base%Sem'!EQ4</f>
        <v>1.05</v>
      </c>
      <c r="IA7" s="493"/>
      <c r="IB7" s="494">
        <f t="shared" si="87"/>
        <v>0</v>
      </c>
      <c r="IC7" s="572">
        <f t="shared" si="88"/>
        <v>363962.28750000003</v>
      </c>
      <c r="ID7" s="538">
        <f t="shared" ref="ID7:ID31" si="148">HD7+HI7+HN7+HS7+HX7</f>
        <v>346630.75</v>
      </c>
      <c r="IE7" s="511">
        <f t="shared" si="89"/>
        <v>0</v>
      </c>
      <c r="IF7" s="504">
        <f t="shared" ref="IF7:IF31" si="149">IFERROR(IE7/ID7,0)</f>
        <v>0</v>
      </c>
      <c r="IG7" s="681">
        <v>77816.740000000005</v>
      </c>
      <c r="IH7" s="496">
        <f t="shared" si="90"/>
        <v>81707.577000000005</v>
      </c>
      <c r="II7" s="541">
        <f>'Base%Sem'!ER4</f>
        <v>1.05</v>
      </c>
      <c r="IJ7" s="493"/>
      <c r="IK7" s="494">
        <f t="shared" si="91"/>
        <v>0</v>
      </c>
      <c r="IL7" s="681">
        <v>69473.5</v>
      </c>
      <c r="IM7" s="496">
        <f t="shared" si="92"/>
        <v>72947.175000000003</v>
      </c>
      <c r="IN7" s="541">
        <f>'Base%Sem'!ES4</f>
        <v>1.05</v>
      </c>
      <c r="IO7" s="493"/>
      <c r="IP7" s="494">
        <f t="shared" si="93"/>
        <v>0</v>
      </c>
      <c r="IQ7" s="681">
        <v>95549.97</v>
      </c>
      <c r="IR7" s="496">
        <f t="shared" si="94"/>
        <v>100327.4685</v>
      </c>
      <c r="IS7" s="541">
        <f>'Base%Sem'!ET4</f>
        <v>1.05</v>
      </c>
      <c r="IT7" s="493"/>
      <c r="IU7" s="494">
        <f t="shared" si="95"/>
        <v>0</v>
      </c>
      <c r="IV7" s="681">
        <v>111136.49</v>
      </c>
      <c r="IW7" s="496">
        <f t="shared" si="96"/>
        <v>116693.31450000001</v>
      </c>
      <c r="IX7" s="541">
        <f>'Base%Sem'!EU4</f>
        <v>1.05</v>
      </c>
      <c r="IY7" s="493"/>
      <c r="IZ7" s="494">
        <f t="shared" si="97"/>
        <v>0</v>
      </c>
      <c r="JA7" s="572">
        <f t="shared" si="98"/>
        <v>371675.53499999997</v>
      </c>
      <c r="JB7" s="538">
        <f t="shared" ref="JB7:JB31" si="150">IV7+IQ7+IL7+IG7</f>
        <v>353976.7</v>
      </c>
      <c r="JC7" s="510">
        <f t="shared" si="99"/>
        <v>0</v>
      </c>
      <c r="JD7" s="506">
        <f t="shared" ref="JD7:JD32" si="151">IFERROR(JC7/JB7,0)</f>
        <v>0</v>
      </c>
      <c r="JE7" s="681">
        <v>86158.79</v>
      </c>
      <c r="JF7" s="496">
        <f t="shared" si="100"/>
        <v>90466.729500000001</v>
      </c>
      <c r="JG7" s="541">
        <f>'Base%Sem'!EV4</f>
        <v>1.05</v>
      </c>
      <c r="JH7" s="493"/>
      <c r="JI7" s="494">
        <f t="shared" si="101"/>
        <v>0</v>
      </c>
      <c r="JJ7" s="681">
        <v>97022.51</v>
      </c>
      <c r="JK7" s="496">
        <f t="shared" si="102"/>
        <v>101873.6355</v>
      </c>
      <c r="JL7" s="541">
        <f>'Base%Sem'!EW4</f>
        <v>1.05</v>
      </c>
      <c r="JM7" s="493"/>
      <c r="JN7" s="494">
        <f t="shared" si="103"/>
        <v>0</v>
      </c>
      <c r="JO7" s="681">
        <v>126117.33</v>
      </c>
      <c r="JP7" s="496">
        <f t="shared" si="104"/>
        <v>132423.19650000002</v>
      </c>
      <c r="JQ7" s="541">
        <f>'Base%Sem'!EX4</f>
        <v>1.05</v>
      </c>
      <c r="JR7" s="493"/>
      <c r="JS7" s="494">
        <f t="shared" si="105"/>
        <v>0</v>
      </c>
      <c r="JT7" s="496">
        <v>134067.26320000002</v>
      </c>
      <c r="JU7" s="496">
        <f>JT7*JV7</f>
        <v>140770.62636000002</v>
      </c>
      <c r="JV7" s="541">
        <f>'Base%Sem'!EY4</f>
        <v>1.05</v>
      </c>
      <c r="JW7" s="493"/>
      <c r="JX7" s="494">
        <f t="shared" si="106"/>
        <v>0</v>
      </c>
      <c r="JY7" s="572">
        <f t="shared" si="107"/>
        <v>465534.18786000006</v>
      </c>
      <c r="JZ7" s="538">
        <f t="shared" ref="JZ7:JZ31" si="152">JT7+JO7+JJ7+JE7</f>
        <v>443365.89319999999</v>
      </c>
      <c r="KA7" s="511">
        <f t="shared" si="108"/>
        <v>0</v>
      </c>
      <c r="KB7" s="504">
        <f t="shared" ref="KB7:KB31" si="153">IFERROR(KA7/JZ7,0)</f>
        <v>0</v>
      </c>
      <c r="KC7" s="499">
        <v>206315.36</v>
      </c>
      <c r="KD7" s="496">
        <f t="shared" si="109"/>
        <v>216631.128</v>
      </c>
      <c r="KE7" s="541">
        <f>'Base%Sem'!EZ4</f>
        <v>1.05</v>
      </c>
      <c r="KF7" s="493"/>
      <c r="KG7" s="494">
        <f t="shared" si="110"/>
        <v>0</v>
      </c>
      <c r="KH7" s="496">
        <v>206445.86</v>
      </c>
      <c r="KI7" s="496">
        <f t="shared" si="111"/>
        <v>216768.15299999999</v>
      </c>
      <c r="KJ7" s="541">
        <f>'Base%Sem'!FA4</f>
        <v>1.05</v>
      </c>
      <c r="KK7" s="493"/>
      <c r="KL7" s="494">
        <f t="shared" si="112"/>
        <v>0</v>
      </c>
      <c r="KM7" s="496">
        <v>345719.97</v>
      </c>
      <c r="KN7" s="496">
        <f t="shared" si="113"/>
        <v>363005.96849999996</v>
      </c>
      <c r="KO7" s="541">
        <f>'Base%Sem'!FB4</f>
        <v>1.05</v>
      </c>
      <c r="KP7" s="493"/>
      <c r="KQ7" s="494">
        <f t="shared" si="114"/>
        <v>0</v>
      </c>
      <c r="KR7" s="496">
        <v>170036.59</v>
      </c>
      <c r="KS7" s="496">
        <f t="shared" si="115"/>
        <v>178538.41950000002</v>
      </c>
      <c r="KT7" s="541">
        <f>'Base%Sem'!FC4</f>
        <v>1.05</v>
      </c>
      <c r="KU7" s="493"/>
      <c r="KV7" s="494">
        <f t="shared" si="116"/>
        <v>0</v>
      </c>
      <c r="KW7" s="496">
        <v>83107.009999999995</v>
      </c>
      <c r="KX7" s="496">
        <f t="shared" si="117"/>
        <v>87262.360499999995</v>
      </c>
      <c r="KY7" s="541">
        <f>'Base%Sem'!FD4</f>
        <v>1.05</v>
      </c>
      <c r="KZ7" s="493"/>
      <c r="LA7" s="494">
        <f t="shared" si="118"/>
        <v>0</v>
      </c>
      <c r="LB7" s="572">
        <f t="shared" si="119"/>
        <v>1062206.0294999999</v>
      </c>
      <c r="LC7" s="538">
        <f t="shared" ref="LC7:LC31" si="154">KW7+KR7+KM7+KH7+KC7</f>
        <v>1011624.7899999999</v>
      </c>
      <c r="LD7" s="510">
        <f t="shared" si="120"/>
        <v>0</v>
      </c>
      <c r="LE7" s="560">
        <f t="shared" ref="LE7:LE30" si="155">IFERROR(LD7/LC7,0)</f>
        <v>0</v>
      </c>
      <c r="LF7" s="588">
        <f t="shared" si="121"/>
        <v>4898876.0131999999</v>
      </c>
      <c r="LG7" s="588">
        <f t="shared" ref="LG7:LG32" si="156">AB7+AZ7+CC7+DB7+DZ7+FD7+GB7+GZ7+IC7+JA7+JY7+LB7</f>
        <v>5198930.1486100005</v>
      </c>
      <c r="LH7" s="588">
        <f t="shared" ref="LH7:LH32" si="157">AB7+AZ7+CC7+DB7+DZ7+FD7+GB7+GZ7+IC7+JA7+JY7+LB7</f>
        <v>5198930.1486100005</v>
      </c>
      <c r="LI7" s="586">
        <f t="shared" ref="LI7:LI32" si="158">LH7/LF7</f>
        <v>1.0612495875791725</v>
      </c>
      <c r="LJ7" s="584">
        <f t="shared" si="122"/>
        <v>4898876.0131999999</v>
      </c>
      <c r="LK7" s="584">
        <f t="shared" si="122"/>
        <v>0</v>
      </c>
      <c r="LL7" s="585">
        <f t="shared" si="123"/>
        <v>-4898876.0131999999</v>
      </c>
      <c r="LM7" s="615">
        <f t="shared" ref="LM7:LM30" si="159">IFERROR(LL7/LK7,0)</f>
        <v>0</v>
      </c>
      <c r="LO7" s="385">
        <v>5198930.1486100005</v>
      </c>
      <c r="LP7" s="385"/>
    </row>
    <row r="8" spans="1:328" outlineLevel="1">
      <c r="A8" s="571"/>
      <c r="B8" s="535" t="s">
        <v>343</v>
      </c>
      <c r="C8" s="681">
        <v>66639.09</v>
      </c>
      <c r="D8" s="542">
        <f t="shared" si="124"/>
        <v>75302.171699999992</v>
      </c>
      <c r="E8" s="541">
        <f>'Base%Sem'!DC5</f>
        <v>1.1299999999999999</v>
      </c>
      <c r="F8" s="493"/>
      <c r="G8" s="494">
        <f t="shared" si="125"/>
        <v>0</v>
      </c>
      <c r="H8" s="681">
        <v>75999.89</v>
      </c>
      <c r="I8" s="496">
        <f t="shared" si="0"/>
        <v>85879.87569999999</v>
      </c>
      <c r="J8" s="541">
        <f>'Base%Sem'!DD5</f>
        <v>1.1299999999999999</v>
      </c>
      <c r="K8" s="493"/>
      <c r="L8" s="494">
        <f t="shared" si="1"/>
        <v>0</v>
      </c>
      <c r="M8" s="594">
        <v>69605.72</v>
      </c>
      <c r="N8" s="496">
        <f t="shared" si="2"/>
        <v>78654.463599999988</v>
      </c>
      <c r="O8" s="541">
        <f>'Base%Sem'!DE5</f>
        <v>1.1299999999999999</v>
      </c>
      <c r="P8" s="493"/>
      <c r="Q8" s="494">
        <f t="shared" si="3"/>
        <v>0</v>
      </c>
      <c r="R8" s="594">
        <v>58490.26</v>
      </c>
      <c r="S8" s="496">
        <f t="shared" si="126"/>
        <v>66093.993799999997</v>
      </c>
      <c r="T8" s="541">
        <f>'Base%Sem'!DF5</f>
        <v>1.1299999999999999</v>
      </c>
      <c r="U8" s="493"/>
      <c r="V8" s="494">
        <f t="shared" si="4"/>
        <v>0</v>
      </c>
      <c r="W8" s="499">
        <v>58268.82</v>
      </c>
      <c r="X8" s="496">
        <f t="shared" si="5"/>
        <v>65843.766599999988</v>
      </c>
      <c r="Y8" s="541">
        <f>'Base%Sem'!DG5</f>
        <v>1.1299999999999999</v>
      </c>
      <c r="Z8" s="493"/>
      <c r="AA8" s="494">
        <f t="shared" si="6"/>
        <v>0</v>
      </c>
      <c r="AB8" s="542">
        <f t="shared" si="127"/>
        <v>371774.27139999997</v>
      </c>
      <c r="AC8" s="542">
        <f t="shared" si="128"/>
        <v>329003.77999999997</v>
      </c>
      <c r="AD8" s="552">
        <f t="shared" si="129"/>
        <v>0</v>
      </c>
      <c r="AE8" s="500">
        <f t="shared" si="130"/>
        <v>0</v>
      </c>
      <c r="AF8" s="681">
        <v>62688.21</v>
      </c>
      <c r="AG8" s="496">
        <f t="shared" si="7"/>
        <v>67703.266799999998</v>
      </c>
      <c r="AH8" s="541">
        <f>'Base%Sem'!DI5</f>
        <v>1.08</v>
      </c>
      <c r="AI8" s="493"/>
      <c r="AJ8" s="494">
        <f t="shared" si="131"/>
        <v>0</v>
      </c>
      <c r="AK8" s="681">
        <v>82041.009999999995</v>
      </c>
      <c r="AL8" s="496">
        <f t="shared" si="8"/>
        <v>88604.290800000002</v>
      </c>
      <c r="AM8" s="541">
        <f>'Base%Sem'!DJ5</f>
        <v>1.08</v>
      </c>
      <c r="AN8" s="493"/>
      <c r="AO8" s="494">
        <f t="shared" si="9"/>
        <v>0</v>
      </c>
      <c r="AP8" s="681">
        <v>59379.69</v>
      </c>
      <c r="AQ8" s="496">
        <f t="shared" si="10"/>
        <v>64130.065200000005</v>
      </c>
      <c r="AR8" s="541">
        <f>'Base%Sem'!DK5</f>
        <v>1.08</v>
      </c>
      <c r="AS8" s="493"/>
      <c r="AT8" s="494">
        <f t="shared" si="11"/>
        <v>0</v>
      </c>
      <c r="AU8" s="681">
        <v>65582.5</v>
      </c>
      <c r="AV8" s="496">
        <f t="shared" si="12"/>
        <v>70829.100000000006</v>
      </c>
      <c r="AW8" s="541">
        <f>'Base%Sem'!DL5</f>
        <v>1.08</v>
      </c>
      <c r="AX8" s="493"/>
      <c r="AY8" s="494">
        <f t="shared" si="13"/>
        <v>0</v>
      </c>
      <c r="AZ8" s="496">
        <f t="shared" si="14"/>
        <v>291266.72279999999</v>
      </c>
      <c r="BA8" s="550">
        <f t="shared" si="15"/>
        <v>269691.41000000003</v>
      </c>
      <c r="BB8" s="617">
        <f t="shared" si="132"/>
        <v>0</v>
      </c>
      <c r="BC8" s="513">
        <f t="shared" si="133"/>
        <v>0</v>
      </c>
      <c r="BD8" s="681">
        <v>63131.040000000001</v>
      </c>
      <c r="BE8" s="496">
        <f t="shared" si="16"/>
        <v>67234.5576</v>
      </c>
      <c r="BF8" s="541">
        <f>'Base%Sem'!DM5</f>
        <v>1.0649999999999999</v>
      </c>
      <c r="BG8" s="493"/>
      <c r="BH8" s="494">
        <f t="shared" si="17"/>
        <v>0</v>
      </c>
      <c r="BI8" s="681">
        <v>63806.87</v>
      </c>
      <c r="BJ8" s="496">
        <f t="shared" si="18"/>
        <v>67954.316550000003</v>
      </c>
      <c r="BK8" s="541">
        <f>'Base%Sem'!DN5</f>
        <v>1.0649999999999999</v>
      </c>
      <c r="BL8" s="493"/>
      <c r="BM8" s="494">
        <f t="shared" si="19"/>
        <v>0</v>
      </c>
      <c r="BN8" s="681">
        <v>73635.63</v>
      </c>
      <c r="BO8" s="496">
        <f t="shared" si="20"/>
        <v>78421.945949999994</v>
      </c>
      <c r="BP8" s="541">
        <f>'Base%Sem'!DO5</f>
        <v>1.0649999999999999</v>
      </c>
      <c r="BQ8" s="493"/>
      <c r="BR8" s="494">
        <f t="shared" si="21"/>
        <v>0</v>
      </c>
      <c r="BS8" s="681">
        <v>77984.009999999995</v>
      </c>
      <c r="BT8" s="496">
        <f t="shared" si="22"/>
        <v>83052.970649999988</v>
      </c>
      <c r="BU8" s="541">
        <f>'Base%Sem'!DP5</f>
        <v>1.0649999999999999</v>
      </c>
      <c r="BV8" s="606"/>
      <c r="BW8" s="494">
        <f t="shared" si="23"/>
        <v>0</v>
      </c>
      <c r="BX8" s="681">
        <v>81461.509999999995</v>
      </c>
      <c r="BY8" s="496">
        <f t="shared" si="24"/>
        <v>86756.508149999994</v>
      </c>
      <c r="BZ8" s="541">
        <f>'Base%Sem'!DQ5</f>
        <v>1.0649999999999999</v>
      </c>
      <c r="CA8" s="493"/>
      <c r="CB8" s="494">
        <f t="shared" si="25"/>
        <v>0</v>
      </c>
      <c r="CC8" s="572">
        <f t="shared" si="134"/>
        <v>383420.29889999999</v>
      </c>
      <c r="CD8" s="538">
        <f t="shared" si="135"/>
        <v>360019.06</v>
      </c>
      <c r="CE8" s="511">
        <f t="shared" si="26"/>
        <v>0</v>
      </c>
      <c r="CF8" s="504">
        <f t="shared" si="136"/>
        <v>0</v>
      </c>
      <c r="CG8" s="681">
        <v>69815.649999999994</v>
      </c>
      <c r="CH8" s="496">
        <f t="shared" si="27"/>
        <v>74353.667249999984</v>
      </c>
      <c r="CI8" s="541">
        <f>'Base%Sem'!DR5</f>
        <v>1.0649999999999999</v>
      </c>
      <c r="CJ8" s="493"/>
      <c r="CK8" s="494">
        <f t="shared" si="28"/>
        <v>0</v>
      </c>
      <c r="CL8" s="681">
        <v>89668.160000000003</v>
      </c>
      <c r="CM8" s="496">
        <f t="shared" si="29"/>
        <v>95496.590400000001</v>
      </c>
      <c r="CN8" s="541">
        <f>'Base%Sem'!DS5</f>
        <v>1.0649999999999999</v>
      </c>
      <c r="CO8" s="493"/>
      <c r="CP8" s="494">
        <f t="shared" si="30"/>
        <v>0</v>
      </c>
      <c r="CQ8" s="681">
        <v>99651.19</v>
      </c>
      <c r="CR8" s="496">
        <f t="shared" si="31"/>
        <v>106128.51734999999</v>
      </c>
      <c r="CS8" s="541">
        <f>'Base%Sem'!DT5</f>
        <v>1.0649999999999999</v>
      </c>
      <c r="CT8" s="493"/>
      <c r="CU8" s="494">
        <f t="shared" si="32"/>
        <v>0</v>
      </c>
      <c r="CV8" s="681">
        <v>113553.84</v>
      </c>
      <c r="CW8" s="496">
        <f t="shared" si="33"/>
        <v>120934.83959999999</v>
      </c>
      <c r="CX8" s="541">
        <f>'Base%Sem'!DU5</f>
        <v>1.0649999999999999</v>
      </c>
      <c r="CY8" s="493"/>
      <c r="CZ8" s="494">
        <f t="shared" si="34"/>
        <v>0</v>
      </c>
      <c r="DA8" s="572">
        <f t="shared" si="35"/>
        <v>372688.83999999997</v>
      </c>
      <c r="DB8" s="572">
        <f t="shared" si="35"/>
        <v>396913.61459999997</v>
      </c>
      <c r="DC8" s="548">
        <f t="shared" si="137"/>
        <v>372688.83999999997</v>
      </c>
      <c r="DD8" s="547">
        <f t="shared" si="138"/>
        <v>0</v>
      </c>
      <c r="DE8" s="506">
        <f t="shared" si="139"/>
        <v>0</v>
      </c>
      <c r="DF8" s="681">
        <v>103337.11</v>
      </c>
      <c r="DG8" s="496">
        <f t="shared" si="36"/>
        <v>110054.02214999999</v>
      </c>
      <c r="DH8" s="541">
        <f>'Base%Sem'!DV5</f>
        <v>1.0649999999999999</v>
      </c>
      <c r="DI8" s="493"/>
      <c r="DJ8" s="494">
        <f t="shared" si="37"/>
        <v>0</v>
      </c>
      <c r="DK8" s="681">
        <v>95255.4</v>
      </c>
      <c r="DL8" s="496">
        <f t="shared" si="38"/>
        <v>101447.00099999999</v>
      </c>
      <c r="DM8" s="541">
        <f>'Base%Sem'!DW5</f>
        <v>1.0649999999999999</v>
      </c>
      <c r="DN8" s="493"/>
      <c r="DO8" s="494">
        <f t="shared" si="39"/>
        <v>0</v>
      </c>
      <c r="DP8" s="681">
        <v>91659.55</v>
      </c>
      <c r="DQ8" s="496">
        <f t="shared" si="40"/>
        <v>97617.420750000005</v>
      </c>
      <c r="DR8" s="541">
        <f>'Base%Sem'!DX5</f>
        <v>1.0649999999999999</v>
      </c>
      <c r="DS8" s="493"/>
      <c r="DT8" s="494">
        <f t="shared" si="41"/>
        <v>0</v>
      </c>
      <c r="DU8" s="681">
        <v>88280.34</v>
      </c>
      <c r="DV8" s="496">
        <f t="shared" si="42"/>
        <v>94018.562099999996</v>
      </c>
      <c r="DW8" s="541">
        <f>'Base%Sem'!DY5</f>
        <v>1.0649999999999999</v>
      </c>
      <c r="DX8" s="493"/>
      <c r="DY8" s="494">
        <f t="shared" si="43"/>
        <v>0</v>
      </c>
      <c r="DZ8" s="572">
        <f t="shared" si="44"/>
        <v>403137.00599999994</v>
      </c>
      <c r="EA8" s="548">
        <f t="shared" si="45"/>
        <v>378532.4</v>
      </c>
      <c r="EB8" s="547">
        <f t="shared" si="140"/>
        <v>0</v>
      </c>
      <c r="EC8" s="506">
        <f t="shared" si="141"/>
        <v>0</v>
      </c>
      <c r="ED8" s="681">
        <v>85311.35</v>
      </c>
      <c r="EE8" s="496">
        <f t="shared" si="46"/>
        <v>90856.587750000006</v>
      </c>
      <c r="EF8" s="541">
        <f>'Base%Sem'!DZ5</f>
        <v>1.0649999999999999</v>
      </c>
      <c r="EG8" s="540"/>
      <c r="EH8" s="494">
        <f t="shared" si="47"/>
        <v>0</v>
      </c>
      <c r="EI8" s="681">
        <v>92084.95</v>
      </c>
      <c r="EJ8" s="496">
        <f t="shared" si="48"/>
        <v>98070.471749999997</v>
      </c>
      <c r="EK8" s="541">
        <f>'Base%Sem'!EA5</f>
        <v>1.0649999999999999</v>
      </c>
      <c r="EL8" s="493"/>
      <c r="EM8" s="494">
        <f t="shared" si="49"/>
        <v>0</v>
      </c>
      <c r="EN8" s="681">
        <v>91467.27</v>
      </c>
      <c r="EO8" s="496">
        <f t="shared" si="50"/>
        <v>97412.642550000004</v>
      </c>
      <c r="EP8" s="541">
        <f>'Base%Sem'!EB5</f>
        <v>1.0649999999999999</v>
      </c>
      <c r="EQ8" s="493"/>
      <c r="ER8" s="494">
        <f t="shared" si="51"/>
        <v>0</v>
      </c>
      <c r="ES8" s="681">
        <v>87461.22</v>
      </c>
      <c r="ET8" s="496">
        <f t="shared" si="52"/>
        <v>93146.199299999993</v>
      </c>
      <c r="EU8" s="541">
        <f>'Base%Sem'!EC5</f>
        <v>1.0649999999999999</v>
      </c>
      <c r="EV8" s="493"/>
      <c r="EW8" s="494">
        <f t="shared" si="53"/>
        <v>0</v>
      </c>
      <c r="EX8" s="681">
        <v>100131.94</v>
      </c>
      <c r="EY8" s="496">
        <f t="shared" si="54"/>
        <v>106640.51609999999</v>
      </c>
      <c r="EZ8" s="541">
        <f>'Base%Sem'!ED5</f>
        <v>1.0649999999999999</v>
      </c>
      <c r="FA8" s="493"/>
      <c r="FB8" s="494">
        <f t="shared" si="55"/>
        <v>0</v>
      </c>
      <c r="FC8" s="572">
        <f t="shared" si="56"/>
        <v>456456.73</v>
      </c>
      <c r="FD8" s="572">
        <f t="shared" si="56"/>
        <v>486126.41745000001</v>
      </c>
      <c r="FE8" s="538">
        <f t="shared" si="142"/>
        <v>456456.73000000004</v>
      </c>
      <c r="FF8" s="537">
        <f t="shared" si="143"/>
        <v>0</v>
      </c>
      <c r="FG8" s="506">
        <f t="shared" si="144"/>
        <v>0</v>
      </c>
      <c r="FH8" s="681">
        <v>87456.69</v>
      </c>
      <c r="FI8" s="496">
        <f t="shared" si="57"/>
        <v>91829.5245</v>
      </c>
      <c r="FJ8" s="541">
        <f>'Base%Sem'!EE5</f>
        <v>1.05</v>
      </c>
      <c r="FK8" s="493"/>
      <c r="FL8" s="494">
        <f t="shared" si="58"/>
        <v>0</v>
      </c>
      <c r="FM8" s="681">
        <v>79656.55</v>
      </c>
      <c r="FN8" s="496">
        <f t="shared" si="59"/>
        <v>83639.377500000002</v>
      </c>
      <c r="FO8" s="541">
        <f>'Base%Sem'!EF5</f>
        <v>1.05</v>
      </c>
      <c r="FP8" s="493"/>
      <c r="FQ8" s="494">
        <f t="shared" si="60"/>
        <v>0</v>
      </c>
      <c r="FR8" s="681">
        <v>74376.73</v>
      </c>
      <c r="FS8" s="496">
        <f t="shared" si="61"/>
        <v>78095.566500000001</v>
      </c>
      <c r="FT8" s="541">
        <f>'Base%Sem'!EG5</f>
        <v>1.05</v>
      </c>
      <c r="FU8" s="493"/>
      <c r="FV8" s="494">
        <f t="shared" si="62"/>
        <v>0</v>
      </c>
      <c r="FW8" s="681">
        <v>73750.179999999993</v>
      </c>
      <c r="FX8" s="496">
        <f t="shared" si="63"/>
        <v>77437.688999999998</v>
      </c>
      <c r="FY8" s="541">
        <f>'Base%Sem'!EH5</f>
        <v>1.05</v>
      </c>
      <c r="FZ8" s="493"/>
      <c r="GA8" s="494">
        <f t="shared" si="64"/>
        <v>0</v>
      </c>
      <c r="GB8" s="572">
        <f t="shared" si="65"/>
        <v>331002.15749999997</v>
      </c>
      <c r="GC8" s="614">
        <f t="shared" si="66"/>
        <v>315240.14999999997</v>
      </c>
      <c r="GD8" s="544">
        <f t="shared" si="145"/>
        <v>0</v>
      </c>
      <c r="GE8" s="504">
        <f t="shared" si="146"/>
        <v>0</v>
      </c>
      <c r="GF8" s="681">
        <v>64167.69</v>
      </c>
      <c r="GG8" s="496">
        <f t="shared" si="67"/>
        <v>67376.074500000002</v>
      </c>
      <c r="GH8" s="541">
        <f>'Base%Sem'!EI5</f>
        <v>1.05</v>
      </c>
      <c r="GI8" s="493"/>
      <c r="GJ8" s="494">
        <f t="shared" si="68"/>
        <v>0</v>
      </c>
      <c r="GK8" s="681">
        <v>69642.84</v>
      </c>
      <c r="GL8" s="496">
        <f t="shared" si="69"/>
        <v>73124.982000000004</v>
      </c>
      <c r="GM8" s="541">
        <f>'Base%Sem'!EJ5</f>
        <v>1.05</v>
      </c>
      <c r="GN8" s="493"/>
      <c r="GO8" s="494">
        <f t="shared" si="70"/>
        <v>0</v>
      </c>
      <c r="GP8" s="681">
        <v>72881.289999999994</v>
      </c>
      <c r="GQ8" s="496">
        <f t="shared" si="71"/>
        <v>76525.354500000001</v>
      </c>
      <c r="GR8" s="541">
        <f>'Base%Sem'!EK5</f>
        <v>1.05</v>
      </c>
      <c r="GS8" s="493"/>
      <c r="GT8" s="494">
        <f t="shared" si="72"/>
        <v>0</v>
      </c>
      <c r="GU8" s="681">
        <v>66343.97</v>
      </c>
      <c r="GV8" s="496">
        <f t="shared" si="73"/>
        <v>69661.1685</v>
      </c>
      <c r="GW8" s="541">
        <f>'Base%Sem'!EL5</f>
        <v>1.05</v>
      </c>
      <c r="GX8" s="493"/>
      <c r="GY8" s="494">
        <f t="shared" si="74"/>
        <v>0</v>
      </c>
      <c r="GZ8" s="572">
        <f t="shared" si="75"/>
        <v>286687.57949999999</v>
      </c>
      <c r="HA8" s="614">
        <f t="shared" si="76"/>
        <v>273035.79000000004</v>
      </c>
      <c r="HB8" s="537">
        <f t="shared" si="77"/>
        <v>0</v>
      </c>
      <c r="HC8" s="506">
        <f t="shared" si="147"/>
        <v>0</v>
      </c>
      <c r="HD8" s="681">
        <v>72166.14</v>
      </c>
      <c r="HE8" s="496">
        <f t="shared" si="78"/>
        <v>75774.447</v>
      </c>
      <c r="HF8" s="541">
        <f>'Base%Sem'!EM5</f>
        <v>1.05</v>
      </c>
      <c r="HG8" s="493"/>
      <c r="HH8" s="494">
        <f t="shared" si="79"/>
        <v>0</v>
      </c>
      <c r="HI8" s="681">
        <v>89015.78</v>
      </c>
      <c r="HJ8" s="496">
        <f t="shared" si="80"/>
        <v>93466.569000000003</v>
      </c>
      <c r="HK8" s="541">
        <f>'Base%Sem'!EN5</f>
        <v>1.05</v>
      </c>
      <c r="HL8" s="493"/>
      <c r="HM8" s="494">
        <f t="shared" si="81"/>
        <v>0</v>
      </c>
      <c r="HN8" s="681">
        <v>70871.740000000005</v>
      </c>
      <c r="HO8" s="496">
        <f t="shared" si="82"/>
        <v>74415.327000000005</v>
      </c>
      <c r="HP8" s="541">
        <f>'Base%Sem'!EO5</f>
        <v>1.05</v>
      </c>
      <c r="HQ8" s="493"/>
      <c r="HR8" s="494">
        <f t="shared" si="83"/>
        <v>0</v>
      </c>
      <c r="HS8" s="681">
        <v>69655.600000000006</v>
      </c>
      <c r="HT8" s="496">
        <f t="shared" si="84"/>
        <v>73138.38</v>
      </c>
      <c r="HU8" s="541">
        <f>'Base%Sem'!EP5</f>
        <v>1.05</v>
      </c>
      <c r="HV8" s="493"/>
      <c r="HW8" s="494">
        <f t="shared" si="85"/>
        <v>0</v>
      </c>
      <c r="HX8" s="681">
        <v>76972.03</v>
      </c>
      <c r="HY8" s="496">
        <f t="shared" si="86"/>
        <v>80820.631500000003</v>
      </c>
      <c r="HZ8" s="541">
        <f>'Base%Sem'!EQ5</f>
        <v>1.05</v>
      </c>
      <c r="IA8" s="493"/>
      <c r="IB8" s="494">
        <f t="shared" si="87"/>
        <v>0</v>
      </c>
      <c r="IC8" s="572">
        <f t="shared" si="88"/>
        <v>397615.35450000002</v>
      </c>
      <c r="ID8" s="538">
        <f t="shared" si="148"/>
        <v>378681.29000000004</v>
      </c>
      <c r="IE8" s="511">
        <f t="shared" si="89"/>
        <v>0</v>
      </c>
      <c r="IF8" s="504">
        <f t="shared" si="149"/>
        <v>0</v>
      </c>
      <c r="IG8" s="681">
        <v>87437.05</v>
      </c>
      <c r="IH8" s="496">
        <f t="shared" si="90"/>
        <v>91808.902500000011</v>
      </c>
      <c r="II8" s="541">
        <f>'Base%Sem'!ER5</f>
        <v>1.05</v>
      </c>
      <c r="IJ8" s="493"/>
      <c r="IK8" s="494">
        <f t="shared" si="91"/>
        <v>0</v>
      </c>
      <c r="IL8" s="681">
        <v>93952.320000000007</v>
      </c>
      <c r="IM8" s="496">
        <f t="shared" si="92"/>
        <v>98649.936000000016</v>
      </c>
      <c r="IN8" s="541">
        <f>'Base%Sem'!ES5</f>
        <v>1.05</v>
      </c>
      <c r="IO8" s="493"/>
      <c r="IP8" s="494">
        <f t="shared" si="93"/>
        <v>0</v>
      </c>
      <c r="IQ8" s="681">
        <v>131621.10999999999</v>
      </c>
      <c r="IR8" s="496">
        <f t="shared" si="94"/>
        <v>138202.1655</v>
      </c>
      <c r="IS8" s="541">
        <f>'Base%Sem'!ET5</f>
        <v>1.05</v>
      </c>
      <c r="IT8" s="493"/>
      <c r="IU8" s="494">
        <f t="shared" si="95"/>
        <v>0</v>
      </c>
      <c r="IV8" s="681">
        <v>127381.07</v>
      </c>
      <c r="IW8" s="496">
        <f t="shared" si="96"/>
        <v>133750.12350000002</v>
      </c>
      <c r="IX8" s="541">
        <f>'Base%Sem'!EU5</f>
        <v>1.05</v>
      </c>
      <c r="IY8" s="493"/>
      <c r="IZ8" s="494">
        <f t="shared" si="97"/>
        <v>0</v>
      </c>
      <c r="JA8" s="572">
        <f t="shared" si="98"/>
        <v>462411.1275</v>
      </c>
      <c r="JB8" s="538">
        <f t="shared" si="150"/>
        <v>440391.55</v>
      </c>
      <c r="JC8" s="510">
        <f t="shared" si="99"/>
        <v>0</v>
      </c>
      <c r="JD8" s="506">
        <f t="shared" si="151"/>
        <v>0</v>
      </c>
      <c r="JE8" s="681">
        <v>85192.12</v>
      </c>
      <c r="JF8" s="496">
        <f t="shared" si="100"/>
        <v>89451.725999999995</v>
      </c>
      <c r="JG8" s="541">
        <f>'Base%Sem'!EV5</f>
        <v>1.05</v>
      </c>
      <c r="JH8" s="493"/>
      <c r="JI8" s="494">
        <f t="shared" si="101"/>
        <v>0</v>
      </c>
      <c r="JJ8" s="681">
        <v>115909.23</v>
      </c>
      <c r="JK8" s="496">
        <f t="shared" si="102"/>
        <v>121704.6915</v>
      </c>
      <c r="JL8" s="541">
        <f>'Base%Sem'!EW5</f>
        <v>1.05</v>
      </c>
      <c r="JM8" s="493"/>
      <c r="JN8" s="494">
        <f t="shared" si="103"/>
        <v>0</v>
      </c>
      <c r="JO8" s="681">
        <v>142789.57999999999</v>
      </c>
      <c r="JP8" s="496">
        <f t="shared" si="104"/>
        <v>149929.05899999998</v>
      </c>
      <c r="JQ8" s="541">
        <f>'Base%Sem'!EX5</f>
        <v>1.05</v>
      </c>
      <c r="JR8" s="493"/>
      <c r="JS8" s="494">
        <f t="shared" si="105"/>
        <v>0</v>
      </c>
      <c r="JT8" s="496">
        <v>149079.10160000002</v>
      </c>
      <c r="JU8" s="496">
        <f t="shared" ref="JU6:JU24" si="160">JT8*JV8</f>
        <v>156533.05668000004</v>
      </c>
      <c r="JV8" s="541">
        <f>'Base%Sem'!EY5</f>
        <v>1.05</v>
      </c>
      <c r="JW8" s="493"/>
      <c r="JX8" s="494">
        <f t="shared" si="106"/>
        <v>0</v>
      </c>
      <c r="JY8" s="572">
        <f t="shared" si="107"/>
        <v>517618.53318000003</v>
      </c>
      <c r="JZ8" s="538">
        <f t="shared" si="152"/>
        <v>492970.03159999999</v>
      </c>
      <c r="KA8" s="511">
        <f t="shared" si="108"/>
        <v>0</v>
      </c>
      <c r="KB8" s="504">
        <f t="shared" si="153"/>
        <v>0</v>
      </c>
      <c r="KC8" s="499">
        <v>205665.97</v>
      </c>
      <c r="KD8" s="496">
        <f t="shared" si="109"/>
        <v>215949.26850000001</v>
      </c>
      <c r="KE8" s="541">
        <f>'Base%Sem'!EZ5</f>
        <v>1.05</v>
      </c>
      <c r="KF8" s="493"/>
      <c r="KG8" s="494">
        <f t="shared" si="110"/>
        <v>0</v>
      </c>
      <c r="KH8" s="496">
        <v>248045.1</v>
      </c>
      <c r="KI8" s="496">
        <f t="shared" si="111"/>
        <v>260447.35500000001</v>
      </c>
      <c r="KJ8" s="541">
        <f>'Base%Sem'!FA5</f>
        <v>1.05</v>
      </c>
      <c r="KK8" s="493"/>
      <c r="KL8" s="494">
        <f t="shared" si="112"/>
        <v>0</v>
      </c>
      <c r="KM8" s="496">
        <v>362231.44</v>
      </c>
      <c r="KN8" s="496">
        <f t="shared" si="113"/>
        <v>380343.01200000005</v>
      </c>
      <c r="KO8" s="541">
        <f>'Base%Sem'!FB5</f>
        <v>1.05</v>
      </c>
      <c r="KP8" s="493"/>
      <c r="KQ8" s="494">
        <f t="shared" si="114"/>
        <v>0</v>
      </c>
      <c r="KR8" s="496">
        <v>163125.26999999999</v>
      </c>
      <c r="KS8" s="496">
        <f t="shared" si="115"/>
        <v>171281.53349999999</v>
      </c>
      <c r="KT8" s="541">
        <f>'Base%Sem'!FC5</f>
        <v>1.05</v>
      </c>
      <c r="KU8" s="493"/>
      <c r="KV8" s="494">
        <f t="shared" si="116"/>
        <v>0</v>
      </c>
      <c r="KW8" s="496">
        <v>81219.23</v>
      </c>
      <c r="KX8" s="496">
        <f t="shared" si="117"/>
        <v>85280.191500000001</v>
      </c>
      <c r="KY8" s="541">
        <f>'Base%Sem'!FD5</f>
        <v>1.05</v>
      </c>
      <c r="KZ8" s="493"/>
      <c r="LA8" s="494">
        <f t="shared" si="118"/>
        <v>0</v>
      </c>
      <c r="LB8" s="572">
        <f t="shared" si="119"/>
        <v>1113301.3605</v>
      </c>
      <c r="LC8" s="538">
        <f t="shared" si="154"/>
        <v>1060287.01</v>
      </c>
      <c r="LD8" s="510">
        <f t="shared" si="120"/>
        <v>0</v>
      </c>
      <c r="LE8" s="560">
        <f t="shared" si="155"/>
        <v>0</v>
      </c>
      <c r="LF8" s="588">
        <f t="shared" si="121"/>
        <v>5126998.0415999992</v>
      </c>
      <c r="LG8" s="588">
        <f t="shared" si="156"/>
        <v>5441274.4438300002</v>
      </c>
      <c r="LH8" s="588">
        <f t="shared" si="157"/>
        <v>5441274.4438300002</v>
      </c>
      <c r="LI8" s="586">
        <f t="shared" si="158"/>
        <v>1.0612983269507792</v>
      </c>
      <c r="LJ8" s="584">
        <f t="shared" si="122"/>
        <v>5126998.0415999992</v>
      </c>
      <c r="LK8" s="584">
        <f t="shared" si="122"/>
        <v>0</v>
      </c>
      <c r="LL8" s="585">
        <f t="shared" si="123"/>
        <v>-5126998.0415999992</v>
      </c>
      <c r="LM8" s="615">
        <f t="shared" si="159"/>
        <v>0</v>
      </c>
      <c r="LO8" s="385">
        <v>5441274.4438300002</v>
      </c>
    </row>
    <row r="9" spans="1:328" outlineLevel="1">
      <c r="A9" s="571"/>
      <c r="B9" s="535" t="s">
        <v>344</v>
      </c>
      <c r="C9" s="681">
        <v>52700.29</v>
      </c>
      <c r="D9" s="542">
        <f t="shared" si="124"/>
        <v>59551.327699999994</v>
      </c>
      <c r="E9" s="541">
        <f>'Base%Sem'!DC6</f>
        <v>1.1299999999999999</v>
      </c>
      <c r="F9" s="493"/>
      <c r="G9" s="494">
        <f t="shared" si="125"/>
        <v>0</v>
      </c>
      <c r="H9" s="681">
        <v>46843.51</v>
      </c>
      <c r="I9" s="496">
        <f t="shared" si="0"/>
        <v>52933.166299999997</v>
      </c>
      <c r="J9" s="541">
        <f>'Base%Sem'!DD6</f>
        <v>1.1299999999999999</v>
      </c>
      <c r="K9" s="493"/>
      <c r="L9" s="494">
        <f t="shared" si="1"/>
        <v>0</v>
      </c>
      <c r="M9" s="594">
        <v>35019.370000000003</v>
      </c>
      <c r="N9" s="496">
        <f t="shared" si="2"/>
        <v>39571.888099999996</v>
      </c>
      <c r="O9" s="541">
        <f>'Base%Sem'!DE6</f>
        <v>1.1299999999999999</v>
      </c>
      <c r="P9" s="493"/>
      <c r="Q9" s="494">
        <f t="shared" si="3"/>
        <v>0</v>
      </c>
      <c r="R9" s="594">
        <v>31687.14</v>
      </c>
      <c r="S9" s="496">
        <f t="shared" si="126"/>
        <v>35806.468199999996</v>
      </c>
      <c r="T9" s="541">
        <f>'Base%Sem'!DF6</f>
        <v>1.1299999999999999</v>
      </c>
      <c r="U9" s="493"/>
      <c r="V9" s="494">
        <f t="shared" si="4"/>
        <v>0</v>
      </c>
      <c r="W9" s="499">
        <v>38179.25</v>
      </c>
      <c r="X9" s="496">
        <f t="shared" si="5"/>
        <v>43142.552499999998</v>
      </c>
      <c r="Y9" s="541">
        <f>'Base%Sem'!DG6</f>
        <v>1.1299999999999999</v>
      </c>
      <c r="Z9" s="493"/>
      <c r="AA9" s="494">
        <f t="shared" si="6"/>
        <v>0</v>
      </c>
      <c r="AB9" s="542">
        <f t="shared" si="127"/>
        <v>231005.40279999998</v>
      </c>
      <c r="AC9" s="542">
        <f t="shared" si="128"/>
        <v>204429.56</v>
      </c>
      <c r="AD9" s="552">
        <f t="shared" si="129"/>
        <v>0</v>
      </c>
      <c r="AE9" s="500">
        <f t="shared" si="130"/>
        <v>0</v>
      </c>
      <c r="AF9" s="681">
        <v>39900.47</v>
      </c>
      <c r="AG9" s="496">
        <f t="shared" si="7"/>
        <v>43092.507600000004</v>
      </c>
      <c r="AH9" s="541">
        <f>'Base%Sem'!DI6</f>
        <v>1.08</v>
      </c>
      <c r="AI9" s="493"/>
      <c r="AJ9" s="494">
        <f t="shared" si="131"/>
        <v>0</v>
      </c>
      <c r="AK9" s="681">
        <v>48832.69</v>
      </c>
      <c r="AL9" s="496">
        <f t="shared" si="8"/>
        <v>52739.305200000003</v>
      </c>
      <c r="AM9" s="541">
        <f>'Base%Sem'!DJ6</f>
        <v>1.08</v>
      </c>
      <c r="AN9" s="493"/>
      <c r="AO9" s="494">
        <f t="shared" si="9"/>
        <v>0</v>
      </c>
      <c r="AP9" s="681">
        <v>35622.300000000003</v>
      </c>
      <c r="AQ9" s="496">
        <f t="shared" si="10"/>
        <v>38472.084000000003</v>
      </c>
      <c r="AR9" s="541">
        <f>'Base%Sem'!DK6</f>
        <v>1.08</v>
      </c>
      <c r="AS9" s="493"/>
      <c r="AT9" s="494">
        <f t="shared" si="11"/>
        <v>0</v>
      </c>
      <c r="AU9" s="681">
        <v>38580.94</v>
      </c>
      <c r="AV9" s="496">
        <f t="shared" si="12"/>
        <v>41667.415200000003</v>
      </c>
      <c r="AW9" s="541">
        <f>'Base%Sem'!DL6</f>
        <v>1.08</v>
      </c>
      <c r="AX9" s="493"/>
      <c r="AY9" s="494">
        <f t="shared" si="13"/>
        <v>0</v>
      </c>
      <c r="AZ9" s="496">
        <f t="shared" si="14"/>
        <v>175971.31200000003</v>
      </c>
      <c r="BA9" s="550">
        <f t="shared" si="15"/>
        <v>162936.40000000002</v>
      </c>
      <c r="BB9" s="617">
        <f t="shared" si="132"/>
        <v>0</v>
      </c>
      <c r="BC9" s="513">
        <f t="shared" si="133"/>
        <v>0</v>
      </c>
      <c r="BD9" s="681">
        <v>50105.599999999999</v>
      </c>
      <c r="BE9" s="496">
        <f t="shared" si="16"/>
        <v>53362.463999999993</v>
      </c>
      <c r="BF9" s="541">
        <f>'Base%Sem'!DM6</f>
        <v>1.0649999999999999</v>
      </c>
      <c r="BG9" s="493"/>
      <c r="BH9" s="494">
        <f t="shared" si="17"/>
        <v>0</v>
      </c>
      <c r="BI9" s="681">
        <v>50081.95</v>
      </c>
      <c r="BJ9" s="496">
        <f t="shared" si="18"/>
        <v>53337.276749999997</v>
      </c>
      <c r="BK9" s="541">
        <f>'Base%Sem'!DN6</f>
        <v>1.0649999999999999</v>
      </c>
      <c r="BL9" s="493"/>
      <c r="BM9" s="494">
        <f t="shared" si="19"/>
        <v>0</v>
      </c>
      <c r="BN9" s="681">
        <v>47392.27</v>
      </c>
      <c r="BO9" s="496">
        <f t="shared" si="20"/>
        <v>50472.767549999997</v>
      </c>
      <c r="BP9" s="541">
        <f>'Base%Sem'!DO6</f>
        <v>1.0649999999999999</v>
      </c>
      <c r="BQ9" s="493"/>
      <c r="BR9" s="494">
        <f t="shared" si="21"/>
        <v>0</v>
      </c>
      <c r="BS9" s="681">
        <v>50287.360000000001</v>
      </c>
      <c r="BT9" s="496">
        <f t="shared" si="22"/>
        <v>53556.038399999998</v>
      </c>
      <c r="BU9" s="541">
        <f>'Base%Sem'!DP6</f>
        <v>1.0649999999999999</v>
      </c>
      <c r="BV9" s="606"/>
      <c r="BW9" s="494">
        <f t="shared" si="23"/>
        <v>0</v>
      </c>
      <c r="BX9" s="681">
        <v>62825.08</v>
      </c>
      <c r="BY9" s="496">
        <f t="shared" si="24"/>
        <v>66908.710200000001</v>
      </c>
      <c r="BZ9" s="541">
        <f>'Base%Sem'!DQ6</f>
        <v>1.0649999999999999</v>
      </c>
      <c r="CA9" s="493"/>
      <c r="CB9" s="494">
        <f t="shared" si="25"/>
        <v>0</v>
      </c>
      <c r="CC9" s="572">
        <f t="shared" si="134"/>
        <v>277637.25689999998</v>
      </c>
      <c r="CD9" s="538">
        <f t="shared" si="135"/>
        <v>260692.26</v>
      </c>
      <c r="CE9" s="511">
        <f t="shared" si="26"/>
        <v>0</v>
      </c>
      <c r="CF9" s="504">
        <f t="shared" si="136"/>
        <v>0</v>
      </c>
      <c r="CG9" s="681">
        <v>53965.89</v>
      </c>
      <c r="CH9" s="496">
        <f t="shared" si="27"/>
        <v>57473.672849999995</v>
      </c>
      <c r="CI9" s="541">
        <f>'Base%Sem'!DR6</f>
        <v>1.0649999999999999</v>
      </c>
      <c r="CJ9" s="493"/>
      <c r="CK9" s="494">
        <f t="shared" si="28"/>
        <v>0</v>
      </c>
      <c r="CL9" s="681">
        <v>50514.82</v>
      </c>
      <c r="CM9" s="496">
        <f t="shared" si="29"/>
        <v>53798.283299999996</v>
      </c>
      <c r="CN9" s="541">
        <f>'Base%Sem'!DS6</f>
        <v>1.0649999999999999</v>
      </c>
      <c r="CO9" s="493"/>
      <c r="CP9" s="494">
        <f t="shared" si="30"/>
        <v>0</v>
      </c>
      <c r="CQ9" s="681">
        <v>61434.11</v>
      </c>
      <c r="CR9" s="496">
        <f t="shared" si="31"/>
        <v>65427.327149999997</v>
      </c>
      <c r="CS9" s="541">
        <f>'Base%Sem'!DT6</f>
        <v>1.0649999999999999</v>
      </c>
      <c r="CT9" s="493"/>
      <c r="CU9" s="494">
        <f t="shared" si="32"/>
        <v>0</v>
      </c>
      <c r="CV9" s="681">
        <v>60889.83</v>
      </c>
      <c r="CW9" s="496">
        <f t="shared" si="33"/>
        <v>64847.668949999999</v>
      </c>
      <c r="CX9" s="541">
        <f>'Base%Sem'!DU6</f>
        <v>1.0649999999999999</v>
      </c>
      <c r="CY9" s="493"/>
      <c r="CZ9" s="494">
        <f t="shared" si="34"/>
        <v>0</v>
      </c>
      <c r="DA9" s="572">
        <f t="shared" si="35"/>
        <v>226804.65000000002</v>
      </c>
      <c r="DB9" s="572">
        <f t="shared" si="35"/>
        <v>241546.95225</v>
      </c>
      <c r="DC9" s="548">
        <f t="shared" si="137"/>
        <v>226804.65000000002</v>
      </c>
      <c r="DD9" s="547">
        <f t="shared" si="138"/>
        <v>0</v>
      </c>
      <c r="DE9" s="506">
        <f t="shared" si="139"/>
        <v>0</v>
      </c>
      <c r="DF9" s="681">
        <v>71571.17</v>
      </c>
      <c r="DG9" s="496">
        <f t="shared" si="36"/>
        <v>76223.29604999999</v>
      </c>
      <c r="DH9" s="541">
        <f>'Base%Sem'!DV6</f>
        <v>1.0649999999999999</v>
      </c>
      <c r="DI9" s="493"/>
      <c r="DJ9" s="494">
        <f t="shared" si="37"/>
        <v>0</v>
      </c>
      <c r="DK9" s="681">
        <v>61526.71</v>
      </c>
      <c r="DL9" s="496">
        <f t="shared" si="38"/>
        <v>65525.946149999996</v>
      </c>
      <c r="DM9" s="541">
        <f>'Base%Sem'!DW6</f>
        <v>1.0649999999999999</v>
      </c>
      <c r="DN9" s="493"/>
      <c r="DO9" s="494">
        <f t="shared" si="39"/>
        <v>0</v>
      </c>
      <c r="DP9" s="681">
        <v>61476.52</v>
      </c>
      <c r="DQ9" s="496">
        <f t="shared" si="40"/>
        <v>65472.493799999997</v>
      </c>
      <c r="DR9" s="541">
        <f>'Base%Sem'!DX6</f>
        <v>1.0649999999999999</v>
      </c>
      <c r="DS9" s="493"/>
      <c r="DT9" s="494">
        <f t="shared" si="41"/>
        <v>0</v>
      </c>
      <c r="DU9" s="681">
        <v>59036.75</v>
      </c>
      <c r="DV9" s="496">
        <f t="shared" si="42"/>
        <v>62874.138749999998</v>
      </c>
      <c r="DW9" s="541">
        <f>'Base%Sem'!DY6</f>
        <v>1.0649999999999999</v>
      </c>
      <c r="DX9" s="493"/>
      <c r="DY9" s="494">
        <f t="shared" si="43"/>
        <v>0</v>
      </c>
      <c r="DZ9" s="572">
        <f t="shared" si="44"/>
        <v>270095.87474999996</v>
      </c>
      <c r="EA9" s="548">
        <f t="shared" si="45"/>
        <v>253611.15</v>
      </c>
      <c r="EB9" s="547">
        <f t="shared" si="140"/>
        <v>0</v>
      </c>
      <c r="EC9" s="506">
        <f t="shared" si="141"/>
        <v>0</v>
      </c>
      <c r="ED9" s="681">
        <v>64222.080000000002</v>
      </c>
      <c r="EE9" s="496">
        <f t="shared" si="46"/>
        <v>68396.515199999994</v>
      </c>
      <c r="EF9" s="541">
        <f>'Base%Sem'!DZ6</f>
        <v>1.0649999999999999</v>
      </c>
      <c r="EG9" s="540"/>
      <c r="EH9" s="494">
        <f t="shared" si="47"/>
        <v>0</v>
      </c>
      <c r="EI9" s="681">
        <v>77872.17</v>
      </c>
      <c r="EJ9" s="496">
        <f t="shared" si="48"/>
        <v>82933.861049999992</v>
      </c>
      <c r="EK9" s="541">
        <f>'Base%Sem'!EA6</f>
        <v>1.0649999999999999</v>
      </c>
      <c r="EL9" s="493"/>
      <c r="EM9" s="494">
        <f t="shared" si="49"/>
        <v>0</v>
      </c>
      <c r="EN9" s="681">
        <v>55941.77</v>
      </c>
      <c r="EO9" s="496">
        <f t="shared" si="50"/>
        <v>59577.985049999996</v>
      </c>
      <c r="EP9" s="541">
        <f>'Base%Sem'!EB6</f>
        <v>1.0649999999999999</v>
      </c>
      <c r="EQ9" s="493"/>
      <c r="ER9" s="494">
        <f t="shared" si="51"/>
        <v>0</v>
      </c>
      <c r="ES9" s="681">
        <v>56456.9</v>
      </c>
      <c r="ET9" s="496">
        <f t="shared" si="52"/>
        <v>60126.5985</v>
      </c>
      <c r="EU9" s="541">
        <f>'Base%Sem'!EC6</f>
        <v>1.0649999999999999</v>
      </c>
      <c r="EV9" s="493"/>
      <c r="EW9" s="494">
        <f t="shared" si="53"/>
        <v>0</v>
      </c>
      <c r="EX9" s="681">
        <v>65395.78</v>
      </c>
      <c r="EY9" s="496">
        <f t="shared" si="54"/>
        <v>69646.505699999994</v>
      </c>
      <c r="EZ9" s="541">
        <f>'Base%Sem'!ED6</f>
        <v>1.0649999999999999</v>
      </c>
      <c r="FA9" s="493"/>
      <c r="FB9" s="494">
        <f t="shared" si="55"/>
        <v>0</v>
      </c>
      <c r="FC9" s="572">
        <f t="shared" si="56"/>
        <v>319888.7</v>
      </c>
      <c r="FD9" s="572">
        <f t="shared" si="56"/>
        <v>340681.46549999993</v>
      </c>
      <c r="FE9" s="538">
        <f t="shared" si="142"/>
        <v>319888.69999999995</v>
      </c>
      <c r="FF9" s="537">
        <f t="shared" si="143"/>
        <v>0</v>
      </c>
      <c r="FG9" s="506">
        <f t="shared" si="144"/>
        <v>0</v>
      </c>
      <c r="FH9" s="681">
        <v>73202.86</v>
      </c>
      <c r="FI9" s="496">
        <f t="shared" si="57"/>
        <v>76863.002999999997</v>
      </c>
      <c r="FJ9" s="541">
        <f>'Base%Sem'!EE6</f>
        <v>1.05</v>
      </c>
      <c r="FK9" s="493"/>
      <c r="FL9" s="494">
        <f t="shared" si="58"/>
        <v>0</v>
      </c>
      <c r="FM9" s="681">
        <v>54042.02</v>
      </c>
      <c r="FN9" s="496">
        <f t="shared" si="59"/>
        <v>56744.120999999999</v>
      </c>
      <c r="FO9" s="541">
        <f>'Base%Sem'!EF6</f>
        <v>1.05</v>
      </c>
      <c r="FP9" s="493"/>
      <c r="FQ9" s="494">
        <f t="shared" si="60"/>
        <v>0</v>
      </c>
      <c r="FR9" s="681">
        <v>62909</v>
      </c>
      <c r="FS9" s="496">
        <f t="shared" si="61"/>
        <v>66054.45</v>
      </c>
      <c r="FT9" s="541">
        <f>'Base%Sem'!EG6</f>
        <v>1.05</v>
      </c>
      <c r="FU9" s="493"/>
      <c r="FV9" s="494">
        <f t="shared" si="62"/>
        <v>0</v>
      </c>
      <c r="FW9" s="681">
        <v>54164.68</v>
      </c>
      <c r="FX9" s="496">
        <f t="shared" si="63"/>
        <v>56872.914000000004</v>
      </c>
      <c r="FY9" s="541">
        <f>'Base%Sem'!EH6</f>
        <v>1.05</v>
      </c>
      <c r="FZ9" s="493"/>
      <c r="GA9" s="494">
        <f t="shared" si="64"/>
        <v>0</v>
      </c>
      <c r="GB9" s="572">
        <f t="shared" si="65"/>
        <v>256534.48799999998</v>
      </c>
      <c r="GC9" s="614">
        <f t="shared" si="66"/>
        <v>244318.56</v>
      </c>
      <c r="GD9" s="544">
        <f t="shared" si="145"/>
        <v>0</v>
      </c>
      <c r="GE9" s="504">
        <f t="shared" si="146"/>
        <v>0</v>
      </c>
      <c r="GF9" s="681">
        <v>41025.160000000003</v>
      </c>
      <c r="GG9" s="496">
        <f t="shared" si="67"/>
        <v>43076.418000000005</v>
      </c>
      <c r="GH9" s="541">
        <f>'Base%Sem'!EI6</f>
        <v>1.05</v>
      </c>
      <c r="GI9" s="493"/>
      <c r="GJ9" s="494">
        <f t="shared" si="68"/>
        <v>0</v>
      </c>
      <c r="GK9" s="681">
        <v>53421.14</v>
      </c>
      <c r="GL9" s="496">
        <f t="shared" si="69"/>
        <v>56092.197</v>
      </c>
      <c r="GM9" s="541">
        <f>'Base%Sem'!EJ6</f>
        <v>1.05</v>
      </c>
      <c r="GN9" s="493"/>
      <c r="GO9" s="494">
        <f t="shared" si="70"/>
        <v>0</v>
      </c>
      <c r="GP9" s="681">
        <v>62662.3</v>
      </c>
      <c r="GQ9" s="496">
        <f t="shared" si="71"/>
        <v>65795.415000000008</v>
      </c>
      <c r="GR9" s="541">
        <f>'Base%Sem'!EK6</f>
        <v>1.05</v>
      </c>
      <c r="GS9" s="493"/>
      <c r="GT9" s="494">
        <f t="shared" si="72"/>
        <v>0</v>
      </c>
      <c r="GU9" s="681">
        <v>54498.29</v>
      </c>
      <c r="GV9" s="496">
        <f t="shared" si="73"/>
        <v>57223.2045</v>
      </c>
      <c r="GW9" s="541">
        <f>'Base%Sem'!EL6</f>
        <v>1.05</v>
      </c>
      <c r="GX9" s="493"/>
      <c r="GY9" s="494">
        <f t="shared" si="74"/>
        <v>0</v>
      </c>
      <c r="GZ9" s="572">
        <f t="shared" si="75"/>
        <v>222187.23450000002</v>
      </c>
      <c r="HA9" s="614">
        <f t="shared" si="76"/>
        <v>211606.89</v>
      </c>
      <c r="HB9" s="537">
        <f t="shared" si="77"/>
        <v>0</v>
      </c>
      <c r="HC9" s="506">
        <f t="shared" si="147"/>
        <v>0</v>
      </c>
      <c r="HD9" s="681">
        <v>51378.3</v>
      </c>
      <c r="HE9" s="496">
        <f t="shared" si="78"/>
        <v>53947.215000000004</v>
      </c>
      <c r="HF9" s="541">
        <f>'Base%Sem'!EM6</f>
        <v>1.05</v>
      </c>
      <c r="HG9" s="493"/>
      <c r="HH9" s="494">
        <f t="shared" si="79"/>
        <v>0</v>
      </c>
      <c r="HI9" s="681">
        <v>52463.43</v>
      </c>
      <c r="HJ9" s="496">
        <f t="shared" si="80"/>
        <v>55086.601500000004</v>
      </c>
      <c r="HK9" s="541">
        <f>'Base%Sem'!EN6</f>
        <v>1.05</v>
      </c>
      <c r="HL9" s="493"/>
      <c r="HM9" s="494">
        <f t="shared" si="81"/>
        <v>0</v>
      </c>
      <c r="HN9" s="681">
        <v>41557.39</v>
      </c>
      <c r="HO9" s="496">
        <f t="shared" si="82"/>
        <v>43635.2595</v>
      </c>
      <c r="HP9" s="541">
        <f>'Base%Sem'!EO6</f>
        <v>1.05</v>
      </c>
      <c r="HQ9" s="493"/>
      <c r="HR9" s="494">
        <f t="shared" si="83"/>
        <v>0</v>
      </c>
      <c r="HS9" s="681">
        <v>40463.65</v>
      </c>
      <c r="HT9" s="496">
        <f t="shared" si="84"/>
        <v>42486.832500000004</v>
      </c>
      <c r="HU9" s="541">
        <f>'Base%Sem'!EP6</f>
        <v>1.05</v>
      </c>
      <c r="HV9" s="493"/>
      <c r="HW9" s="494">
        <f t="shared" si="85"/>
        <v>0</v>
      </c>
      <c r="HX9" s="681">
        <v>48761.95</v>
      </c>
      <c r="HY9" s="496">
        <f t="shared" si="86"/>
        <v>51200.047500000001</v>
      </c>
      <c r="HZ9" s="541">
        <f>'Base%Sem'!EQ6</f>
        <v>1.05</v>
      </c>
      <c r="IA9" s="493"/>
      <c r="IB9" s="494">
        <f t="shared" si="87"/>
        <v>0</v>
      </c>
      <c r="IC9" s="572">
        <f t="shared" si="88"/>
        <v>246355.95599999998</v>
      </c>
      <c r="ID9" s="538">
        <f t="shared" si="148"/>
        <v>234624.71999999997</v>
      </c>
      <c r="IE9" s="511">
        <f t="shared" si="89"/>
        <v>0</v>
      </c>
      <c r="IF9" s="504">
        <f t="shared" si="149"/>
        <v>0</v>
      </c>
      <c r="IG9" s="681">
        <v>58171.66</v>
      </c>
      <c r="IH9" s="496">
        <f t="shared" si="90"/>
        <v>61080.243000000009</v>
      </c>
      <c r="II9" s="541">
        <f>'Base%Sem'!ER6</f>
        <v>1.05</v>
      </c>
      <c r="IJ9" s="493"/>
      <c r="IK9" s="494">
        <f t="shared" si="91"/>
        <v>0</v>
      </c>
      <c r="IL9" s="681">
        <v>62321.32</v>
      </c>
      <c r="IM9" s="496">
        <f t="shared" si="92"/>
        <v>65437.386000000006</v>
      </c>
      <c r="IN9" s="541">
        <f>'Base%Sem'!ES6</f>
        <v>1.05</v>
      </c>
      <c r="IO9" s="493"/>
      <c r="IP9" s="494">
        <f t="shared" si="93"/>
        <v>0</v>
      </c>
      <c r="IQ9" s="681">
        <v>77130.600000000006</v>
      </c>
      <c r="IR9" s="496">
        <f t="shared" si="94"/>
        <v>80987.13</v>
      </c>
      <c r="IS9" s="541">
        <f>'Base%Sem'!ET6</f>
        <v>1.05</v>
      </c>
      <c r="IT9" s="493"/>
      <c r="IU9" s="494">
        <f t="shared" si="95"/>
        <v>0</v>
      </c>
      <c r="IV9" s="681">
        <v>73288.490000000005</v>
      </c>
      <c r="IW9" s="496">
        <f t="shared" si="96"/>
        <v>76952.914500000014</v>
      </c>
      <c r="IX9" s="541">
        <f>'Base%Sem'!EU6</f>
        <v>1.05</v>
      </c>
      <c r="IY9" s="493"/>
      <c r="IZ9" s="494">
        <f t="shared" si="97"/>
        <v>0</v>
      </c>
      <c r="JA9" s="572">
        <f t="shared" si="98"/>
        <v>284457.67350000003</v>
      </c>
      <c r="JB9" s="538">
        <f t="shared" si="150"/>
        <v>270912.07000000007</v>
      </c>
      <c r="JC9" s="510">
        <f t="shared" si="99"/>
        <v>0</v>
      </c>
      <c r="JD9" s="506">
        <f t="shared" si="151"/>
        <v>0</v>
      </c>
      <c r="JE9" s="681">
        <v>52061.42</v>
      </c>
      <c r="JF9" s="496">
        <f t="shared" si="100"/>
        <v>54664.491000000002</v>
      </c>
      <c r="JG9" s="541">
        <f>'Base%Sem'!EV6</f>
        <v>1.05</v>
      </c>
      <c r="JH9" s="493"/>
      <c r="JI9" s="494">
        <f t="shared" si="101"/>
        <v>0</v>
      </c>
      <c r="JJ9" s="681">
        <v>63140.84</v>
      </c>
      <c r="JK9" s="496">
        <f t="shared" si="102"/>
        <v>66297.881999999998</v>
      </c>
      <c r="JL9" s="541">
        <f>'Base%Sem'!EW6</f>
        <v>1.05</v>
      </c>
      <c r="JM9" s="493"/>
      <c r="JN9" s="494">
        <f t="shared" si="103"/>
        <v>0</v>
      </c>
      <c r="JO9" s="681">
        <v>70827.92</v>
      </c>
      <c r="JP9" s="496">
        <f t="shared" si="104"/>
        <v>74369.316000000006</v>
      </c>
      <c r="JQ9" s="541">
        <f>'Base%Sem'!EX6</f>
        <v>1.05</v>
      </c>
      <c r="JR9" s="493"/>
      <c r="JS9" s="494">
        <f t="shared" si="105"/>
        <v>0</v>
      </c>
      <c r="JT9" s="496">
        <v>95756.180000000008</v>
      </c>
      <c r="JU9" s="496">
        <f t="shared" si="160"/>
        <v>100543.98900000002</v>
      </c>
      <c r="JV9" s="541">
        <f>'Base%Sem'!EY6</f>
        <v>1.05</v>
      </c>
      <c r="JW9" s="493"/>
      <c r="JX9" s="494">
        <f t="shared" si="106"/>
        <v>0</v>
      </c>
      <c r="JY9" s="572">
        <f t="shared" si="107"/>
        <v>295875.67800000001</v>
      </c>
      <c r="JZ9" s="538">
        <f t="shared" si="152"/>
        <v>281786.36</v>
      </c>
      <c r="KA9" s="511">
        <f t="shared" si="108"/>
        <v>0</v>
      </c>
      <c r="KB9" s="504">
        <f t="shared" si="153"/>
        <v>0</v>
      </c>
      <c r="KC9" s="499">
        <v>154213.20000000001</v>
      </c>
      <c r="KD9" s="496">
        <f t="shared" si="109"/>
        <v>161923.86000000002</v>
      </c>
      <c r="KE9" s="541">
        <f>'Base%Sem'!EZ6</f>
        <v>1.05</v>
      </c>
      <c r="KF9" s="493"/>
      <c r="KG9" s="494">
        <f t="shared" si="110"/>
        <v>0</v>
      </c>
      <c r="KH9" s="496">
        <v>173119.68</v>
      </c>
      <c r="KI9" s="496">
        <f t="shared" si="111"/>
        <v>181775.66399999999</v>
      </c>
      <c r="KJ9" s="541">
        <f>'Base%Sem'!FA6</f>
        <v>1.05</v>
      </c>
      <c r="KK9" s="493"/>
      <c r="KL9" s="494">
        <f t="shared" si="112"/>
        <v>0</v>
      </c>
      <c r="KM9" s="496">
        <v>323451.65999999997</v>
      </c>
      <c r="KN9" s="496">
        <f t="shared" si="113"/>
        <v>339624.24299999996</v>
      </c>
      <c r="KO9" s="541">
        <f>'Base%Sem'!FB6</f>
        <v>1.05</v>
      </c>
      <c r="KP9" s="493"/>
      <c r="KQ9" s="494">
        <f t="shared" si="114"/>
        <v>0</v>
      </c>
      <c r="KR9" s="496">
        <v>138254.07999999999</v>
      </c>
      <c r="KS9" s="496">
        <f t="shared" si="115"/>
        <v>145166.78399999999</v>
      </c>
      <c r="KT9" s="541">
        <f>'Base%Sem'!FC6</f>
        <v>1.05</v>
      </c>
      <c r="KU9" s="493"/>
      <c r="KV9" s="494">
        <f t="shared" si="116"/>
        <v>0</v>
      </c>
      <c r="KW9" s="496">
        <v>67310.100000000006</v>
      </c>
      <c r="KX9" s="496">
        <f t="shared" si="117"/>
        <v>70675.60500000001</v>
      </c>
      <c r="KY9" s="541">
        <f>'Base%Sem'!FD6</f>
        <v>1.05</v>
      </c>
      <c r="KZ9" s="493"/>
      <c r="LA9" s="494">
        <f t="shared" si="118"/>
        <v>0</v>
      </c>
      <c r="LB9" s="572">
        <f t="shared" si="119"/>
        <v>899166.15599999996</v>
      </c>
      <c r="LC9" s="538">
        <f t="shared" si="154"/>
        <v>856348.72</v>
      </c>
      <c r="LD9" s="510">
        <f t="shared" si="120"/>
        <v>0</v>
      </c>
      <c r="LE9" s="560">
        <f t="shared" si="155"/>
        <v>0</v>
      </c>
      <c r="LF9" s="588">
        <f t="shared" si="121"/>
        <v>3527960.04</v>
      </c>
      <c r="LG9" s="588">
        <f t="shared" si="156"/>
        <v>3741515.4501999994</v>
      </c>
      <c r="LH9" s="588">
        <f t="shared" si="157"/>
        <v>3741515.4501999994</v>
      </c>
      <c r="LI9" s="586">
        <f t="shared" si="158"/>
        <v>1.0605322644754218</v>
      </c>
      <c r="LJ9" s="584">
        <f t="shared" si="122"/>
        <v>3527960.04</v>
      </c>
      <c r="LK9" s="584">
        <f t="shared" si="122"/>
        <v>0</v>
      </c>
      <c r="LL9" s="585">
        <f t="shared" si="123"/>
        <v>-3527960.04</v>
      </c>
      <c r="LM9" s="615">
        <f t="shared" si="159"/>
        <v>0</v>
      </c>
      <c r="LO9" s="385">
        <v>3741515.4501999994</v>
      </c>
      <c r="LP9" s="385"/>
    </row>
    <row r="10" spans="1:328" outlineLevel="1">
      <c r="A10" s="571"/>
      <c r="B10" s="535" t="s">
        <v>345</v>
      </c>
      <c r="C10" s="681">
        <v>60022.7</v>
      </c>
      <c r="D10" s="542">
        <f t="shared" si="124"/>
        <v>67825.650999999983</v>
      </c>
      <c r="E10" s="541">
        <f>'Base%Sem'!DC7</f>
        <v>1.1299999999999999</v>
      </c>
      <c r="F10" s="493"/>
      <c r="G10" s="494">
        <f t="shared" si="125"/>
        <v>0</v>
      </c>
      <c r="H10" s="681">
        <v>58585.77</v>
      </c>
      <c r="I10" s="496">
        <f t="shared" si="0"/>
        <v>66201.920099999988</v>
      </c>
      <c r="J10" s="541">
        <f>'Base%Sem'!DD7</f>
        <v>1.1299999999999999</v>
      </c>
      <c r="K10" s="493"/>
      <c r="L10" s="494">
        <f t="shared" si="1"/>
        <v>0</v>
      </c>
      <c r="M10" s="594">
        <v>44481.88</v>
      </c>
      <c r="N10" s="496">
        <f t="shared" si="2"/>
        <v>50264.524399999995</v>
      </c>
      <c r="O10" s="541">
        <f>'Base%Sem'!DE7</f>
        <v>1.1299999999999999</v>
      </c>
      <c r="P10" s="493"/>
      <c r="Q10" s="494">
        <f t="shared" si="3"/>
        <v>0</v>
      </c>
      <c r="R10" s="594">
        <v>54060.67</v>
      </c>
      <c r="S10" s="496">
        <f t="shared" si="126"/>
        <v>61088.557099999991</v>
      </c>
      <c r="T10" s="541">
        <f>'Base%Sem'!DF7</f>
        <v>1.1299999999999999</v>
      </c>
      <c r="U10" s="493"/>
      <c r="V10" s="494">
        <f t="shared" si="4"/>
        <v>0</v>
      </c>
      <c r="W10" s="499">
        <v>52463.49</v>
      </c>
      <c r="X10" s="496">
        <f t="shared" si="5"/>
        <v>59283.743699999992</v>
      </c>
      <c r="Y10" s="541">
        <f>'Base%Sem'!DG7</f>
        <v>1.1299999999999999</v>
      </c>
      <c r="Z10" s="493"/>
      <c r="AA10" s="494">
        <f t="shared" si="6"/>
        <v>0</v>
      </c>
      <c r="AB10" s="542">
        <f t="shared" si="127"/>
        <v>304664.39629999996</v>
      </c>
      <c r="AC10" s="542">
        <f t="shared" si="128"/>
        <v>269614.51</v>
      </c>
      <c r="AD10" s="552">
        <f t="shared" si="129"/>
        <v>0</v>
      </c>
      <c r="AE10" s="500">
        <f t="shared" si="130"/>
        <v>0</v>
      </c>
      <c r="AF10" s="681">
        <v>52874.23</v>
      </c>
      <c r="AG10" s="496">
        <f t="shared" si="7"/>
        <v>57104.16840000001</v>
      </c>
      <c r="AH10" s="541">
        <f>'Base%Sem'!DI7</f>
        <v>1.08</v>
      </c>
      <c r="AI10" s="493"/>
      <c r="AJ10" s="494">
        <f t="shared" si="131"/>
        <v>0</v>
      </c>
      <c r="AK10" s="681">
        <v>63771.67</v>
      </c>
      <c r="AL10" s="496">
        <f t="shared" si="8"/>
        <v>68873.403600000005</v>
      </c>
      <c r="AM10" s="541">
        <f>'Base%Sem'!DJ7</f>
        <v>1.08</v>
      </c>
      <c r="AN10" s="493"/>
      <c r="AO10" s="494">
        <f t="shared" si="9"/>
        <v>0</v>
      </c>
      <c r="AP10" s="681">
        <v>56043.66</v>
      </c>
      <c r="AQ10" s="496">
        <f t="shared" si="10"/>
        <v>60527.152800000011</v>
      </c>
      <c r="AR10" s="541">
        <f>'Base%Sem'!DK7</f>
        <v>1.08</v>
      </c>
      <c r="AS10" s="493"/>
      <c r="AT10" s="494">
        <f t="shared" si="11"/>
        <v>0</v>
      </c>
      <c r="AU10" s="681">
        <v>50894.46</v>
      </c>
      <c r="AV10" s="496">
        <f t="shared" si="12"/>
        <v>54966.016800000005</v>
      </c>
      <c r="AW10" s="541">
        <f>'Base%Sem'!DL7</f>
        <v>1.08</v>
      </c>
      <c r="AX10" s="493"/>
      <c r="AY10" s="494">
        <f t="shared" si="13"/>
        <v>0</v>
      </c>
      <c r="AZ10" s="496">
        <f t="shared" si="14"/>
        <v>241470.74160000004</v>
      </c>
      <c r="BA10" s="550">
        <f t="shared" si="15"/>
        <v>223584.02</v>
      </c>
      <c r="BB10" s="617">
        <f t="shared" si="132"/>
        <v>0</v>
      </c>
      <c r="BC10" s="513">
        <f t="shared" si="133"/>
        <v>0</v>
      </c>
      <c r="BD10" s="681">
        <v>50357.1</v>
      </c>
      <c r="BE10" s="496">
        <f t="shared" si="16"/>
        <v>53630.311499999996</v>
      </c>
      <c r="BF10" s="541">
        <f>'Base%Sem'!DM7</f>
        <v>1.0649999999999999</v>
      </c>
      <c r="BG10" s="493"/>
      <c r="BH10" s="494">
        <f t="shared" si="17"/>
        <v>0</v>
      </c>
      <c r="BI10" s="681">
        <v>54156.13</v>
      </c>
      <c r="BJ10" s="496">
        <f t="shared" si="18"/>
        <v>57676.278449999991</v>
      </c>
      <c r="BK10" s="541">
        <f>'Base%Sem'!DN7</f>
        <v>1.0649999999999999</v>
      </c>
      <c r="BL10" s="493"/>
      <c r="BM10" s="494">
        <f t="shared" si="19"/>
        <v>0</v>
      </c>
      <c r="BN10" s="681">
        <v>59675.42</v>
      </c>
      <c r="BO10" s="496">
        <f t="shared" si="20"/>
        <v>63554.322299999993</v>
      </c>
      <c r="BP10" s="541">
        <f>'Base%Sem'!DO7</f>
        <v>1.0649999999999999</v>
      </c>
      <c r="BQ10" s="493"/>
      <c r="BR10" s="494">
        <f t="shared" si="21"/>
        <v>0</v>
      </c>
      <c r="BS10" s="681">
        <v>63778.74</v>
      </c>
      <c r="BT10" s="496">
        <f t="shared" si="22"/>
        <v>67924.358099999998</v>
      </c>
      <c r="BU10" s="541">
        <f>'Base%Sem'!DP7</f>
        <v>1.0649999999999999</v>
      </c>
      <c r="BV10" s="606"/>
      <c r="BW10" s="494">
        <f t="shared" si="23"/>
        <v>0</v>
      </c>
      <c r="BX10" s="681">
        <v>64178.21</v>
      </c>
      <c r="BY10" s="496">
        <f t="shared" si="24"/>
        <v>68349.793649999992</v>
      </c>
      <c r="BZ10" s="541">
        <f>'Base%Sem'!DQ7</f>
        <v>1.0649999999999999</v>
      </c>
      <c r="CA10" s="493"/>
      <c r="CB10" s="494">
        <f t="shared" si="25"/>
        <v>0</v>
      </c>
      <c r="CC10" s="572">
        <f t="shared" si="134"/>
        <v>311135.06400000001</v>
      </c>
      <c r="CD10" s="538">
        <f t="shared" si="135"/>
        <v>292145.59999999998</v>
      </c>
      <c r="CE10" s="511">
        <f t="shared" si="26"/>
        <v>0</v>
      </c>
      <c r="CF10" s="504">
        <f t="shared" si="136"/>
        <v>0</v>
      </c>
      <c r="CG10" s="681">
        <v>54935.25</v>
      </c>
      <c r="CH10" s="496">
        <f t="shared" si="27"/>
        <v>58506.041249999995</v>
      </c>
      <c r="CI10" s="541">
        <f>'Base%Sem'!DR7</f>
        <v>1.0649999999999999</v>
      </c>
      <c r="CJ10" s="493"/>
      <c r="CK10" s="494">
        <f t="shared" si="28"/>
        <v>0</v>
      </c>
      <c r="CL10" s="681">
        <v>63703</v>
      </c>
      <c r="CM10" s="496">
        <f t="shared" si="29"/>
        <v>67843.694999999992</v>
      </c>
      <c r="CN10" s="541">
        <f>'Base%Sem'!DS7</f>
        <v>1.0649999999999999</v>
      </c>
      <c r="CO10" s="493"/>
      <c r="CP10" s="494">
        <f t="shared" si="30"/>
        <v>0</v>
      </c>
      <c r="CQ10" s="681">
        <v>91851.85</v>
      </c>
      <c r="CR10" s="496">
        <f t="shared" si="31"/>
        <v>97822.220249999998</v>
      </c>
      <c r="CS10" s="541">
        <f>'Base%Sem'!DT7</f>
        <v>1.0649999999999999</v>
      </c>
      <c r="CT10" s="493"/>
      <c r="CU10" s="494">
        <f t="shared" si="32"/>
        <v>0</v>
      </c>
      <c r="CV10" s="681">
        <v>86176.99</v>
      </c>
      <c r="CW10" s="496">
        <f t="shared" si="33"/>
        <v>91778.494350000008</v>
      </c>
      <c r="CX10" s="541">
        <f>'Base%Sem'!DU7</f>
        <v>1.0649999999999999</v>
      </c>
      <c r="CY10" s="493"/>
      <c r="CZ10" s="494">
        <f t="shared" si="34"/>
        <v>0</v>
      </c>
      <c r="DA10" s="572">
        <f t="shared" si="35"/>
        <v>296667.09000000003</v>
      </c>
      <c r="DB10" s="572">
        <f t="shared" si="35"/>
        <v>315950.45085000002</v>
      </c>
      <c r="DC10" s="548">
        <f t="shared" si="137"/>
        <v>296667.09000000003</v>
      </c>
      <c r="DD10" s="547">
        <f t="shared" si="138"/>
        <v>0</v>
      </c>
      <c r="DE10" s="506">
        <f t="shared" si="139"/>
        <v>0</v>
      </c>
      <c r="DF10" s="681">
        <v>94668.42</v>
      </c>
      <c r="DG10" s="496">
        <f t="shared" si="36"/>
        <v>100821.8673</v>
      </c>
      <c r="DH10" s="541">
        <f>'Base%Sem'!DV7</f>
        <v>1.0649999999999999</v>
      </c>
      <c r="DI10" s="493"/>
      <c r="DJ10" s="494">
        <f t="shared" si="37"/>
        <v>0</v>
      </c>
      <c r="DK10" s="681">
        <v>70545</v>
      </c>
      <c r="DL10" s="496">
        <f t="shared" si="38"/>
        <v>75130.425000000003</v>
      </c>
      <c r="DM10" s="541">
        <f>'Base%Sem'!DW7</f>
        <v>1.0649999999999999</v>
      </c>
      <c r="DN10" s="493"/>
      <c r="DO10" s="494">
        <f t="shared" si="39"/>
        <v>0</v>
      </c>
      <c r="DP10" s="681">
        <v>67575.88</v>
      </c>
      <c r="DQ10" s="496">
        <f t="shared" si="40"/>
        <v>71968.3122</v>
      </c>
      <c r="DR10" s="541">
        <f>'Base%Sem'!DX7</f>
        <v>1.0649999999999999</v>
      </c>
      <c r="DS10" s="493"/>
      <c r="DT10" s="494">
        <f t="shared" si="41"/>
        <v>0</v>
      </c>
      <c r="DU10" s="681">
        <v>71963.5</v>
      </c>
      <c r="DV10" s="496">
        <f t="shared" si="42"/>
        <v>76641.127500000002</v>
      </c>
      <c r="DW10" s="541">
        <f>'Base%Sem'!DY7</f>
        <v>1.0649999999999999</v>
      </c>
      <c r="DX10" s="493"/>
      <c r="DY10" s="494">
        <f t="shared" si="43"/>
        <v>0</v>
      </c>
      <c r="DZ10" s="572">
        <f t="shared" si="44"/>
        <v>324561.73199999996</v>
      </c>
      <c r="EA10" s="548">
        <f t="shared" si="45"/>
        <v>304752.8</v>
      </c>
      <c r="EB10" s="547">
        <f t="shared" si="140"/>
        <v>0</v>
      </c>
      <c r="EC10" s="506">
        <f t="shared" si="141"/>
        <v>0</v>
      </c>
      <c r="ED10" s="681">
        <v>68337.61</v>
      </c>
      <c r="EE10" s="496">
        <f t="shared" si="46"/>
        <v>72779.554649999991</v>
      </c>
      <c r="EF10" s="541">
        <f>'Base%Sem'!DZ7</f>
        <v>1.0649999999999999</v>
      </c>
      <c r="EG10" s="540"/>
      <c r="EH10" s="494">
        <f t="shared" si="47"/>
        <v>0</v>
      </c>
      <c r="EI10" s="681">
        <v>79696.350000000006</v>
      </c>
      <c r="EJ10" s="496">
        <f t="shared" si="48"/>
        <v>84876.61275</v>
      </c>
      <c r="EK10" s="541">
        <f>'Base%Sem'!EA7</f>
        <v>1.0649999999999999</v>
      </c>
      <c r="EL10" s="493"/>
      <c r="EM10" s="494">
        <f t="shared" si="49"/>
        <v>0</v>
      </c>
      <c r="EN10" s="681">
        <v>61683.87</v>
      </c>
      <c r="EO10" s="496">
        <f t="shared" si="50"/>
        <v>65693.321549999993</v>
      </c>
      <c r="EP10" s="541">
        <f>'Base%Sem'!EB7</f>
        <v>1.0649999999999999</v>
      </c>
      <c r="EQ10" s="493"/>
      <c r="ER10" s="494">
        <f t="shared" si="51"/>
        <v>0</v>
      </c>
      <c r="ES10" s="681">
        <v>62241.01</v>
      </c>
      <c r="ET10" s="496">
        <f t="shared" si="52"/>
        <v>66286.675650000005</v>
      </c>
      <c r="EU10" s="541">
        <f>'Base%Sem'!EC7</f>
        <v>1.0649999999999999</v>
      </c>
      <c r="EV10" s="493"/>
      <c r="EW10" s="494">
        <f t="shared" si="53"/>
        <v>0</v>
      </c>
      <c r="EX10" s="681">
        <v>64889.13</v>
      </c>
      <c r="EY10" s="496">
        <f t="shared" si="54"/>
        <v>69106.923449999987</v>
      </c>
      <c r="EZ10" s="541">
        <f>'Base%Sem'!ED7</f>
        <v>1.0649999999999999</v>
      </c>
      <c r="FA10" s="493"/>
      <c r="FB10" s="494">
        <f t="shared" si="55"/>
        <v>0</v>
      </c>
      <c r="FC10" s="572">
        <f t="shared" si="56"/>
        <v>336847.97</v>
      </c>
      <c r="FD10" s="572">
        <f t="shared" si="56"/>
        <v>358743.08804999996</v>
      </c>
      <c r="FE10" s="538">
        <f t="shared" si="142"/>
        <v>336847.97000000003</v>
      </c>
      <c r="FF10" s="537">
        <f t="shared" si="143"/>
        <v>0</v>
      </c>
      <c r="FG10" s="506">
        <f t="shared" si="144"/>
        <v>0</v>
      </c>
      <c r="FH10" s="681">
        <v>60231.6</v>
      </c>
      <c r="FI10" s="496">
        <f t="shared" si="57"/>
        <v>63243.18</v>
      </c>
      <c r="FJ10" s="541">
        <f>'Base%Sem'!EE7</f>
        <v>1.05</v>
      </c>
      <c r="FK10" s="493"/>
      <c r="FL10" s="494">
        <f t="shared" si="58"/>
        <v>0</v>
      </c>
      <c r="FM10" s="681">
        <v>55120.14</v>
      </c>
      <c r="FN10" s="496">
        <f t="shared" si="59"/>
        <v>57876.147000000004</v>
      </c>
      <c r="FO10" s="541">
        <f>'Base%Sem'!EF7</f>
        <v>1.05</v>
      </c>
      <c r="FP10" s="493"/>
      <c r="FQ10" s="494">
        <f t="shared" si="60"/>
        <v>0</v>
      </c>
      <c r="FR10" s="681">
        <v>54595.39</v>
      </c>
      <c r="FS10" s="496">
        <f t="shared" si="61"/>
        <v>57325.159500000002</v>
      </c>
      <c r="FT10" s="541">
        <f>'Base%Sem'!EG7</f>
        <v>1.05</v>
      </c>
      <c r="FU10" s="493"/>
      <c r="FV10" s="494">
        <f t="shared" si="62"/>
        <v>0</v>
      </c>
      <c r="FW10" s="681">
        <v>52887.7</v>
      </c>
      <c r="FX10" s="496">
        <f t="shared" si="63"/>
        <v>55532.084999999999</v>
      </c>
      <c r="FY10" s="541">
        <f>'Base%Sem'!EH7</f>
        <v>1.05</v>
      </c>
      <c r="FZ10" s="493"/>
      <c r="GA10" s="494">
        <f t="shared" si="64"/>
        <v>0</v>
      </c>
      <c r="GB10" s="572">
        <f t="shared" si="65"/>
        <v>233976.57149999999</v>
      </c>
      <c r="GC10" s="614">
        <f t="shared" si="66"/>
        <v>222834.83000000002</v>
      </c>
      <c r="GD10" s="544">
        <f t="shared" si="145"/>
        <v>0</v>
      </c>
      <c r="GE10" s="504">
        <f t="shared" si="146"/>
        <v>0</v>
      </c>
      <c r="GF10" s="681">
        <v>59001.39</v>
      </c>
      <c r="GG10" s="496">
        <f t="shared" si="67"/>
        <v>61951.459500000004</v>
      </c>
      <c r="GH10" s="541">
        <f>'Base%Sem'!EI7</f>
        <v>1.05</v>
      </c>
      <c r="GI10" s="493"/>
      <c r="GJ10" s="494">
        <f t="shared" si="68"/>
        <v>0</v>
      </c>
      <c r="GK10" s="681">
        <v>63407.6</v>
      </c>
      <c r="GL10" s="496">
        <f t="shared" si="69"/>
        <v>66577.98</v>
      </c>
      <c r="GM10" s="541">
        <f>'Base%Sem'!EJ7</f>
        <v>1.05</v>
      </c>
      <c r="GN10" s="493"/>
      <c r="GO10" s="494">
        <f t="shared" si="70"/>
        <v>0</v>
      </c>
      <c r="GP10" s="681">
        <v>57102.74</v>
      </c>
      <c r="GQ10" s="496">
        <f t="shared" si="71"/>
        <v>59957.877</v>
      </c>
      <c r="GR10" s="541">
        <f>'Base%Sem'!EK7</f>
        <v>1.05</v>
      </c>
      <c r="GS10" s="493"/>
      <c r="GT10" s="494">
        <f t="shared" si="72"/>
        <v>0</v>
      </c>
      <c r="GU10" s="681">
        <v>76297.42</v>
      </c>
      <c r="GV10" s="496">
        <f t="shared" si="73"/>
        <v>80112.290999999997</v>
      </c>
      <c r="GW10" s="541">
        <f>'Base%Sem'!EL7</f>
        <v>1.05</v>
      </c>
      <c r="GX10" s="493"/>
      <c r="GY10" s="494">
        <f t="shared" si="74"/>
        <v>0</v>
      </c>
      <c r="GZ10" s="572">
        <f t="shared" si="75"/>
        <v>268599.60749999998</v>
      </c>
      <c r="HA10" s="614">
        <f t="shared" si="76"/>
        <v>255809.14999999997</v>
      </c>
      <c r="HB10" s="537">
        <f t="shared" si="77"/>
        <v>0</v>
      </c>
      <c r="HC10" s="506">
        <f t="shared" si="147"/>
        <v>0</v>
      </c>
      <c r="HD10" s="681">
        <v>58576.07</v>
      </c>
      <c r="HE10" s="496">
        <f t="shared" si="78"/>
        <v>61504.873500000002</v>
      </c>
      <c r="HF10" s="541">
        <f>'Base%Sem'!EM7</f>
        <v>1.05</v>
      </c>
      <c r="HG10" s="493"/>
      <c r="HH10" s="494">
        <f t="shared" si="79"/>
        <v>0</v>
      </c>
      <c r="HI10" s="681">
        <v>64718.89</v>
      </c>
      <c r="HJ10" s="496">
        <f t="shared" si="80"/>
        <v>67954.834499999997</v>
      </c>
      <c r="HK10" s="541">
        <f>'Base%Sem'!EN7</f>
        <v>1.05</v>
      </c>
      <c r="HL10" s="493"/>
      <c r="HM10" s="494">
        <f t="shared" si="81"/>
        <v>0</v>
      </c>
      <c r="HN10" s="681">
        <v>59494.27</v>
      </c>
      <c r="HO10" s="496">
        <f t="shared" si="82"/>
        <v>62468.983500000002</v>
      </c>
      <c r="HP10" s="541">
        <f>'Base%Sem'!EO7</f>
        <v>1.05</v>
      </c>
      <c r="HQ10" s="493"/>
      <c r="HR10" s="494">
        <f t="shared" si="83"/>
        <v>0</v>
      </c>
      <c r="HS10" s="681">
        <v>57653.7</v>
      </c>
      <c r="HT10" s="496">
        <f t="shared" si="84"/>
        <v>60536.385000000002</v>
      </c>
      <c r="HU10" s="541">
        <f>'Base%Sem'!EP7</f>
        <v>1.05</v>
      </c>
      <c r="HV10" s="493"/>
      <c r="HW10" s="494">
        <f t="shared" si="85"/>
        <v>0</v>
      </c>
      <c r="HX10" s="681">
        <v>67477.279999999999</v>
      </c>
      <c r="HY10" s="496">
        <f t="shared" si="86"/>
        <v>70851.144</v>
      </c>
      <c r="HZ10" s="541">
        <f>'Base%Sem'!EQ7</f>
        <v>1.05</v>
      </c>
      <c r="IA10" s="493"/>
      <c r="IB10" s="494">
        <f t="shared" si="87"/>
        <v>0</v>
      </c>
      <c r="IC10" s="572">
        <f t="shared" si="88"/>
        <v>323316.2205</v>
      </c>
      <c r="ID10" s="538">
        <f t="shared" si="148"/>
        <v>307920.20999999996</v>
      </c>
      <c r="IE10" s="511">
        <f t="shared" si="89"/>
        <v>0</v>
      </c>
      <c r="IF10" s="504">
        <f t="shared" si="149"/>
        <v>0</v>
      </c>
      <c r="IG10" s="681">
        <v>79833.600000000006</v>
      </c>
      <c r="IH10" s="496">
        <f t="shared" si="90"/>
        <v>83825.280000000013</v>
      </c>
      <c r="II10" s="541">
        <f>'Base%Sem'!ER7</f>
        <v>1.05</v>
      </c>
      <c r="IJ10" s="493"/>
      <c r="IK10" s="494">
        <f t="shared" si="91"/>
        <v>0</v>
      </c>
      <c r="IL10" s="681">
        <v>74147.88</v>
      </c>
      <c r="IM10" s="496">
        <f t="shared" si="92"/>
        <v>77855.274000000005</v>
      </c>
      <c r="IN10" s="541">
        <f>'Base%Sem'!ES7</f>
        <v>1.05</v>
      </c>
      <c r="IO10" s="493"/>
      <c r="IP10" s="494">
        <f t="shared" si="93"/>
        <v>0</v>
      </c>
      <c r="IQ10" s="681">
        <v>116215.66</v>
      </c>
      <c r="IR10" s="496">
        <f t="shared" si="94"/>
        <v>122026.44300000001</v>
      </c>
      <c r="IS10" s="541">
        <f>'Base%Sem'!ET7</f>
        <v>1.05</v>
      </c>
      <c r="IT10" s="493"/>
      <c r="IU10" s="494">
        <f t="shared" si="95"/>
        <v>0</v>
      </c>
      <c r="IV10" s="681">
        <v>106985.21</v>
      </c>
      <c r="IW10" s="496">
        <f t="shared" si="96"/>
        <v>112334.47050000001</v>
      </c>
      <c r="IX10" s="541">
        <f>'Base%Sem'!EU7</f>
        <v>1.05</v>
      </c>
      <c r="IY10" s="493"/>
      <c r="IZ10" s="494">
        <f t="shared" si="97"/>
        <v>0</v>
      </c>
      <c r="JA10" s="572">
        <f t="shared" si="98"/>
        <v>396041.46750000003</v>
      </c>
      <c r="JB10" s="538">
        <f t="shared" si="150"/>
        <v>377182.35</v>
      </c>
      <c r="JC10" s="510">
        <f t="shared" si="99"/>
        <v>0</v>
      </c>
      <c r="JD10" s="506">
        <f t="shared" si="151"/>
        <v>0</v>
      </c>
      <c r="JE10" s="681">
        <v>74479.09</v>
      </c>
      <c r="JF10" s="496">
        <f t="shared" si="100"/>
        <v>78203.044500000004</v>
      </c>
      <c r="JG10" s="541">
        <f>'Base%Sem'!EV7</f>
        <v>1.05</v>
      </c>
      <c r="JH10" s="493"/>
      <c r="JI10" s="494">
        <f t="shared" si="101"/>
        <v>0</v>
      </c>
      <c r="JJ10" s="681">
        <v>112460.61</v>
      </c>
      <c r="JK10" s="496">
        <f t="shared" si="102"/>
        <v>118083.64050000001</v>
      </c>
      <c r="JL10" s="541">
        <f>'Base%Sem'!EW7</f>
        <v>1.05</v>
      </c>
      <c r="JM10" s="493"/>
      <c r="JN10" s="494">
        <f t="shared" si="103"/>
        <v>0</v>
      </c>
      <c r="JO10" s="681">
        <v>116376.25</v>
      </c>
      <c r="JP10" s="496">
        <f t="shared" si="104"/>
        <v>122195.0625</v>
      </c>
      <c r="JQ10" s="541">
        <f>'Base%Sem'!EX7</f>
        <v>1.05</v>
      </c>
      <c r="JR10" s="493"/>
      <c r="JS10" s="494">
        <f t="shared" si="105"/>
        <v>0</v>
      </c>
      <c r="JT10" s="496">
        <v>114509.07520000001</v>
      </c>
      <c r="JU10" s="496">
        <f t="shared" si="160"/>
        <v>120234.52896000001</v>
      </c>
      <c r="JV10" s="541">
        <f>'Base%Sem'!EY7</f>
        <v>1.05</v>
      </c>
      <c r="JW10" s="493"/>
      <c r="JX10" s="494">
        <f t="shared" si="106"/>
        <v>0</v>
      </c>
      <c r="JY10" s="572">
        <f t="shared" si="107"/>
        <v>438716.27646000002</v>
      </c>
      <c r="JZ10" s="538">
        <f t="shared" si="152"/>
        <v>417825.02520000003</v>
      </c>
      <c r="KA10" s="511">
        <f t="shared" si="108"/>
        <v>0</v>
      </c>
      <c r="KB10" s="504">
        <f t="shared" si="153"/>
        <v>0</v>
      </c>
      <c r="KC10" s="499">
        <v>182836.71</v>
      </c>
      <c r="KD10" s="496">
        <f t="shared" si="109"/>
        <v>191978.54550000001</v>
      </c>
      <c r="KE10" s="541">
        <f>'Base%Sem'!EZ7</f>
        <v>1.05</v>
      </c>
      <c r="KF10" s="493"/>
      <c r="KG10" s="494">
        <f t="shared" si="110"/>
        <v>0</v>
      </c>
      <c r="KH10" s="496">
        <v>234599.08</v>
      </c>
      <c r="KI10" s="496">
        <f t="shared" si="111"/>
        <v>246329.03399999999</v>
      </c>
      <c r="KJ10" s="541">
        <f>'Base%Sem'!FA7</f>
        <v>1.05</v>
      </c>
      <c r="KK10" s="493"/>
      <c r="KL10" s="494">
        <f t="shared" si="112"/>
        <v>0</v>
      </c>
      <c r="KM10" s="496">
        <v>327054.3</v>
      </c>
      <c r="KN10" s="496">
        <f t="shared" si="113"/>
        <v>343407.01500000001</v>
      </c>
      <c r="KO10" s="541">
        <f>'Base%Sem'!FB7</f>
        <v>1.05</v>
      </c>
      <c r="KP10" s="493"/>
      <c r="KQ10" s="494">
        <f t="shared" si="114"/>
        <v>0</v>
      </c>
      <c r="KR10" s="496">
        <v>147952.35999999999</v>
      </c>
      <c r="KS10" s="496">
        <f t="shared" si="115"/>
        <v>155349.978</v>
      </c>
      <c r="KT10" s="541">
        <f>'Base%Sem'!FC7</f>
        <v>1.05</v>
      </c>
      <c r="KU10" s="493"/>
      <c r="KV10" s="494">
        <f t="shared" si="116"/>
        <v>0</v>
      </c>
      <c r="KW10" s="496">
        <v>70491.839999999997</v>
      </c>
      <c r="KX10" s="496">
        <f t="shared" si="117"/>
        <v>74016.432000000001</v>
      </c>
      <c r="KY10" s="541">
        <f>'Base%Sem'!FD7</f>
        <v>1.05</v>
      </c>
      <c r="KZ10" s="493"/>
      <c r="LA10" s="494">
        <f t="shared" si="118"/>
        <v>0</v>
      </c>
      <c r="LB10" s="572">
        <f t="shared" si="119"/>
        <v>1011081.0045</v>
      </c>
      <c r="LC10" s="538">
        <f t="shared" si="154"/>
        <v>962934.28999999992</v>
      </c>
      <c r="LD10" s="510">
        <f t="shared" si="120"/>
        <v>0</v>
      </c>
      <c r="LE10" s="560">
        <f t="shared" si="155"/>
        <v>0</v>
      </c>
      <c r="LF10" s="588">
        <f t="shared" si="121"/>
        <v>4268117.8452000003</v>
      </c>
      <c r="LG10" s="588">
        <f t="shared" si="156"/>
        <v>4528256.6207599994</v>
      </c>
      <c r="LH10" s="588">
        <f t="shared" si="157"/>
        <v>4528256.6207599994</v>
      </c>
      <c r="LI10" s="586">
        <f t="shared" si="158"/>
        <v>1.0609492954494111</v>
      </c>
      <c r="LJ10" s="584">
        <f t="shared" si="122"/>
        <v>4268117.8452000003</v>
      </c>
      <c r="LK10" s="584">
        <f t="shared" si="122"/>
        <v>0</v>
      </c>
      <c r="LL10" s="585">
        <f t="shared" si="123"/>
        <v>-4268117.8452000003</v>
      </c>
      <c r="LM10" s="615">
        <f t="shared" si="159"/>
        <v>0</v>
      </c>
      <c r="LO10" s="385">
        <v>4528256.6207599994</v>
      </c>
    </row>
    <row r="11" spans="1:328" outlineLevel="1">
      <c r="A11" s="571"/>
      <c r="B11" s="535" t="s">
        <v>346</v>
      </c>
      <c r="C11" s="681">
        <v>73531.28</v>
      </c>
      <c r="D11" s="542">
        <f t="shared" si="124"/>
        <v>83090.346399999995</v>
      </c>
      <c r="E11" s="541">
        <f>'Base%Sem'!DC8</f>
        <v>1.1299999999999999</v>
      </c>
      <c r="F11" s="493"/>
      <c r="G11" s="494">
        <f t="shared" si="125"/>
        <v>0</v>
      </c>
      <c r="H11" s="681">
        <v>78481.09</v>
      </c>
      <c r="I11" s="496">
        <f t="shared" si="0"/>
        <v>88683.631699999984</v>
      </c>
      <c r="J11" s="541">
        <f>'Base%Sem'!DD8</f>
        <v>1.1299999999999999</v>
      </c>
      <c r="K11" s="493"/>
      <c r="L11" s="494">
        <f t="shared" si="1"/>
        <v>0</v>
      </c>
      <c r="M11" s="594">
        <v>63428.41</v>
      </c>
      <c r="N11" s="496">
        <f t="shared" si="2"/>
        <v>71674.103300000002</v>
      </c>
      <c r="O11" s="541">
        <f>'Base%Sem'!DE8</f>
        <v>1.1299999999999999</v>
      </c>
      <c r="P11" s="493"/>
      <c r="Q11" s="494">
        <f t="shared" si="3"/>
        <v>0</v>
      </c>
      <c r="R11" s="594">
        <v>66332.55</v>
      </c>
      <c r="S11" s="496">
        <f t="shared" si="126"/>
        <v>74955.781499999997</v>
      </c>
      <c r="T11" s="541">
        <f>'Base%Sem'!DF8</f>
        <v>1.1299999999999999</v>
      </c>
      <c r="U11" s="493"/>
      <c r="V11" s="494">
        <f t="shared" si="4"/>
        <v>0</v>
      </c>
      <c r="W11" s="499">
        <v>67836.09</v>
      </c>
      <c r="X11" s="496">
        <f t="shared" si="5"/>
        <v>76654.781699999992</v>
      </c>
      <c r="Y11" s="541">
        <f>'Base%Sem'!DG8</f>
        <v>1.1299999999999999</v>
      </c>
      <c r="Z11" s="493"/>
      <c r="AA11" s="494">
        <f t="shared" si="6"/>
        <v>0</v>
      </c>
      <c r="AB11" s="542">
        <f t="shared" si="127"/>
        <v>395058.64459999994</v>
      </c>
      <c r="AC11" s="542">
        <f t="shared" si="128"/>
        <v>349609.42000000004</v>
      </c>
      <c r="AD11" s="552">
        <f t="shared" si="129"/>
        <v>0</v>
      </c>
      <c r="AE11" s="500">
        <f t="shared" si="130"/>
        <v>0</v>
      </c>
      <c r="AF11" s="681">
        <v>83412.56</v>
      </c>
      <c r="AG11" s="496">
        <f t="shared" si="7"/>
        <v>90085.564800000007</v>
      </c>
      <c r="AH11" s="541">
        <f>'Base%Sem'!DI8</f>
        <v>1.08</v>
      </c>
      <c r="AI11" s="493"/>
      <c r="AJ11" s="494">
        <f t="shared" si="131"/>
        <v>0</v>
      </c>
      <c r="AK11" s="681">
        <v>90193.94</v>
      </c>
      <c r="AL11" s="496">
        <f t="shared" si="8"/>
        <v>97409.455200000011</v>
      </c>
      <c r="AM11" s="541">
        <f>'Base%Sem'!DJ8</f>
        <v>1.08</v>
      </c>
      <c r="AN11" s="493"/>
      <c r="AO11" s="494">
        <f t="shared" si="9"/>
        <v>0</v>
      </c>
      <c r="AP11" s="681">
        <v>60488.62</v>
      </c>
      <c r="AQ11" s="496">
        <f t="shared" si="10"/>
        <v>65327.709600000009</v>
      </c>
      <c r="AR11" s="541">
        <f>'Base%Sem'!DK8</f>
        <v>1.08</v>
      </c>
      <c r="AS11" s="493"/>
      <c r="AT11" s="494">
        <f t="shared" si="11"/>
        <v>0</v>
      </c>
      <c r="AU11" s="681">
        <v>66109.440000000002</v>
      </c>
      <c r="AV11" s="496">
        <f t="shared" si="12"/>
        <v>71398.195200000002</v>
      </c>
      <c r="AW11" s="541">
        <f>'Base%Sem'!DL8</f>
        <v>1.08</v>
      </c>
      <c r="AX11" s="493"/>
      <c r="AY11" s="494">
        <f t="shared" si="13"/>
        <v>0</v>
      </c>
      <c r="AZ11" s="496">
        <f t="shared" si="14"/>
        <v>324220.92480000004</v>
      </c>
      <c r="BA11" s="550">
        <f t="shared" si="15"/>
        <v>300204.56</v>
      </c>
      <c r="BB11" s="617">
        <f t="shared" si="132"/>
        <v>0</v>
      </c>
      <c r="BC11" s="513">
        <f t="shared" si="133"/>
        <v>0</v>
      </c>
      <c r="BD11" s="681">
        <v>79662.02</v>
      </c>
      <c r="BE11" s="496">
        <f t="shared" si="16"/>
        <v>84840.051300000006</v>
      </c>
      <c r="BF11" s="541">
        <f>'Base%Sem'!DM8</f>
        <v>1.0649999999999999</v>
      </c>
      <c r="BG11" s="493"/>
      <c r="BH11" s="494">
        <f t="shared" si="17"/>
        <v>0</v>
      </c>
      <c r="BI11" s="681">
        <v>72906.58</v>
      </c>
      <c r="BJ11" s="496">
        <f t="shared" si="18"/>
        <v>77645.507700000002</v>
      </c>
      <c r="BK11" s="541">
        <f>'Base%Sem'!DN8</f>
        <v>1.0649999999999999</v>
      </c>
      <c r="BL11" s="493"/>
      <c r="BM11" s="494">
        <f t="shared" si="19"/>
        <v>0</v>
      </c>
      <c r="BN11" s="681">
        <v>81750.070000000007</v>
      </c>
      <c r="BO11" s="496">
        <f t="shared" si="20"/>
        <v>87063.824550000005</v>
      </c>
      <c r="BP11" s="541">
        <f>'Base%Sem'!DO8</f>
        <v>1.0649999999999999</v>
      </c>
      <c r="BQ11" s="493"/>
      <c r="BR11" s="494">
        <f t="shared" si="21"/>
        <v>0</v>
      </c>
      <c r="BS11" s="681">
        <v>91578.61</v>
      </c>
      <c r="BT11" s="496">
        <f t="shared" si="22"/>
        <v>97531.219649999999</v>
      </c>
      <c r="BU11" s="541">
        <f>'Base%Sem'!DP8</f>
        <v>1.0649999999999999</v>
      </c>
      <c r="BV11" s="606"/>
      <c r="BW11" s="494">
        <f t="shared" si="23"/>
        <v>0</v>
      </c>
      <c r="BX11" s="681">
        <v>80367.95</v>
      </c>
      <c r="BY11" s="496">
        <f t="shared" si="24"/>
        <v>85591.866749999986</v>
      </c>
      <c r="BZ11" s="541">
        <f>'Base%Sem'!DQ8</f>
        <v>1.0649999999999999</v>
      </c>
      <c r="CA11" s="493"/>
      <c r="CB11" s="494">
        <f t="shared" si="25"/>
        <v>0</v>
      </c>
      <c r="CC11" s="572">
        <f t="shared" si="134"/>
        <v>432672.46995</v>
      </c>
      <c r="CD11" s="538">
        <f t="shared" si="135"/>
        <v>406265.23000000004</v>
      </c>
      <c r="CE11" s="511">
        <f t="shared" si="26"/>
        <v>0</v>
      </c>
      <c r="CF11" s="504">
        <f t="shared" si="136"/>
        <v>0</v>
      </c>
      <c r="CG11" s="681">
        <v>87052.78</v>
      </c>
      <c r="CH11" s="496">
        <f t="shared" si="27"/>
        <v>92711.210699999996</v>
      </c>
      <c r="CI11" s="541">
        <f>'Base%Sem'!DR8</f>
        <v>1.0649999999999999</v>
      </c>
      <c r="CJ11" s="493"/>
      <c r="CK11" s="494">
        <f t="shared" si="28"/>
        <v>0</v>
      </c>
      <c r="CL11" s="681">
        <v>86494.63</v>
      </c>
      <c r="CM11" s="496">
        <f t="shared" si="29"/>
        <v>92116.78095</v>
      </c>
      <c r="CN11" s="541">
        <f>'Base%Sem'!DS8</f>
        <v>1.0649999999999999</v>
      </c>
      <c r="CO11" s="493"/>
      <c r="CP11" s="494">
        <f t="shared" si="30"/>
        <v>0</v>
      </c>
      <c r="CQ11" s="681">
        <v>101097.06</v>
      </c>
      <c r="CR11" s="496">
        <f t="shared" si="31"/>
        <v>107668.36889999999</v>
      </c>
      <c r="CS11" s="541">
        <f>'Base%Sem'!DT8</f>
        <v>1.0649999999999999</v>
      </c>
      <c r="CT11" s="493"/>
      <c r="CU11" s="494">
        <f t="shared" si="32"/>
        <v>0</v>
      </c>
      <c r="CV11" s="681">
        <v>115949.19</v>
      </c>
      <c r="CW11" s="496">
        <f t="shared" si="33"/>
        <v>123485.88734999999</v>
      </c>
      <c r="CX11" s="541">
        <f>'Base%Sem'!DU8</f>
        <v>1.0649999999999999</v>
      </c>
      <c r="CY11" s="493"/>
      <c r="CZ11" s="494">
        <f t="shared" si="34"/>
        <v>0</v>
      </c>
      <c r="DA11" s="572">
        <f t="shared" si="35"/>
        <v>390593.66000000003</v>
      </c>
      <c r="DB11" s="572">
        <f t="shared" si="35"/>
        <v>415982.24789999996</v>
      </c>
      <c r="DC11" s="548">
        <f t="shared" si="137"/>
        <v>390593.66</v>
      </c>
      <c r="DD11" s="547">
        <f t="shared" si="138"/>
        <v>0</v>
      </c>
      <c r="DE11" s="506">
        <f t="shared" si="139"/>
        <v>0</v>
      </c>
      <c r="DF11" s="681">
        <v>129854.32</v>
      </c>
      <c r="DG11" s="496">
        <f t="shared" si="36"/>
        <v>138294.85080000001</v>
      </c>
      <c r="DH11" s="541">
        <f>'Base%Sem'!DV8</f>
        <v>1.0649999999999999</v>
      </c>
      <c r="DI11" s="493"/>
      <c r="DJ11" s="494">
        <f t="shared" si="37"/>
        <v>0</v>
      </c>
      <c r="DK11" s="681">
        <v>91865.39</v>
      </c>
      <c r="DL11" s="496">
        <f t="shared" si="38"/>
        <v>97836.640350000001</v>
      </c>
      <c r="DM11" s="541">
        <f>'Base%Sem'!DW8</f>
        <v>1.0649999999999999</v>
      </c>
      <c r="DN11" s="493"/>
      <c r="DO11" s="494">
        <f t="shared" si="39"/>
        <v>0</v>
      </c>
      <c r="DP11" s="681">
        <v>74018.37</v>
      </c>
      <c r="DQ11" s="496">
        <f t="shared" si="40"/>
        <v>78829.564049999986</v>
      </c>
      <c r="DR11" s="541">
        <f>'Base%Sem'!DX8</f>
        <v>1.0649999999999999</v>
      </c>
      <c r="DS11" s="493"/>
      <c r="DT11" s="494">
        <f t="shared" si="41"/>
        <v>0</v>
      </c>
      <c r="DU11" s="681">
        <v>94657.64</v>
      </c>
      <c r="DV11" s="496">
        <f t="shared" si="42"/>
        <v>100810.3866</v>
      </c>
      <c r="DW11" s="541">
        <f>'Base%Sem'!DY8</f>
        <v>1.0649999999999999</v>
      </c>
      <c r="DX11" s="493"/>
      <c r="DY11" s="494">
        <f t="shared" si="43"/>
        <v>0</v>
      </c>
      <c r="DZ11" s="572">
        <f t="shared" si="44"/>
        <v>415771.44180000003</v>
      </c>
      <c r="EA11" s="548">
        <f t="shared" si="45"/>
        <v>390395.72000000003</v>
      </c>
      <c r="EB11" s="547">
        <f t="shared" si="140"/>
        <v>0</v>
      </c>
      <c r="EC11" s="506">
        <f t="shared" si="141"/>
        <v>0</v>
      </c>
      <c r="ED11" s="681">
        <v>82374.62</v>
      </c>
      <c r="EE11" s="496">
        <f t="shared" si="46"/>
        <v>87728.970299999986</v>
      </c>
      <c r="EF11" s="541">
        <f>'Base%Sem'!DZ8</f>
        <v>1.0649999999999999</v>
      </c>
      <c r="EG11" s="540"/>
      <c r="EH11" s="494">
        <f t="shared" si="47"/>
        <v>0</v>
      </c>
      <c r="EI11" s="681">
        <v>104016.16</v>
      </c>
      <c r="EJ11" s="496">
        <f t="shared" si="48"/>
        <v>110777.2104</v>
      </c>
      <c r="EK11" s="541">
        <f>'Base%Sem'!EA8</f>
        <v>1.0649999999999999</v>
      </c>
      <c r="EL11" s="493"/>
      <c r="EM11" s="494">
        <f t="shared" si="49"/>
        <v>0</v>
      </c>
      <c r="EN11" s="681">
        <v>81782.25</v>
      </c>
      <c r="EO11" s="496">
        <f t="shared" si="50"/>
        <v>87098.096250000002</v>
      </c>
      <c r="EP11" s="541">
        <f>'Base%Sem'!EB8</f>
        <v>1.0649999999999999</v>
      </c>
      <c r="EQ11" s="493"/>
      <c r="ER11" s="494">
        <f t="shared" si="51"/>
        <v>0</v>
      </c>
      <c r="ES11" s="681">
        <v>98077.71</v>
      </c>
      <c r="ET11" s="496">
        <f t="shared" si="52"/>
        <v>104452.76115000001</v>
      </c>
      <c r="EU11" s="541">
        <f>'Base%Sem'!EC8</f>
        <v>1.0649999999999999</v>
      </c>
      <c r="EV11" s="493"/>
      <c r="EW11" s="494">
        <f t="shared" si="53"/>
        <v>0</v>
      </c>
      <c r="EX11" s="681">
        <v>100079.78</v>
      </c>
      <c r="EY11" s="496">
        <f t="shared" si="54"/>
        <v>106584.9657</v>
      </c>
      <c r="EZ11" s="541">
        <f>'Base%Sem'!ED8</f>
        <v>1.0649999999999999</v>
      </c>
      <c r="FA11" s="493"/>
      <c r="FB11" s="494">
        <f t="shared" si="55"/>
        <v>0</v>
      </c>
      <c r="FC11" s="572">
        <f t="shared" si="56"/>
        <v>466330.52</v>
      </c>
      <c r="FD11" s="572">
        <f t="shared" si="56"/>
        <v>496642.00380000001</v>
      </c>
      <c r="FE11" s="538">
        <f t="shared" si="142"/>
        <v>466330.52</v>
      </c>
      <c r="FF11" s="537">
        <f t="shared" si="143"/>
        <v>0</v>
      </c>
      <c r="FG11" s="506">
        <f t="shared" si="144"/>
        <v>0</v>
      </c>
      <c r="FH11" s="681">
        <v>102939.42</v>
      </c>
      <c r="FI11" s="496">
        <f t="shared" si="57"/>
        <v>108086.391</v>
      </c>
      <c r="FJ11" s="541">
        <f>'Base%Sem'!EE8</f>
        <v>1.05</v>
      </c>
      <c r="FK11" s="493"/>
      <c r="FL11" s="494">
        <f t="shared" si="58"/>
        <v>0</v>
      </c>
      <c r="FM11" s="681">
        <v>79204.31</v>
      </c>
      <c r="FN11" s="496">
        <f t="shared" si="59"/>
        <v>83164.525500000003</v>
      </c>
      <c r="FO11" s="541">
        <f>'Base%Sem'!EF8</f>
        <v>1.05</v>
      </c>
      <c r="FP11" s="493"/>
      <c r="FQ11" s="494">
        <f t="shared" si="60"/>
        <v>0</v>
      </c>
      <c r="FR11" s="681">
        <v>95202.68</v>
      </c>
      <c r="FS11" s="496">
        <f t="shared" si="61"/>
        <v>99962.813999999998</v>
      </c>
      <c r="FT11" s="541">
        <f>'Base%Sem'!EG8</f>
        <v>1.05</v>
      </c>
      <c r="FU11" s="493"/>
      <c r="FV11" s="494">
        <f t="shared" si="62"/>
        <v>0</v>
      </c>
      <c r="FW11" s="681">
        <v>78510.55</v>
      </c>
      <c r="FX11" s="496">
        <f t="shared" si="63"/>
        <v>82436.077499999999</v>
      </c>
      <c r="FY11" s="541">
        <f>'Base%Sem'!EH8</f>
        <v>1.05</v>
      </c>
      <c r="FZ11" s="493"/>
      <c r="GA11" s="494">
        <f t="shared" si="64"/>
        <v>0</v>
      </c>
      <c r="GB11" s="572">
        <f t="shared" si="65"/>
        <v>373649.80800000002</v>
      </c>
      <c r="GC11" s="614">
        <f t="shared" si="66"/>
        <v>355856.95999999996</v>
      </c>
      <c r="GD11" s="544">
        <f t="shared" si="145"/>
        <v>0</v>
      </c>
      <c r="GE11" s="504">
        <f t="shared" si="146"/>
        <v>0</v>
      </c>
      <c r="GF11" s="681">
        <v>81954.75</v>
      </c>
      <c r="GG11" s="496">
        <f t="shared" si="67"/>
        <v>86052.487500000003</v>
      </c>
      <c r="GH11" s="541">
        <f>'Base%Sem'!EI8</f>
        <v>1.05</v>
      </c>
      <c r="GI11" s="493"/>
      <c r="GJ11" s="494">
        <f t="shared" si="68"/>
        <v>0</v>
      </c>
      <c r="GK11" s="681">
        <v>80116.91</v>
      </c>
      <c r="GL11" s="496">
        <f t="shared" si="69"/>
        <v>84122.755500000014</v>
      </c>
      <c r="GM11" s="541">
        <f>'Base%Sem'!EJ8</f>
        <v>1.05</v>
      </c>
      <c r="GN11" s="493"/>
      <c r="GO11" s="494">
        <f t="shared" si="70"/>
        <v>0</v>
      </c>
      <c r="GP11" s="681">
        <v>82059.679999999993</v>
      </c>
      <c r="GQ11" s="496">
        <f t="shared" si="71"/>
        <v>86162.66399999999</v>
      </c>
      <c r="GR11" s="541">
        <f>'Base%Sem'!EK8</f>
        <v>1.05</v>
      </c>
      <c r="GS11" s="493"/>
      <c r="GT11" s="494">
        <f t="shared" si="72"/>
        <v>0</v>
      </c>
      <c r="GU11" s="681">
        <v>76976.100000000006</v>
      </c>
      <c r="GV11" s="496">
        <f t="shared" si="73"/>
        <v>80824.905000000013</v>
      </c>
      <c r="GW11" s="541">
        <f>'Base%Sem'!EL8</f>
        <v>1.05</v>
      </c>
      <c r="GX11" s="493"/>
      <c r="GY11" s="494">
        <f t="shared" si="74"/>
        <v>0</v>
      </c>
      <c r="GZ11" s="572">
        <f t="shared" si="75"/>
        <v>337162.81200000003</v>
      </c>
      <c r="HA11" s="614">
        <f t="shared" si="76"/>
        <v>321107.44</v>
      </c>
      <c r="HB11" s="537">
        <f t="shared" si="77"/>
        <v>0</v>
      </c>
      <c r="HC11" s="506">
        <f t="shared" si="147"/>
        <v>0</v>
      </c>
      <c r="HD11" s="681">
        <v>80280.820000000007</v>
      </c>
      <c r="HE11" s="496">
        <f t="shared" si="78"/>
        <v>84294.861000000004</v>
      </c>
      <c r="HF11" s="541">
        <f>'Base%Sem'!EM8</f>
        <v>1.05</v>
      </c>
      <c r="HG11" s="493"/>
      <c r="HH11" s="494">
        <f t="shared" si="79"/>
        <v>0</v>
      </c>
      <c r="HI11" s="681">
        <v>76732.820000000007</v>
      </c>
      <c r="HJ11" s="496">
        <f t="shared" si="80"/>
        <v>80569.46100000001</v>
      </c>
      <c r="HK11" s="541">
        <f>'Base%Sem'!EN8</f>
        <v>1.05</v>
      </c>
      <c r="HL11" s="493"/>
      <c r="HM11" s="494">
        <f t="shared" si="81"/>
        <v>0</v>
      </c>
      <c r="HN11" s="681">
        <v>81760.289999999994</v>
      </c>
      <c r="HO11" s="496">
        <f t="shared" si="82"/>
        <v>85848.304499999998</v>
      </c>
      <c r="HP11" s="541">
        <f>'Base%Sem'!EO8</f>
        <v>1.05</v>
      </c>
      <c r="HQ11" s="493"/>
      <c r="HR11" s="494">
        <f t="shared" si="83"/>
        <v>0</v>
      </c>
      <c r="HS11" s="681">
        <v>78211.38</v>
      </c>
      <c r="HT11" s="496">
        <f t="shared" si="84"/>
        <v>82121.949000000008</v>
      </c>
      <c r="HU11" s="541">
        <f>'Base%Sem'!EP8</f>
        <v>1.05</v>
      </c>
      <c r="HV11" s="493"/>
      <c r="HW11" s="494">
        <f t="shared" si="85"/>
        <v>0</v>
      </c>
      <c r="HX11" s="681">
        <v>89219.25</v>
      </c>
      <c r="HY11" s="496">
        <f t="shared" si="86"/>
        <v>93680.212500000009</v>
      </c>
      <c r="HZ11" s="541">
        <f>'Base%Sem'!EQ8</f>
        <v>1.05</v>
      </c>
      <c r="IA11" s="493"/>
      <c r="IB11" s="494">
        <f t="shared" si="87"/>
        <v>0</v>
      </c>
      <c r="IC11" s="572">
        <f t="shared" si="88"/>
        <v>426514.78800000006</v>
      </c>
      <c r="ID11" s="538">
        <f t="shared" si="148"/>
        <v>406204.56</v>
      </c>
      <c r="IE11" s="511">
        <f t="shared" si="89"/>
        <v>0</v>
      </c>
      <c r="IF11" s="504">
        <f t="shared" si="149"/>
        <v>0</v>
      </c>
      <c r="IG11" s="681">
        <v>92155.199999999997</v>
      </c>
      <c r="IH11" s="496">
        <f t="shared" si="90"/>
        <v>96762.96</v>
      </c>
      <c r="II11" s="541">
        <f>'Base%Sem'!ER8</f>
        <v>1.05</v>
      </c>
      <c r="IJ11" s="493"/>
      <c r="IK11" s="494">
        <f t="shared" si="91"/>
        <v>0</v>
      </c>
      <c r="IL11" s="681">
        <v>103602.79</v>
      </c>
      <c r="IM11" s="496">
        <f t="shared" si="92"/>
        <v>108782.9295</v>
      </c>
      <c r="IN11" s="541">
        <f>'Base%Sem'!ES8</f>
        <v>1.05</v>
      </c>
      <c r="IO11" s="493"/>
      <c r="IP11" s="494">
        <f t="shared" si="93"/>
        <v>0</v>
      </c>
      <c r="IQ11" s="681">
        <v>152270.38</v>
      </c>
      <c r="IR11" s="496">
        <f t="shared" si="94"/>
        <v>159883.899</v>
      </c>
      <c r="IS11" s="541">
        <f>'Base%Sem'!ET8</f>
        <v>1.05</v>
      </c>
      <c r="IT11" s="493"/>
      <c r="IU11" s="494">
        <f t="shared" si="95"/>
        <v>0</v>
      </c>
      <c r="IV11" s="681">
        <v>127193.25</v>
      </c>
      <c r="IW11" s="496">
        <f t="shared" si="96"/>
        <v>133552.91250000001</v>
      </c>
      <c r="IX11" s="541">
        <f>'Base%Sem'!EU8</f>
        <v>1.05</v>
      </c>
      <c r="IY11" s="493"/>
      <c r="IZ11" s="494">
        <f t="shared" si="97"/>
        <v>0</v>
      </c>
      <c r="JA11" s="572">
        <f t="shared" si="98"/>
        <v>498982.70100000006</v>
      </c>
      <c r="JB11" s="538">
        <f t="shared" si="150"/>
        <v>475221.62</v>
      </c>
      <c r="JC11" s="510">
        <f t="shared" si="99"/>
        <v>0</v>
      </c>
      <c r="JD11" s="506">
        <f t="shared" si="151"/>
        <v>0</v>
      </c>
      <c r="JE11" s="681">
        <v>72553.45</v>
      </c>
      <c r="JF11" s="496">
        <f t="shared" si="100"/>
        <v>76181.122499999998</v>
      </c>
      <c r="JG11" s="541">
        <f>'Base%Sem'!EV8</f>
        <v>1.05</v>
      </c>
      <c r="JH11" s="493"/>
      <c r="JI11" s="494">
        <f t="shared" si="101"/>
        <v>0</v>
      </c>
      <c r="JJ11" s="681">
        <v>102431.32</v>
      </c>
      <c r="JK11" s="496">
        <f t="shared" si="102"/>
        <v>107552.88600000001</v>
      </c>
      <c r="JL11" s="541">
        <f>'Base%Sem'!EW8</f>
        <v>1.05</v>
      </c>
      <c r="JM11" s="493"/>
      <c r="JN11" s="494">
        <f t="shared" si="103"/>
        <v>0</v>
      </c>
      <c r="JO11" s="681">
        <v>129489.44</v>
      </c>
      <c r="JP11" s="496">
        <f t="shared" si="104"/>
        <v>135963.91200000001</v>
      </c>
      <c r="JQ11" s="541">
        <f>'Base%Sem'!EX8</f>
        <v>1.05</v>
      </c>
      <c r="JR11" s="493"/>
      <c r="JS11" s="494">
        <f t="shared" si="105"/>
        <v>0</v>
      </c>
      <c r="JT11" s="496">
        <v>256796.28</v>
      </c>
      <c r="JU11" s="496">
        <f t="shared" si="160"/>
        <v>269636.09399999998</v>
      </c>
      <c r="JV11" s="541">
        <f>'Base%Sem'!EY8</f>
        <v>1.05</v>
      </c>
      <c r="JW11" s="493"/>
      <c r="JX11" s="494">
        <f t="shared" si="106"/>
        <v>0</v>
      </c>
      <c r="JY11" s="572">
        <f t="shared" si="107"/>
        <v>589334.01450000005</v>
      </c>
      <c r="JZ11" s="538">
        <f t="shared" si="152"/>
        <v>561270.49</v>
      </c>
      <c r="KA11" s="511">
        <f t="shared" si="108"/>
        <v>0</v>
      </c>
      <c r="KB11" s="504">
        <f t="shared" si="153"/>
        <v>0</v>
      </c>
      <c r="KC11" s="499">
        <v>263156.17</v>
      </c>
      <c r="KD11" s="496">
        <f t="shared" si="109"/>
        <v>276313.97849999997</v>
      </c>
      <c r="KE11" s="541">
        <f>'Base%Sem'!EZ8</f>
        <v>1.05</v>
      </c>
      <c r="KF11" s="493"/>
      <c r="KG11" s="494">
        <f t="shared" si="110"/>
        <v>0</v>
      </c>
      <c r="KH11" s="496">
        <v>320727.76</v>
      </c>
      <c r="KI11" s="496">
        <f t="shared" si="111"/>
        <v>336764.14800000004</v>
      </c>
      <c r="KJ11" s="541">
        <f>'Base%Sem'!FA8</f>
        <v>1.05</v>
      </c>
      <c r="KK11" s="493"/>
      <c r="KL11" s="494">
        <f t="shared" si="112"/>
        <v>0</v>
      </c>
      <c r="KM11" s="496">
        <v>514710.82</v>
      </c>
      <c r="KN11" s="496">
        <f t="shared" si="113"/>
        <v>540446.36100000003</v>
      </c>
      <c r="KO11" s="541">
        <f>'Base%Sem'!FB8</f>
        <v>1.05</v>
      </c>
      <c r="KP11" s="493"/>
      <c r="KQ11" s="494">
        <f t="shared" si="114"/>
        <v>0</v>
      </c>
      <c r="KR11" s="496">
        <v>149098.6</v>
      </c>
      <c r="KS11" s="496">
        <f t="shared" si="115"/>
        <v>156553.53</v>
      </c>
      <c r="KT11" s="541">
        <f>'Base%Sem'!FC8</f>
        <v>1.05</v>
      </c>
      <c r="KU11" s="493"/>
      <c r="KV11" s="494">
        <f t="shared" si="116"/>
        <v>0</v>
      </c>
      <c r="KW11" s="496">
        <v>76518.509999999995</v>
      </c>
      <c r="KX11" s="496">
        <f t="shared" si="117"/>
        <v>80344.435499999992</v>
      </c>
      <c r="KY11" s="541">
        <f>'Base%Sem'!FD8</f>
        <v>1.05</v>
      </c>
      <c r="KZ11" s="493"/>
      <c r="LA11" s="494">
        <f t="shared" si="118"/>
        <v>0</v>
      </c>
      <c r="LB11" s="572">
        <f t="shared" si="119"/>
        <v>1390422.453</v>
      </c>
      <c r="LC11" s="538">
        <f t="shared" si="154"/>
        <v>1324211.8599999999</v>
      </c>
      <c r="LD11" s="510">
        <f t="shared" si="120"/>
        <v>0</v>
      </c>
      <c r="LE11" s="560">
        <f t="shared" si="155"/>
        <v>0</v>
      </c>
      <c r="LF11" s="588">
        <f>AC11+BA11+CD11+DC11+EA11+FE11+GC11+HA11+ID11+JB11+JZ11+LC11</f>
        <v>5747272.0399999991</v>
      </c>
      <c r="LG11" s="588">
        <f t="shared" si="156"/>
        <v>6096414.3093500007</v>
      </c>
      <c r="LH11" s="588">
        <f t="shared" si="157"/>
        <v>6096414.3093500007</v>
      </c>
      <c r="LI11" s="586">
        <f t="shared" si="158"/>
        <v>1.0607492157879483</v>
      </c>
      <c r="LJ11" s="584">
        <f t="shared" si="122"/>
        <v>5747272.0399999991</v>
      </c>
      <c r="LK11" s="584">
        <f t="shared" si="122"/>
        <v>0</v>
      </c>
      <c r="LL11" s="585">
        <f t="shared" si="123"/>
        <v>-5747272.0399999991</v>
      </c>
      <c r="LM11" s="615">
        <f t="shared" si="159"/>
        <v>0</v>
      </c>
      <c r="LO11" s="385">
        <v>6096414.3093500007</v>
      </c>
      <c r="LP11" s="385"/>
    </row>
    <row r="12" spans="1:328" outlineLevel="1">
      <c r="A12" s="571"/>
      <c r="B12" s="535" t="s">
        <v>347</v>
      </c>
      <c r="C12" s="681">
        <v>86172.63</v>
      </c>
      <c r="D12" s="542">
        <f t="shared" si="124"/>
        <v>97375.071899999995</v>
      </c>
      <c r="E12" s="541">
        <f>'Base%Sem'!DC9</f>
        <v>1.1299999999999999</v>
      </c>
      <c r="F12" s="493"/>
      <c r="G12" s="494">
        <f t="shared" si="125"/>
        <v>0</v>
      </c>
      <c r="H12" s="681">
        <v>88368.84</v>
      </c>
      <c r="I12" s="496">
        <f t="shared" si="0"/>
        <v>99856.789199999985</v>
      </c>
      <c r="J12" s="541">
        <f>'Base%Sem'!DD9</f>
        <v>1.1299999999999999</v>
      </c>
      <c r="K12" s="493"/>
      <c r="L12" s="494">
        <f t="shared" si="1"/>
        <v>0</v>
      </c>
      <c r="M12" s="594">
        <v>97972.61</v>
      </c>
      <c r="N12" s="496">
        <f>M12*O12</f>
        <v>110709.04929999998</v>
      </c>
      <c r="O12" s="541">
        <f>'Base%Sem'!DE9</f>
        <v>1.1299999999999999</v>
      </c>
      <c r="P12" s="493"/>
      <c r="Q12" s="494">
        <f t="shared" si="3"/>
        <v>0</v>
      </c>
      <c r="R12" s="594">
        <v>78712.759999999995</v>
      </c>
      <c r="S12" s="496">
        <f t="shared" si="126"/>
        <v>88945.418799999985</v>
      </c>
      <c r="T12" s="541">
        <f>'Base%Sem'!DF9</f>
        <v>1.1299999999999999</v>
      </c>
      <c r="U12" s="493"/>
      <c r="V12" s="494">
        <f t="shared" si="4"/>
        <v>0</v>
      </c>
      <c r="W12" s="499">
        <v>85677.65</v>
      </c>
      <c r="X12" s="496">
        <f>W12*Y12</f>
        <v>96815.744499999986</v>
      </c>
      <c r="Y12" s="541">
        <f>'Base%Sem'!DG9</f>
        <v>1.1299999999999999</v>
      </c>
      <c r="Z12" s="493"/>
      <c r="AA12" s="494">
        <f t="shared" si="6"/>
        <v>0</v>
      </c>
      <c r="AB12" s="542">
        <f t="shared" si="127"/>
        <v>493702.07369999989</v>
      </c>
      <c r="AC12" s="542">
        <f t="shared" si="128"/>
        <v>436904.49</v>
      </c>
      <c r="AD12" s="552">
        <f t="shared" si="129"/>
        <v>0</v>
      </c>
      <c r="AE12" s="500">
        <f t="shared" si="130"/>
        <v>0</v>
      </c>
      <c r="AF12" s="681">
        <v>90474.78</v>
      </c>
      <c r="AG12" s="496">
        <f t="shared" si="7"/>
        <v>97712.762400000007</v>
      </c>
      <c r="AH12" s="541">
        <f>'Base%Sem'!DI9</f>
        <v>1.08</v>
      </c>
      <c r="AI12" s="493"/>
      <c r="AJ12" s="494">
        <f t="shared" si="131"/>
        <v>0</v>
      </c>
      <c r="AK12" s="681">
        <v>110518.24</v>
      </c>
      <c r="AL12" s="496">
        <f t="shared" si="8"/>
        <v>119359.69920000002</v>
      </c>
      <c r="AM12" s="541">
        <f>'Base%Sem'!DJ9</f>
        <v>1.08</v>
      </c>
      <c r="AN12" s="493"/>
      <c r="AO12" s="494">
        <f t="shared" si="9"/>
        <v>0</v>
      </c>
      <c r="AP12" s="681">
        <v>86399.88</v>
      </c>
      <c r="AQ12" s="496">
        <f t="shared" si="10"/>
        <v>93311.870400000014</v>
      </c>
      <c r="AR12" s="541">
        <f>'Base%Sem'!DK9</f>
        <v>1.08</v>
      </c>
      <c r="AS12" s="493"/>
      <c r="AT12" s="494">
        <f t="shared" si="11"/>
        <v>0</v>
      </c>
      <c r="AU12" s="681">
        <v>84971.76</v>
      </c>
      <c r="AV12" s="496">
        <f t="shared" si="12"/>
        <v>91769.500799999994</v>
      </c>
      <c r="AW12" s="541">
        <f>'Base%Sem'!DL9</f>
        <v>1.08</v>
      </c>
      <c r="AX12" s="493"/>
      <c r="AY12" s="494">
        <f t="shared" si="13"/>
        <v>0</v>
      </c>
      <c r="AZ12" s="496">
        <f t="shared" si="14"/>
        <v>402153.83280000003</v>
      </c>
      <c r="BA12" s="550">
        <f t="shared" si="15"/>
        <v>372364.66000000003</v>
      </c>
      <c r="BB12" s="617">
        <f t="shared" si="132"/>
        <v>0</v>
      </c>
      <c r="BC12" s="513">
        <f>IFERROR(BB12/#REF!,0)</f>
        <v>0</v>
      </c>
      <c r="BD12" s="681">
        <v>81545.86</v>
      </c>
      <c r="BE12" s="496">
        <f t="shared" si="16"/>
        <v>86846.340899999996</v>
      </c>
      <c r="BF12" s="541">
        <f>'Base%Sem'!DM9</f>
        <v>1.0649999999999999</v>
      </c>
      <c r="BG12" s="493"/>
      <c r="BH12" s="494">
        <f t="shared" si="17"/>
        <v>0</v>
      </c>
      <c r="BI12" s="681">
        <v>79752.36</v>
      </c>
      <c r="BJ12" s="496">
        <f t="shared" si="18"/>
        <v>84936.263399999996</v>
      </c>
      <c r="BK12" s="541">
        <f>'Base%Sem'!DN9</f>
        <v>1.0649999999999999</v>
      </c>
      <c r="BL12" s="493"/>
      <c r="BM12" s="494">
        <f t="shared" si="19"/>
        <v>0</v>
      </c>
      <c r="BN12" s="681">
        <v>95319.55</v>
      </c>
      <c r="BO12" s="496">
        <f t="shared" si="20"/>
        <v>101515.32075</v>
      </c>
      <c r="BP12" s="541">
        <f>'Base%Sem'!DO9</f>
        <v>1.0649999999999999</v>
      </c>
      <c r="BQ12" s="493"/>
      <c r="BR12" s="494">
        <f t="shared" si="21"/>
        <v>0</v>
      </c>
      <c r="BS12" s="681">
        <v>93637.7</v>
      </c>
      <c r="BT12" s="496">
        <f t="shared" si="22"/>
        <v>99724.150499999989</v>
      </c>
      <c r="BU12" s="541">
        <f>'Base%Sem'!DP9</f>
        <v>1.0649999999999999</v>
      </c>
      <c r="BV12" s="606"/>
      <c r="BW12" s="494">
        <f t="shared" si="23"/>
        <v>0</v>
      </c>
      <c r="BX12" s="681">
        <v>105541.74</v>
      </c>
      <c r="BY12" s="496">
        <f t="shared" si="24"/>
        <v>112401.9531</v>
      </c>
      <c r="BZ12" s="541">
        <f>'Base%Sem'!DQ9</f>
        <v>1.0649999999999999</v>
      </c>
      <c r="CA12" s="493"/>
      <c r="CB12" s="494">
        <f t="shared" si="25"/>
        <v>0</v>
      </c>
      <c r="CC12" s="572">
        <f t="shared" si="134"/>
        <v>485424.02864999999</v>
      </c>
      <c r="CD12" s="538">
        <f t="shared" si="135"/>
        <v>455797.21</v>
      </c>
      <c r="CE12" s="511">
        <f t="shared" si="26"/>
        <v>0</v>
      </c>
      <c r="CF12" s="504">
        <f t="shared" si="136"/>
        <v>0</v>
      </c>
      <c r="CG12" s="681">
        <v>92806.89</v>
      </c>
      <c r="CH12" s="496">
        <f t="shared" si="27"/>
        <v>98839.337849999996</v>
      </c>
      <c r="CI12" s="541">
        <f>'Base%Sem'!DR9</f>
        <v>1.0649999999999999</v>
      </c>
      <c r="CJ12" s="493"/>
      <c r="CK12" s="494">
        <f t="shared" si="28"/>
        <v>0</v>
      </c>
      <c r="CL12" s="681">
        <v>93629.59</v>
      </c>
      <c r="CM12" s="496">
        <f t="shared" si="29"/>
        <v>99715.513349999994</v>
      </c>
      <c r="CN12" s="541">
        <f>'Base%Sem'!DS9</f>
        <v>1.0649999999999999</v>
      </c>
      <c r="CO12" s="493"/>
      <c r="CP12" s="494">
        <f t="shared" si="30"/>
        <v>0</v>
      </c>
      <c r="CQ12" s="681">
        <v>116389.27</v>
      </c>
      <c r="CR12" s="496">
        <f t="shared" si="31"/>
        <v>123954.57255</v>
      </c>
      <c r="CS12" s="541">
        <f>'Base%Sem'!DT9</f>
        <v>1.0649999999999999</v>
      </c>
      <c r="CT12" s="493"/>
      <c r="CU12" s="494">
        <f t="shared" si="32"/>
        <v>0</v>
      </c>
      <c r="CV12" s="681">
        <v>142453.34</v>
      </c>
      <c r="CW12" s="496">
        <f t="shared" si="33"/>
        <v>151712.80709999998</v>
      </c>
      <c r="CX12" s="541">
        <f>'Base%Sem'!DU9</f>
        <v>1.0649999999999999</v>
      </c>
      <c r="CY12" s="493"/>
      <c r="CZ12" s="494">
        <f t="shared" si="34"/>
        <v>0</v>
      </c>
      <c r="DA12" s="572">
        <f t="shared" si="35"/>
        <v>445279.08999999997</v>
      </c>
      <c r="DB12" s="572">
        <f t="shared" si="35"/>
        <v>474222.23084999993</v>
      </c>
      <c r="DC12" s="548">
        <f t="shared" si="137"/>
        <v>445279.08999999997</v>
      </c>
      <c r="DD12" s="547">
        <f t="shared" si="138"/>
        <v>0</v>
      </c>
      <c r="DE12" s="506">
        <f t="shared" si="139"/>
        <v>0</v>
      </c>
      <c r="DF12" s="681">
        <v>146808.76999999999</v>
      </c>
      <c r="DG12" s="496">
        <f t="shared" si="36"/>
        <v>156351.34004999997</v>
      </c>
      <c r="DH12" s="541">
        <f>'Base%Sem'!DV9</f>
        <v>1.0649999999999999</v>
      </c>
      <c r="DI12" s="493"/>
      <c r="DJ12" s="494">
        <f t="shared" si="37"/>
        <v>0</v>
      </c>
      <c r="DK12" s="681">
        <v>107887.22</v>
      </c>
      <c r="DL12" s="496">
        <f t="shared" si="38"/>
        <v>114899.8893</v>
      </c>
      <c r="DM12" s="541">
        <f>'Base%Sem'!DW9</f>
        <v>1.0649999999999999</v>
      </c>
      <c r="DN12" s="493"/>
      <c r="DO12" s="494">
        <f t="shared" si="39"/>
        <v>0</v>
      </c>
      <c r="DP12" s="681">
        <v>109078.38</v>
      </c>
      <c r="DQ12" s="496">
        <f t="shared" si="40"/>
        <v>116168.47470000001</v>
      </c>
      <c r="DR12" s="541">
        <f>'Base%Sem'!DX9</f>
        <v>1.0649999999999999</v>
      </c>
      <c r="DS12" s="493"/>
      <c r="DT12" s="494">
        <f t="shared" si="41"/>
        <v>0</v>
      </c>
      <c r="DU12" s="681">
        <v>100194.9</v>
      </c>
      <c r="DV12" s="496">
        <f t="shared" si="42"/>
        <v>106707.56849999999</v>
      </c>
      <c r="DW12" s="541">
        <f>'Base%Sem'!DY9</f>
        <v>1.0649999999999999</v>
      </c>
      <c r="DX12" s="493"/>
      <c r="DY12" s="494">
        <f t="shared" si="43"/>
        <v>0</v>
      </c>
      <c r="DZ12" s="572">
        <f t="shared" si="44"/>
        <v>494127.27254999999</v>
      </c>
      <c r="EA12" s="548">
        <f t="shared" si="45"/>
        <v>463969.27</v>
      </c>
      <c r="EB12" s="547">
        <f t="shared" si="140"/>
        <v>0</v>
      </c>
      <c r="EC12" s="506">
        <f t="shared" si="141"/>
        <v>0</v>
      </c>
      <c r="ED12" s="681">
        <v>99357.56</v>
      </c>
      <c r="EE12" s="496">
        <f t="shared" si="46"/>
        <v>105815.8014</v>
      </c>
      <c r="EF12" s="541">
        <f>'Base%Sem'!DZ9</f>
        <v>1.0649999999999999</v>
      </c>
      <c r="EG12" s="540"/>
      <c r="EH12" s="494">
        <f t="shared" si="47"/>
        <v>0</v>
      </c>
      <c r="EI12" s="681">
        <v>126684.55</v>
      </c>
      <c r="EJ12" s="496">
        <f t="shared" si="48"/>
        <v>134919.04574999999</v>
      </c>
      <c r="EK12" s="541">
        <f>'Base%Sem'!EA9</f>
        <v>1.0649999999999999</v>
      </c>
      <c r="EL12" s="493"/>
      <c r="EM12" s="494">
        <f t="shared" si="49"/>
        <v>0</v>
      </c>
      <c r="EN12" s="681">
        <v>109147.21</v>
      </c>
      <c r="EO12" s="496">
        <f t="shared" si="50"/>
        <v>116241.77865000001</v>
      </c>
      <c r="EP12" s="541">
        <f>'Base%Sem'!EB9</f>
        <v>1.0649999999999999</v>
      </c>
      <c r="EQ12" s="493"/>
      <c r="ER12" s="494">
        <f t="shared" si="51"/>
        <v>0</v>
      </c>
      <c r="ES12" s="681">
        <v>110877.63</v>
      </c>
      <c r="ET12" s="496">
        <f t="shared" si="52"/>
        <v>118084.67595</v>
      </c>
      <c r="EU12" s="541">
        <f>'Base%Sem'!EC9</f>
        <v>1.0649999999999999</v>
      </c>
      <c r="EV12" s="493"/>
      <c r="EW12" s="494">
        <f t="shared" si="53"/>
        <v>0</v>
      </c>
      <c r="EX12" s="681">
        <v>108541.64</v>
      </c>
      <c r="EY12" s="496">
        <f t="shared" si="54"/>
        <v>115596.84659999999</v>
      </c>
      <c r="EZ12" s="541">
        <f>'Base%Sem'!ED9</f>
        <v>1.0649999999999999</v>
      </c>
      <c r="FA12" s="493"/>
      <c r="FB12" s="494">
        <f t="shared" si="55"/>
        <v>0</v>
      </c>
      <c r="FC12" s="572">
        <f t="shared" si="56"/>
        <v>554608.59000000008</v>
      </c>
      <c r="FD12" s="572">
        <f t="shared" si="56"/>
        <v>590658.14834999992</v>
      </c>
      <c r="FE12" s="538">
        <f t="shared" si="142"/>
        <v>554608.59</v>
      </c>
      <c r="FF12" s="537">
        <f t="shared" si="143"/>
        <v>0</v>
      </c>
      <c r="FG12" s="506">
        <f t="shared" si="144"/>
        <v>0</v>
      </c>
      <c r="FH12" s="681">
        <v>130566.97</v>
      </c>
      <c r="FI12" s="496">
        <f t="shared" si="57"/>
        <v>137095.31849999999</v>
      </c>
      <c r="FJ12" s="541">
        <f>'Base%Sem'!EE9</f>
        <v>1.05</v>
      </c>
      <c r="FK12" s="493"/>
      <c r="FL12" s="494">
        <f t="shared" si="58"/>
        <v>0</v>
      </c>
      <c r="FM12" s="681">
        <v>112463.82</v>
      </c>
      <c r="FN12" s="496">
        <f t="shared" si="59"/>
        <v>118087.01100000001</v>
      </c>
      <c r="FO12" s="541">
        <f>'Base%Sem'!EF9</f>
        <v>1.05</v>
      </c>
      <c r="FP12" s="493"/>
      <c r="FQ12" s="494">
        <f t="shared" si="60"/>
        <v>0</v>
      </c>
      <c r="FR12" s="681">
        <v>97590.51</v>
      </c>
      <c r="FS12" s="496">
        <f t="shared" si="61"/>
        <v>102470.0355</v>
      </c>
      <c r="FT12" s="541">
        <f>'Base%Sem'!EG9</f>
        <v>1.05</v>
      </c>
      <c r="FU12" s="493"/>
      <c r="FV12" s="494">
        <f t="shared" si="62"/>
        <v>0</v>
      </c>
      <c r="FW12" s="681">
        <v>91429.89</v>
      </c>
      <c r="FX12" s="496">
        <f t="shared" si="63"/>
        <v>96001.3845</v>
      </c>
      <c r="FY12" s="541">
        <f>'Base%Sem'!EH9</f>
        <v>1.05</v>
      </c>
      <c r="FZ12" s="493"/>
      <c r="GA12" s="494">
        <f t="shared" si="64"/>
        <v>0</v>
      </c>
      <c r="GB12" s="572">
        <f t="shared" si="65"/>
        <v>453653.74949999998</v>
      </c>
      <c r="GC12" s="614">
        <f t="shared" si="66"/>
        <v>432051.19</v>
      </c>
      <c r="GD12" s="544">
        <f t="shared" si="145"/>
        <v>0</v>
      </c>
      <c r="GE12" s="504">
        <f t="shared" si="146"/>
        <v>0</v>
      </c>
      <c r="GF12" s="681">
        <v>96166.37</v>
      </c>
      <c r="GG12" s="496">
        <f t="shared" si="67"/>
        <v>100974.6885</v>
      </c>
      <c r="GH12" s="541">
        <f>'Base%Sem'!EI9</f>
        <v>1.05</v>
      </c>
      <c r="GI12" s="493"/>
      <c r="GJ12" s="494">
        <f t="shared" si="68"/>
        <v>0</v>
      </c>
      <c r="GK12" s="681">
        <v>95375.8</v>
      </c>
      <c r="GL12" s="496">
        <f t="shared" si="69"/>
        <v>100144.59000000001</v>
      </c>
      <c r="GM12" s="541">
        <f>'Base%Sem'!EJ9</f>
        <v>1.05</v>
      </c>
      <c r="GN12" s="493"/>
      <c r="GO12" s="494">
        <f t="shared" si="70"/>
        <v>0</v>
      </c>
      <c r="GP12" s="681">
        <v>106056.39</v>
      </c>
      <c r="GQ12" s="496">
        <f t="shared" si="71"/>
        <v>111359.2095</v>
      </c>
      <c r="GR12" s="541">
        <f>'Base%Sem'!EK9</f>
        <v>1.05</v>
      </c>
      <c r="GS12" s="493"/>
      <c r="GT12" s="494">
        <f t="shared" si="72"/>
        <v>0</v>
      </c>
      <c r="GU12" s="681">
        <v>101977.53</v>
      </c>
      <c r="GV12" s="496">
        <f t="shared" si="73"/>
        <v>107076.4065</v>
      </c>
      <c r="GW12" s="541">
        <f>'Base%Sem'!EL9</f>
        <v>1.05</v>
      </c>
      <c r="GX12" s="493"/>
      <c r="GY12" s="494">
        <f t="shared" si="74"/>
        <v>0</v>
      </c>
      <c r="GZ12" s="572">
        <f t="shared" si="75"/>
        <v>419554.89449999999</v>
      </c>
      <c r="HA12" s="614">
        <f t="shared" si="76"/>
        <v>399576.08999999997</v>
      </c>
      <c r="HB12" s="537">
        <f t="shared" si="77"/>
        <v>0</v>
      </c>
      <c r="HC12" s="506">
        <f t="shared" si="147"/>
        <v>0</v>
      </c>
      <c r="HD12" s="681">
        <v>105033.71</v>
      </c>
      <c r="HE12" s="496">
        <f t="shared" si="78"/>
        <v>110285.39550000001</v>
      </c>
      <c r="HF12" s="541">
        <f>'Base%Sem'!EM9</f>
        <v>1.05</v>
      </c>
      <c r="HG12" s="493"/>
      <c r="HH12" s="494">
        <f t="shared" si="79"/>
        <v>0</v>
      </c>
      <c r="HI12" s="681">
        <v>104934.78</v>
      </c>
      <c r="HJ12" s="496">
        <f t="shared" si="80"/>
        <v>110181.519</v>
      </c>
      <c r="HK12" s="541">
        <f>'Base%Sem'!EN9</f>
        <v>1.05</v>
      </c>
      <c r="HL12" s="493"/>
      <c r="HM12" s="494">
        <f t="shared" si="81"/>
        <v>0</v>
      </c>
      <c r="HN12" s="681">
        <v>79140.639999999999</v>
      </c>
      <c r="HO12" s="496">
        <f t="shared" si="82"/>
        <v>83097.672000000006</v>
      </c>
      <c r="HP12" s="541">
        <f>'Base%Sem'!EO9</f>
        <v>1.05</v>
      </c>
      <c r="HQ12" s="493"/>
      <c r="HR12" s="494">
        <f t="shared" si="83"/>
        <v>0</v>
      </c>
      <c r="HS12" s="681">
        <v>87285.41</v>
      </c>
      <c r="HT12" s="496">
        <f t="shared" si="84"/>
        <v>91649.680500000002</v>
      </c>
      <c r="HU12" s="541">
        <f>'Base%Sem'!EP9</f>
        <v>1.05</v>
      </c>
      <c r="HV12" s="493"/>
      <c r="HW12" s="494">
        <f t="shared" si="85"/>
        <v>0</v>
      </c>
      <c r="HX12" s="681">
        <v>95329.62</v>
      </c>
      <c r="HY12" s="496">
        <f t="shared" si="86"/>
        <v>100096.101</v>
      </c>
      <c r="HZ12" s="541">
        <f>'Base%Sem'!EQ9</f>
        <v>1.05</v>
      </c>
      <c r="IA12" s="493"/>
      <c r="IB12" s="494">
        <f t="shared" si="87"/>
        <v>0</v>
      </c>
      <c r="IC12" s="572">
        <f t="shared" si="88"/>
        <v>495310.36800000002</v>
      </c>
      <c r="ID12" s="538">
        <f t="shared" si="148"/>
        <v>471724.16000000003</v>
      </c>
      <c r="IE12" s="511">
        <f t="shared" si="89"/>
        <v>0</v>
      </c>
      <c r="IF12" s="504">
        <f t="shared" si="149"/>
        <v>0</v>
      </c>
      <c r="IG12" s="681">
        <v>112387.7</v>
      </c>
      <c r="IH12" s="496">
        <f t="shared" si="90"/>
        <v>118007.08500000001</v>
      </c>
      <c r="II12" s="541">
        <f>'Base%Sem'!ER9</f>
        <v>1.05</v>
      </c>
      <c r="IJ12" s="493"/>
      <c r="IK12" s="494">
        <f t="shared" si="91"/>
        <v>0</v>
      </c>
      <c r="IL12" s="681">
        <v>124183.93</v>
      </c>
      <c r="IM12" s="496">
        <f t="shared" si="92"/>
        <v>130393.1265</v>
      </c>
      <c r="IN12" s="541">
        <f>'Base%Sem'!ES9</f>
        <v>1.05</v>
      </c>
      <c r="IO12" s="493"/>
      <c r="IP12" s="494">
        <f t="shared" si="93"/>
        <v>0</v>
      </c>
      <c r="IQ12" s="681">
        <v>164306.57</v>
      </c>
      <c r="IR12" s="496">
        <f t="shared" si="94"/>
        <v>172521.89850000001</v>
      </c>
      <c r="IS12" s="541">
        <f>'Base%Sem'!ET9</f>
        <v>1.05</v>
      </c>
      <c r="IT12" s="493"/>
      <c r="IU12" s="494">
        <f t="shared" si="95"/>
        <v>0</v>
      </c>
      <c r="IV12" s="681">
        <v>143026.13</v>
      </c>
      <c r="IW12" s="496">
        <f t="shared" si="96"/>
        <v>150177.43650000001</v>
      </c>
      <c r="IX12" s="541">
        <f>'Base%Sem'!EU9</f>
        <v>1.05</v>
      </c>
      <c r="IY12" s="493"/>
      <c r="IZ12" s="494">
        <f t="shared" si="97"/>
        <v>0</v>
      </c>
      <c r="JA12" s="572">
        <f t="shared" si="98"/>
        <v>571099.54650000005</v>
      </c>
      <c r="JB12" s="538">
        <f t="shared" si="150"/>
        <v>543904.32999999996</v>
      </c>
      <c r="JC12" s="510">
        <f t="shared" si="99"/>
        <v>0</v>
      </c>
      <c r="JD12" s="506">
        <f t="shared" si="151"/>
        <v>0</v>
      </c>
      <c r="JE12" s="681">
        <v>100357.95</v>
      </c>
      <c r="JF12" s="496">
        <f t="shared" si="100"/>
        <v>105375.8475</v>
      </c>
      <c r="JG12" s="541">
        <f>'Base%Sem'!EV9</f>
        <v>1.05</v>
      </c>
      <c r="JH12" s="493"/>
      <c r="JI12" s="494">
        <f t="shared" si="101"/>
        <v>0</v>
      </c>
      <c r="JJ12" s="681">
        <v>144450.93</v>
      </c>
      <c r="JK12" s="496">
        <f t="shared" si="102"/>
        <v>151673.47649999999</v>
      </c>
      <c r="JL12" s="541">
        <f>'Base%Sem'!EW9</f>
        <v>1.05</v>
      </c>
      <c r="JM12" s="493"/>
      <c r="JN12" s="494">
        <f t="shared" si="103"/>
        <v>0</v>
      </c>
      <c r="JO12" s="681">
        <v>173606.47</v>
      </c>
      <c r="JP12" s="496">
        <f t="shared" si="104"/>
        <v>182286.7935</v>
      </c>
      <c r="JQ12" s="541">
        <f>'Base%Sem'!EX9</f>
        <v>1.05</v>
      </c>
      <c r="JR12" s="493"/>
      <c r="JS12" s="494">
        <f t="shared" si="105"/>
        <v>0</v>
      </c>
      <c r="JT12" s="496">
        <v>196121.36960000001</v>
      </c>
      <c r="JU12" s="496">
        <f t="shared" si="160"/>
        <v>205927.43808000002</v>
      </c>
      <c r="JV12" s="541">
        <f>'Base%Sem'!EY9</f>
        <v>1.05</v>
      </c>
      <c r="JW12" s="493"/>
      <c r="JX12" s="494">
        <f t="shared" si="106"/>
        <v>0</v>
      </c>
      <c r="JY12" s="572">
        <f t="shared" si="107"/>
        <v>645263.55558000004</v>
      </c>
      <c r="JZ12" s="538">
        <f t="shared" si="152"/>
        <v>614536.71959999995</v>
      </c>
      <c r="KA12" s="511">
        <f t="shared" si="108"/>
        <v>0</v>
      </c>
      <c r="KB12" s="504">
        <f t="shared" si="153"/>
        <v>0</v>
      </c>
      <c r="KC12" s="499">
        <v>313679.73</v>
      </c>
      <c r="KD12" s="496">
        <f t="shared" si="109"/>
        <v>329363.71649999998</v>
      </c>
      <c r="KE12" s="541">
        <f>'Base%Sem'!EZ9</f>
        <v>1.05</v>
      </c>
      <c r="KF12" s="493"/>
      <c r="KG12" s="494">
        <f t="shared" si="110"/>
        <v>0</v>
      </c>
      <c r="KH12" s="496">
        <v>381572.75</v>
      </c>
      <c r="KI12" s="496">
        <f t="shared" si="111"/>
        <v>400651.38750000001</v>
      </c>
      <c r="KJ12" s="541">
        <f>'Base%Sem'!FA9</f>
        <v>1.05</v>
      </c>
      <c r="KK12" s="493"/>
      <c r="KL12" s="494">
        <f t="shared" si="112"/>
        <v>0</v>
      </c>
      <c r="KM12" s="496">
        <v>575232.05000000005</v>
      </c>
      <c r="KN12" s="496">
        <f t="shared" si="113"/>
        <v>603993.65250000008</v>
      </c>
      <c r="KO12" s="541">
        <f>'Base%Sem'!FB9</f>
        <v>1.05</v>
      </c>
      <c r="KP12" s="493"/>
      <c r="KQ12" s="494">
        <f t="shared" si="114"/>
        <v>0</v>
      </c>
      <c r="KR12" s="496">
        <v>212053.5</v>
      </c>
      <c r="KS12" s="496">
        <f t="shared" si="115"/>
        <v>222656.17500000002</v>
      </c>
      <c r="KT12" s="541">
        <f>'Base%Sem'!FC9</f>
        <v>1.05</v>
      </c>
      <c r="KU12" s="493"/>
      <c r="KV12" s="494">
        <f t="shared" si="116"/>
        <v>0</v>
      </c>
      <c r="KW12" s="496">
        <v>107509.99</v>
      </c>
      <c r="KX12" s="496">
        <f t="shared" si="117"/>
        <v>112885.48950000001</v>
      </c>
      <c r="KY12" s="541">
        <f>'Base%Sem'!FD9</f>
        <v>1.05</v>
      </c>
      <c r="KZ12" s="493"/>
      <c r="LA12" s="494">
        <f t="shared" si="118"/>
        <v>0</v>
      </c>
      <c r="LB12" s="572">
        <f t="shared" si="119"/>
        <v>1669550.4210000001</v>
      </c>
      <c r="LC12" s="538">
        <f t="shared" si="154"/>
        <v>1590048.02</v>
      </c>
      <c r="LD12" s="510">
        <f t="shared" si="120"/>
        <v>0</v>
      </c>
      <c r="LE12" s="560">
        <f t="shared" si="155"/>
        <v>0</v>
      </c>
      <c r="LF12" s="588">
        <f t="shared" ref="LF12:LF32" si="161">AC12+BA12+CD12+DC12+EA12+FE12+GC12+HA12+ID12+JB12+JZ12+LC12</f>
        <v>6780763.8195999991</v>
      </c>
      <c r="LG12" s="588">
        <f t="shared" si="156"/>
        <v>7194720.1219800003</v>
      </c>
      <c r="LH12" s="588">
        <f t="shared" si="157"/>
        <v>7194720.1219800003</v>
      </c>
      <c r="LI12" s="586">
        <f t="shared" si="158"/>
        <v>1.0610486242248178</v>
      </c>
      <c r="LJ12" s="584">
        <f t="shared" si="122"/>
        <v>6780763.8195999991</v>
      </c>
      <c r="LK12" s="584">
        <f t="shared" si="122"/>
        <v>0</v>
      </c>
      <c r="LL12" s="585">
        <f t="shared" si="123"/>
        <v>-6780763.8195999991</v>
      </c>
      <c r="LM12" s="615">
        <f t="shared" si="159"/>
        <v>0</v>
      </c>
      <c r="LO12" s="385">
        <v>7194720.1219800003</v>
      </c>
    </row>
    <row r="13" spans="1:328" outlineLevel="1">
      <c r="A13" s="571"/>
      <c r="B13" s="535" t="s">
        <v>348</v>
      </c>
      <c r="C13" s="681">
        <v>86481.91</v>
      </c>
      <c r="D13" s="542">
        <f t="shared" si="124"/>
        <v>97724.55829999999</v>
      </c>
      <c r="E13" s="541">
        <f>'Base%Sem'!DC10</f>
        <v>1.1299999999999999</v>
      </c>
      <c r="F13" s="493"/>
      <c r="G13" s="494">
        <f t="shared" si="125"/>
        <v>0</v>
      </c>
      <c r="H13" s="681">
        <v>61373.3</v>
      </c>
      <c r="I13" s="496">
        <f t="shared" si="0"/>
        <v>69351.828999999998</v>
      </c>
      <c r="J13" s="541">
        <f>'Base%Sem'!DD10</f>
        <v>1.1299999999999999</v>
      </c>
      <c r="K13" s="493"/>
      <c r="L13" s="494">
        <f t="shared" si="1"/>
        <v>0</v>
      </c>
      <c r="M13" s="594">
        <v>61856.33</v>
      </c>
      <c r="N13" s="496">
        <f t="shared" si="2"/>
        <v>69897.652900000001</v>
      </c>
      <c r="O13" s="541">
        <f>'Base%Sem'!DE10</f>
        <v>1.1299999999999999</v>
      </c>
      <c r="P13" s="493"/>
      <c r="Q13" s="494">
        <f t="shared" si="3"/>
        <v>0</v>
      </c>
      <c r="R13" s="594">
        <v>47908.82</v>
      </c>
      <c r="S13" s="496">
        <f t="shared" si="126"/>
        <v>54136.966599999992</v>
      </c>
      <c r="T13" s="541">
        <f>'Base%Sem'!DF10</f>
        <v>1.1299999999999999</v>
      </c>
      <c r="U13" s="493"/>
      <c r="V13" s="494">
        <f t="shared" si="4"/>
        <v>0</v>
      </c>
      <c r="W13" s="499">
        <v>58119.5</v>
      </c>
      <c r="X13" s="496">
        <f t="shared" ref="X13:X33" si="162">W13*Y13</f>
        <v>65675.034999999989</v>
      </c>
      <c r="Y13" s="541">
        <f>'Base%Sem'!DG10</f>
        <v>1.1299999999999999</v>
      </c>
      <c r="Z13" s="493"/>
      <c r="AA13" s="494">
        <f t="shared" si="6"/>
        <v>0</v>
      </c>
      <c r="AB13" s="542">
        <f t="shared" si="127"/>
        <v>356786.04179999995</v>
      </c>
      <c r="AC13" s="542">
        <f t="shared" si="128"/>
        <v>315739.86000000004</v>
      </c>
      <c r="AD13" s="552">
        <f t="shared" si="129"/>
        <v>0</v>
      </c>
      <c r="AE13" s="500">
        <f t="shared" si="130"/>
        <v>0</v>
      </c>
      <c r="AF13" s="681">
        <v>59206.94</v>
      </c>
      <c r="AG13" s="496">
        <f t="shared" si="7"/>
        <v>63943.495200000005</v>
      </c>
      <c r="AH13" s="541">
        <f>'Base%Sem'!DI10</f>
        <v>1.08</v>
      </c>
      <c r="AI13" s="493"/>
      <c r="AJ13" s="494">
        <f t="shared" si="131"/>
        <v>0</v>
      </c>
      <c r="AK13" s="681">
        <v>68651.460000000006</v>
      </c>
      <c r="AL13" s="496">
        <f t="shared" si="8"/>
        <v>74143.57680000001</v>
      </c>
      <c r="AM13" s="541">
        <f>'Base%Sem'!DJ10</f>
        <v>1.08</v>
      </c>
      <c r="AN13" s="493"/>
      <c r="AO13" s="494">
        <f t="shared" si="9"/>
        <v>0</v>
      </c>
      <c r="AP13" s="681">
        <v>55191.24</v>
      </c>
      <c r="AQ13" s="496">
        <f t="shared" si="10"/>
        <v>59606.539199999999</v>
      </c>
      <c r="AR13" s="541">
        <f>'Base%Sem'!DK10</f>
        <v>1.08</v>
      </c>
      <c r="AS13" s="493"/>
      <c r="AT13" s="494">
        <f t="shared" si="11"/>
        <v>0</v>
      </c>
      <c r="AU13" s="681">
        <v>61151.41</v>
      </c>
      <c r="AV13" s="496">
        <f t="shared" si="12"/>
        <v>66043.522800000006</v>
      </c>
      <c r="AW13" s="541">
        <f>'Base%Sem'!DL10</f>
        <v>1.08</v>
      </c>
      <c r="AX13" s="493"/>
      <c r="AY13" s="494">
        <f t="shared" si="13"/>
        <v>0</v>
      </c>
      <c r="AZ13" s="496">
        <f t="shared" si="14"/>
        <v>263737.13400000002</v>
      </c>
      <c r="BA13" s="550">
        <f t="shared" si="15"/>
        <v>244201.05000000002</v>
      </c>
      <c r="BB13" s="617">
        <f t="shared" si="132"/>
        <v>0</v>
      </c>
      <c r="BC13" s="513">
        <f t="shared" si="133"/>
        <v>0</v>
      </c>
      <c r="BD13" s="681">
        <v>54780.86</v>
      </c>
      <c r="BE13" s="496">
        <f t="shared" si="16"/>
        <v>58341.615899999997</v>
      </c>
      <c r="BF13" s="541">
        <f>'Base%Sem'!DM10</f>
        <v>1.0649999999999999</v>
      </c>
      <c r="BG13" s="493"/>
      <c r="BH13" s="494">
        <f t="shared" si="17"/>
        <v>0</v>
      </c>
      <c r="BI13" s="681">
        <v>48664.42</v>
      </c>
      <c r="BJ13" s="496">
        <f t="shared" si="18"/>
        <v>51827.607299999996</v>
      </c>
      <c r="BK13" s="541">
        <f>'Base%Sem'!DN10</f>
        <v>1.0649999999999999</v>
      </c>
      <c r="BL13" s="493"/>
      <c r="BM13" s="494">
        <f t="shared" si="19"/>
        <v>0</v>
      </c>
      <c r="BN13" s="681">
        <v>69602.44</v>
      </c>
      <c r="BO13" s="496">
        <f t="shared" si="20"/>
        <v>74126.598599999998</v>
      </c>
      <c r="BP13" s="541">
        <f>'Base%Sem'!DO10</f>
        <v>1.0649999999999999</v>
      </c>
      <c r="BQ13" s="493"/>
      <c r="BR13" s="494">
        <f t="shared" si="21"/>
        <v>0</v>
      </c>
      <c r="BS13" s="681">
        <v>64421.35</v>
      </c>
      <c r="BT13" s="496">
        <f t="shared" si="22"/>
        <v>68608.73775</v>
      </c>
      <c r="BU13" s="541">
        <f>'Base%Sem'!DP10</f>
        <v>1.0649999999999999</v>
      </c>
      <c r="BV13" s="606"/>
      <c r="BW13" s="494">
        <f t="shared" si="23"/>
        <v>0</v>
      </c>
      <c r="BX13" s="681">
        <v>65733.91</v>
      </c>
      <c r="BY13" s="496">
        <f t="shared" si="24"/>
        <v>70006.614149999994</v>
      </c>
      <c r="BZ13" s="541">
        <f>'Base%Sem'!DQ10</f>
        <v>1.0649999999999999</v>
      </c>
      <c r="CA13" s="493"/>
      <c r="CB13" s="494">
        <f t="shared" si="25"/>
        <v>0</v>
      </c>
      <c r="CC13" s="572">
        <f t="shared" si="134"/>
        <v>322911.17369999998</v>
      </c>
      <c r="CD13" s="538">
        <f t="shared" si="135"/>
        <v>303202.98</v>
      </c>
      <c r="CE13" s="511">
        <f t="shared" si="26"/>
        <v>0</v>
      </c>
      <c r="CF13" s="504">
        <f t="shared" si="136"/>
        <v>0</v>
      </c>
      <c r="CG13" s="681">
        <v>60244.71</v>
      </c>
      <c r="CH13" s="496">
        <f t="shared" si="27"/>
        <v>64160.616149999994</v>
      </c>
      <c r="CI13" s="541">
        <f>'Base%Sem'!DR10</f>
        <v>1.0649999999999999</v>
      </c>
      <c r="CJ13" s="493"/>
      <c r="CK13" s="494">
        <f t="shared" si="28"/>
        <v>0</v>
      </c>
      <c r="CL13" s="681">
        <v>70181.259999999995</v>
      </c>
      <c r="CM13" s="496">
        <f t="shared" si="29"/>
        <v>74743.041899999997</v>
      </c>
      <c r="CN13" s="541">
        <f>'Base%Sem'!DS10</f>
        <v>1.0649999999999999</v>
      </c>
      <c r="CO13" s="493"/>
      <c r="CP13" s="494">
        <f t="shared" si="30"/>
        <v>0</v>
      </c>
      <c r="CQ13" s="681">
        <v>81768.33</v>
      </c>
      <c r="CR13" s="496">
        <f t="shared" si="31"/>
        <v>87083.27145</v>
      </c>
      <c r="CS13" s="541">
        <f>'Base%Sem'!DT10</f>
        <v>1.0649999999999999</v>
      </c>
      <c r="CT13" s="493"/>
      <c r="CU13" s="494">
        <f t="shared" si="32"/>
        <v>0</v>
      </c>
      <c r="CV13" s="681">
        <v>88279.26</v>
      </c>
      <c r="CW13" s="496">
        <f t="shared" si="33"/>
        <v>94017.411899999992</v>
      </c>
      <c r="CX13" s="541">
        <f>'Base%Sem'!DU10</f>
        <v>1.0649999999999999</v>
      </c>
      <c r="CY13" s="493"/>
      <c r="CZ13" s="494">
        <f t="shared" si="34"/>
        <v>0</v>
      </c>
      <c r="DA13" s="572">
        <f t="shared" si="35"/>
        <v>300473.56</v>
      </c>
      <c r="DB13" s="572">
        <f t="shared" si="35"/>
        <v>320004.34140000003</v>
      </c>
      <c r="DC13" s="548">
        <f t="shared" si="137"/>
        <v>300473.56</v>
      </c>
      <c r="DD13" s="547">
        <f t="shared" si="138"/>
        <v>0</v>
      </c>
      <c r="DE13" s="506">
        <f t="shared" si="139"/>
        <v>0</v>
      </c>
      <c r="DF13" s="681">
        <v>88431.67</v>
      </c>
      <c r="DG13" s="496">
        <f t="shared" si="36"/>
        <v>94179.72855</v>
      </c>
      <c r="DH13" s="541">
        <f>'Base%Sem'!DV10</f>
        <v>1.0649999999999999</v>
      </c>
      <c r="DI13" s="493"/>
      <c r="DJ13" s="494">
        <f t="shared" si="37"/>
        <v>0</v>
      </c>
      <c r="DK13" s="681">
        <v>85744.36</v>
      </c>
      <c r="DL13" s="496">
        <f t="shared" si="38"/>
        <v>91317.743399999992</v>
      </c>
      <c r="DM13" s="541">
        <f>'Base%Sem'!DW10</f>
        <v>1.0649999999999999</v>
      </c>
      <c r="DN13" s="493"/>
      <c r="DO13" s="494">
        <f t="shared" si="39"/>
        <v>0</v>
      </c>
      <c r="DP13" s="681">
        <v>87319.58</v>
      </c>
      <c r="DQ13" s="496">
        <f t="shared" si="40"/>
        <v>92995.352700000003</v>
      </c>
      <c r="DR13" s="541">
        <f>'Base%Sem'!DX10</f>
        <v>1.0649999999999999</v>
      </c>
      <c r="DS13" s="493"/>
      <c r="DT13" s="494">
        <f t="shared" si="41"/>
        <v>0</v>
      </c>
      <c r="DU13" s="681">
        <v>68910.25</v>
      </c>
      <c r="DV13" s="496">
        <f t="shared" si="42"/>
        <v>73389.416249999995</v>
      </c>
      <c r="DW13" s="541">
        <f>'Base%Sem'!DY10</f>
        <v>1.0649999999999999</v>
      </c>
      <c r="DX13" s="493"/>
      <c r="DY13" s="494">
        <f t="shared" si="43"/>
        <v>0</v>
      </c>
      <c r="DZ13" s="572">
        <f t="shared" si="44"/>
        <v>351882.24089999998</v>
      </c>
      <c r="EA13" s="548">
        <f t="shared" si="45"/>
        <v>330405.86</v>
      </c>
      <c r="EB13" s="547">
        <f t="shared" si="140"/>
        <v>0</v>
      </c>
      <c r="EC13" s="506">
        <f t="shared" si="141"/>
        <v>0</v>
      </c>
      <c r="ED13" s="681">
        <v>67639.66</v>
      </c>
      <c r="EE13" s="496">
        <f t="shared" si="46"/>
        <v>72036.237900000007</v>
      </c>
      <c r="EF13" s="541">
        <f>'Base%Sem'!DZ10</f>
        <v>1.0649999999999999</v>
      </c>
      <c r="EG13" s="540"/>
      <c r="EH13" s="494">
        <f t="shared" si="47"/>
        <v>0</v>
      </c>
      <c r="EI13" s="681">
        <v>76044.92</v>
      </c>
      <c r="EJ13" s="496">
        <f t="shared" si="48"/>
        <v>80987.839799999987</v>
      </c>
      <c r="EK13" s="541">
        <f>'Base%Sem'!EA10</f>
        <v>1.0649999999999999</v>
      </c>
      <c r="EL13" s="493"/>
      <c r="EM13" s="494">
        <f t="shared" si="49"/>
        <v>0</v>
      </c>
      <c r="EN13" s="681">
        <v>96352.24</v>
      </c>
      <c r="EO13" s="496">
        <f t="shared" si="50"/>
        <v>102615.13559999999</v>
      </c>
      <c r="EP13" s="541">
        <f>'Base%Sem'!EB10</f>
        <v>1.0649999999999999</v>
      </c>
      <c r="EQ13" s="493"/>
      <c r="ER13" s="494">
        <f t="shared" si="51"/>
        <v>0</v>
      </c>
      <c r="ES13" s="681">
        <v>77906.78</v>
      </c>
      <c r="ET13" s="496">
        <f t="shared" si="52"/>
        <v>82970.720699999991</v>
      </c>
      <c r="EU13" s="541">
        <f>'Base%Sem'!EC10</f>
        <v>1.0649999999999999</v>
      </c>
      <c r="EV13" s="493"/>
      <c r="EW13" s="494">
        <f t="shared" si="53"/>
        <v>0</v>
      </c>
      <c r="EX13" s="681">
        <v>82840.639999999999</v>
      </c>
      <c r="EY13" s="496">
        <f t="shared" si="54"/>
        <v>88225.281600000002</v>
      </c>
      <c r="EZ13" s="541">
        <f>'Base%Sem'!ED10</f>
        <v>1.0649999999999999</v>
      </c>
      <c r="FA13" s="493"/>
      <c r="FB13" s="494">
        <f t="shared" si="55"/>
        <v>0</v>
      </c>
      <c r="FC13" s="572">
        <f t="shared" si="56"/>
        <v>400784.24</v>
      </c>
      <c r="FD13" s="572">
        <f t="shared" si="56"/>
        <v>426835.21559999994</v>
      </c>
      <c r="FE13" s="538">
        <f t="shared" si="142"/>
        <v>400784.24</v>
      </c>
      <c r="FF13" s="537">
        <f t="shared" si="143"/>
        <v>0</v>
      </c>
      <c r="FG13" s="506">
        <f t="shared" si="144"/>
        <v>0</v>
      </c>
      <c r="FH13" s="681">
        <v>89242.1</v>
      </c>
      <c r="FI13" s="496">
        <f t="shared" si="57"/>
        <v>93704.205000000016</v>
      </c>
      <c r="FJ13" s="541">
        <f>'Base%Sem'!EE10</f>
        <v>1.05</v>
      </c>
      <c r="FK13" s="493"/>
      <c r="FL13" s="494">
        <f t="shared" si="58"/>
        <v>0</v>
      </c>
      <c r="FM13" s="681">
        <v>71630.75</v>
      </c>
      <c r="FN13" s="496">
        <f t="shared" si="59"/>
        <v>75212.287500000006</v>
      </c>
      <c r="FO13" s="541">
        <f>'Base%Sem'!EF10</f>
        <v>1.05</v>
      </c>
      <c r="FP13" s="493"/>
      <c r="FQ13" s="494">
        <f t="shared" si="60"/>
        <v>0</v>
      </c>
      <c r="FR13" s="681">
        <v>62443.44</v>
      </c>
      <c r="FS13" s="496">
        <f t="shared" si="61"/>
        <v>65565.612000000008</v>
      </c>
      <c r="FT13" s="541">
        <f>'Base%Sem'!EG10</f>
        <v>1.05</v>
      </c>
      <c r="FU13" s="493"/>
      <c r="FV13" s="494">
        <f t="shared" si="62"/>
        <v>0</v>
      </c>
      <c r="FW13" s="681">
        <v>54449.43</v>
      </c>
      <c r="FX13" s="496">
        <f t="shared" si="63"/>
        <v>57171.9015</v>
      </c>
      <c r="FY13" s="541">
        <f>'Base%Sem'!EH10</f>
        <v>1.05</v>
      </c>
      <c r="FZ13" s="493"/>
      <c r="GA13" s="494">
        <f t="shared" si="64"/>
        <v>0</v>
      </c>
      <c r="GB13" s="572">
        <f t="shared" si="65"/>
        <v>291654.00600000005</v>
      </c>
      <c r="GC13" s="614">
        <f t="shared" si="66"/>
        <v>277765.72000000003</v>
      </c>
      <c r="GD13" s="544">
        <f t="shared" si="145"/>
        <v>0</v>
      </c>
      <c r="GE13" s="504">
        <f t="shared" si="146"/>
        <v>0</v>
      </c>
      <c r="GF13" s="681">
        <v>61711.61</v>
      </c>
      <c r="GG13" s="496">
        <f t="shared" si="67"/>
        <v>64797.190500000004</v>
      </c>
      <c r="GH13" s="541">
        <f>'Base%Sem'!EI10</f>
        <v>1.05</v>
      </c>
      <c r="GI13" s="493"/>
      <c r="GJ13" s="494">
        <f t="shared" si="68"/>
        <v>0</v>
      </c>
      <c r="GK13" s="681">
        <v>53487.59</v>
      </c>
      <c r="GL13" s="496">
        <f t="shared" si="69"/>
        <v>56161.969499999999</v>
      </c>
      <c r="GM13" s="541">
        <f>'Base%Sem'!EJ10</f>
        <v>1.05</v>
      </c>
      <c r="GN13" s="493"/>
      <c r="GO13" s="494">
        <f t="shared" si="70"/>
        <v>0</v>
      </c>
      <c r="GP13" s="681">
        <v>60179.29</v>
      </c>
      <c r="GQ13" s="496">
        <f t="shared" si="71"/>
        <v>63188.254500000003</v>
      </c>
      <c r="GR13" s="541">
        <f>'Base%Sem'!EK10</f>
        <v>1.05</v>
      </c>
      <c r="GS13" s="493"/>
      <c r="GT13" s="494">
        <f t="shared" si="72"/>
        <v>0</v>
      </c>
      <c r="GU13" s="681">
        <v>65929.36</v>
      </c>
      <c r="GV13" s="496">
        <f t="shared" si="73"/>
        <v>69225.828000000009</v>
      </c>
      <c r="GW13" s="541">
        <f>'Base%Sem'!EL10</f>
        <v>1.05</v>
      </c>
      <c r="GX13" s="493"/>
      <c r="GY13" s="494">
        <f t="shared" si="74"/>
        <v>0</v>
      </c>
      <c r="GZ13" s="572">
        <f t="shared" si="75"/>
        <v>253373.24250000002</v>
      </c>
      <c r="HA13" s="614">
        <f t="shared" si="76"/>
        <v>241307.84999999998</v>
      </c>
      <c r="HB13" s="537">
        <f t="shared" si="77"/>
        <v>0</v>
      </c>
      <c r="HC13" s="506">
        <f t="shared" si="147"/>
        <v>0</v>
      </c>
      <c r="HD13" s="681">
        <v>54067.14</v>
      </c>
      <c r="HE13" s="496">
        <f t="shared" si="78"/>
        <v>56770.497000000003</v>
      </c>
      <c r="HF13" s="541">
        <f>'Base%Sem'!EM10</f>
        <v>1.05</v>
      </c>
      <c r="HG13" s="493"/>
      <c r="HH13" s="494">
        <f t="shared" si="79"/>
        <v>0</v>
      </c>
      <c r="HI13" s="681">
        <v>60185.53</v>
      </c>
      <c r="HJ13" s="496">
        <f t="shared" si="80"/>
        <v>63194.806499999999</v>
      </c>
      <c r="HK13" s="541">
        <f>'Base%Sem'!EN10</f>
        <v>1.05</v>
      </c>
      <c r="HL13" s="493"/>
      <c r="HM13" s="494">
        <f t="shared" si="81"/>
        <v>0</v>
      </c>
      <c r="HN13" s="681">
        <v>47014.94</v>
      </c>
      <c r="HO13" s="496">
        <f t="shared" si="82"/>
        <v>49365.687000000005</v>
      </c>
      <c r="HP13" s="541">
        <f>'Base%Sem'!EO10</f>
        <v>1.05</v>
      </c>
      <c r="HQ13" s="493"/>
      <c r="HR13" s="494">
        <f t="shared" si="83"/>
        <v>0</v>
      </c>
      <c r="HS13" s="681">
        <v>50178.02</v>
      </c>
      <c r="HT13" s="496">
        <f t="shared" si="84"/>
        <v>52686.921000000002</v>
      </c>
      <c r="HU13" s="541">
        <f>'Base%Sem'!EP10</f>
        <v>1.05</v>
      </c>
      <c r="HV13" s="493"/>
      <c r="HW13" s="494">
        <f t="shared" si="85"/>
        <v>0</v>
      </c>
      <c r="HX13" s="681">
        <v>63068.54</v>
      </c>
      <c r="HY13" s="496">
        <f t="shared" si="86"/>
        <v>66221.967000000004</v>
      </c>
      <c r="HZ13" s="541">
        <f>'Base%Sem'!EQ10</f>
        <v>1.05</v>
      </c>
      <c r="IA13" s="493"/>
      <c r="IB13" s="494">
        <f t="shared" si="87"/>
        <v>0</v>
      </c>
      <c r="IC13" s="572">
        <f t="shared" si="88"/>
        <v>288239.87849999999</v>
      </c>
      <c r="ID13" s="538">
        <f t="shared" si="148"/>
        <v>274514.17</v>
      </c>
      <c r="IE13" s="511">
        <f t="shared" si="89"/>
        <v>0</v>
      </c>
      <c r="IF13" s="504">
        <f t="shared" si="149"/>
        <v>0</v>
      </c>
      <c r="IG13" s="681">
        <v>55705.19</v>
      </c>
      <c r="IH13" s="496">
        <f t="shared" si="90"/>
        <v>58490.449500000002</v>
      </c>
      <c r="II13" s="541">
        <f>'Base%Sem'!ER10</f>
        <v>1.05</v>
      </c>
      <c r="IJ13" s="493"/>
      <c r="IK13" s="494">
        <f t="shared" si="91"/>
        <v>0</v>
      </c>
      <c r="IL13" s="681">
        <v>64759.55</v>
      </c>
      <c r="IM13" s="496">
        <f t="shared" si="92"/>
        <v>67997.527500000011</v>
      </c>
      <c r="IN13" s="541">
        <f>'Base%Sem'!ES10</f>
        <v>1.05</v>
      </c>
      <c r="IO13" s="493"/>
      <c r="IP13" s="494">
        <f t="shared" si="93"/>
        <v>0</v>
      </c>
      <c r="IQ13" s="681">
        <v>98910.45</v>
      </c>
      <c r="IR13" s="496">
        <f t="shared" si="94"/>
        <v>103855.9725</v>
      </c>
      <c r="IS13" s="541">
        <f>'Base%Sem'!ET10</f>
        <v>1.05</v>
      </c>
      <c r="IT13" s="493"/>
      <c r="IU13" s="494">
        <f t="shared" si="95"/>
        <v>0</v>
      </c>
      <c r="IV13" s="681">
        <v>103365.03</v>
      </c>
      <c r="IW13" s="496">
        <f t="shared" si="96"/>
        <v>108533.2815</v>
      </c>
      <c r="IX13" s="541">
        <f>'Base%Sem'!EU10</f>
        <v>1.05</v>
      </c>
      <c r="IY13" s="493"/>
      <c r="IZ13" s="494">
        <f t="shared" si="97"/>
        <v>0</v>
      </c>
      <c r="JA13" s="572">
        <f t="shared" si="98"/>
        <v>338877.23100000003</v>
      </c>
      <c r="JB13" s="538">
        <f t="shared" si="150"/>
        <v>322740.21999999997</v>
      </c>
      <c r="JC13" s="510">
        <f t="shared" si="99"/>
        <v>0</v>
      </c>
      <c r="JD13" s="506">
        <f t="shared" si="151"/>
        <v>0</v>
      </c>
      <c r="JE13" s="681">
        <v>69804.06</v>
      </c>
      <c r="JF13" s="496">
        <f t="shared" si="100"/>
        <v>73294.263000000006</v>
      </c>
      <c r="JG13" s="541">
        <f>'Base%Sem'!EV10</f>
        <v>1.05</v>
      </c>
      <c r="JH13" s="493"/>
      <c r="JI13" s="494">
        <f t="shared" si="101"/>
        <v>0</v>
      </c>
      <c r="JJ13" s="681">
        <v>79028.759999999995</v>
      </c>
      <c r="JK13" s="496">
        <f t="shared" si="102"/>
        <v>82980.198000000004</v>
      </c>
      <c r="JL13" s="541">
        <f>'Base%Sem'!EW10</f>
        <v>1.05</v>
      </c>
      <c r="JM13" s="493"/>
      <c r="JN13" s="494">
        <f t="shared" si="103"/>
        <v>0</v>
      </c>
      <c r="JO13" s="681">
        <v>101054.18</v>
      </c>
      <c r="JP13" s="496">
        <f t="shared" si="104"/>
        <v>106106.889</v>
      </c>
      <c r="JQ13" s="541">
        <f>'Base%Sem'!EX10</f>
        <v>1.05</v>
      </c>
      <c r="JR13" s="493"/>
      <c r="JS13" s="494">
        <f t="shared" si="105"/>
        <v>0</v>
      </c>
      <c r="JT13" s="496">
        <v>120226.18400000001</v>
      </c>
      <c r="JU13" s="496">
        <f t="shared" si="160"/>
        <v>126237.49320000001</v>
      </c>
      <c r="JV13" s="541">
        <f>'Base%Sem'!EY10</f>
        <v>1.05</v>
      </c>
      <c r="JW13" s="493"/>
      <c r="JX13" s="494">
        <f t="shared" si="106"/>
        <v>0</v>
      </c>
      <c r="JY13" s="572">
        <f t="shared" si="107"/>
        <v>388618.8432</v>
      </c>
      <c r="JZ13" s="538">
        <f t="shared" si="152"/>
        <v>370113.18400000001</v>
      </c>
      <c r="KA13" s="511">
        <f t="shared" si="108"/>
        <v>0</v>
      </c>
      <c r="KB13" s="504">
        <f t="shared" si="153"/>
        <v>0</v>
      </c>
      <c r="KC13" s="499">
        <v>159643.32</v>
      </c>
      <c r="KD13" s="496">
        <f t="shared" si="109"/>
        <v>167625.486</v>
      </c>
      <c r="KE13" s="541">
        <f>'Base%Sem'!EZ10</f>
        <v>1.05</v>
      </c>
      <c r="KF13" s="493"/>
      <c r="KG13" s="494">
        <f t="shared" si="110"/>
        <v>0</v>
      </c>
      <c r="KH13" s="496">
        <v>207546.65</v>
      </c>
      <c r="KI13" s="496">
        <f t="shared" si="111"/>
        <v>217923.98250000001</v>
      </c>
      <c r="KJ13" s="541">
        <f>'Base%Sem'!FA10</f>
        <v>1.05</v>
      </c>
      <c r="KK13" s="493"/>
      <c r="KL13" s="494">
        <f t="shared" si="112"/>
        <v>0</v>
      </c>
      <c r="KM13" s="496">
        <v>292618.89</v>
      </c>
      <c r="KN13" s="496">
        <f t="shared" si="113"/>
        <v>307249.83450000006</v>
      </c>
      <c r="KO13" s="541">
        <f>'Base%Sem'!FB10</f>
        <v>1.05</v>
      </c>
      <c r="KP13" s="493"/>
      <c r="KQ13" s="494">
        <f t="shared" si="114"/>
        <v>0</v>
      </c>
      <c r="KR13" s="496">
        <v>150742.01</v>
      </c>
      <c r="KS13" s="496">
        <f t="shared" si="115"/>
        <v>158279.11050000001</v>
      </c>
      <c r="KT13" s="541">
        <f>'Base%Sem'!FC10</f>
        <v>1.05</v>
      </c>
      <c r="KU13" s="493"/>
      <c r="KV13" s="494">
        <f t="shared" si="116"/>
        <v>0</v>
      </c>
      <c r="KW13" s="496">
        <v>86172.93</v>
      </c>
      <c r="KX13" s="496">
        <f t="shared" si="117"/>
        <v>90481.576499999996</v>
      </c>
      <c r="KY13" s="541">
        <f>'Base%Sem'!FD10</f>
        <v>1.05</v>
      </c>
      <c r="KZ13" s="493"/>
      <c r="LA13" s="494">
        <f t="shared" si="118"/>
        <v>0</v>
      </c>
      <c r="LB13" s="572">
        <f t="shared" si="119"/>
        <v>941559.99000000011</v>
      </c>
      <c r="LC13" s="538">
        <f t="shared" si="154"/>
        <v>896723.8</v>
      </c>
      <c r="LD13" s="510">
        <f t="shared" si="120"/>
        <v>0</v>
      </c>
      <c r="LE13" s="560">
        <f t="shared" si="155"/>
        <v>0</v>
      </c>
      <c r="LF13" s="588">
        <f t="shared" si="161"/>
        <v>4277972.4939999999</v>
      </c>
      <c r="LG13" s="588">
        <f t="shared" si="156"/>
        <v>4544479.3386000004</v>
      </c>
      <c r="LH13" s="588">
        <f t="shared" si="157"/>
        <v>4544479.3386000004</v>
      </c>
      <c r="LI13" s="586">
        <f t="shared" si="158"/>
        <v>1.0622974656741682</v>
      </c>
      <c r="LJ13" s="584">
        <f t="shared" si="122"/>
        <v>4277972.4939999999</v>
      </c>
      <c r="LK13" s="584">
        <f t="shared" si="122"/>
        <v>0</v>
      </c>
      <c r="LL13" s="585">
        <f t="shared" si="123"/>
        <v>-4277972.4939999999</v>
      </c>
      <c r="LM13" s="615">
        <f t="shared" si="159"/>
        <v>0</v>
      </c>
      <c r="LO13" s="385">
        <v>4544479.3386000004</v>
      </c>
      <c r="LP13" s="385"/>
    </row>
    <row r="14" spans="1:328" outlineLevel="1">
      <c r="A14" s="571"/>
      <c r="B14" s="535" t="s">
        <v>17</v>
      </c>
      <c r="C14" s="681">
        <v>120257.03</v>
      </c>
      <c r="D14" s="542">
        <f t="shared" si="124"/>
        <v>135890.44389999998</v>
      </c>
      <c r="E14" s="541">
        <f>'Base%Sem'!DC11</f>
        <v>1.1299999999999999</v>
      </c>
      <c r="F14" s="493"/>
      <c r="G14" s="494">
        <f t="shared" si="125"/>
        <v>0</v>
      </c>
      <c r="H14" s="681">
        <v>117117.12</v>
      </c>
      <c r="I14" s="496">
        <f t="shared" si="0"/>
        <v>132342.34559999997</v>
      </c>
      <c r="J14" s="541">
        <f>'Base%Sem'!DD11</f>
        <v>1.1299999999999999</v>
      </c>
      <c r="K14" s="493"/>
      <c r="L14" s="494">
        <f t="shared" si="1"/>
        <v>0</v>
      </c>
      <c r="M14" s="594">
        <v>99115.81</v>
      </c>
      <c r="N14" s="496">
        <f t="shared" si="2"/>
        <v>112000.86529999999</v>
      </c>
      <c r="O14" s="541">
        <f>'Base%Sem'!DE11</f>
        <v>1.1299999999999999</v>
      </c>
      <c r="P14" s="493"/>
      <c r="Q14" s="494">
        <f t="shared" si="3"/>
        <v>0</v>
      </c>
      <c r="R14" s="594">
        <v>100060.9</v>
      </c>
      <c r="S14" s="496">
        <f t="shared" si="126"/>
        <v>113068.81699999998</v>
      </c>
      <c r="T14" s="541">
        <f>'Base%Sem'!DF11</f>
        <v>1.1299999999999999</v>
      </c>
      <c r="U14" s="493"/>
      <c r="V14" s="494">
        <f t="shared" si="4"/>
        <v>0</v>
      </c>
      <c r="W14" s="499">
        <v>110258.66</v>
      </c>
      <c r="X14" s="496">
        <f t="shared" si="162"/>
        <v>124592.2858</v>
      </c>
      <c r="Y14" s="541">
        <f>'Base%Sem'!DG11</f>
        <v>1.1299999999999999</v>
      </c>
      <c r="Z14" s="493"/>
      <c r="AA14" s="494">
        <f t="shared" si="6"/>
        <v>0</v>
      </c>
      <c r="AB14" s="542">
        <f t="shared" si="127"/>
        <v>617894.7575999999</v>
      </c>
      <c r="AC14" s="542">
        <f t="shared" si="128"/>
        <v>546809.52</v>
      </c>
      <c r="AD14" s="552">
        <f t="shared" si="129"/>
        <v>0</v>
      </c>
      <c r="AE14" s="500">
        <f t="shared" si="130"/>
        <v>0</v>
      </c>
      <c r="AF14" s="681">
        <v>102838.86</v>
      </c>
      <c r="AG14" s="496">
        <f t="shared" si="7"/>
        <v>111065.9688</v>
      </c>
      <c r="AH14" s="541">
        <f>'Base%Sem'!DI11</f>
        <v>1.08</v>
      </c>
      <c r="AI14" s="493"/>
      <c r="AJ14" s="494">
        <f t="shared" si="131"/>
        <v>0</v>
      </c>
      <c r="AK14" s="681">
        <v>155269.99</v>
      </c>
      <c r="AL14" s="496">
        <f t="shared" si="8"/>
        <v>167691.58919999999</v>
      </c>
      <c r="AM14" s="541">
        <f>'Base%Sem'!DJ11</f>
        <v>1.08</v>
      </c>
      <c r="AN14" s="493"/>
      <c r="AO14" s="494">
        <f t="shared" si="9"/>
        <v>0</v>
      </c>
      <c r="AP14" s="681">
        <v>91983.21</v>
      </c>
      <c r="AQ14" s="496">
        <f t="shared" si="10"/>
        <v>99341.866800000018</v>
      </c>
      <c r="AR14" s="541">
        <f>'Base%Sem'!DK11</f>
        <v>1.08</v>
      </c>
      <c r="AS14" s="493"/>
      <c r="AT14" s="494">
        <f t="shared" si="11"/>
        <v>0</v>
      </c>
      <c r="AU14" s="681">
        <v>97764.18</v>
      </c>
      <c r="AV14" s="496">
        <f t="shared" si="12"/>
        <v>105585.3144</v>
      </c>
      <c r="AW14" s="541">
        <f>'Base%Sem'!DL11</f>
        <v>1.08</v>
      </c>
      <c r="AX14" s="493"/>
      <c r="AY14" s="494">
        <f t="shared" si="13"/>
        <v>0</v>
      </c>
      <c r="AZ14" s="496">
        <f t="shared" si="14"/>
        <v>483684.73919999995</v>
      </c>
      <c r="BA14" s="550">
        <f t="shared" si="15"/>
        <v>447856.24</v>
      </c>
      <c r="BB14" s="617">
        <f t="shared" si="132"/>
        <v>0</v>
      </c>
      <c r="BC14" s="513">
        <f t="shared" si="133"/>
        <v>0</v>
      </c>
      <c r="BD14" s="681">
        <v>117856.32000000001</v>
      </c>
      <c r="BE14" s="496">
        <f t="shared" si="16"/>
        <v>125516.9808</v>
      </c>
      <c r="BF14" s="541">
        <f>'Base%Sem'!DM11</f>
        <v>1.0649999999999999</v>
      </c>
      <c r="BG14" s="493"/>
      <c r="BH14" s="494">
        <f t="shared" si="17"/>
        <v>0</v>
      </c>
      <c r="BI14" s="681">
        <v>94728.18</v>
      </c>
      <c r="BJ14" s="496">
        <f t="shared" si="18"/>
        <v>100885.51169999999</v>
      </c>
      <c r="BK14" s="541">
        <f>'Base%Sem'!DN11</f>
        <v>1.0649999999999999</v>
      </c>
      <c r="BL14" s="493"/>
      <c r="BM14" s="494">
        <f t="shared" si="19"/>
        <v>0</v>
      </c>
      <c r="BN14" s="681">
        <v>112512.34</v>
      </c>
      <c r="BO14" s="496">
        <f t="shared" si="20"/>
        <v>119825.6421</v>
      </c>
      <c r="BP14" s="541">
        <f>'Base%Sem'!DO11</f>
        <v>1.0649999999999999</v>
      </c>
      <c r="BQ14" s="493"/>
      <c r="BR14" s="494">
        <f t="shared" si="21"/>
        <v>0</v>
      </c>
      <c r="BS14" s="681">
        <v>113229.57</v>
      </c>
      <c r="BT14" s="496">
        <f t="shared" si="22"/>
        <v>120589.49205</v>
      </c>
      <c r="BU14" s="541">
        <f>'Base%Sem'!DP11</f>
        <v>1.0649999999999999</v>
      </c>
      <c r="BV14" s="606"/>
      <c r="BW14" s="494">
        <f t="shared" si="23"/>
        <v>0</v>
      </c>
      <c r="BX14" s="681">
        <v>114815.16</v>
      </c>
      <c r="BY14" s="496">
        <f t="shared" si="24"/>
        <v>122278.14539999999</v>
      </c>
      <c r="BZ14" s="541">
        <f>'Base%Sem'!DQ11</f>
        <v>1.0649999999999999</v>
      </c>
      <c r="CA14" s="493"/>
      <c r="CB14" s="494">
        <f t="shared" si="25"/>
        <v>0</v>
      </c>
      <c r="CC14" s="572">
        <f t="shared" si="134"/>
        <v>589095.77205000003</v>
      </c>
      <c r="CD14" s="538">
        <f t="shared" si="135"/>
        <v>553141.56999999995</v>
      </c>
      <c r="CE14" s="511">
        <f t="shared" si="26"/>
        <v>0</v>
      </c>
      <c r="CF14" s="504">
        <f t="shared" si="136"/>
        <v>0</v>
      </c>
      <c r="CG14" s="681">
        <v>144979.75</v>
      </c>
      <c r="CH14" s="496">
        <f t="shared" si="27"/>
        <v>154403.43375</v>
      </c>
      <c r="CI14" s="541">
        <f>'Base%Sem'!DR11</f>
        <v>1.0649999999999999</v>
      </c>
      <c r="CJ14" s="493"/>
      <c r="CK14" s="494">
        <f t="shared" si="28"/>
        <v>0</v>
      </c>
      <c r="CL14" s="681">
        <v>162560.82999999999</v>
      </c>
      <c r="CM14" s="496">
        <f t="shared" si="29"/>
        <v>173127.28394999998</v>
      </c>
      <c r="CN14" s="541">
        <f>'Base%Sem'!DS11</f>
        <v>1.0649999999999999</v>
      </c>
      <c r="CO14" s="493"/>
      <c r="CP14" s="494">
        <f t="shared" si="30"/>
        <v>0</v>
      </c>
      <c r="CQ14" s="681">
        <v>193584.84</v>
      </c>
      <c r="CR14" s="496">
        <f t="shared" si="31"/>
        <v>206167.85459999999</v>
      </c>
      <c r="CS14" s="541">
        <f>'Base%Sem'!DT11</f>
        <v>1.0649999999999999</v>
      </c>
      <c r="CT14" s="493"/>
      <c r="CU14" s="494">
        <f t="shared" si="32"/>
        <v>0</v>
      </c>
      <c r="CV14" s="681">
        <v>161307.54999999999</v>
      </c>
      <c r="CW14" s="496">
        <f t="shared" si="33"/>
        <v>171792.54074999999</v>
      </c>
      <c r="CX14" s="541">
        <f>'Base%Sem'!DU11</f>
        <v>1.0649999999999999</v>
      </c>
      <c r="CY14" s="493"/>
      <c r="CZ14" s="494">
        <f t="shared" si="34"/>
        <v>0</v>
      </c>
      <c r="DA14" s="572">
        <f t="shared" si="35"/>
        <v>662432.97</v>
      </c>
      <c r="DB14" s="572">
        <f t="shared" si="35"/>
        <v>705491.11304999993</v>
      </c>
      <c r="DC14" s="548">
        <f t="shared" si="137"/>
        <v>662432.97</v>
      </c>
      <c r="DD14" s="547">
        <f t="shared" si="138"/>
        <v>0</v>
      </c>
      <c r="DE14" s="506">
        <f t="shared" si="139"/>
        <v>0</v>
      </c>
      <c r="DF14" s="681">
        <v>195681.94</v>
      </c>
      <c r="DG14" s="496">
        <f t="shared" si="36"/>
        <v>208401.26609999998</v>
      </c>
      <c r="DH14" s="541">
        <f>'Base%Sem'!DV11</f>
        <v>1.0649999999999999</v>
      </c>
      <c r="DI14" s="493"/>
      <c r="DJ14" s="494">
        <f t="shared" si="37"/>
        <v>0</v>
      </c>
      <c r="DK14" s="681">
        <v>146540.81</v>
      </c>
      <c r="DL14" s="496">
        <f t="shared" si="38"/>
        <v>156065.96265</v>
      </c>
      <c r="DM14" s="541">
        <f>'Base%Sem'!DW11</f>
        <v>1.0649999999999999</v>
      </c>
      <c r="DN14" s="493"/>
      <c r="DO14" s="494">
        <f t="shared" si="39"/>
        <v>0</v>
      </c>
      <c r="DP14" s="681">
        <v>138422.14000000001</v>
      </c>
      <c r="DQ14" s="496">
        <f t="shared" si="40"/>
        <v>147419.5791</v>
      </c>
      <c r="DR14" s="541">
        <f>'Base%Sem'!DX11</f>
        <v>1.0649999999999999</v>
      </c>
      <c r="DS14" s="493"/>
      <c r="DT14" s="494">
        <f t="shared" si="41"/>
        <v>0</v>
      </c>
      <c r="DU14" s="681">
        <v>147305.26</v>
      </c>
      <c r="DV14" s="496">
        <f t="shared" si="42"/>
        <v>156880.10190000001</v>
      </c>
      <c r="DW14" s="541">
        <f>'Base%Sem'!DY11</f>
        <v>1.0649999999999999</v>
      </c>
      <c r="DX14" s="493"/>
      <c r="DY14" s="494">
        <f t="shared" si="43"/>
        <v>0</v>
      </c>
      <c r="DZ14" s="572">
        <f t="shared" si="44"/>
        <v>668766.90974999999</v>
      </c>
      <c r="EA14" s="548">
        <f t="shared" si="45"/>
        <v>627950.15</v>
      </c>
      <c r="EB14" s="547">
        <f t="shared" si="140"/>
        <v>0</v>
      </c>
      <c r="EC14" s="506">
        <f t="shared" si="141"/>
        <v>0</v>
      </c>
      <c r="ED14" s="681">
        <v>133401.54999999999</v>
      </c>
      <c r="EE14" s="496">
        <f t="shared" si="46"/>
        <v>142072.65074999997</v>
      </c>
      <c r="EF14" s="541">
        <f>'Base%Sem'!DZ11</f>
        <v>1.0649999999999999</v>
      </c>
      <c r="EG14" s="540"/>
      <c r="EH14" s="494">
        <f t="shared" si="47"/>
        <v>0</v>
      </c>
      <c r="EI14" s="681">
        <v>184732.48</v>
      </c>
      <c r="EJ14" s="496">
        <f t="shared" si="48"/>
        <v>196740.0912</v>
      </c>
      <c r="EK14" s="541">
        <f>'Base%Sem'!EA11</f>
        <v>1.0649999999999999</v>
      </c>
      <c r="EL14" s="493"/>
      <c r="EM14" s="494">
        <f t="shared" si="49"/>
        <v>0</v>
      </c>
      <c r="EN14" s="681">
        <v>192271.24</v>
      </c>
      <c r="EO14" s="496">
        <f t="shared" si="50"/>
        <v>204768.87059999997</v>
      </c>
      <c r="EP14" s="541">
        <f>'Base%Sem'!EB11</f>
        <v>1.0649999999999999</v>
      </c>
      <c r="EQ14" s="493"/>
      <c r="ER14" s="494">
        <f t="shared" si="51"/>
        <v>0</v>
      </c>
      <c r="ES14" s="681">
        <v>157286.13</v>
      </c>
      <c r="ET14" s="496">
        <f t="shared" si="52"/>
        <v>167509.72845</v>
      </c>
      <c r="EU14" s="541">
        <f>'Base%Sem'!EC11</f>
        <v>1.0649999999999999</v>
      </c>
      <c r="EV14" s="493"/>
      <c r="EW14" s="494">
        <f t="shared" si="53"/>
        <v>0</v>
      </c>
      <c r="EX14" s="681">
        <v>176354.13</v>
      </c>
      <c r="EY14" s="496">
        <f t="shared" si="54"/>
        <v>187817.14845000001</v>
      </c>
      <c r="EZ14" s="541">
        <f>'Base%Sem'!ED11</f>
        <v>1.0649999999999999</v>
      </c>
      <c r="FA14" s="493"/>
      <c r="FB14" s="494">
        <f t="shared" si="55"/>
        <v>0</v>
      </c>
      <c r="FC14" s="572">
        <f t="shared" si="56"/>
        <v>844045.53</v>
      </c>
      <c r="FD14" s="572">
        <f t="shared" si="56"/>
        <v>898908.48944999999</v>
      </c>
      <c r="FE14" s="538">
        <f t="shared" si="142"/>
        <v>844045.53</v>
      </c>
      <c r="FF14" s="537">
        <f t="shared" si="143"/>
        <v>0</v>
      </c>
      <c r="FG14" s="506">
        <f t="shared" si="144"/>
        <v>0</v>
      </c>
      <c r="FH14" s="681">
        <v>194504.42</v>
      </c>
      <c r="FI14" s="496">
        <f t="shared" si="57"/>
        <v>204229.64100000003</v>
      </c>
      <c r="FJ14" s="541">
        <f>'Base%Sem'!EE11</f>
        <v>1.05</v>
      </c>
      <c r="FK14" s="493"/>
      <c r="FL14" s="494">
        <f t="shared" si="58"/>
        <v>0</v>
      </c>
      <c r="FM14" s="681">
        <v>156613.51</v>
      </c>
      <c r="FN14" s="496">
        <f t="shared" si="59"/>
        <v>164444.18550000002</v>
      </c>
      <c r="FO14" s="541">
        <f>'Base%Sem'!EF11</f>
        <v>1.05</v>
      </c>
      <c r="FP14" s="493"/>
      <c r="FQ14" s="494">
        <f t="shared" si="60"/>
        <v>0</v>
      </c>
      <c r="FR14" s="681">
        <v>154804.92000000001</v>
      </c>
      <c r="FS14" s="496">
        <f t="shared" si="61"/>
        <v>162545.16600000003</v>
      </c>
      <c r="FT14" s="541">
        <f>'Base%Sem'!EG11</f>
        <v>1.05</v>
      </c>
      <c r="FU14" s="493"/>
      <c r="FV14" s="494">
        <f t="shared" si="62"/>
        <v>0</v>
      </c>
      <c r="FW14" s="681">
        <v>152596.16</v>
      </c>
      <c r="FX14" s="496">
        <f t="shared" si="63"/>
        <v>160225.96800000002</v>
      </c>
      <c r="FY14" s="541">
        <f>'Base%Sem'!EH11</f>
        <v>1.05</v>
      </c>
      <c r="FZ14" s="493"/>
      <c r="GA14" s="494">
        <f t="shared" si="64"/>
        <v>0</v>
      </c>
      <c r="GB14" s="572">
        <f t="shared" si="65"/>
        <v>691444.96050000016</v>
      </c>
      <c r="GC14" s="614">
        <f t="shared" si="66"/>
        <v>658519.01000000013</v>
      </c>
      <c r="GD14" s="544">
        <f t="shared" si="145"/>
        <v>0</v>
      </c>
      <c r="GE14" s="504">
        <f t="shared" si="146"/>
        <v>0</v>
      </c>
      <c r="GF14" s="681">
        <v>152898.76999999999</v>
      </c>
      <c r="GG14" s="496">
        <f t="shared" si="67"/>
        <v>160543.70850000001</v>
      </c>
      <c r="GH14" s="541">
        <f>'Base%Sem'!EI11</f>
        <v>1.05</v>
      </c>
      <c r="GI14" s="493"/>
      <c r="GJ14" s="494">
        <f t="shared" si="68"/>
        <v>0</v>
      </c>
      <c r="GK14" s="681">
        <v>148888.20000000001</v>
      </c>
      <c r="GL14" s="496">
        <f t="shared" si="69"/>
        <v>156332.61000000002</v>
      </c>
      <c r="GM14" s="541">
        <f>'Base%Sem'!EJ11</f>
        <v>1.05</v>
      </c>
      <c r="GN14" s="493"/>
      <c r="GO14" s="494">
        <f t="shared" si="70"/>
        <v>0</v>
      </c>
      <c r="GP14" s="681">
        <v>190399.35999999999</v>
      </c>
      <c r="GQ14" s="496">
        <f t="shared" si="71"/>
        <v>199919.32799999998</v>
      </c>
      <c r="GR14" s="541">
        <f>'Base%Sem'!EK11</f>
        <v>1.05</v>
      </c>
      <c r="GS14" s="493"/>
      <c r="GT14" s="494">
        <f t="shared" si="72"/>
        <v>0</v>
      </c>
      <c r="GU14" s="681">
        <v>380395.88</v>
      </c>
      <c r="GV14" s="496">
        <f t="shared" si="73"/>
        <v>399415.674</v>
      </c>
      <c r="GW14" s="541">
        <f>'Base%Sem'!EL11</f>
        <v>1.05</v>
      </c>
      <c r="GX14" s="493"/>
      <c r="GY14" s="494">
        <f t="shared" si="74"/>
        <v>0</v>
      </c>
      <c r="GZ14" s="572">
        <f t="shared" si="75"/>
        <v>916211.32049999991</v>
      </c>
      <c r="HA14" s="614">
        <f t="shared" si="76"/>
        <v>872582.21</v>
      </c>
      <c r="HB14" s="537">
        <f t="shared" si="77"/>
        <v>0</v>
      </c>
      <c r="HC14" s="506">
        <f t="shared" si="147"/>
        <v>0</v>
      </c>
      <c r="HD14" s="681">
        <v>129438.03</v>
      </c>
      <c r="HE14" s="496">
        <f t="shared" si="78"/>
        <v>135909.93150000001</v>
      </c>
      <c r="HF14" s="541">
        <f>'Base%Sem'!EM11</f>
        <v>1.05</v>
      </c>
      <c r="HG14" s="493"/>
      <c r="HH14" s="494">
        <f t="shared" si="79"/>
        <v>0</v>
      </c>
      <c r="HI14" s="681">
        <v>166216.54999999999</v>
      </c>
      <c r="HJ14" s="496">
        <f t="shared" si="80"/>
        <v>174527.3775</v>
      </c>
      <c r="HK14" s="541">
        <f>'Base%Sem'!EN11</f>
        <v>1.05</v>
      </c>
      <c r="HL14" s="493"/>
      <c r="HM14" s="494">
        <f t="shared" si="81"/>
        <v>0</v>
      </c>
      <c r="HN14" s="681">
        <v>118130.85</v>
      </c>
      <c r="HO14" s="496">
        <f t="shared" si="82"/>
        <v>124037.39250000002</v>
      </c>
      <c r="HP14" s="541">
        <f>'Base%Sem'!EO11</f>
        <v>1.05</v>
      </c>
      <c r="HQ14" s="493"/>
      <c r="HR14" s="494">
        <f t="shared" si="83"/>
        <v>0</v>
      </c>
      <c r="HS14" s="681">
        <v>112949.24</v>
      </c>
      <c r="HT14" s="496">
        <f t="shared" si="84"/>
        <v>118596.702</v>
      </c>
      <c r="HU14" s="541">
        <f>'Base%Sem'!EP11</f>
        <v>1.05</v>
      </c>
      <c r="HV14" s="493"/>
      <c r="HW14" s="494">
        <f t="shared" si="85"/>
        <v>0</v>
      </c>
      <c r="HX14" s="681">
        <v>143196.22</v>
      </c>
      <c r="HY14" s="496">
        <f t="shared" si="86"/>
        <v>150356.03100000002</v>
      </c>
      <c r="HZ14" s="541">
        <f>'Base%Sem'!EQ11</f>
        <v>1.05</v>
      </c>
      <c r="IA14" s="493"/>
      <c r="IB14" s="494">
        <f t="shared" si="87"/>
        <v>0</v>
      </c>
      <c r="IC14" s="572">
        <f t="shared" si="88"/>
        <v>703427.43449999997</v>
      </c>
      <c r="ID14" s="538">
        <f t="shared" si="148"/>
        <v>669930.8899999999</v>
      </c>
      <c r="IE14" s="511">
        <f t="shared" si="89"/>
        <v>0</v>
      </c>
      <c r="IF14" s="504">
        <f t="shared" si="149"/>
        <v>0</v>
      </c>
      <c r="IG14" s="681">
        <v>149473.14000000001</v>
      </c>
      <c r="IH14" s="496">
        <f t="shared" si="90"/>
        <v>156946.79700000002</v>
      </c>
      <c r="II14" s="541">
        <f>'Base%Sem'!ER11</f>
        <v>1.05</v>
      </c>
      <c r="IJ14" s="493"/>
      <c r="IK14" s="494">
        <f t="shared" si="91"/>
        <v>0</v>
      </c>
      <c r="IL14" s="681">
        <v>168411.74</v>
      </c>
      <c r="IM14" s="496">
        <f t="shared" si="92"/>
        <v>176832.32699999999</v>
      </c>
      <c r="IN14" s="541">
        <f>'Base%Sem'!ES11</f>
        <v>1.05</v>
      </c>
      <c r="IO14" s="493"/>
      <c r="IP14" s="494">
        <f t="shared" si="93"/>
        <v>0</v>
      </c>
      <c r="IQ14" s="681">
        <v>268029.84999999998</v>
      </c>
      <c r="IR14" s="496">
        <f t="shared" si="94"/>
        <v>281431.34249999997</v>
      </c>
      <c r="IS14" s="541">
        <f>'Base%Sem'!ET11</f>
        <v>1.05</v>
      </c>
      <c r="IT14" s="493"/>
      <c r="IU14" s="494">
        <f t="shared" si="95"/>
        <v>0</v>
      </c>
      <c r="IV14" s="681">
        <v>249552.48</v>
      </c>
      <c r="IW14" s="496">
        <f t="shared" si="96"/>
        <v>262030.10400000002</v>
      </c>
      <c r="IX14" s="541">
        <f>'Base%Sem'!EU11</f>
        <v>1.05</v>
      </c>
      <c r="IY14" s="493"/>
      <c r="IZ14" s="494">
        <f t="shared" si="97"/>
        <v>0</v>
      </c>
      <c r="JA14" s="572">
        <f t="shared" si="98"/>
        <v>877240.57049999991</v>
      </c>
      <c r="JB14" s="538">
        <f t="shared" si="150"/>
        <v>835467.21</v>
      </c>
      <c r="JC14" s="510">
        <f t="shared" si="99"/>
        <v>0</v>
      </c>
      <c r="JD14" s="506">
        <f t="shared" si="151"/>
        <v>0</v>
      </c>
      <c r="JE14" s="681">
        <v>179644.74</v>
      </c>
      <c r="JF14" s="496">
        <f t="shared" si="100"/>
        <v>188626.97699999998</v>
      </c>
      <c r="JG14" s="541">
        <f>'Base%Sem'!EV11</f>
        <v>1.05</v>
      </c>
      <c r="JH14" s="493"/>
      <c r="JI14" s="494">
        <f t="shared" si="101"/>
        <v>0</v>
      </c>
      <c r="JJ14" s="681">
        <v>245855.81</v>
      </c>
      <c r="JK14" s="496">
        <f t="shared" si="102"/>
        <v>258148.6005</v>
      </c>
      <c r="JL14" s="541">
        <f>'Base%Sem'!EW11</f>
        <v>1.05</v>
      </c>
      <c r="JM14" s="493"/>
      <c r="JN14" s="494">
        <f t="shared" si="103"/>
        <v>0</v>
      </c>
      <c r="JO14" s="681">
        <v>241396.19</v>
      </c>
      <c r="JP14" s="496">
        <f t="shared" si="104"/>
        <v>253465.99950000001</v>
      </c>
      <c r="JQ14" s="541">
        <f>'Base%Sem'!EX11</f>
        <v>1.05</v>
      </c>
      <c r="JR14" s="493"/>
      <c r="JS14" s="494">
        <f t="shared" si="105"/>
        <v>0</v>
      </c>
      <c r="JT14" s="496">
        <v>349180.3848</v>
      </c>
      <c r="JU14" s="496">
        <f t="shared" si="160"/>
        <v>366639.40403999999</v>
      </c>
      <c r="JV14" s="541">
        <f>'Base%Sem'!EY11</f>
        <v>1.05</v>
      </c>
      <c r="JW14" s="493"/>
      <c r="JX14" s="494">
        <f t="shared" si="106"/>
        <v>0</v>
      </c>
      <c r="JY14" s="572">
        <f t="shared" si="107"/>
        <v>1066880.98104</v>
      </c>
      <c r="JZ14" s="538">
        <f t="shared" si="152"/>
        <v>1016077.1248000001</v>
      </c>
      <c r="KA14" s="511">
        <f t="shared" si="108"/>
        <v>0</v>
      </c>
      <c r="KB14" s="504">
        <f t="shared" si="153"/>
        <v>0</v>
      </c>
      <c r="KC14" s="499">
        <v>577806.01</v>
      </c>
      <c r="KD14" s="496">
        <f t="shared" si="109"/>
        <v>606696.31050000002</v>
      </c>
      <c r="KE14" s="541">
        <f>'Base%Sem'!EZ11</f>
        <v>1.05</v>
      </c>
      <c r="KF14" s="493"/>
      <c r="KG14" s="494">
        <f t="shared" si="110"/>
        <v>0</v>
      </c>
      <c r="KH14" s="496">
        <v>671756.67</v>
      </c>
      <c r="KI14" s="496">
        <f t="shared" si="111"/>
        <v>705344.50350000011</v>
      </c>
      <c r="KJ14" s="541">
        <f>'Base%Sem'!FA11</f>
        <v>1.05</v>
      </c>
      <c r="KK14" s="493"/>
      <c r="KL14" s="494">
        <f t="shared" si="112"/>
        <v>0</v>
      </c>
      <c r="KM14" s="496">
        <v>1079027.58</v>
      </c>
      <c r="KN14" s="496">
        <f t="shared" si="113"/>
        <v>1132978.959</v>
      </c>
      <c r="KO14" s="541">
        <f>'Base%Sem'!FB11</f>
        <v>1.05</v>
      </c>
      <c r="KP14" s="493"/>
      <c r="KQ14" s="494">
        <f t="shared" si="114"/>
        <v>0</v>
      </c>
      <c r="KR14" s="496">
        <v>275662.08000000002</v>
      </c>
      <c r="KS14" s="496">
        <f t="shared" si="115"/>
        <v>289445.18400000001</v>
      </c>
      <c r="KT14" s="541">
        <f>'Base%Sem'!FC11</f>
        <v>1.05</v>
      </c>
      <c r="KU14" s="493"/>
      <c r="KV14" s="494">
        <f t="shared" si="116"/>
        <v>0</v>
      </c>
      <c r="KW14" s="496">
        <v>169576.28</v>
      </c>
      <c r="KX14" s="496">
        <f t="shared" si="117"/>
        <v>178055.09400000001</v>
      </c>
      <c r="KY14" s="541">
        <f>'Base%Sem'!FD11</f>
        <v>1.05</v>
      </c>
      <c r="KZ14" s="493"/>
      <c r="LA14" s="494">
        <f t="shared" si="118"/>
        <v>0</v>
      </c>
      <c r="LB14" s="572">
        <f t="shared" si="119"/>
        <v>2912520.0510000004</v>
      </c>
      <c r="LC14" s="538">
        <f t="shared" si="154"/>
        <v>2773828.62</v>
      </c>
      <c r="LD14" s="510">
        <f t="shared" si="120"/>
        <v>0</v>
      </c>
      <c r="LE14" s="560">
        <f t="shared" si="155"/>
        <v>0</v>
      </c>
      <c r="LF14" s="588">
        <f t="shared" si="161"/>
        <v>10508641.044799998</v>
      </c>
      <c r="LG14" s="588">
        <f t="shared" si="156"/>
        <v>11131567.09914</v>
      </c>
      <c r="LH14" s="588">
        <f t="shared" si="157"/>
        <v>11131567.09914</v>
      </c>
      <c r="LI14" s="586">
        <f t="shared" si="158"/>
        <v>1.0592775080702033</v>
      </c>
      <c r="LJ14" s="584">
        <f t="shared" si="122"/>
        <v>10508641.044799998</v>
      </c>
      <c r="LK14" s="584">
        <f t="shared" si="122"/>
        <v>0</v>
      </c>
      <c r="LL14" s="585">
        <f t="shared" si="123"/>
        <v>-10508641.044799998</v>
      </c>
      <c r="LM14" s="615">
        <f t="shared" si="159"/>
        <v>0</v>
      </c>
      <c r="LO14" s="385">
        <v>11131567.09914</v>
      </c>
      <c r="LP14" s="385"/>
    </row>
    <row r="15" spans="1:328" outlineLevel="1">
      <c r="A15" s="571"/>
      <c r="B15" s="535" t="s">
        <v>18</v>
      </c>
      <c r="C15" s="681">
        <v>95034.07</v>
      </c>
      <c r="D15" s="542">
        <f t="shared" si="124"/>
        <v>107388.4991</v>
      </c>
      <c r="E15" s="541">
        <f>'Base%Sem'!DC12</f>
        <v>1.1299999999999999</v>
      </c>
      <c r="F15" s="493"/>
      <c r="G15" s="494">
        <f t="shared" si="125"/>
        <v>0</v>
      </c>
      <c r="H15" s="681">
        <v>92413.48</v>
      </c>
      <c r="I15" s="496">
        <f t="shared" si="0"/>
        <v>104427.23239999998</v>
      </c>
      <c r="J15" s="541">
        <f>'Base%Sem'!DD12</f>
        <v>1.1299999999999999</v>
      </c>
      <c r="K15" s="493"/>
      <c r="L15" s="494">
        <f t="shared" si="1"/>
        <v>0</v>
      </c>
      <c r="M15" s="594">
        <v>79358.78</v>
      </c>
      <c r="N15" s="496">
        <f t="shared" si="2"/>
        <v>89675.421399999992</v>
      </c>
      <c r="O15" s="541">
        <f>'Base%Sem'!DE12</f>
        <v>1.1299999999999999</v>
      </c>
      <c r="P15" s="493"/>
      <c r="Q15" s="494">
        <f t="shared" si="3"/>
        <v>0</v>
      </c>
      <c r="R15" s="594">
        <v>64770.36</v>
      </c>
      <c r="S15" s="496">
        <f t="shared" si="126"/>
        <v>73190.506799999988</v>
      </c>
      <c r="T15" s="541">
        <f>'Base%Sem'!DF12</f>
        <v>1.1299999999999999</v>
      </c>
      <c r="U15" s="493"/>
      <c r="V15" s="494">
        <f t="shared" si="4"/>
        <v>0</v>
      </c>
      <c r="W15" s="499">
        <v>81098.600000000006</v>
      </c>
      <c r="X15" s="496">
        <f t="shared" si="162"/>
        <v>91641.418000000005</v>
      </c>
      <c r="Y15" s="541">
        <f>'Base%Sem'!DG12</f>
        <v>1.1299999999999999</v>
      </c>
      <c r="Z15" s="493"/>
      <c r="AA15" s="494">
        <f t="shared" si="6"/>
        <v>0</v>
      </c>
      <c r="AB15" s="542">
        <f t="shared" si="127"/>
        <v>466323.07769999997</v>
      </c>
      <c r="AC15" s="542">
        <f t="shared" si="128"/>
        <v>412675.28999999992</v>
      </c>
      <c r="AD15" s="552">
        <f t="shared" si="129"/>
        <v>0</v>
      </c>
      <c r="AE15" s="500">
        <f t="shared" si="130"/>
        <v>0</v>
      </c>
      <c r="AF15" s="681">
        <v>78748.02</v>
      </c>
      <c r="AG15" s="496">
        <f t="shared" si="7"/>
        <v>85047.861600000004</v>
      </c>
      <c r="AH15" s="541">
        <f>'Base%Sem'!DI12</f>
        <v>1.08</v>
      </c>
      <c r="AI15" s="493"/>
      <c r="AJ15" s="494">
        <f t="shared" si="131"/>
        <v>0</v>
      </c>
      <c r="AK15" s="681">
        <v>101012.7</v>
      </c>
      <c r="AL15" s="496">
        <f t="shared" si="8"/>
        <v>109093.716</v>
      </c>
      <c r="AM15" s="541">
        <f>'Base%Sem'!DJ12</f>
        <v>1.08</v>
      </c>
      <c r="AN15" s="493"/>
      <c r="AO15" s="494">
        <f t="shared" si="9"/>
        <v>0</v>
      </c>
      <c r="AP15" s="681">
        <v>69849.539999999994</v>
      </c>
      <c r="AQ15" s="496">
        <f t="shared" si="10"/>
        <v>75437.503199999992</v>
      </c>
      <c r="AR15" s="541">
        <f>'Base%Sem'!DK12</f>
        <v>1.08</v>
      </c>
      <c r="AS15" s="493"/>
      <c r="AT15" s="494">
        <f t="shared" si="11"/>
        <v>0</v>
      </c>
      <c r="AU15" s="681">
        <v>74842.289999999994</v>
      </c>
      <c r="AV15" s="496">
        <f t="shared" si="12"/>
        <v>80829.673200000005</v>
      </c>
      <c r="AW15" s="541">
        <f>'Base%Sem'!DL12</f>
        <v>1.08</v>
      </c>
      <c r="AX15" s="493"/>
      <c r="AY15" s="494">
        <f t="shared" si="13"/>
        <v>0</v>
      </c>
      <c r="AZ15" s="496">
        <f t="shared" si="14"/>
        <v>350408.75400000002</v>
      </c>
      <c r="BA15" s="550">
        <f t="shared" si="15"/>
        <v>324452.55</v>
      </c>
      <c r="BB15" s="617">
        <f t="shared" si="132"/>
        <v>0</v>
      </c>
      <c r="BC15" s="513">
        <f t="shared" si="133"/>
        <v>0</v>
      </c>
      <c r="BD15" s="681">
        <v>82484.58</v>
      </c>
      <c r="BE15" s="496">
        <f t="shared" si="16"/>
        <v>87846.077699999994</v>
      </c>
      <c r="BF15" s="541">
        <f>'Base%Sem'!DM12</f>
        <v>1.0649999999999999</v>
      </c>
      <c r="BG15" s="493"/>
      <c r="BH15" s="494">
        <f t="shared" si="17"/>
        <v>0</v>
      </c>
      <c r="BI15" s="681">
        <v>77392.52</v>
      </c>
      <c r="BJ15" s="496">
        <f t="shared" si="18"/>
        <v>82423.033800000005</v>
      </c>
      <c r="BK15" s="541">
        <f>'Base%Sem'!DN12</f>
        <v>1.0649999999999999</v>
      </c>
      <c r="BL15" s="493"/>
      <c r="BM15" s="494">
        <f t="shared" si="19"/>
        <v>0</v>
      </c>
      <c r="BN15" s="681">
        <v>77594.070000000007</v>
      </c>
      <c r="BO15" s="496">
        <f t="shared" si="20"/>
        <v>82637.684550000005</v>
      </c>
      <c r="BP15" s="541">
        <f>'Base%Sem'!DO12</f>
        <v>1.0649999999999999</v>
      </c>
      <c r="BQ15" s="493"/>
      <c r="BR15" s="494">
        <f t="shared" si="21"/>
        <v>0</v>
      </c>
      <c r="BS15" s="681">
        <v>76191.03</v>
      </c>
      <c r="BT15" s="496">
        <f t="shared" si="22"/>
        <v>81143.446949999998</v>
      </c>
      <c r="BU15" s="541">
        <f>'Base%Sem'!DP12</f>
        <v>1.0649999999999999</v>
      </c>
      <c r="BV15" s="606"/>
      <c r="BW15" s="494">
        <f t="shared" si="23"/>
        <v>0</v>
      </c>
      <c r="BX15" s="681">
        <v>87823.46</v>
      </c>
      <c r="BY15" s="496">
        <f t="shared" si="24"/>
        <v>93531.984899999996</v>
      </c>
      <c r="BZ15" s="541">
        <f>'Base%Sem'!DQ12</f>
        <v>1.0649999999999999</v>
      </c>
      <c r="CA15" s="493"/>
      <c r="CB15" s="494">
        <f t="shared" si="25"/>
        <v>0</v>
      </c>
      <c r="CC15" s="572">
        <f t="shared" si="134"/>
        <v>427582.2279</v>
      </c>
      <c r="CD15" s="538">
        <f t="shared" si="135"/>
        <v>401485.66000000003</v>
      </c>
      <c r="CE15" s="511">
        <f t="shared" si="26"/>
        <v>0</v>
      </c>
      <c r="CF15" s="504">
        <f t="shared" si="136"/>
        <v>0</v>
      </c>
      <c r="CG15" s="681">
        <v>108252.96</v>
      </c>
      <c r="CH15" s="496">
        <f t="shared" si="27"/>
        <v>115289.40240000001</v>
      </c>
      <c r="CI15" s="541">
        <f>'Base%Sem'!DR12</f>
        <v>1.0649999999999999</v>
      </c>
      <c r="CJ15" s="493"/>
      <c r="CK15" s="494">
        <f t="shared" si="28"/>
        <v>0</v>
      </c>
      <c r="CL15" s="681">
        <v>95143.92</v>
      </c>
      <c r="CM15" s="496">
        <f t="shared" si="29"/>
        <v>101328.2748</v>
      </c>
      <c r="CN15" s="541">
        <f>'Base%Sem'!DS12</f>
        <v>1.0649999999999999</v>
      </c>
      <c r="CO15" s="493"/>
      <c r="CP15" s="494">
        <f t="shared" si="30"/>
        <v>0</v>
      </c>
      <c r="CQ15" s="681">
        <v>104100.07</v>
      </c>
      <c r="CR15" s="496">
        <f t="shared" si="31"/>
        <v>110866.57455</v>
      </c>
      <c r="CS15" s="541">
        <f>'Base%Sem'!DT12</f>
        <v>1.0649999999999999</v>
      </c>
      <c r="CT15" s="493"/>
      <c r="CU15" s="494">
        <f t="shared" si="32"/>
        <v>0</v>
      </c>
      <c r="CV15" s="681">
        <v>114526.62</v>
      </c>
      <c r="CW15" s="496">
        <f t="shared" si="33"/>
        <v>121970.85029999999</v>
      </c>
      <c r="CX15" s="541">
        <f>'Base%Sem'!DU12</f>
        <v>1.0649999999999999</v>
      </c>
      <c r="CY15" s="493"/>
      <c r="CZ15" s="494">
        <f t="shared" si="34"/>
        <v>0</v>
      </c>
      <c r="DA15" s="572">
        <f t="shared" si="35"/>
        <v>422023.57</v>
      </c>
      <c r="DB15" s="572">
        <f t="shared" si="35"/>
        <v>449455.10205000004</v>
      </c>
      <c r="DC15" s="548">
        <f t="shared" si="137"/>
        <v>422023.57</v>
      </c>
      <c r="DD15" s="547">
        <f t="shared" si="138"/>
        <v>0</v>
      </c>
      <c r="DE15" s="506">
        <f t="shared" si="139"/>
        <v>0</v>
      </c>
      <c r="DF15" s="681">
        <v>125006.76</v>
      </c>
      <c r="DG15" s="496">
        <f t="shared" si="36"/>
        <v>133132.19939999998</v>
      </c>
      <c r="DH15" s="541">
        <f>'Base%Sem'!DV12</f>
        <v>1.0649999999999999</v>
      </c>
      <c r="DI15" s="493"/>
      <c r="DJ15" s="494">
        <f t="shared" si="37"/>
        <v>0</v>
      </c>
      <c r="DK15" s="681">
        <v>86091.29</v>
      </c>
      <c r="DL15" s="496">
        <f t="shared" si="38"/>
        <v>91687.223849999995</v>
      </c>
      <c r="DM15" s="541">
        <f>'Base%Sem'!DW12</f>
        <v>1.0649999999999999</v>
      </c>
      <c r="DN15" s="493"/>
      <c r="DO15" s="494">
        <f t="shared" si="39"/>
        <v>0</v>
      </c>
      <c r="DP15" s="681">
        <v>93713.32</v>
      </c>
      <c r="DQ15" s="496">
        <f t="shared" si="40"/>
        <v>99804.685800000007</v>
      </c>
      <c r="DR15" s="541">
        <f>'Base%Sem'!DX12</f>
        <v>1.0649999999999999</v>
      </c>
      <c r="DS15" s="493"/>
      <c r="DT15" s="494">
        <f t="shared" si="41"/>
        <v>0</v>
      </c>
      <c r="DU15" s="681">
        <v>102090.59</v>
      </c>
      <c r="DV15" s="496">
        <f t="shared" si="42"/>
        <v>108726.47834999999</v>
      </c>
      <c r="DW15" s="541">
        <f>'Base%Sem'!DY12</f>
        <v>1.0649999999999999</v>
      </c>
      <c r="DX15" s="493"/>
      <c r="DY15" s="494">
        <f t="shared" si="43"/>
        <v>0</v>
      </c>
      <c r="DZ15" s="572">
        <f t="shared" si="44"/>
        <v>433350.58739999996</v>
      </c>
      <c r="EA15" s="548">
        <f t="shared" si="45"/>
        <v>406901.95999999996</v>
      </c>
      <c r="EB15" s="547">
        <f t="shared" si="140"/>
        <v>0</v>
      </c>
      <c r="EC15" s="506">
        <f t="shared" si="141"/>
        <v>0</v>
      </c>
      <c r="ED15" s="681">
        <v>97161.19</v>
      </c>
      <c r="EE15" s="496">
        <f t="shared" si="46"/>
        <v>103476.66735</v>
      </c>
      <c r="EF15" s="541">
        <f>'Base%Sem'!DZ12</f>
        <v>1.0649999999999999</v>
      </c>
      <c r="EG15" s="540"/>
      <c r="EH15" s="494">
        <f t="shared" si="47"/>
        <v>0</v>
      </c>
      <c r="EI15" s="681">
        <v>93527.19</v>
      </c>
      <c r="EJ15" s="496">
        <f t="shared" si="48"/>
        <v>99606.457349999997</v>
      </c>
      <c r="EK15" s="541">
        <f>'Base%Sem'!EA12</f>
        <v>1.0649999999999999</v>
      </c>
      <c r="EL15" s="493"/>
      <c r="EM15" s="494">
        <f t="shared" si="49"/>
        <v>0</v>
      </c>
      <c r="EN15" s="681">
        <v>100780.48</v>
      </c>
      <c r="EO15" s="496">
        <f t="shared" si="50"/>
        <v>107331.21119999999</v>
      </c>
      <c r="EP15" s="541">
        <f>'Base%Sem'!EB12</f>
        <v>1.0649999999999999</v>
      </c>
      <c r="EQ15" s="493"/>
      <c r="ER15" s="494">
        <f t="shared" si="51"/>
        <v>0</v>
      </c>
      <c r="ES15" s="681">
        <v>99064.79</v>
      </c>
      <c r="ET15" s="496">
        <f t="shared" si="52"/>
        <v>105504.00134999999</v>
      </c>
      <c r="EU15" s="541">
        <f>'Base%Sem'!EC12</f>
        <v>1.0649999999999999</v>
      </c>
      <c r="EV15" s="493"/>
      <c r="EW15" s="494">
        <f t="shared" si="53"/>
        <v>0</v>
      </c>
      <c r="EX15" s="681">
        <v>125555.76</v>
      </c>
      <c r="EY15" s="496">
        <f t="shared" si="54"/>
        <v>133716.88439999998</v>
      </c>
      <c r="EZ15" s="541">
        <f>'Base%Sem'!ED12</f>
        <v>1.0649999999999999</v>
      </c>
      <c r="FA15" s="493"/>
      <c r="FB15" s="494">
        <f t="shared" si="55"/>
        <v>0</v>
      </c>
      <c r="FC15" s="572">
        <f t="shared" si="56"/>
        <v>516089.41</v>
      </c>
      <c r="FD15" s="572">
        <f t="shared" si="56"/>
        <v>549635.22164999996</v>
      </c>
      <c r="FE15" s="538">
        <f t="shared" si="142"/>
        <v>516089.41</v>
      </c>
      <c r="FF15" s="537">
        <f t="shared" si="143"/>
        <v>0</v>
      </c>
      <c r="FG15" s="506">
        <f t="shared" si="144"/>
        <v>0</v>
      </c>
      <c r="FH15" s="681">
        <v>119230.23</v>
      </c>
      <c r="FI15" s="496">
        <f t="shared" si="57"/>
        <v>125191.7415</v>
      </c>
      <c r="FJ15" s="541">
        <f>'Base%Sem'!EE12</f>
        <v>1.05</v>
      </c>
      <c r="FK15" s="493"/>
      <c r="FL15" s="494">
        <f t="shared" si="58"/>
        <v>0</v>
      </c>
      <c r="FM15" s="681">
        <v>107800.33</v>
      </c>
      <c r="FN15" s="496">
        <f t="shared" si="59"/>
        <v>113190.3465</v>
      </c>
      <c r="FO15" s="541">
        <f>'Base%Sem'!EF12</f>
        <v>1.05</v>
      </c>
      <c r="FP15" s="493"/>
      <c r="FQ15" s="494">
        <f t="shared" si="60"/>
        <v>0</v>
      </c>
      <c r="FR15" s="681">
        <v>104856.47</v>
      </c>
      <c r="FS15" s="496">
        <f t="shared" si="61"/>
        <v>110099.2935</v>
      </c>
      <c r="FT15" s="541">
        <f>'Base%Sem'!EG12</f>
        <v>1.05</v>
      </c>
      <c r="FU15" s="493"/>
      <c r="FV15" s="494">
        <f t="shared" si="62"/>
        <v>0</v>
      </c>
      <c r="FW15" s="681">
        <v>104332.99</v>
      </c>
      <c r="FX15" s="496">
        <f t="shared" si="63"/>
        <v>109549.6395</v>
      </c>
      <c r="FY15" s="541">
        <f>'Base%Sem'!EH12</f>
        <v>1.05</v>
      </c>
      <c r="FZ15" s="493"/>
      <c r="GA15" s="494">
        <f t="shared" si="64"/>
        <v>0</v>
      </c>
      <c r="GB15" s="572">
        <f t="shared" si="65"/>
        <v>458031.02100000001</v>
      </c>
      <c r="GC15" s="614">
        <f t="shared" si="66"/>
        <v>436220.02</v>
      </c>
      <c r="GD15" s="544">
        <f t="shared" si="145"/>
        <v>0</v>
      </c>
      <c r="GE15" s="504">
        <f t="shared" si="146"/>
        <v>0</v>
      </c>
      <c r="GF15" s="681">
        <v>104871.79</v>
      </c>
      <c r="GG15" s="496">
        <f t="shared" si="67"/>
        <v>110115.3795</v>
      </c>
      <c r="GH15" s="541">
        <f>'Base%Sem'!EI12</f>
        <v>1.05</v>
      </c>
      <c r="GI15" s="493"/>
      <c r="GJ15" s="494">
        <f t="shared" si="68"/>
        <v>0</v>
      </c>
      <c r="GK15" s="681">
        <v>97570.53</v>
      </c>
      <c r="GL15" s="496">
        <f t="shared" si="69"/>
        <v>102449.05650000001</v>
      </c>
      <c r="GM15" s="541">
        <f>'Base%Sem'!EJ12</f>
        <v>1.05</v>
      </c>
      <c r="GN15" s="493"/>
      <c r="GO15" s="494">
        <f t="shared" si="70"/>
        <v>0</v>
      </c>
      <c r="GP15" s="681">
        <v>109730.96</v>
      </c>
      <c r="GQ15" s="496">
        <f t="shared" si="71"/>
        <v>115217.50800000002</v>
      </c>
      <c r="GR15" s="541">
        <f>'Base%Sem'!EK12</f>
        <v>1.05</v>
      </c>
      <c r="GS15" s="493"/>
      <c r="GT15" s="494">
        <f t="shared" si="72"/>
        <v>0</v>
      </c>
      <c r="GU15" s="681">
        <v>92368.6</v>
      </c>
      <c r="GV15" s="496">
        <f t="shared" si="73"/>
        <v>96987.030000000013</v>
      </c>
      <c r="GW15" s="541">
        <f>'Base%Sem'!EL12</f>
        <v>1.05</v>
      </c>
      <c r="GX15" s="493"/>
      <c r="GY15" s="494">
        <f t="shared" si="74"/>
        <v>0</v>
      </c>
      <c r="GZ15" s="572">
        <f t="shared" si="75"/>
        <v>424768.97399999999</v>
      </c>
      <c r="HA15" s="614">
        <f t="shared" si="76"/>
        <v>404541.88</v>
      </c>
      <c r="HB15" s="537">
        <f t="shared" si="77"/>
        <v>0</v>
      </c>
      <c r="HC15" s="506">
        <f t="shared" si="147"/>
        <v>0</v>
      </c>
      <c r="HD15" s="681">
        <v>73072.36</v>
      </c>
      <c r="HE15" s="496">
        <f t="shared" si="78"/>
        <v>76725.978000000003</v>
      </c>
      <c r="HF15" s="541">
        <f>'Base%Sem'!EM12</f>
        <v>1.05</v>
      </c>
      <c r="HG15" s="493"/>
      <c r="HH15" s="494">
        <f t="shared" si="79"/>
        <v>0</v>
      </c>
      <c r="HI15" s="681">
        <v>90391.67</v>
      </c>
      <c r="HJ15" s="496">
        <f t="shared" si="80"/>
        <v>94911.253500000006</v>
      </c>
      <c r="HK15" s="541">
        <f>'Base%Sem'!EN12</f>
        <v>1.05</v>
      </c>
      <c r="HL15" s="493"/>
      <c r="HM15" s="494">
        <f t="shared" si="81"/>
        <v>0</v>
      </c>
      <c r="HN15" s="681">
        <v>75474.509999999995</v>
      </c>
      <c r="HO15" s="496">
        <f t="shared" si="82"/>
        <v>79248.235499999995</v>
      </c>
      <c r="HP15" s="541">
        <f>'Base%Sem'!EO12</f>
        <v>1.05</v>
      </c>
      <c r="HQ15" s="493"/>
      <c r="HR15" s="494">
        <f t="shared" si="83"/>
        <v>0</v>
      </c>
      <c r="HS15" s="681">
        <v>78027.92</v>
      </c>
      <c r="HT15" s="496">
        <f t="shared" si="84"/>
        <v>81929.316000000006</v>
      </c>
      <c r="HU15" s="541">
        <f>'Base%Sem'!EP12</f>
        <v>1.05</v>
      </c>
      <c r="HV15" s="493"/>
      <c r="HW15" s="494">
        <f t="shared" si="85"/>
        <v>0</v>
      </c>
      <c r="HX15" s="681">
        <v>92688.12</v>
      </c>
      <c r="HY15" s="496">
        <f t="shared" si="86"/>
        <v>97322.525999999998</v>
      </c>
      <c r="HZ15" s="541">
        <f>'Base%Sem'!EQ12</f>
        <v>1.05</v>
      </c>
      <c r="IA15" s="493"/>
      <c r="IB15" s="494">
        <f t="shared" si="87"/>
        <v>0</v>
      </c>
      <c r="IC15" s="572">
        <f t="shared" si="88"/>
        <v>430137.30900000001</v>
      </c>
      <c r="ID15" s="538">
        <f t="shared" si="148"/>
        <v>409654.57999999996</v>
      </c>
      <c r="IE15" s="511">
        <f t="shared" si="89"/>
        <v>0</v>
      </c>
      <c r="IF15" s="504">
        <f t="shared" si="149"/>
        <v>0</v>
      </c>
      <c r="IG15" s="681">
        <v>89344.12</v>
      </c>
      <c r="IH15" s="496">
        <f t="shared" si="90"/>
        <v>93811.326000000001</v>
      </c>
      <c r="II15" s="541">
        <f>'Base%Sem'!ER12</f>
        <v>1.05</v>
      </c>
      <c r="IJ15" s="493"/>
      <c r="IK15" s="494">
        <f t="shared" si="91"/>
        <v>0</v>
      </c>
      <c r="IL15" s="681">
        <v>96326.36</v>
      </c>
      <c r="IM15" s="496">
        <f t="shared" si="92"/>
        <v>101142.678</v>
      </c>
      <c r="IN15" s="541">
        <f>'Base%Sem'!ES12</f>
        <v>1.05</v>
      </c>
      <c r="IO15" s="493"/>
      <c r="IP15" s="494">
        <f t="shared" si="93"/>
        <v>0</v>
      </c>
      <c r="IQ15" s="681">
        <v>160876.28</v>
      </c>
      <c r="IR15" s="496">
        <f t="shared" si="94"/>
        <v>168920.09400000001</v>
      </c>
      <c r="IS15" s="541">
        <f>'Base%Sem'!ET12</f>
        <v>1.05</v>
      </c>
      <c r="IT15" s="493"/>
      <c r="IU15" s="494">
        <f t="shared" si="95"/>
        <v>0</v>
      </c>
      <c r="IV15" s="681">
        <v>138112.94</v>
      </c>
      <c r="IW15" s="496">
        <f t="shared" si="96"/>
        <v>145018.587</v>
      </c>
      <c r="IX15" s="541">
        <f>'Base%Sem'!EU12</f>
        <v>1.05</v>
      </c>
      <c r="IY15" s="493"/>
      <c r="IZ15" s="494">
        <f t="shared" si="97"/>
        <v>0</v>
      </c>
      <c r="JA15" s="572">
        <f t="shared" si="98"/>
        <v>508892.685</v>
      </c>
      <c r="JB15" s="538">
        <f t="shared" si="150"/>
        <v>484659.69999999995</v>
      </c>
      <c r="JC15" s="510">
        <f t="shared" si="99"/>
        <v>0</v>
      </c>
      <c r="JD15" s="506">
        <f t="shared" si="151"/>
        <v>0</v>
      </c>
      <c r="JE15" s="681">
        <v>114708.73</v>
      </c>
      <c r="JF15" s="496">
        <f t="shared" si="100"/>
        <v>120444.16650000001</v>
      </c>
      <c r="JG15" s="541">
        <f>'Base%Sem'!EV12</f>
        <v>1.05</v>
      </c>
      <c r="JH15" s="493"/>
      <c r="JI15" s="494">
        <f t="shared" si="101"/>
        <v>0</v>
      </c>
      <c r="JJ15" s="681">
        <v>136784.92000000001</v>
      </c>
      <c r="JK15" s="496">
        <f t="shared" si="102"/>
        <v>143624.16600000003</v>
      </c>
      <c r="JL15" s="541">
        <f>'Base%Sem'!EW12</f>
        <v>1.05</v>
      </c>
      <c r="JM15" s="493"/>
      <c r="JN15" s="494">
        <f t="shared" si="103"/>
        <v>0</v>
      </c>
      <c r="JO15" s="681">
        <v>141442.26</v>
      </c>
      <c r="JP15" s="496">
        <f t="shared" si="104"/>
        <v>148514.37300000002</v>
      </c>
      <c r="JQ15" s="541">
        <f>'Base%Sem'!EX12</f>
        <v>1.05</v>
      </c>
      <c r="JR15" s="493"/>
      <c r="JS15" s="494">
        <f t="shared" si="105"/>
        <v>0</v>
      </c>
      <c r="JT15" s="496">
        <v>173963.21280000001</v>
      </c>
      <c r="JU15" s="496">
        <f t="shared" si="160"/>
        <v>182661.37344000002</v>
      </c>
      <c r="JV15" s="541">
        <f>'Base%Sem'!EY12</f>
        <v>1.05</v>
      </c>
      <c r="JW15" s="493"/>
      <c r="JX15" s="494">
        <f t="shared" si="106"/>
        <v>0</v>
      </c>
      <c r="JY15" s="572">
        <f t="shared" si="107"/>
        <v>595244.07894000004</v>
      </c>
      <c r="JZ15" s="538">
        <f t="shared" si="152"/>
        <v>566899.12280000001</v>
      </c>
      <c r="KA15" s="511">
        <f t="shared" si="108"/>
        <v>0</v>
      </c>
      <c r="KB15" s="504">
        <f t="shared" si="153"/>
        <v>0</v>
      </c>
      <c r="KC15" s="499">
        <v>269483.62</v>
      </c>
      <c r="KD15" s="496">
        <f t="shared" si="109"/>
        <v>282957.80100000004</v>
      </c>
      <c r="KE15" s="541">
        <f>'Base%Sem'!EZ12</f>
        <v>1.05</v>
      </c>
      <c r="KF15" s="493"/>
      <c r="KG15" s="494">
        <f t="shared" si="110"/>
        <v>0</v>
      </c>
      <c r="KH15" s="496">
        <v>294015.94</v>
      </c>
      <c r="KI15" s="496">
        <f t="shared" si="111"/>
        <v>308716.73700000002</v>
      </c>
      <c r="KJ15" s="541">
        <f>'Base%Sem'!FA12</f>
        <v>1.05</v>
      </c>
      <c r="KK15" s="493"/>
      <c r="KL15" s="494">
        <f t="shared" si="112"/>
        <v>0</v>
      </c>
      <c r="KM15" s="496">
        <v>557602.52</v>
      </c>
      <c r="KN15" s="496">
        <f t="shared" si="113"/>
        <v>585482.64600000007</v>
      </c>
      <c r="KO15" s="541">
        <f>'Base%Sem'!FB12</f>
        <v>1.05</v>
      </c>
      <c r="KP15" s="493"/>
      <c r="KQ15" s="494">
        <f t="shared" si="114"/>
        <v>0</v>
      </c>
      <c r="KR15" s="496">
        <v>222539.58</v>
      </c>
      <c r="KS15" s="496">
        <f t="shared" si="115"/>
        <v>233666.55900000001</v>
      </c>
      <c r="KT15" s="541">
        <f>'Base%Sem'!FC12</f>
        <v>1.05</v>
      </c>
      <c r="KU15" s="493"/>
      <c r="KV15" s="494">
        <f t="shared" si="116"/>
        <v>0</v>
      </c>
      <c r="KW15" s="496">
        <v>108404.01</v>
      </c>
      <c r="KX15" s="496">
        <f t="shared" si="117"/>
        <v>113824.2105</v>
      </c>
      <c r="KY15" s="541">
        <f>'Base%Sem'!FD12</f>
        <v>1.05</v>
      </c>
      <c r="KZ15" s="493"/>
      <c r="LA15" s="494">
        <f t="shared" si="118"/>
        <v>0</v>
      </c>
      <c r="LB15" s="572">
        <f t="shared" si="119"/>
        <v>1524647.9535000001</v>
      </c>
      <c r="LC15" s="538">
        <f t="shared" si="154"/>
        <v>1452045.67</v>
      </c>
      <c r="LD15" s="510">
        <f t="shared" si="120"/>
        <v>0</v>
      </c>
      <c r="LE15" s="560">
        <f t="shared" si="155"/>
        <v>0</v>
      </c>
      <c r="LF15" s="588">
        <f t="shared" si="161"/>
        <v>6237649.4128</v>
      </c>
      <c r="LG15" s="588">
        <f t="shared" si="156"/>
        <v>6618476.9921400007</v>
      </c>
      <c r="LH15" s="588">
        <f t="shared" si="157"/>
        <v>6618476.9921400007</v>
      </c>
      <c r="LI15" s="586">
        <f t="shared" si="158"/>
        <v>1.0610530592755856</v>
      </c>
      <c r="LJ15" s="584">
        <f t="shared" si="122"/>
        <v>6237649.4128</v>
      </c>
      <c r="LK15" s="584">
        <f t="shared" si="122"/>
        <v>0</v>
      </c>
      <c r="LL15" s="585">
        <f t="shared" si="123"/>
        <v>-6237649.4128</v>
      </c>
      <c r="LM15" s="615">
        <f t="shared" si="159"/>
        <v>0</v>
      </c>
      <c r="LO15" s="385">
        <v>6618476.9921400007</v>
      </c>
      <c r="LP15" s="385"/>
    </row>
    <row r="16" spans="1:328" outlineLevel="1">
      <c r="A16" s="571"/>
      <c r="B16" s="535" t="s">
        <v>19</v>
      </c>
      <c r="C16" s="681">
        <v>106989.82</v>
      </c>
      <c r="D16" s="542">
        <f t="shared" si="124"/>
        <v>120898.4966</v>
      </c>
      <c r="E16" s="541">
        <f>'Base%Sem'!DC13</f>
        <v>1.1299999999999999</v>
      </c>
      <c r="F16" s="493"/>
      <c r="G16" s="494">
        <f t="shared" si="125"/>
        <v>0</v>
      </c>
      <c r="H16" s="681">
        <v>100708.39</v>
      </c>
      <c r="I16" s="496">
        <f t="shared" si="0"/>
        <v>113800.48069999999</v>
      </c>
      <c r="J16" s="541">
        <f>'Base%Sem'!DD13</f>
        <v>1.1299999999999999</v>
      </c>
      <c r="K16" s="493"/>
      <c r="L16" s="494">
        <f t="shared" si="1"/>
        <v>0</v>
      </c>
      <c r="M16" s="594">
        <v>76327.73</v>
      </c>
      <c r="N16" s="496">
        <f t="shared" si="2"/>
        <v>86250.334899999987</v>
      </c>
      <c r="O16" s="541">
        <f>'Base%Sem'!DE13</f>
        <v>1.1299999999999999</v>
      </c>
      <c r="P16" s="493"/>
      <c r="Q16" s="494">
        <f t="shared" si="3"/>
        <v>0</v>
      </c>
      <c r="R16" s="594">
        <v>78440.649999999994</v>
      </c>
      <c r="S16" s="496">
        <f t="shared" si="126"/>
        <v>88637.934499999988</v>
      </c>
      <c r="T16" s="541">
        <f>'Base%Sem'!DF13</f>
        <v>1.1299999999999999</v>
      </c>
      <c r="U16" s="493"/>
      <c r="V16" s="494">
        <f t="shared" si="4"/>
        <v>0</v>
      </c>
      <c r="W16" s="499">
        <v>80631.820000000007</v>
      </c>
      <c r="X16" s="496">
        <f t="shared" si="162"/>
        <v>91113.956600000005</v>
      </c>
      <c r="Y16" s="541">
        <f>'Base%Sem'!DG13</f>
        <v>1.1299999999999999</v>
      </c>
      <c r="Z16" s="493"/>
      <c r="AA16" s="494">
        <f t="shared" si="6"/>
        <v>0</v>
      </c>
      <c r="AB16" s="542">
        <f t="shared" si="127"/>
        <v>500701.20329999994</v>
      </c>
      <c r="AC16" s="542">
        <f t="shared" si="128"/>
        <v>443098.41</v>
      </c>
      <c r="AD16" s="552">
        <f t="shared" si="129"/>
        <v>0</v>
      </c>
      <c r="AE16" s="500">
        <f t="shared" si="130"/>
        <v>0</v>
      </c>
      <c r="AF16" s="681">
        <v>104257.13</v>
      </c>
      <c r="AG16" s="496">
        <f t="shared" si="7"/>
        <v>112597.70040000002</v>
      </c>
      <c r="AH16" s="541">
        <f>'Base%Sem'!DI13</f>
        <v>1.08</v>
      </c>
      <c r="AI16" s="493"/>
      <c r="AJ16" s="494">
        <f t="shared" si="131"/>
        <v>0</v>
      </c>
      <c r="AK16" s="681">
        <v>127434.77</v>
      </c>
      <c r="AL16" s="496">
        <f t="shared" si="8"/>
        <v>137629.55160000001</v>
      </c>
      <c r="AM16" s="541">
        <f>'Base%Sem'!DJ13</f>
        <v>1.08</v>
      </c>
      <c r="AN16" s="493"/>
      <c r="AO16" s="494">
        <f t="shared" si="9"/>
        <v>0</v>
      </c>
      <c r="AP16" s="681">
        <v>85438.06</v>
      </c>
      <c r="AQ16" s="496">
        <f t="shared" si="10"/>
        <v>92273.104800000001</v>
      </c>
      <c r="AR16" s="541">
        <f>'Base%Sem'!DK13</f>
        <v>1.08</v>
      </c>
      <c r="AS16" s="493"/>
      <c r="AT16" s="494">
        <f t="shared" si="11"/>
        <v>0</v>
      </c>
      <c r="AU16" s="681">
        <v>71524.63</v>
      </c>
      <c r="AV16" s="496">
        <f t="shared" si="12"/>
        <v>77246.60040000001</v>
      </c>
      <c r="AW16" s="541">
        <f>'Base%Sem'!DL13</f>
        <v>1.08</v>
      </c>
      <c r="AX16" s="493"/>
      <c r="AY16" s="494">
        <f t="shared" si="13"/>
        <v>0</v>
      </c>
      <c r="AZ16" s="496">
        <f t="shared" si="14"/>
        <v>419746.95720000006</v>
      </c>
      <c r="BA16" s="550">
        <f t="shared" si="15"/>
        <v>388654.59</v>
      </c>
      <c r="BB16" s="617">
        <f t="shared" si="132"/>
        <v>0</v>
      </c>
      <c r="BC16" s="513">
        <f t="shared" si="133"/>
        <v>0</v>
      </c>
      <c r="BD16" s="681">
        <v>90697.99</v>
      </c>
      <c r="BE16" s="496">
        <f t="shared" si="16"/>
        <v>96593.359349999999</v>
      </c>
      <c r="BF16" s="541">
        <f>'Base%Sem'!DM13</f>
        <v>1.0649999999999999</v>
      </c>
      <c r="BG16" s="493"/>
      <c r="BH16" s="494">
        <f t="shared" si="17"/>
        <v>0</v>
      </c>
      <c r="BI16" s="681">
        <v>75317.460000000006</v>
      </c>
      <c r="BJ16" s="496">
        <f t="shared" si="18"/>
        <v>80213.094899999996</v>
      </c>
      <c r="BK16" s="541">
        <f>'Base%Sem'!DN13</f>
        <v>1.0649999999999999</v>
      </c>
      <c r="BL16" s="493"/>
      <c r="BM16" s="494">
        <f t="shared" si="19"/>
        <v>0</v>
      </c>
      <c r="BN16" s="681">
        <v>105077.93</v>
      </c>
      <c r="BO16" s="496">
        <f t="shared" si="20"/>
        <v>111907.99544999999</v>
      </c>
      <c r="BP16" s="541">
        <f>'Base%Sem'!DO13</f>
        <v>1.0649999999999999</v>
      </c>
      <c r="BQ16" s="493"/>
      <c r="BR16" s="494">
        <f t="shared" si="21"/>
        <v>0</v>
      </c>
      <c r="BS16" s="681">
        <v>102529.09</v>
      </c>
      <c r="BT16" s="496">
        <f t="shared" si="22"/>
        <v>109193.48084999999</v>
      </c>
      <c r="BU16" s="541">
        <f>'Base%Sem'!DP13</f>
        <v>1.0649999999999999</v>
      </c>
      <c r="BV16" s="606"/>
      <c r="BW16" s="494">
        <f t="shared" si="23"/>
        <v>0</v>
      </c>
      <c r="BX16" s="681">
        <v>141192.03</v>
      </c>
      <c r="BY16" s="496">
        <f t="shared" si="24"/>
        <v>150369.51194999999</v>
      </c>
      <c r="BZ16" s="541">
        <f>'Base%Sem'!DQ13</f>
        <v>1.0649999999999999</v>
      </c>
      <c r="CA16" s="493"/>
      <c r="CB16" s="494">
        <f t="shared" si="25"/>
        <v>0</v>
      </c>
      <c r="CC16" s="572">
        <f t="shared" si="134"/>
        <v>548277.4425</v>
      </c>
      <c r="CD16" s="538">
        <f t="shared" si="135"/>
        <v>514814.5</v>
      </c>
      <c r="CE16" s="511">
        <f t="shared" si="26"/>
        <v>0</v>
      </c>
      <c r="CF16" s="504">
        <f t="shared" si="136"/>
        <v>0</v>
      </c>
      <c r="CG16" s="681">
        <v>123582.04</v>
      </c>
      <c r="CH16" s="496">
        <f t="shared" si="27"/>
        <v>131614.87259999997</v>
      </c>
      <c r="CI16" s="541">
        <f>'Base%Sem'!DR13</f>
        <v>1.0649999999999999</v>
      </c>
      <c r="CJ16" s="493"/>
      <c r="CK16" s="494">
        <f t="shared" si="28"/>
        <v>0</v>
      </c>
      <c r="CL16" s="681">
        <v>112196.14</v>
      </c>
      <c r="CM16" s="496">
        <f t="shared" si="29"/>
        <v>119488.8891</v>
      </c>
      <c r="CN16" s="541">
        <f>'Base%Sem'!DS13</f>
        <v>1.0649999999999999</v>
      </c>
      <c r="CO16" s="493"/>
      <c r="CP16" s="494">
        <f t="shared" si="30"/>
        <v>0</v>
      </c>
      <c r="CQ16" s="681">
        <v>140919.76999999999</v>
      </c>
      <c r="CR16" s="496">
        <f t="shared" si="31"/>
        <v>150079.55505</v>
      </c>
      <c r="CS16" s="541">
        <f>'Base%Sem'!DT13</f>
        <v>1.0649999999999999</v>
      </c>
      <c r="CT16" s="493"/>
      <c r="CU16" s="494">
        <f t="shared" si="32"/>
        <v>0</v>
      </c>
      <c r="CV16" s="681">
        <v>148835.64000000001</v>
      </c>
      <c r="CW16" s="496">
        <f t="shared" si="33"/>
        <v>158509.9566</v>
      </c>
      <c r="CX16" s="541">
        <f>'Base%Sem'!DU13</f>
        <v>1.0649999999999999</v>
      </c>
      <c r="CY16" s="493"/>
      <c r="CZ16" s="494">
        <f t="shared" si="34"/>
        <v>0</v>
      </c>
      <c r="DA16" s="572">
        <f t="shared" si="35"/>
        <v>525533.59000000008</v>
      </c>
      <c r="DB16" s="572">
        <f t="shared" si="35"/>
        <v>559693.27335000003</v>
      </c>
      <c r="DC16" s="548">
        <f t="shared" si="137"/>
        <v>525533.59</v>
      </c>
      <c r="DD16" s="547">
        <f t="shared" si="138"/>
        <v>0</v>
      </c>
      <c r="DE16" s="506">
        <f t="shared" si="139"/>
        <v>0</v>
      </c>
      <c r="DF16" s="681">
        <v>167106.01</v>
      </c>
      <c r="DG16" s="496">
        <f t="shared" si="36"/>
        <v>177967.90065</v>
      </c>
      <c r="DH16" s="541">
        <f>'Base%Sem'!DV13</f>
        <v>1.0649999999999999</v>
      </c>
      <c r="DI16" s="493"/>
      <c r="DJ16" s="494">
        <f t="shared" si="37"/>
        <v>0</v>
      </c>
      <c r="DK16" s="681">
        <v>129091.47</v>
      </c>
      <c r="DL16" s="496">
        <f t="shared" si="38"/>
        <v>137482.41555000001</v>
      </c>
      <c r="DM16" s="541">
        <f>'Base%Sem'!DW13</f>
        <v>1.0649999999999999</v>
      </c>
      <c r="DN16" s="493"/>
      <c r="DO16" s="494">
        <f t="shared" si="39"/>
        <v>0</v>
      </c>
      <c r="DP16" s="681">
        <v>129128.97</v>
      </c>
      <c r="DQ16" s="496">
        <f t="shared" si="40"/>
        <v>137522.35305000001</v>
      </c>
      <c r="DR16" s="541">
        <f>'Base%Sem'!DX13</f>
        <v>1.0649999999999999</v>
      </c>
      <c r="DS16" s="493"/>
      <c r="DT16" s="494">
        <f t="shared" si="41"/>
        <v>0</v>
      </c>
      <c r="DU16" s="681">
        <v>135142.81</v>
      </c>
      <c r="DV16" s="496">
        <f t="shared" si="42"/>
        <v>143927.09264999998</v>
      </c>
      <c r="DW16" s="541">
        <f>'Base%Sem'!DY13</f>
        <v>1.0649999999999999</v>
      </c>
      <c r="DX16" s="493"/>
      <c r="DY16" s="494">
        <f t="shared" si="43"/>
        <v>0</v>
      </c>
      <c r="DZ16" s="572">
        <f t="shared" si="44"/>
        <v>596899.76189999992</v>
      </c>
      <c r="EA16" s="548">
        <f t="shared" si="45"/>
        <v>560469.26</v>
      </c>
      <c r="EB16" s="547">
        <f t="shared" si="140"/>
        <v>0</v>
      </c>
      <c r="EC16" s="506">
        <f t="shared" si="141"/>
        <v>0</v>
      </c>
      <c r="ED16" s="681">
        <v>130809.64</v>
      </c>
      <c r="EE16" s="496">
        <f t="shared" si="46"/>
        <v>139312.2666</v>
      </c>
      <c r="EF16" s="541">
        <f>'Base%Sem'!DZ13</f>
        <v>1.0649999999999999</v>
      </c>
      <c r="EG16" s="540"/>
      <c r="EH16" s="494">
        <f t="shared" si="47"/>
        <v>0</v>
      </c>
      <c r="EI16" s="681">
        <v>145213.72</v>
      </c>
      <c r="EJ16" s="496">
        <f t="shared" si="48"/>
        <v>154652.61179999998</v>
      </c>
      <c r="EK16" s="541">
        <f>'Base%Sem'!EA13</f>
        <v>1.0649999999999999</v>
      </c>
      <c r="EL16" s="493"/>
      <c r="EM16" s="494">
        <f t="shared" si="49"/>
        <v>0</v>
      </c>
      <c r="EN16" s="681">
        <v>130097.08</v>
      </c>
      <c r="EO16" s="496">
        <f t="shared" si="50"/>
        <v>138553.39019999999</v>
      </c>
      <c r="EP16" s="541">
        <f>'Base%Sem'!EB13</f>
        <v>1.0649999999999999</v>
      </c>
      <c r="EQ16" s="493"/>
      <c r="ER16" s="494">
        <f t="shared" si="51"/>
        <v>0</v>
      </c>
      <c r="ES16" s="681">
        <v>111294.78</v>
      </c>
      <c r="ET16" s="496">
        <f t="shared" si="52"/>
        <v>118528.94069999999</v>
      </c>
      <c r="EU16" s="541">
        <f>'Base%Sem'!EC13</f>
        <v>1.0649999999999999</v>
      </c>
      <c r="EV16" s="493"/>
      <c r="EW16" s="494">
        <f t="shared" si="53"/>
        <v>0</v>
      </c>
      <c r="EX16" s="681">
        <v>131800.07</v>
      </c>
      <c r="EY16" s="496">
        <f t="shared" si="54"/>
        <v>140367.07454999999</v>
      </c>
      <c r="EZ16" s="541">
        <f>'Base%Sem'!ED13</f>
        <v>1.0649999999999999</v>
      </c>
      <c r="FA16" s="493"/>
      <c r="FB16" s="494">
        <f t="shared" si="55"/>
        <v>0</v>
      </c>
      <c r="FC16" s="572">
        <f t="shared" si="56"/>
        <v>649215.29</v>
      </c>
      <c r="FD16" s="572">
        <f t="shared" si="56"/>
        <v>691414.28384999989</v>
      </c>
      <c r="FE16" s="538">
        <f t="shared" si="142"/>
        <v>649215.29</v>
      </c>
      <c r="FF16" s="537">
        <f t="shared" si="143"/>
        <v>0</v>
      </c>
      <c r="FG16" s="506">
        <f t="shared" si="144"/>
        <v>0</v>
      </c>
      <c r="FH16" s="681">
        <v>116452.11</v>
      </c>
      <c r="FI16" s="496">
        <f t="shared" si="57"/>
        <v>122274.71550000001</v>
      </c>
      <c r="FJ16" s="541">
        <f>'Base%Sem'!EE13</f>
        <v>1.05</v>
      </c>
      <c r="FK16" s="493"/>
      <c r="FL16" s="494">
        <f t="shared" si="58"/>
        <v>0</v>
      </c>
      <c r="FM16" s="681">
        <v>124443.69</v>
      </c>
      <c r="FN16" s="496">
        <f t="shared" si="59"/>
        <v>130665.87450000001</v>
      </c>
      <c r="FO16" s="541">
        <f>'Base%Sem'!EF13</f>
        <v>1.05</v>
      </c>
      <c r="FP16" s="493"/>
      <c r="FQ16" s="494">
        <f t="shared" si="60"/>
        <v>0</v>
      </c>
      <c r="FR16" s="681">
        <v>112026.13</v>
      </c>
      <c r="FS16" s="496">
        <f t="shared" si="61"/>
        <v>117627.43650000001</v>
      </c>
      <c r="FT16" s="541">
        <f>'Base%Sem'!EG13</f>
        <v>1.05</v>
      </c>
      <c r="FU16" s="493"/>
      <c r="FV16" s="494">
        <f t="shared" si="62"/>
        <v>0</v>
      </c>
      <c r="FW16" s="681">
        <v>109122.15</v>
      </c>
      <c r="FX16" s="496">
        <f t="shared" si="63"/>
        <v>114578.25749999999</v>
      </c>
      <c r="FY16" s="541">
        <f>'Base%Sem'!EH13</f>
        <v>1.05</v>
      </c>
      <c r="FZ16" s="493"/>
      <c r="GA16" s="494">
        <f t="shared" si="64"/>
        <v>0</v>
      </c>
      <c r="GB16" s="572">
        <f t="shared" si="65"/>
        <v>485146.28400000004</v>
      </c>
      <c r="GC16" s="614">
        <f t="shared" si="66"/>
        <v>462044.07999999996</v>
      </c>
      <c r="GD16" s="544">
        <f t="shared" si="145"/>
        <v>0</v>
      </c>
      <c r="GE16" s="504">
        <f t="shared" si="146"/>
        <v>0</v>
      </c>
      <c r="GF16" s="681">
        <v>115965.89</v>
      </c>
      <c r="GG16" s="496">
        <f t="shared" si="67"/>
        <v>121764.1845</v>
      </c>
      <c r="GH16" s="541">
        <f>'Base%Sem'!EI13</f>
        <v>1.05</v>
      </c>
      <c r="GI16" s="493"/>
      <c r="GJ16" s="494">
        <f t="shared" si="68"/>
        <v>0</v>
      </c>
      <c r="GK16" s="681">
        <v>121390.82</v>
      </c>
      <c r="GL16" s="496">
        <f t="shared" si="69"/>
        <v>127460.36100000002</v>
      </c>
      <c r="GM16" s="541">
        <f>'Base%Sem'!EJ13</f>
        <v>1.05</v>
      </c>
      <c r="GN16" s="493"/>
      <c r="GO16" s="494">
        <f t="shared" si="70"/>
        <v>0</v>
      </c>
      <c r="GP16" s="681">
        <v>138854.99</v>
      </c>
      <c r="GQ16" s="496">
        <f t="shared" si="71"/>
        <v>145797.7395</v>
      </c>
      <c r="GR16" s="541">
        <f>'Base%Sem'!EK13</f>
        <v>1.05</v>
      </c>
      <c r="GS16" s="493"/>
      <c r="GT16" s="494">
        <f t="shared" si="72"/>
        <v>0</v>
      </c>
      <c r="GU16" s="681">
        <v>114870.5</v>
      </c>
      <c r="GV16" s="496">
        <f t="shared" si="73"/>
        <v>120614.02500000001</v>
      </c>
      <c r="GW16" s="541">
        <f>'Base%Sem'!EL13</f>
        <v>1.05</v>
      </c>
      <c r="GX16" s="493"/>
      <c r="GY16" s="494">
        <f t="shared" si="74"/>
        <v>0</v>
      </c>
      <c r="GZ16" s="572">
        <f t="shared" si="75"/>
        <v>515636.31000000006</v>
      </c>
      <c r="HA16" s="614">
        <f t="shared" si="76"/>
        <v>491082.2</v>
      </c>
      <c r="HB16" s="537">
        <f t="shared" si="77"/>
        <v>0</v>
      </c>
      <c r="HC16" s="506">
        <f t="shared" si="147"/>
        <v>0</v>
      </c>
      <c r="HD16" s="681">
        <v>105123.18</v>
      </c>
      <c r="HE16" s="496">
        <f t="shared" si="78"/>
        <v>110379.33899999999</v>
      </c>
      <c r="HF16" s="541">
        <f>'Base%Sem'!EM13</f>
        <v>1.05</v>
      </c>
      <c r="HG16" s="493"/>
      <c r="HH16" s="494">
        <f t="shared" si="79"/>
        <v>0</v>
      </c>
      <c r="HI16" s="681">
        <v>110633.83</v>
      </c>
      <c r="HJ16" s="496">
        <f t="shared" si="80"/>
        <v>116165.5215</v>
      </c>
      <c r="HK16" s="541">
        <f>'Base%Sem'!EN13</f>
        <v>1.05</v>
      </c>
      <c r="HL16" s="493"/>
      <c r="HM16" s="494">
        <f t="shared" si="81"/>
        <v>0</v>
      </c>
      <c r="HN16" s="681">
        <v>85692.62</v>
      </c>
      <c r="HO16" s="496">
        <f t="shared" si="82"/>
        <v>89977.251000000004</v>
      </c>
      <c r="HP16" s="541">
        <f>'Base%Sem'!EO13</f>
        <v>1.05</v>
      </c>
      <c r="HQ16" s="493"/>
      <c r="HR16" s="494">
        <f t="shared" si="83"/>
        <v>0</v>
      </c>
      <c r="HS16" s="681">
        <v>87981.51</v>
      </c>
      <c r="HT16" s="496">
        <f t="shared" si="84"/>
        <v>92380.585500000001</v>
      </c>
      <c r="HU16" s="541">
        <f>'Base%Sem'!EP13</f>
        <v>1.05</v>
      </c>
      <c r="HV16" s="493"/>
      <c r="HW16" s="494">
        <f t="shared" si="85"/>
        <v>0</v>
      </c>
      <c r="HX16" s="681">
        <v>121493.93</v>
      </c>
      <c r="HY16" s="496">
        <f t="shared" si="86"/>
        <v>127568.6265</v>
      </c>
      <c r="HZ16" s="541">
        <f>'Base%Sem'!EQ13</f>
        <v>1.05</v>
      </c>
      <c r="IA16" s="493"/>
      <c r="IB16" s="494">
        <f t="shared" si="87"/>
        <v>0</v>
      </c>
      <c r="IC16" s="572">
        <f t="shared" si="88"/>
        <v>536471.32350000006</v>
      </c>
      <c r="ID16" s="538">
        <f t="shared" si="148"/>
        <v>510925.07</v>
      </c>
      <c r="IE16" s="511">
        <f t="shared" si="89"/>
        <v>0</v>
      </c>
      <c r="IF16" s="504">
        <f t="shared" si="149"/>
        <v>0</v>
      </c>
      <c r="IG16" s="681">
        <v>154375.06</v>
      </c>
      <c r="IH16" s="496">
        <f t="shared" si="90"/>
        <v>162093.81299999999</v>
      </c>
      <c r="II16" s="541">
        <f>'Base%Sem'!ER13</f>
        <v>1.05</v>
      </c>
      <c r="IJ16" s="493"/>
      <c r="IK16" s="494">
        <f t="shared" si="91"/>
        <v>0</v>
      </c>
      <c r="IL16" s="681">
        <v>164650.23000000001</v>
      </c>
      <c r="IM16" s="496">
        <f t="shared" si="92"/>
        <v>172882.74150000003</v>
      </c>
      <c r="IN16" s="541">
        <f>'Base%Sem'!ES13</f>
        <v>1.05</v>
      </c>
      <c r="IO16" s="493"/>
      <c r="IP16" s="494">
        <f t="shared" si="93"/>
        <v>0</v>
      </c>
      <c r="IQ16" s="681">
        <v>275771.25</v>
      </c>
      <c r="IR16" s="496">
        <f t="shared" si="94"/>
        <v>289559.8125</v>
      </c>
      <c r="IS16" s="541">
        <f>'Base%Sem'!ET13</f>
        <v>1.05</v>
      </c>
      <c r="IT16" s="493"/>
      <c r="IU16" s="494">
        <f t="shared" si="95"/>
        <v>0</v>
      </c>
      <c r="IV16" s="681">
        <v>176275.01</v>
      </c>
      <c r="IW16" s="496">
        <f t="shared" si="96"/>
        <v>185088.7605</v>
      </c>
      <c r="IX16" s="541">
        <f>'Base%Sem'!EU13</f>
        <v>1.05</v>
      </c>
      <c r="IY16" s="493"/>
      <c r="IZ16" s="494">
        <f t="shared" si="97"/>
        <v>0</v>
      </c>
      <c r="JA16" s="572">
        <f t="shared" si="98"/>
        <v>809625.12749999994</v>
      </c>
      <c r="JB16" s="538">
        <f t="shared" si="150"/>
        <v>771071.55</v>
      </c>
      <c r="JC16" s="510">
        <f t="shared" si="99"/>
        <v>0</v>
      </c>
      <c r="JD16" s="506">
        <f t="shared" si="151"/>
        <v>0</v>
      </c>
      <c r="JE16" s="681">
        <v>143361.04999999999</v>
      </c>
      <c r="JF16" s="496">
        <f t="shared" si="100"/>
        <v>150529.10250000001</v>
      </c>
      <c r="JG16" s="541">
        <f>'Base%Sem'!EV13</f>
        <v>1.05</v>
      </c>
      <c r="JH16" s="493"/>
      <c r="JI16" s="494">
        <f t="shared" si="101"/>
        <v>0</v>
      </c>
      <c r="JJ16" s="681">
        <v>184787.52</v>
      </c>
      <c r="JK16" s="496">
        <f t="shared" si="102"/>
        <v>194026.89600000001</v>
      </c>
      <c r="JL16" s="541">
        <f>'Base%Sem'!EW13</f>
        <v>1.05</v>
      </c>
      <c r="JM16" s="493"/>
      <c r="JN16" s="494">
        <f t="shared" si="103"/>
        <v>0</v>
      </c>
      <c r="JO16" s="681">
        <v>261905.17</v>
      </c>
      <c r="JP16" s="496">
        <f t="shared" si="104"/>
        <v>275000.42850000004</v>
      </c>
      <c r="JQ16" s="541">
        <f>'Base%Sem'!EX13</f>
        <v>1.05</v>
      </c>
      <c r="JR16" s="493"/>
      <c r="JS16" s="494">
        <f t="shared" si="105"/>
        <v>0</v>
      </c>
      <c r="JT16" s="496">
        <v>356129.36320000002</v>
      </c>
      <c r="JU16" s="496">
        <f t="shared" si="160"/>
        <v>373935.83136000001</v>
      </c>
      <c r="JV16" s="541">
        <f>'Base%Sem'!EY13</f>
        <v>1.05</v>
      </c>
      <c r="JW16" s="493"/>
      <c r="JX16" s="494">
        <f t="shared" si="106"/>
        <v>0</v>
      </c>
      <c r="JY16" s="572">
        <f t="shared" si="107"/>
        <v>993492.25836000009</v>
      </c>
      <c r="JZ16" s="538">
        <f t="shared" si="152"/>
        <v>946183.10320000001</v>
      </c>
      <c r="KA16" s="511">
        <f t="shared" si="108"/>
        <v>0</v>
      </c>
      <c r="KB16" s="504">
        <f t="shared" si="153"/>
        <v>0</v>
      </c>
      <c r="KC16" s="499">
        <v>522476.08</v>
      </c>
      <c r="KD16" s="496">
        <f t="shared" si="109"/>
        <v>548599.88400000008</v>
      </c>
      <c r="KE16" s="541">
        <f>'Base%Sem'!EZ13</f>
        <v>1.05</v>
      </c>
      <c r="KF16" s="493"/>
      <c r="KG16" s="494">
        <f t="shared" si="110"/>
        <v>0</v>
      </c>
      <c r="KH16" s="496">
        <v>618984.82999999996</v>
      </c>
      <c r="KI16" s="496">
        <f t="shared" si="111"/>
        <v>649934.07149999996</v>
      </c>
      <c r="KJ16" s="541">
        <f>'Base%Sem'!FA13</f>
        <v>1.05</v>
      </c>
      <c r="KK16" s="493"/>
      <c r="KL16" s="494">
        <f t="shared" si="112"/>
        <v>0</v>
      </c>
      <c r="KM16" s="496">
        <v>974478.63</v>
      </c>
      <c r="KN16" s="496">
        <f t="shared" si="113"/>
        <v>1023202.5615000001</v>
      </c>
      <c r="KO16" s="541">
        <f>'Base%Sem'!FB13</f>
        <v>1.05</v>
      </c>
      <c r="KP16" s="493"/>
      <c r="KQ16" s="494">
        <f t="shared" si="114"/>
        <v>0</v>
      </c>
      <c r="KR16" s="496">
        <v>214951.66</v>
      </c>
      <c r="KS16" s="496">
        <f t="shared" si="115"/>
        <v>225699.24300000002</v>
      </c>
      <c r="KT16" s="541">
        <f>'Base%Sem'!FC13</f>
        <v>1.05</v>
      </c>
      <c r="KU16" s="493"/>
      <c r="KV16" s="494">
        <f t="shared" si="116"/>
        <v>0</v>
      </c>
      <c r="KW16" s="496">
        <v>106325.84</v>
      </c>
      <c r="KX16" s="496">
        <f t="shared" si="117"/>
        <v>111642.132</v>
      </c>
      <c r="KY16" s="541">
        <f>'Base%Sem'!FD13</f>
        <v>1.05</v>
      </c>
      <c r="KZ16" s="493"/>
      <c r="LA16" s="494">
        <f t="shared" si="118"/>
        <v>0</v>
      </c>
      <c r="LB16" s="572">
        <f t="shared" si="119"/>
        <v>2559077.892</v>
      </c>
      <c r="LC16" s="538">
        <f t="shared" si="154"/>
        <v>2437217.04</v>
      </c>
      <c r="LD16" s="510">
        <f t="shared" si="120"/>
        <v>0</v>
      </c>
      <c r="LE16" s="560">
        <f t="shared" si="155"/>
        <v>0</v>
      </c>
      <c r="LF16" s="588">
        <f t="shared" si="161"/>
        <v>8700308.6831999999</v>
      </c>
      <c r="LG16" s="588">
        <f t="shared" si="156"/>
        <v>9216182.1174600013</v>
      </c>
      <c r="LH16" s="588">
        <f t="shared" si="157"/>
        <v>9216182.1174600013</v>
      </c>
      <c r="LI16" s="586">
        <f t="shared" si="158"/>
        <v>1.0592936932520722</v>
      </c>
      <c r="LJ16" s="584">
        <f t="shared" si="122"/>
        <v>8700308.6831999999</v>
      </c>
      <c r="LK16" s="584">
        <f t="shared" si="122"/>
        <v>0</v>
      </c>
      <c r="LL16" s="585">
        <f t="shared" si="123"/>
        <v>-8700308.6831999999</v>
      </c>
      <c r="LM16" s="615">
        <f t="shared" si="159"/>
        <v>0</v>
      </c>
      <c r="LO16" s="385">
        <v>9216182.1174600013</v>
      </c>
      <c r="LP16" s="385"/>
    </row>
    <row r="17" spans="1:328" outlineLevel="1">
      <c r="A17" s="571"/>
      <c r="B17" s="535" t="s">
        <v>20</v>
      </c>
      <c r="C17" s="681">
        <v>54833.67</v>
      </c>
      <c r="D17" s="542">
        <f t="shared" si="124"/>
        <v>61962.047099999989</v>
      </c>
      <c r="E17" s="541">
        <f>'Base%Sem'!DC14</f>
        <v>1.1299999999999999</v>
      </c>
      <c r="F17" s="493"/>
      <c r="G17" s="494">
        <f t="shared" si="125"/>
        <v>0</v>
      </c>
      <c r="H17" s="681">
        <v>47268.73</v>
      </c>
      <c r="I17" s="496">
        <f t="shared" si="0"/>
        <v>53413.664899999996</v>
      </c>
      <c r="J17" s="541">
        <f>'Base%Sem'!DD14</f>
        <v>1.1299999999999999</v>
      </c>
      <c r="K17" s="493"/>
      <c r="L17" s="494">
        <f t="shared" si="1"/>
        <v>0</v>
      </c>
      <c r="M17" s="594">
        <v>49063.89</v>
      </c>
      <c r="N17" s="496">
        <f t="shared" si="2"/>
        <v>55442.195699999997</v>
      </c>
      <c r="O17" s="541">
        <f>'Base%Sem'!DE14</f>
        <v>1.1299999999999999</v>
      </c>
      <c r="P17" s="493"/>
      <c r="Q17" s="494">
        <f t="shared" si="3"/>
        <v>0</v>
      </c>
      <c r="R17" s="594">
        <v>31909.83</v>
      </c>
      <c r="S17" s="496">
        <f t="shared" si="126"/>
        <v>36058.107899999995</v>
      </c>
      <c r="T17" s="541">
        <f>'Base%Sem'!DF14</f>
        <v>1.1299999999999999</v>
      </c>
      <c r="U17" s="493"/>
      <c r="V17" s="494">
        <f t="shared" si="4"/>
        <v>0</v>
      </c>
      <c r="W17" s="499">
        <v>42508.04</v>
      </c>
      <c r="X17" s="496">
        <f t="shared" si="162"/>
        <v>48034.085199999994</v>
      </c>
      <c r="Y17" s="541">
        <f>'Base%Sem'!DG14</f>
        <v>1.1299999999999999</v>
      </c>
      <c r="Z17" s="493"/>
      <c r="AA17" s="494">
        <f t="shared" si="6"/>
        <v>0</v>
      </c>
      <c r="AB17" s="542">
        <f t="shared" si="127"/>
        <v>254910.10079999999</v>
      </c>
      <c r="AC17" s="542">
        <f t="shared" si="128"/>
        <v>225584.16</v>
      </c>
      <c r="AD17" s="552">
        <f t="shared" si="129"/>
        <v>0</v>
      </c>
      <c r="AE17" s="500">
        <f t="shared" si="130"/>
        <v>0</v>
      </c>
      <c r="AF17" s="681">
        <v>58196.22</v>
      </c>
      <c r="AG17" s="496">
        <f t="shared" si="7"/>
        <v>62851.917600000008</v>
      </c>
      <c r="AH17" s="541">
        <f>'Base%Sem'!DI14</f>
        <v>1.08</v>
      </c>
      <c r="AI17" s="493"/>
      <c r="AJ17" s="494">
        <f t="shared" si="131"/>
        <v>0</v>
      </c>
      <c r="AK17" s="681">
        <v>73019.899999999994</v>
      </c>
      <c r="AL17" s="496">
        <f t="shared" si="8"/>
        <v>78861.491999999998</v>
      </c>
      <c r="AM17" s="541">
        <f>'Base%Sem'!DJ14</f>
        <v>1.08</v>
      </c>
      <c r="AN17" s="493"/>
      <c r="AO17" s="494">
        <f t="shared" si="9"/>
        <v>0</v>
      </c>
      <c r="AP17" s="681">
        <v>49814.38</v>
      </c>
      <c r="AQ17" s="496">
        <f t="shared" si="10"/>
        <v>53799.530400000003</v>
      </c>
      <c r="AR17" s="541">
        <f>'Base%Sem'!DK14</f>
        <v>1.08</v>
      </c>
      <c r="AS17" s="493"/>
      <c r="AT17" s="494">
        <f t="shared" si="11"/>
        <v>0</v>
      </c>
      <c r="AU17" s="681">
        <v>40808.949999999997</v>
      </c>
      <c r="AV17" s="496">
        <f t="shared" si="12"/>
        <v>44073.665999999997</v>
      </c>
      <c r="AW17" s="541">
        <f>'Base%Sem'!DL14</f>
        <v>1.08</v>
      </c>
      <c r="AX17" s="493"/>
      <c r="AY17" s="494">
        <f t="shared" si="13"/>
        <v>0</v>
      </c>
      <c r="AZ17" s="496">
        <f t="shared" si="14"/>
        <v>239586.606</v>
      </c>
      <c r="BA17" s="550">
        <f t="shared" si="15"/>
        <v>221839.45</v>
      </c>
      <c r="BB17" s="617">
        <f t="shared" si="132"/>
        <v>0</v>
      </c>
      <c r="BC17" s="513">
        <f t="shared" si="133"/>
        <v>0</v>
      </c>
      <c r="BD17" s="681">
        <v>55837.37</v>
      </c>
      <c r="BE17" s="496">
        <f t="shared" si="16"/>
        <v>59466.799050000001</v>
      </c>
      <c r="BF17" s="541">
        <f>'Base%Sem'!DM14</f>
        <v>1.0649999999999999</v>
      </c>
      <c r="BG17" s="493"/>
      <c r="BH17" s="494">
        <f t="shared" si="17"/>
        <v>0</v>
      </c>
      <c r="BI17" s="681">
        <v>47863.68</v>
      </c>
      <c r="BJ17" s="496">
        <f t="shared" si="18"/>
        <v>50974.819199999998</v>
      </c>
      <c r="BK17" s="541">
        <f>'Base%Sem'!DN14</f>
        <v>1.0649999999999999</v>
      </c>
      <c r="BL17" s="493"/>
      <c r="BM17" s="494">
        <f t="shared" si="19"/>
        <v>0</v>
      </c>
      <c r="BN17" s="681">
        <v>50435.54</v>
      </c>
      <c r="BO17" s="496">
        <f t="shared" si="20"/>
        <v>53713.850099999996</v>
      </c>
      <c r="BP17" s="541">
        <f>'Base%Sem'!DO14</f>
        <v>1.0649999999999999</v>
      </c>
      <c r="BQ17" s="493"/>
      <c r="BR17" s="494">
        <f t="shared" si="21"/>
        <v>0</v>
      </c>
      <c r="BS17" s="681">
        <v>44400.160000000003</v>
      </c>
      <c r="BT17" s="496">
        <f t="shared" si="22"/>
        <v>47286.170400000003</v>
      </c>
      <c r="BU17" s="541">
        <f>'Base%Sem'!DP14</f>
        <v>1.0649999999999999</v>
      </c>
      <c r="BV17" s="606"/>
      <c r="BW17" s="494">
        <f t="shared" si="23"/>
        <v>0</v>
      </c>
      <c r="BX17" s="681">
        <v>67761.320000000007</v>
      </c>
      <c r="BY17" s="496">
        <f t="shared" si="24"/>
        <v>72165.805800000002</v>
      </c>
      <c r="BZ17" s="541">
        <f>'Base%Sem'!DQ14</f>
        <v>1.0649999999999999</v>
      </c>
      <c r="CA17" s="493"/>
      <c r="CB17" s="494">
        <f t="shared" si="25"/>
        <v>0</v>
      </c>
      <c r="CC17" s="572">
        <f t="shared" si="134"/>
        <v>283607.44455000001</v>
      </c>
      <c r="CD17" s="538">
        <f t="shared" si="135"/>
        <v>266298.07</v>
      </c>
      <c r="CE17" s="511">
        <f t="shared" si="26"/>
        <v>0</v>
      </c>
      <c r="CF17" s="504">
        <f t="shared" si="136"/>
        <v>0</v>
      </c>
      <c r="CG17" s="681">
        <v>75498.5</v>
      </c>
      <c r="CH17" s="496">
        <f t="shared" si="27"/>
        <v>80405.902499999997</v>
      </c>
      <c r="CI17" s="541">
        <f>'Base%Sem'!DR14</f>
        <v>1.0649999999999999</v>
      </c>
      <c r="CJ17" s="493"/>
      <c r="CK17" s="494">
        <f t="shared" si="28"/>
        <v>0</v>
      </c>
      <c r="CL17" s="681">
        <v>60999.53</v>
      </c>
      <c r="CM17" s="496">
        <f t="shared" si="29"/>
        <v>64964.499449999996</v>
      </c>
      <c r="CN17" s="541">
        <f>'Base%Sem'!DS14</f>
        <v>1.0649999999999999</v>
      </c>
      <c r="CO17" s="493"/>
      <c r="CP17" s="494">
        <f t="shared" si="30"/>
        <v>0</v>
      </c>
      <c r="CQ17" s="681">
        <v>71184.09</v>
      </c>
      <c r="CR17" s="496">
        <f t="shared" si="31"/>
        <v>75811.05584999999</v>
      </c>
      <c r="CS17" s="541">
        <f>'Base%Sem'!DT14</f>
        <v>1.0649999999999999</v>
      </c>
      <c r="CT17" s="493"/>
      <c r="CU17" s="494">
        <f t="shared" si="32"/>
        <v>0</v>
      </c>
      <c r="CV17" s="681">
        <v>83078.33</v>
      </c>
      <c r="CW17" s="496">
        <f t="shared" si="33"/>
        <v>88478.421449999994</v>
      </c>
      <c r="CX17" s="541">
        <f>'Base%Sem'!DU14</f>
        <v>1.0649999999999999</v>
      </c>
      <c r="CY17" s="493"/>
      <c r="CZ17" s="494">
        <f t="shared" si="34"/>
        <v>0</v>
      </c>
      <c r="DA17" s="572">
        <f t="shared" si="35"/>
        <v>290760.44999999995</v>
      </c>
      <c r="DB17" s="572">
        <f t="shared" si="35"/>
        <v>309659.87925</v>
      </c>
      <c r="DC17" s="548">
        <f t="shared" si="137"/>
        <v>290760.45</v>
      </c>
      <c r="DD17" s="547">
        <f t="shared" si="138"/>
        <v>0</v>
      </c>
      <c r="DE17" s="506">
        <f t="shared" si="139"/>
        <v>0</v>
      </c>
      <c r="DF17" s="681">
        <v>91843.38</v>
      </c>
      <c r="DG17" s="496">
        <f t="shared" si="36"/>
        <v>97813.199699999997</v>
      </c>
      <c r="DH17" s="541">
        <f>'Base%Sem'!DV14</f>
        <v>1.0649999999999999</v>
      </c>
      <c r="DI17" s="493"/>
      <c r="DJ17" s="494">
        <f t="shared" si="37"/>
        <v>0</v>
      </c>
      <c r="DK17" s="681">
        <v>59071.88</v>
      </c>
      <c r="DL17" s="496">
        <f t="shared" si="38"/>
        <v>62911.552199999991</v>
      </c>
      <c r="DM17" s="541">
        <f>'Base%Sem'!DW14</f>
        <v>1.0649999999999999</v>
      </c>
      <c r="DN17" s="493"/>
      <c r="DO17" s="494">
        <f t="shared" si="39"/>
        <v>0</v>
      </c>
      <c r="DP17" s="681">
        <v>59617.25</v>
      </c>
      <c r="DQ17" s="496">
        <f t="shared" si="40"/>
        <v>63492.371249999997</v>
      </c>
      <c r="DR17" s="541">
        <f>'Base%Sem'!DX14</f>
        <v>1.0649999999999999</v>
      </c>
      <c r="DS17" s="493"/>
      <c r="DT17" s="494">
        <f t="shared" si="41"/>
        <v>0</v>
      </c>
      <c r="DU17" s="681">
        <v>70890.899999999994</v>
      </c>
      <c r="DV17" s="496">
        <f t="shared" si="42"/>
        <v>75498.808499999985</v>
      </c>
      <c r="DW17" s="541">
        <f>'Base%Sem'!DY14</f>
        <v>1.0649999999999999</v>
      </c>
      <c r="DX17" s="493"/>
      <c r="DY17" s="494">
        <f t="shared" si="43"/>
        <v>0</v>
      </c>
      <c r="DZ17" s="572">
        <f t="shared" si="44"/>
        <v>299715.93164999998</v>
      </c>
      <c r="EA17" s="548">
        <f t="shared" si="45"/>
        <v>281423.41000000003</v>
      </c>
      <c r="EB17" s="547">
        <f t="shared" si="140"/>
        <v>0</v>
      </c>
      <c r="EC17" s="506">
        <f t="shared" si="141"/>
        <v>0</v>
      </c>
      <c r="ED17" s="681">
        <v>59318.89</v>
      </c>
      <c r="EE17" s="496">
        <f t="shared" si="46"/>
        <v>63174.617849999995</v>
      </c>
      <c r="EF17" s="541">
        <f>'Base%Sem'!DZ14</f>
        <v>1.0649999999999999</v>
      </c>
      <c r="EG17" s="540"/>
      <c r="EH17" s="494">
        <f t="shared" si="47"/>
        <v>0</v>
      </c>
      <c r="EI17" s="681">
        <v>75920.36</v>
      </c>
      <c r="EJ17" s="496">
        <f t="shared" si="48"/>
        <v>80855.183399999994</v>
      </c>
      <c r="EK17" s="541">
        <f>'Base%Sem'!EA14</f>
        <v>1.0649999999999999</v>
      </c>
      <c r="EL17" s="493"/>
      <c r="EM17" s="494">
        <f t="shared" si="49"/>
        <v>0</v>
      </c>
      <c r="EN17" s="681">
        <v>68083.33</v>
      </c>
      <c r="EO17" s="496">
        <f t="shared" si="50"/>
        <v>72508.746449999991</v>
      </c>
      <c r="EP17" s="541">
        <f>'Base%Sem'!EB14</f>
        <v>1.0649999999999999</v>
      </c>
      <c r="EQ17" s="493"/>
      <c r="ER17" s="494">
        <f t="shared" si="51"/>
        <v>0</v>
      </c>
      <c r="ES17" s="681">
        <v>61072.23</v>
      </c>
      <c r="ET17" s="496">
        <f t="shared" si="52"/>
        <v>65041.924950000001</v>
      </c>
      <c r="EU17" s="541">
        <f>'Base%Sem'!EC14</f>
        <v>1.0649999999999999</v>
      </c>
      <c r="EV17" s="493"/>
      <c r="EW17" s="494">
        <f t="shared" si="53"/>
        <v>0</v>
      </c>
      <c r="EX17" s="681">
        <v>76108.759999999995</v>
      </c>
      <c r="EY17" s="496">
        <f t="shared" si="54"/>
        <v>81055.829399999988</v>
      </c>
      <c r="EZ17" s="541">
        <f>'Base%Sem'!ED14</f>
        <v>1.0649999999999999</v>
      </c>
      <c r="FA17" s="493"/>
      <c r="FB17" s="494">
        <f t="shared" si="55"/>
        <v>0</v>
      </c>
      <c r="FC17" s="572">
        <f t="shared" si="56"/>
        <v>340503.57</v>
      </c>
      <c r="FD17" s="572">
        <f t="shared" si="56"/>
        <v>362636.30204999994</v>
      </c>
      <c r="FE17" s="538">
        <f t="shared" si="142"/>
        <v>340503.57</v>
      </c>
      <c r="FF17" s="537">
        <f t="shared" si="143"/>
        <v>0</v>
      </c>
      <c r="FG17" s="506">
        <f t="shared" si="144"/>
        <v>0</v>
      </c>
      <c r="FH17" s="681">
        <v>78641.03</v>
      </c>
      <c r="FI17" s="496">
        <f t="shared" si="57"/>
        <v>82573.0815</v>
      </c>
      <c r="FJ17" s="541">
        <f>'Base%Sem'!EE14</f>
        <v>1.05</v>
      </c>
      <c r="FK17" s="493"/>
      <c r="FL17" s="494">
        <f t="shared" si="58"/>
        <v>0</v>
      </c>
      <c r="FM17" s="681">
        <v>66087.42</v>
      </c>
      <c r="FN17" s="496">
        <f t="shared" si="59"/>
        <v>69391.790999999997</v>
      </c>
      <c r="FO17" s="541">
        <f>'Base%Sem'!EF14</f>
        <v>1.05</v>
      </c>
      <c r="FP17" s="493"/>
      <c r="FQ17" s="494">
        <f t="shared" si="60"/>
        <v>0</v>
      </c>
      <c r="FR17" s="681">
        <v>61951.57</v>
      </c>
      <c r="FS17" s="496">
        <f t="shared" si="61"/>
        <v>65049.148500000003</v>
      </c>
      <c r="FT17" s="541">
        <f>'Base%Sem'!EG14</f>
        <v>1.05</v>
      </c>
      <c r="FU17" s="493"/>
      <c r="FV17" s="494">
        <f t="shared" si="62"/>
        <v>0</v>
      </c>
      <c r="FW17" s="681">
        <v>65233.61</v>
      </c>
      <c r="FX17" s="496">
        <f t="shared" si="63"/>
        <v>68495.290500000003</v>
      </c>
      <c r="FY17" s="541">
        <f>'Base%Sem'!EH14</f>
        <v>1.05</v>
      </c>
      <c r="FZ17" s="493"/>
      <c r="GA17" s="494">
        <f t="shared" si="64"/>
        <v>0</v>
      </c>
      <c r="GB17" s="572">
        <f t="shared" si="65"/>
        <v>285509.31150000001</v>
      </c>
      <c r="GC17" s="614">
        <f t="shared" si="66"/>
        <v>271913.63</v>
      </c>
      <c r="GD17" s="544">
        <f t="shared" si="145"/>
        <v>0</v>
      </c>
      <c r="GE17" s="504">
        <f t="shared" si="146"/>
        <v>0</v>
      </c>
      <c r="GF17" s="681">
        <v>60040.22</v>
      </c>
      <c r="GG17" s="496">
        <f t="shared" si="67"/>
        <v>63042.231000000007</v>
      </c>
      <c r="GH17" s="541">
        <f>'Base%Sem'!EI14</f>
        <v>1.05</v>
      </c>
      <c r="GI17" s="493"/>
      <c r="GJ17" s="494">
        <f t="shared" si="68"/>
        <v>0</v>
      </c>
      <c r="GK17" s="681">
        <v>63949.36</v>
      </c>
      <c r="GL17" s="496">
        <f t="shared" si="69"/>
        <v>67146.828000000009</v>
      </c>
      <c r="GM17" s="541">
        <f>'Base%Sem'!EJ14</f>
        <v>1.05</v>
      </c>
      <c r="GN17" s="493"/>
      <c r="GO17" s="494">
        <f t="shared" si="70"/>
        <v>0</v>
      </c>
      <c r="GP17" s="681">
        <v>69237.5</v>
      </c>
      <c r="GQ17" s="496">
        <f t="shared" si="71"/>
        <v>72699.375</v>
      </c>
      <c r="GR17" s="541">
        <f>'Base%Sem'!EK14</f>
        <v>1.05</v>
      </c>
      <c r="GS17" s="493"/>
      <c r="GT17" s="494">
        <f t="shared" si="72"/>
        <v>0</v>
      </c>
      <c r="GU17" s="681">
        <v>56224.75</v>
      </c>
      <c r="GV17" s="496">
        <f t="shared" si="73"/>
        <v>59035.987500000003</v>
      </c>
      <c r="GW17" s="541">
        <f>'Base%Sem'!EL14</f>
        <v>1.05</v>
      </c>
      <c r="GX17" s="493"/>
      <c r="GY17" s="494">
        <f t="shared" si="74"/>
        <v>0</v>
      </c>
      <c r="GZ17" s="572">
        <f t="shared" si="75"/>
        <v>261924.4215</v>
      </c>
      <c r="HA17" s="614">
        <f t="shared" si="76"/>
        <v>249451.83000000002</v>
      </c>
      <c r="HB17" s="537">
        <f t="shared" si="77"/>
        <v>0</v>
      </c>
      <c r="HC17" s="506">
        <f t="shared" si="147"/>
        <v>0</v>
      </c>
      <c r="HD17" s="681">
        <v>56335.65</v>
      </c>
      <c r="HE17" s="496">
        <f t="shared" si="78"/>
        <v>59152.432500000003</v>
      </c>
      <c r="HF17" s="541">
        <f>'Base%Sem'!EM14</f>
        <v>1.05</v>
      </c>
      <c r="HG17" s="493"/>
      <c r="HH17" s="494">
        <f t="shared" si="79"/>
        <v>0</v>
      </c>
      <c r="HI17" s="681">
        <v>57327.96</v>
      </c>
      <c r="HJ17" s="496">
        <f t="shared" si="80"/>
        <v>60194.358</v>
      </c>
      <c r="HK17" s="541">
        <f>'Base%Sem'!EN14</f>
        <v>1.05</v>
      </c>
      <c r="HL17" s="493"/>
      <c r="HM17" s="494">
        <f t="shared" si="81"/>
        <v>0</v>
      </c>
      <c r="HN17" s="681">
        <v>38050.559999999998</v>
      </c>
      <c r="HO17" s="496">
        <f t="shared" si="82"/>
        <v>39953.087999999996</v>
      </c>
      <c r="HP17" s="541">
        <f>'Base%Sem'!EO14</f>
        <v>1.05</v>
      </c>
      <c r="HQ17" s="493"/>
      <c r="HR17" s="494">
        <f t="shared" si="83"/>
        <v>0</v>
      </c>
      <c r="HS17" s="681">
        <v>51137.38</v>
      </c>
      <c r="HT17" s="496">
        <f t="shared" si="84"/>
        <v>53694.248999999996</v>
      </c>
      <c r="HU17" s="541">
        <f>'Base%Sem'!EP14</f>
        <v>1.05</v>
      </c>
      <c r="HV17" s="493"/>
      <c r="HW17" s="494">
        <f t="shared" si="85"/>
        <v>0</v>
      </c>
      <c r="HX17" s="681">
        <v>46435.77</v>
      </c>
      <c r="HY17" s="496">
        <f t="shared" si="86"/>
        <v>48757.558499999999</v>
      </c>
      <c r="HZ17" s="541">
        <f>'Base%Sem'!EQ14</f>
        <v>1.05</v>
      </c>
      <c r="IA17" s="493"/>
      <c r="IB17" s="494">
        <f t="shared" si="87"/>
        <v>0</v>
      </c>
      <c r="IC17" s="572">
        <f t="shared" si="88"/>
        <v>261751.68599999999</v>
      </c>
      <c r="ID17" s="538">
        <f t="shared" si="148"/>
        <v>249287.31999999998</v>
      </c>
      <c r="IE17" s="511">
        <f t="shared" si="89"/>
        <v>0</v>
      </c>
      <c r="IF17" s="504">
        <f t="shared" si="149"/>
        <v>0</v>
      </c>
      <c r="IG17" s="681">
        <v>62296.08</v>
      </c>
      <c r="IH17" s="496">
        <f t="shared" si="90"/>
        <v>65410.884000000005</v>
      </c>
      <c r="II17" s="541">
        <f>'Base%Sem'!ER14</f>
        <v>1.05</v>
      </c>
      <c r="IJ17" s="493"/>
      <c r="IK17" s="494">
        <f t="shared" si="91"/>
        <v>0</v>
      </c>
      <c r="IL17" s="681">
        <v>71343.62</v>
      </c>
      <c r="IM17" s="496">
        <f t="shared" si="92"/>
        <v>74910.800999999992</v>
      </c>
      <c r="IN17" s="541">
        <f>'Base%Sem'!ES14</f>
        <v>1.05</v>
      </c>
      <c r="IO17" s="493"/>
      <c r="IP17" s="494">
        <f t="shared" si="93"/>
        <v>0</v>
      </c>
      <c r="IQ17" s="681">
        <v>120103.43</v>
      </c>
      <c r="IR17" s="496">
        <f t="shared" si="94"/>
        <v>126108.6015</v>
      </c>
      <c r="IS17" s="541">
        <f>'Base%Sem'!ET14</f>
        <v>1.05</v>
      </c>
      <c r="IT17" s="493"/>
      <c r="IU17" s="494">
        <f t="shared" si="95"/>
        <v>0</v>
      </c>
      <c r="IV17" s="681">
        <v>91939.89</v>
      </c>
      <c r="IW17" s="496">
        <f t="shared" si="96"/>
        <v>96536.8845</v>
      </c>
      <c r="IX17" s="541">
        <f>'Base%Sem'!EU14</f>
        <v>1.05</v>
      </c>
      <c r="IY17" s="493"/>
      <c r="IZ17" s="494">
        <f t="shared" si="97"/>
        <v>0</v>
      </c>
      <c r="JA17" s="572">
        <f t="shared" si="98"/>
        <v>362967.17100000003</v>
      </c>
      <c r="JB17" s="538">
        <f t="shared" si="150"/>
        <v>345683.02</v>
      </c>
      <c r="JC17" s="510">
        <f t="shared" si="99"/>
        <v>0</v>
      </c>
      <c r="JD17" s="506">
        <f t="shared" si="151"/>
        <v>0</v>
      </c>
      <c r="JE17" s="681">
        <v>59651.11</v>
      </c>
      <c r="JF17" s="496">
        <f t="shared" si="100"/>
        <v>62633.665500000003</v>
      </c>
      <c r="JG17" s="541">
        <f>'Base%Sem'!EV14</f>
        <v>1.05</v>
      </c>
      <c r="JH17" s="493"/>
      <c r="JI17" s="494">
        <f t="shared" si="101"/>
        <v>0</v>
      </c>
      <c r="JJ17" s="681">
        <v>97766.36</v>
      </c>
      <c r="JK17" s="496">
        <f t="shared" si="102"/>
        <v>102654.678</v>
      </c>
      <c r="JL17" s="541">
        <f>'Base%Sem'!EW14</f>
        <v>1.05</v>
      </c>
      <c r="JM17" s="493"/>
      <c r="JN17" s="494">
        <f t="shared" si="103"/>
        <v>0</v>
      </c>
      <c r="JO17" s="681">
        <v>98995.93</v>
      </c>
      <c r="JP17" s="496">
        <f t="shared" si="104"/>
        <v>103945.7265</v>
      </c>
      <c r="JQ17" s="541">
        <f>'Base%Sem'!EX14</f>
        <v>1.05</v>
      </c>
      <c r="JR17" s="493"/>
      <c r="JS17" s="494">
        <f t="shared" si="105"/>
        <v>0</v>
      </c>
      <c r="JT17" s="496">
        <v>127100.9688</v>
      </c>
      <c r="JU17" s="496">
        <f t="shared" si="160"/>
        <v>133456.01724000002</v>
      </c>
      <c r="JV17" s="541">
        <f>'Base%Sem'!EY14</f>
        <v>1.05</v>
      </c>
      <c r="JW17" s="493"/>
      <c r="JX17" s="494">
        <f t="shared" si="106"/>
        <v>0</v>
      </c>
      <c r="JY17" s="572">
        <f t="shared" si="107"/>
        <v>402690.08724000002</v>
      </c>
      <c r="JZ17" s="538">
        <f t="shared" si="152"/>
        <v>383514.3688</v>
      </c>
      <c r="KA17" s="511">
        <f t="shared" si="108"/>
        <v>0</v>
      </c>
      <c r="KB17" s="504">
        <f t="shared" si="153"/>
        <v>0</v>
      </c>
      <c r="KC17" s="499">
        <v>214601.5</v>
      </c>
      <c r="KD17" s="496">
        <f t="shared" si="109"/>
        <v>225331.57500000001</v>
      </c>
      <c r="KE17" s="541">
        <f>'Base%Sem'!EZ14</f>
        <v>1.05</v>
      </c>
      <c r="KF17" s="493"/>
      <c r="KG17" s="494">
        <f t="shared" si="110"/>
        <v>0</v>
      </c>
      <c r="KH17" s="496">
        <v>232791.44</v>
      </c>
      <c r="KI17" s="496">
        <f t="shared" si="111"/>
        <v>244431.01200000002</v>
      </c>
      <c r="KJ17" s="541">
        <f>'Base%Sem'!FA14</f>
        <v>1.05</v>
      </c>
      <c r="KK17" s="493"/>
      <c r="KL17" s="494">
        <f t="shared" si="112"/>
        <v>0</v>
      </c>
      <c r="KM17" s="496">
        <v>480393.55</v>
      </c>
      <c r="KN17" s="496">
        <f t="shared" si="113"/>
        <v>504413.22750000004</v>
      </c>
      <c r="KO17" s="541">
        <f>'Base%Sem'!FB14</f>
        <v>1.05</v>
      </c>
      <c r="KP17" s="493"/>
      <c r="KQ17" s="494">
        <f t="shared" si="114"/>
        <v>0</v>
      </c>
      <c r="KR17" s="496">
        <v>119039.43</v>
      </c>
      <c r="KS17" s="496">
        <f t="shared" si="115"/>
        <v>124991.40149999999</v>
      </c>
      <c r="KT17" s="541">
        <f>'Base%Sem'!FC14</f>
        <v>1.05</v>
      </c>
      <c r="KU17" s="493"/>
      <c r="KV17" s="494">
        <f t="shared" si="116"/>
        <v>0</v>
      </c>
      <c r="KW17" s="496">
        <v>61454.48</v>
      </c>
      <c r="KX17" s="496">
        <f t="shared" si="117"/>
        <v>64527.204000000005</v>
      </c>
      <c r="KY17" s="541">
        <f>'Base%Sem'!FD14</f>
        <v>1.05</v>
      </c>
      <c r="KZ17" s="493"/>
      <c r="LA17" s="494">
        <f t="shared" si="118"/>
        <v>0</v>
      </c>
      <c r="LB17" s="572">
        <f t="shared" si="119"/>
        <v>1163694.4200000002</v>
      </c>
      <c r="LC17" s="538">
        <f t="shared" si="154"/>
        <v>1108280.3999999999</v>
      </c>
      <c r="LD17" s="510">
        <f t="shared" si="120"/>
        <v>0</v>
      </c>
      <c r="LE17" s="560">
        <f t="shared" si="155"/>
        <v>0</v>
      </c>
      <c r="LF17" s="588">
        <f t="shared" si="161"/>
        <v>4234539.6787999999</v>
      </c>
      <c r="LG17" s="588">
        <f t="shared" si="156"/>
        <v>4488653.36154</v>
      </c>
      <c r="LH17" s="588">
        <f t="shared" si="157"/>
        <v>4488653.36154</v>
      </c>
      <c r="LI17" s="586">
        <f t="shared" si="158"/>
        <v>1.0600097536013671</v>
      </c>
      <c r="LJ17" s="584">
        <f t="shared" si="122"/>
        <v>4234539.6787999999</v>
      </c>
      <c r="LK17" s="584">
        <f t="shared" si="122"/>
        <v>0</v>
      </c>
      <c r="LL17" s="585">
        <f t="shared" si="123"/>
        <v>-4234539.6787999999</v>
      </c>
      <c r="LM17" s="615">
        <f t="shared" si="159"/>
        <v>0</v>
      </c>
      <c r="LO17" s="385">
        <v>4488653.36154</v>
      </c>
    </row>
    <row r="18" spans="1:328" outlineLevel="1">
      <c r="A18" s="571"/>
      <c r="B18" s="535" t="s">
        <v>21</v>
      </c>
      <c r="C18" s="681">
        <v>79712.97</v>
      </c>
      <c r="D18" s="542">
        <f t="shared" si="124"/>
        <v>90075.656099999993</v>
      </c>
      <c r="E18" s="541">
        <f>'Base%Sem'!DC15</f>
        <v>1.1299999999999999</v>
      </c>
      <c r="F18" s="493"/>
      <c r="G18" s="494">
        <f t="shared" si="125"/>
        <v>0</v>
      </c>
      <c r="H18" s="681">
        <v>62703.14</v>
      </c>
      <c r="I18" s="496">
        <f t="shared" si="0"/>
        <v>70854.54819999999</v>
      </c>
      <c r="J18" s="541">
        <f>'Base%Sem'!DD15</f>
        <v>1.1299999999999999</v>
      </c>
      <c r="K18" s="493"/>
      <c r="L18" s="494">
        <f t="shared" si="1"/>
        <v>0</v>
      </c>
      <c r="M18" s="594">
        <v>54786.86</v>
      </c>
      <c r="N18" s="496">
        <f t="shared" si="2"/>
        <v>61909.151799999992</v>
      </c>
      <c r="O18" s="541">
        <f>'Base%Sem'!DE15</f>
        <v>1.1299999999999999</v>
      </c>
      <c r="P18" s="493"/>
      <c r="Q18" s="494">
        <f t="shared" si="3"/>
        <v>0</v>
      </c>
      <c r="R18" s="594">
        <v>48489.57</v>
      </c>
      <c r="S18" s="496">
        <f t="shared" si="126"/>
        <v>54793.214099999997</v>
      </c>
      <c r="T18" s="541">
        <f>'Base%Sem'!DF15</f>
        <v>1.1299999999999999</v>
      </c>
      <c r="U18" s="493"/>
      <c r="V18" s="494">
        <f t="shared" si="4"/>
        <v>0</v>
      </c>
      <c r="W18" s="499">
        <v>44432.62</v>
      </c>
      <c r="X18" s="496">
        <f t="shared" si="162"/>
        <v>50208.8606</v>
      </c>
      <c r="Y18" s="541">
        <f>'Base%Sem'!DG15</f>
        <v>1.1299999999999999</v>
      </c>
      <c r="Z18" s="493"/>
      <c r="AA18" s="494">
        <f t="shared" si="6"/>
        <v>0</v>
      </c>
      <c r="AB18" s="542">
        <f t="shared" si="127"/>
        <v>327841.43079999997</v>
      </c>
      <c r="AC18" s="542">
        <f t="shared" si="128"/>
        <v>290125.15999999997</v>
      </c>
      <c r="AD18" s="552">
        <f t="shared" si="129"/>
        <v>0</v>
      </c>
      <c r="AE18" s="500">
        <f t="shared" si="130"/>
        <v>0</v>
      </c>
      <c r="AF18" s="681">
        <v>63357.24</v>
      </c>
      <c r="AG18" s="496">
        <f t="shared" si="7"/>
        <v>68425.819199999998</v>
      </c>
      <c r="AH18" s="541">
        <f>'Base%Sem'!DI15</f>
        <v>1.08</v>
      </c>
      <c r="AI18" s="493"/>
      <c r="AJ18" s="494">
        <f t="shared" si="131"/>
        <v>0</v>
      </c>
      <c r="AK18" s="681">
        <v>63400.800000000003</v>
      </c>
      <c r="AL18" s="496">
        <f t="shared" si="8"/>
        <v>68472.864000000001</v>
      </c>
      <c r="AM18" s="541">
        <f>'Base%Sem'!DJ15</f>
        <v>1.08</v>
      </c>
      <c r="AN18" s="493"/>
      <c r="AO18" s="494">
        <f t="shared" si="9"/>
        <v>0</v>
      </c>
      <c r="AP18" s="681">
        <v>64357.49</v>
      </c>
      <c r="AQ18" s="496">
        <f t="shared" si="10"/>
        <v>69506.089200000002</v>
      </c>
      <c r="AR18" s="541">
        <f>'Base%Sem'!DK15</f>
        <v>1.08</v>
      </c>
      <c r="AS18" s="493"/>
      <c r="AT18" s="494">
        <f t="shared" si="11"/>
        <v>0</v>
      </c>
      <c r="AU18" s="681">
        <v>55875.02</v>
      </c>
      <c r="AV18" s="496">
        <f t="shared" si="12"/>
        <v>60345.0216</v>
      </c>
      <c r="AW18" s="541">
        <f>'Base%Sem'!DL15</f>
        <v>1.08</v>
      </c>
      <c r="AX18" s="493"/>
      <c r="AY18" s="494">
        <f t="shared" si="13"/>
        <v>0</v>
      </c>
      <c r="AZ18" s="496">
        <f t="shared" si="14"/>
        <v>266749.79399999999</v>
      </c>
      <c r="BA18" s="550">
        <f t="shared" si="15"/>
        <v>246990.55</v>
      </c>
      <c r="BB18" s="617">
        <f t="shared" si="132"/>
        <v>0</v>
      </c>
      <c r="BC18" s="513">
        <f t="shared" si="133"/>
        <v>0</v>
      </c>
      <c r="BD18" s="681">
        <v>57211.64</v>
      </c>
      <c r="BE18" s="496">
        <f t="shared" si="16"/>
        <v>60930.396599999993</v>
      </c>
      <c r="BF18" s="541">
        <f>'Base%Sem'!DM15</f>
        <v>1.0649999999999999</v>
      </c>
      <c r="BG18" s="493"/>
      <c r="BH18" s="494">
        <f t="shared" si="17"/>
        <v>0</v>
      </c>
      <c r="BI18" s="681">
        <v>57180.28</v>
      </c>
      <c r="BJ18" s="496">
        <f t="shared" si="18"/>
        <v>60896.998199999995</v>
      </c>
      <c r="BK18" s="541">
        <f>'Base%Sem'!DN15</f>
        <v>1.0649999999999999</v>
      </c>
      <c r="BL18" s="493"/>
      <c r="BM18" s="494">
        <f t="shared" si="19"/>
        <v>0</v>
      </c>
      <c r="BN18" s="681">
        <v>56539.4</v>
      </c>
      <c r="BO18" s="496">
        <f t="shared" si="20"/>
        <v>60214.460999999996</v>
      </c>
      <c r="BP18" s="541">
        <f>'Base%Sem'!DO15</f>
        <v>1.0649999999999999</v>
      </c>
      <c r="BQ18" s="493"/>
      <c r="BR18" s="494">
        <f t="shared" si="21"/>
        <v>0</v>
      </c>
      <c r="BS18" s="681">
        <v>59895.3</v>
      </c>
      <c r="BT18" s="496">
        <f t="shared" si="22"/>
        <v>63788.494500000001</v>
      </c>
      <c r="BU18" s="541">
        <f>'Base%Sem'!DP15</f>
        <v>1.0649999999999999</v>
      </c>
      <c r="BV18" s="606"/>
      <c r="BW18" s="494">
        <f t="shared" si="23"/>
        <v>0</v>
      </c>
      <c r="BX18" s="681">
        <v>75644.55</v>
      </c>
      <c r="BY18" s="496">
        <f t="shared" si="24"/>
        <v>80561.445749999999</v>
      </c>
      <c r="BZ18" s="541">
        <f>'Base%Sem'!DQ15</f>
        <v>1.0649999999999999</v>
      </c>
      <c r="CA18" s="493"/>
      <c r="CB18" s="494">
        <f t="shared" si="25"/>
        <v>0</v>
      </c>
      <c r="CC18" s="572">
        <f t="shared" si="134"/>
        <v>326391.79604999995</v>
      </c>
      <c r="CD18" s="538">
        <f t="shared" si="135"/>
        <v>306471.17</v>
      </c>
      <c r="CE18" s="511">
        <f t="shared" si="26"/>
        <v>0</v>
      </c>
      <c r="CF18" s="504">
        <f t="shared" si="136"/>
        <v>0</v>
      </c>
      <c r="CG18" s="681">
        <v>66738.210000000006</v>
      </c>
      <c r="CH18" s="496">
        <f t="shared" si="27"/>
        <v>71076.193650000001</v>
      </c>
      <c r="CI18" s="541">
        <f>'Base%Sem'!DR15</f>
        <v>1.0649999999999999</v>
      </c>
      <c r="CJ18" s="493"/>
      <c r="CK18" s="494">
        <f t="shared" si="28"/>
        <v>0</v>
      </c>
      <c r="CL18" s="681">
        <v>66932.87</v>
      </c>
      <c r="CM18" s="496">
        <f t="shared" si="29"/>
        <v>71283.506549999991</v>
      </c>
      <c r="CN18" s="541">
        <f>'Base%Sem'!DS15</f>
        <v>1.0649999999999999</v>
      </c>
      <c r="CO18" s="493"/>
      <c r="CP18" s="494">
        <f t="shared" si="30"/>
        <v>0</v>
      </c>
      <c r="CQ18" s="681">
        <v>80134.509999999995</v>
      </c>
      <c r="CR18" s="496">
        <f t="shared" si="31"/>
        <v>85343.25314999999</v>
      </c>
      <c r="CS18" s="541">
        <f>'Base%Sem'!DT15</f>
        <v>1.0649999999999999</v>
      </c>
      <c r="CT18" s="493"/>
      <c r="CU18" s="494">
        <f t="shared" si="32"/>
        <v>0</v>
      </c>
      <c r="CV18" s="681">
        <v>78389.31</v>
      </c>
      <c r="CW18" s="496">
        <f t="shared" si="33"/>
        <v>83484.615149999998</v>
      </c>
      <c r="CX18" s="541">
        <f>'Base%Sem'!DU15</f>
        <v>1.0649999999999999</v>
      </c>
      <c r="CY18" s="493"/>
      <c r="CZ18" s="494">
        <f t="shared" si="34"/>
        <v>0</v>
      </c>
      <c r="DA18" s="572">
        <f t="shared" si="35"/>
        <v>292194.90000000002</v>
      </c>
      <c r="DB18" s="572">
        <f t="shared" si="35"/>
        <v>311187.56849999994</v>
      </c>
      <c r="DC18" s="548">
        <f t="shared" si="137"/>
        <v>292194.90000000002</v>
      </c>
      <c r="DD18" s="547">
        <f t="shared" si="138"/>
        <v>0</v>
      </c>
      <c r="DE18" s="506">
        <f t="shared" si="139"/>
        <v>0</v>
      </c>
      <c r="DF18" s="681">
        <v>99883.86</v>
      </c>
      <c r="DG18" s="496">
        <f t="shared" si="36"/>
        <v>106376.3109</v>
      </c>
      <c r="DH18" s="541">
        <f>'Base%Sem'!DV15</f>
        <v>1.0649999999999999</v>
      </c>
      <c r="DI18" s="493"/>
      <c r="DJ18" s="494">
        <f t="shared" si="37"/>
        <v>0</v>
      </c>
      <c r="DK18" s="681">
        <v>76854.5</v>
      </c>
      <c r="DL18" s="496">
        <f t="shared" si="38"/>
        <v>81850.042499999996</v>
      </c>
      <c r="DM18" s="541">
        <f>'Base%Sem'!DW15</f>
        <v>1.0649999999999999</v>
      </c>
      <c r="DN18" s="493"/>
      <c r="DO18" s="494">
        <f t="shared" si="39"/>
        <v>0</v>
      </c>
      <c r="DP18" s="681">
        <v>77796.05</v>
      </c>
      <c r="DQ18" s="496">
        <f t="shared" si="40"/>
        <v>82852.793250000002</v>
      </c>
      <c r="DR18" s="541">
        <f>'Base%Sem'!DX15</f>
        <v>1.0649999999999999</v>
      </c>
      <c r="DS18" s="493"/>
      <c r="DT18" s="494">
        <f t="shared" si="41"/>
        <v>0</v>
      </c>
      <c r="DU18" s="681">
        <v>81107.360000000001</v>
      </c>
      <c r="DV18" s="496">
        <f t="shared" si="42"/>
        <v>86379.338399999993</v>
      </c>
      <c r="DW18" s="541">
        <f>'Base%Sem'!DY15</f>
        <v>1.0649999999999999</v>
      </c>
      <c r="DX18" s="493"/>
      <c r="DY18" s="494">
        <f t="shared" si="43"/>
        <v>0</v>
      </c>
      <c r="DZ18" s="572">
        <f t="shared" si="44"/>
        <v>357458.48504999996</v>
      </c>
      <c r="EA18" s="548">
        <f t="shared" si="45"/>
        <v>335641.76999999996</v>
      </c>
      <c r="EB18" s="547">
        <f t="shared" si="140"/>
        <v>0</v>
      </c>
      <c r="EC18" s="506">
        <f t="shared" si="141"/>
        <v>0</v>
      </c>
      <c r="ED18" s="681">
        <v>83247.87</v>
      </c>
      <c r="EE18" s="496">
        <f t="shared" si="46"/>
        <v>88658.981549999997</v>
      </c>
      <c r="EF18" s="541">
        <f>'Base%Sem'!DZ15</f>
        <v>1.0649999999999999</v>
      </c>
      <c r="EG18" s="540"/>
      <c r="EH18" s="494">
        <f t="shared" si="47"/>
        <v>0</v>
      </c>
      <c r="EI18" s="681">
        <v>79885.149999999994</v>
      </c>
      <c r="EJ18" s="496">
        <f t="shared" si="48"/>
        <v>85077.684749999986</v>
      </c>
      <c r="EK18" s="541">
        <f>'Base%Sem'!EA15</f>
        <v>1.0649999999999999</v>
      </c>
      <c r="EL18" s="493"/>
      <c r="EM18" s="494">
        <f t="shared" si="49"/>
        <v>0</v>
      </c>
      <c r="EN18" s="681">
        <v>101764.84</v>
      </c>
      <c r="EO18" s="496">
        <f t="shared" si="50"/>
        <v>108379.55459999999</v>
      </c>
      <c r="EP18" s="541">
        <f>'Base%Sem'!EB15</f>
        <v>1.0649999999999999</v>
      </c>
      <c r="EQ18" s="493"/>
      <c r="ER18" s="494">
        <f t="shared" si="51"/>
        <v>0</v>
      </c>
      <c r="ES18" s="681">
        <v>82191.710000000006</v>
      </c>
      <c r="ET18" s="496">
        <f t="shared" si="52"/>
        <v>87534.171150000009</v>
      </c>
      <c r="EU18" s="541">
        <f>'Base%Sem'!EC15</f>
        <v>1.0649999999999999</v>
      </c>
      <c r="EV18" s="493"/>
      <c r="EW18" s="494">
        <f t="shared" si="53"/>
        <v>0</v>
      </c>
      <c r="EX18" s="681">
        <v>92012.52</v>
      </c>
      <c r="EY18" s="496">
        <f t="shared" si="54"/>
        <v>97993.333799999993</v>
      </c>
      <c r="EZ18" s="541">
        <f>'Base%Sem'!ED15</f>
        <v>1.0649999999999999</v>
      </c>
      <c r="FA18" s="493"/>
      <c r="FB18" s="494">
        <f t="shared" si="55"/>
        <v>0</v>
      </c>
      <c r="FC18" s="572">
        <f t="shared" si="56"/>
        <v>439102.08999999997</v>
      </c>
      <c r="FD18" s="572">
        <f t="shared" si="56"/>
        <v>467643.72585000005</v>
      </c>
      <c r="FE18" s="538">
        <f t="shared" si="142"/>
        <v>439102.09</v>
      </c>
      <c r="FF18" s="537">
        <f t="shared" si="143"/>
        <v>0</v>
      </c>
      <c r="FG18" s="506">
        <f t="shared" si="144"/>
        <v>0</v>
      </c>
      <c r="FH18" s="681">
        <v>93383.2</v>
      </c>
      <c r="FI18" s="496">
        <f t="shared" si="57"/>
        <v>98052.36</v>
      </c>
      <c r="FJ18" s="541">
        <f>'Base%Sem'!EE15</f>
        <v>1.05</v>
      </c>
      <c r="FK18" s="493"/>
      <c r="FL18" s="494">
        <f t="shared" si="58"/>
        <v>0</v>
      </c>
      <c r="FM18" s="681">
        <v>76425.83</v>
      </c>
      <c r="FN18" s="496">
        <f t="shared" si="59"/>
        <v>80247.121500000008</v>
      </c>
      <c r="FO18" s="541">
        <f>'Base%Sem'!EF15</f>
        <v>1.05</v>
      </c>
      <c r="FP18" s="493"/>
      <c r="FQ18" s="494">
        <f t="shared" si="60"/>
        <v>0</v>
      </c>
      <c r="FR18" s="681">
        <v>56738.01</v>
      </c>
      <c r="FS18" s="496">
        <f t="shared" si="61"/>
        <v>59574.910500000005</v>
      </c>
      <c r="FT18" s="541">
        <f>'Base%Sem'!EG15</f>
        <v>1.05</v>
      </c>
      <c r="FU18" s="493"/>
      <c r="FV18" s="494">
        <f t="shared" si="62"/>
        <v>0</v>
      </c>
      <c r="FW18" s="681">
        <v>68851.92</v>
      </c>
      <c r="FX18" s="496">
        <f t="shared" si="63"/>
        <v>72294.516000000003</v>
      </c>
      <c r="FY18" s="541">
        <f>'Base%Sem'!EH15</f>
        <v>1.05</v>
      </c>
      <c r="FZ18" s="493"/>
      <c r="GA18" s="494">
        <f t="shared" si="64"/>
        <v>0</v>
      </c>
      <c r="GB18" s="572">
        <f t="shared" si="65"/>
        <v>310168.908</v>
      </c>
      <c r="GC18" s="614">
        <f t="shared" si="66"/>
        <v>295398.96000000002</v>
      </c>
      <c r="GD18" s="544">
        <f t="shared" si="145"/>
        <v>0</v>
      </c>
      <c r="GE18" s="504">
        <f t="shared" si="146"/>
        <v>0</v>
      </c>
      <c r="GF18" s="681">
        <v>55448.01</v>
      </c>
      <c r="GG18" s="496">
        <f t="shared" si="67"/>
        <v>58220.410500000005</v>
      </c>
      <c r="GH18" s="541">
        <f>'Base%Sem'!EI15</f>
        <v>1.05</v>
      </c>
      <c r="GI18" s="493"/>
      <c r="GJ18" s="494">
        <f t="shared" si="68"/>
        <v>0</v>
      </c>
      <c r="GK18" s="681">
        <v>60727.05</v>
      </c>
      <c r="GL18" s="496">
        <f t="shared" si="69"/>
        <v>63763.402500000004</v>
      </c>
      <c r="GM18" s="541">
        <f>'Base%Sem'!EJ15</f>
        <v>1.05</v>
      </c>
      <c r="GN18" s="493"/>
      <c r="GO18" s="494">
        <f t="shared" si="70"/>
        <v>0</v>
      </c>
      <c r="GP18" s="681">
        <v>56480.09</v>
      </c>
      <c r="GQ18" s="496">
        <f t="shared" si="71"/>
        <v>59304.094499999999</v>
      </c>
      <c r="GR18" s="541">
        <f>'Base%Sem'!EK15</f>
        <v>1.05</v>
      </c>
      <c r="GS18" s="493"/>
      <c r="GT18" s="494">
        <f t="shared" si="72"/>
        <v>0</v>
      </c>
      <c r="GU18" s="681">
        <v>58981.62</v>
      </c>
      <c r="GV18" s="496">
        <f t="shared" si="73"/>
        <v>61930.701000000008</v>
      </c>
      <c r="GW18" s="541">
        <f>'Base%Sem'!EL15</f>
        <v>1.05</v>
      </c>
      <c r="GX18" s="493"/>
      <c r="GY18" s="494">
        <f t="shared" si="74"/>
        <v>0</v>
      </c>
      <c r="GZ18" s="572">
        <f t="shared" si="75"/>
        <v>243218.6085</v>
      </c>
      <c r="HA18" s="614">
        <f t="shared" si="76"/>
        <v>231636.77</v>
      </c>
      <c r="HB18" s="537">
        <f t="shared" si="77"/>
        <v>0</v>
      </c>
      <c r="HC18" s="506">
        <f t="shared" si="147"/>
        <v>0</v>
      </c>
      <c r="HD18" s="681">
        <v>60956.89</v>
      </c>
      <c r="HE18" s="496">
        <f t="shared" si="78"/>
        <v>64004.734499999999</v>
      </c>
      <c r="HF18" s="541">
        <f>'Base%Sem'!EM15</f>
        <v>1.05</v>
      </c>
      <c r="HG18" s="493"/>
      <c r="HH18" s="494">
        <f t="shared" si="79"/>
        <v>0</v>
      </c>
      <c r="HI18" s="681">
        <v>66605.8</v>
      </c>
      <c r="HJ18" s="496">
        <f t="shared" si="80"/>
        <v>69936.090000000011</v>
      </c>
      <c r="HK18" s="541">
        <f>'Base%Sem'!EN15</f>
        <v>1.05</v>
      </c>
      <c r="HL18" s="493"/>
      <c r="HM18" s="494">
        <f t="shared" si="81"/>
        <v>0</v>
      </c>
      <c r="HN18" s="681">
        <v>58207.82</v>
      </c>
      <c r="HO18" s="496">
        <f t="shared" si="82"/>
        <v>61118.211000000003</v>
      </c>
      <c r="HP18" s="541">
        <f>'Base%Sem'!EO15</f>
        <v>1.05</v>
      </c>
      <c r="HQ18" s="493"/>
      <c r="HR18" s="494">
        <f t="shared" si="83"/>
        <v>0</v>
      </c>
      <c r="HS18" s="681">
        <v>62451.15</v>
      </c>
      <c r="HT18" s="496">
        <f t="shared" si="84"/>
        <v>65573.707500000004</v>
      </c>
      <c r="HU18" s="541">
        <f>'Base%Sem'!EP15</f>
        <v>1.05</v>
      </c>
      <c r="HV18" s="493"/>
      <c r="HW18" s="494">
        <f t="shared" si="85"/>
        <v>0</v>
      </c>
      <c r="HX18" s="681">
        <v>63927.66</v>
      </c>
      <c r="HY18" s="496">
        <f t="shared" si="86"/>
        <v>67124.043000000005</v>
      </c>
      <c r="HZ18" s="541">
        <f>'Base%Sem'!EQ15</f>
        <v>1.05</v>
      </c>
      <c r="IA18" s="493"/>
      <c r="IB18" s="494">
        <f t="shared" si="87"/>
        <v>0</v>
      </c>
      <c r="IC18" s="572">
        <f t="shared" si="88"/>
        <v>327756.78600000008</v>
      </c>
      <c r="ID18" s="538">
        <f t="shared" si="148"/>
        <v>312149.32</v>
      </c>
      <c r="IE18" s="511">
        <f t="shared" si="89"/>
        <v>0</v>
      </c>
      <c r="IF18" s="504">
        <f t="shared" si="149"/>
        <v>0</v>
      </c>
      <c r="IG18" s="681">
        <v>69732.570000000007</v>
      </c>
      <c r="IH18" s="496">
        <f t="shared" si="90"/>
        <v>73219.198500000013</v>
      </c>
      <c r="II18" s="541">
        <f>'Base%Sem'!ER15</f>
        <v>1.05</v>
      </c>
      <c r="IJ18" s="493"/>
      <c r="IK18" s="494">
        <f t="shared" si="91"/>
        <v>0</v>
      </c>
      <c r="IL18" s="681">
        <v>88151.89</v>
      </c>
      <c r="IM18" s="496">
        <f t="shared" si="92"/>
        <v>92559.484500000006</v>
      </c>
      <c r="IN18" s="541">
        <f>'Base%Sem'!ES15</f>
        <v>1.05</v>
      </c>
      <c r="IO18" s="493"/>
      <c r="IP18" s="494">
        <f t="shared" si="93"/>
        <v>0</v>
      </c>
      <c r="IQ18" s="681">
        <v>100808.94</v>
      </c>
      <c r="IR18" s="496">
        <f t="shared" si="94"/>
        <v>105849.387</v>
      </c>
      <c r="IS18" s="541">
        <f>'Base%Sem'!ET15</f>
        <v>1.05</v>
      </c>
      <c r="IT18" s="493"/>
      <c r="IU18" s="494">
        <f t="shared" si="95"/>
        <v>0</v>
      </c>
      <c r="IV18" s="681">
        <v>88494.35</v>
      </c>
      <c r="IW18" s="496">
        <f t="shared" si="96"/>
        <v>92919.067500000005</v>
      </c>
      <c r="IX18" s="541">
        <f>'Base%Sem'!EU15</f>
        <v>1.05</v>
      </c>
      <c r="IY18" s="493"/>
      <c r="IZ18" s="494">
        <f t="shared" si="97"/>
        <v>0</v>
      </c>
      <c r="JA18" s="572">
        <f t="shared" si="98"/>
        <v>364547.13750000001</v>
      </c>
      <c r="JB18" s="538">
        <f t="shared" si="150"/>
        <v>347187.75</v>
      </c>
      <c r="JC18" s="510">
        <f t="shared" si="99"/>
        <v>0</v>
      </c>
      <c r="JD18" s="506">
        <f t="shared" si="151"/>
        <v>0</v>
      </c>
      <c r="JE18" s="681">
        <v>78084.210000000006</v>
      </c>
      <c r="JF18" s="496">
        <f t="shared" si="100"/>
        <v>81988.420500000007</v>
      </c>
      <c r="JG18" s="541">
        <f>'Base%Sem'!EV15</f>
        <v>1.05</v>
      </c>
      <c r="JH18" s="493"/>
      <c r="JI18" s="494">
        <f t="shared" si="101"/>
        <v>0</v>
      </c>
      <c r="JJ18" s="681">
        <v>92617.37</v>
      </c>
      <c r="JK18" s="496">
        <f t="shared" si="102"/>
        <v>97248.238499999992</v>
      </c>
      <c r="JL18" s="541">
        <f>'Base%Sem'!EW15</f>
        <v>1.05</v>
      </c>
      <c r="JM18" s="493"/>
      <c r="JN18" s="494">
        <f t="shared" si="103"/>
        <v>0</v>
      </c>
      <c r="JO18" s="681">
        <v>113344.77</v>
      </c>
      <c r="JP18" s="496">
        <f t="shared" si="104"/>
        <v>119012.00850000001</v>
      </c>
      <c r="JQ18" s="541">
        <f>'Base%Sem'!EX15</f>
        <v>1.05</v>
      </c>
      <c r="JR18" s="493"/>
      <c r="JS18" s="494">
        <f t="shared" si="105"/>
        <v>0</v>
      </c>
      <c r="JT18" s="496">
        <v>117205.6808</v>
      </c>
      <c r="JU18" s="496">
        <f t="shared" si="160"/>
        <v>123065.96484</v>
      </c>
      <c r="JV18" s="541">
        <f>'Base%Sem'!EY15</f>
        <v>1.05</v>
      </c>
      <c r="JW18" s="493"/>
      <c r="JX18" s="494">
        <f t="shared" si="106"/>
        <v>0</v>
      </c>
      <c r="JY18" s="572">
        <f t="shared" si="107"/>
        <v>421314.63234000001</v>
      </c>
      <c r="JZ18" s="538">
        <f t="shared" si="152"/>
        <v>401252.03080000001</v>
      </c>
      <c r="KA18" s="511">
        <f t="shared" si="108"/>
        <v>0</v>
      </c>
      <c r="KB18" s="504">
        <f t="shared" si="153"/>
        <v>0</v>
      </c>
      <c r="KC18" s="499">
        <v>177366.59</v>
      </c>
      <c r="KD18" s="496">
        <f t="shared" si="109"/>
        <v>186234.91950000002</v>
      </c>
      <c r="KE18" s="541">
        <f>'Base%Sem'!EZ15</f>
        <v>1.05</v>
      </c>
      <c r="KF18" s="493"/>
      <c r="KG18" s="494">
        <f t="shared" si="110"/>
        <v>0</v>
      </c>
      <c r="KH18" s="496">
        <v>198803.35</v>
      </c>
      <c r="KI18" s="496">
        <f t="shared" si="111"/>
        <v>208743.51750000002</v>
      </c>
      <c r="KJ18" s="541">
        <f>'Base%Sem'!FA15</f>
        <v>1.05</v>
      </c>
      <c r="KK18" s="493"/>
      <c r="KL18" s="494">
        <f t="shared" si="112"/>
        <v>0</v>
      </c>
      <c r="KM18" s="496">
        <v>350248.92</v>
      </c>
      <c r="KN18" s="496">
        <f t="shared" si="113"/>
        <v>367761.36599999998</v>
      </c>
      <c r="KO18" s="541">
        <f>'Base%Sem'!FB15</f>
        <v>1.05</v>
      </c>
      <c r="KP18" s="493"/>
      <c r="KQ18" s="494">
        <f t="shared" si="114"/>
        <v>0</v>
      </c>
      <c r="KR18" s="496">
        <v>159609.4</v>
      </c>
      <c r="KS18" s="496">
        <f t="shared" si="115"/>
        <v>167589.87</v>
      </c>
      <c r="KT18" s="541">
        <f>'Base%Sem'!FC15</f>
        <v>1.05</v>
      </c>
      <c r="KU18" s="493"/>
      <c r="KV18" s="494">
        <f t="shared" si="116"/>
        <v>0</v>
      </c>
      <c r="KW18" s="496">
        <v>85402.1</v>
      </c>
      <c r="KX18" s="496">
        <f t="shared" si="117"/>
        <v>89672.205000000016</v>
      </c>
      <c r="KY18" s="541">
        <f>'Base%Sem'!FD15</f>
        <v>1.05</v>
      </c>
      <c r="KZ18" s="493"/>
      <c r="LA18" s="494">
        <f t="shared" si="118"/>
        <v>0</v>
      </c>
      <c r="LB18" s="572">
        <f t="shared" si="119"/>
        <v>1020001.878</v>
      </c>
      <c r="LC18" s="538">
        <f t="shared" si="154"/>
        <v>971430.35999999987</v>
      </c>
      <c r="LD18" s="510">
        <f t="shared" si="120"/>
        <v>0</v>
      </c>
      <c r="LE18" s="560">
        <f t="shared" si="155"/>
        <v>0</v>
      </c>
      <c r="LF18" s="588">
        <f t="shared" si="161"/>
        <v>4469580.8307999996</v>
      </c>
      <c r="LG18" s="588">
        <f t="shared" si="156"/>
        <v>4744280.7505900003</v>
      </c>
      <c r="LH18" s="588">
        <f t="shared" si="157"/>
        <v>4744280.7505900003</v>
      </c>
      <c r="LI18" s="586">
        <f t="shared" si="158"/>
        <v>1.0614598840895855</v>
      </c>
      <c r="LJ18" s="584">
        <f t="shared" si="122"/>
        <v>4469580.8307999996</v>
      </c>
      <c r="LK18" s="584">
        <f t="shared" si="122"/>
        <v>0</v>
      </c>
      <c r="LL18" s="585">
        <f t="shared" si="123"/>
        <v>-4469580.8307999996</v>
      </c>
      <c r="LM18" s="615">
        <f t="shared" si="159"/>
        <v>0</v>
      </c>
      <c r="LO18" s="385">
        <v>4744280.7505900003</v>
      </c>
      <c r="LP18" s="385"/>
    </row>
    <row r="19" spans="1:328" outlineLevel="1">
      <c r="A19" s="571"/>
      <c r="B19" s="535" t="s">
        <v>22</v>
      </c>
      <c r="C19" s="681">
        <v>79272.63</v>
      </c>
      <c r="D19" s="542">
        <f t="shared" si="124"/>
        <v>89578.071899999995</v>
      </c>
      <c r="E19" s="541">
        <f>'Base%Sem'!DC16</f>
        <v>1.1299999999999999</v>
      </c>
      <c r="F19" s="493"/>
      <c r="G19" s="494">
        <f t="shared" si="125"/>
        <v>0</v>
      </c>
      <c r="H19" s="681">
        <v>74902.48</v>
      </c>
      <c r="I19" s="496">
        <f t="shared" si="0"/>
        <v>84639.802399999986</v>
      </c>
      <c r="J19" s="541">
        <f>'Base%Sem'!DD16</f>
        <v>1.1299999999999999</v>
      </c>
      <c r="K19" s="493"/>
      <c r="L19" s="494">
        <f t="shared" si="1"/>
        <v>0</v>
      </c>
      <c r="M19" s="594">
        <v>78266.02</v>
      </c>
      <c r="N19" s="496">
        <f t="shared" si="2"/>
        <v>88440.602599999998</v>
      </c>
      <c r="O19" s="541">
        <f>'Base%Sem'!DE16</f>
        <v>1.1299999999999999</v>
      </c>
      <c r="P19" s="493"/>
      <c r="Q19" s="494">
        <f t="shared" si="3"/>
        <v>0</v>
      </c>
      <c r="R19" s="594">
        <v>77567.539999999994</v>
      </c>
      <c r="S19" s="496">
        <f t="shared" si="126"/>
        <v>87651.320199999987</v>
      </c>
      <c r="T19" s="541">
        <f>'Base%Sem'!DF16</f>
        <v>1.1299999999999999</v>
      </c>
      <c r="U19" s="493"/>
      <c r="V19" s="494">
        <f t="shared" si="4"/>
        <v>0</v>
      </c>
      <c r="W19" s="499">
        <v>65973.84</v>
      </c>
      <c r="X19" s="496">
        <f t="shared" si="162"/>
        <v>74550.439199999993</v>
      </c>
      <c r="Y19" s="541">
        <f>'Base%Sem'!DG16</f>
        <v>1.1299999999999999</v>
      </c>
      <c r="Z19" s="493"/>
      <c r="AA19" s="494">
        <f t="shared" si="6"/>
        <v>0</v>
      </c>
      <c r="AB19" s="542">
        <f t="shared" si="127"/>
        <v>424860.23629999999</v>
      </c>
      <c r="AC19" s="542">
        <f t="shared" si="128"/>
        <v>375982.51</v>
      </c>
      <c r="AD19" s="552">
        <f t="shared" si="129"/>
        <v>0</v>
      </c>
      <c r="AE19" s="500">
        <f t="shared" si="130"/>
        <v>0</v>
      </c>
      <c r="AF19" s="681">
        <v>81079.86</v>
      </c>
      <c r="AG19" s="496">
        <f t="shared" si="7"/>
        <v>87566.248800000001</v>
      </c>
      <c r="AH19" s="541">
        <f>'Base%Sem'!DI16</f>
        <v>1.08</v>
      </c>
      <c r="AI19" s="493"/>
      <c r="AJ19" s="494">
        <f t="shared" si="131"/>
        <v>0</v>
      </c>
      <c r="AK19" s="681">
        <v>108693.87</v>
      </c>
      <c r="AL19" s="496">
        <f t="shared" si="8"/>
        <v>117389.3796</v>
      </c>
      <c r="AM19" s="541">
        <f>'Base%Sem'!DJ16</f>
        <v>1.08</v>
      </c>
      <c r="AN19" s="493"/>
      <c r="AO19" s="494">
        <f t="shared" si="9"/>
        <v>0</v>
      </c>
      <c r="AP19" s="681">
        <v>58603.6</v>
      </c>
      <c r="AQ19" s="496">
        <f t="shared" si="10"/>
        <v>63291.887999999999</v>
      </c>
      <c r="AR19" s="541">
        <f>'Base%Sem'!DK16</f>
        <v>1.08</v>
      </c>
      <c r="AS19" s="493"/>
      <c r="AT19" s="494">
        <f t="shared" si="11"/>
        <v>0</v>
      </c>
      <c r="AU19" s="681">
        <v>77859.28</v>
      </c>
      <c r="AV19" s="496">
        <f t="shared" si="12"/>
        <v>84088.022400000002</v>
      </c>
      <c r="AW19" s="541">
        <f>'Base%Sem'!DL16</f>
        <v>1.08</v>
      </c>
      <c r="AX19" s="493"/>
      <c r="AY19" s="494">
        <f t="shared" si="13"/>
        <v>0</v>
      </c>
      <c r="AZ19" s="496">
        <f t="shared" si="14"/>
        <v>352335.53879999998</v>
      </c>
      <c r="BA19" s="550">
        <f t="shared" si="15"/>
        <v>326236.61</v>
      </c>
      <c r="BB19" s="617">
        <f t="shared" si="132"/>
        <v>0</v>
      </c>
      <c r="BC19" s="513">
        <f t="shared" si="133"/>
        <v>0</v>
      </c>
      <c r="BD19" s="681">
        <v>92517.49</v>
      </c>
      <c r="BE19" s="496">
        <f t="shared" si="16"/>
        <v>98531.126850000001</v>
      </c>
      <c r="BF19" s="541">
        <f>'Base%Sem'!DM16</f>
        <v>1.0649999999999999</v>
      </c>
      <c r="BG19" s="493"/>
      <c r="BH19" s="494">
        <f t="shared" si="17"/>
        <v>0</v>
      </c>
      <c r="BI19" s="681">
        <v>86940.95</v>
      </c>
      <c r="BJ19" s="496">
        <f t="shared" si="18"/>
        <v>92592.111749999996</v>
      </c>
      <c r="BK19" s="541">
        <f>'Base%Sem'!DN16</f>
        <v>1.0649999999999999</v>
      </c>
      <c r="BL19" s="493"/>
      <c r="BM19" s="494">
        <f t="shared" si="19"/>
        <v>0</v>
      </c>
      <c r="BN19" s="681">
        <v>77173.87</v>
      </c>
      <c r="BO19" s="496">
        <f t="shared" si="20"/>
        <v>82190.171549999985</v>
      </c>
      <c r="BP19" s="541">
        <f>'Base%Sem'!DO16</f>
        <v>1.0649999999999999</v>
      </c>
      <c r="BQ19" s="493"/>
      <c r="BR19" s="494">
        <f t="shared" si="21"/>
        <v>0</v>
      </c>
      <c r="BS19" s="681">
        <v>86202.33</v>
      </c>
      <c r="BT19" s="496">
        <f t="shared" si="22"/>
        <v>91805.481449999992</v>
      </c>
      <c r="BU19" s="541">
        <f>'Base%Sem'!DP16</f>
        <v>1.0649999999999999</v>
      </c>
      <c r="BV19" s="606"/>
      <c r="BW19" s="494">
        <f t="shared" si="23"/>
        <v>0</v>
      </c>
      <c r="BX19" s="681">
        <v>87670.69</v>
      </c>
      <c r="BY19" s="496">
        <f t="shared" si="24"/>
        <v>93369.284849999996</v>
      </c>
      <c r="BZ19" s="541">
        <f>'Base%Sem'!DQ16</f>
        <v>1.0649999999999999</v>
      </c>
      <c r="CA19" s="493"/>
      <c r="CB19" s="494">
        <f t="shared" si="25"/>
        <v>0</v>
      </c>
      <c r="CC19" s="572">
        <f t="shared" si="134"/>
        <v>458488.17644999997</v>
      </c>
      <c r="CD19" s="538">
        <f t="shared" si="135"/>
        <v>430505.33</v>
      </c>
      <c r="CE19" s="511">
        <f t="shared" si="26"/>
        <v>0</v>
      </c>
      <c r="CF19" s="504">
        <f t="shared" si="136"/>
        <v>0</v>
      </c>
      <c r="CG19" s="681">
        <v>82145.75</v>
      </c>
      <c r="CH19" s="496">
        <f t="shared" si="27"/>
        <v>87485.22374999999</v>
      </c>
      <c r="CI19" s="541">
        <f>'Base%Sem'!DR16</f>
        <v>1.0649999999999999</v>
      </c>
      <c r="CJ19" s="493"/>
      <c r="CK19" s="494">
        <f t="shared" si="28"/>
        <v>0</v>
      </c>
      <c r="CL19" s="681">
        <v>97949.84</v>
      </c>
      <c r="CM19" s="496">
        <f t="shared" si="29"/>
        <v>104316.5796</v>
      </c>
      <c r="CN19" s="541">
        <f>'Base%Sem'!DS16</f>
        <v>1.0649999999999999</v>
      </c>
      <c r="CO19" s="493"/>
      <c r="CP19" s="494">
        <f t="shared" si="30"/>
        <v>0</v>
      </c>
      <c r="CQ19" s="681">
        <v>108068.61</v>
      </c>
      <c r="CR19" s="496">
        <f t="shared" si="31"/>
        <v>115093.06964999999</v>
      </c>
      <c r="CS19" s="541">
        <f>'Base%Sem'!DT16</f>
        <v>1.0649999999999999</v>
      </c>
      <c r="CT19" s="493"/>
      <c r="CU19" s="494">
        <f t="shared" si="32"/>
        <v>0</v>
      </c>
      <c r="CV19" s="681">
        <v>96344.73</v>
      </c>
      <c r="CW19" s="496">
        <f t="shared" si="33"/>
        <v>102607.13744999999</v>
      </c>
      <c r="CX19" s="541">
        <f>'Base%Sem'!DU16</f>
        <v>1.0649999999999999</v>
      </c>
      <c r="CY19" s="493"/>
      <c r="CZ19" s="494">
        <f t="shared" si="34"/>
        <v>0</v>
      </c>
      <c r="DA19" s="572">
        <f t="shared" si="35"/>
        <v>384508.93</v>
      </c>
      <c r="DB19" s="572">
        <f t="shared" si="35"/>
        <v>409502.01045</v>
      </c>
      <c r="DC19" s="548">
        <f t="shared" si="137"/>
        <v>384508.93</v>
      </c>
      <c r="DD19" s="547">
        <f t="shared" si="138"/>
        <v>0</v>
      </c>
      <c r="DE19" s="506">
        <f t="shared" si="139"/>
        <v>0</v>
      </c>
      <c r="DF19" s="681">
        <v>100585.65</v>
      </c>
      <c r="DG19" s="496">
        <f t="shared" si="36"/>
        <v>107123.71724999999</v>
      </c>
      <c r="DH19" s="541">
        <f>'Base%Sem'!DV16</f>
        <v>1.0649999999999999</v>
      </c>
      <c r="DI19" s="493"/>
      <c r="DJ19" s="494">
        <f t="shared" si="37"/>
        <v>0</v>
      </c>
      <c r="DK19" s="681">
        <v>83355</v>
      </c>
      <c r="DL19" s="496">
        <f t="shared" si="38"/>
        <v>88773.074999999997</v>
      </c>
      <c r="DM19" s="541">
        <f>'Base%Sem'!DW16</f>
        <v>1.0649999999999999</v>
      </c>
      <c r="DN19" s="493"/>
      <c r="DO19" s="494">
        <f t="shared" si="39"/>
        <v>0</v>
      </c>
      <c r="DP19" s="681">
        <v>65724.210000000006</v>
      </c>
      <c r="DQ19" s="496">
        <f t="shared" si="40"/>
        <v>69996.283649999998</v>
      </c>
      <c r="DR19" s="541">
        <f>'Base%Sem'!DX16</f>
        <v>1.0649999999999999</v>
      </c>
      <c r="DS19" s="493"/>
      <c r="DT19" s="494">
        <f t="shared" si="41"/>
        <v>0</v>
      </c>
      <c r="DU19" s="681">
        <v>95466.81</v>
      </c>
      <c r="DV19" s="496">
        <f t="shared" si="42"/>
        <v>101672.15264999999</v>
      </c>
      <c r="DW19" s="541">
        <f>'Base%Sem'!DY16</f>
        <v>1.0649999999999999</v>
      </c>
      <c r="DX19" s="493"/>
      <c r="DY19" s="494">
        <f t="shared" si="43"/>
        <v>0</v>
      </c>
      <c r="DZ19" s="572">
        <f t="shared" si="44"/>
        <v>367565.22855</v>
      </c>
      <c r="EA19" s="548">
        <f t="shared" si="45"/>
        <v>345131.67</v>
      </c>
      <c r="EB19" s="547">
        <f t="shared" si="140"/>
        <v>0</v>
      </c>
      <c r="EC19" s="506">
        <f t="shared" si="141"/>
        <v>0</v>
      </c>
      <c r="ED19" s="681">
        <v>75680.490000000005</v>
      </c>
      <c r="EE19" s="496">
        <f t="shared" si="46"/>
        <v>80599.721850000002</v>
      </c>
      <c r="EF19" s="541">
        <f>'Base%Sem'!DZ16</f>
        <v>1.0649999999999999</v>
      </c>
      <c r="EG19" s="540"/>
      <c r="EH19" s="494">
        <f t="shared" si="47"/>
        <v>0</v>
      </c>
      <c r="EI19" s="681">
        <v>89391.31</v>
      </c>
      <c r="EJ19" s="496">
        <f t="shared" si="48"/>
        <v>95201.745149999988</v>
      </c>
      <c r="EK19" s="541">
        <f>'Base%Sem'!EA16</f>
        <v>1.0649999999999999</v>
      </c>
      <c r="EL19" s="493"/>
      <c r="EM19" s="494">
        <f t="shared" si="49"/>
        <v>0</v>
      </c>
      <c r="EN19" s="681">
        <v>78879.41</v>
      </c>
      <c r="EO19" s="496">
        <f t="shared" si="50"/>
        <v>84006.571649999998</v>
      </c>
      <c r="EP19" s="541">
        <f>'Base%Sem'!EB16</f>
        <v>1.0649999999999999</v>
      </c>
      <c r="EQ19" s="493"/>
      <c r="ER19" s="494">
        <f t="shared" si="51"/>
        <v>0</v>
      </c>
      <c r="ES19" s="681">
        <v>73413.440000000002</v>
      </c>
      <c r="ET19" s="496">
        <f t="shared" si="52"/>
        <v>78185.313599999994</v>
      </c>
      <c r="EU19" s="541">
        <f>'Base%Sem'!EC16</f>
        <v>1.0649999999999999</v>
      </c>
      <c r="EV19" s="493"/>
      <c r="EW19" s="494">
        <f t="shared" si="53"/>
        <v>0</v>
      </c>
      <c r="EX19" s="681">
        <v>89719.85</v>
      </c>
      <c r="EY19" s="496">
        <f t="shared" si="54"/>
        <v>95551.640249999997</v>
      </c>
      <c r="EZ19" s="541">
        <f>'Base%Sem'!ED16</f>
        <v>1.0649999999999999</v>
      </c>
      <c r="FA19" s="493"/>
      <c r="FB19" s="494">
        <f t="shared" si="55"/>
        <v>0</v>
      </c>
      <c r="FC19" s="572">
        <f t="shared" si="56"/>
        <v>407084.5</v>
      </c>
      <c r="FD19" s="572">
        <f t="shared" si="56"/>
        <v>433544.99249999993</v>
      </c>
      <c r="FE19" s="538">
        <f t="shared" si="142"/>
        <v>407084.5</v>
      </c>
      <c r="FF19" s="537">
        <f t="shared" si="143"/>
        <v>0</v>
      </c>
      <c r="FG19" s="506">
        <f t="shared" si="144"/>
        <v>0</v>
      </c>
      <c r="FH19" s="681">
        <v>82432.38</v>
      </c>
      <c r="FI19" s="496">
        <f t="shared" si="57"/>
        <v>86553.999000000011</v>
      </c>
      <c r="FJ19" s="541">
        <f>'Base%Sem'!EE16</f>
        <v>1.05</v>
      </c>
      <c r="FK19" s="493"/>
      <c r="FL19" s="494">
        <f t="shared" si="58"/>
        <v>0</v>
      </c>
      <c r="FM19" s="681">
        <v>72202.27</v>
      </c>
      <c r="FN19" s="496">
        <f t="shared" si="59"/>
        <v>75812.383500000011</v>
      </c>
      <c r="FO19" s="541">
        <f>'Base%Sem'!EF16</f>
        <v>1.05</v>
      </c>
      <c r="FP19" s="493"/>
      <c r="FQ19" s="494">
        <f t="shared" si="60"/>
        <v>0</v>
      </c>
      <c r="FR19" s="681">
        <v>82931.5</v>
      </c>
      <c r="FS19" s="496">
        <f t="shared" si="61"/>
        <v>87078.074999999997</v>
      </c>
      <c r="FT19" s="541">
        <f>'Base%Sem'!EG16</f>
        <v>1.05</v>
      </c>
      <c r="FU19" s="493"/>
      <c r="FV19" s="494">
        <f t="shared" si="62"/>
        <v>0</v>
      </c>
      <c r="FW19" s="681">
        <v>71122.61</v>
      </c>
      <c r="FX19" s="496">
        <f t="shared" si="63"/>
        <v>74678.7405</v>
      </c>
      <c r="FY19" s="541">
        <f>'Base%Sem'!EH16</f>
        <v>1.05</v>
      </c>
      <c r="FZ19" s="493"/>
      <c r="GA19" s="494">
        <f t="shared" si="64"/>
        <v>0</v>
      </c>
      <c r="GB19" s="572">
        <f t="shared" si="65"/>
        <v>324123.19800000003</v>
      </c>
      <c r="GC19" s="614">
        <f t="shared" si="66"/>
        <v>308688.76</v>
      </c>
      <c r="GD19" s="544">
        <f t="shared" si="145"/>
        <v>0</v>
      </c>
      <c r="GE19" s="504">
        <f t="shared" si="146"/>
        <v>0</v>
      </c>
      <c r="GF19" s="681">
        <v>57451.74</v>
      </c>
      <c r="GG19" s="496">
        <f t="shared" si="67"/>
        <v>60324.326999999997</v>
      </c>
      <c r="GH19" s="541">
        <f>'Base%Sem'!EI16</f>
        <v>1.05</v>
      </c>
      <c r="GI19" s="493"/>
      <c r="GJ19" s="494">
        <f t="shared" si="68"/>
        <v>0</v>
      </c>
      <c r="GK19" s="681">
        <v>65624.55</v>
      </c>
      <c r="GL19" s="496">
        <f t="shared" si="69"/>
        <v>68905.777500000011</v>
      </c>
      <c r="GM19" s="541">
        <f>'Base%Sem'!EJ16</f>
        <v>1.05</v>
      </c>
      <c r="GN19" s="493"/>
      <c r="GO19" s="494">
        <f t="shared" si="70"/>
        <v>0</v>
      </c>
      <c r="GP19" s="681">
        <v>68838.710000000006</v>
      </c>
      <c r="GQ19" s="496">
        <f t="shared" si="71"/>
        <v>72280.645500000013</v>
      </c>
      <c r="GR19" s="541">
        <f>'Base%Sem'!EK16</f>
        <v>1.05</v>
      </c>
      <c r="GS19" s="493"/>
      <c r="GT19" s="494">
        <f t="shared" si="72"/>
        <v>0</v>
      </c>
      <c r="GU19" s="681">
        <v>73161.789999999994</v>
      </c>
      <c r="GV19" s="496">
        <f t="shared" si="73"/>
        <v>76819.879499999995</v>
      </c>
      <c r="GW19" s="541">
        <f>'Base%Sem'!EL16</f>
        <v>1.05</v>
      </c>
      <c r="GX19" s="493"/>
      <c r="GY19" s="494">
        <f t="shared" si="74"/>
        <v>0</v>
      </c>
      <c r="GZ19" s="572">
        <f t="shared" si="75"/>
        <v>278330.62950000004</v>
      </c>
      <c r="HA19" s="614">
        <f t="shared" si="76"/>
        <v>265076.78999999998</v>
      </c>
      <c r="HB19" s="537">
        <f t="shared" si="77"/>
        <v>0</v>
      </c>
      <c r="HC19" s="506">
        <f t="shared" si="147"/>
        <v>0</v>
      </c>
      <c r="HD19" s="681">
        <v>70722.240000000005</v>
      </c>
      <c r="HE19" s="496">
        <f t="shared" si="78"/>
        <v>74258.352000000014</v>
      </c>
      <c r="HF19" s="541">
        <f>'Base%Sem'!EM16</f>
        <v>1.05</v>
      </c>
      <c r="HG19" s="493"/>
      <c r="HH19" s="494">
        <f t="shared" si="79"/>
        <v>0</v>
      </c>
      <c r="HI19" s="681">
        <v>86375.01</v>
      </c>
      <c r="HJ19" s="496">
        <f t="shared" si="80"/>
        <v>90693.760500000004</v>
      </c>
      <c r="HK19" s="541">
        <f>'Base%Sem'!EN16</f>
        <v>1.05</v>
      </c>
      <c r="HL19" s="493"/>
      <c r="HM19" s="494">
        <f t="shared" si="81"/>
        <v>0</v>
      </c>
      <c r="HN19" s="681">
        <v>69422.92</v>
      </c>
      <c r="HO19" s="496">
        <f t="shared" si="82"/>
        <v>72894.066000000006</v>
      </c>
      <c r="HP19" s="541">
        <f>'Base%Sem'!EO16</f>
        <v>1.05</v>
      </c>
      <c r="HQ19" s="493"/>
      <c r="HR19" s="494">
        <f t="shared" si="83"/>
        <v>0</v>
      </c>
      <c r="HS19" s="681">
        <v>70775.179999999993</v>
      </c>
      <c r="HT19" s="496">
        <f t="shared" si="84"/>
        <v>74313.938999999998</v>
      </c>
      <c r="HU19" s="541">
        <f>'Base%Sem'!EP16</f>
        <v>1.05</v>
      </c>
      <c r="HV19" s="493"/>
      <c r="HW19" s="494">
        <f t="shared" si="85"/>
        <v>0</v>
      </c>
      <c r="HX19" s="681">
        <v>66643.289999999994</v>
      </c>
      <c r="HY19" s="496">
        <f t="shared" si="86"/>
        <v>69975.454499999993</v>
      </c>
      <c r="HZ19" s="541">
        <f>'Base%Sem'!EQ16</f>
        <v>1.05</v>
      </c>
      <c r="IA19" s="493"/>
      <c r="IB19" s="494">
        <f t="shared" si="87"/>
        <v>0</v>
      </c>
      <c r="IC19" s="572">
        <f t="shared" si="88"/>
        <v>382135.57199999999</v>
      </c>
      <c r="ID19" s="538">
        <f t="shared" si="148"/>
        <v>363938.63999999996</v>
      </c>
      <c r="IE19" s="511">
        <f t="shared" si="89"/>
        <v>0</v>
      </c>
      <c r="IF19" s="504">
        <f t="shared" si="149"/>
        <v>0</v>
      </c>
      <c r="IG19" s="681">
        <v>80109.440000000002</v>
      </c>
      <c r="IH19" s="496">
        <f t="shared" si="90"/>
        <v>84114.912000000011</v>
      </c>
      <c r="II19" s="541">
        <f>'Base%Sem'!ER16</f>
        <v>1.05</v>
      </c>
      <c r="IJ19" s="493"/>
      <c r="IK19" s="494">
        <f t="shared" si="91"/>
        <v>0</v>
      </c>
      <c r="IL19" s="681">
        <v>89433.83</v>
      </c>
      <c r="IM19" s="496">
        <f t="shared" si="92"/>
        <v>93905.521500000003</v>
      </c>
      <c r="IN19" s="541">
        <f>'Base%Sem'!ES16</f>
        <v>1.05</v>
      </c>
      <c r="IO19" s="493"/>
      <c r="IP19" s="494">
        <f t="shared" si="93"/>
        <v>0</v>
      </c>
      <c r="IQ19" s="681">
        <v>118972.83</v>
      </c>
      <c r="IR19" s="496">
        <f t="shared" si="94"/>
        <v>124921.47150000001</v>
      </c>
      <c r="IS19" s="541">
        <f>'Base%Sem'!ET16</f>
        <v>1.05</v>
      </c>
      <c r="IT19" s="493"/>
      <c r="IU19" s="494">
        <f t="shared" si="95"/>
        <v>0</v>
      </c>
      <c r="IV19" s="681">
        <v>117441.93</v>
      </c>
      <c r="IW19" s="496">
        <f t="shared" si="96"/>
        <v>123314.02649999999</v>
      </c>
      <c r="IX19" s="541">
        <f>'Base%Sem'!EU16</f>
        <v>1.05</v>
      </c>
      <c r="IY19" s="493"/>
      <c r="IZ19" s="494">
        <f t="shared" si="97"/>
        <v>0</v>
      </c>
      <c r="JA19" s="572">
        <f t="shared" si="98"/>
        <v>426255.93150000006</v>
      </c>
      <c r="JB19" s="538">
        <f t="shared" si="150"/>
        <v>405958.03</v>
      </c>
      <c r="JC19" s="510">
        <f t="shared" si="99"/>
        <v>0</v>
      </c>
      <c r="JD19" s="506">
        <f t="shared" si="151"/>
        <v>0</v>
      </c>
      <c r="JE19" s="681">
        <v>83831.89</v>
      </c>
      <c r="JF19" s="496">
        <f t="shared" si="100"/>
        <v>88023.484500000006</v>
      </c>
      <c r="JG19" s="541">
        <f>'Base%Sem'!EV16</f>
        <v>1.05</v>
      </c>
      <c r="JH19" s="493"/>
      <c r="JI19" s="494">
        <f t="shared" si="101"/>
        <v>0</v>
      </c>
      <c r="JJ19" s="681">
        <v>111298.97</v>
      </c>
      <c r="JK19" s="496">
        <f t="shared" si="102"/>
        <v>116863.9185</v>
      </c>
      <c r="JL19" s="541">
        <f>'Base%Sem'!EW16</f>
        <v>1.05</v>
      </c>
      <c r="JM19" s="493"/>
      <c r="JN19" s="494">
        <f t="shared" si="103"/>
        <v>0</v>
      </c>
      <c r="JO19" s="681">
        <v>140456.4</v>
      </c>
      <c r="JP19" s="496">
        <f t="shared" si="104"/>
        <v>147479.22</v>
      </c>
      <c r="JQ19" s="541">
        <f>'Base%Sem'!EX16</f>
        <v>1.05</v>
      </c>
      <c r="JR19" s="493"/>
      <c r="JS19" s="494">
        <f t="shared" si="105"/>
        <v>0</v>
      </c>
      <c r="JT19" s="496">
        <v>170787.1776</v>
      </c>
      <c r="JU19" s="496">
        <f t="shared" si="160"/>
        <v>179326.53648000001</v>
      </c>
      <c r="JV19" s="541">
        <f>'Base%Sem'!EY16</f>
        <v>1.05</v>
      </c>
      <c r="JW19" s="493"/>
      <c r="JX19" s="494">
        <f t="shared" si="106"/>
        <v>0</v>
      </c>
      <c r="JY19" s="572">
        <f t="shared" si="107"/>
        <v>531693.15948000003</v>
      </c>
      <c r="JZ19" s="538">
        <f t="shared" si="152"/>
        <v>506374.43759999995</v>
      </c>
      <c r="KA19" s="511">
        <f t="shared" si="108"/>
        <v>0</v>
      </c>
      <c r="KB19" s="504">
        <f t="shared" si="153"/>
        <v>0</v>
      </c>
      <c r="KC19" s="499">
        <v>232810.83</v>
      </c>
      <c r="KD19" s="496">
        <f t="shared" si="109"/>
        <v>244451.37150000001</v>
      </c>
      <c r="KE19" s="541">
        <f>'Base%Sem'!EZ16</f>
        <v>1.05</v>
      </c>
      <c r="KF19" s="493"/>
      <c r="KG19" s="494">
        <f t="shared" si="110"/>
        <v>0</v>
      </c>
      <c r="KH19" s="496">
        <v>320380.83</v>
      </c>
      <c r="KI19" s="496">
        <f t="shared" si="111"/>
        <v>336399.87150000001</v>
      </c>
      <c r="KJ19" s="541">
        <f>'Base%Sem'!FA16</f>
        <v>1.05</v>
      </c>
      <c r="KK19" s="493"/>
      <c r="KL19" s="494">
        <f t="shared" si="112"/>
        <v>0</v>
      </c>
      <c r="KM19" s="496">
        <v>525617.93999999994</v>
      </c>
      <c r="KN19" s="496">
        <f t="shared" si="113"/>
        <v>551898.83699999994</v>
      </c>
      <c r="KO19" s="541">
        <f>'Base%Sem'!FB16</f>
        <v>1.05</v>
      </c>
      <c r="KP19" s="493"/>
      <c r="KQ19" s="494">
        <f t="shared" si="114"/>
        <v>0</v>
      </c>
      <c r="KR19" s="496">
        <v>192279.79</v>
      </c>
      <c r="KS19" s="496">
        <f t="shared" si="115"/>
        <v>201893.7795</v>
      </c>
      <c r="KT19" s="541">
        <f>'Base%Sem'!FC16</f>
        <v>1.05</v>
      </c>
      <c r="KU19" s="493"/>
      <c r="KV19" s="494">
        <f t="shared" si="116"/>
        <v>0</v>
      </c>
      <c r="KW19" s="496">
        <v>95122.65</v>
      </c>
      <c r="KX19" s="496">
        <f t="shared" si="117"/>
        <v>99878.782500000001</v>
      </c>
      <c r="KY19" s="541">
        <f>'Base%Sem'!FD16</f>
        <v>1.05</v>
      </c>
      <c r="KZ19" s="493"/>
      <c r="LA19" s="494">
        <f t="shared" si="118"/>
        <v>0</v>
      </c>
      <c r="LB19" s="572">
        <f t="shared" si="119"/>
        <v>1434522.642</v>
      </c>
      <c r="LC19" s="538">
        <f t="shared" si="154"/>
        <v>1366212.04</v>
      </c>
      <c r="LD19" s="510">
        <f t="shared" si="120"/>
        <v>0</v>
      </c>
      <c r="LE19" s="560">
        <f t="shared" si="155"/>
        <v>0</v>
      </c>
      <c r="LF19" s="588">
        <f t="shared" si="161"/>
        <v>5485698.2475999994</v>
      </c>
      <c r="LG19" s="588">
        <f t="shared" si="156"/>
        <v>5823357.3155300003</v>
      </c>
      <c r="LH19" s="588">
        <f t="shared" si="157"/>
        <v>5823357.3155300003</v>
      </c>
      <c r="LI19" s="586">
        <f t="shared" si="158"/>
        <v>1.0615526142141936</v>
      </c>
      <c r="LJ19" s="584">
        <f t="shared" si="122"/>
        <v>5485698.2475999994</v>
      </c>
      <c r="LK19" s="584">
        <f t="shared" si="122"/>
        <v>0</v>
      </c>
      <c r="LL19" s="585">
        <f t="shared" si="123"/>
        <v>-5485698.2475999994</v>
      </c>
      <c r="LM19" s="615">
        <f t="shared" si="159"/>
        <v>0</v>
      </c>
      <c r="LO19" s="385">
        <v>5823357.3155300003</v>
      </c>
      <c r="LP19" s="385"/>
    </row>
    <row r="20" spans="1:328" outlineLevel="1">
      <c r="A20" s="571"/>
      <c r="B20" s="535" t="s">
        <v>23</v>
      </c>
      <c r="C20" s="681">
        <v>83525.86</v>
      </c>
      <c r="D20" s="542">
        <f t="shared" si="124"/>
        <v>94384.221799999985</v>
      </c>
      <c r="E20" s="541">
        <f>'Base%Sem'!DC17</f>
        <v>1.1299999999999999</v>
      </c>
      <c r="F20" s="493"/>
      <c r="G20" s="494">
        <f t="shared" si="125"/>
        <v>0</v>
      </c>
      <c r="H20" s="681">
        <v>79824.539999999994</v>
      </c>
      <c r="I20" s="496">
        <f t="shared" si="0"/>
        <v>90201.730199999991</v>
      </c>
      <c r="J20" s="541">
        <f>'Base%Sem'!DD17</f>
        <v>1.1299999999999999</v>
      </c>
      <c r="K20" s="493"/>
      <c r="L20" s="494">
        <f t="shared" si="1"/>
        <v>0</v>
      </c>
      <c r="M20" s="594">
        <v>73413.34</v>
      </c>
      <c r="N20" s="496">
        <f t="shared" si="2"/>
        <v>82957.074199999988</v>
      </c>
      <c r="O20" s="541">
        <f>'Base%Sem'!DE17</f>
        <v>1.1299999999999999</v>
      </c>
      <c r="P20" s="493"/>
      <c r="Q20" s="494">
        <f t="shared" si="3"/>
        <v>0</v>
      </c>
      <c r="R20" s="594">
        <v>69466.16</v>
      </c>
      <c r="S20" s="496">
        <f t="shared" si="126"/>
        <v>78496.760800000004</v>
      </c>
      <c r="T20" s="541">
        <f>'Base%Sem'!DF17</f>
        <v>1.1299999999999999</v>
      </c>
      <c r="U20" s="493"/>
      <c r="V20" s="494">
        <f t="shared" si="4"/>
        <v>0</v>
      </c>
      <c r="W20" s="499">
        <v>73681.259999999995</v>
      </c>
      <c r="X20" s="496">
        <f t="shared" si="162"/>
        <v>83259.823799999984</v>
      </c>
      <c r="Y20" s="541">
        <f>'Base%Sem'!DG17</f>
        <v>1.1299999999999999</v>
      </c>
      <c r="Z20" s="493"/>
      <c r="AA20" s="494">
        <f t="shared" si="6"/>
        <v>0</v>
      </c>
      <c r="AB20" s="542">
        <f t="shared" si="127"/>
        <v>429299.61079999991</v>
      </c>
      <c r="AC20" s="542">
        <f t="shared" si="128"/>
        <v>379911.16000000003</v>
      </c>
      <c r="AD20" s="552">
        <f t="shared" si="129"/>
        <v>0</v>
      </c>
      <c r="AE20" s="500">
        <f t="shared" si="130"/>
        <v>0</v>
      </c>
      <c r="AF20" s="681">
        <v>74450.28</v>
      </c>
      <c r="AG20" s="496">
        <f t="shared" si="7"/>
        <v>80406.3024</v>
      </c>
      <c r="AH20" s="541">
        <f>'Base%Sem'!DI17</f>
        <v>1.08</v>
      </c>
      <c r="AI20" s="493"/>
      <c r="AJ20" s="494">
        <f t="shared" si="131"/>
        <v>0</v>
      </c>
      <c r="AK20" s="681">
        <v>88273.05</v>
      </c>
      <c r="AL20" s="496">
        <f t="shared" si="8"/>
        <v>95334.894000000015</v>
      </c>
      <c r="AM20" s="541">
        <f>'Base%Sem'!DJ17</f>
        <v>1.08</v>
      </c>
      <c r="AN20" s="493"/>
      <c r="AO20" s="494">
        <f t="shared" si="9"/>
        <v>0</v>
      </c>
      <c r="AP20" s="681">
        <v>73619.350000000006</v>
      </c>
      <c r="AQ20" s="496">
        <f t="shared" si="10"/>
        <v>79508.898000000016</v>
      </c>
      <c r="AR20" s="541">
        <f>'Base%Sem'!DK17</f>
        <v>1.08</v>
      </c>
      <c r="AS20" s="493"/>
      <c r="AT20" s="494">
        <f t="shared" si="11"/>
        <v>0</v>
      </c>
      <c r="AU20" s="681">
        <v>71117.14</v>
      </c>
      <c r="AV20" s="496">
        <f t="shared" si="12"/>
        <v>76806.511200000008</v>
      </c>
      <c r="AW20" s="541">
        <f>'Base%Sem'!DL17</f>
        <v>1.08</v>
      </c>
      <c r="AX20" s="493"/>
      <c r="AY20" s="494">
        <f t="shared" si="13"/>
        <v>0</v>
      </c>
      <c r="AZ20" s="496">
        <f t="shared" si="14"/>
        <v>332056.60560000001</v>
      </c>
      <c r="BA20" s="550">
        <f t="shared" si="15"/>
        <v>307459.82</v>
      </c>
      <c r="BB20" s="617">
        <f t="shared" si="132"/>
        <v>0</v>
      </c>
      <c r="BC20" s="513">
        <f t="shared" si="133"/>
        <v>0</v>
      </c>
      <c r="BD20" s="681">
        <v>77942.47</v>
      </c>
      <c r="BE20" s="496">
        <f t="shared" si="16"/>
        <v>83008.730549999993</v>
      </c>
      <c r="BF20" s="541">
        <f>'Base%Sem'!DM17</f>
        <v>1.0649999999999999</v>
      </c>
      <c r="BG20" s="493"/>
      <c r="BH20" s="494">
        <f t="shared" si="17"/>
        <v>0</v>
      </c>
      <c r="BI20" s="681">
        <v>78191.67</v>
      </c>
      <c r="BJ20" s="496">
        <f t="shared" si="18"/>
        <v>83274.128549999994</v>
      </c>
      <c r="BK20" s="541">
        <f>'Base%Sem'!DN17</f>
        <v>1.0649999999999999</v>
      </c>
      <c r="BL20" s="493"/>
      <c r="BM20" s="494">
        <f t="shared" si="19"/>
        <v>0</v>
      </c>
      <c r="BN20" s="681">
        <v>89049.85</v>
      </c>
      <c r="BO20" s="496">
        <f t="shared" si="20"/>
        <v>94838.090250000008</v>
      </c>
      <c r="BP20" s="541">
        <f>'Base%Sem'!DO17</f>
        <v>1.0649999999999999</v>
      </c>
      <c r="BQ20" s="493"/>
      <c r="BR20" s="494">
        <f t="shared" si="21"/>
        <v>0</v>
      </c>
      <c r="BS20" s="681">
        <v>88878.75</v>
      </c>
      <c r="BT20" s="496">
        <f t="shared" si="22"/>
        <v>94655.868749999994</v>
      </c>
      <c r="BU20" s="541">
        <f>'Base%Sem'!DP17</f>
        <v>1.0649999999999999</v>
      </c>
      <c r="BV20" s="606"/>
      <c r="BW20" s="494">
        <f t="shared" si="23"/>
        <v>0</v>
      </c>
      <c r="BX20" s="681">
        <v>92574.720000000001</v>
      </c>
      <c r="BY20" s="496">
        <f t="shared" si="24"/>
        <v>98592.076799999995</v>
      </c>
      <c r="BZ20" s="541">
        <f>'Base%Sem'!DQ17</f>
        <v>1.0649999999999999</v>
      </c>
      <c r="CA20" s="493"/>
      <c r="CB20" s="494">
        <f t="shared" si="25"/>
        <v>0</v>
      </c>
      <c r="CC20" s="572">
        <f t="shared" si="134"/>
        <v>454368.89490000001</v>
      </c>
      <c r="CD20" s="538">
        <f t="shared" si="135"/>
        <v>426637.45999999996</v>
      </c>
      <c r="CE20" s="511">
        <f t="shared" si="26"/>
        <v>0</v>
      </c>
      <c r="CF20" s="504">
        <f t="shared" si="136"/>
        <v>0</v>
      </c>
      <c r="CG20" s="681">
        <v>85456.06</v>
      </c>
      <c r="CH20" s="496">
        <f t="shared" si="27"/>
        <v>91010.703899999993</v>
      </c>
      <c r="CI20" s="541">
        <f>'Base%Sem'!DR17</f>
        <v>1.0649999999999999</v>
      </c>
      <c r="CJ20" s="493"/>
      <c r="CK20" s="494">
        <f t="shared" si="28"/>
        <v>0</v>
      </c>
      <c r="CL20" s="681">
        <v>87446.46</v>
      </c>
      <c r="CM20" s="496">
        <f t="shared" si="29"/>
        <v>93130.479900000006</v>
      </c>
      <c r="CN20" s="541">
        <f>'Base%Sem'!DS17</f>
        <v>1.0649999999999999</v>
      </c>
      <c r="CO20" s="493"/>
      <c r="CP20" s="494">
        <f t="shared" si="30"/>
        <v>0</v>
      </c>
      <c r="CQ20" s="681">
        <v>115798.69</v>
      </c>
      <c r="CR20" s="496">
        <f t="shared" si="31"/>
        <v>123325.60485</v>
      </c>
      <c r="CS20" s="541">
        <f>'Base%Sem'!DT17</f>
        <v>1.0649999999999999</v>
      </c>
      <c r="CT20" s="493"/>
      <c r="CU20" s="494">
        <f t="shared" si="32"/>
        <v>0</v>
      </c>
      <c r="CV20" s="681">
        <v>111955.87</v>
      </c>
      <c r="CW20" s="496">
        <f t="shared" si="33"/>
        <v>119233.00154999999</v>
      </c>
      <c r="CX20" s="541">
        <f>'Base%Sem'!DU17</f>
        <v>1.0649999999999999</v>
      </c>
      <c r="CY20" s="493"/>
      <c r="CZ20" s="494">
        <f t="shared" si="34"/>
        <v>0</v>
      </c>
      <c r="DA20" s="572">
        <f t="shared" si="35"/>
        <v>400657.08</v>
      </c>
      <c r="DB20" s="572">
        <f t="shared" si="35"/>
        <v>426699.79019999993</v>
      </c>
      <c r="DC20" s="548">
        <f t="shared" si="137"/>
        <v>400657.08</v>
      </c>
      <c r="DD20" s="547">
        <f t="shared" si="138"/>
        <v>0</v>
      </c>
      <c r="DE20" s="506">
        <f t="shared" si="139"/>
        <v>0</v>
      </c>
      <c r="DF20" s="681">
        <v>136968.04</v>
      </c>
      <c r="DG20" s="496">
        <f t="shared" si="36"/>
        <v>145870.9626</v>
      </c>
      <c r="DH20" s="541">
        <f>'Base%Sem'!DV17</f>
        <v>1.0649999999999999</v>
      </c>
      <c r="DI20" s="493"/>
      <c r="DJ20" s="494">
        <f t="shared" si="37"/>
        <v>0</v>
      </c>
      <c r="DK20" s="681">
        <v>100263.66</v>
      </c>
      <c r="DL20" s="496">
        <f t="shared" si="38"/>
        <v>106780.79790000001</v>
      </c>
      <c r="DM20" s="541">
        <f>'Base%Sem'!DW17</f>
        <v>1.0649999999999999</v>
      </c>
      <c r="DN20" s="493"/>
      <c r="DO20" s="494">
        <f t="shared" si="39"/>
        <v>0</v>
      </c>
      <c r="DP20" s="681">
        <v>102641.62</v>
      </c>
      <c r="DQ20" s="496">
        <f t="shared" si="40"/>
        <v>109313.3253</v>
      </c>
      <c r="DR20" s="541">
        <f>'Base%Sem'!DX17</f>
        <v>1.0649999999999999</v>
      </c>
      <c r="DS20" s="493"/>
      <c r="DT20" s="494">
        <f t="shared" si="41"/>
        <v>0</v>
      </c>
      <c r="DU20" s="681">
        <v>99473.34</v>
      </c>
      <c r="DV20" s="496">
        <f t="shared" si="42"/>
        <v>105939.10709999999</v>
      </c>
      <c r="DW20" s="541">
        <f>'Base%Sem'!DY17</f>
        <v>1.0649999999999999</v>
      </c>
      <c r="DX20" s="493"/>
      <c r="DY20" s="494">
        <f t="shared" si="43"/>
        <v>0</v>
      </c>
      <c r="DZ20" s="572">
        <f t="shared" si="44"/>
        <v>467904.19290000002</v>
      </c>
      <c r="EA20" s="548">
        <f t="shared" si="45"/>
        <v>439346.66000000003</v>
      </c>
      <c r="EB20" s="547">
        <f t="shared" si="140"/>
        <v>0</v>
      </c>
      <c r="EC20" s="506">
        <f t="shared" si="141"/>
        <v>0</v>
      </c>
      <c r="ED20" s="681">
        <v>92643.68</v>
      </c>
      <c r="EE20" s="496">
        <f t="shared" si="46"/>
        <v>98665.519199999981</v>
      </c>
      <c r="EF20" s="541">
        <f>'Base%Sem'!DZ17</f>
        <v>1.0649999999999999</v>
      </c>
      <c r="EG20" s="540"/>
      <c r="EH20" s="494">
        <f t="shared" si="47"/>
        <v>0</v>
      </c>
      <c r="EI20" s="681">
        <v>97596.14</v>
      </c>
      <c r="EJ20" s="496">
        <f t="shared" si="48"/>
        <v>103939.8891</v>
      </c>
      <c r="EK20" s="541">
        <f>'Base%Sem'!EA17</f>
        <v>1.0649999999999999</v>
      </c>
      <c r="EL20" s="493"/>
      <c r="EM20" s="494">
        <f t="shared" si="49"/>
        <v>0</v>
      </c>
      <c r="EN20" s="681">
        <v>115352.66</v>
      </c>
      <c r="EO20" s="496">
        <f t="shared" si="50"/>
        <v>122850.58289999999</v>
      </c>
      <c r="EP20" s="541">
        <f>'Base%Sem'!EB17</f>
        <v>1.0649999999999999</v>
      </c>
      <c r="EQ20" s="493"/>
      <c r="ER20" s="494">
        <f t="shared" si="51"/>
        <v>0</v>
      </c>
      <c r="ES20" s="681">
        <v>94205.35</v>
      </c>
      <c r="ET20" s="496">
        <f t="shared" si="52"/>
        <v>100328.69775000001</v>
      </c>
      <c r="EU20" s="541">
        <f>'Base%Sem'!EC17</f>
        <v>1.0649999999999999</v>
      </c>
      <c r="EV20" s="493"/>
      <c r="EW20" s="494">
        <f t="shared" si="53"/>
        <v>0</v>
      </c>
      <c r="EX20" s="681">
        <v>101529.27</v>
      </c>
      <c r="EY20" s="496">
        <f t="shared" si="54"/>
        <v>108128.67255</v>
      </c>
      <c r="EZ20" s="541">
        <f>'Base%Sem'!ED17</f>
        <v>1.0649999999999999</v>
      </c>
      <c r="FA20" s="493"/>
      <c r="FB20" s="494">
        <f t="shared" si="55"/>
        <v>0</v>
      </c>
      <c r="FC20" s="572">
        <f t="shared" si="56"/>
        <v>501327.10000000003</v>
      </c>
      <c r="FD20" s="572">
        <f t="shared" si="56"/>
        <v>533913.3615</v>
      </c>
      <c r="FE20" s="538">
        <f t="shared" si="142"/>
        <v>501327.1</v>
      </c>
      <c r="FF20" s="537">
        <f t="shared" si="143"/>
        <v>0</v>
      </c>
      <c r="FG20" s="506">
        <f t="shared" si="144"/>
        <v>0</v>
      </c>
      <c r="FH20" s="681">
        <v>96893.21</v>
      </c>
      <c r="FI20" s="496">
        <f t="shared" si="57"/>
        <v>101737.8705</v>
      </c>
      <c r="FJ20" s="541">
        <f>'Base%Sem'!EE17</f>
        <v>1.05</v>
      </c>
      <c r="FK20" s="493"/>
      <c r="FL20" s="494">
        <f t="shared" si="58"/>
        <v>0</v>
      </c>
      <c r="FM20" s="681">
        <v>79265.789999999994</v>
      </c>
      <c r="FN20" s="496">
        <f t="shared" si="59"/>
        <v>83229.079499999993</v>
      </c>
      <c r="FO20" s="541">
        <f>'Base%Sem'!EF17</f>
        <v>1.05</v>
      </c>
      <c r="FP20" s="493"/>
      <c r="FQ20" s="494">
        <f t="shared" si="60"/>
        <v>0</v>
      </c>
      <c r="FR20" s="681">
        <v>81066.28</v>
      </c>
      <c r="FS20" s="496">
        <f t="shared" si="61"/>
        <v>85119.593999999997</v>
      </c>
      <c r="FT20" s="541">
        <f>'Base%Sem'!EG17</f>
        <v>1.05</v>
      </c>
      <c r="FU20" s="493"/>
      <c r="FV20" s="494">
        <f t="shared" si="62"/>
        <v>0</v>
      </c>
      <c r="FW20" s="681">
        <v>83875.09</v>
      </c>
      <c r="FX20" s="496">
        <f t="shared" si="63"/>
        <v>88068.844500000007</v>
      </c>
      <c r="FY20" s="541">
        <f>'Base%Sem'!EH17</f>
        <v>1.05</v>
      </c>
      <c r="FZ20" s="493"/>
      <c r="GA20" s="494">
        <f t="shared" si="64"/>
        <v>0</v>
      </c>
      <c r="GB20" s="572">
        <f t="shared" si="65"/>
        <v>358155.3885</v>
      </c>
      <c r="GC20" s="614">
        <f t="shared" si="66"/>
        <v>341100.37</v>
      </c>
      <c r="GD20" s="544">
        <f t="shared" si="145"/>
        <v>0</v>
      </c>
      <c r="GE20" s="504">
        <f t="shared" si="146"/>
        <v>0</v>
      </c>
      <c r="GF20" s="681">
        <v>71604.7</v>
      </c>
      <c r="GG20" s="496">
        <f t="shared" si="67"/>
        <v>75184.934999999998</v>
      </c>
      <c r="GH20" s="541">
        <f>'Base%Sem'!EI17</f>
        <v>1.05</v>
      </c>
      <c r="GI20" s="493"/>
      <c r="GJ20" s="494">
        <f t="shared" si="68"/>
        <v>0</v>
      </c>
      <c r="GK20" s="681">
        <v>80334.259999999995</v>
      </c>
      <c r="GL20" s="496">
        <f t="shared" si="69"/>
        <v>84350.972999999998</v>
      </c>
      <c r="GM20" s="541">
        <f>'Base%Sem'!EJ17</f>
        <v>1.05</v>
      </c>
      <c r="GN20" s="493"/>
      <c r="GO20" s="494">
        <f t="shared" si="70"/>
        <v>0</v>
      </c>
      <c r="GP20" s="681">
        <v>74628.479999999996</v>
      </c>
      <c r="GQ20" s="496">
        <f t="shared" si="71"/>
        <v>78359.903999999995</v>
      </c>
      <c r="GR20" s="541">
        <f>'Base%Sem'!EK17</f>
        <v>1.05</v>
      </c>
      <c r="GS20" s="493"/>
      <c r="GT20" s="494">
        <f t="shared" si="72"/>
        <v>0</v>
      </c>
      <c r="GU20" s="681">
        <v>74698.720000000001</v>
      </c>
      <c r="GV20" s="496">
        <f t="shared" si="73"/>
        <v>78433.656000000003</v>
      </c>
      <c r="GW20" s="541">
        <f>'Base%Sem'!EL17</f>
        <v>1.05</v>
      </c>
      <c r="GX20" s="493"/>
      <c r="GY20" s="494">
        <f t="shared" si="74"/>
        <v>0</v>
      </c>
      <c r="GZ20" s="572">
        <f t="shared" si="75"/>
        <v>316329.46799999999</v>
      </c>
      <c r="HA20" s="614">
        <f t="shared" si="76"/>
        <v>301266.16000000003</v>
      </c>
      <c r="HB20" s="537">
        <f t="shared" si="77"/>
        <v>0</v>
      </c>
      <c r="HC20" s="506">
        <f t="shared" si="147"/>
        <v>0</v>
      </c>
      <c r="HD20" s="681">
        <v>69063.34</v>
      </c>
      <c r="HE20" s="496">
        <f t="shared" si="78"/>
        <v>72516.506999999998</v>
      </c>
      <c r="HF20" s="541">
        <f>'Base%Sem'!EM17</f>
        <v>1.05</v>
      </c>
      <c r="HG20" s="493"/>
      <c r="HH20" s="494">
        <f t="shared" si="79"/>
        <v>0</v>
      </c>
      <c r="HI20" s="681">
        <v>84076.47</v>
      </c>
      <c r="HJ20" s="496">
        <f t="shared" si="80"/>
        <v>88280.2935</v>
      </c>
      <c r="HK20" s="541">
        <f>'Base%Sem'!EN17</f>
        <v>1.05</v>
      </c>
      <c r="HL20" s="493"/>
      <c r="HM20" s="494">
        <f t="shared" si="81"/>
        <v>0</v>
      </c>
      <c r="HN20" s="681">
        <v>67273.63</v>
      </c>
      <c r="HO20" s="496">
        <f t="shared" si="82"/>
        <v>70637.311500000011</v>
      </c>
      <c r="HP20" s="541">
        <f>'Base%Sem'!EO17</f>
        <v>1.05</v>
      </c>
      <c r="HQ20" s="493"/>
      <c r="HR20" s="494">
        <f t="shared" si="83"/>
        <v>0</v>
      </c>
      <c r="HS20" s="681">
        <v>79814.55</v>
      </c>
      <c r="HT20" s="496">
        <f t="shared" si="84"/>
        <v>83805.277500000011</v>
      </c>
      <c r="HU20" s="541">
        <f>'Base%Sem'!EP17</f>
        <v>1.05</v>
      </c>
      <c r="HV20" s="493"/>
      <c r="HW20" s="494">
        <f t="shared" si="85"/>
        <v>0</v>
      </c>
      <c r="HX20" s="681">
        <v>90502.57</v>
      </c>
      <c r="HY20" s="496">
        <f t="shared" si="86"/>
        <v>95027.698500000013</v>
      </c>
      <c r="HZ20" s="541">
        <f>'Base%Sem'!EQ17</f>
        <v>1.05</v>
      </c>
      <c r="IA20" s="493"/>
      <c r="IB20" s="494">
        <f t="shared" si="87"/>
        <v>0</v>
      </c>
      <c r="IC20" s="572">
        <f t="shared" si="88"/>
        <v>410267.08799999999</v>
      </c>
      <c r="ID20" s="538">
        <f t="shared" si="148"/>
        <v>390730.56</v>
      </c>
      <c r="IE20" s="511">
        <f t="shared" si="89"/>
        <v>0</v>
      </c>
      <c r="IF20" s="504">
        <f t="shared" si="149"/>
        <v>0</v>
      </c>
      <c r="IG20" s="681">
        <v>103058.34</v>
      </c>
      <c r="IH20" s="496">
        <f t="shared" si="90"/>
        <v>108211.257</v>
      </c>
      <c r="II20" s="541">
        <f>'Base%Sem'!ER17</f>
        <v>1.05</v>
      </c>
      <c r="IJ20" s="493"/>
      <c r="IK20" s="494">
        <f t="shared" si="91"/>
        <v>0</v>
      </c>
      <c r="IL20" s="681">
        <v>103763.96</v>
      </c>
      <c r="IM20" s="496">
        <f t="shared" si="92"/>
        <v>108952.15800000001</v>
      </c>
      <c r="IN20" s="541">
        <f>'Base%Sem'!ES17</f>
        <v>1.05</v>
      </c>
      <c r="IO20" s="493"/>
      <c r="IP20" s="494">
        <f t="shared" si="93"/>
        <v>0</v>
      </c>
      <c r="IQ20" s="681">
        <v>139614.94</v>
      </c>
      <c r="IR20" s="496">
        <f t="shared" si="94"/>
        <v>146595.68700000001</v>
      </c>
      <c r="IS20" s="541">
        <f>'Base%Sem'!ET17</f>
        <v>1.05</v>
      </c>
      <c r="IT20" s="493"/>
      <c r="IU20" s="494">
        <f t="shared" si="95"/>
        <v>0</v>
      </c>
      <c r="IV20" s="681">
        <v>138592.57</v>
      </c>
      <c r="IW20" s="496">
        <f t="shared" si="96"/>
        <v>145522.19850000003</v>
      </c>
      <c r="IX20" s="541">
        <f>'Base%Sem'!EU17</f>
        <v>1.05</v>
      </c>
      <c r="IY20" s="493"/>
      <c r="IZ20" s="494">
        <f t="shared" si="97"/>
        <v>0</v>
      </c>
      <c r="JA20" s="572">
        <f t="shared" si="98"/>
        <v>509281.30050000001</v>
      </c>
      <c r="JB20" s="538">
        <f t="shared" si="150"/>
        <v>485029.81000000006</v>
      </c>
      <c r="JC20" s="510">
        <f t="shared" si="99"/>
        <v>0</v>
      </c>
      <c r="JD20" s="506">
        <f t="shared" si="151"/>
        <v>0</v>
      </c>
      <c r="JE20" s="681">
        <v>100887.42</v>
      </c>
      <c r="JF20" s="496">
        <f t="shared" si="100"/>
        <v>105931.791</v>
      </c>
      <c r="JG20" s="541">
        <f>'Base%Sem'!EV17</f>
        <v>1.05</v>
      </c>
      <c r="JH20" s="493"/>
      <c r="JI20" s="494">
        <f t="shared" si="101"/>
        <v>0</v>
      </c>
      <c r="JJ20" s="681">
        <v>125734</v>
      </c>
      <c r="JK20" s="496">
        <f t="shared" si="102"/>
        <v>132020.70000000001</v>
      </c>
      <c r="JL20" s="541">
        <f>'Base%Sem'!EW17</f>
        <v>1.05</v>
      </c>
      <c r="JM20" s="493"/>
      <c r="JN20" s="494">
        <f t="shared" si="103"/>
        <v>0</v>
      </c>
      <c r="JO20" s="681">
        <v>140060.43</v>
      </c>
      <c r="JP20" s="496">
        <f t="shared" si="104"/>
        <v>147063.4515</v>
      </c>
      <c r="JQ20" s="541">
        <f>'Base%Sem'!EX17</f>
        <v>1.05</v>
      </c>
      <c r="JR20" s="493"/>
      <c r="JS20" s="494">
        <f t="shared" si="105"/>
        <v>0</v>
      </c>
      <c r="JT20" s="496">
        <v>155903.2696</v>
      </c>
      <c r="JU20" s="496">
        <f t="shared" si="160"/>
        <v>163698.43308000002</v>
      </c>
      <c r="JV20" s="541">
        <f>'Base%Sem'!EY17</f>
        <v>1.05</v>
      </c>
      <c r="JW20" s="493"/>
      <c r="JX20" s="494">
        <f t="shared" si="106"/>
        <v>0</v>
      </c>
      <c r="JY20" s="572">
        <f t="shared" si="107"/>
        <v>548714.37557999999</v>
      </c>
      <c r="JZ20" s="538">
        <f t="shared" si="152"/>
        <v>522585.11959999998</v>
      </c>
      <c r="KA20" s="511">
        <f t="shared" si="108"/>
        <v>0</v>
      </c>
      <c r="KB20" s="504">
        <f t="shared" si="153"/>
        <v>0</v>
      </c>
      <c r="KC20" s="499">
        <v>205883.92</v>
      </c>
      <c r="KD20" s="496">
        <f t="shared" si="109"/>
        <v>216178.11600000001</v>
      </c>
      <c r="KE20" s="541">
        <f>'Base%Sem'!EZ17</f>
        <v>1.05</v>
      </c>
      <c r="KF20" s="493"/>
      <c r="KG20" s="494">
        <f t="shared" si="110"/>
        <v>0</v>
      </c>
      <c r="KH20" s="496">
        <v>224159.9</v>
      </c>
      <c r="KI20" s="496">
        <f t="shared" si="111"/>
        <v>235367.89499999999</v>
      </c>
      <c r="KJ20" s="541">
        <f>'Base%Sem'!FA17</f>
        <v>1.05</v>
      </c>
      <c r="KK20" s="493"/>
      <c r="KL20" s="494">
        <f t="shared" si="112"/>
        <v>0</v>
      </c>
      <c r="KM20" s="496">
        <v>364471.75</v>
      </c>
      <c r="KN20" s="496">
        <f t="shared" si="113"/>
        <v>382695.33750000002</v>
      </c>
      <c r="KO20" s="541">
        <f>'Base%Sem'!FB17</f>
        <v>1.05</v>
      </c>
      <c r="KP20" s="493"/>
      <c r="KQ20" s="494">
        <f t="shared" si="114"/>
        <v>0</v>
      </c>
      <c r="KR20" s="496">
        <v>126617.23</v>
      </c>
      <c r="KS20" s="496">
        <f t="shared" si="115"/>
        <v>132948.09150000001</v>
      </c>
      <c r="KT20" s="541">
        <f>'Base%Sem'!FC17</f>
        <v>1.05</v>
      </c>
      <c r="KU20" s="493"/>
      <c r="KV20" s="494">
        <f t="shared" si="116"/>
        <v>0</v>
      </c>
      <c r="KW20" s="496">
        <v>96555.68</v>
      </c>
      <c r="KX20" s="496">
        <f t="shared" si="117"/>
        <v>101383.46399999999</v>
      </c>
      <c r="KY20" s="541">
        <f>'Base%Sem'!FD17</f>
        <v>1.05</v>
      </c>
      <c r="KZ20" s="493"/>
      <c r="LA20" s="494">
        <f t="shared" si="118"/>
        <v>0</v>
      </c>
      <c r="LB20" s="572">
        <f t="shared" si="119"/>
        <v>1068572.9040000001</v>
      </c>
      <c r="LC20" s="538">
        <f t="shared" si="154"/>
        <v>1017688.48</v>
      </c>
      <c r="LD20" s="510">
        <f t="shared" si="120"/>
        <v>0</v>
      </c>
      <c r="LE20" s="560">
        <f t="shared" si="155"/>
        <v>0</v>
      </c>
      <c r="LF20" s="588">
        <f t="shared" si="161"/>
        <v>5513739.7796</v>
      </c>
      <c r="LG20" s="588">
        <f t="shared" si="156"/>
        <v>5855562.9804799994</v>
      </c>
      <c r="LH20" s="588">
        <f t="shared" si="157"/>
        <v>5855562.9804799994</v>
      </c>
      <c r="LI20" s="586">
        <f t="shared" si="158"/>
        <v>1.0619948010866769</v>
      </c>
      <c r="LJ20" s="584">
        <f t="shared" si="122"/>
        <v>5513739.7796</v>
      </c>
      <c r="LK20" s="584">
        <f t="shared" si="122"/>
        <v>0</v>
      </c>
      <c r="LL20" s="585">
        <f t="shared" si="123"/>
        <v>-5513739.7796</v>
      </c>
      <c r="LM20" s="615">
        <f t="shared" si="159"/>
        <v>0</v>
      </c>
      <c r="LO20" s="385">
        <v>5855562.9804799994</v>
      </c>
      <c r="LP20" s="385"/>
    </row>
    <row r="21" spans="1:328" outlineLevel="1">
      <c r="A21" s="571"/>
      <c r="B21" s="535" t="s">
        <v>24</v>
      </c>
      <c r="C21" s="681">
        <v>114078.65</v>
      </c>
      <c r="D21" s="542">
        <f t="shared" si="124"/>
        <v>128908.87449999998</v>
      </c>
      <c r="E21" s="541">
        <f>'Base%Sem'!DC18</f>
        <v>1.1299999999999999</v>
      </c>
      <c r="F21" s="493"/>
      <c r="G21" s="494">
        <f t="shared" si="125"/>
        <v>0</v>
      </c>
      <c r="H21" s="681">
        <v>108242.2</v>
      </c>
      <c r="I21" s="496">
        <f t="shared" si="0"/>
        <v>122313.68599999999</v>
      </c>
      <c r="J21" s="541">
        <f>'Base%Sem'!DD18</f>
        <v>1.1299999999999999</v>
      </c>
      <c r="K21" s="493"/>
      <c r="L21" s="494">
        <f t="shared" si="1"/>
        <v>0</v>
      </c>
      <c r="M21" s="594">
        <v>98629.3</v>
      </c>
      <c r="N21" s="496">
        <f t="shared" si="2"/>
        <v>111451.109</v>
      </c>
      <c r="O21" s="541">
        <f>'Base%Sem'!DE18</f>
        <v>1.1299999999999999</v>
      </c>
      <c r="P21" s="493"/>
      <c r="Q21" s="494">
        <f t="shared" si="3"/>
        <v>0</v>
      </c>
      <c r="R21" s="594">
        <v>89715.77</v>
      </c>
      <c r="S21" s="496">
        <f t="shared" si="126"/>
        <v>101378.8201</v>
      </c>
      <c r="T21" s="541">
        <f>'Base%Sem'!DF18</f>
        <v>1.1299999999999999</v>
      </c>
      <c r="U21" s="493"/>
      <c r="V21" s="494">
        <f t="shared" si="4"/>
        <v>0</v>
      </c>
      <c r="W21" s="499">
        <v>83486.84</v>
      </c>
      <c r="X21" s="496">
        <f t="shared" si="162"/>
        <v>94340.129199999981</v>
      </c>
      <c r="Y21" s="541">
        <f>'Base%Sem'!DG18</f>
        <v>1.1299999999999999</v>
      </c>
      <c r="Z21" s="493"/>
      <c r="AA21" s="494">
        <f t="shared" si="6"/>
        <v>0</v>
      </c>
      <c r="AB21" s="542">
        <f t="shared" si="127"/>
        <v>558392.61879999994</v>
      </c>
      <c r="AC21" s="542">
        <f t="shared" si="128"/>
        <v>494152.76</v>
      </c>
      <c r="AD21" s="552">
        <f t="shared" si="129"/>
        <v>0</v>
      </c>
      <c r="AE21" s="500">
        <f t="shared" si="130"/>
        <v>0</v>
      </c>
      <c r="AF21" s="681">
        <v>94976.28</v>
      </c>
      <c r="AG21" s="496">
        <f t="shared" si="7"/>
        <v>102574.3824</v>
      </c>
      <c r="AH21" s="541">
        <f>'Base%Sem'!DI18</f>
        <v>1.08</v>
      </c>
      <c r="AI21" s="493"/>
      <c r="AJ21" s="494">
        <f t="shared" si="131"/>
        <v>0</v>
      </c>
      <c r="AK21" s="681">
        <v>122217.09</v>
      </c>
      <c r="AL21" s="496">
        <f t="shared" si="8"/>
        <v>131994.4572</v>
      </c>
      <c r="AM21" s="541">
        <f>'Base%Sem'!DJ18</f>
        <v>1.08</v>
      </c>
      <c r="AN21" s="493"/>
      <c r="AO21" s="494">
        <f t="shared" si="9"/>
        <v>0</v>
      </c>
      <c r="AP21" s="681">
        <v>91219.199999999997</v>
      </c>
      <c r="AQ21" s="496">
        <f t="shared" si="10"/>
        <v>98516.736000000004</v>
      </c>
      <c r="AR21" s="541">
        <f>'Base%Sem'!DK18</f>
        <v>1.08</v>
      </c>
      <c r="AS21" s="493"/>
      <c r="AT21" s="494">
        <f t="shared" si="11"/>
        <v>0</v>
      </c>
      <c r="AU21" s="681">
        <v>91395.15</v>
      </c>
      <c r="AV21" s="496">
        <f t="shared" si="12"/>
        <v>98706.762000000002</v>
      </c>
      <c r="AW21" s="541">
        <f>'Base%Sem'!DL18</f>
        <v>1.08</v>
      </c>
      <c r="AX21" s="493"/>
      <c r="AY21" s="494">
        <f t="shared" si="13"/>
        <v>0</v>
      </c>
      <c r="AZ21" s="496">
        <f t="shared" si="14"/>
        <v>431792.33759999997</v>
      </c>
      <c r="BA21" s="550">
        <f t="shared" si="15"/>
        <v>399807.72</v>
      </c>
      <c r="BB21" s="617">
        <f t="shared" si="132"/>
        <v>0</v>
      </c>
      <c r="BC21" s="513">
        <f t="shared" si="133"/>
        <v>0</v>
      </c>
      <c r="BD21" s="681">
        <v>98673.85</v>
      </c>
      <c r="BE21" s="496">
        <f t="shared" si="16"/>
        <v>105087.65025000001</v>
      </c>
      <c r="BF21" s="541">
        <f>'Base%Sem'!DM18</f>
        <v>1.0649999999999999</v>
      </c>
      <c r="BG21" s="493"/>
      <c r="BH21" s="494">
        <f t="shared" si="17"/>
        <v>0</v>
      </c>
      <c r="BI21" s="681">
        <v>85738.25</v>
      </c>
      <c r="BJ21" s="496">
        <f t="shared" si="18"/>
        <v>91311.236250000002</v>
      </c>
      <c r="BK21" s="541">
        <f>'Base%Sem'!DN18</f>
        <v>1.0649999999999999</v>
      </c>
      <c r="BL21" s="493"/>
      <c r="BM21" s="494">
        <f t="shared" si="19"/>
        <v>0</v>
      </c>
      <c r="BN21" s="681">
        <v>111567.66</v>
      </c>
      <c r="BO21" s="496">
        <f t="shared" si="20"/>
        <v>118819.5579</v>
      </c>
      <c r="BP21" s="541">
        <f>'Base%Sem'!DO18</f>
        <v>1.0649999999999999</v>
      </c>
      <c r="BQ21" s="493"/>
      <c r="BR21" s="494">
        <f t="shared" si="21"/>
        <v>0</v>
      </c>
      <c r="BS21" s="681">
        <v>118579.71</v>
      </c>
      <c r="BT21" s="496">
        <f t="shared" si="22"/>
        <v>126287.39115</v>
      </c>
      <c r="BU21" s="541">
        <f>'Base%Sem'!DP18</f>
        <v>1.0649999999999999</v>
      </c>
      <c r="BV21" s="606"/>
      <c r="BW21" s="494">
        <f t="shared" si="23"/>
        <v>0</v>
      </c>
      <c r="BX21" s="681">
        <v>123076.61</v>
      </c>
      <c r="BY21" s="496">
        <f t="shared" si="24"/>
        <v>131076.58964999998</v>
      </c>
      <c r="BZ21" s="541">
        <f>'Base%Sem'!DQ18</f>
        <v>1.0649999999999999</v>
      </c>
      <c r="CA21" s="493"/>
      <c r="CB21" s="494">
        <f t="shared" si="25"/>
        <v>0</v>
      </c>
      <c r="CC21" s="572">
        <f t="shared" si="134"/>
        <v>572582.42519999994</v>
      </c>
      <c r="CD21" s="538">
        <f t="shared" si="135"/>
        <v>537636.08000000007</v>
      </c>
      <c r="CE21" s="511">
        <f t="shared" si="26"/>
        <v>0</v>
      </c>
      <c r="CF21" s="504">
        <f t="shared" si="136"/>
        <v>0</v>
      </c>
      <c r="CG21" s="681">
        <v>126221.96</v>
      </c>
      <c r="CH21" s="496">
        <f t="shared" si="27"/>
        <v>134426.38740000001</v>
      </c>
      <c r="CI21" s="541">
        <f>'Base%Sem'!DR18</f>
        <v>1.0649999999999999</v>
      </c>
      <c r="CJ21" s="493"/>
      <c r="CK21" s="494">
        <f t="shared" si="28"/>
        <v>0</v>
      </c>
      <c r="CL21" s="681">
        <v>135606.17000000001</v>
      </c>
      <c r="CM21" s="496">
        <f t="shared" si="29"/>
        <v>144420.57105</v>
      </c>
      <c r="CN21" s="541">
        <f>'Base%Sem'!DS18</f>
        <v>1.0649999999999999</v>
      </c>
      <c r="CO21" s="493"/>
      <c r="CP21" s="494">
        <f t="shared" si="30"/>
        <v>0</v>
      </c>
      <c r="CQ21" s="681">
        <v>142614.82</v>
      </c>
      <c r="CR21" s="496">
        <f t="shared" si="31"/>
        <v>151884.78330000001</v>
      </c>
      <c r="CS21" s="541">
        <f>'Base%Sem'!DT18</f>
        <v>1.0649999999999999</v>
      </c>
      <c r="CT21" s="493"/>
      <c r="CU21" s="494">
        <f t="shared" si="32"/>
        <v>0</v>
      </c>
      <c r="CV21" s="681">
        <v>174584.2</v>
      </c>
      <c r="CW21" s="496">
        <f t="shared" si="33"/>
        <v>185932.17300000001</v>
      </c>
      <c r="CX21" s="541">
        <f>'Base%Sem'!DU18</f>
        <v>1.0649999999999999</v>
      </c>
      <c r="CY21" s="493"/>
      <c r="CZ21" s="494">
        <f t="shared" si="34"/>
        <v>0</v>
      </c>
      <c r="DA21" s="572">
        <f t="shared" si="35"/>
        <v>579027.15</v>
      </c>
      <c r="DB21" s="572">
        <f t="shared" si="35"/>
        <v>616663.91475</v>
      </c>
      <c r="DC21" s="548">
        <f t="shared" si="137"/>
        <v>579027.15</v>
      </c>
      <c r="DD21" s="547">
        <f t="shared" si="138"/>
        <v>0</v>
      </c>
      <c r="DE21" s="506">
        <f t="shared" si="139"/>
        <v>0</v>
      </c>
      <c r="DF21" s="681">
        <v>179689.99</v>
      </c>
      <c r="DG21" s="496">
        <f t="shared" si="36"/>
        <v>191369.83934999999</v>
      </c>
      <c r="DH21" s="541">
        <f>'Base%Sem'!DV18</f>
        <v>1.0649999999999999</v>
      </c>
      <c r="DI21" s="493"/>
      <c r="DJ21" s="494">
        <f t="shared" si="37"/>
        <v>0</v>
      </c>
      <c r="DK21" s="681">
        <v>160203.4</v>
      </c>
      <c r="DL21" s="496">
        <f t="shared" si="38"/>
        <v>170616.62099999998</v>
      </c>
      <c r="DM21" s="541">
        <f>'Base%Sem'!DW18</f>
        <v>1.0649999999999999</v>
      </c>
      <c r="DN21" s="493"/>
      <c r="DO21" s="494">
        <f t="shared" si="39"/>
        <v>0</v>
      </c>
      <c r="DP21" s="681">
        <v>126732.53</v>
      </c>
      <c r="DQ21" s="496">
        <f t="shared" si="40"/>
        <v>134970.14444999999</v>
      </c>
      <c r="DR21" s="541">
        <f>'Base%Sem'!DX18</f>
        <v>1.0649999999999999</v>
      </c>
      <c r="DS21" s="493"/>
      <c r="DT21" s="494">
        <f t="shared" si="41"/>
        <v>0</v>
      </c>
      <c r="DU21" s="681">
        <v>132895.94</v>
      </c>
      <c r="DV21" s="496">
        <f t="shared" si="42"/>
        <v>141534.17609999998</v>
      </c>
      <c r="DW21" s="541">
        <f>'Base%Sem'!DY18</f>
        <v>1.0649999999999999</v>
      </c>
      <c r="DX21" s="493"/>
      <c r="DY21" s="494">
        <f t="shared" si="43"/>
        <v>0</v>
      </c>
      <c r="DZ21" s="572">
        <f t="shared" si="44"/>
        <v>638490.7808999999</v>
      </c>
      <c r="EA21" s="548">
        <f t="shared" si="45"/>
        <v>599521.8600000001</v>
      </c>
      <c r="EB21" s="547">
        <f t="shared" si="140"/>
        <v>0</v>
      </c>
      <c r="EC21" s="506">
        <f t="shared" si="141"/>
        <v>0</v>
      </c>
      <c r="ED21" s="681">
        <v>121626.07</v>
      </c>
      <c r="EE21" s="496">
        <f t="shared" si="46"/>
        <v>129531.76455000001</v>
      </c>
      <c r="EF21" s="541">
        <f>'Base%Sem'!DZ18</f>
        <v>1.0649999999999999</v>
      </c>
      <c r="EG21" s="540"/>
      <c r="EH21" s="494">
        <f t="shared" si="47"/>
        <v>0</v>
      </c>
      <c r="EI21" s="681">
        <v>155090.34</v>
      </c>
      <c r="EJ21" s="496">
        <f t="shared" si="48"/>
        <v>165171.21209999998</v>
      </c>
      <c r="EK21" s="541">
        <f>'Base%Sem'!EA18</f>
        <v>1.0649999999999999</v>
      </c>
      <c r="EL21" s="493"/>
      <c r="EM21" s="494">
        <f t="shared" si="49"/>
        <v>0</v>
      </c>
      <c r="EN21" s="681">
        <v>153704.4</v>
      </c>
      <c r="EO21" s="496">
        <f t="shared" si="50"/>
        <v>163695.18599999999</v>
      </c>
      <c r="EP21" s="541">
        <f>'Base%Sem'!EB18</f>
        <v>1.0649999999999999</v>
      </c>
      <c r="EQ21" s="493"/>
      <c r="ER21" s="494">
        <f t="shared" si="51"/>
        <v>0</v>
      </c>
      <c r="ES21" s="681">
        <v>139761.21</v>
      </c>
      <c r="ET21" s="496">
        <f t="shared" si="52"/>
        <v>148845.68865</v>
      </c>
      <c r="EU21" s="541">
        <f>'Base%Sem'!EC18</f>
        <v>1.0649999999999999</v>
      </c>
      <c r="EV21" s="493"/>
      <c r="EW21" s="494">
        <f t="shared" si="53"/>
        <v>0</v>
      </c>
      <c r="EX21" s="681">
        <v>127889.48</v>
      </c>
      <c r="EY21" s="496">
        <f t="shared" si="54"/>
        <v>136202.29619999998</v>
      </c>
      <c r="EZ21" s="541">
        <f>'Base%Sem'!ED18</f>
        <v>1.0649999999999999</v>
      </c>
      <c r="FA21" s="493"/>
      <c r="FB21" s="494">
        <f t="shared" si="55"/>
        <v>0</v>
      </c>
      <c r="FC21" s="572">
        <f t="shared" si="56"/>
        <v>698071.5</v>
      </c>
      <c r="FD21" s="572">
        <f t="shared" si="56"/>
        <v>743446.14749999996</v>
      </c>
      <c r="FE21" s="538">
        <f t="shared" si="142"/>
        <v>698071.5</v>
      </c>
      <c r="FF21" s="537">
        <f t="shared" si="143"/>
        <v>0</v>
      </c>
      <c r="FG21" s="506">
        <f t="shared" si="144"/>
        <v>0</v>
      </c>
      <c r="FH21" s="681">
        <v>147554.62</v>
      </c>
      <c r="FI21" s="496">
        <f t="shared" si="57"/>
        <v>154932.351</v>
      </c>
      <c r="FJ21" s="541">
        <f>'Base%Sem'!EE18</f>
        <v>1.05</v>
      </c>
      <c r="FK21" s="493"/>
      <c r="FL21" s="494">
        <f t="shared" si="58"/>
        <v>0</v>
      </c>
      <c r="FM21" s="681">
        <v>120651.87</v>
      </c>
      <c r="FN21" s="496">
        <f t="shared" si="59"/>
        <v>126684.4635</v>
      </c>
      <c r="FO21" s="541">
        <f>'Base%Sem'!EF18</f>
        <v>1.05</v>
      </c>
      <c r="FP21" s="493"/>
      <c r="FQ21" s="494">
        <f t="shared" si="60"/>
        <v>0</v>
      </c>
      <c r="FR21" s="681">
        <v>100722.38</v>
      </c>
      <c r="FS21" s="496">
        <f t="shared" si="61"/>
        <v>105758.49900000001</v>
      </c>
      <c r="FT21" s="541">
        <f>'Base%Sem'!EG18</f>
        <v>1.05</v>
      </c>
      <c r="FU21" s="493"/>
      <c r="FV21" s="494">
        <f t="shared" si="62"/>
        <v>0</v>
      </c>
      <c r="FW21" s="681">
        <v>104597.37</v>
      </c>
      <c r="FX21" s="496">
        <f t="shared" si="63"/>
        <v>109827.23850000001</v>
      </c>
      <c r="FY21" s="541">
        <f>'Base%Sem'!EH18</f>
        <v>1.05</v>
      </c>
      <c r="FZ21" s="493"/>
      <c r="GA21" s="494">
        <f t="shared" si="64"/>
        <v>0</v>
      </c>
      <c r="GB21" s="572">
        <f t="shared" si="65"/>
        <v>497202.55200000003</v>
      </c>
      <c r="GC21" s="614">
        <f t="shared" si="66"/>
        <v>473526.24</v>
      </c>
      <c r="GD21" s="544">
        <f t="shared" si="145"/>
        <v>0</v>
      </c>
      <c r="GE21" s="504">
        <f t="shared" si="146"/>
        <v>0</v>
      </c>
      <c r="GF21" s="681">
        <v>102859.49</v>
      </c>
      <c r="GG21" s="496">
        <f t="shared" si="67"/>
        <v>108002.46450000002</v>
      </c>
      <c r="GH21" s="541">
        <f>'Base%Sem'!EI18</f>
        <v>1.05</v>
      </c>
      <c r="GI21" s="493"/>
      <c r="GJ21" s="494">
        <f t="shared" si="68"/>
        <v>0</v>
      </c>
      <c r="GK21" s="681">
        <v>111812.41</v>
      </c>
      <c r="GL21" s="496">
        <f t="shared" si="69"/>
        <v>117403.03050000001</v>
      </c>
      <c r="GM21" s="541">
        <f>'Base%Sem'!EJ18</f>
        <v>1.05</v>
      </c>
      <c r="GN21" s="493"/>
      <c r="GO21" s="494">
        <f t="shared" si="70"/>
        <v>0</v>
      </c>
      <c r="GP21" s="681">
        <v>100580.85</v>
      </c>
      <c r="GQ21" s="496">
        <f t="shared" si="71"/>
        <v>105609.89250000002</v>
      </c>
      <c r="GR21" s="541">
        <f>'Base%Sem'!EK18</f>
        <v>1.05</v>
      </c>
      <c r="GS21" s="493"/>
      <c r="GT21" s="494">
        <f t="shared" si="72"/>
        <v>0</v>
      </c>
      <c r="GU21" s="681">
        <v>98912.04</v>
      </c>
      <c r="GV21" s="496">
        <f t="shared" si="73"/>
        <v>103857.64199999999</v>
      </c>
      <c r="GW21" s="541">
        <f>'Base%Sem'!EL18</f>
        <v>1.05</v>
      </c>
      <c r="GX21" s="493"/>
      <c r="GY21" s="494">
        <f t="shared" si="74"/>
        <v>0</v>
      </c>
      <c r="GZ21" s="572">
        <f t="shared" si="75"/>
        <v>434873.0295</v>
      </c>
      <c r="HA21" s="614">
        <f t="shared" si="76"/>
        <v>414164.79</v>
      </c>
      <c r="HB21" s="537">
        <f t="shared" si="77"/>
        <v>0</v>
      </c>
      <c r="HC21" s="506">
        <f>IFERROR(HB21/HA21,0)</f>
        <v>0</v>
      </c>
      <c r="HD21" s="681">
        <v>92509.25</v>
      </c>
      <c r="HE21" s="496">
        <f t="shared" si="78"/>
        <v>97134.712500000009</v>
      </c>
      <c r="HF21" s="541">
        <f>'Base%Sem'!EM18</f>
        <v>1.05</v>
      </c>
      <c r="HG21" s="493"/>
      <c r="HH21" s="494">
        <f t="shared" si="79"/>
        <v>0</v>
      </c>
      <c r="HI21" s="681">
        <v>94803.81</v>
      </c>
      <c r="HJ21" s="496">
        <f t="shared" si="80"/>
        <v>99544.000499999995</v>
      </c>
      <c r="HK21" s="541">
        <f>'Base%Sem'!EN18</f>
        <v>1.05</v>
      </c>
      <c r="HL21" s="493"/>
      <c r="HM21" s="494">
        <f t="shared" si="81"/>
        <v>0</v>
      </c>
      <c r="HN21" s="681">
        <v>103498.56</v>
      </c>
      <c r="HO21" s="496">
        <f t="shared" si="82"/>
        <v>108673.488</v>
      </c>
      <c r="HP21" s="541">
        <f>'Base%Sem'!EO18</f>
        <v>1.05</v>
      </c>
      <c r="HQ21" s="493"/>
      <c r="HR21" s="494">
        <f t="shared" si="83"/>
        <v>0</v>
      </c>
      <c r="HS21" s="681">
        <v>90120.38</v>
      </c>
      <c r="HT21" s="496">
        <f t="shared" si="84"/>
        <v>94626.399000000005</v>
      </c>
      <c r="HU21" s="541">
        <f>'Base%Sem'!EP18</f>
        <v>1.05</v>
      </c>
      <c r="HV21" s="493"/>
      <c r="HW21" s="494">
        <f t="shared" si="85"/>
        <v>0</v>
      </c>
      <c r="HX21" s="681">
        <v>86823.4</v>
      </c>
      <c r="HY21" s="496">
        <f t="shared" si="86"/>
        <v>91164.569999999992</v>
      </c>
      <c r="HZ21" s="541">
        <f>'Base%Sem'!EQ18</f>
        <v>1.05</v>
      </c>
      <c r="IA21" s="493"/>
      <c r="IB21" s="494">
        <f t="shared" si="87"/>
        <v>0</v>
      </c>
      <c r="IC21" s="572">
        <f t="shared" si="88"/>
        <v>491143.17000000004</v>
      </c>
      <c r="ID21" s="538">
        <f t="shared" si="148"/>
        <v>467755.4</v>
      </c>
      <c r="IE21" s="511">
        <f t="shared" si="89"/>
        <v>0</v>
      </c>
      <c r="IF21" s="504">
        <f t="shared" si="149"/>
        <v>0</v>
      </c>
      <c r="IG21" s="681">
        <v>98909.41</v>
      </c>
      <c r="IH21" s="496">
        <f t="shared" si="90"/>
        <v>103854.88050000001</v>
      </c>
      <c r="II21" s="541">
        <f>'Base%Sem'!ER18</f>
        <v>1.05</v>
      </c>
      <c r="IJ21" s="493"/>
      <c r="IK21" s="494">
        <f t="shared" si="91"/>
        <v>0</v>
      </c>
      <c r="IL21" s="681">
        <v>109015.05</v>
      </c>
      <c r="IM21" s="496">
        <f t="shared" si="92"/>
        <v>114465.80250000001</v>
      </c>
      <c r="IN21" s="541">
        <f>'Base%Sem'!ES18</f>
        <v>1.05</v>
      </c>
      <c r="IO21" s="493"/>
      <c r="IP21" s="494">
        <f t="shared" si="93"/>
        <v>0</v>
      </c>
      <c r="IQ21" s="681">
        <v>140670.19</v>
      </c>
      <c r="IR21" s="496">
        <f t="shared" si="94"/>
        <v>147703.69950000002</v>
      </c>
      <c r="IS21" s="541">
        <f>'Base%Sem'!ET18</f>
        <v>1.05</v>
      </c>
      <c r="IT21" s="493"/>
      <c r="IU21" s="494">
        <f t="shared" si="95"/>
        <v>0</v>
      </c>
      <c r="IV21" s="681">
        <v>145103.95000000001</v>
      </c>
      <c r="IW21" s="496">
        <f t="shared" si="96"/>
        <v>152359.14750000002</v>
      </c>
      <c r="IX21" s="541">
        <f>'Base%Sem'!EU18</f>
        <v>1.05</v>
      </c>
      <c r="IY21" s="493"/>
      <c r="IZ21" s="494">
        <f t="shared" si="97"/>
        <v>0</v>
      </c>
      <c r="JA21" s="572">
        <f t="shared" si="98"/>
        <v>518383.53000000009</v>
      </c>
      <c r="JB21" s="538">
        <f t="shared" si="150"/>
        <v>493698.6</v>
      </c>
      <c r="JC21" s="510">
        <f t="shared" si="99"/>
        <v>0</v>
      </c>
      <c r="JD21" s="506">
        <f t="shared" si="151"/>
        <v>0</v>
      </c>
      <c r="JE21" s="681">
        <v>102590.77</v>
      </c>
      <c r="JF21" s="496">
        <f t="shared" si="100"/>
        <v>107720.30850000001</v>
      </c>
      <c r="JG21" s="541">
        <f>'Base%Sem'!EV18</f>
        <v>1.05</v>
      </c>
      <c r="JH21" s="493"/>
      <c r="JI21" s="494">
        <f t="shared" si="101"/>
        <v>0</v>
      </c>
      <c r="JJ21" s="681">
        <v>136868.84</v>
      </c>
      <c r="JK21" s="496">
        <f t="shared" si="102"/>
        <v>143712.28200000001</v>
      </c>
      <c r="JL21" s="541">
        <f>'Base%Sem'!EW18</f>
        <v>1.05</v>
      </c>
      <c r="JM21" s="493"/>
      <c r="JN21" s="494">
        <f t="shared" si="103"/>
        <v>0</v>
      </c>
      <c r="JO21" s="681">
        <v>152176.35999999999</v>
      </c>
      <c r="JP21" s="496">
        <f t="shared" si="104"/>
        <v>159785.17799999999</v>
      </c>
      <c r="JQ21" s="541">
        <f>'Base%Sem'!EX18</f>
        <v>1.05</v>
      </c>
      <c r="JR21" s="493"/>
      <c r="JS21" s="494">
        <f t="shared" si="105"/>
        <v>0</v>
      </c>
      <c r="JT21" s="496">
        <v>201482.26800000001</v>
      </c>
      <c r="JU21" s="496">
        <f t="shared" si="160"/>
        <v>211556.38140000001</v>
      </c>
      <c r="JV21" s="541">
        <f>'Base%Sem'!EY18</f>
        <v>1.05</v>
      </c>
      <c r="JW21" s="493"/>
      <c r="JX21" s="494">
        <f t="shared" si="106"/>
        <v>0</v>
      </c>
      <c r="JY21" s="572">
        <f t="shared" si="107"/>
        <v>622774.14990000008</v>
      </c>
      <c r="JZ21" s="538">
        <f t="shared" si="152"/>
        <v>593118.23800000001</v>
      </c>
      <c r="KA21" s="511">
        <f t="shared" si="108"/>
        <v>0</v>
      </c>
      <c r="KB21" s="504">
        <f t="shared" si="153"/>
        <v>0</v>
      </c>
      <c r="KC21" s="499">
        <v>243071.94</v>
      </c>
      <c r="KD21" s="496">
        <f t="shared" si="109"/>
        <v>255225.53700000001</v>
      </c>
      <c r="KE21" s="541">
        <f>'Base%Sem'!EZ18</f>
        <v>1.05</v>
      </c>
      <c r="KF21" s="493"/>
      <c r="KG21" s="494">
        <f t="shared" si="110"/>
        <v>0</v>
      </c>
      <c r="KH21" s="496">
        <v>283965.77</v>
      </c>
      <c r="KI21" s="496">
        <f t="shared" si="111"/>
        <v>298164.05850000004</v>
      </c>
      <c r="KJ21" s="541">
        <f>'Base%Sem'!FA18</f>
        <v>1.05</v>
      </c>
      <c r="KK21" s="493"/>
      <c r="KL21" s="494">
        <f t="shared" si="112"/>
        <v>0</v>
      </c>
      <c r="KM21" s="496">
        <v>458542.71</v>
      </c>
      <c r="KN21" s="496">
        <f t="shared" si="113"/>
        <v>481469.84550000005</v>
      </c>
      <c r="KO21" s="541">
        <f>'Base%Sem'!FB18</f>
        <v>1.05</v>
      </c>
      <c r="KP21" s="493"/>
      <c r="KQ21" s="494">
        <f t="shared" si="114"/>
        <v>0</v>
      </c>
      <c r="KR21" s="496">
        <v>203204.82</v>
      </c>
      <c r="KS21" s="496">
        <f t="shared" si="115"/>
        <v>213365.06100000002</v>
      </c>
      <c r="KT21" s="541">
        <f>'Base%Sem'!FC18</f>
        <v>1.05</v>
      </c>
      <c r="KU21" s="493"/>
      <c r="KV21" s="494">
        <f t="shared" si="116"/>
        <v>0</v>
      </c>
      <c r="KW21" s="496">
        <v>111954.36</v>
      </c>
      <c r="KX21" s="496">
        <f t="shared" si="117"/>
        <v>117552.07800000001</v>
      </c>
      <c r="KY21" s="541">
        <f>'Base%Sem'!FD18</f>
        <v>1.05</v>
      </c>
      <c r="KZ21" s="493"/>
      <c r="LA21" s="494">
        <f t="shared" si="118"/>
        <v>0</v>
      </c>
      <c r="LB21" s="572">
        <f t="shared" si="119"/>
        <v>1365776.58</v>
      </c>
      <c r="LC21" s="538">
        <f t="shared" si="154"/>
        <v>1300739.6000000001</v>
      </c>
      <c r="LD21" s="510">
        <f t="shared" si="120"/>
        <v>0</v>
      </c>
      <c r="LE21" s="560">
        <f t="shared" si="155"/>
        <v>0</v>
      </c>
      <c r="LF21" s="588">
        <f t="shared" si="161"/>
        <v>7051219.938000001</v>
      </c>
      <c r="LG21" s="588">
        <f t="shared" si="156"/>
        <v>7491521.2361500002</v>
      </c>
      <c r="LH21" s="588">
        <f t="shared" si="157"/>
        <v>7491521.2361500002</v>
      </c>
      <c r="LI21" s="586">
        <f t="shared" si="158"/>
        <v>1.0624432796057253</v>
      </c>
      <c r="LJ21" s="584">
        <f t="shared" si="122"/>
        <v>7051219.938000001</v>
      </c>
      <c r="LK21" s="584">
        <f t="shared" si="122"/>
        <v>0</v>
      </c>
      <c r="LL21" s="585">
        <f t="shared" si="123"/>
        <v>-7051219.938000001</v>
      </c>
      <c r="LM21" s="615">
        <f t="shared" si="159"/>
        <v>0</v>
      </c>
      <c r="LO21" s="385">
        <v>7491521.2361500002</v>
      </c>
      <c r="LP21" s="385"/>
    </row>
    <row r="22" spans="1:328" outlineLevel="1">
      <c r="A22" s="571"/>
      <c r="B22" s="535" t="s">
        <v>25</v>
      </c>
      <c r="C22" s="681">
        <v>70863.88</v>
      </c>
      <c r="D22" s="542">
        <f t="shared" si="124"/>
        <v>80076.184399999998</v>
      </c>
      <c r="E22" s="541">
        <f>'Base%Sem'!DC19</f>
        <v>1.1299999999999999</v>
      </c>
      <c r="F22" s="493"/>
      <c r="G22" s="494">
        <f t="shared" si="125"/>
        <v>0</v>
      </c>
      <c r="H22" s="681">
        <v>66191.899999999994</v>
      </c>
      <c r="I22" s="496">
        <f t="shared" si="0"/>
        <v>74796.84699999998</v>
      </c>
      <c r="J22" s="541">
        <f>'Base%Sem'!DD19</f>
        <v>1.1299999999999999</v>
      </c>
      <c r="K22" s="493"/>
      <c r="L22" s="494">
        <f t="shared" si="1"/>
        <v>0</v>
      </c>
      <c r="M22" s="594">
        <v>52751.51</v>
      </c>
      <c r="N22" s="496">
        <f t="shared" si="2"/>
        <v>59609.206299999998</v>
      </c>
      <c r="O22" s="541">
        <f>'Base%Sem'!DE19</f>
        <v>1.1299999999999999</v>
      </c>
      <c r="P22" s="493"/>
      <c r="Q22" s="494">
        <f t="shared" si="3"/>
        <v>0</v>
      </c>
      <c r="R22" s="594">
        <v>58725.65</v>
      </c>
      <c r="S22" s="496">
        <f t="shared" si="126"/>
        <v>66359.984499999991</v>
      </c>
      <c r="T22" s="541">
        <f>'Base%Sem'!DF19</f>
        <v>1.1299999999999999</v>
      </c>
      <c r="U22" s="493"/>
      <c r="V22" s="494">
        <f t="shared" si="4"/>
        <v>0</v>
      </c>
      <c r="W22" s="499">
        <v>67261.11</v>
      </c>
      <c r="X22" s="496">
        <f t="shared" si="162"/>
        <v>76005.054299999989</v>
      </c>
      <c r="Y22" s="541">
        <f>'Base%Sem'!DG19</f>
        <v>1.1299999999999999</v>
      </c>
      <c r="Z22" s="493"/>
      <c r="AA22" s="494">
        <f t="shared" si="6"/>
        <v>0</v>
      </c>
      <c r="AB22" s="542">
        <f t="shared" si="127"/>
        <v>356847.27649999992</v>
      </c>
      <c r="AC22" s="542">
        <f t="shared" si="128"/>
        <v>315794.05</v>
      </c>
      <c r="AD22" s="552">
        <f t="shared" si="129"/>
        <v>0</v>
      </c>
      <c r="AE22" s="500">
        <f t="shared" si="130"/>
        <v>0</v>
      </c>
      <c r="AF22" s="681">
        <v>64944.91</v>
      </c>
      <c r="AG22" s="496">
        <f t="shared" si="7"/>
        <v>70140.502800000002</v>
      </c>
      <c r="AH22" s="541">
        <f>'Base%Sem'!DI19</f>
        <v>1.08</v>
      </c>
      <c r="AI22" s="493"/>
      <c r="AJ22" s="494">
        <f t="shared" si="131"/>
        <v>0</v>
      </c>
      <c r="AK22" s="681">
        <v>69853.039999999994</v>
      </c>
      <c r="AL22" s="496">
        <f t="shared" si="8"/>
        <v>75441.283200000005</v>
      </c>
      <c r="AM22" s="541">
        <f>'Base%Sem'!DJ19</f>
        <v>1.08</v>
      </c>
      <c r="AN22" s="493"/>
      <c r="AO22" s="494">
        <f t="shared" si="9"/>
        <v>0</v>
      </c>
      <c r="AP22" s="681">
        <v>52335.09</v>
      </c>
      <c r="AQ22" s="496">
        <f t="shared" si="10"/>
        <v>56521.897199999999</v>
      </c>
      <c r="AR22" s="541">
        <f>'Base%Sem'!DK19</f>
        <v>1.08</v>
      </c>
      <c r="AS22" s="493"/>
      <c r="AT22" s="494">
        <f t="shared" si="11"/>
        <v>0</v>
      </c>
      <c r="AU22" s="681">
        <v>62203.97</v>
      </c>
      <c r="AV22" s="496">
        <f t="shared" si="12"/>
        <v>67180.287600000011</v>
      </c>
      <c r="AW22" s="541">
        <f>'Base%Sem'!DL19</f>
        <v>1.08</v>
      </c>
      <c r="AX22" s="493"/>
      <c r="AY22" s="494">
        <f t="shared" si="13"/>
        <v>0</v>
      </c>
      <c r="AZ22" s="496">
        <f t="shared" si="14"/>
        <v>269283.97080000001</v>
      </c>
      <c r="BA22" s="550">
        <f t="shared" si="15"/>
        <v>249337.01</v>
      </c>
      <c r="BB22" s="617">
        <f t="shared" si="132"/>
        <v>0</v>
      </c>
      <c r="BC22" s="513">
        <f t="shared" si="133"/>
        <v>0</v>
      </c>
      <c r="BD22" s="681">
        <v>75938.52</v>
      </c>
      <c r="BE22" s="496">
        <f t="shared" si="16"/>
        <v>80874.523799999995</v>
      </c>
      <c r="BF22" s="541">
        <f>'Base%Sem'!DM19</f>
        <v>1.0649999999999999</v>
      </c>
      <c r="BG22" s="493"/>
      <c r="BH22" s="494">
        <f t="shared" si="17"/>
        <v>0</v>
      </c>
      <c r="BI22" s="681">
        <v>62801.11</v>
      </c>
      <c r="BJ22" s="496">
        <f t="shared" si="18"/>
        <v>66883.182149999993</v>
      </c>
      <c r="BK22" s="541">
        <f>'Base%Sem'!DN19</f>
        <v>1.0649999999999999</v>
      </c>
      <c r="BL22" s="493"/>
      <c r="BM22" s="494">
        <f t="shared" si="19"/>
        <v>0</v>
      </c>
      <c r="BN22" s="681">
        <v>63879.37</v>
      </c>
      <c r="BO22" s="496">
        <f t="shared" si="20"/>
        <v>68031.529049999997</v>
      </c>
      <c r="BP22" s="541">
        <f>'Base%Sem'!DO19</f>
        <v>1.0649999999999999</v>
      </c>
      <c r="BQ22" s="493"/>
      <c r="BR22" s="494">
        <f t="shared" si="21"/>
        <v>0</v>
      </c>
      <c r="BS22" s="681">
        <v>80989.320000000007</v>
      </c>
      <c r="BT22" s="496">
        <f t="shared" si="22"/>
        <v>86253.625800000009</v>
      </c>
      <c r="BU22" s="541">
        <f>'Base%Sem'!DP19</f>
        <v>1.0649999999999999</v>
      </c>
      <c r="BV22" s="606"/>
      <c r="BW22" s="494">
        <f t="shared" si="23"/>
        <v>0</v>
      </c>
      <c r="BX22" s="681">
        <v>95744.14</v>
      </c>
      <c r="BY22" s="496">
        <f t="shared" si="24"/>
        <v>101967.5091</v>
      </c>
      <c r="BZ22" s="541">
        <f>'Base%Sem'!DQ19</f>
        <v>1.0649999999999999</v>
      </c>
      <c r="CA22" s="493"/>
      <c r="CB22" s="494">
        <f t="shared" si="25"/>
        <v>0</v>
      </c>
      <c r="CC22" s="572">
        <f t="shared" si="134"/>
        <v>404010.36990000005</v>
      </c>
      <c r="CD22" s="538">
        <f t="shared" si="135"/>
        <v>379352.46</v>
      </c>
      <c r="CE22" s="511">
        <f t="shared" si="26"/>
        <v>0</v>
      </c>
      <c r="CF22" s="504">
        <f t="shared" si="136"/>
        <v>0</v>
      </c>
      <c r="CG22" s="681">
        <v>96656.63</v>
      </c>
      <c r="CH22" s="496">
        <f t="shared" si="27"/>
        <v>102939.31095</v>
      </c>
      <c r="CI22" s="541">
        <f>'Base%Sem'!DR19</f>
        <v>1.0649999999999999</v>
      </c>
      <c r="CJ22" s="493"/>
      <c r="CK22" s="494">
        <f t="shared" si="28"/>
        <v>0</v>
      </c>
      <c r="CL22" s="681">
        <v>124830.38</v>
      </c>
      <c r="CM22" s="496">
        <f t="shared" si="29"/>
        <v>132944.3547</v>
      </c>
      <c r="CN22" s="541">
        <f>'Base%Sem'!DS19</f>
        <v>1.0649999999999999</v>
      </c>
      <c r="CO22" s="493"/>
      <c r="CP22" s="494">
        <f t="shared" si="30"/>
        <v>0</v>
      </c>
      <c r="CQ22" s="681">
        <v>101689.66</v>
      </c>
      <c r="CR22" s="496">
        <f t="shared" si="31"/>
        <v>108299.48789999999</v>
      </c>
      <c r="CS22" s="541">
        <f>'Base%Sem'!DT19</f>
        <v>1.0649999999999999</v>
      </c>
      <c r="CT22" s="493"/>
      <c r="CU22" s="494">
        <f t="shared" si="32"/>
        <v>0</v>
      </c>
      <c r="CV22" s="681">
        <v>122092.94</v>
      </c>
      <c r="CW22" s="496">
        <f t="shared" si="33"/>
        <v>130028.98109999999</v>
      </c>
      <c r="CX22" s="541">
        <f>'Base%Sem'!DU19</f>
        <v>1.0649999999999999</v>
      </c>
      <c r="CY22" s="493"/>
      <c r="CZ22" s="494">
        <f t="shared" si="34"/>
        <v>0</v>
      </c>
      <c r="DA22" s="572">
        <f t="shared" si="35"/>
        <v>445269.61</v>
      </c>
      <c r="DB22" s="572">
        <f>CW22+CR22+CM22+CH22</f>
        <v>474212.13464999996</v>
      </c>
      <c r="DC22" s="548">
        <f t="shared" si="137"/>
        <v>445269.61000000004</v>
      </c>
      <c r="DD22" s="547">
        <f t="shared" si="138"/>
        <v>0</v>
      </c>
      <c r="DE22" s="506">
        <f t="shared" si="139"/>
        <v>0</v>
      </c>
      <c r="DF22" s="681">
        <v>148516.25</v>
      </c>
      <c r="DG22" s="496">
        <f t="shared" si="36"/>
        <v>158169.80624999999</v>
      </c>
      <c r="DH22" s="541">
        <f>'Base%Sem'!DV19</f>
        <v>1.0649999999999999</v>
      </c>
      <c r="DI22" s="493"/>
      <c r="DJ22" s="494">
        <f t="shared" si="37"/>
        <v>0</v>
      </c>
      <c r="DK22" s="681">
        <v>90841.42</v>
      </c>
      <c r="DL22" s="496">
        <f t="shared" si="38"/>
        <v>96746.112299999993</v>
      </c>
      <c r="DM22" s="541">
        <f>'Base%Sem'!DW19</f>
        <v>1.0649999999999999</v>
      </c>
      <c r="DN22" s="493"/>
      <c r="DO22" s="494">
        <f t="shared" si="39"/>
        <v>0</v>
      </c>
      <c r="DP22" s="681">
        <v>96378.1</v>
      </c>
      <c r="DQ22" s="496">
        <f t="shared" si="40"/>
        <v>102642.6765</v>
      </c>
      <c r="DR22" s="541">
        <f>'Base%Sem'!DX19</f>
        <v>1.0649999999999999</v>
      </c>
      <c r="DS22" s="493"/>
      <c r="DT22" s="494">
        <f t="shared" si="41"/>
        <v>0</v>
      </c>
      <c r="DU22" s="681">
        <v>104634.82</v>
      </c>
      <c r="DV22" s="496">
        <f t="shared" si="42"/>
        <v>111436.0833</v>
      </c>
      <c r="DW22" s="541">
        <f>'Base%Sem'!DY19</f>
        <v>1.0649999999999999</v>
      </c>
      <c r="DX22" s="493"/>
      <c r="DY22" s="494">
        <f t="shared" si="43"/>
        <v>0</v>
      </c>
      <c r="DZ22" s="572">
        <f t="shared" si="44"/>
        <v>468994.67834999994</v>
      </c>
      <c r="EA22" s="548">
        <f t="shared" si="45"/>
        <v>440370.59</v>
      </c>
      <c r="EB22" s="547">
        <f t="shared" si="140"/>
        <v>0</v>
      </c>
      <c r="EC22" s="506">
        <f t="shared" si="141"/>
        <v>0</v>
      </c>
      <c r="ED22" s="681">
        <v>97808.56</v>
      </c>
      <c r="EE22" s="496">
        <f t="shared" si="46"/>
        <v>104166.1164</v>
      </c>
      <c r="EF22" s="541">
        <f>'Base%Sem'!DZ19</f>
        <v>1.0649999999999999</v>
      </c>
      <c r="EG22" s="540"/>
      <c r="EH22" s="494">
        <f t="shared" si="47"/>
        <v>0</v>
      </c>
      <c r="EI22" s="681">
        <v>124766.33</v>
      </c>
      <c r="EJ22" s="496">
        <f t="shared" si="48"/>
        <v>132876.14145</v>
      </c>
      <c r="EK22" s="541">
        <f>'Base%Sem'!EA19</f>
        <v>1.0649999999999999</v>
      </c>
      <c r="EL22" s="493"/>
      <c r="EM22" s="494">
        <f t="shared" si="49"/>
        <v>0</v>
      </c>
      <c r="EN22" s="681">
        <v>103496.08</v>
      </c>
      <c r="EO22" s="496">
        <f t="shared" si="50"/>
        <v>110223.32519999999</v>
      </c>
      <c r="EP22" s="541">
        <f>'Base%Sem'!EB19</f>
        <v>1.0649999999999999</v>
      </c>
      <c r="EQ22" s="493"/>
      <c r="ER22" s="494">
        <f t="shared" si="51"/>
        <v>0</v>
      </c>
      <c r="ES22" s="681">
        <v>118508.23</v>
      </c>
      <c r="ET22" s="496">
        <f t="shared" si="52"/>
        <v>126211.26494999998</v>
      </c>
      <c r="EU22" s="541">
        <f>'Base%Sem'!EC19</f>
        <v>1.0649999999999999</v>
      </c>
      <c r="EV22" s="493"/>
      <c r="EW22" s="494">
        <f t="shared" si="53"/>
        <v>0</v>
      </c>
      <c r="EX22" s="681">
        <v>102473.58</v>
      </c>
      <c r="EY22" s="496">
        <f t="shared" si="54"/>
        <v>109134.3627</v>
      </c>
      <c r="EZ22" s="541">
        <f>'Base%Sem'!ED19</f>
        <v>1.0649999999999999</v>
      </c>
      <c r="FA22" s="493"/>
      <c r="FB22" s="494">
        <f t="shared" si="55"/>
        <v>0</v>
      </c>
      <c r="FC22" s="572">
        <f t="shared" si="56"/>
        <v>547052.78</v>
      </c>
      <c r="FD22" s="572">
        <f t="shared" si="56"/>
        <v>582611.21069999994</v>
      </c>
      <c r="FE22" s="538">
        <f t="shared" si="142"/>
        <v>547052.78</v>
      </c>
      <c r="FF22" s="537">
        <f t="shared" si="143"/>
        <v>0</v>
      </c>
      <c r="FG22" s="506">
        <f t="shared" si="144"/>
        <v>0</v>
      </c>
      <c r="FH22" s="681">
        <v>103808.38</v>
      </c>
      <c r="FI22" s="496">
        <f t="shared" si="57"/>
        <v>108998.79900000001</v>
      </c>
      <c r="FJ22" s="541">
        <f>'Base%Sem'!EE19</f>
        <v>1.05</v>
      </c>
      <c r="FK22" s="493"/>
      <c r="FL22" s="494">
        <f t="shared" si="58"/>
        <v>0</v>
      </c>
      <c r="FM22" s="681">
        <v>107568.48</v>
      </c>
      <c r="FN22" s="496">
        <f t="shared" si="59"/>
        <v>112946.90399999999</v>
      </c>
      <c r="FO22" s="541">
        <f>'Base%Sem'!EF19</f>
        <v>1.05</v>
      </c>
      <c r="FP22" s="493"/>
      <c r="FQ22" s="494">
        <f t="shared" si="60"/>
        <v>0</v>
      </c>
      <c r="FR22" s="681">
        <v>84672.74</v>
      </c>
      <c r="FS22" s="496">
        <f t="shared" si="61"/>
        <v>88906.377000000008</v>
      </c>
      <c r="FT22" s="541">
        <f>'Base%Sem'!EG19</f>
        <v>1.05</v>
      </c>
      <c r="FU22" s="493"/>
      <c r="FV22" s="494">
        <f t="shared" si="62"/>
        <v>0</v>
      </c>
      <c r="FW22" s="681">
        <v>80843.89</v>
      </c>
      <c r="FX22" s="496">
        <f t="shared" si="63"/>
        <v>84886.084499999997</v>
      </c>
      <c r="FY22" s="541">
        <f>'Base%Sem'!EH19</f>
        <v>1.05</v>
      </c>
      <c r="FZ22" s="493"/>
      <c r="GA22" s="494">
        <f t="shared" si="64"/>
        <v>0</v>
      </c>
      <c r="GB22" s="572">
        <f t="shared" si="65"/>
        <v>395738.16450000001</v>
      </c>
      <c r="GC22" s="614">
        <f t="shared" si="66"/>
        <v>376893.49</v>
      </c>
      <c r="GD22" s="544">
        <f t="shared" si="145"/>
        <v>0</v>
      </c>
      <c r="GE22" s="504">
        <f t="shared" si="146"/>
        <v>0</v>
      </c>
      <c r="GF22" s="681">
        <v>94218.91</v>
      </c>
      <c r="GG22" s="496">
        <f t="shared" si="67"/>
        <v>98929.855500000005</v>
      </c>
      <c r="GH22" s="541">
        <f>'Base%Sem'!EI19</f>
        <v>1.05</v>
      </c>
      <c r="GI22" s="493"/>
      <c r="GJ22" s="494">
        <f t="shared" si="68"/>
        <v>0</v>
      </c>
      <c r="GK22" s="681">
        <v>106481.09</v>
      </c>
      <c r="GL22" s="496">
        <f t="shared" si="69"/>
        <v>111805.14449999999</v>
      </c>
      <c r="GM22" s="541">
        <f>'Base%Sem'!EJ19</f>
        <v>1.05</v>
      </c>
      <c r="GN22" s="493"/>
      <c r="GO22" s="494">
        <f t="shared" si="70"/>
        <v>0</v>
      </c>
      <c r="GP22" s="681">
        <v>133989.60999999999</v>
      </c>
      <c r="GQ22" s="496">
        <f t="shared" si="71"/>
        <v>140689.09049999999</v>
      </c>
      <c r="GR22" s="541">
        <f>'Base%Sem'!EK19</f>
        <v>1.05</v>
      </c>
      <c r="GS22" s="493"/>
      <c r="GT22" s="494">
        <f t="shared" si="72"/>
        <v>0</v>
      </c>
      <c r="GU22" s="681">
        <v>70144.25</v>
      </c>
      <c r="GV22" s="496">
        <f t="shared" si="73"/>
        <v>73651.462500000009</v>
      </c>
      <c r="GW22" s="541">
        <f>'Base%Sem'!EL19</f>
        <v>1.05</v>
      </c>
      <c r="GX22" s="493"/>
      <c r="GY22" s="494">
        <f t="shared" si="74"/>
        <v>0</v>
      </c>
      <c r="GZ22" s="572">
        <f t="shared" si="75"/>
        <v>425075.55300000001</v>
      </c>
      <c r="HA22" s="614">
        <f t="shared" si="76"/>
        <v>404833.86</v>
      </c>
      <c r="HB22" s="537">
        <f t="shared" si="77"/>
        <v>0</v>
      </c>
      <c r="HC22" s="506">
        <f t="shared" si="147"/>
        <v>0</v>
      </c>
      <c r="HD22" s="681">
        <v>81784.570000000007</v>
      </c>
      <c r="HE22" s="496">
        <f t="shared" si="78"/>
        <v>85873.798500000004</v>
      </c>
      <c r="HF22" s="541">
        <f>'Base%Sem'!EM19</f>
        <v>1.05</v>
      </c>
      <c r="HG22" s="493"/>
      <c r="HH22" s="494">
        <f t="shared" si="79"/>
        <v>0</v>
      </c>
      <c r="HI22" s="681">
        <v>86234.26</v>
      </c>
      <c r="HJ22" s="496">
        <f t="shared" si="80"/>
        <v>90545.972999999998</v>
      </c>
      <c r="HK22" s="541">
        <f>'Base%Sem'!EN19</f>
        <v>1.05</v>
      </c>
      <c r="HL22" s="493"/>
      <c r="HM22" s="494">
        <f t="shared" si="81"/>
        <v>0</v>
      </c>
      <c r="HN22" s="681">
        <v>75203.7</v>
      </c>
      <c r="HO22" s="496">
        <f t="shared" si="82"/>
        <v>78963.884999999995</v>
      </c>
      <c r="HP22" s="541">
        <f>'Base%Sem'!EO19</f>
        <v>1.05</v>
      </c>
      <c r="HQ22" s="493"/>
      <c r="HR22" s="494">
        <f t="shared" si="83"/>
        <v>0</v>
      </c>
      <c r="HS22" s="681">
        <v>66848.47</v>
      </c>
      <c r="HT22" s="496">
        <f t="shared" si="84"/>
        <v>70190.893500000006</v>
      </c>
      <c r="HU22" s="541">
        <f>'Base%Sem'!EP19</f>
        <v>1.05</v>
      </c>
      <c r="HV22" s="493"/>
      <c r="HW22" s="494">
        <f t="shared" si="85"/>
        <v>0</v>
      </c>
      <c r="HX22" s="681">
        <v>85410.880000000005</v>
      </c>
      <c r="HY22" s="496">
        <f t="shared" si="86"/>
        <v>89681.424000000014</v>
      </c>
      <c r="HZ22" s="541">
        <f>'Base%Sem'!EQ19</f>
        <v>1.05</v>
      </c>
      <c r="IA22" s="493"/>
      <c r="IB22" s="494">
        <f t="shared" si="87"/>
        <v>0</v>
      </c>
      <c r="IC22" s="572">
        <f t="shared" si="88"/>
        <v>415255.97400000005</v>
      </c>
      <c r="ID22" s="538">
        <f t="shared" si="148"/>
        <v>395481.88</v>
      </c>
      <c r="IE22" s="511">
        <f t="shared" si="89"/>
        <v>0</v>
      </c>
      <c r="IF22" s="504">
        <f t="shared" si="149"/>
        <v>0</v>
      </c>
      <c r="IG22" s="681">
        <v>86559.29</v>
      </c>
      <c r="IH22" s="496">
        <f t="shared" si="90"/>
        <v>90887.254499999995</v>
      </c>
      <c r="II22" s="541">
        <f>'Base%Sem'!ER19</f>
        <v>1.05</v>
      </c>
      <c r="IJ22" s="493"/>
      <c r="IK22" s="494">
        <f t="shared" si="91"/>
        <v>0</v>
      </c>
      <c r="IL22" s="681">
        <v>117672.8</v>
      </c>
      <c r="IM22" s="496">
        <f t="shared" si="92"/>
        <v>123556.44</v>
      </c>
      <c r="IN22" s="541">
        <f>'Base%Sem'!ES19</f>
        <v>1.05</v>
      </c>
      <c r="IO22" s="493"/>
      <c r="IP22" s="494">
        <f t="shared" si="93"/>
        <v>0</v>
      </c>
      <c r="IQ22" s="681">
        <v>174316.45</v>
      </c>
      <c r="IR22" s="496">
        <f t="shared" si="94"/>
        <v>183032.27250000002</v>
      </c>
      <c r="IS22" s="541">
        <f>'Base%Sem'!ET19</f>
        <v>1.05</v>
      </c>
      <c r="IT22" s="493"/>
      <c r="IU22" s="494">
        <f t="shared" si="95"/>
        <v>0</v>
      </c>
      <c r="IV22" s="681">
        <v>141259.03</v>
      </c>
      <c r="IW22" s="496">
        <f t="shared" si="96"/>
        <v>148321.98149999999</v>
      </c>
      <c r="IX22" s="541">
        <f>'Base%Sem'!EU19</f>
        <v>1.05</v>
      </c>
      <c r="IY22" s="493"/>
      <c r="IZ22" s="494">
        <f t="shared" si="97"/>
        <v>0</v>
      </c>
      <c r="JA22" s="572">
        <f t="shared" si="98"/>
        <v>545797.94850000006</v>
      </c>
      <c r="JB22" s="538">
        <f t="shared" si="150"/>
        <v>519807.56999999995</v>
      </c>
      <c r="JC22" s="510">
        <f t="shared" si="99"/>
        <v>0</v>
      </c>
      <c r="JD22" s="506">
        <f t="shared" si="151"/>
        <v>0</v>
      </c>
      <c r="JE22" s="681">
        <v>102117.91</v>
      </c>
      <c r="JF22" s="496">
        <f t="shared" si="100"/>
        <v>107223.8055</v>
      </c>
      <c r="JG22" s="541">
        <f>'Base%Sem'!EV19</f>
        <v>1.05</v>
      </c>
      <c r="JH22" s="493"/>
      <c r="JI22" s="494">
        <f t="shared" si="101"/>
        <v>0</v>
      </c>
      <c r="JJ22" s="681">
        <v>152276.92000000001</v>
      </c>
      <c r="JK22" s="496">
        <f t="shared" si="102"/>
        <v>159890.76600000003</v>
      </c>
      <c r="JL22" s="541">
        <f>'Base%Sem'!EW19</f>
        <v>1.05</v>
      </c>
      <c r="JM22" s="493"/>
      <c r="JN22" s="494">
        <f t="shared" si="103"/>
        <v>0</v>
      </c>
      <c r="JO22" s="681">
        <v>178350.46</v>
      </c>
      <c r="JP22" s="496">
        <f t="shared" si="104"/>
        <v>187267.98300000001</v>
      </c>
      <c r="JQ22" s="541">
        <f>'Base%Sem'!EX19</f>
        <v>1.05</v>
      </c>
      <c r="JR22" s="493"/>
      <c r="JS22" s="494">
        <f t="shared" si="105"/>
        <v>0</v>
      </c>
      <c r="JT22" s="496">
        <v>270131.02480000001</v>
      </c>
      <c r="JU22" s="496">
        <f t="shared" si="160"/>
        <v>283637.57604000001</v>
      </c>
      <c r="JV22" s="541">
        <f>'Base%Sem'!EY19</f>
        <v>1.05</v>
      </c>
      <c r="JW22" s="493"/>
      <c r="JX22" s="494">
        <f t="shared" si="106"/>
        <v>0</v>
      </c>
      <c r="JY22" s="572">
        <f t="shared" si="107"/>
        <v>738020.13054000004</v>
      </c>
      <c r="JZ22" s="538">
        <f t="shared" si="152"/>
        <v>702876.31480000005</v>
      </c>
      <c r="KA22" s="511">
        <f t="shared" si="108"/>
        <v>0</v>
      </c>
      <c r="KB22" s="504">
        <f t="shared" si="153"/>
        <v>0</v>
      </c>
      <c r="KC22" s="499">
        <v>384256.08</v>
      </c>
      <c r="KD22" s="496">
        <f t="shared" si="109"/>
        <v>403468.88400000002</v>
      </c>
      <c r="KE22" s="541">
        <f>'Base%Sem'!EZ19</f>
        <v>1.05</v>
      </c>
      <c r="KF22" s="493"/>
      <c r="KG22" s="494">
        <f t="shared" si="110"/>
        <v>0</v>
      </c>
      <c r="KH22" s="496">
        <v>460046.63</v>
      </c>
      <c r="KI22" s="496">
        <f t="shared" si="111"/>
        <v>483048.96150000003</v>
      </c>
      <c r="KJ22" s="541">
        <f>'Base%Sem'!FA19</f>
        <v>1.05</v>
      </c>
      <c r="KK22" s="493"/>
      <c r="KL22" s="494">
        <f t="shared" si="112"/>
        <v>0</v>
      </c>
      <c r="KM22" s="496">
        <v>823303.65</v>
      </c>
      <c r="KN22" s="496">
        <f t="shared" si="113"/>
        <v>864468.83250000002</v>
      </c>
      <c r="KO22" s="541">
        <f>'Base%Sem'!FB19</f>
        <v>1.05</v>
      </c>
      <c r="KP22" s="493"/>
      <c r="KQ22" s="494">
        <f t="shared" si="114"/>
        <v>0</v>
      </c>
      <c r="KR22" s="496">
        <v>132417.87</v>
      </c>
      <c r="KS22" s="496">
        <f t="shared" si="115"/>
        <v>139038.7635</v>
      </c>
      <c r="KT22" s="541">
        <f>'Base%Sem'!FC19</f>
        <v>1.05</v>
      </c>
      <c r="KU22" s="493"/>
      <c r="KV22" s="494">
        <f t="shared" si="116"/>
        <v>0</v>
      </c>
      <c r="KW22" s="496">
        <v>66660.7</v>
      </c>
      <c r="KX22" s="496">
        <f t="shared" si="117"/>
        <v>69993.735000000001</v>
      </c>
      <c r="KY22" s="541">
        <f>'Base%Sem'!FD19</f>
        <v>1.05</v>
      </c>
      <c r="KZ22" s="493"/>
      <c r="LA22" s="494">
        <f t="shared" si="118"/>
        <v>0</v>
      </c>
      <c r="LB22" s="572">
        <f t="shared" si="119"/>
        <v>1960019.1765000001</v>
      </c>
      <c r="LC22" s="538">
        <f t="shared" si="154"/>
        <v>1866684.9300000002</v>
      </c>
      <c r="LD22" s="510">
        <f t="shared" si="120"/>
        <v>0</v>
      </c>
      <c r="LE22" s="560">
        <f t="shared" si="155"/>
        <v>0</v>
      </c>
      <c r="LF22" s="588">
        <f t="shared" si="161"/>
        <v>6643754.5448000003</v>
      </c>
      <c r="LG22" s="588">
        <f t="shared" si="156"/>
        <v>7035866.58794</v>
      </c>
      <c r="LH22" s="588">
        <f t="shared" si="157"/>
        <v>7035866.58794</v>
      </c>
      <c r="LI22" s="586">
        <f t="shared" si="158"/>
        <v>1.0590196462701804</v>
      </c>
      <c r="LJ22" s="584">
        <f t="shared" si="122"/>
        <v>6643754.5448000003</v>
      </c>
      <c r="LK22" s="584">
        <f t="shared" si="122"/>
        <v>0</v>
      </c>
      <c r="LL22" s="585">
        <f t="shared" si="123"/>
        <v>-6643754.5448000003</v>
      </c>
      <c r="LM22" s="615">
        <f t="shared" si="159"/>
        <v>0</v>
      </c>
      <c r="LO22" s="385">
        <v>7035866.58794</v>
      </c>
      <c r="LP22" s="385"/>
    </row>
    <row r="23" spans="1:328" outlineLevel="1">
      <c r="A23" s="571"/>
      <c r="B23" s="535" t="s">
        <v>26</v>
      </c>
      <c r="C23" s="681">
        <v>75214.649999999994</v>
      </c>
      <c r="D23" s="542">
        <f t="shared" si="124"/>
        <v>84992.554499999984</v>
      </c>
      <c r="E23" s="541">
        <f>'Base%Sem'!DC20</f>
        <v>1.1299999999999999</v>
      </c>
      <c r="F23" s="493"/>
      <c r="G23" s="494">
        <f t="shared" si="125"/>
        <v>0</v>
      </c>
      <c r="H23" s="681">
        <v>76408.820000000007</v>
      </c>
      <c r="I23" s="496">
        <f t="shared" si="0"/>
        <v>86341.9666</v>
      </c>
      <c r="J23" s="541">
        <f>'Base%Sem'!DD20</f>
        <v>1.1299999999999999</v>
      </c>
      <c r="K23" s="493"/>
      <c r="L23" s="494">
        <f t="shared" si="1"/>
        <v>0</v>
      </c>
      <c r="M23" s="594">
        <v>74699.759999999995</v>
      </c>
      <c r="N23" s="496">
        <f t="shared" si="2"/>
        <v>84410.728799999983</v>
      </c>
      <c r="O23" s="541">
        <f>'Base%Sem'!DE20</f>
        <v>1.1299999999999999</v>
      </c>
      <c r="P23" s="493"/>
      <c r="Q23" s="494">
        <f t="shared" si="3"/>
        <v>0</v>
      </c>
      <c r="R23" s="594">
        <v>57379.56</v>
      </c>
      <c r="S23" s="496">
        <f t="shared" si="126"/>
        <v>64838.902799999989</v>
      </c>
      <c r="T23" s="541">
        <f>'Base%Sem'!DF20</f>
        <v>1.1299999999999999</v>
      </c>
      <c r="U23" s="493"/>
      <c r="V23" s="494">
        <f t="shared" si="4"/>
        <v>0</v>
      </c>
      <c r="W23" s="499">
        <v>63921.45</v>
      </c>
      <c r="X23" s="496">
        <f t="shared" si="162"/>
        <v>72231.238499999992</v>
      </c>
      <c r="Y23" s="541">
        <f>'Base%Sem'!DG20</f>
        <v>1.1299999999999999</v>
      </c>
      <c r="Z23" s="493"/>
      <c r="AA23" s="494">
        <f t="shared" si="6"/>
        <v>0</v>
      </c>
      <c r="AB23" s="542">
        <f t="shared" si="127"/>
        <v>392815.39119999995</v>
      </c>
      <c r="AC23" s="542">
        <f t="shared" si="128"/>
        <v>347624.24</v>
      </c>
      <c r="AD23" s="552">
        <f t="shared" si="129"/>
        <v>0</v>
      </c>
      <c r="AE23" s="500">
        <f t="shared" si="130"/>
        <v>0</v>
      </c>
      <c r="AF23" s="681">
        <v>66637.600000000006</v>
      </c>
      <c r="AG23" s="496">
        <f t="shared" si="7"/>
        <v>71968.608000000007</v>
      </c>
      <c r="AH23" s="541">
        <f>'Base%Sem'!DI20</f>
        <v>1.08</v>
      </c>
      <c r="AI23" s="493"/>
      <c r="AJ23" s="494">
        <f t="shared" si="131"/>
        <v>0</v>
      </c>
      <c r="AK23" s="681">
        <v>88324.44</v>
      </c>
      <c r="AL23" s="496">
        <f t="shared" si="8"/>
        <v>95390.395200000014</v>
      </c>
      <c r="AM23" s="541">
        <f>'Base%Sem'!DJ20</f>
        <v>1.08</v>
      </c>
      <c r="AN23" s="493"/>
      <c r="AO23" s="494">
        <f t="shared" si="9"/>
        <v>0</v>
      </c>
      <c r="AP23" s="681">
        <v>64644.18</v>
      </c>
      <c r="AQ23" s="496">
        <f t="shared" si="10"/>
        <v>69815.714400000012</v>
      </c>
      <c r="AR23" s="541">
        <f>'Base%Sem'!DK20</f>
        <v>1.08</v>
      </c>
      <c r="AS23" s="493"/>
      <c r="AT23" s="494">
        <f t="shared" si="11"/>
        <v>0</v>
      </c>
      <c r="AU23" s="681">
        <v>68410.52</v>
      </c>
      <c r="AV23" s="496">
        <f t="shared" si="12"/>
        <v>73883.361600000004</v>
      </c>
      <c r="AW23" s="541">
        <f>'Base%Sem'!DL20</f>
        <v>1.08</v>
      </c>
      <c r="AX23" s="493"/>
      <c r="AY23" s="494">
        <f t="shared" si="13"/>
        <v>0</v>
      </c>
      <c r="AZ23" s="496">
        <f t="shared" si="14"/>
        <v>311058.07920000004</v>
      </c>
      <c r="BA23" s="550">
        <f t="shared" si="15"/>
        <v>288016.74</v>
      </c>
      <c r="BB23" s="617">
        <f t="shared" si="132"/>
        <v>0</v>
      </c>
      <c r="BC23" s="513">
        <f t="shared" si="133"/>
        <v>0</v>
      </c>
      <c r="BD23" s="681">
        <v>61639.839999999997</v>
      </c>
      <c r="BE23" s="496">
        <f t="shared" si="16"/>
        <v>65646.429599999989</v>
      </c>
      <c r="BF23" s="541">
        <f>'Base%Sem'!DM20</f>
        <v>1.0649999999999999</v>
      </c>
      <c r="BG23" s="493"/>
      <c r="BH23" s="494">
        <f t="shared" si="17"/>
        <v>0</v>
      </c>
      <c r="BI23" s="681">
        <v>65905.75</v>
      </c>
      <c r="BJ23" s="496">
        <f t="shared" si="18"/>
        <v>70189.623749999999</v>
      </c>
      <c r="BK23" s="541">
        <f>'Base%Sem'!DN20</f>
        <v>1.0649999999999999</v>
      </c>
      <c r="BL23" s="493"/>
      <c r="BM23" s="494">
        <f t="shared" si="19"/>
        <v>0</v>
      </c>
      <c r="BN23" s="681">
        <v>81478.070000000007</v>
      </c>
      <c r="BO23" s="496">
        <f t="shared" si="20"/>
        <v>86774.144549999997</v>
      </c>
      <c r="BP23" s="541">
        <f>'Base%Sem'!DO20</f>
        <v>1.0649999999999999</v>
      </c>
      <c r="BQ23" s="493"/>
      <c r="BR23" s="494">
        <f t="shared" si="21"/>
        <v>0</v>
      </c>
      <c r="BS23" s="681">
        <v>72411.320000000007</v>
      </c>
      <c r="BT23" s="496">
        <f t="shared" si="22"/>
        <v>77118.055800000002</v>
      </c>
      <c r="BU23" s="541">
        <f>'Base%Sem'!DP20</f>
        <v>1.0649999999999999</v>
      </c>
      <c r="BV23" s="606"/>
      <c r="BW23" s="494">
        <f t="shared" si="23"/>
        <v>0</v>
      </c>
      <c r="BX23" s="681">
        <v>69031.02</v>
      </c>
      <c r="BY23" s="496">
        <f t="shared" si="24"/>
        <v>73518.036300000007</v>
      </c>
      <c r="BZ23" s="541">
        <f>'Base%Sem'!DQ20</f>
        <v>1.0649999999999999</v>
      </c>
      <c r="CA23" s="493"/>
      <c r="CB23" s="494">
        <f t="shared" si="25"/>
        <v>0</v>
      </c>
      <c r="CC23" s="572">
        <f t="shared" si="134"/>
        <v>373246.29000000004</v>
      </c>
      <c r="CD23" s="538">
        <f t="shared" si="135"/>
        <v>350466</v>
      </c>
      <c r="CE23" s="511">
        <f t="shared" si="26"/>
        <v>0</v>
      </c>
      <c r="CF23" s="504">
        <f t="shared" si="136"/>
        <v>0</v>
      </c>
      <c r="CG23" s="681">
        <v>80657.89</v>
      </c>
      <c r="CH23" s="496">
        <f t="shared" si="27"/>
        <v>85900.652849999999</v>
      </c>
      <c r="CI23" s="541">
        <f>'Base%Sem'!DR20</f>
        <v>1.0649999999999999</v>
      </c>
      <c r="CJ23" s="493"/>
      <c r="CK23" s="494">
        <f t="shared" si="28"/>
        <v>0</v>
      </c>
      <c r="CL23" s="681">
        <v>76169.38</v>
      </c>
      <c r="CM23" s="496">
        <f t="shared" si="29"/>
        <v>81120.3897</v>
      </c>
      <c r="CN23" s="541">
        <f>'Base%Sem'!DS20</f>
        <v>1.0649999999999999</v>
      </c>
      <c r="CO23" s="493"/>
      <c r="CP23" s="494">
        <f t="shared" si="30"/>
        <v>0</v>
      </c>
      <c r="CQ23" s="681">
        <v>131978.4</v>
      </c>
      <c r="CR23" s="496">
        <f t="shared" si="31"/>
        <v>140556.99599999998</v>
      </c>
      <c r="CS23" s="541">
        <f>'Base%Sem'!DT20</f>
        <v>1.0649999999999999</v>
      </c>
      <c r="CT23" s="493"/>
      <c r="CU23" s="494">
        <f t="shared" si="32"/>
        <v>0</v>
      </c>
      <c r="CV23" s="681">
        <v>92010.4</v>
      </c>
      <c r="CW23" s="496">
        <f t="shared" si="33"/>
        <v>97991.075999999986</v>
      </c>
      <c r="CX23" s="541">
        <f>'Base%Sem'!DU20</f>
        <v>1.0649999999999999</v>
      </c>
      <c r="CY23" s="493"/>
      <c r="CZ23" s="494">
        <f t="shared" si="34"/>
        <v>0</v>
      </c>
      <c r="DA23" s="572">
        <f t="shared" si="35"/>
        <v>380816.07</v>
      </c>
      <c r="DB23" s="572">
        <f t="shared" si="35"/>
        <v>405569.11455</v>
      </c>
      <c r="DC23" s="548">
        <f t="shared" si="137"/>
        <v>380816.07000000007</v>
      </c>
      <c r="DD23" s="547">
        <f t="shared" si="138"/>
        <v>0</v>
      </c>
      <c r="DE23" s="506">
        <f t="shared" si="139"/>
        <v>0</v>
      </c>
      <c r="DF23" s="681">
        <v>112354.52</v>
      </c>
      <c r="DG23" s="496">
        <f t="shared" si="36"/>
        <v>119657.5638</v>
      </c>
      <c r="DH23" s="541">
        <f>'Base%Sem'!DV20</f>
        <v>1.0649999999999999</v>
      </c>
      <c r="DI23" s="493"/>
      <c r="DJ23" s="494">
        <f t="shared" si="37"/>
        <v>0</v>
      </c>
      <c r="DK23" s="681">
        <v>84361.53</v>
      </c>
      <c r="DL23" s="496">
        <f t="shared" si="38"/>
        <v>89845.029449999987</v>
      </c>
      <c r="DM23" s="541">
        <f>'Base%Sem'!DW20</f>
        <v>1.0649999999999999</v>
      </c>
      <c r="DN23" s="493"/>
      <c r="DO23" s="494">
        <f t="shared" si="39"/>
        <v>0</v>
      </c>
      <c r="DP23" s="681">
        <v>73442.600000000006</v>
      </c>
      <c r="DQ23" s="496">
        <f t="shared" si="40"/>
        <v>78216.369000000006</v>
      </c>
      <c r="DR23" s="541">
        <f>'Base%Sem'!DX20</f>
        <v>1.0649999999999999</v>
      </c>
      <c r="DS23" s="493"/>
      <c r="DT23" s="494">
        <f t="shared" si="41"/>
        <v>0</v>
      </c>
      <c r="DU23" s="681">
        <v>81143</v>
      </c>
      <c r="DV23" s="496">
        <f t="shared" si="42"/>
        <v>86417.294999999998</v>
      </c>
      <c r="DW23" s="541">
        <f>'Base%Sem'!DY20</f>
        <v>1.0649999999999999</v>
      </c>
      <c r="DX23" s="493"/>
      <c r="DY23" s="494">
        <f t="shared" si="43"/>
        <v>0</v>
      </c>
      <c r="DZ23" s="572">
        <f t="shared" si="44"/>
        <v>374136.25724999997</v>
      </c>
      <c r="EA23" s="548">
        <f t="shared" si="45"/>
        <v>351301.65</v>
      </c>
      <c r="EB23" s="547">
        <f t="shared" si="140"/>
        <v>0</v>
      </c>
      <c r="EC23" s="506">
        <f t="shared" si="141"/>
        <v>0</v>
      </c>
      <c r="ED23" s="681">
        <v>85003.15</v>
      </c>
      <c r="EE23" s="496">
        <f t="shared" si="46"/>
        <v>90528.354749999984</v>
      </c>
      <c r="EF23" s="541">
        <f>'Base%Sem'!DZ20</f>
        <v>1.0649999999999999</v>
      </c>
      <c r="EG23" s="540"/>
      <c r="EH23" s="494">
        <f t="shared" si="47"/>
        <v>0</v>
      </c>
      <c r="EI23" s="681">
        <v>80903.490000000005</v>
      </c>
      <c r="EJ23" s="496">
        <f t="shared" si="48"/>
        <v>86162.216849999997</v>
      </c>
      <c r="EK23" s="541">
        <f>'Base%Sem'!EA20</f>
        <v>1.0649999999999999</v>
      </c>
      <c r="EL23" s="493"/>
      <c r="EM23" s="494">
        <f t="shared" si="49"/>
        <v>0</v>
      </c>
      <c r="EN23" s="681">
        <v>85297.19</v>
      </c>
      <c r="EO23" s="496">
        <f t="shared" si="50"/>
        <v>90841.50735</v>
      </c>
      <c r="EP23" s="541">
        <f>'Base%Sem'!EB20</f>
        <v>1.0649999999999999</v>
      </c>
      <c r="EQ23" s="493"/>
      <c r="ER23" s="494">
        <f t="shared" si="51"/>
        <v>0</v>
      </c>
      <c r="ES23" s="681">
        <v>82794.240000000005</v>
      </c>
      <c r="ET23" s="496">
        <f t="shared" si="52"/>
        <v>88175.865600000005</v>
      </c>
      <c r="EU23" s="541">
        <f>'Base%Sem'!EC20</f>
        <v>1.0649999999999999</v>
      </c>
      <c r="EV23" s="493"/>
      <c r="EW23" s="494">
        <f t="shared" si="53"/>
        <v>0</v>
      </c>
      <c r="EX23" s="681">
        <v>86557.79</v>
      </c>
      <c r="EY23" s="496">
        <f t="shared" si="54"/>
        <v>92184.04634999999</v>
      </c>
      <c r="EZ23" s="541">
        <f>'Base%Sem'!ED20</f>
        <v>1.0649999999999999</v>
      </c>
      <c r="FA23" s="493"/>
      <c r="FB23" s="494">
        <f t="shared" si="55"/>
        <v>0</v>
      </c>
      <c r="FC23" s="572">
        <f t="shared" si="56"/>
        <v>420555.86</v>
      </c>
      <c r="FD23" s="572">
        <f t="shared" si="56"/>
        <v>447891.99089999992</v>
      </c>
      <c r="FE23" s="538">
        <f t="shared" si="142"/>
        <v>420555.86</v>
      </c>
      <c r="FF23" s="537">
        <f t="shared" si="143"/>
        <v>0</v>
      </c>
      <c r="FG23" s="506">
        <f t="shared" si="144"/>
        <v>0</v>
      </c>
      <c r="FH23" s="681">
        <v>82844.759999999995</v>
      </c>
      <c r="FI23" s="496">
        <f t="shared" si="57"/>
        <v>86986.997999999992</v>
      </c>
      <c r="FJ23" s="541">
        <f>'Base%Sem'!EE20</f>
        <v>1.05</v>
      </c>
      <c r="FK23" s="493"/>
      <c r="FL23" s="494">
        <f t="shared" si="58"/>
        <v>0</v>
      </c>
      <c r="FM23" s="681">
        <v>69084.33</v>
      </c>
      <c r="FN23" s="496">
        <f t="shared" si="59"/>
        <v>72538.546500000011</v>
      </c>
      <c r="FO23" s="541">
        <f>'Base%Sem'!EF20</f>
        <v>1.05</v>
      </c>
      <c r="FP23" s="493"/>
      <c r="FQ23" s="494">
        <f t="shared" si="60"/>
        <v>0</v>
      </c>
      <c r="FR23" s="681">
        <v>70403.990000000005</v>
      </c>
      <c r="FS23" s="496">
        <f t="shared" si="61"/>
        <v>73924.189500000008</v>
      </c>
      <c r="FT23" s="541">
        <f>'Base%Sem'!EG20</f>
        <v>1.05</v>
      </c>
      <c r="FU23" s="493"/>
      <c r="FV23" s="494">
        <f t="shared" si="62"/>
        <v>0</v>
      </c>
      <c r="FW23" s="681">
        <v>69994.41</v>
      </c>
      <c r="FX23" s="496">
        <f t="shared" si="63"/>
        <v>73494.130500000014</v>
      </c>
      <c r="FY23" s="541">
        <f>'Base%Sem'!EH20</f>
        <v>1.05</v>
      </c>
      <c r="FZ23" s="493"/>
      <c r="GA23" s="494">
        <f t="shared" si="64"/>
        <v>0</v>
      </c>
      <c r="GB23" s="572">
        <f t="shared" si="65"/>
        <v>306943.86450000003</v>
      </c>
      <c r="GC23" s="614">
        <f t="shared" si="66"/>
        <v>292327.49</v>
      </c>
      <c r="GD23" s="544">
        <f t="shared" si="145"/>
        <v>0</v>
      </c>
      <c r="GE23" s="504">
        <f t="shared" si="146"/>
        <v>0</v>
      </c>
      <c r="GF23" s="681">
        <v>76154.429999999993</v>
      </c>
      <c r="GG23" s="496">
        <f t="shared" si="67"/>
        <v>79962.151499999993</v>
      </c>
      <c r="GH23" s="541">
        <f>'Base%Sem'!EI20</f>
        <v>1.05</v>
      </c>
      <c r="GI23" s="493"/>
      <c r="GJ23" s="494">
        <f t="shared" si="68"/>
        <v>0</v>
      </c>
      <c r="GK23" s="681">
        <v>74020.84</v>
      </c>
      <c r="GL23" s="496">
        <f t="shared" si="69"/>
        <v>77721.881999999998</v>
      </c>
      <c r="GM23" s="541">
        <f>'Base%Sem'!EJ20</f>
        <v>1.05</v>
      </c>
      <c r="GN23" s="493"/>
      <c r="GO23" s="494">
        <f t="shared" si="70"/>
        <v>0</v>
      </c>
      <c r="GP23" s="681">
        <v>73996.960000000006</v>
      </c>
      <c r="GQ23" s="496">
        <f t="shared" si="71"/>
        <v>77696.808000000005</v>
      </c>
      <c r="GR23" s="541">
        <f>'Base%Sem'!EK20</f>
        <v>1.05</v>
      </c>
      <c r="GS23" s="493"/>
      <c r="GT23" s="494">
        <f t="shared" si="72"/>
        <v>0</v>
      </c>
      <c r="GU23" s="681">
        <v>65110.39</v>
      </c>
      <c r="GV23" s="496">
        <f t="shared" si="73"/>
        <v>68365.909500000009</v>
      </c>
      <c r="GW23" s="541">
        <f>'Base%Sem'!EL20</f>
        <v>1.05</v>
      </c>
      <c r="GX23" s="493"/>
      <c r="GY23" s="494">
        <f t="shared" si="74"/>
        <v>0</v>
      </c>
      <c r="GZ23" s="572">
        <f t="shared" si="75"/>
        <v>303746.75099999999</v>
      </c>
      <c r="HA23" s="614">
        <f t="shared" si="76"/>
        <v>289282.62</v>
      </c>
      <c r="HB23" s="537">
        <f t="shared" si="77"/>
        <v>0</v>
      </c>
      <c r="HC23" s="506">
        <f t="shared" si="147"/>
        <v>0</v>
      </c>
      <c r="HD23" s="681">
        <v>73470.960000000006</v>
      </c>
      <c r="HE23" s="496">
        <f t="shared" si="78"/>
        <v>77144.508000000016</v>
      </c>
      <c r="HF23" s="541">
        <f>'Base%Sem'!EM20</f>
        <v>1.05</v>
      </c>
      <c r="HG23" s="493"/>
      <c r="HH23" s="494">
        <f t="shared" si="79"/>
        <v>0</v>
      </c>
      <c r="HI23" s="681">
        <v>81821.899999999994</v>
      </c>
      <c r="HJ23" s="496">
        <f t="shared" si="80"/>
        <v>85912.994999999995</v>
      </c>
      <c r="HK23" s="541">
        <f>'Base%Sem'!EN20</f>
        <v>1.05</v>
      </c>
      <c r="HL23" s="493"/>
      <c r="HM23" s="494">
        <f t="shared" si="81"/>
        <v>0</v>
      </c>
      <c r="HN23" s="681">
        <v>71083.39</v>
      </c>
      <c r="HO23" s="496">
        <f t="shared" si="82"/>
        <v>74637.559500000003</v>
      </c>
      <c r="HP23" s="541">
        <f>'Base%Sem'!EO20</f>
        <v>1.05</v>
      </c>
      <c r="HQ23" s="493"/>
      <c r="HR23" s="494">
        <f t="shared" si="83"/>
        <v>0</v>
      </c>
      <c r="HS23" s="681">
        <v>80888.22</v>
      </c>
      <c r="HT23" s="496">
        <f t="shared" si="84"/>
        <v>84932.631000000008</v>
      </c>
      <c r="HU23" s="541">
        <f>'Base%Sem'!EP20</f>
        <v>1.05</v>
      </c>
      <c r="HV23" s="493"/>
      <c r="HW23" s="494">
        <f t="shared" si="85"/>
        <v>0</v>
      </c>
      <c r="HX23" s="681">
        <v>89020.38</v>
      </c>
      <c r="HY23" s="496">
        <f t="shared" si="86"/>
        <v>93471.399000000005</v>
      </c>
      <c r="HZ23" s="541">
        <f>'Base%Sem'!EQ20</f>
        <v>1.05</v>
      </c>
      <c r="IA23" s="493"/>
      <c r="IB23" s="494">
        <f t="shared" si="87"/>
        <v>0</v>
      </c>
      <c r="IC23" s="572">
        <f t="shared" si="88"/>
        <v>416099.09250000003</v>
      </c>
      <c r="ID23" s="538">
        <f t="shared" si="148"/>
        <v>396284.85</v>
      </c>
      <c r="IE23" s="511">
        <f t="shared" si="89"/>
        <v>0</v>
      </c>
      <c r="IF23" s="504">
        <f t="shared" si="149"/>
        <v>0</v>
      </c>
      <c r="IG23" s="681">
        <v>87943.08</v>
      </c>
      <c r="IH23" s="496">
        <f t="shared" si="90"/>
        <v>92340.234000000011</v>
      </c>
      <c r="II23" s="541">
        <f>'Base%Sem'!ER20</f>
        <v>1.05</v>
      </c>
      <c r="IJ23" s="493"/>
      <c r="IK23" s="494">
        <f t="shared" si="91"/>
        <v>0</v>
      </c>
      <c r="IL23" s="681">
        <v>100174.98</v>
      </c>
      <c r="IM23" s="496">
        <f t="shared" si="92"/>
        <v>105183.72900000001</v>
      </c>
      <c r="IN23" s="541">
        <f>'Base%Sem'!ES20</f>
        <v>1.05</v>
      </c>
      <c r="IO23" s="493"/>
      <c r="IP23" s="494">
        <f t="shared" si="93"/>
        <v>0</v>
      </c>
      <c r="IQ23" s="681">
        <v>143569.85</v>
      </c>
      <c r="IR23" s="496">
        <f t="shared" si="94"/>
        <v>150748.3425</v>
      </c>
      <c r="IS23" s="541">
        <f>'Base%Sem'!ET20</f>
        <v>1.05</v>
      </c>
      <c r="IT23" s="493"/>
      <c r="IU23" s="494">
        <f t="shared" si="95"/>
        <v>0</v>
      </c>
      <c r="IV23" s="681">
        <v>120427.41</v>
      </c>
      <c r="IW23" s="496">
        <f t="shared" si="96"/>
        <v>126448.78050000001</v>
      </c>
      <c r="IX23" s="541">
        <f>'Base%Sem'!EU20</f>
        <v>1.05</v>
      </c>
      <c r="IY23" s="493"/>
      <c r="IZ23" s="494">
        <f t="shared" si="97"/>
        <v>0</v>
      </c>
      <c r="JA23" s="572">
        <f t="shared" si="98"/>
        <v>474721.08600000001</v>
      </c>
      <c r="JB23" s="538">
        <f t="shared" si="150"/>
        <v>452115.32</v>
      </c>
      <c r="JC23" s="510">
        <f t="shared" si="99"/>
        <v>0</v>
      </c>
      <c r="JD23" s="506">
        <f t="shared" si="151"/>
        <v>0</v>
      </c>
      <c r="JE23" s="681">
        <v>84564.86</v>
      </c>
      <c r="JF23" s="496">
        <f t="shared" si="100"/>
        <v>88793.103000000003</v>
      </c>
      <c r="JG23" s="541">
        <f>'Base%Sem'!EV20</f>
        <v>1.05</v>
      </c>
      <c r="JH23" s="493"/>
      <c r="JI23" s="494">
        <f t="shared" si="101"/>
        <v>0</v>
      </c>
      <c r="JJ23" s="681">
        <v>107812.59</v>
      </c>
      <c r="JK23" s="496">
        <f t="shared" si="102"/>
        <v>113203.21950000001</v>
      </c>
      <c r="JL23" s="541">
        <f>'Base%Sem'!EW20</f>
        <v>1.05</v>
      </c>
      <c r="JM23" s="493"/>
      <c r="JN23" s="494">
        <f t="shared" si="103"/>
        <v>0</v>
      </c>
      <c r="JO23" s="681">
        <v>120857.48</v>
      </c>
      <c r="JP23" s="496">
        <f t="shared" si="104"/>
        <v>126900.35400000001</v>
      </c>
      <c r="JQ23" s="541">
        <f>'Base%Sem'!EX20</f>
        <v>1.05</v>
      </c>
      <c r="JR23" s="493"/>
      <c r="JS23" s="494">
        <f t="shared" si="105"/>
        <v>0</v>
      </c>
      <c r="JT23" s="496">
        <v>154705.7096</v>
      </c>
      <c r="JU23" s="496">
        <f t="shared" si="160"/>
        <v>162440.99508000002</v>
      </c>
      <c r="JV23" s="541">
        <f>'Base%Sem'!EY20</f>
        <v>1.05</v>
      </c>
      <c r="JW23" s="493"/>
      <c r="JX23" s="494">
        <f t="shared" si="106"/>
        <v>0</v>
      </c>
      <c r="JY23" s="572">
        <f t="shared" si="107"/>
        <v>491337.67158000002</v>
      </c>
      <c r="JZ23" s="538">
        <f t="shared" si="152"/>
        <v>467940.63959999999</v>
      </c>
      <c r="KA23" s="511">
        <f t="shared" si="108"/>
        <v>0</v>
      </c>
      <c r="KB23" s="504">
        <f t="shared" si="153"/>
        <v>0</v>
      </c>
      <c r="KC23" s="499">
        <v>216942.11</v>
      </c>
      <c r="KD23" s="496">
        <f t="shared" si="109"/>
        <v>227789.21549999999</v>
      </c>
      <c r="KE23" s="541">
        <f>'Base%Sem'!EZ20</f>
        <v>1.05</v>
      </c>
      <c r="KF23" s="493"/>
      <c r="KG23" s="494">
        <f t="shared" si="110"/>
        <v>0</v>
      </c>
      <c r="KH23" s="496">
        <v>263146.92</v>
      </c>
      <c r="KI23" s="496">
        <f t="shared" si="111"/>
        <v>276304.266</v>
      </c>
      <c r="KJ23" s="541">
        <f>'Base%Sem'!FA20</f>
        <v>1.05</v>
      </c>
      <c r="KK23" s="493"/>
      <c r="KL23" s="494">
        <f t="shared" si="112"/>
        <v>0</v>
      </c>
      <c r="KM23" s="496">
        <v>397994.56</v>
      </c>
      <c r="KN23" s="496">
        <f t="shared" si="113"/>
        <v>417894.288</v>
      </c>
      <c r="KO23" s="541">
        <f>'Base%Sem'!FB20</f>
        <v>1.05</v>
      </c>
      <c r="KP23" s="493"/>
      <c r="KQ23" s="494">
        <f t="shared" si="114"/>
        <v>0</v>
      </c>
      <c r="KR23" s="496">
        <v>168648.32000000001</v>
      </c>
      <c r="KS23" s="496">
        <f t="shared" si="115"/>
        <v>177080.736</v>
      </c>
      <c r="KT23" s="541">
        <f>'Base%Sem'!FC20</f>
        <v>1.05</v>
      </c>
      <c r="KU23" s="493"/>
      <c r="KV23" s="494">
        <f t="shared" si="116"/>
        <v>0</v>
      </c>
      <c r="KW23" s="496">
        <v>85127.55</v>
      </c>
      <c r="KX23" s="496">
        <f t="shared" si="117"/>
        <v>89383.927500000005</v>
      </c>
      <c r="KY23" s="541">
        <f>'Base%Sem'!FD20</f>
        <v>1.05</v>
      </c>
      <c r="KZ23" s="493"/>
      <c r="LA23" s="494">
        <f t="shared" si="118"/>
        <v>0</v>
      </c>
      <c r="LB23" s="572">
        <f t="shared" si="119"/>
        <v>1188452.433</v>
      </c>
      <c r="LC23" s="538">
        <f t="shared" si="154"/>
        <v>1131859.46</v>
      </c>
      <c r="LD23" s="510">
        <f t="shared" si="120"/>
        <v>0</v>
      </c>
      <c r="LE23" s="560">
        <f t="shared" si="155"/>
        <v>0</v>
      </c>
      <c r="LF23" s="588">
        <f t="shared" si="161"/>
        <v>5168590.9396000002</v>
      </c>
      <c r="LG23" s="588">
        <f t="shared" si="156"/>
        <v>5486018.0216800002</v>
      </c>
      <c r="LH23" s="588">
        <f t="shared" si="157"/>
        <v>5486018.0216800002</v>
      </c>
      <c r="LI23" s="586">
        <f t="shared" si="158"/>
        <v>1.0614146264986808</v>
      </c>
      <c r="LJ23" s="584">
        <f t="shared" si="122"/>
        <v>5168590.9396000002</v>
      </c>
      <c r="LK23" s="584">
        <f t="shared" si="122"/>
        <v>0</v>
      </c>
      <c r="LL23" s="585">
        <f t="shared" si="123"/>
        <v>-5168590.9396000002</v>
      </c>
      <c r="LM23" s="615">
        <f t="shared" si="159"/>
        <v>0</v>
      </c>
      <c r="LO23">
        <v>5486018.0216800002</v>
      </c>
    </row>
    <row r="24" spans="1:328" s="707" customFormat="1" ht="15" customHeight="1" outlineLevel="1">
      <c r="A24" s="683"/>
      <c r="B24" s="684" t="s">
        <v>27</v>
      </c>
      <c r="C24" s="685">
        <v>91041.41</v>
      </c>
      <c r="D24" s="686">
        <f t="shared" si="124"/>
        <v>102876.79329999999</v>
      </c>
      <c r="E24" s="541">
        <f>'Base%Sem'!DC21</f>
        <v>1.1299999999999999</v>
      </c>
      <c r="F24" s="687"/>
      <c r="G24" s="688">
        <f t="shared" si="125"/>
        <v>0</v>
      </c>
      <c r="H24" s="685">
        <v>102492.09</v>
      </c>
      <c r="I24" s="689">
        <f t="shared" si="0"/>
        <v>115816.06169999999</v>
      </c>
      <c r="J24" s="541">
        <f>'Base%Sem'!DD21</f>
        <v>1.1299999999999999</v>
      </c>
      <c r="K24" s="687"/>
      <c r="L24" s="688">
        <f t="shared" si="1"/>
        <v>0</v>
      </c>
      <c r="M24" s="687">
        <v>94845.53</v>
      </c>
      <c r="N24" s="689">
        <f t="shared" si="2"/>
        <v>107175.44889999999</v>
      </c>
      <c r="O24" s="541">
        <f>'Base%Sem'!DE21</f>
        <v>1.1299999999999999</v>
      </c>
      <c r="P24" s="687"/>
      <c r="Q24" s="688">
        <f t="shared" si="3"/>
        <v>0</v>
      </c>
      <c r="R24" s="687">
        <v>81760.27</v>
      </c>
      <c r="S24" s="689">
        <f t="shared" si="126"/>
        <v>92389.105100000001</v>
      </c>
      <c r="T24" s="541">
        <f>'Base%Sem'!DF21</f>
        <v>1.1299999999999999</v>
      </c>
      <c r="U24" s="687"/>
      <c r="V24" s="688">
        <f t="shared" si="4"/>
        <v>0</v>
      </c>
      <c r="W24" s="691">
        <v>106685.16</v>
      </c>
      <c r="X24" s="689">
        <f t="shared" si="162"/>
        <v>120554.23079999999</v>
      </c>
      <c r="Y24" s="541">
        <f>'Base%Sem'!DG21</f>
        <v>1.1299999999999999</v>
      </c>
      <c r="Z24" s="687"/>
      <c r="AA24" s="688">
        <f t="shared" si="6"/>
        <v>0</v>
      </c>
      <c r="AB24" s="542">
        <f t="shared" si="127"/>
        <v>538811.63979999989</v>
      </c>
      <c r="AC24" s="542">
        <f t="shared" si="128"/>
        <v>476824.46000000008</v>
      </c>
      <c r="AD24" s="552">
        <f t="shared" si="129"/>
        <v>0</v>
      </c>
      <c r="AE24" s="690">
        <f t="shared" si="130"/>
        <v>0</v>
      </c>
      <c r="AF24" s="681">
        <v>113294.14</v>
      </c>
      <c r="AG24" s="689">
        <f t="shared" si="7"/>
        <v>122357.67120000001</v>
      </c>
      <c r="AH24" s="541">
        <f>'Base%Sem'!DI21</f>
        <v>1.08</v>
      </c>
      <c r="AI24" s="687"/>
      <c r="AJ24" s="688">
        <f t="shared" si="131"/>
        <v>0</v>
      </c>
      <c r="AK24" s="681">
        <v>126307.75</v>
      </c>
      <c r="AL24" s="689">
        <f t="shared" si="8"/>
        <v>136412.37</v>
      </c>
      <c r="AM24" s="541">
        <f>'Base%Sem'!DJ21</f>
        <v>1.08</v>
      </c>
      <c r="AN24" s="687"/>
      <c r="AO24" s="688">
        <f t="shared" si="9"/>
        <v>0</v>
      </c>
      <c r="AP24" s="681">
        <v>86179.33</v>
      </c>
      <c r="AQ24" s="689">
        <f t="shared" si="10"/>
        <v>93073.676400000011</v>
      </c>
      <c r="AR24" s="541">
        <f>'Base%Sem'!DK21</f>
        <v>1.08</v>
      </c>
      <c r="AS24" s="687"/>
      <c r="AT24" s="688">
        <f t="shared" si="11"/>
        <v>0</v>
      </c>
      <c r="AU24" s="681">
        <v>76662.22</v>
      </c>
      <c r="AV24" s="689">
        <f t="shared" si="12"/>
        <v>82795.1976</v>
      </c>
      <c r="AW24" s="541">
        <f>'Base%Sem'!DL21</f>
        <v>1.08</v>
      </c>
      <c r="AX24" s="687"/>
      <c r="AY24" s="688">
        <f t="shared" si="13"/>
        <v>0</v>
      </c>
      <c r="AZ24" s="689">
        <f t="shared" si="14"/>
        <v>434638.91520000005</v>
      </c>
      <c r="BA24" s="692">
        <f t="shared" si="15"/>
        <v>402443.44000000006</v>
      </c>
      <c r="BB24" s="689">
        <f t="shared" si="132"/>
        <v>0</v>
      </c>
      <c r="BC24" s="693">
        <f t="shared" si="133"/>
        <v>0</v>
      </c>
      <c r="BD24" s="681">
        <v>76490</v>
      </c>
      <c r="BE24" s="689">
        <f t="shared" si="16"/>
        <v>81461.849999999991</v>
      </c>
      <c r="BF24" s="541">
        <f>'Base%Sem'!DM21</f>
        <v>1.0649999999999999</v>
      </c>
      <c r="BG24" s="687"/>
      <c r="BH24" s="688">
        <f t="shared" si="17"/>
        <v>0</v>
      </c>
      <c r="BI24" s="681">
        <v>81892.160000000003</v>
      </c>
      <c r="BJ24" s="689">
        <f t="shared" si="18"/>
        <v>87215.150399999999</v>
      </c>
      <c r="BK24" s="541">
        <f>'Base%Sem'!DN21</f>
        <v>1.0649999999999999</v>
      </c>
      <c r="BL24" s="687"/>
      <c r="BM24" s="688">
        <f t="shared" si="19"/>
        <v>0</v>
      </c>
      <c r="BN24" s="681">
        <v>96454.64</v>
      </c>
      <c r="BO24" s="689">
        <f t="shared" si="20"/>
        <v>102724.19159999999</v>
      </c>
      <c r="BP24" s="541">
        <f>'Base%Sem'!DO21</f>
        <v>1.0649999999999999</v>
      </c>
      <c r="BQ24" s="687"/>
      <c r="BR24" s="688">
        <f t="shared" si="21"/>
        <v>0</v>
      </c>
      <c r="BS24" s="681">
        <v>90246.58</v>
      </c>
      <c r="BT24" s="689">
        <f>BS24*BU24</f>
        <v>96112.607699999993</v>
      </c>
      <c r="BU24" s="541">
        <f>'Base%Sem'!DP21</f>
        <v>1.0649999999999999</v>
      </c>
      <c r="BV24" s="694"/>
      <c r="BW24" s="688">
        <f t="shared" si="23"/>
        <v>0</v>
      </c>
      <c r="BX24" s="681">
        <v>121012.09</v>
      </c>
      <c r="BY24" s="689">
        <f t="shared" si="24"/>
        <v>128877.87585</v>
      </c>
      <c r="BZ24" s="541">
        <f>'Base%Sem'!DQ21</f>
        <v>1.0649999999999999</v>
      </c>
      <c r="CA24" s="687"/>
      <c r="CB24" s="688">
        <f t="shared" si="25"/>
        <v>0</v>
      </c>
      <c r="CC24" s="695">
        <f t="shared" si="134"/>
        <v>496391.67554999999</v>
      </c>
      <c r="CD24" s="696">
        <f t="shared" si="135"/>
        <v>466095.47</v>
      </c>
      <c r="CE24" s="697">
        <f t="shared" si="26"/>
        <v>0</v>
      </c>
      <c r="CF24" s="698">
        <f t="shared" si="136"/>
        <v>0</v>
      </c>
      <c r="CG24" s="681">
        <v>97469.74</v>
      </c>
      <c r="CH24" s="689">
        <f t="shared" si="27"/>
        <v>103805.27310000001</v>
      </c>
      <c r="CI24" s="541">
        <f>'Base%Sem'!DR21</f>
        <v>1.0649999999999999</v>
      </c>
      <c r="CJ24" s="687"/>
      <c r="CK24" s="688">
        <f t="shared" si="28"/>
        <v>0</v>
      </c>
      <c r="CL24" s="681">
        <v>101559.39</v>
      </c>
      <c r="CM24" s="689">
        <f t="shared" si="29"/>
        <v>108160.75034999999</v>
      </c>
      <c r="CN24" s="541">
        <f>'Base%Sem'!DS21</f>
        <v>1.0649999999999999</v>
      </c>
      <c r="CO24" s="687"/>
      <c r="CP24" s="688">
        <f t="shared" si="30"/>
        <v>0</v>
      </c>
      <c r="CQ24" s="681">
        <v>128441.41</v>
      </c>
      <c r="CR24" s="689">
        <f t="shared" si="31"/>
        <v>136790.10165</v>
      </c>
      <c r="CS24" s="541">
        <f>'Base%Sem'!DT21</f>
        <v>1.0649999999999999</v>
      </c>
      <c r="CT24" s="687"/>
      <c r="CU24" s="688">
        <f t="shared" si="32"/>
        <v>0</v>
      </c>
      <c r="CV24" s="681">
        <v>136381.15</v>
      </c>
      <c r="CW24" s="689">
        <f t="shared" si="33"/>
        <v>145245.92474999998</v>
      </c>
      <c r="CX24" s="541">
        <f>'Base%Sem'!DU21</f>
        <v>1.0649999999999999</v>
      </c>
      <c r="CY24" s="687"/>
      <c r="CZ24" s="688">
        <f t="shared" si="34"/>
        <v>0</v>
      </c>
      <c r="DA24" s="695">
        <f t="shared" si="35"/>
        <v>463851.69</v>
      </c>
      <c r="DB24" s="695">
        <f t="shared" si="35"/>
        <v>494002.04984999995</v>
      </c>
      <c r="DC24" s="699">
        <f t="shared" si="137"/>
        <v>463851.69000000006</v>
      </c>
      <c r="DD24" s="699">
        <f t="shared" si="138"/>
        <v>0</v>
      </c>
      <c r="DE24" s="698">
        <f t="shared" si="139"/>
        <v>0</v>
      </c>
      <c r="DF24" s="681">
        <v>148318.5</v>
      </c>
      <c r="DG24" s="689">
        <f t="shared" si="36"/>
        <v>157959.20249999998</v>
      </c>
      <c r="DH24" s="541">
        <f>'Base%Sem'!DV21</f>
        <v>1.0649999999999999</v>
      </c>
      <c r="DI24" s="687"/>
      <c r="DJ24" s="688">
        <f t="shared" si="37"/>
        <v>0</v>
      </c>
      <c r="DK24" s="681">
        <v>107055.82</v>
      </c>
      <c r="DL24" s="689">
        <f t="shared" si="38"/>
        <v>114014.4483</v>
      </c>
      <c r="DM24" s="541">
        <f>'Base%Sem'!DW21</f>
        <v>1.0649999999999999</v>
      </c>
      <c r="DN24" s="687"/>
      <c r="DO24" s="688">
        <f t="shared" si="39"/>
        <v>0</v>
      </c>
      <c r="DP24" s="681">
        <v>104397.57</v>
      </c>
      <c r="DQ24" s="689">
        <f t="shared" si="40"/>
        <v>111183.41205</v>
      </c>
      <c r="DR24" s="541">
        <f>'Base%Sem'!DX21</f>
        <v>1.0649999999999999</v>
      </c>
      <c r="DS24" s="687"/>
      <c r="DT24" s="688">
        <f t="shared" si="41"/>
        <v>0</v>
      </c>
      <c r="DU24" s="681">
        <v>109082.57</v>
      </c>
      <c r="DV24" s="689">
        <f t="shared" si="42"/>
        <v>116172.93705000001</v>
      </c>
      <c r="DW24" s="541">
        <f>'Base%Sem'!DY21</f>
        <v>1.0649999999999999</v>
      </c>
      <c r="DX24" s="687"/>
      <c r="DY24" s="688">
        <f t="shared" si="43"/>
        <v>0</v>
      </c>
      <c r="DZ24" s="695">
        <f t="shared" si="44"/>
        <v>499329.99989999994</v>
      </c>
      <c r="EA24" s="699">
        <f t="shared" si="45"/>
        <v>468854.46</v>
      </c>
      <c r="EB24" s="699">
        <f t="shared" si="140"/>
        <v>0</v>
      </c>
      <c r="EC24" s="698">
        <f t="shared" si="141"/>
        <v>0</v>
      </c>
      <c r="ED24" s="681">
        <v>116621.24</v>
      </c>
      <c r="EE24" s="689">
        <f t="shared" si="46"/>
        <v>124201.62059999999</v>
      </c>
      <c r="EF24" s="541">
        <f>'Base%Sem'!DZ21</f>
        <v>1.0649999999999999</v>
      </c>
      <c r="EG24" s="700"/>
      <c r="EH24" s="688">
        <f t="shared" si="47"/>
        <v>0</v>
      </c>
      <c r="EI24" s="681">
        <v>122230.25</v>
      </c>
      <c r="EJ24" s="689">
        <f t="shared" si="48"/>
        <v>130175.21625</v>
      </c>
      <c r="EK24" s="541">
        <f>'Base%Sem'!EA21</f>
        <v>1.0649999999999999</v>
      </c>
      <c r="EL24" s="687"/>
      <c r="EM24" s="688">
        <f t="shared" si="49"/>
        <v>0</v>
      </c>
      <c r="EN24" s="681">
        <v>117948.79</v>
      </c>
      <c r="EO24" s="689">
        <f t="shared" si="50"/>
        <v>125615.46134999998</v>
      </c>
      <c r="EP24" s="541">
        <f>'Base%Sem'!EB21</f>
        <v>1.0649999999999999</v>
      </c>
      <c r="EQ24" s="687"/>
      <c r="ER24" s="688">
        <f t="shared" si="51"/>
        <v>0</v>
      </c>
      <c r="ES24" s="681">
        <v>119063.13</v>
      </c>
      <c r="ET24" s="689">
        <f t="shared" si="52"/>
        <v>126802.23345</v>
      </c>
      <c r="EU24" s="541">
        <f>'Base%Sem'!EC21</f>
        <v>1.0649999999999999</v>
      </c>
      <c r="EV24" s="687"/>
      <c r="EW24" s="688">
        <f t="shared" si="53"/>
        <v>0</v>
      </c>
      <c r="EX24" s="681">
        <v>116889.69</v>
      </c>
      <c r="EY24" s="689">
        <f t="shared" si="54"/>
        <v>124487.51985</v>
      </c>
      <c r="EZ24" s="541">
        <f>'Base%Sem'!ED21</f>
        <v>1.0649999999999999</v>
      </c>
      <c r="FA24" s="687"/>
      <c r="FB24" s="688">
        <f t="shared" si="55"/>
        <v>0</v>
      </c>
      <c r="FC24" s="695">
        <f t="shared" si="56"/>
        <v>592753.1</v>
      </c>
      <c r="FD24" s="695">
        <f t="shared" si="56"/>
        <v>631282.05149999994</v>
      </c>
      <c r="FE24" s="538">
        <f t="shared" si="142"/>
        <v>592753.1</v>
      </c>
      <c r="FF24" s="537">
        <f t="shared" si="143"/>
        <v>0</v>
      </c>
      <c r="FG24" s="698">
        <f t="shared" si="144"/>
        <v>0</v>
      </c>
      <c r="FH24" s="681">
        <v>113774.54</v>
      </c>
      <c r="FI24" s="689">
        <f t="shared" si="57"/>
        <v>119463.26699999999</v>
      </c>
      <c r="FJ24" s="541">
        <f>'Base%Sem'!EE21</f>
        <v>1.05</v>
      </c>
      <c r="FK24" s="687"/>
      <c r="FL24" s="688">
        <f t="shared" si="58"/>
        <v>0</v>
      </c>
      <c r="FM24" s="681">
        <v>113786.07</v>
      </c>
      <c r="FN24" s="689">
        <f t="shared" si="59"/>
        <v>119475.37350000002</v>
      </c>
      <c r="FO24" s="541">
        <f>'Base%Sem'!EF21</f>
        <v>1.05</v>
      </c>
      <c r="FP24" s="687"/>
      <c r="FQ24" s="688">
        <f t="shared" si="60"/>
        <v>0</v>
      </c>
      <c r="FR24" s="681">
        <v>99271.89</v>
      </c>
      <c r="FS24" s="689">
        <f t="shared" si="61"/>
        <v>104235.48450000001</v>
      </c>
      <c r="FT24" s="541">
        <f>'Base%Sem'!EG21</f>
        <v>1.05</v>
      </c>
      <c r="FU24" s="687"/>
      <c r="FV24" s="688">
        <f t="shared" si="62"/>
        <v>0</v>
      </c>
      <c r="FW24" s="681">
        <v>107731.14</v>
      </c>
      <c r="FX24" s="689">
        <f t="shared" si="63"/>
        <v>113117.697</v>
      </c>
      <c r="FY24" s="541">
        <f>'Base%Sem'!EH21</f>
        <v>1.05</v>
      </c>
      <c r="FZ24" s="687"/>
      <c r="GA24" s="688">
        <f t="shared" si="64"/>
        <v>0</v>
      </c>
      <c r="GB24" s="695">
        <f t="shared" si="65"/>
        <v>456291.82200000004</v>
      </c>
      <c r="GC24" s="701">
        <f t="shared" si="66"/>
        <v>434563.64</v>
      </c>
      <c r="GD24" s="696">
        <f t="shared" si="145"/>
        <v>0</v>
      </c>
      <c r="GE24" s="698">
        <f t="shared" si="146"/>
        <v>0</v>
      </c>
      <c r="GF24" s="681">
        <v>106798.18</v>
      </c>
      <c r="GG24" s="689">
        <f t="shared" si="67"/>
        <v>112138.08899999999</v>
      </c>
      <c r="GH24" s="541">
        <f>'Base%Sem'!EI21</f>
        <v>1.05</v>
      </c>
      <c r="GI24" s="687"/>
      <c r="GJ24" s="688">
        <f t="shared" si="68"/>
        <v>0</v>
      </c>
      <c r="GK24" s="681">
        <v>133678.04999999999</v>
      </c>
      <c r="GL24" s="689">
        <f t="shared" si="69"/>
        <v>140361.95249999998</v>
      </c>
      <c r="GM24" s="541">
        <f>'Base%Sem'!EJ21</f>
        <v>1.05</v>
      </c>
      <c r="GN24" s="687"/>
      <c r="GO24" s="688">
        <f t="shared" si="70"/>
        <v>0</v>
      </c>
      <c r="GP24" s="681">
        <v>169030.03</v>
      </c>
      <c r="GQ24" s="689">
        <f t="shared" si="71"/>
        <v>177481.53150000001</v>
      </c>
      <c r="GR24" s="541">
        <f>'Base%Sem'!EK21</f>
        <v>1.05</v>
      </c>
      <c r="GS24" s="687"/>
      <c r="GT24" s="688">
        <f t="shared" si="72"/>
        <v>0</v>
      </c>
      <c r="GU24" s="681">
        <v>153235.39000000001</v>
      </c>
      <c r="GV24" s="689">
        <f t="shared" si="73"/>
        <v>160897.15950000001</v>
      </c>
      <c r="GW24" s="541">
        <f>'Base%Sem'!EL21</f>
        <v>1.05</v>
      </c>
      <c r="GX24" s="687"/>
      <c r="GY24" s="688">
        <f t="shared" si="74"/>
        <v>0</v>
      </c>
      <c r="GZ24" s="695">
        <f t="shared" si="75"/>
        <v>590878.73250000004</v>
      </c>
      <c r="HA24" s="701">
        <f t="shared" si="76"/>
        <v>562741.65</v>
      </c>
      <c r="HB24" s="696">
        <f t="shared" si="77"/>
        <v>0</v>
      </c>
      <c r="HC24" s="698">
        <f t="shared" si="147"/>
        <v>0</v>
      </c>
      <c r="HD24" s="681">
        <v>109789.98</v>
      </c>
      <c r="HE24" s="689">
        <f t="shared" si="78"/>
        <v>115279.47900000001</v>
      </c>
      <c r="HF24" s="541">
        <f>'Base%Sem'!EM21</f>
        <v>1.05</v>
      </c>
      <c r="HG24" s="687"/>
      <c r="HH24" s="688">
        <f t="shared" si="79"/>
        <v>0</v>
      </c>
      <c r="HI24" s="681">
        <v>117486.85</v>
      </c>
      <c r="HJ24" s="689">
        <f t="shared" si="80"/>
        <v>123361.1925</v>
      </c>
      <c r="HK24" s="541">
        <f>'Base%Sem'!EN21</f>
        <v>1.05</v>
      </c>
      <c r="HL24" s="687"/>
      <c r="HM24" s="688">
        <f t="shared" si="81"/>
        <v>0</v>
      </c>
      <c r="HN24" s="681">
        <v>89111.29</v>
      </c>
      <c r="HO24" s="689">
        <f t="shared" si="82"/>
        <v>93566.854500000001</v>
      </c>
      <c r="HP24" s="541">
        <f>'Base%Sem'!EO21</f>
        <v>1.05</v>
      </c>
      <c r="HQ24" s="687"/>
      <c r="HR24" s="688">
        <f t="shared" si="83"/>
        <v>0</v>
      </c>
      <c r="HS24" s="681">
        <v>101912.09</v>
      </c>
      <c r="HT24" s="689">
        <f t="shared" si="84"/>
        <v>107007.6945</v>
      </c>
      <c r="HU24" s="541">
        <f>'Base%Sem'!EP21</f>
        <v>1.05</v>
      </c>
      <c r="HV24" s="687"/>
      <c r="HW24" s="688">
        <f t="shared" si="85"/>
        <v>0</v>
      </c>
      <c r="HX24" s="681">
        <v>124675.01</v>
      </c>
      <c r="HY24" s="689">
        <f t="shared" si="86"/>
        <v>130908.7605</v>
      </c>
      <c r="HZ24" s="541">
        <f>'Base%Sem'!EQ21</f>
        <v>1.05</v>
      </c>
      <c r="IA24" s="687"/>
      <c r="IB24" s="688">
        <f t="shared" si="87"/>
        <v>0</v>
      </c>
      <c r="IC24" s="695">
        <f t="shared" si="88"/>
        <v>570123.98100000003</v>
      </c>
      <c r="ID24" s="696">
        <f t="shared" si="148"/>
        <v>542975.22</v>
      </c>
      <c r="IE24" s="697">
        <f t="shared" si="89"/>
        <v>0</v>
      </c>
      <c r="IF24" s="698">
        <f t="shared" si="149"/>
        <v>0</v>
      </c>
      <c r="IG24" s="681">
        <v>133884.66</v>
      </c>
      <c r="IH24" s="689">
        <f t="shared" si="90"/>
        <v>140578.89300000001</v>
      </c>
      <c r="II24" s="541">
        <f>'Base%Sem'!ER21</f>
        <v>1.05</v>
      </c>
      <c r="IJ24" s="687"/>
      <c r="IK24" s="688">
        <f t="shared" si="91"/>
        <v>0</v>
      </c>
      <c r="IL24" s="681">
        <v>161801.21</v>
      </c>
      <c r="IM24" s="689">
        <f t="shared" si="92"/>
        <v>169891.27049999998</v>
      </c>
      <c r="IN24" s="541">
        <f>'Base%Sem'!ES21</f>
        <v>1.05</v>
      </c>
      <c r="IO24" s="687"/>
      <c r="IP24" s="688">
        <f t="shared" si="93"/>
        <v>0</v>
      </c>
      <c r="IQ24" s="681">
        <v>218575.23</v>
      </c>
      <c r="IR24" s="689">
        <f t="shared" si="94"/>
        <v>229503.99150000003</v>
      </c>
      <c r="IS24" s="541">
        <f>'Base%Sem'!ET21</f>
        <v>1.05</v>
      </c>
      <c r="IT24" s="687"/>
      <c r="IU24" s="688">
        <f t="shared" si="95"/>
        <v>0</v>
      </c>
      <c r="IV24" s="681">
        <v>159623.85</v>
      </c>
      <c r="IW24" s="689">
        <f t="shared" si="96"/>
        <v>167605.04250000001</v>
      </c>
      <c r="IX24" s="541">
        <f>'Base%Sem'!EU21</f>
        <v>1.05</v>
      </c>
      <c r="IY24" s="687"/>
      <c r="IZ24" s="688">
        <f t="shared" si="97"/>
        <v>0</v>
      </c>
      <c r="JA24" s="695">
        <f t="shared" si="98"/>
        <v>707579.19750000013</v>
      </c>
      <c r="JB24" s="696">
        <f t="shared" si="150"/>
        <v>673884.95000000007</v>
      </c>
      <c r="JC24" s="697">
        <f t="shared" si="99"/>
        <v>0</v>
      </c>
      <c r="JD24" s="698">
        <f t="shared" si="151"/>
        <v>0</v>
      </c>
      <c r="JE24" s="681">
        <v>125503.29</v>
      </c>
      <c r="JF24" s="689">
        <f t="shared" si="100"/>
        <v>131778.45449999999</v>
      </c>
      <c r="JG24" s="541">
        <f>'Base%Sem'!EV21</f>
        <v>1.05</v>
      </c>
      <c r="JH24" s="687"/>
      <c r="JI24" s="688">
        <f t="shared" si="101"/>
        <v>0</v>
      </c>
      <c r="JJ24" s="681">
        <v>194598.43</v>
      </c>
      <c r="JK24" s="689">
        <f t="shared" si="102"/>
        <v>204328.35149999999</v>
      </c>
      <c r="JL24" s="541">
        <f>'Base%Sem'!EW21</f>
        <v>1.05</v>
      </c>
      <c r="JM24" s="687"/>
      <c r="JN24" s="688">
        <f t="shared" si="103"/>
        <v>0</v>
      </c>
      <c r="JO24" s="681">
        <v>263002.99</v>
      </c>
      <c r="JP24" s="689">
        <f t="shared" si="104"/>
        <v>276153.13949999999</v>
      </c>
      <c r="JQ24" s="541">
        <f>'Base%Sem'!EX21</f>
        <v>1.05</v>
      </c>
      <c r="JR24" s="687"/>
      <c r="JS24" s="688">
        <f t="shared" si="105"/>
        <v>0</v>
      </c>
      <c r="JT24" s="496">
        <v>301956.86560000002</v>
      </c>
      <c r="JU24" s="689">
        <f t="shared" si="160"/>
        <v>317054.70888000005</v>
      </c>
      <c r="JV24" s="541">
        <f>'Base%Sem'!EY21</f>
        <v>1.05</v>
      </c>
      <c r="JW24" s="687"/>
      <c r="JX24" s="688">
        <f t="shared" si="106"/>
        <v>0</v>
      </c>
      <c r="JY24" s="695">
        <f t="shared" si="107"/>
        <v>929314.65438000008</v>
      </c>
      <c r="JZ24" s="696">
        <f t="shared" si="152"/>
        <v>885061.5756000001</v>
      </c>
      <c r="KA24" s="697">
        <f t="shared" si="108"/>
        <v>0</v>
      </c>
      <c r="KB24" s="698">
        <f t="shared" si="153"/>
        <v>0</v>
      </c>
      <c r="KC24" s="691">
        <v>428839.67999999999</v>
      </c>
      <c r="KD24" s="689">
        <f t="shared" si="109"/>
        <v>450281.66399999999</v>
      </c>
      <c r="KE24" s="541">
        <f>'Base%Sem'!EZ21</f>
        <v>1.05</v>
      </c>
      <c r="KF24" s="687"/>
      <c r="KG24" s="688">
        <f t="shared" si="110"/>
        <v>0</v>
      </c>
      <c r="KH24" s="689">
        <v>479334.75</v>
      </c>
      <c r="KI24" s="689">
        <f t="shared" si="111"/>
        <v>503301.48750000005</v>
      </c>
      <c r="KJ24" s="541">
        <f>'Base%Sem'!FA21</f>
        <v>1.05</v>
      </c>
      <c r="KK24" s="687"/>
      <c r="KL24" s="688">
        <f t="shared" si="112"/>
        <v>0</v>
      </c>
      <c r="KM24" s="689">
        <v>719615.78</v>
      </c>
      <c r="KN24" s="689">
        <f t="shared" si="113"/>
        <v>755596.56900000002</v>
      </c>
      <c r="KO24" s="541">
        <f>'Base%Sem'!FB21</f>
        <v>1.05</v>
      </c>
      <c r="KP24" s="687"/>
      <c r="KQ24" s="688">
        <f t="shared" si="114"/>
        <v>0</v>
      </c>
      <c r="KR24" s="689">
        <v>198220.22</v>
      </c>
      <c r="KS24" s="689">
        <f t="shared" si="115"/>
        <v>208131.231</v>
      </c>
      <c r="KT24" s="541">
        <f>'Base%Sem'!FC21</f>
        <v>1.05</v>
      </c>
      <c r="KU24" s="687"/>
      <c r="KV24" s="688">
        <f t="shared" si="116"/>
        <v>0</v>
      </c>
      <c r="KW24" s="689">
        <v>90914.240000000005</v>
      </c>
      <c r="KX24" s="689">
        <f t="shared" si="117"/>
        <v>95459.952000000005</v>
      </c>
      <c r="KY24" s="541">
        <f>'Base%Sem'!FD21</f>
        <v>1.05</v>
      </c>
      <c r="KZ24" s="687"/>
      <c r="LA24" s="688">
        <f t="shared" si="118"/>
        <v>0</v>
      </c>
      <c r="LB24" s="695">
        <f t="shared" si="119"/>
        <v>2012770.9035</v>
      </c>
      <c r="LC24" s="696">
        <f t="shared" si="154"/>
        <v>1916924.67</v>
      </c>
      <c r="LD24" s="697">
        <f t="shared" si="120"/>
        <v>0</v>
      </c>
      <c r="LE24" s="702">
        <f t="shared" si="155"/>
        <v>0</v>
      </c>
      <c r="LF24" s="588">
        <f t="shared" si="161"/>
        <v>7886974.3256000001</v>
      </c>
      <c r="LG24" s="588">
        <f t="shared" si="156"/>
        <v>8361415.62268</v>
      </c>
      <c r="LH24" s="588">
        <f t="shared" si="157"/>
        <v>8361415.62268</v>
      </c>
      <c r="LI24" s="703">
        <f t="shared" si="158"/>
        <v>1.0601550452040944</v>
      </c>
      <c r="LJ24" s="704">
        <f t="shared" si="122"/>
        <v>7886974.3256000001</v>
      </c>
      <c r="LK24" s="704">
        <f t="shared" si="122"/>
        <v>0</v>
      </c>
      <c r="LL24" s="705">
        <f t="shared" si="123"/>
        <v>-7886974.3256000001</v>
      </c>
      <c r="LM24" s="706">
        <f t="shared" si="159"/>
        <v>0</v>
      </c>
      <c r="LO24" s="707">
        <v>8361415.62268</v>
      </c>
    </row>
    <row r="25" spans="1:328" outlineLevel="1">
      <c r="A25" s="571"/>
      <c r="B25" s="534" t="s">
        <v>349</v>
      </c>
      <c r="C25" s="681">
        <v>115715.58</v>
      </c>
      <c r="D25" s="542">
        <f t="shared" si="124"/>
        <v>130758.60539999999</v>
      </c>
      <c r="E25" s="541">
        <f>'Base%Sem'!DC22</f>
        <v>1.1299999999999999</v>
      </c>
      <c r="F25" s="493"/>
      <c r="G25" s="494">
        <f t="shared" si="125"/>
        <v>0</v>
      </c>
      <c r="H25" s="681">
        <v>114008.66</v>
      </c>
      <c r="I25" s="496">
        <f t="shared" si="0"/>
        <v>128829.7858</v>
      </c>
      <c r="J25" s="541">
        <f>'Base%Sem'!DD22</f>
        <v>1.1299999999999999</v>
      </c>
      <c r="K25" s="495"/>
      <c r="L25" s="494">
        <f t="shared" si="1"/>
        <v>0</v>
      </c>
      <c r="M25" s="594">
        <v>123282.95</v>
      </c>
      <c r="N25" s="496">
        <f t="shared" si="2"/>
        <v>139309.73349999997</v>
      </c>
      <c r="O25" s="541">
        <f>'Base%Sem'!DE22</f>
        <v>1.1299999999999999</v>
      </c>
      <c r="P25" s="493"/>
      <c r="Q25" s="494">
        <f t="shared" si="3"/>
        <v>0</v>
      </c>
      <c r="R25" s="594">
        <v>100762.81</v>
      </c>
      <c r="S25" s="496">
        <f t="shared" si="126"/>
        <v>113861.97529999999</v>
      </c>
      <c r="T25" s="541">
        <f>'Base%Sem'!DF22</f>
        <v>1.1299999999999999</v>
      </c>
      <c r="U25" s="493"/>
      <c r="V25" s="494">
        <f t="shared" si="4"/>
        <v>0</v>
      </c>
      <c r="W25" s="499">
        <v>122050.34</v>
      </c>
      <c r="X25" s="496">
        <f t="shared" si="162"/>
        <v>137916.88419999997</v>
      </c>
      <c r="Y25" s="541">
        <f>'Base%Sem'!DG22</f>
        <v>1.1299999999999999</v>
      </c>
      <c r="Z25" s="493"/>
      <c r="AA25" s="494">
        <f t="shared" si="6"/>
        <v>0</v>
      </c>
      <c r="AB25" s="542">
        <f t="shared" si="127"/>
        <v>650676.98419999983</v>
      </c>
      <c r="AC25" s="542">
        <f t="shared" si="128"/>
        <v>575820.34</v>
      </c>
      <c r="AD25" s="552">
        <f t="shared" si="129"/>
        <v>0</v>
      </c>
      <c r="AE25" s="500">
        <f t="shared" si="130"/>
        <v>0</v>
      </c>
      <c r="AF25" s="681">
        <v>139092.23000000001</v>
      </c>
      <c r="AG25" s="496">
        <f t="shared" si="7"/>
        <v>150219.60840000003</v>
      </c>
      <c r="AH25" s="541">
        <f>'Base%Sem'!DI22</f>
        <v>1.08</v>
      </c>
      <c r="AI25" s="493"/>
      <c r="AJ25" s="494">
        <f t="shared" si="131"/>
        <v>0</v>
      </c>
      <c r="AK25" s="681">
        <v>159478.42000000001</v>
      </c>
      <c r="AL25" s="496">
        <f t="shared" si="8"/>
        <v>172236.69360000003</v>
      </c>
      <c r="AM25" s="541">
        <f>'Base%Sem'!DJ22</f>
        <v>1.08</v>
      </c>
      <c r="AN25" s="493"/>
      <c r="AO25" s="494">
        <f t="shared" si="9"/>
        <v>0</v>
      </c>
      <c r="AP25" s="681">
        <v>123746.25</v>
      </c>
      <c r="AQ25" s="496">
        <f t="shared" si="10"/>
        <v>133645.95000000001</v>
      </c>
      <c r="AR25" s="541">
        <f>'Base%Sem'!DK22</f>
        <v>1.08</v>
      </c>
      <c r="AS25" s="493"/>
      <c r="AT25" s="494">
        <f t="shared" si="11"/>
        <v>0</v>
      </c>
      <c r="AU25" s="681">
        <v>107363.92</v>
      </c>
      <c r="AV25" s="496">
        <f t="shared" si="12"/>
        <v>115953.03360000001</v>
      </c>
      <c r="AW25" s="541">
        <f>'Base%Sem'!DL22</f>
        <v>1.08</v>
      </c>
      <c r="AX25" s="495"/>
      <c r="AY25" s="494">
        <f t="shared" si="13"/>
        <v>0</v>
      </c>
      <c r="AZ25" s="496">
        <f t="shared" si="14"/>
        <v>572055.28560000006</v>
      </c>
      <c r="BA25" s="550">
        <f t="shared" si="15"/>
        <v>529680.82000000007</v>
      </c>
      <c r="BB25" s="617">
        <f t="shared" si="132"/>
        <v>0</v>
      </c>
      <c r="BC25" s="513">
        <f t="shared" si="133"/>
        <v>0</v>
      </c>
      <c r="BD25" s="681">
        <v>139375.54999999999</v>
      </c>
      <c r="BE25" s="496">
        <f t="shared" si="16"/>
        <v>148434.96074999997</v>
      </c>
      <c r="BF25" s="541">
        <f>'Base%Sem'!DM22</f>
        <v>1.0649999999999999</v>
      </c>
      <c r="BG25" s="493"/>
      <c r="BH25" s="494">
        <f t="shared" si="17"/>
        <v>0</v>
      </c>
      <c r="BI25" s="681">
        <v>134131.59</v>
      </c>
      <c r="BJ25" s="496">
        <f t="shared" si="18"/>
        <v>142850.14335</v>
      </c>
      <c r="BK25" s="541">
        <f>'Base%Sem'!DN22</f>
        <v>1.0649999999999999</v>
      </c>
      <c r="BL25" s="495"/>
      <c r="BM25" s="494">
        <f t="shared" si="19"/>
        <v>0</v>
      </c>
      <c r="BN25" s="681">
        <v>157582.85</v>
      </c>
      <c r="BO25" s="496">
        <f t="shared" si="20"/>
        <v>167825.73525</v>
      </c>
      <c r="BP25" s="541">
        <f>'Base%Sem'!DO22</f>
        <v>1.0649999999999999</v>
      </c>
      <c r="BQ25" s="493"/>
      <c r="BR25" s="494">
        <f t="shared" si="21"/>
        <v>0</v>
      </c>
      <c r="BS25" s="681">
        <v>150092.76</v>
      </c>
      <c r="BT25" s="496">
        <f t="shared" ref="BT25:BT30" si="163">BS25*BU25</f>
        <v>159848.78940000001</v>
      </c>
      <c r="BU25" s="541">
        <f>'Base%Sem'!DP22</f>
        <v>1.0649999999999999</v>
      </c>
      <c r="BV25" s="606"/>
      <c r="BW25" s="494">
        <f t="shared" si="23"/>
        <v>0</v>
      </c>
      <c r="BX25" s="681">
        <v>146561.16</v>
      </c>
      <c r="BY25" s="496">
        <f t="shared" si="24"/>
        <v>156087.6354</v>
      </c>
      <c r="BZ25" s="541">
        <f>'Base%Sem'!DQ22</f>
        <v>1.0649999999999999</v>
      </c>
      <c r="CA25" s="493"/>
      <c r="CB25" s="494">
        <f t="shared" si="25"/>
        <v>0</v>
      </c>
      <c r="CC25" s="572">
        <f t="shared" si="134"/>
        <v>775047.26415000006</v>
      </c>
      <c r="CD25" s="538">
        <f t="shared" si="135"/>
        <v>727743.91</v>
      </c>
      <c r="CE25" s="511">
        <f t="shared" si="26"/>
        <v>0</v>
      </c>
      <c r="CF25" s="504">
        <f t="shared" si="136"/>
        <v>0</v>
      </c>
      <c r="CG25" s="681">
        <v>165002.76</v>
      </c>
      <c r="CH25" s="496">
        <f>CG25*CI25</f>
        <v>175727.9394</v>
      </c>
      <c r="CI25" s="541">
        <f>'Base%Sem'!DR22</f>
        <v>1.0649999999999999</v>
      </c>
      <c r="CJ25" s="493"/>
      <c r="CK25" s="494">
        <f t="shared" si="28"/>
        <v>0</v>
      </c>
      <c r="CL25" s="681">
        <v>6416.74</v>
      </c>
      <c r="CM25" s="496">
        <f>CL25*CN25</f>
        <v>6833.8280999999997</v>
      </c>
      <c r="CN25" s="541">
        <f>'Base%Sem'!DS22</f>
        <v>1.0649999999999999</v>
      </c>
      <c r="CO25" s="493"/>
      <c r="CP25" s="494">
        <f t="shared" si="30"/>
        <v>0</v>
      </c>
      <c r="CQ25" s="681">
        <v>130420.22</v>
      </c>
      <c r="CR25" s="496">
        <f t="shared" si="31"/>
        <v>138897.5343</v>
      </c>
      <c r="CS25" s="541">
        <f>'Base%Sem'!DT22</f>
        <v>1.0649999999999999</v>
      </c>
      <c r="CT25" s="493"/>
      <c r="CU25" s="494">
        <f t="shared" si="32"/>
        <v>0</v>
      </c>
      <c r="CV25" s="681">
        <v>137941.9</v>
      </c>
      <c r="CW25" s="496">
        <f t="shared" si="33"/>
        <v>146908.12349999999</v>
      </c>
      <c r="CX25" s="541">
        <f>'Base%Sem'!DU22</f>
        <v>1.0649999999999999</v>
      </c>
      <c r="CY25" s="495"/>
      <c r="CZ25" s="494">
        <f t="shared" si="34"/>
        <v>0</v>
      </c>
      <c r="DA25" s="572">
        <f t="shared" si="35"/>
        <v>439781.62</v>
      </c>
      <c r="DB25" s="572">
        <f t="shared" si="35"/>
        <v>468367.4253</v>
      </c>
      <c r="DC25" s="548">
        <f t="shared" si="137"/>
        <v>439781.62</v>
      </c>
      <c r="DD25" s="547">
        <f t="shared" si="138"/>
        <v>0</v>
      </c>
      <c r="DE25" s="506">
        <f t="shared" si="139"/>
        <v>0</v>
      </c>
      <c r="DF25" s="681">
        <v>157276.26</v>
      </c>
      <c r="DG25" s="496">
        <f t="shared" si="36"/>
        <v>167499.2169</v>
      </c>
      <c r="DH25" s="541">
        <f>'Base%Sem'!DV22</f>
        <v>1.0649999999999999</v>
      </c>
      <c r="DI25" s="493"/>
      <c r="DJ25" s="494">
        <f t="shared" si="37"/>
        <v>0</v>
      </c>
      <c r="DK25" s="681">
        <v>166390.76999999999</v>
      </c>
      <c r="DL25" s="496">
        <f t="shared" si="38"/>
        <v>177206.17004999999</v>
      </c>
      <c r="DM25" s="541">
        <f>'Base%Sem'!DW22</f>
        <v>1.0649999999999999</v>
      </c>
      <c r="DN25" s="493"/>
      <c r="DO25" s="494">
        <f t="shared" si="39"/>
        <v>0</v>
      </c>
      <c r="DP25" s="681">
        <v>137231.04000000001</v>
      </c>
      <c r="DQ25" s="496">
        <f t="shared" si="40"/>
        <v>146151.0576</v>
      </c>
      <c r="DR25" s="541">
        <f>'Base%Sem'!DX22</f>
        <v>1.0649999999999999</v>
      </c>
      <c r="DS25" s="493"/>
      <c r="DT25" s="494">
        <f t="shared" si="41"/>
        <v>0</v>
      </c>
      <c r="DU25" s="681">
        <v>164295.57</v>
      </c>
      <c r="DV25" s="496">
        <f t="shared" si="42"/>
        <v>174974.78205000001</v>
      </c>
      <c r="DW25" s="541">
        <f>'Base%Sem'!DY22</f>
        <v>1.0649999999999999</v>
      </c>
      <c r="DX25" s="495"/>
      <c r="DY25" s="494">
        <f t="shared" si="43"/>
        <v>0</v>
      </c>
      <c r="DZ25" s="572">
        <f t="shared" si="44"/>
        <v>665831.22659999994</v>
      </c>
      <c r="EA25" s="548">
        <f t="shared" si="45"/>
        <v>625193.64000000013</v>
      </c>
      <c r="EB25" s="547">
        <f t="shared" si="140"/>
        <v>0</v>
      </c>
      <c r="EC25" s="506">
        <f t="shared" si="141"/>
        <v>0</v>
      </c>
      <c r="ED25" s="681">
        <v>158533.45000000001</v>
      </c>
      <c r="EE25" s="496">
        <f t="shared" si="46"/>
        <v>168838.12424999999</v>
      </c>
      <c r="EF25" s="541">
        <f>'Base%Sem'!DZ22</f>
        <v>1.0649999999999999</v>
      </c>
      <c r="EG25" s="540"/>
      <c r="EH25" s="494">
        <f t="shared" si="47"/>
        <v>0</v>
      </c>
      <c r="EI25" s="681">
        <v>157992.37</v>
      </c>
      <c r="EJ25" s="496">
        <f t="shared" si="48"/>
        <v>168261.87404999998</v>
      </c>
      <c r="EK25" s="541">
        <f>'Base%Sem'!EA22</f>
        <v>1.0649999999999999</v>
      </c>
      <c r="EL25" s="493"/>
      <c r="EM25" s="494">
        <f t="shared" si="49"/>
        <v>0</v>
      </c>
      <c r="EN25" s="681">
        <v>164756.22</v>
      </c>
      <c r="EO25" s="496">
        <f t="shared" si="50"/>
        <v>175465.3743</v>
      </c>
      <c r="EP25" s="541">
        <f>'Base%Sem'!EB22</f>
        <v>1.0649999999999999</v>
      </c>
      <c r="EQ25" s="493"/>
      <c r="ER25" s="494">
        <f t="shared" si="51"/>
        <v>0</v>
      </c>
      <c r="ES25" s="681">
        <v>184798.57</v>
      </c>
      <c r="ET25" s="496">
        <f t="shared" si="52"/>
        <v>196810.47704999999</v>
      </c>
      <c r="EU25" s="541">
        <f>'Base%Sem'!EC22</f>
        <v>1.0649999999999999</v>
      </c>
      <c r="EV25" s="495"/>
      <c r="EW25" s="494">
        <f t="shared" si="53"/>
        <v>0</v>
      </c>
      <c r="EX25" s="681">
        <v>219177.02</v>
      </c>
      <c r="EY25" s="496">
        <f t="shared" si="54"/>
        <v>233423.52629999997</v>
      </c>
      <c r="EZ25" s="541">
        <f>'Base%Sem'!ED22</f>
        <v>1.0649999999999999</v>
      </c>
      <c r="FA25" s="493"/>
      <c r="FB25" s="494">
        <f t="shared" si="55"/>
        <v>0</v>
      </c>
      <c r="FC25" s="572">
        <f t="shared" si="56"/>
        <v>885257.62999999989</v>
      </c>
      <c r="FD25" s="572">
        <f t="shared" si="56"/>
        <v>942799.3759499999</v>
      </c>
      <c r="FE25" s="538">
        <f t="shared" si="142"/>
        <v>885257.63000000012</v>
      </c>
      <c r="FF25" s="537">
        <f t="shared" si="143"/>
        <v>0</v>
      </c>
      <c r="FG25" s="506">
        <f t="shared" si="144"/>
        <v>0</v>
      </c>
      <c r="FH25" s="681">
        <v>232139.11</v>
      </c>
      <c r="FI25" s="496">
        <f t="shared" si="57"/>
        <v>243746.0655</v>
      </c>
      <c r="FJ25" s="541">
        <f>'Base%Sem'!EE22</f>
        <v>1.05</v>
      </c>
      <c r="FK25" s="493"/>
      <c r="FL25" s="494">
        <f t="shared" si="58"/>
        <v>0</v>
      </c>
      <c r="FM25" s="681">
        <v>190588.97</v>
      </c>
      <c r="FN25" s="496">
        <f t="shared" si="59"/>
        <v>200118.4185</v>
      </c>
      <c r="FO25" s="541">
        <f>'Base%Sem'!EF22</f>
        <v>1.05</v>
      </c>
      <c r="FP25" s="493"/>
      <c r="FQ25" s="494">
        <f t="shared" si="60"/>
        <v>0</v>
      </c>
      <c r="FR25" s="681">
        <v>176524.82</v>
      </c>
      <c r="FS25" s="496">
        <f t="shared" si="61"/>
        <v>185351.06100000002</v>
      </c>
      <c r="FT25" s="541">
        <f>'Base%Sem'!EG22</f>
        <v>1.05</v>
      </c>
      <c r="FU25" s="493"/>
      <c r="FV25" s="494">
        <f t="shared" si="62"/>
        <v>0</v>
      </c>
      <c r="FW25" s="681">
        <v>181264.93</v>
      </c>
      <c r="FX25" s="496">
        <f t="shared" si="63"/>
        <v>190328.1765</v>
      </c>
      <c r="FY25" s="541">
        <f>'Base%Sem'!EH22</f>
        <v>1.05</v>
      </c>
      <c r="FZ25" s="495"/>
      <c r="GA25" s="494">
        <f t="shared" si="64"/>
        <v>0</v>
      </c>
      <c r="GB25" s="572">
        <f t="shared" si="65"/>
        <v>819543.7215000001</v>
      </c>
      <c r="GC25" s="614">
        <f t="shared" si="66"/>
        <v>780517.82999999984</v>
      </c>
      <c r="GD25" s="544">
        <f t="shared" si="145"/>
        <v>0</v>
      </c>
      <c r="GE25" s="504">
        <f t="shared" si="146"/>
        <v>0</v>
      </c>
      <c r="GF25" s="681">
        <v>172990.82</v>
      </c>
      <c r="GG25" s="496">
        <f t="shared" si="67"/>
        <v>181640.361</v>
      </c>
      <c r="GH25" s="541">
        <f>'Base%Sem'!EI22</f>
        <v>1.05</v>
      </c>
      <c r="GI25" s="493"/>
      <c r="GJ25" s="494">
        <f t="shared" si="68"/>
        <v>0</v>
      </c>
      <c r="GK25" s="681">
        <v>165980.76</v>
      </c>
      <c r="GL25" s="496">
        <f t="shared" si="69"/>
        <v>174279.79800000001</v>
      </c>
      <c r="GM25" s="541">
        <f>'Base%Sem'!EJ22</f>
        <v>1.05</v>
      </c>
      <c r="GN25" s="495"/>
      <c r="GO25" s="494">
        <f t="shared" si="70"/>
        <v>0</v>
      </c>
      <c r="GP25" s="681">
        <v>164470.97</v>
      </c>
      <c r="GQ25" s="496">
        <f t="shared" si="71"/>
        <v>172694.51850000001</v>
      </c>
      <c r="GR25" s="541">
        <f>'Base%Sem'!EK22</f>
        <v>1.05</v>
      </c>
      <c r="GS25" s="493"/>
      <c r="GT25" s="494">
        <f t="shared" si="72"/>
        <v>0</v>
      </c>
      <c r="GU25" s="681">
        <v>156914.94</v>
      </c>
      <c r="GV25" s="496">
        <f t="shared" si="73"/>
        <v>164760.68700000001</v>
      </c>
      <c r="GW25" s="541">
        <f>'Base%Sem'!EL22</f>
        <v>1.05</v>
      </c>
      <c r="GX25" s="495"/>
      <c r="GY25" s="494">
        <f t="shared" si="74"/>
        <v>0</v>
      </c>
      <c r="GZ25" s="572">
        <f t="shared" si="75"/>
        <v>693375.36450000003</v>
      </c>
      <c r="HA25" s="614">
        <f t="shared" si="76"/>
        <v>660357.49</v>
      </c>
      <c r="HB25" s="537">
        <f t="shared" si="77"/>
        <v>0</v>
      </c>
      <c r="HC25" s="506">
        <f t="shared" si="147"/>
        <v>0</v>
      </c>
      <c r="HD25" s="681">
        <v>147398.85</v>
      </c>
      <c r="HE25" s="496">
        <f t="shared" si="78"/>
        <v>154768.79250000001</v>
      </c>
      <c r="HF25" s="541">
        <f>'Base%Sem'!EM22</f>
        <v>1.05</v>
      </c>
      <c r="HG25" s="493"/>
      <c r="HH25" s="494">
        <f t="shared" si="79"/>
        <v>0</v>
      </c>
      <c r="HI25" s="681">
        <v>164563.85999999999</v>
      </c>
      <c r="HJ25" s="496">
        <f t="shared" si="80"/>
        <v>172792.05299999999</v>
      </c>
      <c r="HK25" s="541">
        <f>'Base%Sem'!EN22</f>
        <v>1.05</v>
      </c>
      <c r="HL25" s="495"/>
      <c r="HM25" s="494">
        <f t="shared" si="81"/>
        <v>0</v>
      </c>
      <c r="HN25" s="681">
        <v>153265.14000000001</v>
      </c>
      <c r="HO25" s="496">
        <f t="shared" si="82"/>
        <v>160928.39700000003</v>
      </c>
      <c r="HP25" s="541">
        <f>'Base%Sem'!EO22</f>
        <v>1.05</v>
      </c>
      <c r="HQ25" s="493"/>
      <c r="HR25" s="494">
        <f t="shared" si="83"/>
        <v>0</v>
      </c>
      <c r="HS25" s="681">
        <v>173984.88</v>
      </c>
      <c r="HT25" s="496">
        <f t="shared" si="84"/>
        <v>182684.12400000001</v>
      </c>
      <c r="HU25" s="541">
        <f>'Base%Sem'!EP22</f>
        <v>1.05</v>
      </c>
      <c r="HV25" s="495"/>
      <c r="HW25" s="494">
        <f t="shared" si="85"/>
        <v>0</v>
      </c>
      <c r="HX25" s="681">
        <v>176628.48000000001</v>
      </c>
      <c r="HY25" s="496">
        <f t="shared" si="86"/>
        <v>185459.90400000001</v>
      </c>
      <c r="HZ25" s="541">
        <f>'Base%Sem'!EQ22</f>
        <v>1.05</v>
      </c>
      <c r="IA25" s="493"/>
      <c r="IB25" s="494">
        <f t="shared" si="87"/>
        <v>0</v>
      </c>
      <c r="IC25" s="572">
        <f t="shared" si="88"/>
        <v>856633.27049999998</v>
      </c>
      <c r="ID25" s="538">
        <f t="shared" si="148"/>
        <v>815841.21</v>
      </c>
      <c r="IE25" s="511">
        <f t="shared" si="89"/>
        <v>0</v>
      </c>
      <c r="IF25" s="504">
        <f t="shared" si="149"/>
        <v>0</v>
      </c>
      <c r="IG25" s="681">
        <v>180430.81</v>
      </c>
      <c r="IH25" s="496">
        <f t="shared" si="90"/>
        <v>189452.3505</v>
      </c>
      <c r="II25" s="541">
        <f>'Base%Sem'!ER22</f>
        <v>1.05</v>
      </c>
      <c r="IJ25" s="493"/>
      <c r="IK25" s="494">
        <f t="shared" si="91"/>
        <v>0</v>
      </c>
      <c r="IL25" s="681">
        <v>152983.10999999999</v>
      </c>
      <c r="IM25" s="496">
        <f t="shared" si="92"/>
        <v>160632.26549999998</v>
      </c>
      <c r="IN25" s="541">
        <f>'Base%Sem'!ES22</f>
        <v>1.05</v>
      </c>
      <c r="IO25" s="495"/>
      <c r="IP25" s="494">
        <f t="shared" si="93"/>
        <v>0</v>
      </c>
      <c r="IQ25" s="681">
        <v>209975.53</v>
      </c>
      <c r="IR25" s="496">
        <f t="shared" si="94"/>
        <v>220474.30650000001</v>
      </c>
      <c r="IS25" s="541">
        <f>'Base%Sem'!ET22</f>
        <v>1.05</v>
      </c>
      <c r="IT25" s="493"/>
      <c r="IU25" s="494">
        <f t="shared" si="95"/>
        <v>0</v>
      </c>
      <c r="IV25" s="681">
        <v>188203.31</v>
      </c>
      <c r="IW25" s="496">
        <f t="shared" si="96"/>
        <v>197613.4755</v>
      </c>
      <c r="IX25" s="541">
        <f>'Base%Sem'!EU22</f>
        <v>1.05</v>
      </c>
      <c r="IY25" s="495"/>
      <c r="IZ25" s="494">
        <f t="shared" si="97"/>
        <v>0</v>
      </c>
      <c r="JA25" s="572">
        <f t="shared" si="98"/>
        <v>768172.39800000004</v>
      </c>
      <c r="JB25" s="538">
        <f t="shared" si="150"/>
        <v>731592.76</v>
      </c>
      <c r="JC25" s="510">
        <f t="shared" si="99"/>
        <v>0</v>
      </c>
      <c r="JD25" s="506">
        <f t="shared" si="151"/>
        <v>0</v>
      </c>
      <c r="JE25" s="681">
        <v>167377.76</v>
      </c>
      <c r="JF25" s="496">
        <f>JE25*JG25</f>
        <v>175746.64800000002</v>
      </c>
      <c r="JG25" s="541">
        <f>'Base%Sem'!EV22</f>
        <v>1.05</v>
      </c>
      <c r="JH25" s="493"/>
      <c r="JI25" s="494">
        <f t="shared" si="101"/>
        <v>0</v>
      </c>
      <c r="JJ25" s="681">
        <v>216840.84</v>
      </c>
      <c r="JK25" s="496">
        <f t="shared" si="102"/>
        <v>227682.88200000001</v>
      </c>
      <c r="JL25" s="541">
        <f>'Base%Sem'!EW22</f>
        <v>1.05</v>
      </c>
      <c r="JM25" s="493"/>
      <c r="JN25" s="494">
        <f t="shared" si="103"/>
        <v>0</v>
      </c>
      <c r="JO25" s="681">
        <v>210748.75</v>
      </c>
      <c r="JP25" s="496">
        <f>JO25*JQ25</f>
        <v>221286.1875</v>
      </c>
      <c r="JQ25" s="541">
        <f>'Base%Sem'!EX22</f>
        <v>1.05</v>
      </c>
      <c r="JR25" s="493"/>
      <c r="JS25" s="494">
        <f t="shared" si="105"/>
        <v>0</v>
      </c>
      <c r="JT25" s="496">
        <v>176671.9448</v>
      </c>
      <c r="JU25" s="496">
        <f>JT25*JV25</f>
        <v>185505.54204</v>
      </c>
      <c r="JV25" s="541">
        <f>'Base%Sem'!EY22</f>
        <v>1.05</v>
      </c>
      <c r="JW25" s="495"/>
      <c r="JX25" s="494">
        <f t="shared" si="106"/>
        <v>0</v>
      </c>
      <c r="JY25" s="572">
        <f t="shared" si="107"/>
        <v>810221.25954</v>
      </c>
      <c r="JZ25" s="538">
        <f t="shared" si="152"/>
        <v>771639.29480000003</v>
      </c>
      <c r="KA25" s="511">
        <f t="shared" si="108"/>
        <v>0</v>
      </c>
      <c r="KB25" s="504">
        <f t="shared" si="153"/>
        <v>0</v>
      </c>
      <c r="KC25" s="499">
        <v>348151.91</v>
      </c>
      <c r="KD25" s="496">
        <f>KC25*KE25</f>
        <v>365559.50549999997</v>
      </c>
      <c r="KE25" s="541">
        <f>'Base%Sem'!EZ22</f>
        <v>1.05</v>
      </c>
      <c r="KF25" s="493"/>
      <c r="KG25" s="494">
        <f t="shared" si="110"/>
        <v>0</v>
      </c>
      <c r="KH25" s="496">
        <v>372258.72</v>
      </c>
      <c r="KI25" s="496">
        <f>KH25*KJ25</f>
        <v>390871.65599999996</v>
      </c>
      <c r="KJ25" s="541">
        <f>'Base%Sem'!FA22</f>
        <v>1.05</v>
      </c>
      <c r="KK25" s="495"/>
      <c r="KL25" s="494">
        <f t="shared" si="112"/>
        <v>0</v>
      </c>
      <c r="KM25" s="496">
        <v>619892.5</v>
      </c>
      <c r="KN25" s="496">
        <f>KM25*KO25</f>
        <v>650887.125</v>
      </c>
      <c r="KO25" s="541">
        <f>'Base%Sem'!FB22</f>
        <v>1.05</v>
      </c>
      <c r="KP25" s="493"/>
      <c r="KQ25" s="494">
        <f t="shared" si="114"/>
        <v>0</v>
      </c>
      <c r="KR25" s="496">
        <v>339460.81</v>
      </c>
      <c r="KS25" s="496">
        <f>KR25*KT25</f>
        <v>356433.8505</v>
      </c>
      <c r="KT25" s="541">
        <f>'Base%Sem'!FC22</f>
        <v>1.05</v>
      </c>
      <c r="KU25" s="495"/>
      <c r="KV25" s="494">
        <f t="shared" si="116"/>
        <v>0</v>
      </c>
      <c r="KW25" s="496">
        <v>199193</v>
      </c>
      <c r="KX25" s="496">
        <f>KW25*KY25</f>
        <v>209152.65000000002</v>
      </c>
      <c r="KY25" s="541">
        <f>'Base%Sem'!FD22</f>
        <v>1.05</v>
      </c>
      <c r="KZ25" s="493"/>
      <c r="LA25" s="494">
        <f t="shared" si="118"/>
        <v>0</v>
      </c>
      <c r="LB25" s="572">
        <f t="shared" si="119"/>
        <v>1972904.787</v>
      </c>
      <c r="LC25" s="538">
        <f t="shared" si="154"/>
        <v>1878956.94</v>
      </c>
      <c r="LD25" s="510">
        <f t="shared" si="120"/>
        <v>0</v>
      </c>
      <c r="LE25" s="560">
        <f t="shared" si="155"/>
        <v>0</v>
      </c>
      <c r="LF25" s="588">
        <f t="shared" si="161"/>
        <v>9422383.4848000016</v>
      </c>
      <c r="LG25" s="588">
        <f t="shared" si="156"/>
        <v>9995628.3628400005</v>
      </c>
      <c r="LH25" s="588">
        <f t="shared" si="157"/>
        <v>9995628.3628400005</v>
      </c>
      <c r="LI25" s="586">
        <f t="shared" si="158"/>
        <v>1.0608386273987622</v>
      </c>
      <c r="LJ25" s="584">
        <f t="shared" si="122"/>
        <v>9422383.4848000016</v>
      </c>
      <c r="LK25" s="584">
        <f t="shared" si="122"/>
        <v>0</v>
      </c>
      <c r="LL25" s="585">
        <f t="shared" si="123"/>
        <v>-9422383.4848000016</v>
      </c>
      <c r="LM25" s="615">
        <f t="shared" si="159"/>
        <v>0</v>
      </c>
      <c r="LO25">
        <v>9995628.3628400005</v>
      </c>
    </row>
    <row r="26" spans="1:328" ht="14.25" customHeight="1" outlineLevel="1">
      <c r="A26" s="571"/>
      <c r="B26" s="533" t="s">
        <v>350</v>
      </c>
      <c r="C26" s="681">
        <v>253120.54</v>
      </c>
      <c r="D26" s="542">
        <f t="shared" si="124"/>
        <v>286026.21019999997</v>
      </c>
      <c r="E26" s="541">
        <f>'Base%Sem'!DC23</f>
        <v>1.1299999999999999</v>
      </c>
      <c r="F26" s="493"/>
      <c r="G26" s="494">
        <f t="shared" si="125"/>
        <v>0</v>
      </c>
      <c r="H26" s="681">
        <v>248360.94</v>
      </c>
      <c r="I26" s="496">
        <f t="shared" si="0"/>
        <v>280647.86219999997</v>
      </c>
      <c r="J26" s="541">
        <f>'Base%Sem'!DD23</f>
        <v>1.1299999999999999</v>
      </c>
      <c r="K26" s="495"/>
      <c r="L26" s="494">
        <f t="shared" si="1"/>
        <v>0</v>
      </c>
      <c r="M26" s="594">
        <v>204319.78</v>
      </c>
      <c r="N26" s="496">
        <f t="shared" si="2"/>
        <v>230881.35139999999</v>
      </c>
      <c r="O26" s="541">
        <f>'Base%Sem'!DE23</f>
        <v>1.1299999999999999</v>
      </c>
      <c r="P26" s="493"/>
      <c r="Q26" s="494">
        <f t="shared" si="3"/>
        <v>0</v>
      </c>
      <c r="R26" s="594">
        <v>201858.12</v>
      </c>
      <c r="S26" s="496">
        <f t="shared" si="126"/>
        <v>228099.67559999999</v>
      </c>
      <c r="T26" s="541">
        <f>'Base%Sem'!DF23</f>
        <v>1.1299999999999999</v>
      </c>
      <c r="U26" s="493"/>
      <c r="V26" s="494">
        <f t="shared" si="4"/>
        <v>0</v>
      </c>
      <c r="W26" s="499">
        <v>234265.52</v>
      </c>
      <c r="X26" s="496">
        <f t="shared" si="162"/>
        <v>264720.03759999998</v>
      </c>
      <c r="Y26" s="541">
        <f>'Base%Sem'!DG23</f>
        <v>1.1299999999999999</v>
      </c>
      <c r="Z26" s="493"/>
      <c r="AA26" s="494">
        <f t="shared" si="6"/>
        <v>0</v>
      </c>
      <c r="AB26" s="542">
        <f t="shared" si="127"/>
        <v>1290375.1369999999</v>
      </c>
      <c r="AC26" s="542">
        <f t="shared" si="128"/>
        <v>1141924.8999999999</v>
      </c>
      <c r="AD26" s="552">
        <f t="shared" si="129"/>
        <v>0</v>
      </c>
      <c r="AE26" s="500">
        <f t="shared" si="130"/>
        <v>0</v>
      </c>
      <c r="AF26" s="681">
        <v>249132.6</v>
      </c>
      <c r="AG26" s="496">
        <f t="shared" si="7"/>
        <v>269063.20800000004</v>
      </c>
      <c r="AH26" s="541">
        <f>'Base%Sem'!DI23</f>
        <v>1.08</v>
      </c>
      <c r="AI26" s="493"/>
      <c r="AJ26" s="494">
        <f t="shared" si="131"/>
        <v>0</v>
      </c>
      <c r="AK26" s="681">
        <v>268778.25</v>
      </c>
      <c r="AL26" s="496">
        <f t="shared" si="8"/>
        <v>290280.51</v>
      </c>
      <c r="AM26" s="541">
        <f>'Base%Sem'!DJ23</f>
        <v>1.08</v>
      </c>
      <c r="AN26" s="493"/>
      <c r="AO26" s="494">
        <f t="shared" si="9"/>
        <v>0</v>
      </c>
      <c r="AP26" s="681">
        <v>238781.61</v>
      </c>
      <c r="AQ26" s="496">
        <f t="shared" si="10"/>
        <v>257884.13880000002</v>
      </c>
      <c r="AR26" s="541">
        <f>'Base%Sem'!DK23</f>
        <v>1.08</v>
      </c>
      <c r="AS26" s="493"/>
      <c r="AT26" s="494">
        <f t="shared" si="11"/>
        <v>0</v>
      </c>
      <c r="AU26" s="681">
        <v>254286.28</v>
      </c>
      <c r="AV26" s="496">
        <f t="shared" si="12"/>
        <v>274629.18239999999</v>
      </c>
      <c r="AW26" s="541">
        <f>'Base%Sem'!DL23</f>
        <v>1.08</v>
      </c>
      <c r="AX26" s="495"/>
      <c r="AY26" s="494">
        <f t="shared" si="13"/>
        <v>0</v>
      </c>
      <c r="AZ26" s="496">
        <f t="shared" si="14"/>
        <v>1091857.0392000002</v>
      </c>
      <c r="BA26" s="550">
        <f t="shared" si="15"/>
        <v>1010978.74</v>
      </c>
      <c r="BB26" s="617">
        <f t="shared" si="132"/>
        <v>0</v>
      </c>
      <c r="BC26" s="513">
        <f t="shared" si="133"/>
        <v>0</v>
      </c>
      <c r="BD26" s="681">
        <v>225442.3</v>
      </c>
      <c r="BE26" s="496">
        <f t="shared" si="16"/>
        <v>240096.04949999996</v>
      </c>
      <c r="BF26" s="541">
        <f>'Base%Sem'!DM23</f>
        <v>1.0649999999999999</v>
      </c>
      <c r="BG26" s="493"/>
      <c r="BH26" s="494">
        <f t="shared" si="17"/>
        <v>0</v>
      </c>
      <c r="BI26" s="681">
        <v>253983.57</v>
      </c>
      <c r="BJ26" s="496">
        <f t="shared" si="18"/>
        <v>270492.50205000001</v>
      </c>
      <c r="BK26" s="541">
        <f>'Base%Sem'!DN23</f>
        <v>1.0649999999999999</v>
      </c>
      <c r="BL26" s="495"/>
      <c r="BM26" s="494">
        <f t="shared" si="19"/>
        <v>0</v>
      </c>
      <c r="BN26" s="681">
        <v>282940.98</v>
      </c>
      <c r="BO26" s="496">
        <f t="shared" si="20"/>
        <v>301332.14369999996</v>
      </c>
      <c r="BP26" s="541">
        <f>'Base%Sem'!DO23</f>
        <v>1.0649999999999999</v>
      </c>
      <c r="BQ26" s="493"/>
      <c r="BR26" s="494">
        <f t="shared" si="21"/>
        <v>0</v>
      </c>
      <c r="BS26" s="681">
        <v>259638.39</v>
      </c>
      <c r="BT26" s="496">
        <f t="shared" si="163"/>
        <v>276514.88535</v>
      </c>
      <c r="BU26" s="541">
        <f>'Base%Sem'!DP23</f>
        <v>1.0649999999999999</v>
      </c>
      <c r="BV26" s="606"/>
      <c r="BW26" s="494">
        <f t="shared" si="23"/>
        <v>0</v>
      </c>
      <c r="BX26" s="681">
        <v>320283.94</v>
      </c>
      <c r="BY26" s="496">
        <f t="shared" si="24"/>
        <v>341102.39610000001</v>
      </c>
      <c r="BZ26" s="541">
        <f>'Base%Sem'!DQ23</f>
        <v>1.0649999999999999</v>
      </c>
      <c r="CA26" s="493"/>
      <c r="CB26" s="494">
        <f t="shared" si="25"/>
        <v>0</v>
      </c>
      <c r="CC26" s="572">
        <f t="shared" si="134"/>
        <v>1429537.9767</v>
      </c>
      <c r="CD26" s="538">
        <f t="shared" si="135"/>
        <v>1342289.18</v>
      </c>
      <c r="CE26" s="511">
        <f t="shared" si="26"/>
        <v>0</v>
      </c>
      <c r="CF26" s="504">
        <f t="shared" si="136"/>
        <v>0</v>
      </c>
      <c r="CG26" s="681">
        <v>291680.90999999997</v>
      </c>
      <c r="CH26" s="496">
        <f t="shared" ref="CH26:CH27" si="164">CG26*CI26</f>
        <v>310640.16914999997</v>
      </c>
      <c r="CI26" s="541">
        <f>'Base%Sem'!DR23</f>
        <v>1.0649999999999999</v>
      </c>
      <c r="CJ26" s="493"/>
      <c r="CK26" s="494">
        <f t="shared" si="28"/>
        <v>0</v>
      </c>
      <c r="CL26" s="681">
        <v>236508.69</v>
      </c>
      <c r="CM26" s="496">
        <f>CL26*CN26</f>
        <v>251881.75485</v>
      </c>
      <c r="CN26" s="541">
        <f>'Base%Sem'!DS23</f>
        <v>1.0649999999999999</v>
      </c>
      <c r="CO26" s="493"/>
      <c r="CP26" s="494">
        <f t="shared" si="30"/>
        <v>0</v>
      </c>
      <c r="CQ26" s="681">
        <v>274894.63</v>
      </c>
      <c r="CR26" s="496">
        <f t="shared" si="31"/>
        <v>292762.78094999999</v>
      </c>
      <c r="CS26" s="541">
        <f>'Base%Sem'!DT23</f>
        <v>1.0649999999999999</v>
      </c>
      <c r="CT26" s="493"/>
      <c r="CU26" s="494">
        <f t="shared" si="32"/>
        <v>0</v>
      </c>
      <c r="CV26" s="681">
        <v>298827.28000000003</v>
      </c>
      <c r="CW26" s="496">
        <f t="shared" si="33"/>
        <v>318251.05320000002</v>
      </c>
      <c r="CX26" s="541">
        <f>'Base%Sem'!DU23</f>
        <v>1.0649999999999999</v>
      </c>
      <c r="CY26" s="495"/>
      <c r="CZ26" s="494">
        <f t="shared" si="34"/>
        <v>0</v>
      </c>
      <c r="DA26" s="572">
        <f t="shared" si="35"/>
        <v>1101911.51</v>
      </c>
      <c r="DB26" s="572">
        <f t="shared" si="35"/>
        <v>1173535.7581500001</v>
      </c>
      <c r="DC26" s="548">
        <f t="shared" si="137"/>
        <v>1101911.51</v>
      </c>
      <c r="DD26" s="547">
        <f t="shared" si="138"/>
        <v>0</v>
      </c>
      <c r="DE26" s="506">
        <f t="shared" si="139"/>
        <v>0</v>
      </c>
      <c r="DF26" s="681">
        <v>329048.06</v>
      </c>
      <c r="DG26" s="496">
        <f t="shared" si="36"/>
        <v>350436.1839</v>
      </c>
      <c r="DH26" s="541">
        <f>'Base%Sem'!DV23</f>
        <v>1.0649999999999999</v>
      </c>
      <c r="DI26" s="493"/>
      <c r="DJ26" s="494">
        <f t="shared" si="37"/>
        <v>0</v>
      </c>
      <c r="DK26" s="681">
        <v>280098.36</v>
      </c>
      <c r="DL26" s="496">
        <f t="shared" si="38"/>
        <v>298304.75339999999</v>
      </c>
      <c r="DM26" s="541">
        <f>'Base%Sem'!DW23</f>
        <v>1.0649999999999999</v>
      </c>
      <c r="DN26" s="493"/>
      <c r="DO26" s="494">
        <f t="shared" si="39"/>
        <v>0</v>
      </c>
      <c r="DP26" s="681">
        <v>273363.96999999997</v>
      </c>
      <c r="DQ26" s="496">
        <f t="shared" si="40"/>
        <v>291132.62804999994</v>
      </c>
      <c r="DR26" s="541">
        <f>'Base%Sem'!DX23</f>
        <v>1.0649999999999999</v>
      </c>
      <c r="DS26" s="493"/>
      <c r="DT26" s="494">
        <f t="shared" si="41"/>
        <v>0</v>
      </c>
      <c r="DU26" s="681">
        <v>268665.37</v>
      </c>
      <c r="DV26" s="496">
        <f t="shared" si="42"/>
        <v>286128.61904999998</v>
      </c>
      <c r="DW26" s="541">
        <f>'Base%Sem'!DY23</f>
        <v>1.0649999999999999</v>
      </c>
      <c r="DX26" s="495"/>
      <c r="DY26" s="494">
        <f t="shared" si="43"/>
        <v>0</v>
      </c>
      <c r="DZ26" s="572">
        <f t="shared" si="44"/>
        <v>1226002.1843999999</v>
      </c>
      <c r="EA26" s="548">
        <f t="shared" si="45"/>
        <v>1151175.7599999998</v>
      </c>
      <c r="EB26" s="547">
        <f t="shared" si="140"/>
        <v>0</v>
      </c>
      <c r="EC26" s="506">
        <f t="shared" si="141"/>
        <v>0</v>
      </c>
      <c r="ED26" s="681">
        <v>268452.75</v>
      </c>
      <c r="EE26" s="496">
        <f t="shared" si="46"/>
        <v>285902.17874999996</v>
      </c>
      <c r="EF26" s="541">
        <f>'Base%Sem'!DZ23</f>
        <v>1.0649999999999999</v>
      </c>
      <c r="EG26" s="540"/>
      <c r="EH26" s="494">
        <f t="shared" si="47"/>
        <v>0</v>
      </c>
      <c r="EI26" s="681">
        <v>281286.5</v>
      </c>
      <c r="EJ26" s="496">
        <f t="shared" si="48"/>
        <v>299570.1225</v>
      </c>
      <c r="EK26" s="541">
        <f>'Base%Sem'!EA23</f>
        <v>1.0649999999999999</v>
      </c>
      <c r="EL26" s="493"/>
      <c r="EM26" s="494">
        <f t="shared" si="49"/>
        <v>0</v>
      </c>
      <c r="EN26" s="681">
        <v>292832.99</v>
      </c>
      <c r="EO26" s="496">
        <f t="shared" si="50"/>
        <v>311867.13434999995</v>
      </c>
      <c r="EP26" s="541">
        <f>'Base%Sem'!EB23</f>
        <v>1.0649999999999999</v>
      </c>
      <c r="EQ26" s="493"/>
      <c r="ER26" s="494">
        <f t="shared" si="51"/>
        <v>0</v>
      </c>
      <c r="ES26" s="681">
        <v>319148.65000000002</v>
      </c>
      <c r="ET26" s="496">
        <f t="shared" si="52"/>
        <v>339893.31225000002</v>
      </c>
      <c r="EU26" s="541">
        <f>'Base%Sem'!EC23</f>
        <v>1.0649999999999999</v>
      </c>
      <c r="EV26" s="495"/>
      <c r="EW26" s="494">
        <f t="shared" si="53"/>
        <v>0</v>
      </c>
      <c r="EX26" s="681">
        <v>336911.85</v>
      </c>
      <c r="EY26" s="496">
        <f t="shared" si="54"/>
        <v>358811.12024999998</v>
      </c>
      <c r="EZ26" s="541">
        <f>'Base%Sem'!ED23</f>
        <v>1.0649999999999999</v>
      </c>
      <c r="FA26" s="493"/>
      <c r="FB26" s="494">
        <f t="shared" si="55"/>
        <v>0</v>
      </c>
      <c r="FC26" s="572">
        <f t="shared" si="56"/>
        <v>1498632.74</v>
      </c>
      <c r="FD26" s="572">
        <f t="shared" si="56"/>
        <v>1596043.8680999998</v>
      </c>
      <c r="FE26" s="538">
        <f t="shared" si="142"/>
        <v>1498632.7400000002</v>
      </c>
      <c r="FF26" s="537">
        <f t="shared" si="143"/>
        <v>0</v>
      </c>
      <c r="FG26" s="506">
        <f t="shared" si="144"/>
        <v>0</v>
      </c>
      <c r="FH26" s="681">
        <v>327769.78999999998</v>
      </c>
      <c r="FI26" s="496">
        <f t="shared" si="57"/>
        <v>344158.2795</v>
      </c>
      <c r="FJ26" s="541">
        <f>'Base%Sem'!EE23</f>
        <v>1.05</v>
      </c>
      <c r="FK26" s="493"/>
      <c r="FL26" s="494">
        <f t="shared" si="58"/>
        <v>0</v>
      </c>
      <c r="FM26" s="681">
        <v>343258.45</v>
      </c>
      <c r="FN26" s="496">
        <f t="shared" si="59"/>
        <v>360421.37250000006</v>
      </c>
      <c r="FO26" s="541">
        <f>'Base%Sem'!EF23</f>
        <v>1.05</v>
      </c>
      <c r="FP26" s="493"/>
      <c r="FQ26" s="494">
        <f t="shared" si="60"/>
        <v>0</v>
      </c>
      <c r="FR26" s="681">
        <v>314770.71000000002</v>
      </c>
      <c r="FS26" s="496">
        <f t="shared" si="61"/>
        <v>330509.24550000002</v>
      </c>
      <c r="FT26" s="541">
        <f>'Base%Sem'!EG23</f>
        <v>1.05</v>
      </c>
      <c r="FU26" s="493"/>
      <c r="FV26" s="494">
        <f t="shared" si="62"/>
        <v>0</v>
      </c>
      <c r="FW26" s="681">
        <v>322767.86</v>
      </c>
      <c r="FX26" s="496">
        <f t="shared" si="63"/>
        <v>338906.25300000003</v>
      </c>
      <c r="FY26" s="541">
        <f>'Base%Sem'!EH23</f>
        <v>1.05</v>
      </c>
      <c r="FZ26" s="495"/>
      <c r="GA26" s="494">
        <f t="shared" si="64"/>
        <v>0</v>
      </c>
      <c r="GB26" s="572">
        <f t="shared" si="65"/>
        <v>1373995.1505</v>
      </c>
      <c r="GC26" s="614">
        <f t="shared" si="66"/>
        <v>1308566.81</v>
      </c>
      <c r="GD26" s="544">
        <f t="shared" si="145"/>
        <v>0</v>
      </c>
      <c r="GE26" s="504">
        <f t="shared" si="146"/>
        <v>0</v>
      </c>
      <c r="GF26" s="681">
        <v>290767.11</v>
      </c>
      <c r="GG26" s="496">
        <f t="shared" si="67"/>
        <v>305305.46549999999</v>
      </c>
      <c r="GH26" s="541">
        <f>'Base%Sem'!EI23</f>
        <v>1.05</v>
      </c>
      <c r="GI26" s="493"/>
      <c r="GJ26" s="494">
        <f t="shared" si="68"/>
        <v>0</v>
      </c>
      <c r="GK26" s="681">
        <v>337702.85</v>
      </c>
      <c r="GL26" s="496">
        <f t="shared" si="69"/>
        <v>354587.99249999999</v>
      </c>
      <c r="GM26" s="541">
        <f>'Base%Sem'!EJ23</f>
        <v>1.05</v>
      </c>
      <c r="GN26" s="495"/>
      <c r="GO26" s="494">
        <f t="shared" si="70"/>
        <v>0</v>
      </c>
      <c r="GP26" s="681">
        <v>292817.27</v>
      </c>
      <c r="GQ26" s="496">
        <f t="shared" si="71"/>
        <v>307458.13350000005</v>
      </c>
      <c r="GR26" s="541">
        <f>'Base%Sem'!EK23</f>
        <v>1.05</v>
      </c>
      <c r="GS26" s="493"/>
      <c r="GT26" s="494">
        <f t="shared" si="72"/>
        <v>0</v>
      </c>
      <c r="GU26" s="681">
        <v>249992.77</v>
      </c>
      <c r="GV26" s="496">
        <f t="shared" si="73"/>
        <v>262492.40850000002</v>
      </c>
      <c r="GW26" s="541">
        <f>'Base%Sem'!EL23</f>
        <v>1.05</v>
      </c>
      <c r="GX26" s="495"/>
      <c r="GY26" s="494">
        <f t="shared" si="74"/>
        <v>0</v>
      </c>
      <c r="GZ26" s="572">
        <f t="shared" si="75"/>
        <v>1229844</v>
      </c>
      <c r="HA26" s="614">
        <f t="shared" si="76"/>
        <v>1171280</v>
      </c>
      <c r="HB26" s="537">
        <f t="shared" si="77"/>
        <v>0</v>
      </c>
      <c r="HC26" s="506">
        <f t="shared" si="147"/>
        <v>0</v>
      </c>
      <c r="HD26" s="681">
        <v>251786.63</v>
      </c>
      <c r="HE26" s="496">
        <f t="shared" si="78"/>
        <v>264375.96150000003</v>
      </c>
      <c r="HF26" s="541">
        <f>'Base%Sem'!EM23</f>
        <v>1.05</v>
      </c>
      <c r="HG26" s="493"/>
      <c r="HH26" s="494">
        <f t="shared" si="79"/>
        <v>0</v>
      </c>
      <c r="HI26" s="681">
        <v>273638.46000000002</v>
      </c>
      <c r="HJ26" s="496">
        <f t="shared" si="80"/>
        <v>287320.38300000003</v>
      </c>
      <c r="HK26" s="541">
        <f>'Base%Sem'!EN23</f>
        <v>1.05</v>
      </c>
      <c r="HL26" s="495"/>
      <c r="HM26" s="494">
        <f t="shared" si="81"/>
        <v>0</v>
      </c>
      <c r="HN26" s="681">
        <v>311615.69</v>
      </c>
      <c r="HO26" s="496">
        <f t="shared" si="82"/>
        <v>327196.47450000001</v>
      </c>
      <c r="HP26" s="541">
        <f>'Base%Sem'!EO23</f>
        <v>1.05</v>
      </c>
      <c r="HQ26" s="493"/>
      <c r="HR26" s="494">
        <f t="shared" si="83"/>
        <v>0</v>
      </c>
      <c r="HS26" s="681">
        <v>313138.15999999997</v>
      </c>
      <c r="HT26" s="496">
        <f t="shared" si="84"/>
        <v>328795.06799999997</v>
      </c>
      <c r="HU26" s="541">
        <f>'Base%Sem'!EP23</f>
        <v>1.05</v>
      </c>
      <c r="HV26" s="495"/>
      <c r="HW26" s="494">
        <f t="shared" si="85"/>
        <v>0</v>
      </c>
      <c r="HX26" s="681">
        <v>323375.59999999998</v>
      </c>
      <c r="HY26" s="496">
        <f t="shared" si="86"/>
        <v>339544.38</v>
      </c>
      <c r="HZ26" s="541">
        <f>'Base%Sem'!EQ23</f>
        <v>1.05</v>
      </c>
      <c r="IA26" s="493"/>
      <c r="IB26" s="494">
        <f t="shared" si="87"/>
        <v>0</v>
      </c>
      <c r="IC26" s="572">
        <f t="shared" si="88"/>
        <v>1547232.267</v>
      </c>
      <c r="ID26" s="538">
        <f t="shared" si="148"/>
        <v>1473554.54</v>
      </c>
      <c r="IE26" s="511">
        <f t="shared" si="89"/>
        <v>0</v>
      </c>
      <c r="IF26" s="504">
        <f t="shared" si="149"/>
        <v>0</v>
      </c>
      <c r="IG26" s="681">
        <v>310870.07</v>
      </c>
      <c r="IH26" s="496">
        <f t="shared" si="90"/>
        <v>326413.5735</v>
      </c>
      <c r="II26" s="541">
        <f>'Base%Sem'!ER23</f>
        <v>1.05</v>
      </c>
      <c r="IJ26" s="493"/>
      <c r="IK26" s="494">
        <f t="shared" si="91"/>
        <v>0</v>
      </c>
      <c r="IL26" s="681">
        <v>332891.81</v>
      </c>
      <c r="IM26" s="496">
        <f t="shared" si="92"/>
        <v>349536.40049999999</v>
      </c>
      <c r="IN26" s="541">
        <f>'Base%Sem'!ES23</f>
        <v>1.05</v>
      </c>
      <c r="IO26" s="495"/>
      <c r="IP26" s="494">
        <f t="shared" si="93"/>
        <v>0</v>
      </c>
      <c r="IQ26" s="681">
        <v>365584.07</v>
      </c>
      <c r="IR26" s="496">
        <f t="shared" si="94"/>
        <v>383863.27350000001</v>
      </c>
      <c r="IS26" s="541">
        <f>'Base%Sem'!ET23</f>
        <v>1.05</v>
      </c>
      <c r="IT26" s="493"/>
      <c r="IU26" s="494">
        <f t="shared" si="95"/>
        <v>0</v>
      </c>
      <c r="IV26" s="681">
        <v>331333.15000000002</v>
      </c>
      <c r="IW26" s="496">
        <f t="shared" si="96"/>
        <v>347899.80750000005</v>
      </c>
      <c r="IX26" s="541">
        <f>'Base%Sem'!EU23</f>
        <v>1.05</v>
      </c>
      <c r="IY26" s="495"/>
      <c r="IZ26" s="494">
        <f t="shared" si="97"/>
        <v>0</v>
      </c>
      <c r="JA26" s="572">
        <f t="shared" si="98"/>
        <v>1407713.0549999999</v>
      </c>
      <c r="JB26" s="538">
        <f t="shared" si="150"/>
        <v>1340679.1000000001</v>
      </c>
      <c r="JC26" s="510">
        <f t="shared" si="99"/>
        <v>0</v>
      </c>
      <c r="JD26" s="506">
        <f t="shared" si="151"/>
        <v>0</v>
      </c>
      <c r="JE26" s="681">
        <v>281260.90999999997</v>
      </c>
      <c r="JF26" s="496">
        <f>JF29</f>
        <v>233685.31200000001</v>
      </c>
      <c r="JG26" s="541">
        <f>'Base%Sem'!EV23</f>
        <v>1.05</v>
      </c>
      <c r="JH26" s="493"/>
      <c r="JI26" s="494">
        <f t="shared" si="101"/>
        <v>0</v>
      </c>
      <c r="JJ26" s="681">
        <v>380191.84</v>
      </c>
      <c r="JK26" s="496">
        <f>JK29</f>
        <v>329725.95600000001</v>
      </c>
      <c r="JL26" s="541">
        <f>'Base%Sem'!EW23</f>
        <v>1.05</v>
      </c>
      <c r="JM26" s="493"/>
      <c r="JN26" s="494">
        <f t="shared" si="103"/>
        <v>0</v>
      </c>
      <c r="JO26" s="681">
        <v>435020.94</v>
      </c>
      <c r="JP26" s="496">
        <f>JP29</f>
        <v>328626.59550000005</v>
      </c>
      <c r="JQ26" s="541">
        <f>'Base%Sem'!EX23</f>
        <v>1.05</v>
      </c>
      <c r="JR26" s="493"/>
      <c r="JS26" s="494">
        <f t="shared" si="105"/>
        <v>0</v>
      </c>
      <c r="JT26" s="496">
        <v>328943.04560000001</v>
      </c>
      <c r="JU26" s="496">
        <f>JU29</f>
        <v>345390.19788000005</v>
      </c>
      <c r="JV26" s="541">
        <f>'Base%Sem'!EY23</f>
        <v>1.05</v>
      </c>
      <c r="JW26" s="495"/>
      <c r="JX26" s="494">
        <f t="shared" si="106"/>
        <v>0</v>
      </c>
      <c r="JY26" s="572">
        <f t="shared" si="107"/>
        <v>1237428.0613800001</v>
      </c>
      <c r="JZ26" s="538">
        <f t="shared" si="152"/>
        <v>1425416.7356</v>
      </c>
      <c r="KA26" s="511">
        <f t="shared" si="108"/>
        <v>0</v>
      </c>
      <c r="KB26" s="504">
        <f t="shared" si="153"/>
        <v>0</v>
      </c>
      <c r="KC26" s="499">
        <v>621183.92000000004</v>
      </c>
      <c r="KD26" s="496">
        <f>KD29</f>
        <v>512068.41000000003</v>
      </c>
      <c r="KE26" s="541">
        <f>'Base%Sem'!EZ23</f>
        <v>1.05</v>
      </c>
      <c r="KF26" s="493"/>
      <c r="KG26" s="494">
        <f t="shared" si="110"/>
        <v>0</v>
      </c>
      <c r="KH26" s="496">
        <v>827309.93</v>
      </c>
      <c r="KI26" s="496">
        <f>KI29</f>
        <v>605811.63300000003</v>
      </c>
      <c r="KJ26" s="541">
        <f>'Base%Sem'!FA23</f>
        <v>1.05</v>
      </c>
      <c r="KK26" s="495"/>
      <c r="KL26" s="494">
        <f t="shared" si="112"/>
        <v>0</v>
      </c>
      <c r="KM26" s="496">
        <v>1325470.78</v>
      </c>
      <c r="KN26" s="496">
        <f>KN29</f>
        <v>946027.50899999996</v>
      </c>
      <c r="KO26" s="541">
        <f>'Base%Sem'!FB23</f>
        <v>1.05</v>
      </c>
      <c r="KP26" s="493"/>
      <c r="KQ26" s="494">
        <f t="shared" si="114"/>
        <v>0</v>
      </c>
      <c r="KR26" s="496">
        <v>572845.69999999995</v>
      </c>
      <c r="KS26" s="496">
        <f>KS29</f>
        <v>432461.799</v>
      </c>
      <c r="KT26" s="541">
        <f>'Base%Sem'!FC23</f>
        <v>1.05</v>
      </c>
      <c r="KU26" s="495"/>
      <c r="KV26" s="494">
        <f t="shared" si="116"/>
        <v>0</v>
      </c>
      <c r="KW26" s="496">
        <v>361401.25</v>
      </c>
      <c r="KX26" s="496">
        <f>KX29</f>
        <v>260854.49250000002</v>
      </c>
      <c r="KY26" s="541">
        <f>'Base%Sem'!FD23</f>
        <v>1.05</v>
      </c>
      <c r="KZ26" s="493"/>
      <c r="LA26" s="494">
        <f t="shared" si="118"/>
        <v>0</v>
      </c>
      <c r="LB26" s="572">
        <f t="shared" si="119"/>
        <v>2757223.8435</v>
      </c>
      <c r="LC26" s="538">
        <f t="shared" si="154"/>
        <v>3708211.58</v>
      </c>
      <c r="LD26" s="510">
        <f t="shared" si="120"/>
        <v>0</v>
      </c>
      <c r="LE26" s="560">
        <f t="shared" si="155"/>
        <v>0</v>
      </c>
      <c r="LF26" s="588">
        <f t="shared" si="161"/>
        <v>17674621.595600002</v>
      </c>
      <c r="LG26" s="588">
        <f t="shared" si="156"/>
        <v>17360788.34093</v>
      </c>
      <c r="LH26" s="588">
        <f t="shared" si="157"/>
        <v>17360788.34093</v>
      </c>
      <c r="LI26" s="586">
        <f t="shared" si="158"/>
        <v>0.9822438487312154</v>
      </c>
      <c r="LJ26" s="584">
        <f t="shared" si="122"/>
        <v>17674621.595600002</v>
      </c>
      <c r="LK26" s="584">
        <f t="shared" si="122"/>
        <v>0</v>
      </c>
      <c r="LL26" s="585">
        <f t="shared" si="123"/>
        <v>-17674621.595600002</v>
      </c>
      <c r="LM26" s="615">
        <f t="shared" si="159"/>
        <v>0</v>
      </c>
      <c r="LO26">
        <v>17360788.34093</v>
      </c>
    </row>
    <row r="27" spans="1:328" outlineLevel="1">
      <c r="A27" s="571"/>
      <c r="B27" s="533" t="s">
        <v>351</v>
      </c>
      <c r="C27" s="681">
        <v>127624.31</v>
      </c>
      <c r="D27" s="542">
        <f>C27*E27</f>
        <v>144215.47029999999</v>
      </c>
      <c r="E27" s="541">
        <f>'Base%Sem'!DC24</f>
        <v>1.1299999999999999</v>
      </c>
      <c r="F27" s="493"/>
      <c r="G27" s="494">
        <f t="shared" si="125"/>
        <v>0</v>
      </c>
      <c r="H27" s="681">
        <v>111169.58</v>
      </c>
      <c r="I27" s="496">
        <f t="shared" si="0"/>
        <v>125621.62539999999</v>
      </c>
      <c r="J27" s="541">
        <f>'Base%Sem'!DD24</f>
        <v>1.1299999999999999</v>
      </c>
      <c r="K27" s="495"/>
      <c r="L27" s="494">
        <f t="shared" si="1"/>
        <v>0</v>
      </c>
      <c r="M27" s="594">
        <v>91792.58</v>
      </c>
      <c r="N27" s="496">
        <f t="shared" si="2"/>
        <v>103725.6154</v>
      </c>
      <c r="O27" s="541">
        <f>'Base%Sem'!DE24</f>
        <v>1.1299999999999999</v>
      </c>
      <c r="P27" s="493"/>
      <c r="Q27" s="494">
        <f t="shared" si="3"/>
        <v>0</v>
      </c>
      <c r="R27" s="594">
        <v>93775.5</v>
      </c>
      <c r="S27" s="496">
        <f t="shared" si="126"/>
        <v>105966.31499999999</v>
      </c>
      <c r="T27" s="541">
        <f>'Base%Sem'!DF24</f>
        <v>1.1299999999999999</v>
      </c>
      <c r="U27" s="493"/>
      <c r="V27" s="494">
        <f t="shared" si="4"/>
        <v>0</v>
      </c>
      <c r="W27" s="499">
        <v>98568.92</v>
      </c>
      <c r="X27" s="496">
        <f t="shared" si="162"/>
        <v>111382.87959999999</v>
      </c>
      <c r="Y27" s="541">
        <f>'Base%Sem'!DG24</f>
        <v>1.1299999999999999</v>
      </c>
      <c r="Z27" s="493"/>
      <c r="AA27" s="494">
        <f t="shared" si="6"/>
        <v>0</v>
      </c>
      <c r="AB27" s="542">
        <f t="shared" si="127"/>
        <v>590911.9057</v>
      </c>
      <c r="AC27" s="542">
        <f t="shared" si="128"/>
        <v>522930.89</v>
      </c>
      <c r="AD27" s="552">
        <f t="shared" si="129"/>
        <v>0</v>
      </c>
      <c r="AE27" s="500">
        <f t="shared" si="130"/>
        <v>0</v>
      </c>
      <c r="AF27" s="681">
        <v>106964.93</v>
      </c>
      <c r="AG27" s="496">
        <f t="shared" si="7"/>
        <v>115522.1244</v>
      </c>
      <c r="AH27" s="541">
        <f>'Base%Sem'!DI24</f>
        <v>1.08</v>
      </c>
      <c r="AI27" s="493"/>
      <c r="AJ27" s="494">
        <f t="shared" si="131"/>
        <v>0</v>
      </c>
      <c r="AK27" s="681">
        <v>132433.01999999999</v>
      </c>
      <c r="AL27" s="496">
        <f t="shared" si="8"/>
        <v>143027.66159999999</v>
      </c>
      <c r="AM27" s="541">
        <f>'Base%Sem'!DJ24</f>
        <v>1.08</v>
      </c>
      <c r="AN27" s="493"/>
      <c r="AO27" s="494">
        <f t="shared" si="9"/>
        <v>0</v>
      </c>
      <c r="AP27" s="681">
        <v>120565.08</v>
      </c>
      <c r="AQ27" s="496">
        <f t="shared" si="10"/>
        <v>130210.28640000001</v>
      </c>
      <c r="AR27" s="541">
        <f>'Base%Sem'!DK24</f>
        <v>1.08</v>
      </c>
      <c r="AS27" s="493"/>
      <c r="AT27" s="494">
        <f t="shared" si="11"/>
        <v>0</v>
      </c>
      <c r="AU27" s="681">
        <v>107615.43</v>
      </c>
      <c r="AV27" s="496">
        <f t="shared" si="12"/>
        <v>116224.66439999999</v>
      </c>
      <c r="AW27" s="541">
        <f>'Base%Sem'!DL24</f>
        <v>1.08</v>
      </c>
      <c r="AX27" s="495"/>
      <c r="AY27" s="494">
        <f t="shared" si="13"/>
        <v>0</v>
      </c>
      <c r="AZ27" s="496">
        <f t="shared" si="14"/>
        <v>504984.73680000001</v>
      </c>
      <c r="BA27" s="550">
        <f t="shared" si="15"/>
        <v>467578.45999999996</v>
      </c>
      <c r="BB27" s="617">
        <f t="shared" si="132"/>
        <v>0</v>
      </c>
      <c r="BC27" s="513">
        <f t="shared" si="133"/>
        <v>0</v>
      </c>
      <c r="BD27" s="681">
        <v>95580.75</v>
      </c>
      <c r="BE27" s="496">
        <f t="shared" si="16"/>
        <v>101793.49875</v>
      </c>
      <c r="BF27" s="541">
        <f>'Base%Sem'!DM24</f>
        <v>1.0649999999999999</v>
      </c>
      <c r="BG27" s="493"/>
      <c r="BH27" s="494">
        <f t="shared" si="17"/>
        <v>0</v>
      </c>
      <c r="BI27" s="681">
        <v>114462.06</v>
      </c>
      <c r="BJ27" s="496">
        <f t="shared" si="18"/>
        <v>121902.09389999999</v>
      </c>
      <c r="BK27" s="541">
        <f>'Base%Sem'!DN24</f>
        <v>1.0649999999999999</v>
      </c>
      <c r="BL27" s="495"/>
      <c r="BM27" s="494">
        <f t="shared" si="19"/>
        <v>0</v>
      </c>
      <c r="BN27" s="681">
        <v>122975.96</v>
      </c>
      <c r="BO27" s="496">
        <f t="shared" si="20"/>
        <v>130969.3974</v>
      </c>
      <c r="BP27" s="541">
        <f>'Base%Sem'!DO24</f>
        <v>1.0649999999999999</v>
      </c>
      <c r="BQ27" s="493"/>
      <c r="BR27" s="494">
        <f t="shared" si="21"/>
        <v>0</v>
      </c>
      <c r="BS27" s="681">
        <v>126212.21</v>
      </c>
      <c r="BT27" s="496">
        <f t="shared" si="163"/>
        <v>134416.00365</v>
      </c>
      <c r="BU27" s="541">
        <f>'Base%Sem'!DP24</f>
        <v>1.0649999999999999</v>
      </c>
      <c r="BV27" s="606"/>
      <c r="BW27" s="494">
        <f t="shared" si="23"/>
        <v>0</v>
      </c>
      <c r="BX27" s="681">
        <v>141013.94</v>
      </c>
      <c r="BY27" s="496">
        <f t="shared" si="24"/>
        <v>150179.8461</v>
      </c>
      <c r="BZ27" s="541">
        <f>'Base%Sem'!DQ24</f>
        <v>1.0649999999999999</v>
      </c>
      <c r="CA27" s="493"/>
      <c r="CB27" s="494">
        <f t="shared" si="25"/>
        <v>0</v>
      </c>
      <c r="CC27" s="572">
        <f t="shared" si="134"/>
        <v>639260.83979999996</v>
      </c>
      <c r="CD27" s="538">
        <f t="shared" si="135"/>
        <v>600244.92000000004</v>
      </c>
      <c r="CE27" s="511">
        <f t="shared" si="26"/>
        <v>0</v>
      </c>
      <c r="CF27" s="504">
        <f t="shared" si="136"/>
        <v>0</v>
      </c>
      <c r="CG27" s="681">
        <v>163920.82</v>
      </c>
      <c r="CH27" s="496">
        <f t="shared" si="164"/>
        <v>174575.67329999999</v>
      </c>
      <c r="CI27" s="541">
        <f>'Base%Sem'!DR24</f>
        <v>1.0649999999999999</v>
      </c>
      <c r="CJ27" s="493"/>
      <c r="CK27" s="494">
        <f t="shared" si="28"/>
        <v>0</v>
      </c>
      <c r="CL27" s="681">
        <v>109245.58</v>
      </c>
      <c r="CM27" s="496">
        <f t="shared" ref="CM27" si="165">CL27*CN27</f>
        <v>116346.54269999999</v>
      </c>
      <c r="CN27" s="541">
        <f>'Base%Sem'!DS24</f>
        <v>1.0649999999999999</v>
      </c>
      <c r="CO27" s="493"/>
      <c r="CP27" s="494">
        <f t="shared" si="30"/>
        <v>0</v>
      </c>
      <c r="CQ27" s="681">
        <v>117780.48</v>
      </c>
      <c r="CR27" s="496">
        <f t="shared" si="31"/>
        <v>125436.21119999999</v>
      </c>
      <c r="CS27" s="541">
        <f>'Base%Sem'!DT24</f>
        <v>1.0649999999999999</v>
      </c>
      <c r="CT27" s="493"/>
      <c r="CU27" s="494">
        <f t="shared" si="32"/>
        <v>0</v>
      </c>
      <c r="CV27" s="681">
        <v>146800.32999999999</v>
      </c>
      <c r="CW27" s="496">
        <f t="shared" si="33"/>
        <v>156342.35144999999</v>
      </c>
      <c r="CX27" s="541">
        <f>'Base%Sem'!DU24</f>
        <v>1.0649999999999999</v>
      </c>
      <c r="CY27" s="495"/>
      <c r="CZ27" s="494">
        <f t="shared" si="34"/>
        <v>0</v>
      </c>
      <c r="DA27" s="572">
        <f t="shared" si="35"/>
        <v>537747.21</v>
      </c>
      <c r="DB27" s="572">
        <f t="shared" si="35"/>
        <v>572700.77864999999</v>
      </c>
      <c r="DC27" s="548">
        <f t="shared" si="137"/>
        <v>537747.21</v>
      </c>
      <c r="DD27" s="547">
        <f t="shared" si="138"/>
        <v>0</v>
      </c>
      <c r="DE27" s="506">
        <f t="shared" si="139"/>
        <v>0</v>
      </c>
      <c r="DF27" s="681">
        <v>166472.48000000001</v>
      </c>
      <c r="DG27" s="496">
        <f t="shared" si="36"/>
        <v>177293.1912</v>
      </c>
      <c r="DH27" s="541">
        <f>'Base%Sem'!DV24</f>
        <v>1.0649999999999999</v>
      </c>
      <c r="DI27" s="493"/>
      <c r="DJ27" s="494">
        <f t="shared" si="37"/>
        <v>0</v>
      </c>
      <c r="DK27" s="681">
        <v>135551.39000000001</v>
      </c>
      <c r="DL27" s="496">
        <f t="shared" si="38"/>
        <v>144362.23035</v>
      </c>
      <c r="DM27" s="541">
        <f>'Base%Sem'!DW24</f>
        <v>1.0649999999999999</v>
      </c>
      <c r="DN27" s="493"/>
      <c r="DO27" s="494">
        <f t="shared" si="39"/>
        <v>0</v>
      </c>
      <c r="DP27" s="681">
        <v>118652.47</v>
      </c>
      <c r="DQ27" s="496">
        <f t="shared" si="40"/>
        <v>126364.88055</v>
      </c>
      <c r="DR27" s="541">
        <f>'Base%Sem'!DX24</f>
        <v>1.0649999999999999</v>
      </c>
      <c r="DS27" s="493"/>
      <c r="DT27" s="494">
        <f t="shared" si="41"/>
        <v>0</v>
      </c>
      <c r="DU27" s="681">
        <v>137202.01999999999</v>
      </c>
      <c r="DV27" s="496">
        <f t="shared" si="42"/>
        <v>146120.15129999997</v>
      </c>
      <c r="DW27" s="541">
        <f>'Base%Sem'!DY24</f>
        <v>1.0649999999999999</v>
      </c>
      <c r="DX27" s="495"/>
      <c r="DY27" s="494">
        <f t="shared" si="43"/>
        <v>0</v>
      </c>
      <c r="DZ27" s="572">
        <f t="shared" si="44"/>
        <v>594140.4534</v>
      </c>
      <c r="EA27" s="548">
        <f t="shared" si="45"/>
        <v>557878.36</v>
      </c>
      <c r="EB27" s="547">
        <f t="shared" si="140"/>
        <v>0</v>
      </c>
      <c r="EC27" s="506">
        <f t="shared" si="141"/>
        <v>0</v>
      </c>
      <c r="ED27" s="681">
        <v>126802.28</v>
      </c>
      <c r="EE27" s="496">
        <f t="shared" si="46"/>
        <v>135044.42819999999</v>
      </c>
      <c r="EF27" s="541">
        <f>'Base%Sem'!DZ24</f>
        <v>1.0649999999999999</v>
      </c>
      <c r="EG27" s="540"/>
      <c r="EH27" s="494">
        <f t="shared" si="47"/>
        <v>0</v>
      </c>
      <c r="EI27" s="681">
        <v>120761.12</v>
      </c>
      <c r="EJ27" s="496">
        <f t="shared" si="48"/>
        <v>128610.59279999998</v>
      </c>
      <c r="EK27" s="541">
        <f>'Base%Sem'!EA24</f>
        <v>1.0649999999999999</v>
      </c>
      <c r="EL27" s="493"/>
      <c r="EM27" s="494">
        <f t="shared" si="49"/>
        <v>0</v>
      </c>
      <c r="EN27" s="681">
        <v>125980.81</v>
      </c>
      <c r="EO27" s="496">
        <f t="shared" si="50"/>
        <v>134169.56264999998</v>
      </c>
      <c r="EP27" s="541">
        <f>'Base%Sem'!EB24</f>
        <v>1.0649999999999999</v>
      </c>
      <c r="EQ27" s="493"/>
      <c r="ER27" s="494">
        <f t="shared" si="51"/>
        <v>0</v>
      </c>
      <c r="ES27" s="681">
        <v>160219.38</v>
      </c>
      <c r="ET27" s="496">
        <f t="shared" si="52"/>
        <v>170633.6397</v>
      </c>
      <c r="EU27" s="541">
        <f>'Base%Sem'!EC24</f>
        <v>1.0649999999999999</v>
      </c>
      <c r="EV27" s="495"/>
      <c r="EW27" s="494">
        <f t="shared" si="53"/>
        <v>0</v>
      </c>
      <c r="EX27" s="681">
        <v>204331.25</v>
      </c>
      <c r="EY27" s="496">
        <f t="shared" si="54"/>
        <v>217612.78125</v>
      </c>
      <c r="EZ27" s="541">
        <f>'Base%Sem'!ED24</f>
        <v>1.0649999999999999</v>
      </c>
      <c r="FA27" s="493"/>
      <c r="FB27" s="494">
        <f t="shared" si="55"/>
        <v>0</v>
      </c>
      <c r="FC27" s="572">
        <f t="shared" si="56"/>
        <v>738094.84000000008</v>
      </c>
      <c r="FD27" s="572">
        <f t="shared" si="56"/>
        <v>786071.00459999987</v>
      </c>
      <c r="FE27" s="538">
        <f t="shared" si="142"/>
        <v>738094.84</v>
      </c>
      <c r="FF27" s="537">
        <f t="shared" si="143"/>
        <v>0</v>
      </c>
      <c r="FG27" s="506">
        <f t="shared" si="144"/>
        <v>0</v>
      </c>
      <c r="FH27" s="681">
        <v>187692.22</v>
      </c>
      <c r="FI27" s="496">
        <f t="shared" si="57"/>
        <v>197076.83100000001</v>
      </c>
      <c r="FJ27" s="541">
        <f>'Base%Sem'!EE24</f>
        <v>1.05</v>
      </c>
      <c r="FK27" s="493"/>
      <c r="FL27" s="494">
        <f t="shared" si="58"/>
        <v>0</v>
      </c>
      <c r="FM27" s="681">
        <v>161079.03</v>
      </c>
      <c r="FN27" s="496">
        <f t="shared" si="59"/>
        <v>169132.98149999999</v>
      </c>
      <c r="FO27" s="541">
        <f>'Base%Sem'!EF24</f>
        <v>1.05</v>
      </c>
      <c r="FP27" s="493"/>
      <c r="FQ27" s="494">
        <f t="shared" si="60"/>
        <v>0</v>
      </c>
      <c r="FR27" s="681">
        <v>186100.65</v>
      </c>
      <c r="FS27" s="496">
        <f t="shared" si="61"/>
        <v>195405.6825</v>
      </c>
      <c r="FT27" s="541">
        <f>'Base%Sem'!EG24</f>
        <v>1.05</v>
      </c>
      <c r="FU27" s="493"/>
      <c r="FV27" s="494">
        <f t="shared" si="62"/>
        <v>0</v>
      </c>
      <c r="FW27" s="681">
        <v>178013.73</v>
      </c>
      <c r="FX27" s="496">
        <f t="shared" si="63"/>
        <v>186914.41650000002</v>
      </c>
      <c r="FY27" s="541">
        <f>'Base%Sem'!EH24</f>
        <v>1.05</v>
      </c>
      <c r="FZ27" s="495"/>
      <c r="GA27" s="494">
        <f t="shared" si="64"/>
        <v>0</v>
      </c>
      <c r="GB27" s="572">
        <f t="shared" si="65"/>
        <v>748529.91150000005</v>
      </c>
      <c r="GC27" s="614">
        <f t="shared" si="66"/>
        <v>712885.63</v>
      </c>
      <c r="GD27" s="544">
        <f t="shared" si="145"/>
        <v>0</v>
      </c>
      <c r="GE27" s="504">
        <f t="shared" si="146"/>
        <v>0</v>
      </c>
      <c r="GF27" s="681">
        <v>134117.53</v>
      </c>
      <c r="GG27" s="496">
        <f t="shared" si="67"/>
        <v>140823.40650000001</v>
      </c>
      <c r="GH27" s="541">
        <f>'Base%Sem'!EI24</f>
        <v>1.05</v>
      </c>
      <c r="GI27" s="493"/>
      <c r="GJ27" s="494">
        <f t="shared" si="68"/>
        <v>0</v>
      </c>
      <c r="GK27" s="681">
        <v>146715.32999999999</v>
      </c>
      <c r="GL27" s="496">
        <f t="shared" si="69"/>
        <v>154051.09649999999</v>
      </c>
      <c r="GM27" s="541">
        <f>'Base%Sem'!EJ24</f>
        <v>1.05</v>
      </c>
      <c r="GN27" s="495"/>
      <c r="GO27" s="494">
        <f t="shared" si="70"/>
        <v>0</v>
      </c>
      <c r="GP27" s="681">
        <v>119762.36</v>
      </c>
      <c r="GQ27" s="496">
        <f t="shared" si="71"/>
        <v>125750.478</v>
      </c>
      <c r="GR27" s="541">
        <f>'Base%Sem'!EK24</f>
        <v>1.05</v>
      </c>
      <c r="GS27" s="493"/>
      <c r="GT27" s="494">
        <f t="shared" si="72"/>
        <v>0</v>
      </c>
      <c r="GU27" s="681">
        <v>105288.62</v>
      </c>
      <c r="GV27" s="496">
        <f t="shared" si="73"/>
        <v>110553.05100000001</v>
      </c>
      <c r="GW27" s="541">
        <f>'Base%Sem'!EL24</f>
        <v>1.05</v>
      </c>
      <c r="GX27" s="495"/>
      <c r="GY27" s="494">
        <f t="shared" si="74"/>
        <v>0</v>
      </c>
      <c r="GZ27" s="572">
        <f t="shared" si="75"/>
        <v>531178.03200000001</v>
      </c>
      <c r="HA27" s="614">
        <f t="shared" si="76"/>
        <v>505883.83999999997</v>
      </c>
      <c r="HB27" s="537">
        <f t="shared" si="77"/>
        <v>0</v>
      </c>
      <c r="HC27" s="506">
        <f t="shared" si="147"/>
        <v>0</v>
      </c>
      <c r="HD27" s="681">
        <v>102769.51</v>
      </c>
      <c r="HE27" s="496">
        <f t="shared" si="78"/>
        <v>107907.9855</v>
      </c>
      <c r="HF27" s="541">
        <f>'Base%Sem'!EM24</f>
        <v>1.05</v>
      </c>
      <c r="HG27" s="493"/>
      <c r="HH27" s="494">
        <f t="shared" si="79"/>
        <v>0</v>
      </c>
      <c r="HI27" s="681">
        <v>116395.62</v>
      </c>
      <c r="HJ27" s="496">
        <f t="shared" si="80"/>
        <v>122215.401</v>
      </c>
      <c r="HK27" s="541">
        <f>'Base%Sem'!EN24</f>
        <v>1.05</v>
      </c>
      <c r="HL27" s="495"/>
      <c r="HM27" s="494">
        <f t="shared" si="81"/>
        <v>0</v>
      </c>
      <c r="HN27" s="681">
        <v>106975.74</v>
      </c>
      <c r="HO27" s="496">
        <f t="shared" si="82"/>
        <v>112324.52700000002</v>
      </c>
      <c r="HP27" s="541">
        <f>'Base%Sem'!EO24</f>
        <v>1.05</v>
      </c>
      <c r="HQ27" s="493"/>
      <c r="HR27" s="494">
        <f t="shared" si="83"/>
        <v>0</v>
      </c>
      <c r="HS27" s="681">
        <v>134309.01</v>
      </c>
      <c r="HT27" s="496">
        <f t="shared" si="84"/>
        <v>141024.46050000002</v>
      </c>
      <c r="HU27" s="541">
        <f>'Base%Sem'!EP24</f>
        <v>1.05</v>
      </c>
      <c r="HV27" s="495"/>
      <c r="HW27" s="494">
        <f t="shared" si="85"/>
        <v>0</v>
      </c>
      <c r="HX27" s="681">
        <v>113886.15</v>
      </c>
      <c r="HY27" s="496">
        <f t="shared" si="86"/>
        <v>119580.4575</v>
      </c>
      <c r="HZ27" s="541">
        <f>'Base%Sem'!EQ24</f>
        <v>1.05</v>
      </c>
      <c r="IA27" s="493"/>
      <c r="IB27" s="494">
        <f t="shared" si="87"/>
        <v>0</v>
      </c>
      <c r="IC27" s="572">
        <f t="shared" si="88"/>
        <v>603052.83149999997</v>
      </c>
      <c r="ID27" s="538">
        <f t="shared" si="148"/>
        <v>574336.03</v>
      </c>
      <c r="IE27" s="511">
        <f t="shared" si="89"/>
        <v>0</v>
      </c>
      <c r="IF27" s="504">
        <f t="shared" si="149"/>
        <v>0</v>
      </c>
      <c r="IG27" s="681">
        <v>129297.61</v>
      </c>
      <c r="IH27" s="496">
        <f t="shared" si="90"/>
        <v>135762.49050000001</v>
      </c>
      <c r="II27" s="541">
        <f>'Base%Sem'!ER24</f>
        <v>1.05</v>
      </c>
      <c r="IJ27" s="493"/>
      <c r="IK27" s="494">
        <f t="shared" si="91"/>
        <v>0</v>
      </c>
      <c r="IL27" s="681">
        <v>127707.58</v>
      </c>
      <c r="IM27" s="496">
        <f t="shared" si="92"/>
        <v>134092.959</v>
      </c>
      <c r="IN27" s="541">
        <f>'Base%Sem'!ES24</f>
        <v>1.05</v>
      </c>
      <c r="IO27" s="495"/>
      <c r="IP27" s="494">
        <f t="shared" si="93"/>
        <v>0</v>
      </c>
      <c r="IQ27" s="681">
        <v>172061.29</v>
      </c>
      <c r="IR27" s="496">
        <f t="shared" si="94"/>
        <v>180664.35450000002</v>
      </c>
      <c r="IS27" s="541">
        <f>'Base%Sem'!ET24</f>
        <v>1.05</v>
      </c>
      <c r="IT27" s="493"/>
      <c r="IU27" s="494">
        <f t="shared" si="95"/>
        <v>0</v>
      </c>
      <c r="IV27" s="681">
        <v>141357.29999999999</v>
      </c>
      <c r="IW27" s="496">
        <f t="shared" si="96"/>
        <v>148425.16500000001</v>
      </c>
      <c r="IX27" s="541">
        <f>'Base%Sem'!EU24</f>
        <v>1.05</v>
      </c>
      <c r="IY27" s="495"/>
      <c r="IZ27" s="494">
        <f t="shared" si="97"/>
        <v>0</v>
      </c>
      <c r="JA27" s="572">
        <f t="shared" si="98"/>
        <v>598944.96900000004</v>
      </c>
      <c r="JB27" s="538">
        <f t="shared" si="150"/>
        <v>570423.78</v>
      </c>
      <c r="JC27" s="510">
        <f t="shared" si="99"/>
        <v>0</v>
      </c>
      <c r="JD27" s="506">
        <f t="shared" si="151"/>
        <v>0</v>
      </c>
      <c r="JE27" s="681">
        <v>99996.53</v>
      </c>
      <c r="JF27" s="496">
        <f>JE27*JG27</f>
        <v>104996.35650000001</v>
      </c>
      <c r="JG27" s="541">
        <f>'Base%Sem'!EV24</f>
        <v>1.05</v>
      </c>
      <c r="JH27" s="493"/>
      <c r="JI27" s="494">
        <f t="shared" si="101"/>
        <v>0</v>
      </c>
      <c r="JJ27" s="681">
        <v>147092.82</v>
      </c>
      <c r="JK27" s="496">
        <f>JJ27*JL27</f>
        <v>154447.46100000001</v>
      </c>
      <c r="JL27" s="541">
        <f>'Base%Sem'!EW24</f>
        <v>1.05</v>
      </c>
      <c r="JM27" s="493"/>
      <c r="JN27" s="494">
        <f t="shared" si="103"/>
        <v>0</v>
      </c>
      <c r="JO27" s="681">
        <v>120992.02</v>
      </c>
      <c r="JP27" s="496">
        <f>JO27*JQ27</f>
        <v>127041.62100000001</v>
      </c>
      <c r="JQ27" s="541">
        <f>'Base%Sem'!EX24</f>
        <v>1.05</v>
      </c>
      <c r="JR27" s="493"/>
      <c r="JS27" s="494">
        <f t="shared" si="105"/>
        <v>0</v>
      </c>
      <c r="JT27" s="496">
        <v>124054.33039999999</v>
      </c>
      <c r="JU27" s="496">
        <f>JT27*JV27</f>
        <v>130257.04691999999</v>
      </c>
      <c r="JV27" s="541">
        <f>'Base%Sem'!EY24</f>
        <v>1.05</v>
      </c>
      <c r="JW27" s="495"/>
      <c r="JX27" s="494">
        <f t="shared" si="106"/>
        <v>0</v>
      </c>
      <c r="JY27" s="572">
        <f t="shared" si="107"/>
        <v>516742.48542000004</v>
      </c>
      <c r="JZ27" s="538">
        <f t="shared" si="152"/>
        <v>492135.70039999997</v>
      </c>
      <c r="KA27" s="511">
        <f t="shared" si="108"/>
        <v>0</v>
      </c>
      <c r="KB27" s="504">
        <f t="shared" si="153"/>
        <v>0</v>
      </c>
      <c r="KC27" s="499">
        <v>234549.47</v>
      </c>
      <c r="KD27" s="496">
        <f>KC27*KE27</f>
        <v>246276.94350000002</v>
      </c>
      <c r="KE27" s="541">
        <f>'Base%Sem'!EZ24</f>
        <v>1.05</v>
      </c>
      <c r="KF27" s="493"/>
      <c r="KG27" s="494">
        <f t="shared" si="110"/>
        <v>0</v>
      </c>
      <c r="KH27" s="496">
        <v>283536.61</v>
      </c>
      <c r="KI27" s="496">
        <f>KH27*KJ27</f>
        <v>297713.44050000003</v>
      </c>
      <c r="KJ27" s="541">
        <f>'Base%Sem'!FA24</f>
        <v>1.05</v>
      </c>
      <c r="KK27" s="495"/>
      <c r="KL27" s="494">
        <f t="shared" si="112"/>
        <v>0</v>
      </c>
      <c r="KM27" s="496">
        <v>511771.14</v>
      </c>
      <c r="KN27" s="496">
        <f>KM27*KO27</f>
        <v>537359.69700000004</v>
      </c>
      <c r="KO27" s="541">
        <f>'Base%Sem'!FB24</f>
        <v>1.05</v>
      </c>
      <c r="KP27" s="493"/>
      <c r="KQ27" s="494">
        <f t="shared" si="114"/>
        <v>0</v>
      </c>
      <c r="KR27" s="496">
        <v>271996.55</v>
      </c>
      <c r="KS27" s="496">
        <f>KR27*KT27</f>
        <v>285596.3775</v>
      </c>
      <c r="KT27" s="541">
        <f>'Base%Sem'!FC24</f>
        <v>1.05</v>
      </c>
      <c r="KU27" s="495"/>
      <c r="KV27" s="494">
        <f t="shared" si="116"/>
        <v>0</v>
      </c>
      <c r="KW27" s="496">
        <v>158525.56</v>
      </c>
      <c r="KX27" s="496">
        <f>KW27*KY27</f>
        <v>166451.83800000002</v>
      </c>
      <c r="KY27" s="541">
        <f>'Base%Sem'!FD24</f>
        <v>1.05</v>
      </c>
      <c r="KZ27" s="493"/>
      <c r="LA27" s="494">
        <f t="shared" si="118"/>
        <v>0</v>
      </c>
      <c r="LB27" s="572">
        <f t="shared" si="119"/>
        <v>1533398.2965000002</v>
      </c>
      <c r="LC27" s="538">
        <f t="shared" si="154"/>
        <v>1460379.3299999998</v>
      </c>
      <c r="LD27" s="510">
        <f t="shared" si="120"/>
        <v>0</v>
      </c>
      <c r="LE27" s="560">
        <f t="shared" si="155"/>
        <v>0</v>
      </c>
      <c r="LF27" s="588">
        <f>AC27+BA27+CD27+DC27+EA27+FE27+GC27+HA27+ID27+JB27+JZ27+LC27</f>
        <v>7740518.9903999995</v>
      </c>
      <c r="LG27" s="588">
        <f t="shared" si="156"/>
        <v>8219916.2448700005</v>
      </c>
      <c r="LH27" s="588">
        <f t="shared" si="157"/>
        <v>8219916.2448700005</v>
      </c>
      <c r="LI27" s="586">
        <f t="shared" si="158"/>
        <v>1.0619334769496156</v>
      </c>
      <c r="LJ27" s="584">
        <f t="shared" si="122"/>
        <v>7740518.9903999995</v>
      </c>
      <c r="LK27" s="584">
        <f t="shared" si="122"/>
        <v>0</v>
      </c>
      <c r="LL27" s="585">
        <f t="shared" si="123"/>
        <v>-7740518.9903999995</v>
      </c>
      <c r="LM27" s="615">
        <f t="shared" si="159"/>
        <v>0</v>
      </c>
      <c r="LO27">
        <v>8219916.2448700005</v>
      </c>
    </row>
    <row r="28" spans="1:328" ht="18.75" customHeight="1" outlineLevel="1">
      <c r="A28" s="571"/>
      <c r="B28" s="533" t="s">
        <v>228</v>
      </c>
      <c r="C28" s="681">
        <v>193769.94</v>
      </c>
      <c r="D28" s="542">
        <f t="shared" si="124"/>
        <v>218960.03219999999</v>
      </c>
      <c r="E28" s="541">
        <f>'Base%Sem'!DC25</f>
        <v>1.1299999999999999</v>
      </c>
      <c r="F28" s="493"/>
      <c r="G28" s="494">
        <f t="shared" si="125"/>
        <v>0</v>
      </c>
      <c r="H28" s="681">
        <v>223255.34</v>
      </c>
      <c r="I28" s="496">
        <f t="shared" si="0"/>
        <v>252278.53419999997</v>
      </c>
      <c r="J28" s="541">
        <f>'Base%Sem'!DD25</f>
        <v>1.1299999999999999</v>
      </c>
      <c r="K28" s="495"/>
      <c r="L28" s="494">
        <f t="shared" si="1"/>
        <v>0</v>
      </c>
      <c r="M28" s="594">
        <v>222034.66</v>
      </c>
      <c r="N28" s="496">
        <f t="shared" si="2"/>
        <v>250899.16579999999</v>
      </c>
      <c r="O28" s="541">
        <f>'Base%Sem'!DE25</f>
        <v>1.1299999999999999</v>
      </c>
      <c r="P28" s="493"/>
      <c r="Q28" s="494">
        <f t="shared" si="3"/>
        <v>0</v>
      </c>
      <c r="R28" s="594">
        <v>196769.92000000001</v>
      </c>
      <c r="S28" s="496">
        <f t="shared" si="126"/>
        <v>222350.00959999999</v>
      </c>
      <c r="T28" s="541">
        <f>'Base%Sem'!DF25</f>
        <v>1.1299999999999999</v>
      </c>
      <c r="U28" s="493"/>
      <c r="V28" s="494">
        <f t="shared" si="4"/>
        <v>0</v>
      </c>
      <c r="W28" s="499">
        <v>206161.51</v>
      </c>
      <c r="X28" s="496">
        <f t="shared" si="162"/>
        <v>232962.50629999998</v>
      </c>
      <c r="Y28" s="541">
        <f>'Base%Sem'!DG25</f>
        <v>1.1299999999999999</v>
      </c>
      <c r="Z28" s="493"/>
      <c r="AA28" s="494">
        <f t="shared" si="6"/>
        <v>0</v>
      </c>
      <c r="AB28" s="542">
        <f t="shared" si="127"/>
        <v>1177450.2481</v>
      </c>
      <c r="AC28" s="542">
        <f t="shared" si="128"/>
        <v>1041991.3700000001</v>
      </c>
      <c r="AD28" s="552">
        <f t="shared" si="129"/>
        <v>0</v>
      </c>
      <c r="AE28" s="500">
        <f t="shared" si="130"/>
        <v>0</v>
      </c>
      <c r="AF28" s="681">
        <v>219330.25</v>
      </c>
      <c r="AG28" s="496">
        <f t="shared" si="7"/>
        <v>236876.67</v>
      </c>
      <c r="AH28" s="541">
        <f>'Base%Sem'!DI25</f>
        <v>1.08</v>
      </c>
      <c r="AI28" s="493"/>
      <c r="AJ28" s="494">
        <f t="shared" si="131"/>
        <v>0</v>
      </c>
      <c r="AK28" s="681">
        <v>264694.90000000002</v>
      </c>
      <c r="AL28" s="496">
        <f t="shared" si="8"/>
        <v>285870.49200000003</v>
      </c>
      <c r="AM28" s="541">
        <f>'Base%Sem'!DJ25</f>
        <v>1.08</v>
      </c>
      <c r="AN28" s="493"/>
      <c r="AO28" s="494">
        <f t="shared" si="9"/>
        <v>0</v>
      </c>
      <c r="AP28" s="681">
        <v>233882.33</v>
      </c>
      <c r="AQ28" s="496">
        <f t="shared" si="10"/>
        <v>252592.91640000002</v>
      </c>
      <c r="AR28" s="541">
        <f>'Base%Sem'!DK25</f>
        <v>1.08</v>
      </c>
      <c r="AS28" s="493"/>
      <c r="AT28" s="494">
        <f t="shared" si="11"/>
        <v>0</v>
      </c>
      <c r="AU28" s="681">
        <v>208482.94</v>
      </c>
      <c r="AV28" s="496">
        <f t="shared" si="12"/>
        <v>225161.57520000002</v>
      </c>
      <c r="AW28" s="541">
        <f>'Base%Sem'!DL25</f>
        <v>1.08</v>
      </c>
      <c r="AX28" s="495"/>
      <c r="AY28" s="494">
        <f t="shared" si="13"/>
        <v>0</v>
      </c>
      <c r="AZ28" s="496">
        <f t="shared" si="14"/>
        <v>1000501.6536000001</v>
      </c>
      <c r="BA28" s="550">
        <f t="shared" si="15"/>
        <v>926390.41999999993</v>
      </c>
      <c r="BB28" s="617">
        <f t="shared" si="132"/>
        <v>0</v>
      </c>
      <c r="BC28" s="513">
        <f t="shared" si="133"/>
        <v>0</v>
      </c>
      <c r="BD28" s="681">
        <v>218384.89</v>
      </c>
      <c r="BE28" s="496">
        <f t="shared" si="16"/>
        <v>232579.90785000002</v>
      </c>
      <c r="BF28" s="541">
        <f>'Base%Sem'!DM25</f>
        <v>1.0649999999999999</v>
      </c>
      <c r="BG28" s="493"/>
      <c r="BH28" s="494">
        <f t="shared" si="17"/>
        <v>0</v>
      </c>
      <c r="BI28" s="681">
        <v>216829.75</v>
      </c>
      <c r="BJ28" s="496">
        <f t="shared" si="18"/>
        <v>230923.68375</v>
      </c>
      <c r="BK28" s="541">
        <f>'Base%Sem'!DN25</f>
        <v>1.0649999999999999</v>
      </c>
      <c r="BL28" s="495"/>
      <c r="BM28" s="494">
        <f t="shared" si="19"/>
        <v>0</v>
      </c>
      <c r="BN28" s="681">
        <v>291903.46999999997</v>
      </c>
      <c r="BO28" s="496">
        <f t="shared" si="20"/>
        <v>310877.19554999995</v>
      </c>
      <c r="BP28" s="541">
        <f>'Base%Sem'!DO25</f>
        <v>1.0649999999999999</v>
      </c>
      <c r="BQ28" s="493"/>
      <c r="BR28" s="494">
        <f t="shared" si="21"/>
        <v>0</v>
      </c>
      <c r="BS28" s="681">
        <v>235242.23</v>
      </c>
      <c r="BT28" s="496">
        <f t="shared" si="163"/>
        <v>250532.97495</v>
      </c>
      <c r="BU28" s="541">
        <f>'Base%Sem'!DP25</f>
        <v>1.0649999999999999</v>
      </c>
      <c r="BV28" s="606"/>
      <c r="BW28" s="494">
        <f t="shared" si="23"/>
        <v>0</v>
      </c>
      <c r="BX28" s="681">
        <v>271139.14</v>
      </c>
      <c r="BY28" s="496">
        <f t="shared" si="24"/>
        <v>288763.18410000001</v>
      </c>
      <c r="BZ28" s="541">
        <f>'Base%Sem'!DQ25</f>
        <v>1.0649999999999999</v>
      </c>
      <c r="CA28" s="493"/>
      <c r="CB28" s="494">
        <f t="shared" si="25"/>
        <v>0</v>
      </c>
      <c r="CC28" s="572">
        <f t="shared" si="134"/>
        <v>1313676.9461999999</v>
      </c>
      <c r="CD28" s="538">
        <f t="shared" si="135"/>
        <v>1233499.48</v>
      </c>
      <c r="CE28" s="511">
        <f t="shared" si="26"/>
        <v>0</v>
      </c>
      <c r="CF28" s="504">
        <f t="shared" si="136"/>
        <v>0</v>
      </c>
      <c r="CG28" s="681">
        <v>253109.11</v>
      </c>
      <c r="CH28" s="496">
        <f>CG28*CI28</f>
        <v>269561.20214999997</v>
      </c>
      <c r="CI28" s="541">
        <f>'Base%Sem'!DR25</f>
        <v>1.0649999999999999</v>
      </c>
      <c r="CJ28" s="493"/>
      <c r="CK28" s="494">
        <f t="shared" si="28"/>
        <v>0</v>
      </c>
      <c r="CL28" s="681">
        <v>257007.05</v>
      </c>
      <c r="CM28" s="496">
        <f>CL28*CN28</f>
        <v>273712.50824999996</v>
      </c>
      <c r="CN28" s="541">
        <f>'Base%Sem'!DS25</f>
        <v>1.0649999999999999</v>
      </c>
      <c r="CO28" s="493"/>
      <c r="CP28" s="494">
        <f t="shared" si="30"/>
        <v>0</v>
      </c>
      <c r="CQ28" s="681">
        <v>237761.76</v>
      </c>
      <c r="CR28" s="496">
        <f t="shared" si="31"/>
        <v>253216.27439999999</v>
      </c>
      <c r="CS28" s="541">
        <f>'Base%Sem'!DT25</f>
        <v>1.0649999999999999</v>
      </c>
      <c r="CT28" s="493"/>
      <c r="CU28" s="494">
        <f t="shared" si="32"/>
        <v>0</v>
      </c>
      <c r="CV28" s="681">
        <v>301972.03000000003</v>
      </c>
      <c r="CW28" s="496">
        <f t="shared" si="33"/>
        <v>321600.21195000003</v>
      </c>
      <c r="CX28" s="541">
        <f>'Base%Sem'!DU25</f>
        <v>1.0649999999999999</v>
      </c>
      <c r="CY28" s="495"/>
      <c r="CZ28" s="494">
        <f t="shared" si="34"/>
        <v>0</v>
      </c>
      <c r="DA28" s="572">
        <f t="shared" si="35"/>
        <v>1049849.9500000002</v>
      </c>
      <c r="DB28" s="572">
        <f t="shared" si="35"/>
        <v>1118090.1967499999</v>
      </c>
      <c r="DC28" s="548">
        <f t="shared" si="137"/>
        <v>1049849.95</v>
      </c>
      <c r="DD28" s="547">
        <f t="shared" si="138"/>
        <v>0</v>
      </c>
      <c r="DE28" s="506">
        <f t="shared" si="139"/>
        <v>0</v>
      </c>
      <c r="DF28" s="681">
        <v>355994.47</v>
      </c>
      <c r="DG28" s="496">
        <f t="shared" si="36"/>
        <v>379134.11054999992</v>
      </c>
      <c r="DH28" s="541">
        <f>'Base%Sem'!DV25</f>
        <v>1.0649999999999999</v>
      </c>
      <c r="DI28" s="493"/>
      <c r="DJ28" s="494">
        <f t="shared" si="37"/>
        <v>0</v>
      </c>
      <c r="DK28" s="681">
        <v>283318.87</v>
      </c>
      <c r="DL28" s="496">
        <f t="shared" si="38"/>
        <v>301734.59654999996</v>
      </c>
      <c r="DM28" s="541">
        <f>'Base%Sem'!DW25</f>
        <v>1.0649999999999999</v>
      </c>
      <c r="DN28" s="493"/>
      <c r="DO28" s="494">
        <f t="shared" si="39"/>
        <v>0</v>
      </c>
      <c r="DP28" s="681">
        <v>237182.51</v>
      </c>
      <c r="DQ28" s="496">
        <f t="shared" si="40"/>
        <v>252599.37315</v>
      </c>
      <c r="DR28" s="541">
        <f>'Base%Sem'!DX25</f>
        <v>1.0649999999999999</v>
      </c>
      <c r="DS28" s="493"/>
      <c r="DT28" s="494">
        <f t="shared" si="41"/>
        <v>0</v>
      </c>
      <c r="DU28" s="681">
        <v>264453.7</v>
      </c>
      <c r="DV28" s="496">
        <f t="shared" si="42"/>
        <v>281643.19050000003</v>
      </c>
      <c r="DW28" s="541">
        <f>'Base%Sem'!DY25</f>
        <v>1.0649999999999999</v>
      </c>
      <c r="DX28" s="495"/>
      <c r="DY28" s="494">
        <f t="shared" si="43"/>
        <v>0</v>
      </c>
      <c r="DZ28" s="572">
        <f t="shared" si="44"/>
        <v>1215111.2707499999</v>
      </c>
      <c r="EA28" s="548">
        <f t="shared" si="45"/>
        <v>1140949.55</v>
      </c>
      <c r="EB28" s="547">
        <f t="shared" si="140"/>
        <v>0</v>
      </c>
      <c r="EC28" s="506">
        <f t="shared" si="141"/>
        <v>0</v>
      </c>
      <c r="ED28" s="681">
        <v>240687.1</v>
      </c>
      <c r="EE28" s="496">
        <f t="shared" si="46"/>
        <v>256331.76149999999</v>
      </c>
      <c r="EF28" s="541">
        <f>'Base%Sem'!DZ25</f>
        <v>1.0649999999999999</v>
      </c>
      <c r="EG28" s="540"/>
      <c r="EH28" s="494">
        <f t="shared" si="47"/>
        <v>0</v>
      </c>
      <c r="EI28" s="681">
        <v>249352.85</v>
      </c>
      <c r="EJ28" s="496">
        <f t="shared" si="48"/>
        <v>265560.78525000002</v>
      </c>
      <c r="EK28" s="541">
        <f>'Base%Sem'!EA25</f>
        <v>1.0649999999999999</v>
      </c>
      <c r="EL28" s="493"/>
      <c r="EM28" s="494">
        <f t="shared" si="49"/>
        <v>0</v>
      </c>
      <c r="EN28" s="681">
        <v>254172.9</v>
      </c>
      <c r="EO28" s="496">
        <f t="shared" si="50"/>
        <v>270694.1385</v>
      </c>
      <c r="EP28" s="541">
        <f>'Base%Sem'!EB25</f>
        <v>1.0649999999999999</v>
      </c>
      <c r="EQ28" s="493"/>
      <c r="ER28" s="494">
        <f t="shared" si="51"/>
        <v>0</v>
      </c>
      <c r="ES28" s="681">
        <v>277954.09000000003</v>
      </c>
      <c r="ET28" s="496">
        <f t="shared" si="52"/>
        <v>296021.10584999999</v>
      </c>
      <c r="EU28" s="541">
        <f>'Base%Sem'!EC25</f>
        <v>1.0649999999999999</v>
      </c>
      <c r="EV28" s="495"/>
      <c r="EW28" s="494">
        <f t="shared" si="53"/>
        <v>0</v>
      </c>
      <c r="EX28" s="681">
        <v>327202.24</v>
      </c>
      <c r="EY28" s="496">
        <f t="shared" si="54"/>
        <v>348470.38559999998</v>
      </c>
      <c r="EZ28" s="541">
        <f>'Base%Sem'!ED25</f>
        <v>1.0649999999999999</v>
      </c>
      <c r="FA28" s="493"/>
      <c r="FB28" s="494">
        <f t="shared" si="55"/>
        <v>0</v>
      </c>
      <c r="FC28" s="572">
        <f t="shared" si="56"/>
        <v>1349369.1800000002</v>
      </c>
      <c r="FD28" s="572">
        <f t="shared" si="56"/>
        <v>1437078.1767</v>
      </c>
      <c r="FE28" s="538">
        <f t="shared" si="142"/>
        <v>1349369.18</v>
      </c>
      <c r="FF28" s="537">
        <f t="shared" si="143"/>
        <v>0</v>
      </c>
      <c r="FG28" s="506">
        <f t="shared" si="144"/>
        <v>0</v>
      </c>
      <c r="FH28" s="681">
        <v>285744.14</v>
      </c>
      <c r="FI28" s="496">
        <f t="shared" si="57"/>
        <v>300031.34700000001</v>
      </c>
      <c r="FJ28" s="541">
        <f>'Base%Sem'!EE25</f>
        <v>1.05</v>
      </c>
      <c r="FK28" s="493"/>
      <c r="FL28" s="494">
        <f t="shared" si="58"/>
        <v>0</v>
      </c>
      <c r="FM28" s="681">
        <v>291830.68</v>
      </c>
      <c r="FN28" s="496">
        <f t="shared" si="59"/>
        <v>306422.21399999998</v>
      </c>
      <c r="FO28" s="541">
        <f>'Base%Sem'!EF25</f>
        <v>1.05</v>
      </c>
      <c r="FP28" s="493"/>
      <c r="FQ28" s="494">
        <f t="shared" si="60"/>
        <v>0</v>
      </c>
      <c r="FR28" s="681">
        <v>270761.87</v>
      </c>
      <c r="FS28" s="496">
        <f t="shared" si="61"/>
        <v>284299.96350000001</v>
      </c>
      <c r="FT28" s="541">
        <f>'Base%Sem'!EG25</f>
        <v>1.05</v>
      </c>
      <c r="FU28" s="493"/>
      <c r="FV28" s="494">
        <f t="shared" si="62"/>
        <v>0</v>
      </c>
      <c r="FW28" s="681">
        <v>280984.12</v>
      </c>
      <c r="FX28" s="496">
        <f t="shared" si="63"/>
        <v>295033.326</v>
      </c>
      <c r="FY28" s="541">
        <f>'Base%Sem'!EH25</f>
        <v>1.05</v>
      </c>
      <c r="FZ28" s="495"/>
      <c r="GA28" s="494">
        <f t="shared" si="64"/>
        <v>0</v>
      </c>
      <c r="GB28" s="572">
        <f t="shared" si="65"/>
        <v>1185786.8504999999</v>
      </c>
      <c r="GC28" s="614">
        <f t="shared" si="66"/>
        <v>1129320.81</v>
      </c>
      <c r="GD28" s="544">
        <f t="shared" si="145"/>
        <v>0</v>
      </c>
      <c r="GE28" s="504">
        <f t="shared" si="146"/>
        <v>0</v>
      </c>
      <c r="GF28" s="681">
        <v>262461.96000000002</v>
      </c>
      <c r="GG28" s="496">
        <f t="shared" si="67"/>
        <v>275585.05800000002</v>
      </c>
      <c r="GH28" s="541">
        <f>'Base%Sem'!EI25</f>
        <v>1.05</v>
      </c>
      <c r="GI28" s="493"/>
      <c r="GJ28" s="494">
        <f t="shared" si="68"/>
        <v>0</v>
      </c>
      <c r="GK28" s="681">
        <v>284866.77</v>
      </c>
      <c r="GL28" s="496">
        <f t="shared" si="69"/>
        <v>299110.10850000003</v>
      </c>
      <c r="GM28" s="541">
        <f>'Base%Sem'!EJ25</f>
        <v>1.05</v>
      </c>
      <c r="GN28" s="495"/>
      <c r="GO28" s="494">
        <f t="shared" si="70"/>
        <v>0</v>
      </c>
      <c r="GP28" s="681">
        <v>279977.27</v>
      </c>
      <c r="GQ28" s="496">
        <f t="shared" si="71"/>
        <v>293976.13350000005</v>
      </c>
      <c r="GR28" s="541">
        <f>'Base%Sem'!EK25</f>
        <v>1.05</v>
      </c>
      <c r="GS28" s="493"/>
      <c r="GT28" s="494">
        <f t="shared" si="72"/>
        <v>0</v>
      </c>
      <c r="GU28" s="681">
        <v>218922.15</v>
      </c>
      <c r="GV28" s="496">
        <f t="shared" si="73"/>
        <v>229868.25750000001</v>
      </c>
      <c r="GW28" s="541">
        <f>'Base%Sem'!EL25</f>
        <v>1.05</v>
      </c>
      <c r="GX28" s="495"/>
      <c r="GY28" s="494">
        <f t="shared" si="74"/>
        <v>0</v>
      </c>
      <c r="GZ28" s="572">
        <f t="shared" si="75"/>
        <v>1098539.5575000001</v>
      </c>
      <c r="HA28" s="614">
        <f t="shared" si="76"/>
        <v>1046228.15</v>
      </c>
      <c r="HB28" s="537">
        <f t="shared" si="77"/>
        <v>0</v>
      </c>
      <c r="HC28" s="506">
        <f t="shared" si="147"/>
        <v>0</v>
      </c>
      <c r="HD28" s="681">
        <v>227778.94</v>
      </c>
      <c r="HE28" s="496">
        <f t="shared" si="78"/>
        <v>239167.88700000002</v>
      </c>
      <c r="HF28" s="541">
        <f>'Base%Sem'!EM25</f>
        <v>1.05</v>
      </c>
      <c r="HG28" s="493"/>
      <c r="HH28" s="494">
        <f t="shared" si="79"/>
        <v>0</v>
      </c>
      <c r="HI28" s="681">
        <v>250976.82</v>
      </c>
      <c r="HJ28" s="496">
        <f t="shared" si="80"/>
        <v>263525.66100000002</v>
      </c>
      <c r="HK28" s="541">
        <f>'Base%Sem'!EN25</f>
        <v>1.05</v>
      </c>
      <c r="HL28" s="495"/>
      <c r="HM28" s="494">
        <f t="shared" si="81"/>
        <v>0</v>
      </c>
      <c r="HN28" s="681">
        <v>255108.79</v>
      </c>
      <c r="HO28" s="496">
        <f t="shared" si="82"/>
        <v>267864.22950000002</v>
      </c>
      <c r="HP28" s="541">
        <f>'Base%Sem'!EO25</f>
        <v>1.05</v>
      </c>
      <c r="HQ28" s="493"/>
      <c r="HR28" s="494">
        <f t="shared" si="83"/>
        <v>0</v>
      </c>
      <c r="HS28" s="681">
        <v>243549.64</v>
      </c>
      <c r="HT28" s="496">
        <f t="shared" si="84"/>
        <v>255727.12200000003</v>
      </c>
      <c r="HU28" s="541">
        <f>'Base%Sem'!EP25</f>
        <v>1.05</v>
      </c>
      <c r="HV28" s="495"/>
      <c r="HW28" s="494">
        <f t="shared" si="85"/>
        <v>0</v>
      </c>
      <c r="HX28" s="681">
        <v>258616.21</v>
      </c>
      <c r="HY28" s="496">
        <f t="shared" si="86"/>
        <v>271547.02049999998</v>
      </c>
      <c r="HZ28" s="541">
        <f>'Base%Sem'!EQ25</f>
        <v>1.05</v>
      </c>
      <c r="IA28" s="493"/>
      <c r="IB28" s="494">
        <f t="shared" si="87"/>
        <v>0</v>
      </c>
      <c r="IC28" s="572">
        <f t="shared" si="88"/>
        <v>1297831.9200000002</v>
      </c>
      <c r="ID28" s="538">
        <f t="shared" si="148"/>
        <v>1236030.4000000001</v>
      </c>
      <c r="IE28" s="511">
        <f t="shared" si="89"/>
        <v>0</v>
      </c>
      <c r="IF28" s="504">
        <f t="shared" si="149"/>
        <v>0</v>
      </c>
      <c r="IG28" s="681">
        <v>257184.06</v>
      </c>
      <c r="IH28" s="496">
        <f t="shared" si="90"/>
        <v>270043.26300000004</v>
      </c>
      <c r="II28" s="541">
        <f>'Base%Sem'!ER25</f>
        <v>1.05</v>
      </c>
      <c r="IJ28" s="493"/>
      <c r="IK28" s="494">
        <f t="shared" si="91"/>
        <v>0</v>
      </c>
      <c r="IL28" s="681">
        <v>252988.68</v>
      </c>
      <c r="IM28" s="496">
        <f t="shared" si="92"/>
        <v>265638.114</v>
      </c>
      <c r="IN28" s="541">
        <f>'Base%Sem'!ES25</f>
        <v>1.05</v>
      </c>
      <c r="IO28" s="495"/>
      <c r="IP28" s="494">
        <f t="shared" si="93"/>
        <v>0</v>
      </c>
      <c r="IQ28" s="681">
        <v>286454.19</v>
      </c>
      <c r="IR28" s="496">
        <f t="shared" si="94"/>
        <v>300776.8995</v>
      </c>
      <c r="IS28" s="541">
        <f>'Base%Sem'!ET25</f>
        <v>1.05</v>
      </c>
      <c r="IT28" s="493"/>
      <c r="IU28" s="494">
        <f t="shared" si="95"/>
        <v>0</v>
      </c>
      <c r="IV28" s="681">
        <v>287422.21999999997</v>
      </c>
      <c r="IW28" s="496">
        <f t="shared" si="96"/>
        <v>301793.33100000001</v>
      </c>
      <c r="IX28" s="541">
        <f>'Base%Sem'!EU25</f>
        <v>1.05</v>
      </c>
      <c r="IY28" s="495"/>
      <c r="IZ28" s="494">
        <f t="shared" si="97"/>
        <v>0</v>
      </c>
      <c r="JA28" s="572">
        <f t="shared" si="98"/>
        <v>1138251.6075000002</v>
      </c>
      <c r="JB28" s="538">
        <f t="shared" si="150"/>
        <v>1084049.1499999999</v>
      </c>
      <c r="JC28" s="510">
        <f t="shared" si="99"/>
        <v>0</v>
      </c>
      <c r="JD28" s="506">
        <f t="shared" si="151"/>
        <v>0</v>
      </c>
      <c r="JE28" s="681">
        <v>258135.18</v>
      </c>
      <c r="JF28" s="496">
        <f>JE28*JG28</f>
        <v>271041.93900000001</v>
      </c>
      <c r="JG28" s="541">
        <f>'Base%Sem'!EV25</f>
        <v>1.05</v>
      </c>
      <c r="JH28" s="493"/>
      <c r="JI28" s="494">
        <f t="shared" si="101"/>
        <v>0</v>
      </c>
      <c r="JJ28" s="681">
        <v>290835.53999999998</v>
      </c>
      <c r="JK28" s="496">
        <f>JJ28*JL28</f>
        <v>305377.31699999998</v>
      </c>
      <c r="JL28" s="541">
        <f>'Base%Sem'!EW25</f>
        <v>1.05</v>
      </c>
      <c r="JM28" s="493"/>
      <c r="JN28" s="494">
        <f t="shared" si="103"/>
        <v>0</v>
      </c>
      <c r="JO28" s="681">
        <v>317789.21999999997</v>
      </c>
      <c r="JP28" s="496">
        <f>JO28*JQ28</f>
        <v>333678.68099999998</v>
      </c>
      <c r="JQ28" s="541">
        <f>'Base%Sem'!EX25</f>
        <v>1.05</v>
      </c>
      <c r="JR28" s="493"/>
      <c r="JS28" s="494">
        <f t="shared" si="105"/>
        <v>0</v>
      </c>
      <c r="JT28" s="496">
        <v>343787.47520000004</v>
      </c>
      <c r="JU28" s="496">
        <f>JT28*JV28</f>
        <v>360976.84896000009</v>
      </c>
      <c r="JV28" s="541">
        <f>'Base%Sem'!EY25</f>
        <v>1.05</v>
      </c>
      <c r="JW28" s="495"/>
      <c r="JX28" s="494">
        <f t="shared" si="106"/>
        <v>0</v>
      </c>
      <c r="JY28" s="572">
        <f t="shared" si="107"/>
        <v>1271074.78596</v>
      </c>
      <c r="JZ28" s="538">
        <f t="shared" si="152"/>
        <v>1210547.4151999999</v>
      </c>
      <c r="KA28" s="511">
        <f t="shared" si="108"/>
        <v>0</v>
      </c>
      <c r="KB28" s="504">
        <f t="shared" si="153"/>
        <v>0</v>
      </c>
      <c r="KC28" s="499">
        <v>468706.13</v>
      </c>
      <c r="KD28" s="496">
        <f>KC28*KE28</f>
        <v>492141.43650000001</v>
      </c>
      <c r="KE28" s="541">
        <f>'Base%Sem'!EZ25</f>
        <v>1.05</v>
      </c>
      <c r="KF28" s="493"/>
      <c r="KG28" s="494">
        <f t="shared" si="110"/>
        <v>0</v>
      </c>
      <c r="KH28" s="496">
        <v>590784.04</v>
      </c>
      <c r="KI28" s="496">
        <f>KH28*KJ28</f>
        <v>620323.24200000009</v>
      </c>
      <c r="KJ28" s="541">
        <f>'Base%Sem'!FA25</f>
        <v>1.05</v>
      </c>
      <c r="KK28" s="495"/>
      <c r="KL28" s="494">
        <f t="shared" si="112"/>
        <v>0</v>
      </c>
      <c r="KM28" s="496">
        <v>917708.26</v>
      </c>
      <c r="KN28" s="496">
        <f>KM28*KO28</f>
        <v>963593.67300000007</v>
      </c>
      <c r="KO28" s="541">
        <f>'Base%Sem'!FB25</f>
        <v>1.05</v>
      </c>
      <c r="KP28" s="493"/>
      <c r="KQ28" s="494">
        <f t="shared" si="114"/>
        <v>0</v>
      </c>
      <c r="KR28" s="496">
        <v>438366.28</v>
      </c>
      <c r="KS28" s="496">
        <f>KR28*KT28</f>
        <v>460284.59400000004</v>
      </c>
      <c r="KT28" s="541">
        <f>'Base%Sem'!FC25</f>
        <v>1.05</v>
      </c>
      <c r="KU28" s="495"/>
      <c r="KV28" s="494">
        <f t="shared" si="116"/>
        <v>0</v>
      </c>
      <c r="KW28" s="496">
        <v>244081.21</v>
      </c>
      <c r="KX28" s="496">
        <f>KW28*KY28</f>
        <v>256285.27050000001</v>
      </c>
      <c r="KY28" s="541">
        <f>'Base%Sem'!FD25</f>
        <v>1.05</v>
      </c>
      <c r="KZ28" s="493"/>
      <c r="LA28" s="494">
        <f t="shared" si="118"/>
        <v>0</v>
      </c>
      <c r="LB28" s="572">
        <f t="shared" si="119"/>
        <v>2792628.216</v>
      </c>
      <c r="LC28" s="538">
        <f t="shared" si="154"/>
        <v>2659645.92</v>
      </c>
      <c r="LD28" s="510">
        <f t="shared" si="120"/>
        <v>0</v>
      </c>
      <c r="LE28" s="560">
        <f t="shared" si="155"/>
        <v>0</v>
      </c>
      <c r="LF28" s="588">
        <f t="shared" si="161"/>
        <v>15107871.795200001</v>
      </c>
      <c r="LG28" s="588">
        <f t="shared" si="156"/>
        <v>16046021.42956</v>
      </c>
      <c r="LH28" s="588">
        <f t="shared" si="157"/>
        <v>16046021.42956</v>
      </c>
      <c r="LI28" s="586">
        <f t="shared" si="158"/>
        <v>1.0620967431467125</v>
      </c>
      <c r="LJ28" s="584">
        <f t="shared" si="122"/>
        <v>15107871.795200001</v>
      </c>
      <c r="LK28" s="584">
        <f t="shared" si="122"/>
        <v>0</v>
      </c>
      <c r="LL28" s="585">
        <f t="shared" si="123"/>
        <v>-15107871.795200001</v>
      </c>
      <c r="LM28" s="615">
        <f t="shared" si="159"/>
        <v>0</v>
      </c>
      <c r="LO28">
        <v>16046021.42956</v>
      </c>
    </row>
    <row r="29" spans="1:328" outlineLevel="1">
      <c r="A29" s="571"/>
      <c r="B29" s="533" t="s">
        <v>229</v>
      </c>
      <c r="C29" s="681">
        <v>197896.58</v>
      </c>
      <c r="D29" s="542">
        <f t="shared" si="124"/>
        <v>223623.13539999997</v>
      </c>
      <c r="E29" s="541">
        <f>'Base%Sem'!DC26</f>
        <v>1.1299999999999999</v>
      </c>
      <c r="F29" s="493"/>
      <c r="G29" s="494">
        <f t="shared" si="125"/>
        <v>0</v>
      </c>
      <c r="H29" s="681">
        <v>192331</v>
      </c>
      <c r="I29" s="496">
        <f t="shared" si="0"/>
        <v>217334.02999999997</v>
      </c>
      <c r="J29" s="541">
        <f>'Base%Sem'!DD26</f>
        <v>1.1299999999999999</v>
      </c>
      <c r="K29" s="495"/>
      <c r="L29" s="494">
        <f t="shared" si="1"/>
        <v>0</v>
      </c>
      <c r="M29" s="594">
        <v>183317.29</v>
      </c>
      <c r="N29" s="496">
        <f t="shared" si="2"/>
        <v>207148.53769999999</v>
      </c>
      <c r="O29" s="541">
        <f>'Base%Sem'!DE26</f>
        <v>1.1299999999999999</v>
      </c>
      <c r="P29" s="493"/>
      <c r="Q29" s="494">
        <f t="shared" si="3"/>
        <v>0</v>
      </c>
      <c r="R29" s="594">
        <v>169090.97</v>
      </c>
      <c r="S29" s="496">
        <f t="shared" si="126"/>
        <v>191072.79609999998</v>
      </c>
      <c r="T29" s="541">
        <f>'Base%Sem'!DF26</f>
        <v>1.1299999999999999</v>
      </c>
      <c r="U29" s="493"/>
      <c r="V29" s="494">
        <f t="shared" si="4"/>
        <v>0</v>
      </c>
      <c r="W29" s="499">
        <v>187497.61</v>
      </c>
      <c r="X29" s="496">
        <f t="shared" si="162"/>
        <v>211872.29929999996</v>
      </c>
      <c r="Y29" s="541">
        <f>'Base%Sem'!DG26</f>
        <v>1.1299999999999999</v>
      </c>
      <c r="Z29" s="493"/>
      <c r="AA29" s="494">
        <f t="shared" si="6"/>
        <v>0</v>
      </c>
      <c r="AB29" s="542">
        <f t="shared" si="127"/>
        <v>1051050.7985</v>
      </c>
      <c r="AC29" s="542">
        <f t="shared" si="128"/>
        <v>930133.45</v>
      </c>
      <c r="AD29" s="552">
        <f t="shared" si="129"/>
        <v>0</v>
      </c>
      <c r="AE29" s="500">
        <f t="shared" si="130"/>
        <v>0</v>
      </c>
      <c r="AF29" s="681">
        <v>195241.96</v>
      </c>
      <c r="AG29" s="496">
        <f t="shared" si="7"/>
        <v>210861.3168</v>
      </c>
      <c r="AH29" s="541">
        <f>'Base%Sem'!DI26</f>
        <v>1.08</v>
      </c>
      <c r="AI29" s="493"/>
      <c r="AJ29" s="494">
        <f t="shared" si="131"/>
        <v>0</v>
      </c>
      <c r="AK29" s="681">
        <v>229731.24</v>
      </c>
      <c r="AL29" s="496">
        <f t="shared" si="8"/>
        <v>248109.73920000001</v>
      </c>
      <c r="AM29" s="541">
        <f>'Base%Sem'!DJ26</f>
        <v>1.08</v>
      </c>
      <c r="AN29" s="493"/>
      <c r="AO29" s="494">
        <f t="shared" si="9"/>
        <v>0</v>
      </c>
      <c r="AP29" s="681">
        <v>212254.76</v>
      </c>
      <c r="AQ29" s="496">
        <f t="shared" si="10"/>
        <v>229235.14080000002</v>
      </c>
      <c r="AR29" s="541">
        <f>'Base%Sem'!DK26</f>
        <v>1.08</v>
      </c>
      <c r="AS29" s="493"/>
      <c r="AT29" s="494">
        <f t="shared" si="11"/>
        <v>0</v>
      </c>
      <c r="AU29" s="681">
        <v>202704</v>
      </c>
      <c r="AV29" s="496">
        <f t="shared" si="12"/>
        <v>218920.32000000001</v>
      </c>
      <c r="AW29" s="541">
        <f>'Base%Sem'!DL26</f>
        <v>1.08</v>
      </c>
      <c r="AX29" s="495"/>
      <c r="AY29" s="494">
        <f t="shared" si="13"/>
        <v>0</v>
      </c>
      <c r="AZ29" s="496">
        <f t="shared" si="14"/>
        <v>907126.5168000001</v>
      </c>
      <c r="BA29" s="550">
        <f t="shared" si="15"/>
        <v>839931.96</v>
      </c>
      <c r="BB29" s="617">
        <f t="shared" si="132"/>
        <v>0</v>
      </c>
      <c r="BC29" s="513">
        <f t="shared" si="133"/>
        <v>0</v>
      </c>
      <c r="BD29" s="681">
        <v>204023.28</v>
      </c>
      <c r="BE29" s="496">
        <f t="shared" si="16"/>
        <v>217284.79319999999</v>
      </c>
      <c r="BF29" s="541">
        <f>'Base%Sem'!DM26</f>
        <v>1.0649999999999999</v>
      </c>
      <c r="BG29" s="493"/>
      <c r="BH29" s="494">
        <f t="shared" si="17"/>
        <v>0</v>
      </c>
      <c r="BI29" s="681">
        <v>187510.98</v>
      </c>
      <c r="BJ29" s="496">
        <f t="shared" si="18"/>
        <v>199699.1937</v>
      </c>
      <c r="BK29" s="541">
        <f>'Base%Sem'!DN26</f>
        <v>1.0649999999999999</v>
      </c>
      <c r="BL29" s="495"/>
      <c r="BM29" s="494">
        <f t="shared" si="19"/>
        <v>0</v>
      </c>
      <c r="BN29" s="681">
        <v>241743.1</v>
      </c>
      <c r="BO29" s="496">
        <f t="shared" si="20"/>
        <v>257456.40150000001</v>
      </c>
      <c r="BP29" s="541">
        <f>'Base%Sem'!DO26</f>
        <v>1.0649999999999999</v>
      </c>
      <c r="BQ29" s="493"/>
      <c r="BR29" s="494">
        <f t="shared" si="21"/>
        <v>0</v>
      </c>
      <c r="BS29" s="681">
        <v>224544.52</v>
      </c>
      <c r="BT29" s="496">
        <f t="shared" si="163"/>
        <v>239139.91379999998</v>
      </c>
      <c r="BU29" s="541">
        <f>'Base%Sem'!DP26</f>
        <v>1.0649999999999999</v>
      </c>
      <c r="BV29" s="606"/>
      <c r="BW29" s="494">
        <f t="shared" si="23"/>
        <v>0</v>
      </c>
      <c r="BX29" s="681">
        <v>215295.8</v>
      </c>
      <c r="BY29" s="496">
        <f t="shared" si="24"/>
        <v>229290.02699999997</v>
      </c>
      <c r="BZ29" s="541">
        <f>'Base%Sem'!DQ26</f>
        <v>1.0649999999999999</v>
      </c>
      <c r="CA29" s="493"/>
      <c r="CB29" s="494">
        <f t="shared" si="25"/>
        <v>0</v>
      </c>
      <c r="CC29" s="572">
        <f t="shared" si="134"/>
        <v>1142870.3292</v>
      </c>
      <c r="CD29" s="538">
        <f t="shared" si="135"/>
        <v>1073117.68</v>
      </c>
      <c r="CE29" s="511">
        <f t="shared" si="26"/>
        <v>0</v>
      </c>
      <c r="CF29" s="504">
        <f t="shared" si="136"/>
        <v>0</v>
      </c>
      <c r="CG29" s="681">
        <v>230988.9</v>
      </c>
      <c r="CH29" s="496">
        <f>CG29*CI29</f>
        <v>246003.17849999998</v>
      </c>
      <c r="CI29" s="541">
        <f>'Base%Sem'!DR26</f>
        <v>1.0649999999999999</v>
      </c>
      <c r="CJ29" s="493"/>
      <c r="CK29" s="494">
        <f t="shared" si="28"/>
        <v>0</v>
      </c>
      <c r="CL29" s="681">
        <v>213064.9</v>
      </c>
      <c r="CM29" s="496">
        <f>CL29*CN29</f>
        <v>226914.11849999998</v>
      </c>
      <c r="CN29" s="541">
        <f>'Base%Sem'!DS26</f>
        <v>1.0649999999999999</v>
      </c>
      <c r="CO29" s="493"/>
      <c r="CP29" s="494">
        <f t="shared" si="30"/>
        <v>0</v>
      </c>
      <c r="CQ29" s="681">
        <v>197580.16</v>
      </c>
      <c r="CR29" s="496">
        <f t="shared" si="31"/>
        <v>210422.87039999999</v>
      </c>
      <c r="CS29" s="541">
        <f>'Base%Sem'!DT26</f>
        <v>1.0649999999999999</v>
      </c>
      <c r="CT29" s="493"/>
      <c r="CU29" s="494">
        <f t="shared" si="32"/>
        <v>0</v>
      </c>
      <c r="CV29" s="681">
        <v>206402.78</v>
      </c>
      <c r="CW29" s="496">
        <f t="shared" si="33"/>
        <v>219818.9607</v>
      </c>
      <c r="CX29" s="541">
        <f>'Base%Sem'!DU26</f>
        <v>1.0649999999999999</v>
      </c>
      <c r="CY29" s="495"/>
      <c r="CZ29" s="494">
        <f t="shared" si="34"/>
        <v>0</v>
      </c>
      <c r="DA29" s="572">
        <f t="shared" si="35"/>
        <v>848036.74</v>
      </c>
      <c r="DB29" s="572">
        <f t="shared" si="35"/>
        <v>903159.12809999986</v>
      </c>
      <c r="DC29" s="548">
        <f t="shared" si="137"/>
        <v>848036.74</v>
      </c>
      <c r="DD29" s="547">
        <f t="shared" si="138"/>
        <v>0</v>
      </c>
      <c r="DE29" s="506">
        <f t="shared" si="139"/>
        <v>0</v>
      </c>
      <c r="DF29" s="681">
        <v>275185.45</v>
      </c>
      <c r="DG29" s="496">
        <f t="shared" si="36"/>
        <v>293072.50425</v>
      </c>
      <c r="DH29" s="541">
        <f>'Base%Sem'!DV26</f>
        <v>1.0649999999999999</v>
      </c>
      <c r="DI29" s="493"/>
      <c r="DJ29" s="494">
        <f t="shared" si="37"/>
        <v>0</v>
      </c>
      <c r="DK29" s="681">
        <v>243251.7</v>
      </c>
      <c r="DL29" s="496">
        <f t="shared" si="38"/>
        <v>259063.06049999999</v>
      </c>
      <c r="DM29" s="541">
        <f>'Base%Sem'!DW26</f>
        <v>1.0649999999999999</v>
      </c>
      <c r="DN29" s="493"/>
      <c r="DO29" s="494">
        <f t="shared" si="39"/>
        <v>0</v>
      </c>
      <c r="DP29" s="681">
        <v>209435.24</v>
      </c>
      <c r="DQ29" s="496">
        <f t="shared" si="40"/>
        <v>223048.53059999997</v>
      </c>
      <c r="DR29" s="541">
        <f>'Base%Sem'!DX26</f>
        <v>1.0649999999999999</v>
      </c>
      <c r="DS29" s="493"/>
      <c r="DT29" s="494">
        <f t="shared" si="41"/>
        <v>0</v>
      </c>
      <c r="DU29" s="681">
        <v>208021.77</v>
      </c>
      <c r="DV29" s="496">
        <f t="shared" si="42"/>
        <v>221543.18504999997</v>
      </c>
      <c r="DW29" s="541">
        <f>'Base%Sem'!DY26</f>
        <v>1.0649999999999999</v>
      </c>
      <c r="DX29" s="495"/>
      <c r="DY29" s="494">
        <f t="shared" si="43"/>
        <v>0</v>
      </c>
      <c r="DZ29" s="572">
        <f t="shared" si="44"/>
        <v>996727.28039999993</v>
      </c>
      <c r="EA29" s="548">
        <f t="shared" si="45"/>
        <v>935894.16</v>
      </c>
      <c r="EB29" s="547">
        <f t="shared" si="140"/>
        <v>0</v>
      </c>
      <c r="EC29" s="506">
        <f t="shared" si="141"/>
        <v>0</v>
      </c>
      <c r="ED29" s="681">
        <v>212235.5</v>
      </c>
      <c r="EE29" s="496">
        <f t="shared" si="46"/>
        <v>226030.8075</v>
      </c>
      <c r="EF29" s="541">
        <f>'Base%Sem'!DZ26</f>
        <v>1.0649999999999999</v>
      </c>
      <c r="EG29" s="540"/>
      <c r="EH29" s="494">
        <f t="shared" si="47"/>
        <v>0</v>
      </c>
      <c r="EI29" s="681">
        <v>236028.19</v>
      </c>
      <c r="EJ29" s="496">
        <f t="shared" si="48"/>
        <v>251370.02234999998</v>
      </c>
      <c r="EK29" s="541">
        <f>'Base%Sem'!EA26</f>
        <v>1.0649999999999999</v>
      </c>
      <c r="EL29" s="493"/>
      <c r="EM29" s="494">
        <f t="shared" si="49"/>
        <v>0</v>
      </c>
      <c r="EN29" s="681">
        <v>225435.88</v>
      </c>
      <c r="EO29" s="496">
        <f t="shared" si="50"/>
        <v>240089.21219999998</v>
      </c>
      <c r="EP29" s="541">
        <f>'Base%Sem'!EB26</f>
        <v>1.0649999999999999</v>
      </c>
      <c r="EQ29" s="493"/>
      <c r="ER29" s="494">
        <f t="shared" si="51"/>
        <v>0</v>
      </c>
      <c r="ES29" s="681">
        <v>244354.81</v>
      </c>
      <c r="ET29" s="496">
        <f t="shared" si="52"/>
        <v>260237.87264999998</v>
      </c>
      <c r="EU29" s="541">
        <f>'Base%Sem'!EC26</f>
        <v>1.0649999999999999</v>
      </c>
      <c r="EV29" s="495"/>
      <c r="EW29" s="494">
        <f t="shared" si="53"/>
        <v>0</v>
      </c>
      <c r="EX29" s="681">
        <v>271944.87</v>
      </c>
      <c r="EY29" s="496">
        <f t="shared" si="54"/>
        <v>289621.28654999996</v>
      </c>
      <c r="EZ29" s="541">
        <f>'Base%Sem'!ED26</f>
        <v>1.0649999999999999</v>
      </c>
      <c r="FA29" s="493"/>
      <c r="FB29" s="494">
        <f t="shared" si="55"/>
        <v>0</v>
      </c>
      <c r="FC29" s="572">
        <f t="shared" si="56"/>
        <v>1189999.25</v>
      </c>
      <c r="FD29" s="572">
        <f t="shared" si="56"/>
        <v>1267349.2012499999</v>
      </c>
      <c r="FE29" s="538">
        <f t="shared" si="142"/>
        <v>1189999.25</v>
      </c>
      <c r="FF29" s="537">
        <f t="shared" si="143"/>
        <v>0</v>
      </c>
      <c r="FG29" s="506">
        <f t="shared" si="144"/>
        <v>0</v>
      </c>
      <c r="FH29" s="681">
        <v>221135.52</v>
      </c>
      <c r="FI29" s="496">
        <f t="shared" si="57"/>
        <v>232192.296</v>
      </c>
      <c r="FJ29" s="541">
        <f>'Base%Sem'!EE26</f>
        <v>1.05</v>
      </c>
      <c r="FK29" s="493"/>
      <c r="FL29" s="494">
        <f t="shared" si="58"/>
        <v>0</v>
      </c>
      <c r="FM29" s="681">
        <v>225283.21</v>
      </c>
      <c r="FN29" s="496">
        <f t="shared" si="59"/>
        <v>236547.37049999999</v>
      </c>
      <c r="FO29" s="541">
        <f>'Base%Sem'!EF26</f>
        <v>1.05</v>
      </c>
      <c r="FP29" s="493"/>
      <c r="FQ29" s="494">
        <f t="shared" si="60"/>
        <v>0</v>
      </c>
      <c r="FR29" s="681">
        <v>233427.06</v>
      </c>
      <c r="FS29" s="496">
        <f t="shared" si="61"/>
        <v>245098.413</v>
      </c>
      <c r="FT29" s="541">
        <f>'Base%Sem'!EG26</f>
        <v>1.05</v>
      </c>
      <c r="FU29" s="493"/>
      <c r="FV29" s="494">
        <f t="shared" si="62"/>
        <v>0</v>
      </c>
      <c r="FW29" s="681">
        <v>230828.53</v>
      </c>
      <c r="FX29" s="496">
        <f t="shared" si="63"/>
        <v>242369.9565</v>
      </c>
      <c r="FY29" s="541">
        <f>'Base%Sem'!EH26</f>
        <v>1.05</v>
      </c>
      <c r="FZ29" s="495"/>
      <c r="GA29" s="494">
        <f t="shared" si="64"/>
        <v>0</v>
      </c>
      <c r="GB29" s="572">
        <f t="shared" si="65"/>
        <v>956208.03599999996</v>
      </c>
      <c r="GC29" s="614">
        <f t="shared" si="66"/>
        <v>910674.32000000007</v>
      </c>
      <c r="GD29" s="544">
        <f t="shared" si="145"/>
        <v>0</v>
      </c>
      <c r="GE29" s="504">
        <f t="shared" si="146"/>
        <v>0</v>
      </c>
      <c r="GF29" s="681">
        <v>230781.34</v>
      </c>
      <c r="GG29" s="496">
        <f t="shared" si="67"/>
        <v>242320.40700000001</v>
      </c>
      <c r="GH29" s="541">
        <f>'Base%Sem'!EI26</f>
        <v>1.05</v>
      </c>
      <c r="GI29" s="493"/>
      <c r="GJ29" s="494">
        <f t="shared" si="68"/>
        <v>0</v>
      </c>
      <c r="GK29" s="681">
        <v>290363.46999999997</v>
      </c>
      <c r="GL29" s="496">
        <f t="shared" si="69"/>
        <v>304881.64350000001</v>
      </c>
      <c r="GM29" s="541">
        <f>'Base%Sem'!EJ26</f>
        <v>1.05</v>
      </c>
      <c r="GN29" s="495"/>
      <c r="GO29" s="494">
        <f t="shared" si="70"/>
        <v>0</v>
      </c>
      <c r="GP29" s="681">
        <v>246996.01</v>
      </c>
      <c r="GQ29" s="496">
        <f t="shared" si="71"/>
        <v>259345.81050000002</v>
      </c>
      <c r="GR29" s="541">
        <f>'Base%Sem'!EK26</f>
        <v>1.05</v>
      </c>
      <c r="GS29" s="493"/>
      <c r="GT29" s="494">
        <f t="shared" si="72"/>
        <v>0</v>
      </c>
      <c r="GU29" s="681">
        <v>212699.82</v>
      </c>
      <c r="GV29" s="496">
        <f t="shared" si="73"/>
        <v>223334.81100000002</v>
      </c>
      <c r="GW29" s="541">
        <f>'Base%Sem'!EL26</f>
        <v>1.05</v>
      </c>
      <c r="GX29" s="495"/>
      <c r="GY29" s="494">
        <f t="shared" si="74"/>
        <v>0</v>
      </c>
      <c r="GZ29" s="572">
        <f t="shared" si="75"/>
        <v>1029882.672</v>
      </c>
      <c r="HA29" s="614">
        <f t="shared" si="76"/>
        <v>980840.6399999999</v>
      </c>
      <c r="HB29" s="537">
        <f t="shared" si="77"/>
        <v>0</v>
      </c>
      <c r="HC29" s="506">
        <f t="shared" si="147"/>
        <v>0</v>
      </c>
      <c r="HD29" s="681">
        <v>204953.16</v>
      </c>
      <c r="HE29" s="496">
        <f t="shared" si="78"/>
        <v>215200.818</v>
      </c>
      <c r="HF29" s="541">
        <f>'Base%Sem'!EM26</f>
        <v>1.05</v>
      </c>
      <c r="HG29" s="493"/>
      <c r="HH29" s="494">
        <f t="shared" si="79"/>
        <v>0</v>
      </c>
      <c r="HI29" s="681">
        <v>200579.5</v>
      </c>
      <c r="HJ29" s="496">
        <f t="shared" si="80"/>
        <v>210608.47500000001</v>
      </c>
      <c r="HK29" s="541">
        <f>'Base%Sem'!EN26</f>
        <v>1.05</v>
      </c>
      <c r="HL29" s="495"/>
      <c r="HM29" s="494">
        <f t="shared" si="81"/>
        <v>0</v>
      </c>
      <c r="HN29" s="681">
        <v>225221.56</v>
      </c>
      <c r="HO29" s="496">
        <f t="shared" si="82"/>
        <v>236482.63800000001</v>
      </c>
      <c r="HP29" s="541">
        <f>'Base%Sem'!EO26</f>
        <v>1.05</v>
      </c>
      <c r="HQ29" s="493"/>
      <c r="HR29" s="494">
        <f t="shared" si="83"/>
        <v>0</v>
      </c>
      <c r="HS29" s="681">
        <v>228957.26</v>
      </c>
      <c r="HT29" s="496">
        <f t="shared" si="84"/>
        <v>240405.12300000002</v>
      </c>
      <c r="HU29" s="541">
        <f>'Base%Sem'!EP26</f>
        <v>1.05</v>
      </c>
      <c r="HV29" s="495"/>
      <c r="HW29" s="494">
        <f t="shared" si="85"/>
        <v>0</v>
      </c>
      <c r="HX29" s="681">
        <v>230196.28</v>
      </c>
      <c r="HY29" s="496">
        <f t="shared" si="86"/>
        <v>241706.09400000001</v>
      </c>
      <c r="HZ29" s="541">
        <f>'Base%Sem'!EQ26</f>
        <v>1.05</v>
      </c>
      <c r="IA29" s="493"/>
      <c r="IB29" s="494">
        <f t="shared" si="87"/>
        <v>0</v>
      </c>
      <c r="IC29" s="572">
        <f t="shared" si="88"/>
        <v>1144403.148</v>
      </c>
      <c r="ID29" s="538">
        <f t="shared" si="148"/>
        <v>1089907.76</v>
      </c>
      <c r="IE29" s="511">
        <f t="shared" si="89"/>
        <v>0</v>
      </c>
      <c r="IF29" s="504">
        <f t="shared" si="149"/>
        <v>0</v>
      </c>
      <c r="IG29" s="681">
        <v>241470.3</v>
      </c>
      <c r="IH29" s="496">
        <f t="shared" si="90"/>
        <v>253543.815</v>
      </c>
      <c r="II29" s="541">
        <f>'Base%Sem'!ER26</f>
        <v>1.05</v>
      </c>
      <c r="IJ29" s="493"/>
      <c r="IK29" s="494">
        <f t="shared" si="91"/>
        <v>0</v>
      </c>
      <c r="IL29" s="681">
        <v>246906.51</v>
      </c>
      <c r="IM29" s="496">
        <f t="shared" si="92"/>
        <v>259251.83550000002</v>
      </c>
      <c r="IN29" s="541">
        <f>'Base%Sem'!ES26</f>
        <v>1.05</v>
      </c>
      <c r="IO29" s="495"/>
      <c r="IP29" s="494">
        <f t="shared" si="93"/>
        <v>0</v>
      </c>
      <c r="IQ29" s="681">
        <v>286405.18</v>
      </c>
      <c r="IR29" s="496">
        <f t="shared" si="94"/>
        <v>300725.43900000001</v>
      </c>
      <c r="IS29" s="541">
        <f>'Base%Sem'!ET26</f>
        <v>1.05</v>
      </c>
      <c r="IT29" s="493"/>
      <c r="IU29" s="494">
        <f t="shared" si="95"/>
        <v>0</v>
      </c>
      <c r="IV29" s="681">
        <v>223528.06</v>
      </c>
      <c r="IW29" s="496">
        <f t="shared" si="96"/>
        <v>234704.46300000002</v>
      </c>
      <c r="IX29" s="541">
        <f>'Base%Sem'!EU26</f>
        <v>1.05</v>
      </c>
      <c r="IY29" s="495"/>
      <c r="IZ29" s="494">
        <f t="shared" si="97"/>
        <v>0</v>
      </c>
      <c r="JA29" s="572">
        <f t="shared" si="98"/>
        <v>1048225.5525</v>
      </c>
      <c r="JB29" s="538">
        <f t="shared" si="150"/>
        <v>998310.05</v>
      </c>
      <c r="JC29" s="510">
        <f t="shared" si="99"/>
        <v>0</v>
      </c>
      <c r="JD29" s="506">
        <f t="shared" si="151"/>
        <v>0</v>
      </c>
      <c r="JE29" s="681">
        <v>222557.44</v>
      </c>
      <c r="JF29" s="496">
        <f>JE29*JG29</f>
        <v>233685.31200000001</v>
      </c>
      <c r="JG29" s="541">
        <f>'Base%Sem'!EV26</f>
        <v>1.05</v>
      </c>
      <c r="JH29" s="493"/>
      <c r="JI29" s="494">
        <f t="shared" si="101"/>
        <v>0</v>
      </c>
      <c r="JJ29" s="681">
        <v>314024.71999999997</v>
      </c>
      <c r="JK29" s="496">
        <f>JJ29*JL29</f>
        <v>329725.95600000001</v>
      </c>
      <c r="JL29" s="541">
        <f>'Base%Sem'!EW26</f>
        <v>1.05</v>
      </c>
      <c r="JM29" s="493"/>
      <c r="JN29" s="494">
        <f t="shared" si="103"/>
        <v>0</v>
      </c>
      <c r="JO29" s="681">
        <v>312977.71000000002</v>
      </c>
      <c r="JP29" s="496">
        <f>JO29*JQ29</f>
        <v>328626.59550000005</v>
      </c>
      <c r="JQ29" s="541">
        <f>'Base%Sem'!EX26</f>
        <v>1.05</v>
      </c>
      <c r="JR29" s="493"/>
      <c r="JS29" s="494">
        <f t="shared" si="105"/>
        <v>0</v>
      </c>
      <c r="JT29" s="496">
        <v>328943.04560000001</v>
      </c>
      <c r="JU29" s="496">
        <f>JT29*JV29</f>
        <v>345390.19788000005</v>
      </c>
      <c r="JV29" s="541">
        <f>'Base%Sem'!EY26</f>
        <v>1.05</v>
      </c>
      <c r="JW29" s="495"/>
      <c r="JX29" s="494">
        <f t="shared" si="106"/>
        <v>0</v>
      </c>
      <c r="JY29" s="572">
        <f t="shared" si="107"/>
        <v>1237428.0613800001</v>
      </c>
      <c r="JZ29" s="538">
        <f t="shared" si="152"/>
        <v>1178502.9155999999</v>
      </c>
      <c r="KA29" s="511">
        <f t="shared" si="108"/>
        <v>0</v>
      </c>
      <c r="KB29" s="504">
        <f t="shared" si="153"/>
        <v>0</v>
      </c>
      <c r="KC29" s="499">
        <v>487684.2</v>
      </c>
      <c r="KD29" s="496">
        <f>KC29*KE29</f>
        <v>512068.41000000003</v>
      </c>
      <c r="KE29" s="541">
        <f>'Base%Sem'!EZ26</f>
        <v>1.05</v>
      </c>
      <c r="KF29" s="493"/>
      <c r="KG29" s="494">
        <f t="shared" si="110"/>
        <v>0</v>
      </c>
      <c r="KH29" s="496">
        <v>576963.46</v>
      </c>
      <c r="KI29" s="496">
        <f>KH29*KJ29</f>
        <v>605811.63300000003</v>
      </c>
      <c r="KJ29" s="541">
        <f>'Base%Sem'!FA26</f>
        <v>1.05</v>
      </c>
      <c r="KK29" s="495"/>
      <c r="KL29" s="494">
        <f t="shared" si="112"/>
        <v>0</v>
      </c>
      <c r="KM29" s="496">
        <v>900978.58</v>
      </c>
      <c r="KN29" s="496">
        <f>KM29*KO29</f>
        <v>946027.50899999996</v>
      </c>
      <c r="KO29" s="541">
        <f>'Base%Sem'!FB26</f>
        <v>1.05</v>
      </c>
      <c r="KP29" s="493"/>
      <c r="KQ29" s="494">
        <f t="shared" si="114"/>
        <v>0</v>
      </c>
      <c r="KR29" s="496">
        <v>411868.38</v>
      </c>
      <c r="KS29" s="496">
        <f>KR29*KT29</f>
        <v>432461.799</v>
      </c>
      <c r="KT29" s="541">
        <f>'Base%Sem'!FC26</f>
        <v>1.05</v>
      </c>
      <c r="KU29" s="495"/>
      <c r="KV29" s="494">
        <f t="shared" si="116"/>
        <v>0</v>
      </c>
      <c r="KW29" s="496">
        <v>248432.85</v>
      </c>
      <c r="KX29" s="496">
        <f>KW29*KY29</f>
        <v>260854.49250000002</v>
      </c>
      <c r="KY29" s="541">
        <f>'Base%Sem'!FD26</f>
        <v>1.05</v>
      </c>
      <c r="KZ29" s="493"/>
      <c r="LA29" s="494">
        <f t="shared" si="118"/>
        <v>0</v>
      </c>
      <c r="LB29" s="572">
        <f t="shared" si="119"/>
        <v>2757223.8435</v>
      </c>
      <c r="LC29" s="538">
        <f t="shared" si="154"/>
        <v>2625927.4700000002</v>
      </c>
      <c r="LD29" s="510">
        <f t="shared" si="120"/>
        <v>0</v>
      </c>
      <c r="LE29" s="560">
        <f t="shared" si="155"/>
        <v>0</v>
      </c>
      <c r="LF29" s="588">
        <f t="shared" si="161"/>
        <v>13601276.395600002</v>
      </c>
      <c r="LG29" s="588">
        <f t="shared" si="156"/>
        <v>14441654.56763</v>
      </c>
      <c r="LH29" s="588">
        <f t="shared" si="157"/>
        <v>14441654.56763</v>
      </c>
      <c r="LI29" s="586">
        <f t="shared" si="158"/>
        <v>1.0617867138044381</v>
      </c>
      <c r="LJ29" s="584">
        <f t="shared" si="122"/>
        <v>13601276.395600002</v>
      </c>
      <c r="LK29" s="584">
        <f t="shared" si="122"/>
        <v>0</v>
      </c>
      <c r="LL29" s="585">
        <f t="shared" si="123"/>
        <v>-13601276.395600002</v>
      </c>
      <c r="LM29" s="615">
        <f t="shared" si="159"/>
        <v>0</v>
      </c>
      <c r="LO29">
        <v>14441654.56763</v>
      </c>
      <c r="LP29" s="385"/>
    </row>
    <row r="30" spans="1:328" outlineLevel="1">
      <c r="A30" s="571"/>
      <c r="B30" s="533" t="s">
        <v>230</v>
      </c>
      <c r="C30" s="681">
        <v>110353.68</v>
      </c>
      <c r="D30" s="542">
        <f t="shared" si="124"/>
        <v>124699.65839999999</v>
      </c>
      <c r="E30" s="541">
        <f>'Base%Sem'!DC27</f>
        <v>1.1299999999999999</v>
      </c>
      <c r="F30" s="493"/>
      <c r="G30" s="494">
        <f t="shared" si="125"/>
        <v>0</v>
      </c>
      <c r="H30" s="681">
        <v>97628.66</v>
      </c>
      <c r="I30" s="496">
        <f t="shared" si="0"/>
        <v>110320.38579999999</v>
      </c>
      <c r="J30" s="541">
        <f>'Base%Sem'!DD27</f>
        <v>1.1299999999999999</v>
      </c>
      <c r="K30" s="495"/>
      <c r="L30" s="494">
        <f t="shared" si="1"/>
        <v>0</v>
      </c>
      <c r="M30" s="594">
        <v>102153.29</v>
      </c>
      <c r="N30" s="496">
        <f t="shared" si="2"/>
        <v>115433.21769999998</v>
      </c>
      <c r="O30" s="541">
        <f>'Base%Sem'!DE27</f>
        <v>1.1299999999999999</v>
      </c>
      <c r="P30" s="493"/>
      <c r="Q30" s="494">
        <f t="shared" si="3"/>
        <v>0</v>
      </c>
      <c r="R30" s="594">
        <v>81310.42</v>
      </c>
      <c r="S30" s="496">
        <f t="shared" si="126"/>
        <v>91880.77459999999</v>
      </c>
      <c r="T30" s="541">
        <f>'Base%Sem'!DF27</f>
        <v>1.1299999999999999</v>
      </c>
      <c r="U30" s="493"/>
      <c r="V30" s="494">
        <f t="shared" si="4"/>
        <v>0</v>
      </c>
      <c r="W30" s="499">
        <v>92400.16</v>
      </c>
      <c r="X30" s="496">
        <f t="shared" si="162"/>
        <v>104412.18079999999</v>
      </c>
      <c r="Y30" s="541">
        <f>'Base%Sem'!DG27</f>
        <v>1.1299999999999999</v>
      </c>
      <c r="Z30" s="493"/>
      <c r="AA30" s="494">
        <f t="shared" si="6"/>
        <v>0</v>
      </c>
      <c r="AB30" s="542">
        <f t="shared" si="127"/>
        <v>546746.2172999999</v>
      </c>
      <c r="AC30" s="542">
        <f t="shared" si="128"/>
        <v>483846.20999999996</v>
      </c>
      <c r="AD30" s="552">
        <f t="shared" si="129"/>
        <v>0</v>
      </c>
      <c r="AE30" s="500">
        <f t="shared" si="130"/>
        <v>0</v>
      </c>
      <c r="AF30" s="681">
        <v>102199.65</v>
      </c>
      <c r="AG30" s="496">
        <f t="shared" si="7"/>
        <v>110375.622</v>
      </c>
      <c r="AH30" s="541">
        <f>'Base%Sem'!DI27</f>
        <v>1.08</v>
      </c>
      <c r="AI30" s="493"/>
      <c r="AJ30" s="494">
        <f t="shared" si="131"/>
        <v>0</v>
      </c>
      <c r="AK30" s="681">
        <v>105491.74</v>
      </c>
      <c r="AL30" s="496">
        <f t="shared" si="8"/>
        <v>113931.07920000001</v>
      </c>
      <c r="AM30" s="541">
        <f>'Base%Sem'!DJ27</f>
        <v>1.08</v>
      </c>
      <c r="AN30" s="493"/>
      <c r="AO30" s="494">
        <f t="shared" si="9"/>
        <v>0</v>
      </c>
      <c r="AP30" s="681">
        <v>94701.96</v>
      </c>
      <c r="AQ30" s="496">
        <f t="shared" si="10"/>
        <v>102278.11680000002</v>
      </c>
      <c r="AR30" s="541">
        <f>'Base%Sem'!DK27</f>
        <v>1.08</v>
      </c>
      <c r="AS30" s="493"/>
      <c r="AT30" s="494">
        <f t="shared" si="11"/>
        <v>0</v>
      </c>
      <c r="AU30" s="681">
        <v>98478.16</v>
      </c>
      <c r="AV30" s="496">
        <f t="shared" si="12"/>
        <v>106356.41280000001</v>
      </c>
      <c r="AW30" s="541">
        <f>'Base%Sem'!DL27</f>
        <v>1.08</v>
      </c>
      <c r="AX30" s="495"/>
      <c r="AY30" s="494">
        <f t="shared" si="13"/>
        <v>0</v>
      </c>
      <c r="AZ30" s="496">
        <f t="shared" si="14"/>
        <v>432941.23080000002</v>
      </c>
      <c r="BA30" s="550">
        <f t="shared" si="15"/>
        <v>400871.51</v>
      </c>
      <c r="BB30" s="617">
        <f t="shared" si="132"/>
        <v>0</v>
      </c>
      <c r="BC30" s="513">
        <f t="shared" si="133"/>
        <v>0</v>
      </c>
      <c r="BD30" s="681">
        <v>88062.76</v>
      </c>
      <c r="BE30" s="496">
        <f t="shared" si="16"/>
        <v>93786.839399999983</v>
      </c>
      <c r="BF30" s="541">
        <f>'Base%Sem'!DM27</f>
        <v>1.0649999999999999</v>
      </c>
      <c r="BG30" s="493"/>
      <c r="BH30" s="494">
        <f t="shared" si="17"/>
        <v>0</v>
      </c>
      <c r="BI30" s="681">
        <v>96774.71</v>
      </c>
      <c r="BJ30" s="496">
        <f t="shared" si="18"/>
        <v>103065.06615</v>
      </c>
      <c r="BK30" s="541">
        <f>'Base%Sem'!DN27</f>
        <v>1.0649999999999999</v>
      </c>
      <c r="BL30" s="495"/>
      <c r="BM30" s="494">
        <f t="shared" si="19"/>
        <v>0</v>
      </c>
      <c r="BN30" s="681">
        <v>92139.26</v>
      </c>
      <c r="BO30" s="496">
        <f t="shared" si="20"/>
        <v>98128.311899999986</v>
      </c>
      <c r="BP30" s="541">
        <f>'Base%Sem'!DO27</f>
        <v>1.0649999999999999</v>
      </c>
      <c r="BQ30" s="493"/>
      <c r="BR30" s="494">
        <f t="shared" si="21"/>
        <v>0</v>
      </c>
      <c r="BS30" s="681">
        <v>100006.76</v>
      </c>
      <c r="BT30" s="496">
        <f t="shared" si="163"/>
        <v>106507.19939999998</v>
      </c>
      <c r="BU30" s="541">
        <f>'Base%Sem'!DP27</f>
        <v>1.0649999999999999</v>
      </c>
      <c r="BV30" s="606"/>
      <c r="BW30" s="494">
        <f t="shared" si="23"/>
        <v>0</v>
      </c>
      <c r="BX30" s="681">
        <v>86609.33</v>
      </c>
      <c r="BY30" s="496">
        <f t="shared" si="24"/>
        <v>92238.936449999994</v>
      </c>
      <c r="BZ30" s="541">
        <f>'Base%Sem'!DQ27</f>
        <v>1.0649999999999999</v>
      </c>
      <c r="CA30" s="493"/>
      <c r="CB30" s="494">
        <f t="shared" si="25"/>
        <v>0</v>
      </c>
      <c r="CC30" s="572">
        <f t="shared" si="134"/>
        <v>493726.3532999999</v>
      </c>
      <c r="CD30" s="538">
        <f t="shared" si="135"/>
        <v>463592.82</v>
      </c>
      <c r="CE30" s="511">
        <f t="shared" si="26"/>
        <v>0</v>
      </c>
      <c r="CF30" s="504">
        <f t="shared" si="136"/>
        <v>0</v>
      </c>
      <c r="CG30" s="681">
        <v>113058.4</v>
      </c>
      <c r="CH30" s="496">
        <f>CG30*CI30</f>
        <v>120407.19599999998</v>
      </c>
      <c r="CI30" s="541">
        <f>'Base%Sem'!DR27</f>
        <v>1.0649999999999999</v>
      </c>
      <c r="CJ30" s="493"/>
      <c r="CK30" s="494">
        <f t="shared" si="28"/>
        <v>0</v>
      </c>
      <c r="CL30" s="681">
        <v>89809</v>
      </c>
      <c r="CM30" s="496">
        <f>CL30*CN30</f>
        <v>95646.584999999992</v>
      </c>
      <c r="CN30" s="541">
        <f>'Base%Sem'!DS27</f>
        <v>1.0649999999999999</v>
      </c>
      <c r="CO30" s="493"/>
      <c r="CP30" s="494">
        <f t="shared" si="30"/>
        <v>0</v>
      </c>
      <c r="CQ30" s="681">
        <v>102788.31</v>
      </c>
      <c r="CR30" s="496">
        <f t="shared" si="31"/>
        <v>109469.55015</v>
      </c>
      <c r="CS30" s="541">
        <f>'Base%Sem'!DT27</f>
        <v>1.0649999999999999</v>
      </c>
      <c r="CT30" s="493"/>
      <c r="CU30" s="494">
        <f t="shared" si="32"/>
        <v>0</v>
      </c>
      <c r="CV30" s="681">
        <v>105697.14</v>
      </c>
      <c r="CW30" s="496">
        <f t="shared" si="33"/>
        <v>112567.45409999999</v>
      </c>
      <c r="CX30" s="541">
        <f>'Base%Sem'!DU27</f>
        <v>1.0649999999999999</v>
      </c>
      <c r="CY30" s="495"/>
      <c r="CZ30" s="494">
        <f t="shared" si="34"/>
        <v>0</v>
      </c>
      <c r="DA30" s="572">
        <f t="shared" si="35"/>
        <v>411352.85</v>
      </c>
      <c r="DB30" s="572">
        <f t="shared" si="35"/>
        <v>438090.78524999996</v>
      </c>
      <c r="DC30" s="548">
        <f t="shared" si="137"/>
        <v>411352.85</v>
      </c>
      <c r="DD30" s="547">
        <f t="shared" si="138"/>
        <v>0</v>
      </c>
      <c r="DE30" s="506">
        <f t="shared" si="139"/>
        <v>0</v>
      </c>
      <c r="DF30" s="681">
        <v>140044.78</v>
      </c>
      <c r="DG30" s="496">
        <f t="shared" si="36"/>
        <v>149147.69069999998</v>
      </c>
      <c r="DH30" s="541">
        <f>'Base%Sem'!DV27</f>
        <v>1.0649999999999999</v>
      </c>
      <c r="DI30" s="493"/>
      <c r="DJ30" s="494">
        <f t="shared" si="37"/>
        <v>0</v>
      </c>
      <c r="DK30" s="681">
        <v>99792.83</v>
      </c>
      <c r="DL30" s="496">
        <f t="shared" si="38"/>
        <v>106279.36395</v>
      </c>
      <c r="DM30" s="541">
        <f>'Base%Sem'!DW27</f>
        <v>1.0649999999999999</v>
      </c>
      <c r="DN30" s="493"/>
      <c r="DO30" s="494">
        <f t="shared" si="39"/>
        <v>0</v>
      </c>
      <c r="DP30" s="681">
        <v>97099.36</v>
      </c>
      <c r="DQ30" s="496">
        <f t="shared" si="40"/>
        <v>103410.81839999999</v>
      </c>
      <c r="DR30" s="541">
        <f>'Base%Sem'!DX27</f>
        <v>1.0649999999999999</v>
      </c>
      <c r="DS30" s="493"/>
      <c r="DT30" s="494">
        <f t="shared" si="41"/>
        <v>0</v>
      </c>
      <c r="DU30" s="681">
        <v>95374.13</v>
      </c>
      <c r="DV30" s="496">
        <f t="shared" si="42"/>
        <v>101573.44845</v>
      </c>
      <c r="DW30" s="541">
        <f>'Base%Sem'!DY27</f>
        <v>1.0649999999999999</v>
      </c>
      <c r="DX30" s="495"/>
      <c r="DY30" s="494">
        <f t="shared" si="43"/>
        <v>0</v>
      </c>
      <c r="DZ30" s="572">
        <f t="shared" si="44"/>
        <v>460411.32149999996</v>
      </c>
      <c r="EA30" s="548">
        <f t="shared" si="45"/>
        <v>432311.1</v>
      </c>
      <c r="EB30" s="547">
        <f t="shared" si="140"/>
        <v>0</v>
      </c>
      <c r="EC30" s="506">
        <f t="shared" si="141"/>
        <v>0</v>
      </c>
      <c r="ED30" s="681">
        <v>84485.23</v>
      </c>
      <c r="EE30" s="496">
        <f t="shared" si="46"/>
        <v>89976.769949999987</v>
      </c>
      <c r="EF30" s="541">
        <f>'Base%Sem'!DZ27</f>
        <v>1.0649999999999999</v>
      </c>
      <c r="EG30" s="540"/>
      <c r="EH30" s="494">
        <f t="shared" si="47"/>
        <v>0</v>
      </c>
      <c r="EI30" s="681">
        <v>90017.4</v>
      </c>
      <c r="EJ30" s="496">
        <f t="shared" si="48"/>
        <v>95868.530999999988</v>
      </c>
      <c r="EK30" s="541">
        <f>'Base%Sem'!EA27</f>
        <v>1.0649999999999999</v>
      </c>
      <c r="EL30" s="493"/>
      <c r="EM30" s="494">
        <f t="shared" si="49"/>
        <v>0</v>
      </c>
      <c r="EN30" s="681">
        <v>81542.89</v>
      </c>
      <c r="EO30" s="496">
        <f t="shared" si="50"/>
        <v>86843.177849999993</v>
      </c>
      <c r="EP30" s="541">
        <f>'Base%Sem'!EB27</f>
        <v>1.0649999999999999</v>
      </c>
      <c r="EQ30" s="493"/>
      <c r="ER30" s="494">
        <f t="shared" si="51"/>
        <v>0</v>
      </c>
      <c r="ES30" s="681">
        <v>120059.04</v>
      </c>
      <c r="ET30" s="496">
        <f t="shared" si="52"/>
        <v>127862.87759999999</v>
      </c>
      <c r="EU30" s="541">
        <f>'Base%Sem'!EC27</f>
        <v>1.0649999999999999</v>
      </c>
      <c r="EV30" s="495"/>
      <c r="EW30" s="494">
        <f t="shared" si="53"/>
        <v>0</v>
      </c>
      <c r="EX30" s="681">
        <v>135351.6</v>
      </c>
      <c r="EY30" s="496">
        <f t="shared" si="54"/>
        <v>144149.454</v>
      </c>
      <c r="EZ30" s="541">
        <f>'Base%Sem'!ED27</f>
        <v>1.0649999999999999</v>
      </c>
      <c r="FA30" s="493"/>
      <c r="FB30" s="494">
        <f t="shared" si="55"/>
        <v>0</v>
      </c>
      <c r="FC30" s="572">
        <f t="shared" si="56"/>
        <v>511456.16000000003</v>
      </c>
      <c r="FD30" s="572">
        <f t="shared" si="56"/>
        <v>544700.81039999996</v>
      </c>
      <c r="FE30" s="538">
        <f t="shared" si="142"/>
        <v>511456.16000000003</v>
      </c>
      <c r="FF30" s="537">
        <f t="shared" si="143"/>
        <v>0</v>
      </c>
      <c r="FG30" s="506">
        <f t="shared" si="144"/>
        <v>0</v>
      </c>
      <c r="FH30" s="681">
        <v>128695.17</v>
      </c>
      <c r="FI30" s="496">
        <f>FH30*FJ30</f>
        <v>135129.92850000001</v>
      </c>
      <c r="FJ30" s="541">
        <f>'Base%Sem'!EE27</f>
        <v>1.05</v>
      </c>
      <c r="FK30" s="493"/>
      <c r="FL30" s="494">
        <f t="shared" si="58"/>
        <v>0</v>
      </c>
      <c r="FM30" s="681">
        <v>118923.25</v>
      </c>
      <c r="FN30" s="496">
        <f t="shared" si="59"/>
        <v>124869.41250000001</v>
      </c>
      <c r="FO30" s="541">
        <f>'Base%Sem'!EF27</f>
        <v>1.05</v>
      </c>
      <c r="FP30" s="493"/>
      <c r="FQ30" s="494">
        <f t="shared" si="60"/>
        <v>0</v>
      </c>
      <c r="FR30" s="681">
        <v>120749.51</v>
      </c>
      <c r="FS30" s="496">
        <f t="shared" si="61"/>
        <v>126786.9855</v>
      </c>
      <c r="FT30" s="541">
        <f>'Base%Sem'!EG27</f>
        <v>1.05</v>
      </c>
      <c r="FU30" s="493"/>
      <c r="FV30" s="494">
        <f t="shared" si="62"/>
        <v>0</v>
      </c>
      <c r="FW30" s="681">
        <v>116329.23</v>
      </c>
      <c r="FX30" s="496">
        <f t="shared" si="63"/>
        <v>122145.6915</v>
      </c>
      <c r="FY30" s="541">
        <f>'Base%Sem'!EH27</f>
        <v>1.05</v>
      </c>
      <c r="FZ30" s="495"/>
      <c r="GA30" s="494">
        <f t="shared" si="64"/>
        <v>0</v>
      </c>
      <c r="GB30" s="572">
        <f t="shared" si="65"/>
        <v>508932.01800000004</v>
      </c>
      <c r="GC30" s="614">
        <f t="shared" si="66"/>
        <v>484697.16</v>
      </c>
      <c r="GD30" s="544">
        <f t="shared" si="145"/>
        <v>0</v>
      </c>
      <c r="GE30" s="504">
        <f t="shared" si="146"/>
        <v>0</v>
      </c>
      <c r="GF30" s="681">
        <v>95951.73</v>
      </c>
      <c r="GG30" s="496">
        <f t="shared" si="67"/>
        <v>100749.3165</v>
      </c>
      <c r="GH30" s="541">
        <f>'Base%Sem'!EI27</f>
        <v>1.05</v>
      </c>
      <c r="GI30" s="493"/>
      <c r="GJ30" s="494">
        <f t="shared" si="68"/>
        <v>0</v>
      </c>
      <c r="GK30" s="681">
        <v>102615.38</v>
      </c>
      <c r="GL30" s="496">
        <f t="shared" si="69"/>
        <v>107746.149</v>
      </c>
      <c r="GM30" s="541">
        <f>'Base%Sem'!EJ27</f>
        <v>1.05</v>
      </c>
      <c r="GN30" s="495"/>
      <c r="GO30" s="494">
        <f t="shared" si="70"/>
        <v>0</v>
      </c>
      <c r="GP30" s="681">
        <v>93428.43</v>
      </c>
      <c r="GQ30" s="496">
        <f t="shared" si="71"/>
        <v>98099.85149999999</v>
      </c>
      <c r="GR30" s="541">
        <f>'Base%Sem'!EK27</f>
        <v>1.05</v>
      </c>
      <c r="GS30" s="493"/>
      <c r="GT30" s="494">
        <f t="shared" si="72"/>
        <v>0</v>
      </c>
      <c r="GU30" s="681">
        <v>100430.42</v>
      </c>
      <c r="GV30" s="496">
        <f t="shared" si="73"/>
        <v>105451.94100000001</v>
      </c>
      <c r="GW30" s="541">
        <f>'Base%Sem'!EL27</f>
        <v>1.05</v>
      </c>
      <c r="GX30" s="495"/>
      <c r="GY30" s="494">
        <f t="shared" si="74"/>
        <v>0</v>
      </c>
      <c r="GZ30" s="572">
        <f t="shared" si="75"/>
        <v>412047.25799999997</v>
      </c>
      <c r="HA30" s="614">
        <f t="shared" si="76"/>
        <v>392425.95999999996</v>
      </c>
      <c r="HB30" s="537">
        <f t="shared" si="77"/>
        <v>0</v>
      </c>
      <c r="HC30" s="506">
        <f t="shared" si="147"/>
        <v>0</v>
      </c>
      <c r="HD30" s="681">
        <v>92173.01</v>
      </c>
      <c r="HE30" s="496">
        <f t="shared" si="78"/>
        <v>96781.660499999998</v>
      </c>
      <c r="HF30" s="541">
        <f>'Base%Sem'!EM27</f>
        <v>1.05</v>
      </c>
      <c r="HG30" s="493"/>
      <c r="HH30" s="494">
        <f t="shared" si="79"/>
        <v>0</v>
      </c>
      <c r="HI30" s="681">
        <v>104629.18</v>
      </c>
      <c r="HJ30" s="496">
        <f t="shared" si="80"/>
        <v>109860.639</v>
      </c>
      <c r="HK30" s="541">
        <f>'Base%Sem'!EN27</f>
        <v>1.05</v>
      </c>
      <c r="HL30" s="495"/>
      <c r="HM30" s="494">
        <f t="shared" si="81"/>
        <v>0</v>
      </c>
      <c r="HN30" s="681">
        <v>93968.65</v>
      </c>
      <c r="HO30" s="496">
        <f t="shared" si="82"/>
        <v>98667.082500000004</v>
      </c>
      <c r="HP30" s="541">
        <f>'Base%Sem'!EO27</f>
        <v>1.05</v>
      </c>
      <c r="HQ30" s="493"/>
      <c r="HR30" s="494">
        <f t="shared" si="83"/>
        <v>0</v>
      </c>
      <c r="HS30" s="681">
        <v>105221.46</v>
      </c>
      <c r="HT30" s="496">
        <f t="shared" si="84"/>
        <v>110482.53300000001</v>
      </c>
      <c r="HU30" s="541">
        <f>'Base%Sem'!EP27</f>
        <v>1.05</v>
      </c>
      <c r="HV30" s="495"/>
      <c r="HW30" s="494">
        <f t="shared" si="85"/>
        <v>0</v>
      </c>
      <c r="HX30" s="681">
        <v>87224.56</v>
      </c>
      <c r="HY30" s="496">
        <f t="shared" si="86"/>
        <v>91585.788</v>
      </c>
      <c r="HZ30" s="541">
        <f>'Base%Sem'!EQ27</f>
        <v>1.05</v>
      </c>
      <c r="IA30" s="493"/>
      <c r="IB30" s="494">
        <f t="shared" si="87"/>
        <v>0</v>
      </c>
      <c r="IC30" s="572">
        <f t="shared" si="88"/>
        <v>507377.70299999998</v>
      </c>
      <c r="ID30" s="538">
        <f t="shared" si="148"/>
        <v>483216.86</v>
      </c>
      <c r="IE30" s="511">
        <f t="shared" si="89"/>
        <v>0</v>
      </c>
      <c r="IF30" s="504">
        <f t="shared" si="149"/>
        <v>0</v>
      </c>
      <c r="IG30" s="681">
        <v>104090.87</v>
      </c>
      <c r="IH30" s="496">
        <f t="shared" si="90"/>
        <v>109295.4135</v>
      </c>
      <c r="II30" s="541">
        <f>'Base%Sem'!ER27</f>
        <v>1.05</v>
      </c>
      <c r="IJ30" s="493"/>
      <c r="IK30" s="494">
        <f t="shared" si="91"/>
        <v>0</v>
      </c>
      <c r="IL30" s="681">
        <v>125108.33</v>
      </c>
      <c r="IM30" s="496">
        <f t="shared" si="92"/>
        <v>131363.74650000001</v>
      </c>
      <c r="IN30" s="541">
        <f>'Base%Sem'!ES27</f>
        <v>1.05</v>
      </c>
      <c r="IO30" s="495"/>
      <c r="IP30" s="494">
        <f t="shared" si="93"/>
        <v>0</v>
      </c>
      <c r="IQ30" s="681">
        <v>165181.42000000001</v>
      </c>
      <c r="IR30" s="496">
        <f t="shared" si="94"/>
        <v>173440.49100000001</v>
      </c>
      <c r="IS30" s="541">
        <f>'Base%Sem'!ET27</f>
        <v>1.05</v>
      </c>
      <c r="IT30" s="493"/>
      <c r="IU30" s="494">
        <f t="shared" si="95"/>
        <v>0</v>
      </c>
      <c r="IV30" s="681">
        <v>147495.49</v>
      </c>
      <c r="IW30" s="496">
        <f t="shared" si="96"/>
        <v>154870.26449999999</v>
      </c>
      <c r="IX30" s="541">
        <f>'Base%Sem'!EU27</f>
        <v>1.05</v>
      </c>
      <c r="IY30" s="495"/>
      <c r="IZ30" s="494">
        <f t="shared" si="97"/>
        <v>0</v>
      </c>
      <c r="JA30" s="572">
        <f t="shared" si="98"/>
        <v>568969.9155</v>
      </c>
      <c r="JB30" s="538">
        <f t="shared" si="150"/>
        <v>541876.1100000001</v>
      </c>
      <c r="JC30" s="510">
        <f t="shared" si="99"/>
        <v>0</v>
      </c>
      <c r="JD30" s="506">
        <f t="shared" si="151"/>
        <v>0</v>
      </c>
      <c r="JE30" s="681">
        <v>105262.68</v>
      </c>
      <c r="JF30" s="496">
        <f>JE30*JG30</f>
        <v>110525.814</v>
      </c>
      <c r="JG30" s="541">
        <f>'Base%Sem'!EV27</f>
        <v>1.05</v>
      </c>
      <c r="JH30" s="493"/>
      <c r="JI30" s="494">
        <f t="shared" si="101"/>
        <v>0</v>
      </c>
      <c r="JJ30" s="681">
        <v>109746.31</v>
      </c>
      <c r="JK30" s="496">
        <f>JJ30*JL30</f>
        <v>115233.62550000001</v>
      </c>
      <c r="JL30" s="541">
        <f>'Base%Sem'!EW27</f>
        <v>1.05</v>
      </c>
      <c r="JM30" s="493"/>
      <c r="JN30" s="494">
        <f t="shared" si="103"/>
        <v>0</v>
      </c>
      <c r="JO30" s="681">
        <v>124893</v>
      </c>
      <c r="JP30" s="496">
        <f>JO30*JQ30</f>
        <v>131137.65</v>
      </c>
      <c r="JQ30" s="541">
        <f>'Base%Sem'!EX27</f>
        <v>1.05</v>
      </c>
      <c r="JR30" s="493"/>
      <c r="JS30" s="494">
        <f t="shared" si="105"/>
        <v>0</v>
      </c>
      <c r="JT30" s="496">
        <v>114114.99840000001</v>
      </c>
      <c r="JU30" s="496">
        <f>JT30*JV30</f>
        <v>119820.74832000001</v>
      </c>
      <c r="JV30" s="541">
        <f>'Base%Sem'!EY27</f>
        <v>1.05</v>
      </c>
      <c r="JW30" s="495"/>
      <c r="JX30" s="494">
        <f t="shared" si="106"/>
        <v>0</v>
      </c>
      <c r="JY30" s="572">
        <f t="shared" si="107"/>
        <v>476717.83782000002</v>
      </c>
      <c r="JZ30" s="538">
        <f t="shared" si="152"/>
        <v>454016.98839999997</v>
      </c>
      <c r="KA30" s="511">
        <f t="shared" si="108"/>
        <v>0</v>
      </c>
      <c r="KB30" s="504">
        <f t="shared" si="153"/>
        <v>0</v>
      </c>
      <c r="KC30" s="499">
        <v>210707.44</v>
      </c>
      <c r="KD30" s="496">
        <f>KC30*KE30</f>
        <v>221242.81200000001</v>
      </c>
      <c r="KE30" s="541">
        <f>'Base%Sem'!EZ27</f>
        <v>1.05</v>
      </c>
      <c r="KF30" s="493"/>
      <c r="KG30" s="494">
        <f t="shared" si="110"/>
        <v>0</v>
      </c>
      <c r="KH30" s="496">
        <v>256696.9</v>
      </c>
      <c r="KI30" s="496">
        <f>KH30*KJ30</f>
        <v>269531.745</v>
      </c>
      <c r="KJ30" s="541">
        <f>'Base%Sem'!FA27</f>
        <v>1.05</v>
      </c>
      <c r="KK30" s="495"/>
      <c r="KL30" s="494">
        <f t="shared" si="112"/>
        <v>0</v>
      </c>
      <c r="KM30" s="496">
        <v>410934.24</v>
      </c>
      <c r="KN30" s="496">
        <f>KM30*KO30</f>
        <v>431480.95199999999</v>
      </c>
      <c r="KO30" s="541">
        <f>'Base%Sem'!FB27</f>
        <v>1.05</v>
      </c>
      <c r="KP30" s="493"/>
      <c r="KQ30" s="494">
        <f t="shared" si="114"/>
        <v>0</v>
      </c>
      <c r="KR30" s="496">
        <v>223789.02</v>
      </c>
      <c r="KS30" s="496">
        <f>KR30*KT30</f>
        <v>234978.47099999999</v>
      </c>
      <c r="KT30" s="541">
        <f>'Base%Sem'!FC27</f>
        <v>1.05</v>
      </c>
      <c r="KU30" s="495"/>
      <c r="KV30" s="494">
        <f t="shared" si="116"/>
        <v>0</v>
      </c>
      <c r="KW30" s="496">
        <v>121032.29</v>
      </c>
      <c r="KX30" s="496">
        <f>KW30*KY30</f>
        <v>127083.9045</v>
      </c>
      <c r="KY30" s="541">
        <f>'Base%Sem'!FD27</f>
        <v>1.05</v>
      </c>
      <c r="KZ30" s="493"/>
      <c r="LA30" s="494">
        <f t="shared" si="118"/>
        <v>0</v>
      </c>
      <c r="LB30" s="572">
        <f t="shared" si="119"/>
        <v>1284317.8844999997</v>
      </c>
      <c r="LC30" s="538">
        <f t="shared" si="154"/>
        <v>1223159.8900000001</v>
      </c>
      <c r="LD30" s="510">
        <f t="shared" si="120"/>
        <v>0</v>
      </c>
      <c r="LE30" s="560">
        <f t="shared" si="155"/>
        <v>0</v>
      </c>
      <c r="LF30" s="588">
        <f t="shared" si="161"/>
        <v>6282823.6184</v>
      </c>
      <c r="LG30" s="588">
        <f t="shared" si="156"/>
        <v>6674979.3353699995</v>
      </c>
      <c r="LH30" s="588">
        <f t="shared" si="157"/>
        <v>6674979.3353699995</v>
      </c>
      <c r="LI30" s="586">
        <f t="shared" si="158"/>
        <v>1.0624171138310368</v>
      </c>
      <c r="LJ30" s="584">
        <f t="shared" si="122"/>
        <v>6282823.6184</v>
      </c>
      <c r="LK30" s="584">
        <f t="shared" si="122"/>
        <v>0</v>
      </c>
      <c r="LL30" s="585">
        <f t="shared" si="123"/>
        <v>-6282823.6184</v>
      </c>
      <c r="LM30" s="615">
        <f t="shared" si="159"/>
        <v>0</v>
      </c>
      <c r="LO30">
        <v>6674979.3353699995</v>
      </c>
    </row>
    <row r="31" spans="1:328" outlineLevel="1">
      <c r="A31" s="571"/>
      <c r="B31" s="533" t="s">
        <v>231</v>
      </c>
      <c r="C31" s="681">
        <v>58169.83</v>
      </c>
      <c r="D31" s="542">
        <f t="shared" si="124"/>
        <v>65731.907899999991</v>
      </c>
      <c r="E31" s="541">
        <f>'Base%Sem'!DC28</f>
        <v>1.1299999999999999</v>
      </c>
      <c r="F31" s="493"/>
      <c r="G31" s="494">
        <f t="shared" si="125"/>
        <v>0</v>
      </c>
      <c r="H31" s="681">
        <v>52871.92</v>
      </c>
      <c r="I31" s="496">
        <f>I30*67%</f>
        <v>73914.658486</v>
      </c>
      <c r="J31" s="541">
        <f>'Base%Sem'!DD28</f>
        <v>1.1299999999999999</v>
      </c>
      <c r="K31" s="495"/>
      <c r="L31" s="494"/>
      <c r="M31" s="594">
        <v>50962.02</v>
      </c>
      <c r="N31" s="496">
        <f>N30*67%</f>
        <v>77340.255858999997</v>
      </c>
      <c r="O31" s="541">
        <f>'Base%Sem'!DE28</f>
        <v>1.1299999999999999</v>
      </c>
      <c r="P31" s="493"/>
      <c r="Q31" s="494"/>
      <c r="R31" s="594">
        <v>45990.03</v>
      </c>
      <c r="S31" s="496">
        <f>S30*67%</f>
        <v>61560.118982</v>
      </c>
      <c r="T31" s="541">
        <f>'Base%Sem'!DF28</f>
        <v>1.1299999999999999</v>
      </c>
      <c r="U31" s="493"/>
      <c r="V31" s="494"/>
      <c r="W31" s="499">
        <v>52196.24</v>
      </c>
      <c r="X31" s="496">
        <f>X30*67%</f>
        <v>69956.161135999995</v>
      </c>
      <c r="Y31" s="541">
        <f>'Base%Sem'!DG28</f>
        <v>1.1299999999999999</v>
      </c>
      <c r="Z31" s="493"/>
      <c r="AA31" s="494"/>
      <c r="AB31" s="542">
        <f t="shared" si="127"/>
        <v>348503.10236299998</v>
      </c>
      <c r="AC31" s="542">
        <f t="shared" si="128"/>
        <v>260190.03999999998</v>
      </c>
      <c r="AD31" s="552">
        <f t="shared" ref="AD31:AD32" si="166">+F31+K31+P31+U31+Z31</f>
        <v>0</v>
      </c>
      <c r="AE31" s="500">
        <f t="shared" ref="AE31:AE32" si="167">IFERROR(AD31/AC31,0)</f>
        <v>0</v>
      </c>
      <c r="AF31" s="681">
        <v>53917.98</v>
      </c>
      <c r="AG31" s="496">
        <f>AG30*67%</f>
        <v>73951.666740000001</v>
      </c>
      <c r="AH31" s="541">
        <f>'Base%Sem'!DI28</f>
        <v>1.08</v>
      </c>
      <c r="AI31" s="493"/>
      <c r="AJ31" s="494"/>
      <c r="AK31" s="681">
        <v>62042.26</v>
      </c>
      <c r="AL31" s="496">
        <f>AL30*67%</f>
        <v>76333.823064000011</v>
      </c>
      <c r="AM31" s="541">
        <f>'Base%Sem'!DJ28</f>
        <v>1.08</v>
      </c>
      <c r="AN31" s="493"/>
      <c r="AO31" s="494"/>
      <c r="AP31" s="681">
        <v>52017.56</v>
      </c>
      <c r="AQ31" s="496">
        <f>AQ30*67%</f>
        <v>68526.338256000017</v>
      </c>
      <c r="AR31" s="541">
        <f>'Base%Sem'!DK28</f>
        <v>1.08</v>
      </c>
      <c r="AS31" s="493"/>
      <c r="AT31" s="494"/>
      <c r="AU31" s="681">
        <v>57587.58</v>
      </c>
      <c r="AV31" s="496">
        <f>AV30*67%</f>
        <v>71258.796576000008</v>
      </c>
      <c r="AW31" s="541">
        <f>'Base%Sem'!DL28</f>
        <v>1.08</v>
      </c>
      <c r="AX31" s="495"/>
      <c r="AY31" s="494"/>
      <c r="AZ31" s="496">
        <f t="shared" si="14"/>
        <v>290070.62463600002</v>
      </c>
      <c r="BA31" s="550">
        <f t="shared" si="15"/>
        <v>225565.38</v>
      </c>
      <c r="BB31" s="617">
        <f t="shared" ref="BB31:BB32" si="168">AI31+AN31++AS31+AX31</f>
        <v>0</v>
      </c>
      <c r="BC31" s="513">
        <f t="shared" ref="BC31:BC32" si="169">IFERROR(BB31/BA31,0)</f>
        <v>0</v>
      </c>
      <c r="BD31" s="681">
        <v>60636.3</v>
      </c>
      <c r="BE31" s="496">
        <f>BE30*67%</f>
        <v>62837.18239799999</v>
      </c>
      <c r="BF31" s="541">
        <f>'Base%Sem'!DM28</f>
        <v>1.0649999999999999</v>
      </c>
      <c r="BG31" s="493"/>
      <c r="BH31" s="494"/>
      <c r="BI31" s="681">
        <v>58346.49</v>
      </c>
      <c r="BJ31" s="496">
        <f>BJ30*67%</f>
        <v>69053.594320500008</v>
      </c>
      <c r="BK31" s="541">
        <f>'Base%Sem'!DN28</f>
        <v>1.0649999999999999</v>
      </c>
      <c r="BL31" s="495"/>
      <c r="BM31" s="494"/>
      <c r="BN31" s="681">
        <v>65739.48</v>
      </c>
      <c r="BO31" s="496">
        <f>BO30*67%</f>
        <v>65745.968972999995</v>
      </c>
      <c r="BP31" s="541">
        <f>'Base%Sem'!DO28</f>
        <v>1.0649999999999999</v>
      </c>
      <c r="BQ31" s="493"/>
      <c r="BR31" s="494"/>
      <c r="BS31" s="681">
        <v>72186.539999999994</v>
      </c>
      <c r="BT31" s="496">
        <f>BT30*67%</f>
        <v>71359.823597999988</v>
      </c>
      <c r="BU31" s="541">
        <f>'Base%Sem'!DP28</f>
        <v>1.0649999999999999</v>
      </c>
      <c r="BV31" s="606"/>
      <c r="BW31" s="494"/>
      <c r="BX31" s="681">
        <v>73320.070000000007</v>
      </c>
      <c r="BY31" s="496">
        <f>BY30*67%</f>
        <v>61800.0874215</v>
      </c>
      <c r="BZ31" s="541">
        <f>'Base%Sem'!DQ28</f>
        <v>1.0649999999999999</v>
      </c>
      <c r="CA31" s="493"/>
      <c r="CB31" s="494"/>
      <c r="CC31" s="572">
        <f t="shared" si="134"/>
        <v>330796.65671100002</v>
      </c>
      <c r="CD31" s="538">
        <f t="shared" si="135"/>
        <v>330228.88</v>
      </c>
      <c r="CE31" s="511">
        <f t="shared" ref="CE31:CE32" si="170">CA31+BV31+BQ31+BL31+BG31</f>
        <v>0</v>
      </c>
      <c r="CF31" s="504">
        <f t="shared" ref="CF31:CF32" si="171">IFERROR(CE31/CD31,0)</f>
        <v>0</v>
      </c>
      <c r="CG31" s="681">
        <v>69090.37</v>
      </c>
      <c r="CH31" s="496">
        <f>CH30*67%</f>
        <v>80672.821319999988</v>
      </c>
      <c r="CI31" s="541">
        <f>'Base%Sem'!DR28</f>
        <v>1.0649999999999999</v>
      </c>
      <c r="CJ31" s="493"/>
      <c r="CK31" s="494"/>
      <c r="CL31" s="681">
        <v>54372.03</v>
      </c>
      <c r="CM31" s="496">
        <f>CM30*67%</f>
        <v>64083.211949999997</v>
      </c>
      <c r="CN31" s="541">
        <f>'Base%Sem'!DS28</f>
        <v>1.0649999999999999</v>
      </c>
      <c r="CO31" s="493"/>
      <c r="CP31" s="494"/>
      <c r="CQ31" s="681">
        <v>60354.79</v>
      </c>
      <c r="CR31" s="496">
        <f>CR30*67%</f>
        <v>73344.598600500001</v>
      </c>
      <c r="CS31" s="541">
        <f>'Base%Sem'!DT28</f>
        <v>1.0649999999999999</v>
      </c>
      <c r="CT31" s="493"/>
      <c r="CU31" s="494"/>
      <c r="CV31" s="681">
        <v>82087.44</v>
      </c>
      <c r="CW31" s="496">
        <f>CW30*67%</f>
        <v>75420.194246999992</v>
      </c>
      <c r="CX31" s="541">
        <f>'Base%Sem'!DU28</f>
        <v>1.0649999999999999</v>
      </c>
      <c r="CY31" s="495"/>
      <c r="CZ31" s="494"/>
      <c r="DA31" s="572">
        <f t="shared" ref="DA31:DA32" si="172">CV31+CQ31+CL31+CG31</f>
        <v>265904.63</v>
      </c>
      <c r="DB31" s="572">
        <f t="shared" ref="DB31:DB32" si="173">CW31+CR31+CM31+CH31</f>
        <v>293520.82611749996</v>
      </c>
      <c r="DC31" s="548">
        <f t="shared" ref="DC31:DC32" si="174">CG31+CL31+CQ31+CV31</f>
        <v>265904.63</v>
      </c>
      <c r="DD31" s="547">
        <f t="shared" ref="DD31:DD32" si="175">CJ31+CO31++CT31+CY31</f>
        <v>0</v>
      </c>
      <c r="DE31" s="506">
        <f t="shared" ref="DE31:DE32" si="176">IFERROR(DD31/DC31,0)</f>
        <v>0</v>
      </c>
      <c r="DF31" s="681">
        <v>103019.67</v>
      </c>
      <c r="DG31" s="496">
        <f>DG30*67%</f>
        <v>99928.952768999996</v>
      </c>
      <c r="DH31" s="541">
        <f>'Base%Sem'!DV28</f>
        <v>1.0649999999999999</v>
      </c>
      <c r="DI31" s="493"/>
      <c r="DJ31" s="494"/>
      <c r="DK31" s="681">
        <v>77071.27</v>
      </c>
      <c r="DL31" s="496">
        <f>DL30*67%</f>
        <v>71207.173846500009</v>
      </c>
      <c r="DM31" s="541">
        <f>'Base%Sem'!DW28</f>
        <v>1.0649999999999999</v>
      </c>
      <c r="DN31" s="493"/>
      <c r="DO31" s="494"/>
      <c r="DP31" s="681">
        <v>78953.820000000007</v>
      </c>
      <c r="DQ31" s="496">
        <f>DQ30*67%</f>
        <v>69285.248328000001</v>
      </c>
      <c r="DR31" s="541">
        <f>'Base%Sem'!DX28</f>
        <v>1.0649999999999999</v>
      </c>
      <c r="DS31" s="493"/>
      <c r="DT31" s="494"/>
      <c r="DU31" s="681">
        <v>68730.429999999993</v>
      </c>
      <c r="DV31" s="496">
        <f>DV30*67%</f>
        <v>68054.210461499999</v>
      </c>
      <c r="DW31" s="541">
        <f>'Base%Sem'!DY28</f>
        <v>1.0649999999999999</v>
      </c>
      <c r="DX31" s="495"/>
      <c r="DY31" s="494"/>
      <c r="DZ31" s="572">
        <f t="shared" ref="DZ31:DZ32" si="177">DV31+DQ31+DL31+DG31</f>
        <v>308475.58540500002</v>
      </c>
      <c r="EA31" s="548">
        <f t="shared" ref="EA31:EA32" si="178">DF31+DK31++DP31+DU31</f>
        <v>327775.19</v>
      </c>
      <c r="EB31" s="547">
        <f t="shared" ref="EB31:EB32" si="179">DI31+DN31+DS31+DX31</f>
        <v>0</v>
      </c>
      <c r="EC31" s="506">
        <f t="shared" ref="EC31:EC32" si="180">IFERROR(EB31/EA31,0)</f>
        <v>0</v>
      </c>
      <c r="ED31" s="681">
        <v>76510.880000000005</v>
      </c>
      <c r="EE31" s="496">
        <f>EE30*67%</f>
        <v>60284.435866499996</v>
      </c>
      <c r="EF31" s="541">
        <f>'Base%Sem'!DZ28</f>
        <v>1.0649999999999999</v>
      </c>
      <c r="EG31" s="540"/>
      <c r="EH31" s="494"/>
      <c r="EI31" s="681">
        <v>84666.37</v>
      </c>
      <c r="EJ31" s="496">
        <f>EJ30*67%</f>
        <v>64231.915769999992</v>
      </c>
      <c r="EK31" s="541">
        <f>'Base%Sem'!EA28</f>
        <v>1.0649999999999999</v>
      </c>
      <c r="EL31" s="493"/>
      <c r="EM31" s="494"/>
      <c r="EN31" s="681">
        <v>77378.039999999994</v>
      </c>
      <c r="EO31" s="496">
        <f>EO30*67%</f>
        <v>58184.929159499996</v>
      </c>
      <c r="EP31" s="541">
        <f>'Base%Sem'!EB28</f>
        <v>1.0649999999999999</v>
      </c>
      <c r="EQ31" s="493"/>
      <c r="ER31" s="494"/>
      <c r="ES31" s="681">
        <v>88438.7</v>
      </c>
      <c r="ET31" s="496">
        <f>ET30*67%</f>
        <v>85668.127991999994</v>
      </c>
      <c r="EU31" s="541">
        <f>'Base%Sem'!EC28</f>
        <v>1.0649999999999999</v>
      </c>
      <c r="EV31" s="495"/>
      <c r="EW31" s="494"/>
      <c r="EX31" s="681">
        <v>91312</v>
      </c>
      <c r="EY31" s="496">
        <f>EY30*67%</f>
        <v>96580.134180000008</v>
      </c>
      <c r="EZ31" s="541">
        <f>'Base%Sem'!ED28</f>
        <v>1.0649999999999999</v>
      </c>
      <c r="FA31" s="493"/>
      <c r="FB31" s="494"/>
      <c r="FC31" s="572"/>
      <c r="FD31" s="572">
        <f t="shared" ref="FD31:FD56" si="181">EY31+ET31+EO31+EJ31+EE31</f>
        <v>364949.54296800005</v>
      </c>
      <c r="FE31" s="538">
        <f t="shared" si="142"/>
        <v>418305.99</v>
      </c>
      <c r="FF31" s="537">
        <f t="shared" si="143"/>
        <v>0</v>
      </c>
      <c r="FG31" s="506"/>
      <c r="FH31" s="681">
        <v>101994.86</v>
      </c>
      <c r="FI31" s="496">
        <f>FH31*FJ31</f>
        <v>107094.603</v>
      </c>
      <c r="FJ31" s="541">
        <f>'Base%Sem'!EE28</f>
        <v>1.05</v>
      </c>
      <c r="FK31" s="493"/>
      <c r="FL31" s="494"/>
      <c r="FM31" s="681">
        <v>94584.04</v>
      </c>
      <c r="FN31" s="496">
        <f t="shared" si="59"/>
        <v>99313.241999999998</v>
      </c>
      <c r="FO31" s="541">
        <f>'Base%Sem'!EF28</f>
        <v>1.05</v>
      </c>
      <c r="FP31" s="493"/>
      <c r="FQ31" s="494"/>
      <c r="FR31" s="681">
        <v>88588.96</v>
      </c>
      <c r="FS31" s="496">
        <f t="shared" si="61"/>
        <v>93018.40800000001</v>
      </c>
      <c r="FT31" s="541">
        <f>'Base%Sem'!EG28</f>
        <v>1.05</v>
      </c>
      <c r="FU31" s="493"/>
      <c r="FV31" s="494"/>
      <c r="FW31" s="681">
        <v>88430.86</v>
      </c>
      <c r="FX31" s="496">
        <f t="shared" si="63"/>
        <v>92852.403000000006</v>
      </c>
      <c r="FY31" s="541">
        <f>'Base%Sem'!EH28</f>
        <v>1.05</v>
      </c>
      <c r="FZ31" s="495"/>
      <c r="GA31" s="494"/>
      <c r="GB31" s="572">
        <f t="shared" si="65"/>
        <v>392278.65600000002</v>
      </c>
      <c r="GC31" s="614">
        <f t="shared" si="66"/>
        <v>373598.71999999997</v>
      </c>
      <c r="GD31" s="544">
        <f t="shared" si="145"/>
        <v>0</v>
      </c>
      <c r="GE31" s="504"/>
      <c r="GF31" s="681">
        <v>78607.320000000007</v>
      </c>
      <c r="GG31" s="496">
        <f t="shared" si="67"/>
        <v>82537.686000000016</v>
      </c>
      <c r="GH31" s="541">
        <f>'Base%Sem'!EI28</f>
        <v>1.05</v>
      </c>
      <c r="GI31" s="493"/>
      <c r="GJ31" s="494"/>
      <c r="GK31" s="681">
        <v>76317.73</v>
      </c>
      <c r="GL31" s="496">
        <f t="shared" si="69"/>
        <v>80133.616500000004</v>
      </c>
      <c r="GM31" s="541">
        <f>'Base%Sem'!EJ28</f>
        <v>1.05</v>
      </c>
      <c r="GN31" s="495"/>
      <c r="GO31" s="494"/>
      <c r="GP31" s="681">
        <v>71197.179999999993</v>
      </c>
      <c r="GQ31" s="496">
        <f t="shared" si="71"/>
        <v>74757.03899999999</v>
      </c>
      <c r="GR31" s="541">
        <f>'Base%Sem'!EK28</f>
        <v>1.05</v>
      </c>
      <c r="GS31" s="493"/>
      <c r="GT31" s="494"/>
      <c r="GU31" s="681">
        <v>59731.9</v>
      </c>
      <c r="GV31" s="496">
        <f t="shared" si="73"/>
        <v>62718.495000000003</v>
      </c>
      <c r="GW31" s="541">
        <f>'Base%Sem'!EL28</f>
        <v>1.05</v>
      </c>
      <c r="GX31" s="495"/>
      <c r="GY31" s="494"/>
      <c r="GZ31" s="572">
        <f t="shared" si="75"/>
        <v>300146.83649999998</v>
      </c>
      <c r="HA31" s="614">
        <f t="shared" si="76"/>
        <v>285854.13</v>
      </c>
      <c r="HB31" s="537">
        <f t="shared" si="77"/>
        <v>0</v>
      </c>
      <c r="HC31" s="506">
        <f t="shared" si="147"/>
        <v>0</v>
      </c>
      <c r="HD31" s="681">
        <v>60160.58</v>
      </c>
      <c r="HE31" s="496">
        <f>HD31*HF31</f>
        <v>63168.609000000004</v>
      </c>
      <c r="HF31" s="541">
        <f>'Base%Sem'!EM28</f>
        <v>1.05</v>
      </c>
      <c r="HG31" s="493"/>
      <c r="HH31" s="494"/>
      <c r="HI31" s="681">
        <v>61697.46</v>
      </c>
      <c r="HJ31" s="496">
        <f>HI31*HK31</f>
        <v>64782.332999999999</v>
      </c>
      <c r="HK31" s="541">
        <f>'Base%Sem'!EN28</f>
        <v>1.05</v>
      </c>
      <c r="HL31" s="495"/>
      <c r="HM31" s="494"/>
      <c r="HN31" s="681">
        <v>77777.149999999994</v>
      </c>
      <c r="HO31" s="496">
        <f>HN31*HP31</f>
        <v>81666.007499999992</v>
      </c>
      <c r="HP31" s="541">
        <f>'Base%Sem'!EO28</f>
        <v>1.05</v>
      </c>
      <c r="HQ31" s="493"/>
      <c r="HR31" s="494"/>
      <c r="HS31" s="681">
        <v>71907.289999999994</v>
      </c>
      <c r="HT31" s="496">
        <f>HS31*HU31</f>
        <v>75502.65449999999</v>
      </c>
      <c r="HU31" s="541">
        <f>'Base%Sem'!EP28</f>
        <v>1.05</v>
      </c>
      <c r="HV31" s="495"/>
      <c r="HW31" s="494"/>
      <c r="HX31" s="681">
        <v>71681.3</v>
      </c>
      <c r="HY31" s="496">
        <f t="shared" si="86"/>
        <v>75265.365000000005</v>
      </c>
      <c r="HZ31" s="541">
        <f>'Base%Sem'!EQ28</f>
        <v>1.05</v>
      </c>
      <c r="IA31" s="493"/>
      <c r="IB31" s="494"/>
      <c r="IC31" s="572">
        <f t="shared" si="88"/>
        <v>360384.96899999998</v>
      </c>
      <c r="ID31" s="538">
        <f t="shared" si="148"/>
        <v>343223.77999999997</v>
      </c>
      <c r="IE31" s="511">
        <f t="shared" si="89"/>
        <v>0</v>
      </c>
      <c r="IF31" s="504">
        <f t="shared" si="149"/>
        <v>0</v>
      </c>
      <c r="IG31" s="681">
        <v>68386.710000000006</v>
      </c>
      <c r="IH31" s="496">
        <f>IG31*II31</f>
        <v>71806.045500000007</v>
      </c>
      <c r="II31" s="541">
        <f>'Base%Sem'!ER28</f>
        <v>1.05</v>
      </c>
      <c r="IJ31" s="493"/>
      <c r="IK31" s="494"/>
      <c r="IL31" s="681">
        <v>78389.62</v>
      </c>
      <c r="IM31" s="496">
        <f t="shared" si="92"/>
        <v>82309.100999999995</v>
      </c>
      <c r="IN31" s="541">
        <f>'Base%Sem'!ES28</f>
        <v>1.05</v>
      </c>
      <c r="IO31" s="495"/>
      <c r="IP31" s="494"/>
      <c r="IQ31" s="681">
        <v>104348.41</v>
      </c>
      <c r="IR31" s="496">
        <f t="shared" si="94"/>
        <v>109565.83050000001</v>
      </c>
      <c r="IS31" s="541">
        <f>'Base%Sem'!ET28</f>
        <v>1.05</v>
      </c>
      <c r="IT31" s="493"/>
      <c r="IU31" s="494"/>
      <c r="IV31" s="681">
        <v>94998.32</v>
      </c>
      <c r="IW31" s="496">
        <f t="shared" si="96"/>
        <v>99748.236000000004</v>
      </c>
      <c r="IX31" s="541">
        <f>'Base%Sem'!EU28</f>
        <v>1.05</v>
      </c>
      <c r="IY31" s="495"/>
      <c r="IZ31" s="494"/>
      <c r="JA31" s="572">
        <f t="shared" si="98"/>
        <v>363429.21299999999</v>
      </c>
      <c r="JB31" s="538">
        <f t="shared" si="150"/>
        <v>346123.06</v>
      </c>
      <c r="JC31" s="510">
        <f t="shared" si="99"/>
        <v>0</v>
      </c>
      <c r="JD31" s="506">
        <f t="shared" si="151"/>
        <v>0</v>
      </c>
      <c r="JE31" s="681">
        <v>69820.460000000006</v>
      </c>
      <c r="JF31" s="496">
        <f>JE31*JG31</f>
        <v>73311.483000000007</v>
      </c>
      <c r="JG31" s="541">
        <f>'Base%Sem'!EV28</f>
        <v>1.05</v>
      </c>
      <c r="JH31" s="493"/>
      <c r="JI31" s="494"/>
      <c r="JJ31" s="681">
        <v>85581.01</v>
      </c>
      <c r="JK31" s="496">
        <f>JJ31*JL31</f>
        <v>89860.060499999992</v>
      </c>
      <c r="JL31" s="541">
        <f>'Base%Sem'!EW28</f>
        <v>1.05</v>
      </c>
      <c r="JM31" s="493"/>
      <c r="JN31" s="494"/>
      <c r="JO31" s="681">
        <v>88611.78</v>
      </c>
      <c r="JP31" s="496">
        <f>JO31*JQ31</f>
        <v>93042.369000000006</v>
      </c>
      <c r="JQ31" s="541">
        <f>'Base%Sem'!EX28</f>
        <v>1.05</v>
      </c>
      <c r="JR31" s="493"/>
      <c r="JS31" s="494"/>
      <c r="JT31" s="496">
        <v>63188.517000000007</v>
      </c>
      <c r="JU31" s="496">
        <f>JT31*JV31</f>
        <v>66347.942850000007</v>
      </c>
      <c r="JV31" s="541">
        <f>'Base%Sem'!EY28</f>
        <v>1.05</v>
      </c>
      <c r="JW31" s="495"/>
      <c r="JX31" s="494"/>
      <c r="JY31" s="572">
        <f t="shared" si="107"/>
        <v>322561.85534999997</v>
      </c>
      <c r="JZ31" s="538">
        <f t="shared" si="152"/>
        <v>307201.76700000005</v>
      </c>
      <c r="KA31" s="511">
        <f>JW31+JR31+JH31+JM31</f>
        <v>0</v>
      </c>
      <c r="KB31" s="504">
        <f t="shared" si="153"/>
        <v>0</v>
      </c>
      <c r="KC31" s="499">
        <v>134193.38</v>
      </c>
      <c r="KD31" s="496">
        <f>KC31*KE31</f>
        <v>140903.049</v>
      </c>
      <c r="KE31" s="541">
        <f>'Base%Sem'!EZ28</f>
        <v>1.05</v>
      </c>
      <c r="KF31" s="493"/>
      <c r="KG31" s="494"/>
      <c r="KH31" s="496">
        <v>200380.83</v>
      </c>
      <c r="KI31" s="496">
        <f>KH31*KJ31</f>
        <v>210399.87150000001</v>
      </c>
      <c r="KJ31" s="541">
        <f>'Base%Sem'!FA28</f>
        <v>1.05</v>
      </c>
      <c r="KK31" s="495"/>
      <c r="KL31" s="494"/>
      <c r="KM31" s="496">
        <v>318704.69</v>
      </c>
      <c r="KN31" s="496">
        <f>KM31*KO31</f>
        <v>334639.92450000002</v>
      </c>
      <c r="KO31" s="541">
        <f>'Base%Sem'!FB28</f>
        <v>1.05</v>
      </c>
      <c r="KP31" s="493"/>
      <c r="KQ31" s="494"/>
      <c r="KR31" s="496">
        <v>146775.06</v>
      </c>
      <c r="KS31" s="496">
        <f>KR31*KT31</f>
        <v>154113.81299999999</v>
      </c>
      <c r="KT31" s="541">
        <f>'Base%Sem'!FC28</f>
        <v>1.05</v>
      </c>
      <c r="KU31" s="495"/>
      <c r="KV31" s="494"/>
      <c r="KW31" s="496">
        <v>79223.48</v>
      </c>
      <c r="KX31" s="496">
        <f>KW31*KY31</f>
        <v>83184.653999999995</v>
      </c>
      <c r="KY31" s="541">
        <f>'Base%Sem'!FD28</f>
        <v>1.05</v>
      </c>
      <c r="KZ31" s="493"/>
      <c r="LA31" s="494"/>
      <c r="LB31" s="572">
        <f>KX31+KS31+KN31+KI31+KD31</f>
        <v>923241.31200000003</v>
      </c>
      <c r="LC31" s="538">
        <f>KW31+KR31+KM31+KH31+KC31</f>
        <v>879277.44</v>
      </c>
      <c r="LD31" s="510">
        <f t="shared" ref="LD31:LD32" si="182">KZ31+KU31+KP31+KK31+KF31</f>
        <v>0</v>
      </c>
      <c r="LE31" s="560">
        <f t="shared" ref="LE31:LE32" si="183">IFERROR(LD31/LC31,0)</f>
        <v>0</v>
      </c>
      <c r="LF31" s="588">
        <f t="shared" si="161"/>
        <v>4363249.0069999993</v>
      </c>
      <c r="LG31" s="588">
        <f t="shared" si="156"/>
        <v>4598359.1800504997</v>
      </c>
      <c r="LH31" s="588">
        <f t="shared" si="157"/>
        <v>4598359.1800504997</v>
      </c>
      <c r="LI31" s="586">
        <f t="shared" si="158"/>
        <v>1.0538841979161195</v>
      </c>
      <c r="LJ31" s="584"/>
      <c r="LK31" s="584"/>
      <c r="LL31" s="585"/>
      <c r="LM31" s="615"/>
      <c r="LO31">
        <v>4598359.1800504997</v>
      </c>
      <c r="LP31" s="385"/>
    </row>
    <row r="32" spans="1:328" outlineLevel="1">
      <c r="A32" s="571"/>
      <c r="B32" s="647" t="s">
        <v>232</v>
      </c>
      <c r="C32" s="681"/>
      <c r="D32" s="542">
        <f>D25</f>
        <v>130758.60539999999</v>
      </c>
      <c r="E32" s="541">
        <f>'Base%Sem'!DC29</f>
        <v>1.1299999999999999</v>
      </c>
      <c r="F32" s="493"/>
      <c r="G32" s="494" t="e">
        <f>F32/C32</f>
        <v>#DIV/0!</v>
      </c>
      <c r="H32" s="680">
        <v>0</v>
      </c>
      <c r="I32" s="649">
        <f>I27</f>
        <v>125621.62539999999</v>
      </c>
      <c r="J32" s="541">
        <f>'Base%Sem'!DD29</f>
        <v>1.1299999999999999</v>
      </c>
      <c r="K32" s="653"/>
      <c r="L32" s="652"/>
      <c r="M32" s="682"/>
      <c r="N32" s="649">
        <f>N27</f>
        <v>103725.6154</v>
      </c>
      <c r="O32" s="541">
        <f>'Base%Sem'!DE29</f>
        <v>1.1299999999999999</v>
      </c>
      <c r="P32" s="651"/>
      <c r="Q32" s="652"/>
      <c r="R32" s="682"/>
      <c r="S32" s="649">
        <f>S27</f>
        <v>105966.31499999999</v>
      </c>
      <c r="T32" s="541">
        <f>'Base%Sem'!DF29</f>
        <v>1.1299999999999999</v>
      </c>
      <c r="U32" s="651"/>
      <c r="V32" s="652"/>
      <c r="W32" s="648"/>
      <c r="X32" s="649">
        <f>X27</f>
        <v>111382.87959999999</v>
      </c>
      <c r="Y32" s="541">
        <f>'Base%Sem'!DG29</f>
        <v>1.1299999999999999</v>
      </c>
      <c r="Z32" s="651"/>
      <c r="AA32" s="652"/>
      <c r="AB32" s="542">
        <f t="shared" si="127"/>
        <v>577455.04079999996</v>
      </c>
      <c r="AC32" s="542">
        <f t="shared" si="128"/>
        <v>0</v>
      </c>
      <c r="AD32" s="552">
        <f t="shared" si="166"/>
        <v>0</v>
      </c>
      <c r="AE32" s="500">
        <f t="shared" si="167"/>
        <v>0</v>
      </c>
      <c r="AF32" s="680">
        <v>0</v>
      </c>
      <c r="AG32" s="649">
        <f>AG27</f>
        <v>115522.1244</v>
      </c>
      <c r="AH32" s="541">
        <f>'Base%Sem'!DI29</f>
        <v>1.08</v>
      </c>
      <c r="AI32" s="651"/>
      <c r="AJ32" s="652"/>
      <c r="AK32" s="680">
        <v>0</v>
      </c>
      <c r="AL32" s="649">
        <f>AK27</f>
        <v>132433.01999999999</v>
      </c>
      <c r="AM32" s="541">
        <f>'Base%Sem'!DJ29</f>
        <v>1.08</v>
      </c>
      <c r="AN32" s="651"/>
      <c r="AO32" s="652"/>
      <c r="AP32" s="680">
        <v>0</v>
      </c>
      <c r="AQ32" s="649">
        <f>AP27</f>
        <v>120565.08</v>
      </c>
      <c r="AR32" s="541">
        <f>'Base%Sem'!DK29</f>
        <v>1.08</v>
      </c>
      <c r="AS32" s="651"/>
      <c r="AT32" s="652"/>
      <c r="AU32" s="680">
        <v>0</v>
      </c>
      <c r="AV32" s="649">
        <f>AU27</f>
        <v>107615.43</v>
      </c>
      <c r="AW32" s="541">
        <f>'Base%Sem'!DL29</f>
        <v>1.08</v>
      </c>
      <c r="AX32" s="653"/>
      <c r="AY32" s="652"/>
      <c r="AZ32" s="496">
        <f t="shared" ref="AZ32" si="184">AG32+AL32+AQ32+AV32</f>
        <v>476135.6544</v>
      </c>
      <c r="BA32" s="550">
        <f t="shared" ref="BA32" si="185">AF32+AK32+AP32+AU32</f>
        <v>0</v>
      </c>
      <c r="BB32" s="617">
        <f t="shared" si="168"/>
        <v>0</v>
      </c>
      <c r="BC32" s="513">
        <f t="shared" si="169"/>
        <v>0</v>
      </c>
      <c r="BD32" s="680">
        <v>0</v>
      </c>
      <c r="BE32" s="659">
        <f>BE27</f>
        <v>101793.49875</v>
      </c>
      <c r="BF32" s="541">
        <f>'Base%Sem'!DM29</f>
        <v>1.0649999999999999</v>
      </c>
      <c r="BG32" s="651"/>
      <c r="BH32" s="652"/>
      <c r="BI32" s="680">
        <v>0</v>
      </c>
      <c r="BJ32" s="649">
        <f>BJ27</f>
        <v>121902.09389999999</v>
      </c>
      <c r="BK32" s="541">
        <f>'Base%Sem'!DN29</f>
        <v>1.0649999999999999</v>
      </c>
      <c r="BL32" s="653"/>
      <c r="BM32" s="652"/>
      <c r="BN32" s="680">
        <v>0</v>
      </c>
      <c r="BO32" s="649">
        <f>BO27</f>
        <v>130969.3974</v>
      </c>
      <c r="BP32" s="541">
        <f>'Base%Sem'!DO29</f>
        <v>1.0649999999999999</v>
      </c>
      <c r="BQ32" s="651"/>
      <c r="BR32" s="652"/>
      <c r="BS32" s="680">
        <v>0</v>
      </c>
      <c r="BT32" s="649">
        <f>BT27</f>
        <v>134416.00365</v>
      </c>
      <c r="BU32" s="541">
        <f>'Base%Sem'!DP29</f>
        <v>1.0649999999999999</v>
      </c>
      <c r="BV32" s="660"/>
      <c r="BW32" s="652"/>
      <c r="BX32" s="680">
        <v>0</v>
      </c>
      <c r="BY32" s="649">
        <f>BY27</f>
        <v>150179.8461</v>
      </c>
      <c r="BZ32" s="541">
        <f>'Base%Sem'!DQ29</f>
        <v>1.0649999999999999</v>
      </c>
      <c r="CA32" s="651"/>
      <c r="CB32" s="652"/>
      <c r="CC32" s="572">
        <f t="shared" si="134"/>
        <v>639260.83979999996</v>
      </c>
      <c r="CD32" s="538">
        <f>BD32+BI32+BN32+BS32+BX32</f>
        <v>0</v>
      </c>
      <c r="CE32" s="511">
        <f t="shared" si="170"/>
        <v>0</v>
      </c>
      <c r="CF32" s="504">
        <f t="shared" si="171"/>
        <v>0</v>
      </c>
      <c r="CG32" s="680">
        <v>0</v>
      </c>
      <c r="CH32" s="649">
        <f>CH27</f>
        <v>174575.67329999999</v>
      </c>
      <c r="CI32" s="541">
        <f>'Base%Sem'!DR29</f>
        <v>1.0649999999999999</v>
      </c>
      <c r="CJ32" s="651"/>
      <c r="CK32" s="652"/>
      <c r="CL32" s="680">
        <v>0</v>
      </c>
      <c r="CM32" s="649">
        <f>CM27</f>
        <v>116346.54269999999</v>
      </c>
      <c r="CN32" s="541">
        <f>'Base%Sem'!DS29</f>
        <v>1.0649999999999999</v>
      </c>
      <c r="CO32" s="651"/>
      <c r="CP32" s="652"/>
      <c r="CQ32" s="680">
        <v>0</v>
      </c>
      <c r="CR32" s="649">
        <f>CR27</f>
        <v>125436.21119999999</v>
      </c>
      <c r="CS32" s="541">
        <f>'Base%Sem'!DT29</f>
        <v>1.0649999999999999</v>
      </c>
      <c r="CT32" s="651"/>
      <c r="CU32" s="652"/>
      <c r="CV32" s="680">
        <v>0</v>
      </c>
      <c r="CW32" s="649">
        <f>CW27</f>
        <v>156342.35144999999</v>
      </c>
      <c r="CX32" s="541">
        <f>'Base%Sem'!DU29</f>
        <v>1.0649999999999999</v>
      </c>
      <c r="CY32" s="653"/>
      <c r="CZ32" s="652"/>
      <c r="DA32" s="572">
        <f t="shared" si="172"/>
        <v>0</v>
      </c>
      <c r="DB32" s="572">
        <f t="shared" si="173"/>
        <v>572700.77864999999</v>
      </c>
      <c r="DC32" s="548">
        <f t="shared" si="174"/>
        <v>0</v>
      </c>
      <c r="DD32" s="547">
        <f t="shared" si="175"/>
        <v>0</v>
      </c>
      <c r="DE32" s="506">
        <f t="shared" si="176"/>
        <v>0</v>
      </c>
      <c r="DF32" s="680">
        <v>0</v>
      </c>
      <c r="DG32" s="649">
        <f>DG27</f>
        <v>177293.1912</v>
      </c>
      <c r="DH32" s="541">
        <f>'Base%Sem'!DV29</f>
        <v>1.0649999999999999</v>
      </c>
      <c r="DI32" s="651"/>
      <c r="DJ32" s="652"/>
      <c r="DK32" s="680">
        <v>0</v>
      </c>
      <c r="DL32" s="649">
        <f>DL27</f>
        <v>144362.23035</v>
      </c>
      <c r="DM32" s="541">
        <f>'Base%Sem'!DW29</f>
        <v>1.0649999999999999</v>
      </c>
      <c r="DN32" s="651"/>
      <c r="DO32" s="652"/>
      <c r="DP32" s="680">
        <v>0</v>
      </c>
      <c r="DQ32" s="649">
        <f>DQ27</f>
        <v>126364.88055</v>
      </c>
      <c r="DR32" s="541">
        <f>'Base%Sem'!DX29</f>
        <v>1.0649999999999999</v>
      </c>
      <c r="DS32" s="651"/>
      <c r="DT32" s="652"/>
      <c r="DU32" s="680">
        <v>0</v>
      </c>
      <c r="DV32" s="649">
        <f>DV27</f>
        <v>146120.15129999997</v>
      </c>
      <c r="DW32" s="541">
        <f>'Base%Sem'!DY29</f>
        <v>1.0649999999999999</v>
      </c>
      <c r="DX32" s="653"/>
      <c r="DY32" s="652"/>
      <c r="DZ32" s="572">
        <f t="shared" si="177"/>
        <v>594140.4534</v>
      </c>
      <c r="EA32" s="548">
        <f t="shared" si="178"/>
        <v>0</v>
      </c>
      <c r="EB32" s="547">
        <f t="shared" si="179"/>
        <v>0</v>
      </c>
      <c r="EC32" s="506">
        <f t="shared" si="180"/>
        <v>0</v>
      </c>
      <c r="ED32" s="680">
        <v>0</v>
      </c>
      <c r="EE32" s="659">
        <f>EE27</f>
        <v>135044.42819999999</v>
      </c>
      <c r="EF32" s="541">
        <f>'Base%Sem'!DZ29</f>
        <v>1.0649999999999999</v>
      </c>
      <c r="EG32" s="651"/>
      <c r="EH32" s="652"/>
      <c r="EI32" s="680">
        <v>0</v>
      </c>
      <c r="EJ32" s="649">
        <f>EJ27</f>
        <v>128610.59279999998</v>
      </c>
      <c r="EK32" s="541">
        <f>'Base%Sem'!EA29</f>
        <v>1.0649999999999999</v>
      </c>
      <c r="EL32" s="651"/>
      <c r="EM32" s="652"/>
      <c r="EN32" s="680">
        <v>0</v>
      </c>
      <c r="EO32" s="649">
        <f>EO27</f>
        <v>134169.56264999998</v>
      </c>
      <c r="EP32" s="541">
        <f>'Base%Sem'!EB29</f>
        <v>1.0649999999999999</v>
      </c>
      <c r="EQ32" s="651"/>
      <c r="ER32" s="652"/>
      <c r="ES32" s="680">
        <v>0</v>
      </c>
      <c r="ET32" s="649">
        <f>ET27</f>
        <v>170633.6397</v>
      </c>
      <c r="EU32" s="541">
        <f>'Base%Sem'!EC29</f>
        <v>1.0649999999999999</v>
      </c>
      <c r="EV32" s="653"/>
      <c r="EW32" s="652"/>
      <c r="EX32" s="680">
        <v>0</v>
      </c>
      <c r="EY32" s="649">
        <f>EY27</f>
        <v>217612.78125</v>
      </c>
      <c r="EZ32" s="541">
        <f>'Base%Sem'!ED29</f>
        <v>1.0649999999999999</v>
      </c>
      <c r="FA32" s="651"/>
      <c r="FB32" s="652"/>
      <c r="FC32" s="665"/>
      <c r="FD32" s="572">
        <f t="shared" si="181"/>
        <v>786071.00459999987</v>
      </c>
      <c r="FE32" s="538">
        <f t="shared" si="142"/>
        <v>0</v>
      </c>
      <c r="FF32" s="537">
        <f t="shared" si="143"/>
        <v>0</v>
      </c>
      <c r="FG32" s="668"/>
      <c r="FH32" s="680">
        <v>0</v>
      </c>
      <c r="FI32" s="649">
        <f>FI27</f>
        <v>197076.83100000001</v>
      </c>
      <c r="FJ32" s="541">
        <f>'Base%Sem'!EE29</f>
        <v>1.05</v>
      </c>
      <c r="FK32" s="651"/>
      <c r="FL32" s="652"/>
      <c r="FM32" s="680">
        <v>0</v>
      </c>
      <c r="FN32" s="649">
        <f>FN27</f>
        <v>169132.98149999999</v>
      </c>
      <c r="FO32" s="541">
        <f>'Base%Sem'!EF29</f>
        <v>1.05</v>
      </c>
      <c r="FP32" s="651"/>
      <c r="FQ32" s="652"/>
      <c r="FR32" s="680">
        <v>0</v>
      </c>
      <c r="FS32" s="649">
        <f>FS27</f>
        <v>195405.6825</v>
      </c>
      <c r="FT32" s="541">
        <f>'Base%Sem'!EG29</f>
        <v>1.05</v>
      </c>
      <c r="FU32" s="651"/>
      <c r="FV32" s="652"/>
      <c r="FW32" s="680">
        <v>0</v>
      </c>
      <c r="FX32" s="649">
        <f>FX27</f>
        <v>186914.41650000002</v>
      </c>
      <c r="FY32" s="541">
        <f>'Base%Sem'!EH29</f>
        <v>1.05</v>
      </c>
      <c r="FZ32" s="653"/>
      <c r="GA32" s="652"/>
      <c r="GB32" s="572">
        <f t="shared" ref="GB32" si="186">FX32+FS32+FN32+FI32</f>
        <v>748529.91150000005</v>
      </c>
      <c r="GC32" s="614">
        <f t="shared" ref="GC32" si="187">FH32+FM32+FR32+FW32</f>
        <v>0</v>
      </c>
      <c r="GD32" s="663"/>
      <c r="GE32" s="664"/>
      <c r="GF32" s="680">
        <v>0</v>
      </c>
      <c r="GG32" s="659">
        <f>GG27</f>
        <v>140823.40650000001</v>
      </c>
      <c r="GH32" s="541">
        <f>'Base%Sem'!EI29</f>
        <v>1.05</v>
      </c>
      <c r="GI32" s="651"/>
      <c r="GJ32" s="652"/>
      <c r="GK32" s="680">
        <v>0</v>
      </c>
      <c r="GL32" s="649">
        <f>GL27</f>
        <v>154051.09649999999</v>
      </c>
      <c r="GM32" s="541">
        <f>'Base%Sem'!EJ29</f>
        <v>1.05</v>
      </c>
      <c r="GN32" s="653"/>
      <c r="GO32" s="652"/>
      <c r="GP32" s="649"/>
      <c r="GQ32" s="649">
        <f>GQ27</f>
        <v>125750.478</v>
      </c>
      <c r="GR32" s="541">
        <f>'Base%Sem'!EK29</f>
        <v>1.05</v>
      </c>
      <c r="GS32" s="651"/>
      <c r="GT32" s="652"/>
      <c r="GU32" s="680">
        <v>0</v>
      </c>
      <c r="GV32" s="649">
        <f>GV27</f>
        <v>110553.05100000001</v>
      </c>
      <c r="GW32" s="541">
        <f>'Base%Sem'!EL29</f>
        <v>1.05</v>
      </c>
      <c r="GX32" s="653"/>
      <c r="GY32" s="652"/>
      <c r="GZ32" s="572">
        <f t="shared" ref="GZ32" si="188">GV32+GQ32+GL32+GG32</f>
        <v>531178.03200000001</v>
      </c>
      <c r="HA32" s="614">
        <f t="shared" ref="HA32" si="189">GF32+GK32+GP32+GU32</f>
        <v>0</v>
      </c>
      <c r="HB32" s="537">
        <f t="shared" ref="HB32" si="190">GI32+GN32+GS32+GX32</f>
        <v>0</v>
      </c>
      <c r="HC32" s="506">
        <f t="shared" ref="HC32" si="191">IFERROR(HB32/HA32,0)</f>
        <v>0</v>
      </c>
      <c r="HD32" s="680">
        <v>0</v>
      </c>
      <c r="HE32" s="659">
        <f>HE27</f>
        <v>107907.9855</v>
      </c>
      <c r="HF32" s="541">
        <f>'Base%Sem'!EM29</f>
        <v>1.05</v>
      </c>
      <c r="HG32" s="651"/>
      <c r="HH32" s="652"/>
      <c r="HI32" s="680">
        <v>0</v>
      </c>
      <c r="HJ32" s="649">
        <f>HJ27</f>
        <v>122215.401</v>
      </c>
      <c r="HK32" s="541">
        <f>'Base%Sem'!EN29</f>
        <v>1.05</v>
      </c>
      <c r="HL32" s="653"/>
      <c r="HM32" s="652"/>
      <c r="HN32" s="680">
        <v>0</v>
      </c>
      <c r="HO32" s="649">
        <f>HO27</f>
        <v>112324.52700000002</v>
      </c>
      <c r="HP32" s="541">
        <f>'Base%Sem'!EO29</f>
        <v>1.05</v>
      </c>
      <c r="HQ32" s="651"/>
      <c r="HR32" s="652"/>
      <c r="HS32" s="680">
        <v>0</v>
      </c>
      <c r="HT32" s="649">
        <f>HT27</f>
        <v>141024.46050000002</v>
      </c>
      <c r="HU32" s="541">
        <f>'Base%Sem'!EP29</f>
        <v>1.05</v>
      </c>
      <c r="HV32" s="653"/>
      <c r="HW32" s="652"/>
      <c r="HX32" s="681">
        <v>143964.14000000001</v>
      </c>
      <c r="HY32" s="496">
        <f>HY27</f>
        <v>119580.4575</v>
      </c>
      <c r="HZ32" s="541">
        <f>'Base%Sem'!EQ29</f>
        <v>1.05</v>
      </c>
      <c r="IA32" s="651"/>
      <c r="IB32" s="652"/>
      <c r="IC32" s="572">
        <f t="shared" ref="IC32" si="192">HY32+HT32+HO32+HJ32+HE32</f>
        <v>603052.83149999997</v>
      </c>
      <c r="ID32" s="538">
        <f t="shared" ref="ID32" si="193">HD32+HI32+HN32+HS32+HX32</f>
        <v>143964.14000000001</v>
      </c>
      <c r="IE32" s="511">
        <f t="shared" ref="IE32" si="194">IA32+HV32+HQ32+HL32+HG32</f>
        <v>0</v>
      </c>
      <c r="IF32" s="664"/>
      <c r="IG32" s="681">
        <v>141049.66</v>
      </c>
      <c r="IH32" s="496">
        <f>IH27</f>
        <v>135762.49050000001</v>
      </c>
      <c r="II32" s="541">
        <f>'Base%Sem'!ER29</f>
        <v>1.05</v>
      </c>
      <c r="IJ32" s="651"/>
      <c r="IK32" s="652"/>
      <c r="IL32" s="681">
        <v>138869.34</v>
      </c>
      <c r="IM32" s="496">
        <f>IM27</f>
        <v>134092.959</v>
      </c>
      <c r="IN32" s="541">
        <f>'Base%Sem'!ES29</f>
        <v>1.05</v>
      </c>
      <c r="IO32" s="653"/>
      <c r="IP32" s="652"/>
      <c r="IQ32" s="710">
        <v>141323.67000000001</v>
      </c>
      <c r="IR32" s="711">
        <f>IR27</f>
        <v>180664.35450000002</v>
      </c>
      <c r="IS32" s="541">
        <f>'Base%Sem'!ET29</f>
        <v>1.05</v>
      </c>
      <c r="IT32" s="651"/>
      <c r="IU32" s="652"/>
      <c r="IV32" s="710">
        <v>123458.54</v>
      </c>
      <c r="IW32" s="711">
        <f>IW27</f>
        <v>148425.16500000001</v>
      </c>
      <c r="IX32" s="541">
        <f>'Base%Sem'!EU29</f>
        <v>1.05</v>
      </c>
      <c r="IY32" s="653"/>
      <c r="IZ32" s="652"/>
      <c r="JA32" s="572">
        <f t="shared" ref="JA32" si="195">IW32+IR32+IM32+IH32</f>
        <v>598944.96900000004</v>
      </c>
      <c r="JB32" s="538">
        <f t="shared" ref="JB32" si="196">IV32+IQ32+IL32+IG32</f>
        <v>544701.21000000008</v>
      </c>
      <c r="JC32" s="510">
        <f t="shared" si="99"/>
        <v>0</v>
      </c>
      <c r="JD32" s="506">
        <f t="shared" si="151"/>
        <v>0</v>
      </c>
      <c r="JE32" s="710">
        <v>94957.67</v>
      </c>
      <c r="JF32" s="711">
        <f>JF27</f>
        <v>104996.35650000001</v>
      </c>
      <c r="JG32" s="541">
        <f>'Base%Sem'!EV29</f>
        <v>1.05</v>
      </c>
      <c r="JH32" s="651"/>
      <c r="JI32" s="652"/>
      <c r="JJ32" s="710">
        <v>119950.72</v>
      </c>
      <c r="JK32" s="711">
        <f>JK27</f>
        <v>154447.46100000001</v>
      </c>
      <c r="JL32" s="541">
        <f>'Base%Sem'!EW29</f>
        <v>1.05</v>
      </c>
      <c r="JM32" s="651"/>
      <c r="JN32" s="652"/>
      <c r="JO32" s="710">
        <v>110875.45</v>
      </c>
      <c r="JP32" s="711">
        <f>JP27</f>
        <v>127041.62100000001</v>
      </c>
      <c r="JQ32" s="541">
        <f>'Base%Sem'!EX29</f>
        <v>1.05</v>
      </c>
      <c r="JR32" s="651"/>
      <c r="JS32" s="652"/>
      <c r="JT32" s="649"/>
      <c r="JU32" s="496">
        <f>JU27</f>
        <v>130257.04691999999</v>
      </c>
      <c r="JV32" s="541">
        <f>'Base%Sem'!EY29</f>
        <v>1.05</v>
      </c>
      <c r="JW32" s="653"/>
      <c r="JX32" s="652"/>
      <c r="JY32" s="572">
        <f t="shared" ref="JY32" si="197">JU32+JP32+JK32+JF32</f>
        <v>516742.48542000004</v>
      </c>
      <c r="JZ32" s="538">
        <f t="shared" ref="JZ32" si="198">JT32+JO32+JJ32+JE32</f>
        <v>325783.83999999997</v>
      </c>
      <c r="KA32" s="511">
        <f>JW32+JR32+JH32+JM32</f>
        <v>0</v>
      </c>
      <c r="KB32" s="504">
        <f t="shared" ref="KB32" si="199">IFERROR(KA32/JZ32,0)</f>
        <v>0</v>
      </c>
      <c r="KC32" s="648">
        <v>153503.42000000001</v>
      </c>
      <c r="KD32" s="496">
        <f>KD27</f>
        <v>246276.94350000002</v>
      </c>
      <c r="KE32" s="541">
        <f>'Base%Sem'!EZ29</f>
        <v>1.05</v>
      </c>
      <c r="KF32" s="651"/>
      <c r="KG32" s="652"/>
      <c r="KH32" s="649">
        <v>176219.42</v>
      </c>
      <c r="KI32" s="496">
        <f>KI27</f>
        <v>297713.44050000003</v>
      </c>
      <c r="KJ32" s="541">
        <f>'Base%Sem'!FA29</f>
        <v>1.05</v>
      </c>
      <c r="KK32" s="653"/>
      <c r="KL32" s="652"/>
      <c r="KM32" s="649">
        <v>306035.32</v>
      </c>
      <c r="KN32" s="496">
        <f>KN27</f>
        <v>537359.69700000004</v>
      </c>
      <c r="KO32" s="541">
        <f>'Base%Sem'!FB29</f>
        <v>1.05</v>
      </c>
      <c r="KP32" s="651"/>
      <c r="KQ32" s="652"/>
      <c r="KR32" s="649">
        <v>169552.67</v>
      </c>
      <c r="KS32" s="496">
        <f>KS27</f>
        <v>285596.3775</v>
      </c>
      <c r="KT32" s="541">
        <f>'Base%Sem'!FC29</f>
        <v>1.05</v>
      </c>
      <c r="KU32" s="653"/>
      <c r="KV32" s="652"/>
      <c r="KW32" s="649">
        <v>93736.53</v>
      </c>
      <c r="KX32" s="496">
        <f>KX27</f>
        <v>166451.83800000002</v>
      </c>
      <c r="KY32" s="541">
        <f>'Base%Sem'!FD29</f>
        <v>1.05</v>
      </c>
      <c r="KZ32" s="651"/>
      <c r="LA32" s="652"/>
      <c r="LB32" s="572">
        <f>KX32+KS32+KN32+KI32+KD32</f>
        <v>1533398.2965000002</v>
      </c>
      <c r="LC32" s="538">
        <f>KW32+KR32+KM32+KH32+KC32</f>
        <v>899047.3600000001</v>
      </c>
      <c r="LD32" s="510">
        <f t="shared" si="182"/>
        <v>0</v>
      </c>
      <c r="LE32" s="560">
        <f t="shared" si="183"/>
        <v>0</v>
      </c>
      <c r="LF32" s="588">
        <f t="shared" si="161"/>
        <v>1913496.5500000003</v>
      </c>
      <c r="LG32" s="588">
        <f t="shared" si="156"/>
        <v>8177610.2975700004</v>
      </c>
      <c r="LH32" s="588">
        <f t="shared" si="157"/>
        <v>8177610.2975700004</v>
      </c>
      <c r="LI32" s="586">
        <f t="shared" si="158"/>
        <v>4.273647787642993</v>
      </c>
      <c r="LJ32" s="584"/>
      <c r="LK32" s="584"/>
      <c r="LL32" s="585"/>
      <c r="LM32" s="615"/>
      <c r="LO32">
        <v>8177610.2975700004</v>
      </c>
      <c r="LP32" s="385"/>
    </row>
    <row r="33" spans="1:327" s="488" customFormat="1" ht="24.75" customHeight="1">
      <c r="A33" s="487"/>
      <c r="B33" s="515" t="s">
        <v>38</v>
      </c>
      <c r="C33" s="490">
        <f>SUM(C6:C32)</f>
        <v>2583700.4400000009</v>
      </c>
      <c r="D33" s="490">
        <f>SUM(D6:D32)</f>
        <v>3050340.1025999999</v>
      </c>
      <c r="E33" s="489">
        <f>D33/C33</f>
        <v>1.180609042509587</v>
      </c>
      <c r="F33" s="532">
        <f>SUM(F6:F32)</f>
        <v>0</v>
      </c>
      <c r="G33" s="492">
        <f>F33/C33</f>
        <v>0</v>
      </c>
      <c r="H33" s="491">
        <f>SUM(H6:H32)</f>
        <v>2506813.06</v>
      </c>
      <c r="I33" s="491">
        <f t="shared" ref="H33:I33" si="200">SUM(I6:I32)</f>
        <v>2972489.7720859987</v>
      </c>
      <c r="J33" s="489">
        <f>I33/H33</f>
        <v>1.1857644351374166</v>
      </c>
      <c r="K33" s="497">
        <f t="shared" ref="K33" si="201">SUM(K6:K32)</f>
        <v>0</v>
      </c>
      <c r="L33" s="498">
        <f t="shared" ref="L33" si="202">K33/H33</f>
        <v>0</v>
      </c>
      <c r="M33" s="491">
        <f t="shared" ref="M33:N33" si="203">SUM(M6:M32)</f>
        <v>2292321.6800000002</v>
      </c>
      <c r="N33" s="491">
        <f t="shared" si="203"/>
        <v>2713802.2870589998</v>
      </c>
      <c r="O33" s="489">
        <f t="shared" ref="O33" si="204">N33/M33</f>
        <v>1.1838662569639875</v>
      </c>
      <c r="P33" s="532">
        <f t="shared" ref="P33" si="205">SUM(P6:P32)</f>
        <v>0</v>
      </c>
      <c r="Q33" s="492">
        <f t="shared" ref="Q33" si="206">P33/M33</f>
        <v>0</v>
      </c>
      <c r="R33" s="491">
        <f t="shared" ref="R33:S33" si="207">SUM(R6:R32)</f>
        <v>2095092.4300000002</v>
      </c>
      <c r="S33" s="491">
        <f t="shared" si="207"/>
        <v>2483012.1459819996</v>
      </c>
      <c r="T33" s="489">
        <f t="shared" ref="T33" si="208">S33/R33</f>
        <v>1.1851563732593886</v>
      </c>
      <c r="U33" s="497">
        <f t="shared" ref="U33" si="209">SUM(U6:U32)</f>
        <v>0</v>
      </c>
      <c r="V33" s="498">
        <f t="shared" ref="V33" si="210">U33/R33</f>
        <v>0</v>
      </c>
      <c r="W33" s="491">
        <f t="shared" ref="W33:X33" si="211">SUM(W6:W32)</f>
        <v>2294194.9800000004</v>
      </c>
      <c r="X33" s="491">
        <f t="shared" si="211"/>
        <v>2714797.6169360001</v>
      </c>
      <c r="Y33" s="489">
        <f t="shared" ref="Y33" si="212">X33/W33</f>
        <v>1.1833334309431709</v>
      </c>
      <c r="Z33" s="532">
        <f t="shared" ref="Z33" si="213">SUM(Z6:Z32)</f>
        <v>0</v>
      </c>
      <c r="AA33" s="492">
        <f t="shared" ref="AA33" si="214">Z33/W33</f>
        <v>0</v>
      </c>
      <c r="AB33" s="502">
        <f>SUM(AB6:AB32)</f>
        <v>13934441.924662998</v>
      </c>
      <c r="AC33" s="502">
        <f>SUM(AC6:AC32)</f>
        <v>11772122.59</v>
      </c>
      <c r="AD33" s="502">
        <f>SUM(AD6:AD32)</f>
        <v>0</v>
      </c>
      <c r="AE33" s="503">
        <f>IFERROR(AD33/AC33,0)</f>
        <v>0</v>
      </c>
      <c r="AF33" s="490">
        <f>SUM(AF6:AF32)</f>
        <v>2483826.1899999995</v>
      </c>
      <c r="AG33" s="491">
        <f>SUM(AG6:AG32)</f>
        <v>2813774.6579400003</v>
      </c>
      <c r="AH33" s="489">
        <f>AG33/AF33</f>
        <v>1.1328387909220012</v>
      </c>
      <c r="AI33" s="532">
        <f ca="1">SUM(AI6:AI312)</f>
        <v>0</v>
      </c>
      <c r="AJ33" s="492">
        <f ca="1">AI33/AF33</f>
        <v>0</v>
      </c>
      <c r="AK33" s="491">
        <f t="shared" ref="AK33:AL33" si="215">SUM(AK6:AK32)</f>
        <v>2968264.29</v>
      </c>
      <c r="AL33" s="491">
        <f t="shared" si="215"/>
        <v>3347486.635464001</v>
      </c>
      <c r="AM33" s="489">
        <f t="shared" ref="AM33" si="216">AL33/AK33</f>
        <v>1.1277589555423317</v>
      </c>
      <c r="AN33" s="497">
        <f t="shared" ref="AN33:AY33" ca="1" si="217">SUM(AN6:AN312)</f>
        <v>0</v>
      </c>
      <c r="AO33" s="498">
        <f t="shared" ref="AO33" ca="1" si="218">AN33/AK33</f>
        <v>0</v>
      </c>
      <c r="AP33" s="491">
        <f t="shared" ref="AP33:AQ33" si="219">SUM(AP6:AP32)</f>
        <v>2326838.7100000004</v>
      </c>
      <c r="AQ33" s="491">
        <f t="shared" si="219"/>
        <v>2645898.2602560008</v>
      </c>
      <c r="AR33" s="489">
        <f t="shared" ref="AR33" si="220">AQ33/AP33</f>
        <v>1.1371214725304275</v>
      </c>
      <c r="AS33" s="532">
        <f t="shared" ref="AS33:AY33" ca="1" si="221">SUM(AS6:AS312)</f>
        <v>0</v>
      </c>
      <c r="AT33" s="492">
        <f t="shared" ref="AT33" ca="1" si="222">AS33/AP33</f>
        <v>0</v>
      </c>
      <c r="AU33" s="491">
        <f t="shared" ref="AU33:AV33" si="223">SUM(AU6:AU32)</f>
        <v>2316594.73</v>
      </c>
      <c r="AV33" s="491">
        <f t="shared" si="223"/>
        <v>2618601.9485759996</v>
      </c>
      <c r="AW33" s="489">
        <f t="shared" ref="AW33" si="224">AV33/AU33</f>
        <v>1.1303668762882835</v>
      </c>
      <c r="AX33" s="497">
        <f t="shared" ref="AX33:AY33" ca="1" si="225">SUM(AX6:AX312)</f>
        <v>0</v>
      </c>
      <c r="AY33" s="498">
        <f t="shared" ref="AY33" ca="1" si="226">AX33/AU33</f>
        <v>0</v>
      </c>
      <c r="AZ33" s="512">
        <f>SUM(AZ6:AZ32)</f>
        <v>11425761.502236001</v>
      </c>
      <c r="BA33" s="512">
        <f>SUM(BA6:BA32)</f>
        <v>10095523.920000002</v>
      </c>
      <c r="BB33" s="512">
        <f>SUM(BB6:BB32)</f>
        <v>0</v>
      </c>
      <c r="BC33" s="509">
        <f>IFERROR(BB33/#REF!,0)</f>
        <v>0</v>
      </c>
      <c r="BD33" s="490">
        <f>SUM(BD6:BD32)</f>
        <v>2411900.5799999996</v>
      </c>
      <c r="BE33" s="490">
        <f>SUM(BE6:BE32)</f>
        <v>2668727.1393479998</v>
      </c>
      <c r="BF33" s="489">
        <f>BE33/BD33</f>
        <v>1.1064830621451238</v>
      </c>
      <c r="BG33" s="532">
        <f>SUM(BG6:BG31)</f>
        <v>0</v>
      </c>
      <c r="BH33" s="492">
        <f>BG33/BD33</f>
        <v>0</v>
      </c>
      <c r="BI33" s="491">
        <f>SUM(BI6:BI32)</f>
        <v>2358578.0000000005</v>
      </c>
      <c r="BJ33" s="491">
        <f>SUM(BJ6:BJ32)</f>
        <v>2640702.2463705</v>
      </c>
      <c r="BK33" s="489">
        <f>BJ33/BI33</f>
        <v>1.1196162460476182</v>
      </c>
      <c r="BL33" s="497">
        <f>SUM(BL6:BL31)</f>
        <v>0</v>
      </c>
      <c r="BM33" s="498">
        <f>BL33/BI33</f>
        <v>0</v>
      </c>
      <c r="BN33" s="491">
        <f>SUM(BN6:BN32)</f>
        <v>2732836.76</v>
      </c>
      <c r="BO33" s="491">
        <f>SUM(BO6:BO32)</f>
        <v>3037173.969573</v>
      </c>
      <c r="BP33" s="489">
        <f>BO33/BN33</f>
        <v>1.1113631132409827</v>
      </c>
      <c r="BQ33" s="532">
        <f>SUM(BQ6:BQ31)</f>
        <v>0</v>
      </c>
      <c r="BR33" s="492">
        <f>BQ33/BN33</f>
        <v>0</v>
      </c>
      <c r="BS33" s="491">
        <f>SUM(BS6:BS32)</f>
        <v>2679396.0500000003</v>
      </c>
      <c r="BT33" s="491">
        <f>SUM(BT6:BT32)</f>
        <v>2982453.9553979994</v>
      </c>
      <c r="BU33" s="489">
        <f>BT33/BS33</f>
        <v>1.1131067971075046</v>
      </c>
      <c r="BV33" s="497">
        <f>SUM(BV6:BV31)</f>
        <v>0</v>
      </c>
      <c r="BW33" s="498">
        <f>BV33/BS33</f>
        <v>0</v>
      </c>
      <c r="BX33" s="491">
        <f>SUM(BX6:BX32)</f>
        <v>2921633.68</v>
      </c>
      <c r="BY33" s="491">
        <f>SUM(BY6:BY32)</f>
        <v>3245433.9281715001</v>
      </c>
      <c r="BZ33" s="489">
        <f>BY33/BX33</f>
        <v>1.110828489686462</v>
      </c>
      <c r="CA33" s="532">
        <f>SUM(CA6:CA31)</f>
        <v>0</v>
      </c>
      <c r="CB33" s="492">
        <f>CA33/BX33</f>
        <v>0</v>
      </c>
      <c r="CC33" s="575">
        <f>SUM(CC6:CC32)</f>
        <v>14574491.238861002</v>
      </c>
      <c r="CD33" s="502">
        <f>SUM(CD6:CD32)</f>
        <v>13104345.07</v>
      </c>
      <c r="CE33" s="502">
        <f>SUM(CE6:CE32)</f>
        <v>0</v>
      </c>
      <c r="CF33" s="503">
        <f>IFERROR(CE33/CD33,0)</f>
        <v>0</v>
      </c>
      <c r="CG33" s="490">
        <f>SUM(CG6:CG32)</f>
        <v>2938904.2899999996</v>
      </c>
      <c r="CH33" s="491">
        <f>SUM(CH6:CH32)</f>
        <v>3311600.3194200001</v>
      </c>
      <c r="CI33" s="489">
        <f>CH33/CG33</f>
        <v>1.1268146195465252</v>
      </c>
      <c r="CJ33" s="532">
        <f>SUM(CJ6:CJ31)</f>
        <v>0</v>
      </c>
      <c r="CK33" s="492">
        <f>CJ33/CG33</f>
        <v>0</v>
      </c>
      <c r="CL33" s="491">
        <f>SUM(CL6:CL32)</f>
        <v>2692289.6299999994</v>
      </c>
      <c r="CM33" s="491">
        <f>SUM(CM6:CM32)</f>
        <v>2989811.9986499995</v>
      </c>
      <c r="CN33" s="489">
        <f>CM33/CL33</f>
        <v>1.110509049745142</v>
      </c>
      <c r="CO33" s="497">
        <f>SUM(CO6:CO31)</f>
        <v>0</v>
      </c>
      <c r="CP33" s="498">
        <f>CO33/CL33</f>
        <v>0</v>
      </c>
      <c r="CQ33" s="491">
        <f>SUM(CQ6:CQ32)</f>
        <v>3183452.2100000004</v>
      </c>
      <c r="CR33" s="491">
        <f>SUM(CR6:CR32)</f>
        <v>3524879.5621004994</v>
      </c>
      <c r="CS33" s="489">
        <f>CR33/CQ33</f>
        <v>1.1072506604710421</v>
      </c>
      <c r="CT33" s="532">
        <f>SUM(CT6:CT31)</f>
        <v>0</v>
      </c>
      <c r="CU33" s="492">
        <f>CT33/CQ33</f>
        <v>0</v>
      </c>
      <c r="CV33" s="491">
        <f>SUM(CV6:CV32)</f>
        <v>3401730.6600000006</v>
      </c>
      <c r="CW33" s="491">
        <f>SUM(CW6:CW32)</f>
        <v>3767182.5749969999</v>
      </c>
      <c r="CX33" s="489">
        <f>CW33/CV33</f>
        <v>1.1074311729891628</v>
      </c>
      <c r="CY33" s="497">
        <f>SUM(CY6:CY31)</f>
        <v>0</v>
      </c>
      <c r="CZ33" s="498">
        <f>CY33/CV33</f>
        <v>0</v>
      </c>
      <c r="DA33" s="573">
        <f>SUM(DA6:DA32)</f>
        <v>12216376.790000001</v>
      </c>
      <c r="DB33" s="573">
        <f>SUM(DB6:DB32)</f>
        <v>13593474.455167502</v>
      </c>
      <c r="DC33" s="505">
        <f>SUM(DC6:DC32)</f>
        <v>12216376.790000001</v>
      </c>
      <c r="DD33" s="505">
        <f>SUM(DD6:DD32)</f>
        <v>0</v>
      </c>
      <c r="DE33" s="578">
        <f>IFERROR(DD33/DC33,0)</f>
        <v>0</v>
      </c>
      <c r="DF33" s="490">
        <f>SUM(DF6:DF32)</f>
        <v>3883343.69</v>
      </c>
      <c r="DG33" s="491">
        <f>SUM(DG6:DG32)</f>
        <v>4303267.225269</v>
      </c>
      <c r="DH33" s="489">
        <f>DG33/DF33</f>
        <v>1.1081345275594188</v>
      </c>
      <c r="DI33" s="532">
        <f>SUM(DI6:DI31)</f>
        <v>0</v>
      </c>
      <c r="DJ33" s="492">
        <f>DI33/DF33</f>
        <v>0</v>
      </c>
      <c r="DK33" s="491">
        <f>SUM(DK6:DK32)</f>
        <v>3091631.0100000002</v>
      </c>
      <c r="DL33" s="491">
        <f>SUM(DL6:DL32)</f>
        <v>3426075.5272964993</v>
      </c>
      <c r="DM33" s="489">
        <f>DL33/DK33</f>
        <v>1.1081773718191872</v>
      </c>
      <c r="DN33" s="497">
        <f>SUM(DN6:DN31)</f>
        <v>0</v>
      </c>
      <c r="DO33" s="498">
        <f>DN33/DK33</f>
        <v>0</v>
      </c>
      <c r="DP33" s="491">
        <f>SUM(DP6:DP32)</f>
        <v>2873012.8900000006</v>
      </c>
      <c r="DQ33" s="491">
        <f>SUM(DQ6:DQ32)</f>
        <v>3171323.0384279997</v>
      </c>
      <c r="DR33" s="489">
        <f>DQ33/DP33</f>
        <v>1.1038318169286039</v>
      </c>
      <c r="DS33" s="532">
        <f>SUM(DS6:DS31)</f>
        <v>0</v>
      </c>
      <c r="DT33" s="492">
        <f>DS33/DP33</f>
        <v>0</v>
      </c>
      <c r="DU33" s="491">
        <f>SUM(DU6:DU32)</f>
        <v>2998260.4400000004</v>
      </c>
      <c r="DV33" s="491">
        <f>SUM(DV6:DV32)</f>
        <v>3334123.8224115004</v>
      </c>
      <c r="DW33" s="489">
        <f>DV33/DU33</f>
        <v>1.1120194156353875</v>
      </c>
      <c r="DX33" s="497">
        <f>SUM(DX6:DX31)</f>
        <v>0</v>
      </c>
      <c r="DY33" s="498">
        <f>DX33/DU33</f>
        <v>0</v>
      </c>
      <c r="DZ33" s="574">
        <f>SUM(DZ6:DZ32)</f>
        <v>14234789.613404997</v>
      </c>
      <c r="EA33" s="502">
        <f>SUM(EA6:EA32)</f>
        <v>12846248.029999999</v>
      </c>
      <c r="EB33" s="502">
        <f>SUM(EB6:EB32)</f>
        <v>0</v>
      </c>
      <c r="EC33" s="508">
        <f>IFERROR(EB33/EA33,0)</f>
        <v>0</v>
      </c>
      <c r="ED33" s="490">
        <f>SUM(ED6:ED32)</f>
        <v>2895561.2899999996</v>
      </c>
      <c r="EE33" s="490">
        <f>SUM(EE6:EE32)</f>
        <v>3197617.5507164998</v>
      </c>
      <c r="EF33" s="489">
        <f>EE33/ED33</f>
        <v>1.104316997799242</v>
      </c>
      <c r="EG33" s="532">
        <f>SUM(EG6:EG31)</f>
        <v>0</v>
      </c>
      <c r="EH33" s="492">
        <f>EG33/ED33</f>
        <v>0</v>
      </c>
      <c r="EI33" s="491">
        <f>SUM(EI6:EI32)</f>
        <v>3230505.4400000004</v>
      </c>
      <c r="EJ33" s="491">
        <f>SUM(EJ6:EJ32)</f>
        <v>3543161.1181199998</v>
      </c>
      <c r="EK33" s="489">
        <f>EJ33/EI33</f>
        <v>1.0967822787879284</v>
      </c>
      <c r="EL33" s="497">
        <f>SUM(EL6:EL31)</f>
        <v>0</v>
      </c>
      <c r="EM33" s="498">
        <f>EL33/EI33</f>
        <v>0</v>
      </c>
      <c r="EN33" s="491">
        <f>SUM(EN6:EN32)</f>
        <v>3154477.57</v>
      </c>
      <c r="EO33" s="491">
        <f>SUM(EO6:EO32)</f>
        <v>3469465.4912595004</v>
      </c>
      <c r="EP33" s="489">
        <f>EO33/EN33</f>
        <v>1.0998542276081236</v>
      </c>
      <c r="EQ33" s="532">
        <f>SUM(EQ6:EQ31)</f>
        <v>0</v>
      </c>
      <c r="ER33" s="492">
        <f>EQ33/EN33</f>
        <v>0</v>
      </c>
      <c r="ES33" s="491">
        <f>SUM(ES6:ES32)</f>
        <v>3189541.91</v>
      </c>
      <c r="ET33" s="491">
        <f>SUM(ET6:ET32)</f>
        <v>3558976.6863419996</v>
      </c>
      <c r="EU33" s="489">
        <f>ET33/ES33</f>
        <v>1.115826907677159</v>
      </c>
      <c r="EV33" s="497">
        <f>SUM(EV6:EV31)</f>
        <v>0</v>
      </c>
      <c r="EW33" s="498">
        <f>EV33/ES33</f>
        <v>0</v>
      </c>
      <c r="EX33" s="491">
        <f>SUM(EX6:EX32)</f>
        <v>3519752.7900000005</v>
      </c>
      <c r="EY33" s="491">
        <f>SUM(EY6:EY32)</f>
        <v>3965482.3567799996</v>
      </c>
      <c r="EZ33" s="489">
        <f>EY33/EX33</f>
        <v>1.126636611538846</v>
      </c>
      <c r="FA33" s="532">
        <f>SUM(FA6:FA31)</f>
        <v>0</v>
      </c>
      <c r="FB33" s="492">
        <f>FA33/EX33</f>
        <v>0</v>
      </c>
      <c r="FC33" s="573">
        <f>SUM(FC6:FC31)</f>
        <v>15571533.01</v>
      </c>
      <c r="FD33" s="573">
        <f>SUM(FD6:FD32)</f>
        <v>17734703.203217998</v>
      </c>
      <c r="FE33" s="505">
        <f>SUM(FE6:FE32)</f>
        <v>15989839</v>
      </c>
      <c r="FF33" s="505">
        <f>SUM(FF6:FF32)</f>
        <v>0</v>
      </c>
      <c r="FG33" s="509">
        <f>IFERROR(FF33/FE33,0)</f>
        <v>0</v>
      </c>
      <c r="FH33" s="490">
        <f>SUM(FH6:FH32)</f>
        <v>3455775.5700000003</v>
      </c>
      <c r="FI33" s="491">
        <f>SUM(FI6:FI32)</f>
        <v>3825641.1795000006</v>
      </c>
      <c r="FJ33" s="489">
        <f>FI33/FH33</f>
        <v>1.1070282493778958</v>
      </c>
      <c r="FK33" s="532">
        <f>SUM(FK6:FK32)</f>
        <v>0</v>
      </c>
      <c r="FL33" s="492">
        <f>FK33/FH33</f>
        <v>0</v>
      </c>
      <c r="FM33" s="491">
        <f>SUM(FM6:FM32)</f>
        <v>3131708.39</v>
      </c>
      <c r="FN33" s="491">
        <f>SUM(FN6:FN32)</f>
        <v>3457426.7910000002</v>
      </c>
      <c r="FO33" s="489">
        <f>FN33/FM33</f>
        <v>1.1040066188921249</v>
      </c>
      <c r="FP33" s="497">
        <f>SUM(FP6:FP32)</f>
        <v>0</v>
      </c>
      <c r="FQ33" s="498">
        <f>FP33/FM33</f>
        <v>0</v>
      </c>
      <c r="FR33" s="491">
        <f>SUM(FR6:FR32)</f>
        <v>2999729.5799999996</v>
      </c>
      <c r="FS33" s="491">
        <f>SUM(FS6:FS32)</f>
        <v>3345121.7415000005</v>
      </c>
      <c r="FT33" s="489">
        <f>FS33/FR33</f>
        <v>1.115141099318693</v>
      </c>
      <c r="FU33" s="532">
        <f>SUM(FU6:FU32)</f>
        <v>0</v>
      </c>
      <c r="FV33" s="492">
        <f>FU33/FR33</f>
        <v>0</v>
      </c>
      <c r="FW33" s="491">
        <f>SUM(FW6:FW32)</f>
        <v>2946200.3299999996</v>
      </c>
      <c r="FX33" s="491">
        <f>SUM(FX6:FX32)</f>
        <v>3280424.7629999998</v>
      </c>
      <c r="FY33" s="489">
        <f>FX33/FW33</f>
        <v>1.1134425346425783</v>
      </c>
      <c r="FZ33" s="497">
        <f>SUM(FZ6:FZ32)</f>
        <v>0</v>
      </c>
      <c r="GA33" s="498">
        <f>FZ33/FW33</f>
        <v>0</v>
      </c>
      <c r="GB33" s="574">
        <f>SUM(GB6:GB32)</f>
        <v>13908614.475</v>
      </c>
      <c r="GC33" s="502">
        <f>SUM(GC6:GC32)</f>
        <v>12533413.870000003</v>
      </c>
      <c r="GD33" s="502">
        <f>SUM(GD6:GD32)</f>
        <v>0</v>
      </c>
      <c r="GE33" s="503">
        <f>IFERROR(GD33/GC33,0)</f>
        <v>0</v>
      </c>
      <c r="GF33" s="490">
        <f>SUM(GF6:GF32)</f>
        <v>2798142.7799999993</v>
      </c>
      <c r="GG33" s="490">
        <f>SUM(GG6:GG32)</f>
        <v>3078873.3255000007</v>
      </c>
      <c r="GH33" s="489">
        <f>GG33/GF33</f>
        <v>1.1003274555918128</v>
      </c>
      <c r="GI33" s="532">
        <f>SUM(GI6:GI32)</f>
        <v>0</v>
      </c>
      <c r="GJ33" s="492">
        <f>GI33/GF33</f>
        <v>0</v>
      </c>
      <c r="GK33" s="491">
        <f>SUM(GK6:GK32)</f>
        <v>3024510.4600000004</v>
      </c>
      <c r="GL33" s="491">
        <f>SUM(GL6:GL32)</f>
        <v>3329787.0795000005</v>
      </c>
      <c r="GM33" s="489">
        <f>GL33/GK33</f>
        <v>1.1009342250712533</v>
      </c>
      <c r="GN33" s="497">
        <f>SUM(GN6:GN32)</f>
        <v>0</v>
      </c>
      <c r="GO33" s="498">
        <f>GN33/GK33</f>
        <v>0</v>
      </c>
      <c r="GP33" s="491">
        <f>SUM(GP6:GP32)</f>
        <v>3037316.9000000004</v>
      </c>
      <c r="GQ33" s="491">
        <f>SUM(GQ6:GQ32)</f>
        <v>3314933.2230000002</v>
      </c>
      <c r="GR33" s="489">
        <f>GQ33/GP33</f>
        <v>1.0914018300164858</v>
      </c>
      <c r="GS33" s="532">
        <f>SUM(GS6:GS32)</f>
        <v>0</v>
      </c>
      <c r="GT33" s="492">
        <f>GS33/GP33</f>
        <v>0</v>
      </c>
      <c r="GU33" s="491">
        <f>SUM(GU6:GU32)</f>
        <v>2925670.26</v>
      </c>
      <c r="GV33" s="491">
        <f>SUM(GV6:GV32)</f>
        <v>3182506.8240000005</v>
      </c>
      <c r="GW33" s="489">
        <f>GV33/GU33</f>
        <v>1.0877872559705346</v>
      </c>
      <c r="GX33" s="497">
        <f>SUM(GX6:GX31)</f>
        <v>0</v>
      </c>
      <c r="GY33" s="498">
        <f>GX33/GU33</f>
        <v>0</v>
      </c>
      <c r="GZ33" s="573">
        <f>SUM(GZ6:GZ32)</f>
        <v>12906100.452000001</v>
      </c>
      <c r="HA33" s="505">
        <f>SUM(HA6:HA32)</f>
        <v>11785640.4</v>
      </c>
      <c r="HB33" s="505">
        <f>SUM(HB6:HB32)</f>
        <v>0</v>
      </c>
      <c r="HC33" s="501">
        <f>IFERROR(HB33/HA33,0)</f>
        <v>0</v>
      </c>
      <c r="HD33" s="490">
        <f>SUM(HD6:HD32)</f>
        <v>2564097.4600000004</v>
      </c>
      <c r="HE33" s="490">
        <f>SUM(HE6:HE32)</f>
        <v>2800210.3184999996</v>
      </c>
      <c r="HF33" s="489">
        <f>HE33/HD33</f>
        <v>1.0920841981178044</v>
      </c>
      <c r="HG33" s="532">
        <f>SUM(HG6:HG32)</f>
        <v>0</v>
      </c>
      <c r="HH33" s="492">
        <f>HG33/HD33</f>
        <v>0</v>
      </c>
      <c r="HI33" s="491">
        <f>SUM(HI6:HI32)</f>
        <v>2796731.9</v>
      </c>
      <c r="HJ33" s="491">
        <f>SUM(HJ6:HJ32)</f>
        <v>3058783.8960000002</v>
      </c>
      <c r="HK33" s="489">
        <f>HJ33/HI33</f>
        <v>1.0936993624594478</v>
      </c>
      <c r="HL33" s="497">
        <f>SUM(HL6:HL32)</f>
        <v>0</v>
      </c>
      <c r="HM33" s="498">
        <f>HL33/HI33</f>
        <v>0</v>
      </c>
      <c r="HN33" s="491">
        <f>SUM(HN6:HN32)</f>
        <v>2597722.6799999997</v>
      </c>
      <c r="HO33" s="491">
        <f>SUM(HO6:HO32)</f>
        <v>2839933.341</v>
      </c>
      <c r="HP33" s="489">
        <f>HO33/HN33</f>
        <v>1.0932396143994865</v>
      </c>
      <c r="HQ33" s="532">
        <f>SUM(HQ6:HQ32)</f>
        <v>0</v>
      </c>
      <c r="HR33" s="492">
        <f>HQ33/HN33</f>
        <v>0</v>
      </c>
      <c r="HS33" s="491">
        <f>SUM(HS6:HS32)</f>
        <v>2652324.1800000006</v>
      </c>
      <c r="HT33" s="491">
        <f>SUM(HT6:HT32)</f>
        <v>2925964.8495000005</v>
      </c>
      <c r="HU33" s="489">
        <f>HT33/HS33</f>
        <v>1.103170144721902</v>
      </c>
      <c r="HV33" s="497">
        <f>SUM(HV6:HV32)</f>
        <v>0</v>
      </c>
      <c r="HW33" s="498">
        <f>HV33/HS33</f>
        <v>0</v>
      </c>
      <c r="HX33" s="491">
        <f>SUM(HX6:HX32)</f>
        <v>2988052.1399999992</v>
      </c>
      <c r="HY33" s="491">
        <f>SUM(HY6:HY32)</f>
        <v>3105872.8575000009</v>
      </c>
      <c r="HZ33" s="489">
        <f>HY33/HX33</f>
        <v>1.0394306096345434</v>
      </c>
      <c r="IA33" s="532">
        <f>SUM(IA6:IA32)</f>
        <v>0</v>
      </c>
      <c r="IB33" s="492">
        <f>IA33/HX33</f>
        <v>0</v>
      </c>
      <c r="IC33" s="575">
        <f>SUM(IC6:IC32)</f>
        <v>14730765.262500001</v>
      </c>
      <c r="ID33" s="502">
        <f>SUM(ID6:ID32)</f>
        <v>13598928.359999999</v>
      </c>
      <c r="IE33" s="502">
        <f>SUM(IE6:IE32)</f>
        <v>0</v>
      </c>
      <c r="IF33" s="503">
        <f>IFERROR(IE33/ID33,0)</f>
        <v>0</v>
      </c>
      <c r="IG33" s="490">
        <f>SUM(IG6:IG32)</f>
        <v>3172407.98</v>
      </c>
      <c r="IH33" s="490">
        <f>SUM(IH6:IH32)</f>
        <v>3318688.7264999999</v>
      </c>
      <c r="II33" s="489">
        <f>IH33/IG33</f>
        <v>1.0461103198019317</v>
      </c>
      <c r="IJ33" s="532">
        <f>SUM(IJ6:IJ32)</f>
        <v>0</v>
      </c>
      <c r="IK33" s="492">
        <f>IJ33/IG33</f>
        <v>0</v>
      </c>
      <c r="IL33" s="491">
        <f>SUM(IL6:IL32)</f>
        <v>3398331.08</v>
      </c>
      <c r="IM33" s="491">
        <f>SUM(IM6:IM32)</f>
        <v>3556527.7859999994</v>
      </c>
      <c r="IN33" s="489">
        <f>IM33/IL33</f>
        <v>1.0465512930541185</v>
      </c>
      <c r="IO33" s="497">
        <f>SUM(IO6:IO32)</f>
        <v>0</v>
      </c>
      <c r="IP33" s="498">
        <f>IO33/IL33</f>
        <v>0</v>
      </c>
      <c r="IQ33" s="491">
        <f>SUM(IQ6:IQ32)</f>
        <v>4531981.76</v>
      </c>
      <c r="IR33" s="491">
        <f>SUM(IR6:IR32)</f>
        <v>4790855.3490000004</v>
      </c>
      <c r="IS33" s="489">
        <f>IR33/IQ33</f>
        <v>1.0571214984325092</v>
      </c>
      <c r="IT33" s="532">
        <f>SUM(IT6:IT32)</f>
        <v>0</v>
      </c>
      <c r="IU33" s="492">
        <f>IT33/IQ33</f>
        <v>0</v>
      </c>
      <c r="IV33" s="491">
        <f>SUM(IV6:IV32)</f>
        <v>4000703.48</v>
      </c>
      <c r="IW33" s="491">
        <f>SUM(IW6:IW32)</f>
        <v>4219532.352</v>
      </c>
      <c r="IX33" s="489">
        <f>IW33/IV33</f>
        <v>1.0546975983333811</v>
      </c>
      <c r="IY33" s="497">
        <f>SUM(IY6:IY32)</f>
        <v>0</v>
      </c>
      <c r="IZ33" s="498">
        <f>IY33/IV33</f>
        <v>0</v>
      </c>
      <c r="JA33" s="573">
        <f>SUM(JA6:JA32)</f>
        <v>15885604.213500001</v>
      </c>
      <c r="JB33" s="505">
        <f>SUM(JB6:JB32)</f>
        <v>15103424.300000001</v>
      </c>
      <c r="JC33" s="505">
        <f>SUM(JC6:JC32)</f>
        <v>0</v>
      </c>
      <c r="JD33" s="501">
        <f>IFERROR(JC33/JB33,0)</f>
        <v>0</v>
      </c>
      <c r="JE33" s="490">
        <f>SUM(JE6:JE32)</f>
        <v>3088539.12</v>
      </c>
      <c r="JF33" s="491">
        <f>SUM(JF6:JF32)</f>
        <v>3186618.2355000004</v>
      </c>
      <c r="JG33" s="489">
        <f>JF33/JE33</f>
        <v>1.031755827492967</v>
      </c>
      <c r="JH33" s="532">
        <f>SUM(JH6:JH32)</f>
        <v>0</v>
      </c>
      <c r="JI33" s="492">
        <f>JH33/JE33</f>
        <v>0</v>
      </c>
      <c r="JJ33" s="491">
        <f>SUM(JJ6:JJ32)</f>
        <v>4045252.54</v>
      </c>
      <c r="JK33" s="491">
        <f>SUM(JK6:JK32)</f>
        <v>4206538.8959999997</v>
      </c>
      <c r="JL33" s="489">
        <f>JK33/JJ33</f>
        <v>1.0398705283304759</v>
      </c>
      <c r="JM33" s="497">
        <f>SUM(JM6:JM32)</f>
        <v>0</v>
      </c>
      <c r="JN33" s="498">
        <f>JM33/JJ33</f>
        <v>0</v>
      </c>
      <c r="JO33" s="491">
        <f>SUM(JO6:JO32)</f>
        <v>4541882.05</v>
      </c>
      <c r="JP33" s="491">
        <f>SUM(JP6:JP32)</f>
        <v>4651453.1595000001</v>
      </c>
      <c r="JQ33" s="489">
        <f>JP33/JO33</f>
        <v>1.0241246047990173</v>
      </c>
      <c r="JR33" s="532">
        <f>SUM(JR6:JR32)</f>
        <v>0</v>
      </c>
      <c r="JS33" s="492">
        <f>JR33/JO33</f>
        <v>0</v>
      </c>
      <c r="JT33" s="491">
        <f>SUM(JT6:JT32)</f>
        <v>5128672.5354000013</v>
      </c>
      <c r="JU33" s="491">
        <f>SUM(JU6:JU32)</f>
        <v>5515363.20909</v>
      </c>
      <c r="JV33" s="489">
        <f>JU33/JT33</f>
        <v>1.0753978092812353</v>
      </c>
      <c r="JW33" s="497">
        <f>SUM(JW6:JW32)</f>
        <v>0</v>
      </c>
      <c r="JX33" s="498">
        <f>JW33/JT33</f>
        <v>0</v>
      </c>
      <c r="JY33" s="574">
        <f>SUM(JY6:JY32)</f>
        <v>17559973.500090003</v>
      </c>
      <c r="JZ33" s="502">
        <f>SUM(JZ6:JZ32)</f>
        <v>16804346.2454</v>
      </c>
      <c r="KA33" s="502">
        <f>SUM(KA6:KA32)</f>
        <v>0</v>
      </c>
      <c r="KB33" s="503">
        <f>IFERROR(KA33/JZ33,0)</f>
        <v>0</v>
      </c>
      <c r="KC33" s="490">
        <f>SUM(KC6:KC32)</f>
        <v>7793242.1699999999</v>
      </c>
      <c r="KD33" s="490">
        <f>SUM(KD6:KD32)</f>
        <v>8127827.9249999989</v>
      </c>
      <c r="KE33" s="489">
        <f>KD33/KC33</f>
        <v>1.0429328061032137</v>
      </c>
      <c r="KF33" s="532">
        <f>SUM(KF6:KF32)</f>
        <v>0</v>
      </c>
      <c r="KG33" s="492">
        <f>KF33/KC33</f>
        <v>0</v>
      </c>
      <c r="KH33" s="491">
        <f>SUM(KH6:KH32)</f>
        <v>9330277.3100000005</v>
      </c>
      <c r="KI33" s="491">
        <f>SUM(KI6:KI32)</f>
        <v>9646610.4315000009</v>
      </c>
      <c r="KJ33" s="489">
        <f>KI33/KH33</f>
        <v>1.0339039356484037</v>
      </c>
      <c r="KK33" s="497">
        <f>SUM(KK6:KK32)</f>
        <v>0</v>
      </c>
      <c r="KL33" s="498">
        <f>KK33/KH33</f>
        <v>0</v>
      </c>
      <c r="KM33" s="491">
        <f>SUM(KM6:KM32)</f>
        <v>15105584.259999998</v>
      </c>
      <c r="KN33" s="491">
        <f>SUM(KN6:KN32)</f>
        <v>15631169.274000002</v>
      </c>
      <c r="KO33" s="489">
        <f>KN33/KM33</f>
        <v>1.0347940870709496</v>
      </c>
      <c r="KP33" s="532">
        <f>SUM(KP6:KP32)</f>
        <v>0</v>
      </c>
      <c r="KQ33" s="492">
        <f>KP33/KM33</f>
        <v>0</v>
      </c>
      <c r="KR33" s="491">
        <f>SUM(KR6:KR32)</f>
        <v>5862159.0899999989</v>
      </c>
      <c r="KS33" s="491">
        <f>SUM(KS6:KS32)</f>
        <v>6093806.932500001</v>
      </c>
      <c r="KT33" s="489">
        <f>KS33/KR33</f>
        <v>1.0395157891390494</v>
      </c>
      <c r="KU33" s="497">
        <f>SUM(KU6:KU32)</f>
        <v>0</v>
      </c>
      <c r="KV33" s="498">
        <f>KU33/KR33</f>
        <v>0</v>
      </c>
      <c r="KW33" s="491">
        <f>SUM(KW6:KW32)</f>
        <v>3227817.04</v>
      </c>
      <c r="KX33" s="491">
        <f>SUM(KX6:KX32)</f>
        <v>3338619.5535000009</v>
      </c>
      <c r="KY33" s="489">
        <f>KX33/KW33</f>
        <v>1.0343273835310074</v>
      </c>
      <c r="KZ33" s="532">
        <f>SUM(KZ6:KZ32)</f>
        <v>0</v>
      </c>
      <c r="LA33" s="492">
        <f>KZ33/KW33</f>
        <v>0</v>
      </c>
      <c r="LB33" s="573">
        <f>SUM(LB6:LB32)</f>
        <v>42838034.116499998</v>
      </c>
      <c r="LC33" s="505">
        <f>SUM(LC6:LC32)</f>
        <v>41319079.870000005</v>
      </c>
      <c r="LD33" s="505">
        <f>SUM(LD6:LD32)</f>
        <v>0</v>
      </c>
      <c r="LE33" s="531">
        <f>IFERROR(LD33/LC33,0)</f>
        <v>0</v>
      </c>
      <c r="LF33" s="590">
        <f>SUM(LF6:LF32)</f>
        <v>187169288.44539997</v>
      </c>
      <c r="LG33" s="590">
        <f>SUM(LG6:LG32)</f>
        <v>203326753.95714048</v>
      </c>
      <c r="LH33" s="590">
        <f>SUM(LH6:LH32)</f>
        <v>203326753.95714048</v>
      </c>
      <c r="LI33" s="593">
        <f>LH33/LF33</f>
        <v>1.0863254097183463</v>
      </c>
      <c r="LJ33" s="589">
        <f>SUM(LJ6:LJ31)</f>
        <v>180892542.88839996</v>
      </c>
      <c r="LK33" s="589">
        <f>SUM(LK6:LK31)</f>
        <v>0</v>
      </c>
      <c r="LL33" s="591">
        <f>LK33-LJ33</f>
        <v>-180892542.88839996</v>
      </c>
      <c r="LM33" s="592">
        <f>IFERROR(LL33/LK33,0)</f>
        <v>0</v>
      </c>
      <c r="LO33" s="645"/>
    </row>
    <row r="34" spans="1:327" ht="9" customHeight="1">
      <c r="A34" s="571"/>
      <c r="B34" s="417"/>
      <c r="C34" s="412"/>
      <c r="D34" s="413"/>
      <c r="E34" s="413"/>
      <c r="F34" s="414"/>
      <c r="G34" s="412"/>
      <c r="H34" s="412"/>
      <c r="I34" s="413"/>
      <c r="J34" s="413"/>
      <c r="K34" s="414"/>
      <c r="L34" s="413"/>
      <c r="M34" s="413"/>
      <c r="N34" s="413"/>
      <c r="O34" s="413"/>
      <c r="P34" s="414"/>
      <c r="Q34" s="413"/>
      <c r="R34" s="413"/>
      <c r="S34" s="413"/>
      <c r="T34" s="413"/>
      <c r="U34" s="414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2"/>
      <c r="AG34" s="413"/>
      <c r="AH34" s="413"/>
      <c r="AI34" s="414"/>
      <c r="AJ34" s="413"/>
      <c r="AK34" s="412"/>
      <c r="AL34" s="413"/>
      <c r="AM34" s="413"/>
      <c r="AN34" s="414"/>
      <c r="AO34" s="413"/>
      <c r="AP34" s="412"/>
      <c r="AQ34" s="413"/>
      <c r="AR34" s="413"/>
      <c r="AS34" s="414"/>
      <c r="AT34" s="413"/>
      <c r="AU34" s="412"/>
      <c r="AV34" s="413"/>
      <c r="AW34" s="413"/>
      <c r="AX34" s="414"/>
      <c r="AY34" s="413"/>
      <c r="AZ34" s="413"/>
      <c r="BA34" s="413"/>
      <c r="BB34" s="413"/>
      <c r="BC34" s="413"/>
      <c r="BD34" s="412"/>
      <c r="BE34" s="413"/>
      <c r="BF34" s="413"/>
      <c r="BG34" s="414"/>
      <c r="BH34" s="413"/>
      <c r="BI34" s="412"/>
      <c r="BJ34" s="413"/>
      <c r="BK34" s="413"/>
      <c r="BL34" s="414"/>
      <c r="BM34" s="413"/>
      <c r="BN34" s="412"/>
      <c r="BO34" s="413"/>
      <c r="BP34" s="413"/>
      <c r="BQ34" s="415"/>
      <c r="BR34" s="413"/>
      <c r="BS34" s="416"/>
      <c r="BT34" s="416"/>
      <c r="BU34" s="407"/>
      <c r="BV34" s="416"/>
      <c r="BW34" s="421"/>
      <c r="BX34" s="416"/>
      <c r="BY34" s="416"/>
      <c r="BZ34" s="407"/>
      <c r="CA34" s="416"/>
      <c r="CB34" s="421"/>
      <c r="CC34" s="421"/>
      <c r="CD34" s="421"/>
      <c r="CE34" s="421"/>
      <c r="CF34" s="421"/>
      <c r="CG34" s="416"/>
      <c r="CH34" s="416"/>
      <c r="CI34" s="407"/>
      <c r="CJ34" s="416"/>
      <c r="CK34" s="421"/>
      <c r="CL34" s="416"/>
      <c r="CM34" s="416"/>
      <c r="CN34" s="407"/>
      <c r="CO34" s="416"/>
      <c r="CP34" s="421"/>
      <c r="CQ34" s="416"/>
      <c r="CR34" s="416"/>
      <c r="CS34" s="407"/>
      <c r="CT34" s="416"/>
      <c r="CU34" s="421"/>
      <c r="CV34" s="416"/>
      <c r="CW34" s="416"/>
      <c r="CX34" s="507"/>
      <c r="CY34" s="416"/>
      <c r="CZ34" s="421"/>
      <c r="DA34" s="421"/>
      <c r="DB34" s="416"/>
      <c r="DC34" s="416"/>
      <c r="DD34" s="416"/>
      <c r="DE34" s="507"/>
      <c r="DF34" s="422"/>
      <c r="DG34" s="422"/>
      <c r="DH34" s="407"/>
      <c r="DI34" s="416"/>
      <c r="DJ34" s="421"/>
      <c r="DK34" s="422"/>
      <c r="DL34" s="422"/>
      <c r="DM34" s="407"/>
      <c r="DN34" s="416"/>
      <c r="DO34" s="421"/>
      <c r="DP34" s="422"/>
      <c r="DQ34" s="422"/>
      <c r="DR34" s="407"/>
      <c r="DS34" s="416"/>
      <c r="DT34" s="421"/>
      <c r="DU34" s="422"/>
      <c r="DV34" s="422"/>
      <c r="DW34" s="407"/>
      <c r="DX34" s="416"/>
      <c r="DY34" s="421"/>
      <c r="DZ34" s="416"/>
      <c r="EA34" s="416"/>
      <c r="EB34" s="416"/>
      <c r="EC34" s="407"/>
      <c r="ED34" s="422"/>
      <c r="EE34" s="422"/>
      <c r="EF34" s="407"/>
      <c r="EG34" s="416"/>
      <c r="EH34" s="421"/>
      <c r="EI34" s="422"/>
      <c r="EJ34" s="422"/>
      <c r="EK34" s="407"/>
      <c r="EL34" s="416"/>
      <c r="EM34" s="421"/>
      <c r="EN34" s="422"/>
      <c r="EO34" s="422"/>
      <c r="EP34" s="407"/>
      <c r="EQ34" s="416"/>
      <c r="ER34" s="421"/>
      <c r="ES34" s="422"/>
      <c r="ET34" s="422"/>
      <c r="EU34" s="407"/>
      <c r="EV34" s="416"/>
      <c r="EW34" s="421"/>
      <c r="EX34" s="422"/>
      <c r="EY34" s="422"/>
      <c r="EZ34" s="407"/>
      <c r="FA34" s="416"/>
      <c r="FB34" s="421"/>
      <c r="FC34" s="421"/>
      <c r="FD34" s="342"/>
      <c r="FE34" s="342"/>
      <c r="FF34" s="342"/>
      <c r="FG34" s="342"/>
      <c r="FH34" s="422"/>
      <c r="FI34" s="422"/>
      <c r="FJ34" s="407"/>
      <c r="FK34" s="416"/>
      <c r="FL34" s="421"/>
      <c r="FM34" s="422"/>
      <c r="FN34" s="422"/>
      <c r="FO34" s="407"/>
      <c r="FP34" s="416"/>
      <c r="FQ34" s="421"/>
      <c r="FR34" s="422"/>
      <c r="FS34" s="422"/>
      <c r="FT34" s="407"/>
      <c r="FU34" s="416"/>
      <c r="FV34" s="421"/>
      <c r="FW34" s="422"/>
      <c r="FX34" s="422"/>
      <c r="FY34" s="407"/>
      <c r="FZ34" s="416"/>
      <c r="GA34" s="421"/>
      <c r="GB34" s="342"/>
      <c r="GC34" s="342"/>
      <c r="GD34" s="342"/>
      <c r="GE34" s="342"/>
      <c r="GF34" s="399"/>
      <c r="GG34" s="342"/>
      <c r="GH34" s="342"/>
      <c r="GI34" s="410"/>
      <c r="GJ34" s="342"/>
      <c r="GK34" s="399"/>
      <c r="GL34" s="342"/>
      <c r="GM34" s="342"/>
      <c r="GN34" s="410"/>
      <c r="GO34" s="342"/>
      <c r="GP34" s="399"/>
      <c r="GQ34" s="342"/>
      <c r="GR34" s="342"/>
      <c r="GS34" s="410"/>
      <c r="GT34" s="342"/>
      <c r="GU34" s="399"/>
      <c r="GV34" s="342"/>
      <c r="GW34" s="342"/>
      <c r="GX34" s="410"/>
      <c r="GY34" s="342"/>
      <c r="GZ34" s="342"/>
      <c r="HA34" s="342"/>
      <c r="HB34" s="342"/>
      <c r="HC34" s="342"/>
      <c r="HD34" s="402"/>
      <c r="HE34" s="342"/>
      <c r="HF34" s="342"/>
      <c r="HG34" s="571"/>
      <c r="HH34" s="342"/>
      <c r="HI34" s="571"/>
      <c r="HJ34" s="342"/>
      <c r="HK34" s="342"/>
      <c r="HL34" s="571"/>
      <c r="HM34" s="342"/>
      <c r="HN34" s="571"/>
      <c r="HO34" s="342"/>
      <c r="HP34" s="342"/>
      <c r="HQ34" s="571"/>
      <c r="HR34" s="342"/>
      <c r="HS34" s="571"/>
      <c r="HT34" s="342"/>
      <c r="HU34" s="342"/>
      <c r="HV34" s="571"/>
      <c r="HW34" s="342"/>
      <c r="HX34" s="571"/>
      <c r="HY34" s="342"/>
      <c r="HZ34" s="342"/>
      <c r="IA34" s="571"/>
      <c r="IB34" s="342"/>
      <c r="IC34" s="342"/>
      <c r="ID34" s="342"/>
      <c r="IE34" s="342"/>
      <c r="IF34" s="342"/>
      <c r="IG34" s="571"/>
      <c r="IH34" s="342"/>
      <c r="II34" s="342"/>
      <c r="IJ34" s="571"/>
      <c r="IK34" s="342"/>
      <c r="IL34" s="571"/>
      <c r="IM34" s="342"/>
      <c r="IN34" s="342"/>
      <c r="IO34" s="571"/>
      <c r="IP34" s="342"/>
      <c r="IQ34" s="571"/>
      <c r="IR34" s="342"/>
      <c r="IS34" s="342"/>
      <c r="IT34" s="571"/>
      <c r="IU34" s="342"/>
      <c r="IV34" s="571"/>
      <c r="IW34" s="342"/>
      <c r="IX34" s="342"/>
      <c r="IY34" s="571"/>
      <c r="IZ34" s="342"/>
      <c r="JA34" s="342"/>
      <c r="JB34" s="342"/>
      <c r="JC34" s="342"/>
      <c r="JD34" s="342"/>
      <c r="JE34" s="571"/>
      <c r="JF34" s="342"/>
      <c r="JG34" s="342"/>
      <c r="JH34" s="571"/>
      <c r="JI34" s="342"/>
      <c r="JJ34" s="571"/>
      <c r="JK34" s="342"/>
      <c r="JL34" s="342"/>
      <c r="JM34" s="571"/>
      <c r="JN34" s="342"/>
      <c r="JO34" s="571"/>
      <c r="JP34" s="342"/>
      <c r="JQ34" s="342"/>
      <c r="JR34" s="571"/>
      <c r="JS34" s="342"/>
      <c r="JT34" s="571"/>
      <c r="JU34" s="342"/>
      <c r="JV34" s="342"/>
      <c r="JW34" s="571"/>
      <c r="JX34" s="342"/>
      <c r="JY34" s="342"/>
      <c r="JZ34" s="342"/>
      <c r="KA34" s="342"/>
      <c r="KB34" s="342"/>
      <c r="KC34" s="571"/>
      <c r="KD34" s="342"/>
      <c r="KE34" s="342"/>
      <c r="KF34" s="571"/>
      <c r="KG34" s="342"/>
      <c r="KH34" s="571"/>
      <c r="KI34" s="342"/>
      <c r="KJ34" s="342"/>
      <c r="KK34" s="571"/>
      <c r="KL34" s="342"/>
      <c r="KM34" s="571"/>
      <c r="KN34" s="342"/>
      <c r="KO34" s="342"/>
      <c r="KP34" s="571"/>
      <c r="KQ34" s="342"/>
      <c r="KR34" s="571"/>
      <c r="KS34" s="342"/>
      <c r="KT34" s="342"/>
      <c r="KU34" s="571"/>
      <c r="KV34" s="342"/>
      <c r="KW34" s="571"/>
      <c r="KX34" s="342"/>
      <c r="KY34" s="342"/>
      <c r="KZ34" s="571"/>
      <c r="LA34" s="342"/>
      <c r="LB34" s="342"/>
      <c r="LC34" s="342"/>
      <c r="LD34" s="342"/>
      <c r="LE34" s="342"/>
      <c r="LF34" s="342"/>
      <c r="LG34" s="342"/>
      <c r="LH34" s="342"/>
      <c r="LI34" s="342"/>
      <c r="LJ34" s="571"/>
      <c r="LK34" s="571"/>
      <c r="LL34" s="571"/>
      <c r="LM34" s="571"/>
    </row>
    <row r="35" spans="1:327">
      <c r="A35" s="571"/>
      <c r="B35" s="408"/>
      <c r="C35" s="571"/>
      <c r="D35" s="401">
        <f>D33*0.49</f>
        <v>1494666.6502739999</v>
      </c>
      <c r="E35" s="571"/>
      <c r="F35" s="571"/>
      <c r="G35" s="571"/>
      <c r="H35" s="571"/>
      <c r="I35" s="571">
        <f>I33*0.49</f>
        <v>1456519.9883221393</v>
      </c>
      <c r="J35" s="571"/>
      <c r="K35" s="571"/>
      <c r="L35" s="571"/>
      <c r="M35" s="571"/>
      <c r="N35" s="571">
        <f>N33*0.49</f>
        <v>1329763.1206589099</v>
      </c>
      <c r="O35" s="571"/>
      <c r="P35" s="571"/>
      <c r="Q35" s="571"/>
      <c r="R35" s="571"/>
      <c r="S35" s="571">
        <f>S33*0.49</f>
        <v>1216675.9515311797</v>
      </c>
      <c r="T35" s="571"/>
      <c r="U35" s="571"/>
      <c r="V35" s="571"/>
      <c r="W35" s="571"/>
      <c r="X35" s="571">
        <f>X33*0.49</f>
        <v>1330250.8322986399</v>
      </c>
      <c r="Y35" s="571"/>
      <c r="Z35" s="571"/>
      <c r="AA35" s="571"/>
      <c r="AC35" s="571"/>
      <c r="AD35" s="571"/>
      <c r="AE35" s="571"/>
      <c r="AF35" s="571"/>
      <c r="AG35" s="714">
        <f>AG33*0.49</f>
        <v>1378749.5823906001</v>
      </c>
      <c r="AH35" s="571"/>
      <c r="AI35" s="571"/>
      <c r="AJ35" s="571"/>
      <c r="AK35" s="571"/>
      <c r="AL35" s="571">
        <f>AL33*0.49</f>
        <v>1640268.4513773604</v>
      </c>
      <c r="AM35" s="571"/>
      <c r="AN35" s="571"/>
      <c r="AO35" s="571"/>
      <c r="AP35" s="571"/>
      <c r="AQ35" s="571">
        <f>AQ33*0.49</f>
        <v>1296490.1475254404</v>
      </c>
      <c r="AR35" s="571"/>
      <c r="AS35" s="571"/>
      <c r="AT35" s="571"/>
      <c r="AU35" s="571"/>
      <c r="AV35" s="571">
        <f>AV33*0.49</f>
        <v>1283114.9548022398</v>
      </c>
      <c r="AW35" s="571"/>
      <c r="AX35" s="571"/>
      <c r="AY35" s="571"/>
      <c r="BA35" s="571"/>
      <c r="BB35" s="571"/>
      <c r="BC35" s="571"/>
      <c r="BD35" s="571"/>
      <c r="BE35" s="571">
        <f>BE33*0.49</f>
        <v>1307676.2982805199</v>
      </c>
      <c r="BF35" s="571"/>
      <c r="BG35" s="363"/>
      <c r="BH35" s="571"/>
      <c r="BI35" s="571"/>
      <c r="BJ35" s="571">
        <f>BJ33*0.49</f>
        <v>1293944.1007215451</v>
      </c>
      <c r="BK35" s="571"/>
      <c r="BL35" s="363"/>
      <c r="BM35" s="571"/>
      <c r="BN35" s="571"/>
      <c r="BO35" s="571">
        <f>BO33*0.49</f>
        <v>1488215.2450907701</v>
      </c>
      <c r="BP35" s="571"/>
      <c r="BQ35" s="363"/>
      <c r="BR35" s="571"/>
      <c r="BS35" s="571"/>
      <c r="BT35" s="571">
        <f>BT33*0.49</f>
        <v>1461402.4381450196</v>
      </c>
      <c r="BU35" s="408"/>
      <c r="BV35" s="571"/>
      <c r="BW35" s="571"/>
      <c r="BX35" s="571"/>
      <c r="BY35" s="571">
        <f>BY33*0.49</f>
        <v>1590262.6248040351</v>
      </c>
      <c r="BZ35" s="571"/>
      <c r="CA35" s="571"/>
      <c r="CB35" s="571"/>
      <c r="CD35" s="571"/>
      <c r="CE35" s="417"/>
      <c r="CF35" s="424"/>
      <c r="CG35" s="424"/>
      <c r="CH35" s="417"/>
      <c r="CI35" s="430"/>
      <c r="CJ35" s="108"/>
      <c r="CK35" s="417"/>
      <c r="CL35" s="432"/>
      <c r="CM35" s="348"/>
      <c r="CN35" s="401"/>
      <c r="CO35" s="571"/>
      <c r="CP35" s="571"/>
      <c r="CQ35" s="571"/>
      <c r="CR35" s="571"/>
      <c r="CS35" s="571"/>
      <c r="CT35" s="571"/>
      <c r="CU35" s="571"/>
      <c r="CV35" s="571"/>
      <c r="CW35" s="571"/>
      <c r="CX35" s="571"/>
      <c r="CY35" s="571"/>
      <c r="CZ35" s="571"/>
      <c r="DA35" s="571"/>
      <c r="DB35" s="571"/>
      <c r="DC35" s="571"/>
      <c r="DE35" s="571"/>
      <c r="DF35" s="571"/>
      <c r="DG35" s="417"/>
      <c r="DH35" s="422"/>
      <c r="DI35" s="108"/>
      <c r="DJ35" s="401"/>
      <c r="DK35" s="571"/>
      <c r="DL35" s="571"/>
      <c r="DM35" s="400"/>
      <c r="DN35" s="571"/>
      <c r="DO35" s="400"/>
      <c r="DP35" s="571"/>
      <c r="DQ35" s="571"/>
      <c r="DR35" s="571"/>
      <c r="DS35" s="571"/>
      <c r="DT35" s="571"/>
      <c r="DU35" s="571"/>
      <c r="DV35" s="571"/>
      <c r="DW35" s="571"/>
      <c r="DX35" s="571"/>
      <c r="DY35" s="571"/>
      <c r="EA35" s="571"/>
      <c r="EB35" s="571"/>
      <c r="EC35" s="571"/>
      <c r="ED35" s="571"/>
      <c r="EE35" s="571">
        <f>EE33/FD33</f>
        <v>0.18030285108669231</v>
      </c>
      <c r="EF35" s="571"/>
      <c r="EG35" s="571"/>
      <c r="EH35" s="571"/>
      <c r="EI35" s="571"/>
      <c r="EJ35" s="571">
        <f>EJ33/FD33</f>
        <v>0.1997868854933578</v>
      </c>
      <c r="EK35" s="571"/>
      <c r="EL35" s="571"/>
      <c r="EM35" s="571"/>
      <c r="EN35" s="571"/>
      <c r="EO35" s="571">
        <f>EO33/FD33</f>
        <v>0.19563143806263183</v>
      </c>
      <c r="EP35" s="571"/>
      <c r="EQ35" s="571"/>
      <c r="ER35" s="400"/>
      <c r="ES35" s="571"/>
      <c r="ET35" s="571">
        <f>ET33/FD33</f>
        <v>0.20067867195523273</v>
      </c>
      <c r="EU35" s="571"/>
      <c r="EV35" s="571"/>
      <c r="EW35" s="571"/>
      <c r="EX35" s="571"/>
      <c r="EY35" s="571">
        <f>EY33/FD33</f>
        <v>0.22360015340208539</v>
      </c>
      <c r="EZ35" s="571"/>
      <c r="FA35" s="571"/>
      <c r="FB35" s="571"/>
      <c r="FC35" s="571"/>
      <c r="FE35" s="571"/>
      <c r="FF35" s="571"/>
      <c r="FG35" s="571"/>
      <c r="FH35" s="571"/>
      <c r="FI35" s="571"/>
      <c r="FJ35" s="571"/>
      <c r="FK35" s="571"/>
      <c r="FL35" s="571"/>
      <c r="FM35" s="571"/>
      <c r="FN35" s="571"/>
      <c r="FO35" s="571"/>
      <c r="FP35" s="571"/>
      <c r="FQ35" s="571"/>
      <c r="FR35" s="571"/>
      <c r="FS35" s="571"/>
      <c r="FT35" s="571"/>
      <c r="FU35" s="571"/>
      <c r="FV35" s="571"/>
      <c r="FW35" s="571"/>
      <c r="FX35" s="571"/>
      <c r="FY35" s="571"/>
      <c r="FZ35" s="571"/>
      <c r="GA35" s="571"/>
      <c r="GB35" s="571"/>
      <c r="GC35" s="571"/>
      <c r="GD35" s="571"/>
      <c r="GE35" s="571"/>
      <c r="GF35" s="571"/>
      <c r="GG35" s="571"/>
      <c r="GH35" s="571"/>
      <c r="GI35" s="571"/>
      <c r="GJ35" s="571"/>
      <c r="GK35" s="571"/>
      <c r="GL35" s="571"/>
      <c r="GM35" s="571"/>
      <c r="GN35" s="571"/>
      <c r="GO35" s="571"/>
      <c r="GP35" s="571"/>
      <c r="GQ35" s="571"/>
      <c r="GR35" s="571"/>
      <c r="GS35" s="571"/>
      <c r="GT35" s="571"/>
      <c r="GU35" s="571"/>
      <c r="GV35" s="571"/>
      <c r="GW35" s="571"/>
      <c r="GX35" s="571"/>
      <c r="GY35" s="571"/>
      <c r="HA35" s="571"/>
      <c r="HB35" s="571"/>
      <c r="HC35" s="571"/>
      <c r="HD35" s="571"/>
      <c r="HE35" s="571"/>
      <c r="HF35" s="571"/>
      <c r="HG35" s="571"/>
      <c r="HH35" s="571"/>
      <c r="HI35" s="571"/>
      <c r="HJ35" s="571"/>
      <c r="HK35" s="571"/>
      <c r="HL35" s="571"/>
      <c r="HM35" s="571"/>
      <c r="HN35" s="571"/>
      <c r="HO35" s="571"/>
      <c r="HP35" s="571"/>
      <c r="HQ35" s="571"/>
      <c r="HR35" s="571"/>
      <c r="HS35" s="571"/>
      <c r="HT35" s="571"/>
      <c r="HU35" s="571"/>
      <c r="HV35" s="571"/>
      <c r="HW35" s="571"/>
      <c r="HX35" s="571"/>
      <c r="HY35" s="571"/>
      <c r="HZ35" s="571"/>
      <c r="IA35" s="571"/>
      <c r="IB35" s="571"/>
      <c r="ID35" s="571"/>
      <c r="IE35" s="571"/>
      <c r="IF35" s="571"/>
      <c r="IG35" s="571"/>
      <c r="IH35" s="671">
        <f>IH33+IH25</f>
        <v>3508141.077</v>
      </c>
      <c r="II35" s="571"/>
      <c r="IJ35" s="571"/>
      <c r="IK35" s="571"/>
      <c r="IL35" s="571"/>
      <c r="IM35" s="671">
        <f>IM33+IM25</f>
        <v>3717160.0514999991</v>
      </c>
      <c r="IN35" s="571"/>
      <c r="IO35" s="571"/>
      <c r="IP35" s="571"/>
      <c r="IQ35" s="571"/>
      <c r="IR35" s="671">
        <f>IR33+IR25</f>
        <v>5011329.6555000003</v>
      </c>
      <c r="IS35" s="571"/>
      <c r="IT35" s="571"/>
      <c r="IU35" s="571"/>
      <c r="IV35" s="571"/>
      <c r="IW35" s="671">
        <f>IW33+IW25</f>
        <v>4417145.8274999997</v>
      </c>
      <c r="IX35" s="571"/>
      <c r="IY35" s="571"/>
      <c r="IZ35" s="571"/>
      <c r="JA35" s="385">
        <f>JA25</f>
        <v>768172.39800000004</v>
      </c>
      <c r="JB35" s="630">
        <f>JA35*0.51</f>
        <v>391767.92298000003</v>
      </c>
      <c r="JC35" s="630">
        <f>JB35*0.03</f>
        <v>11753.0376894</v>
      </c>
      <c r="JF35" s="671">
        <f>JF33+JF25</f>
        <v>3362364.8835000005</v>
      </c>
      <c r="JK35" s="671">
        <f>JK33+JK25</f>
        <v>4434221.7779999999</v>
      </c>
      <c r="JP35" s="671"/>
      <c r="JU35" s="671"/>
      <c r="JY35" s="385"/>
      <c r="JZ35" s="630"/>
      <c r="KA35" s="630"/>
      <c r="KB35" s="630"/>
      <c r="KC35" s="630"/>
      <c r="KD35" s="671"/>
      <c r="KE35" s="630"/>
      <c r="KF35" s="630"/>
      <c r="KG35" s="630"/>
      <c r="KH35" s="630"/>
      <c r="KI35" s="671"/>
      <c r="KJ35" s="630"/>
      <c r="KK35" s="630"/>
      <c r="KL35" s="630"/>
      <c r="KM35" s="630"/>
      <c r="KN35" s="671"/>
      <c r="KO35" s="630"/>
      <c r="KP35" s="630"/>
      <c r="KQ35" s="630"/>
      <c r="KR35" s="630"/>
      <c r="KS35" s="671"/>
      <c r="KT35" s="630"/>
      <c r="KU35" s="630"/>
      <c r="KV35" s="630"/>
      <c r="KW35" s="630"/>
      <c r="KX35" s="671"/>
      <c r="KY35" s="630"/>
      <c r="KZ35" s="630"/>
      <c r="LA35" s="630"/>
      <c r="LB35" s="630"/>
      <c r="LC35" s="630"/>
      <c r="LD35" s="630"/>
      <c r="LE35" s="571"/>
      <c r="LF35" s="571"/>
      <c r="LG35" s="630"/>
      <c r="LH35" s="630"/>
      <c r="LI35" s="633">
        <f>LG33/LH33</f>
        <v>1</v>
      </c>
      <c r="LJ35" s="571"/>
      <c r="LK35" s="571"/>
      <c r="LL35" s="571"/>
      <c r="LM35" s="571"/>
    </row>
    <row r="36" spans="1:327" hidden="1">
      <c r="A36" s="571"/>
      <c r="B36" s="966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U36" s="571"/>
      <c r="AV36" s="571"/>
      <c r="AW36" s="571"/>
      <c r="AX36" s="571"/>
      <c r="AY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571"/>
      <c r="BQ36" s="571"/>
      <c r="BR36" s="571"/>
      <c r="BS36" s="571"/>
      <c r="BT36" s="571"/>
      <c r="BU36" s="408"/>
      <c r="BV36" s="571"/>
      <c r="BW36" s="571"/>
      <c r="BX36" s="571"/>
      <c r="BY36" s="571"/>
      <c r="BZ36" s="571"/>
      <c r="CA36" s="571"/>
      <c r="CB36" s="571"/>
      <c r="CD36" s="571"/>
      <c r="CE36" s="417"/>
      <c r="CF36" s="424"/>
      <c r="CG36" s="424"/>
      <c r="CH36" s="417"/>
      <c r="CI36" s="430"/>
      <c r="CJ36" s="108"/>
      <c r="CK36" s="417"/>
      <c r="CL36" s="432"/>
      <c r="CM36" s="348"/>
      <c r="CN36" s="401"/>
      <c r="CO36" s="571"/>
      <c r="CP36" s="571"/>
      <c r="CQ36" s="571"/>
      <c r="CR36" s="571"/>
      <c r="CS36" s="571"/>
      <c r="CT36" s="571"/>
      <c r="CU36" s="571"/>
      <c r="CV36" s="571"/>
      <c r="CW36" s="571"/>
      <c r="CX36" s="571"/>
      <c r="CY36" s="571"/>
      <c r="CZ36" s="571"/>
      <c r="DA36" s="571"/>
      <c r="DB36" s="571"/>
      <c r="DC36" s="571"/>
      <c r="DE36" s="571"/>
      <c r="DF36" s="571"/>
      <c r="DG36" s="417"/>
      <c r="DH36" s="422"/>
      <c r="DI36" s="108"/>
      <c r="DJ36" s="401"/>
      <c r="DK36" s="571"/>
      <c r="DL36" s="417"/>
      <c r="DM36" s="422"/>
      <c r="DN36" s="400"/>
      <c r="DO36" s="400"/>
      <c r="DP36" s="571"/>
      <c r="DQ36" s="571"/>
      <c r="DR36" s="571"/>
      <c r="DS36" s="571"/>
      <c r="DT36" s="571"/>
      <c r="DU36" s="571"/>
      <c r="DV36" s="571"/>
      <c r="DW36" s="571"/>
      <c r="DX36" s="571"/>
      <c r="DY36" s="571"/>
      <c r="EA36" s="571"/>
      <c r="EB36" s="571"/>
      <c r="EC36" s="571"/>
      <c r="ED36" s="571"/>
      <c r="EE36" s="571"/>
      <c r="EF36" s="571"/>
      <c r="EG36" s="571"/>
      <c r="EH36" s="571"/>
      <c r="EI36" s="571"/>
      <c r="EJ36" s="571"/>
      <c r="EK36" s="571"/>
      <c r="EL36" s="571"/>
      <c r="EM36" s="571"/>
      <c r="EN36" s="571"/>
      <c r="EO36" s="571"/>
      <c r="EP36" s="571"/>
      <c r="EQ36" s="571"/>
      <c r="ER36" s="400"/>
      <c r="ES36" s="571"/>
      <c r="ET36" s="400"/>
      <c r="EU36" s="571"/>
      <c r="EV36" s="571"/>
      <c r="EW36" s="571"/>
      <c r="EX36" s="571"/>
      <c r="EY36" s="571"/>
      <c r="EZ36" s="571"/>
      <c r="FA36" s="571"/>
      <c r="FB36" s="571"/>
      <c r="FC36" s="571"/>
      <c r="FE36" s="571"/>
      <c r="FF36" s="571"/>
      <c r="FG36" s="571"/>
      <c r="FH36" s="571"/>
      <c r="FI36" s="571"/>
      <c r="FJ36" s="571"/>
      <c r="FK36" s="571"/>
      <c r="FL36" s="571"/>
      <c r="FM36" s="571"/>
      <c r="FN36" s="571"/>
      <c r="FO36" s="571"/>
      <c r="FP36" s="571"/>
      <c r="FQ36" s="571"/>
      <c r="FR36" s="571"/>
      <c r="FS36" s="571"/>
      <c r="FT36" s="571"/>
      <c r="FU36" s="571"/>
      <c r="FV36" s="571"/>
      <c r="FW36" s="571"/>
      <c r="FX36" s="571"/>
      <c r="FY36" s="571"/>
      <c r="FZ36" s="571"/>
      <c r="GA36" s="571"/>
      <c r="GB36" s="571"/>
      <c r="GC36" s="571"/>
      <c r="GD36" s="571"/>
      <c r="GE36" s="571"/>
      <c r="GF36" s="571"/>
      <c r="GG36" s="571"/>
      <c r="GH36" s="571"/>
      <c r="GI36" s="571"/>
      <c r="GJ36" s="571"/>
      <c r="GK36" s="571"/>
      <c r="GL36" s="571"/>
      <c r="GM36" s="571"/>
      <c r="GN36" s="571"/>
      <c r="GO36" s="571"/>
      <c r="GP36" s="571"/>
      <c r="GQ36" s="571"/>
      <c r="GR36" s="571"/>
      <c r="GS36" s="571"/>
      <c r="GT36" s="571"/>
      <c r="GU36" s="571"/>
      <c r="GV36" s="571"/>
      <c r="GW36" s="571"/>
      <c r="GX36" s="571"/>
      <c r="GY36" s="571"/>
      <c r="HA36" s="571"/>
      <c r="HB36" s="571"/>
      <c r="HC36" s="571"/>
      <c r="HD36" s="571"/>
      <c r="HE36" s="571"/>
      <c r="HF36" s="571"/>
      <c r="HG36" s="571"/>
      <c r="HH36" s="571"/>
      <c r="HI36" s="571"/>
      <c r="HJ36" s="571"/>
      <c r="HK36" s="571"/>
      <c r="HL36" s="571"/>
      <c r="HM36" s="571"/>
      <c r="HN36" s="571"/>
      <c r="HO36" s="571"/>
      <c r="HP36" s="571"/>
      <c r="HQ36" s="571"/>
      <c r="HR36" s="571"/>
      <c r="HS36" s="571"/>
      <c r="HT36" s="571"/>
      <c r="HU36" s="571"/>
      <c r="HV36" s="571"/>
      <c r="HW36" s="571"/>
      <c r="HX36" s="571"/>
      <c r="HY36" s="571"/>
      <c r="HZ36" s="571"/>
      <c r="IA36" s="571"/>
      <c r="IB36" s="571"/>
      <c r="ID36" s="571"/>
      <c r="IE36" s="571"/>
      <c r="IF36" s="571"/>
      <c r="IG36" s="571"/>
      <c r="IH36" s="571"/>
      <c r="II36" s="571"/>
      <c r="IJ36" s="571"/>
      <c r="IK36" s="571"/>
      <c r="IL36" s="571"/>
      <c r="IM36" s="571"/>
      <c r="IN36" s="571"/>
      <c r="IO36" s="571"/>
      <c r="IP36" s="571"/>
      <c r="IQ36" s="571"/>
      <c r="IR36" s="571"/>
      <c r="IS36" s="571"/>
      <c r="IT36" s="571"/>
      <c r="IU36" s="571"/>
      <c r="IV36" s="571"/>
      <c r="IW36" s="571"/>
      <c r="IX36" s="571"/>
      <c r="IY36" s="571"/>
      <c r="IZ36" s="571"/>
      <c r="JA36" s="385">
        <f>JA33+JA35</f>
        <v>16653776.611500001</v>
      </c>
      <c r="JB36" s="630"/>
      <c r="JC36" s="630">
        <f>JB35*0.16</f>
        <v>62682.867676800008</v>
      </c>
      <c r="JY36" s="385"/>
      <c r="JZ36" s="630"/>
      <c r="KA36" s="630"/>
      <c r="KB36" s="630"/>
      <c r="KC36" s="630"/>
      <c r="KD36" s="630"/>
      <c r="KE36" s="630"/>
      <c r="KF36" s="630"/>
      <c r="KG36" s="630"/>
      <c r="KH36" s="630"/>
      <c r="KI36" s="630"/>
      <c r="KJ36" s="630"/>
      <c r="KK36" s="630"/>
      <c r="KL36" s="630"/>
      <c r="KM36" s="630"/>
      <c r="KN36" s="630"/>
      <c r="KO36" s="630"/>
      <c r="KP36" s="630"/>
      <c r="KQ36" s="630"/>
      <c r="KR36" s="630"/>
      <c r="KS36" s="630"/>
      <c r="KT36" s="630"/>
      <c r="KU36" s="630"/>
      <c r="KV36" s="630"/>
      <c r="KW36" s="630"/>
      <c r="KX36" s="630"/>
      <c r="KY36" s="630"/>
      <c r="KZ36" s="630"/>
      <c r="LA36" s="630"/>
      <c r="LB36" s="630"/>
      <c r="LC36" s="630"/>
      <c r="LD36" s="630"/>
      <c r="LE36" s="571"/>
      <c r="LF36" s="571"/>
      <c r="LG36" s="571"/>
      <c r="LH36" s="630"/>
      <c r="LI36" s="571"/>
      <c r="LJ36" s="571"/>
      <c r="LK36" s="571"/>
      <c r="LL36" s="571"/>
      <c r="LM36" s="571"/>
    </row>
    <row r="37" spans="1:327" hidden="1">
      <c r="A37" s="571"/>
      <c r="B37" s="967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  <c r="AI37" s="571"/>
      <c r="AJ37" s="571"/>
      <c r="AK37" s="571"/>
      <c r="AL37" s="571"/>
      <c r="AM37" s="571"/>
      <c r="AN37" s="571"/>
      <c r="AO37" s="571"/>
      <c r="AP37" s="571"/>
      <c r="AQ37" s="571"/>
      <c r="AR37" s="571"/>
      <c r="AS37" s="571"/>
      <c r="AT37" s="571"/>
      <c r="AU37" s="571"/>
      <c r="AV37" s="571"/>
      <c r="AW37" s="571"/>
      <c r="AX37" s="571"/>
      <c r="AY37" s="571"/>
      <c r="AZ37" s="571"/>
      <c r="BA37" s="571"/>
      <c r="BB37" s="571"/>
      <c r="BC37" s="571"/>
      <c r="BD37" s="571"/>
      <c r="BE37" s="571"/>
      <c r="BF37" s="571"/>
      <c r="BG37" s="571"/>
      <c r="BH37" s="571"/>
      <c r="BI37" s="571"/>
      <c r="BJ37" s="571"/>
      <c r="BK37" s="571"/>
      <c r="BL37" s="571"/>
      <c r="BM37" s="571"/>
      <c r="BN37" s="571"/>
      <c r="BO37" s="571"/>
      <c r="BP37" s="571"/>
      <c r="BQ37" s="571"/>
      <c r="BR37" s="571"/>
      <c r="BS37" s="571"/>
      <c r="BT37" s="571"/>
      <c r="BU37" s="408"/>
      <c r="BV37" s="571"/>
      <c r="BW37" s="571"/>
      <c r="BX37" s="571"/>
      <c r="BY37" s="571"/>
      <c r="BZ37" s="571"/>
      <c r="CA37" s="571"/>
      <c r="CB37" s="571"/>
      <c r="CD37" s="571"/>
      <c r="CE37" s="417"/>
      <c r="CF37" s="424"/>
      <c r="CG37" s="424"/>
      <c r="CH37" s="417"/>
      <c r="CI37" s="430"/>
      <c r="CJ37" s="108"/>
      <c r="CK37" s="417"/>
      <c r="CL37" s="432"/>
      <c r="CM37" s="348"/>
      <c r="CN37" s="401"/>
      <c r="CO37" s="571"/>
      <c r="CP37" s="571"/>
      <c r="CQ37" s="571"/>
      <c r="CR37" s="571"/>
      <c r="CS37" s="571"/>
      <c r="CT37" s="571"/>
      <c r="CU37" s="571"/>
      <c r="CV37" s="571"/>
      <c r="CW37" s="571"/>
      <c r="CX37" s="571"/>
      <c r="CY37" s="571"/>
      <c r="CZ37" s="571"/>
      <c r="DA37" s="571"/>
      <c r="DB37" s="571"/>
      <c r="DC37" s="571"/>
      <c r="DE37" s="571"/>
      <c r="DF37" s="571"/>
      <c r="DG37" s="417"/>
      <c r="DH37" s="422"/>
      <c r="DI37" s="108"/>
      <c r="DJ37" s="401"/>
      <c r="DK37" s="571"/>
      <c r="DL37" s="417"/>
      <c r="DM37" s="422"/>
      <c r="DN37" s="400"/>
      <c r="DO37" s="400"/>
      <c r="DP37" s="571"/>
      <c r="DQ37" s="571"/>
      <c r="DR37" s="571"/>
      <c r="DS37" s="571"/>
      <c r="DT37" s="571"/>
      <c r="DU37" s="571"/>
      <c r="DV37" s="571"/>
      <c r="DW37" s="571"/>
      <c r="DX37" s="571"/>
      <c r="DY37" s="571"/>
      <c r="EA37" s="571"/>
      <c r="EB37" s="571"/>
      <c r="EC37" s="571"/>
      <c r="ED37" s="571"/>
      <c r="EE37" s="571"/>
      <c r="EF37" s="571"/>
      <c r="EG37" s="571"/>
      <c r="EH37" s="571"/>
      <c r="EI37" s="571"/>
      <c r="EJ37" s="571"/>
      <c r="EK37" s="571"/>
      <c r="EL37" s="571"/>
      <c r="EM37" s="571"/>
      <c r="EN37" s="571"/>
      <c r="EO37" s="571"/>
      <c r="EP37" s="571"/>
      <c r="EQ37" s="571"/>
      <c r="ER37" s="400"/>
      <c r="ES37" s="571"/>
      <c r="ET37" s="400"/>
      <c r="EU37" s="571"/>
      <c r="EV37" s="571"/>
      <c r="EW37" s="571"/>
      <c r="EX37" s="571"/>
      <c r="EY37" s="571"/>
      <c r="EZ37" s="571"/>
      <c r="FA37" s="571"/>
      <c r="FB37" s="571"/>
      <c r="FC37" s="571"/>
      <c r="FE37" s="571"/>
      <c r="FF37" s="571"/>
      <c r="FG37" s="571"/>
      <c r="FH37" s="571"/>
      <c r="FI37" s="571"/>
      <c r="FJ37" s="571"/>
      <c r="FK37" s="571"/>
      <c r="FL37" s="571"/>
      <c r="FM37" s="571"/>
      <c r="FN37" s="571"/>
      <c r="FO37" s="571"/>
      <c r="FP37" s="571"/>
      <c r="FQ37" s="571"/>
      <c r="FR37" s="571"/>
      <c r="FS37" s="571"/>
      <c r="FT37" s="571"/>
      <c r="FU37" s="571"/>
      <c r="FV37" s="571"/>
      <c r="FW37" s="571"/>
      <c r="FX37" s="571"/>
      <c r="FY37" s="571"/>
      <c r="FZ37" s="571"/>
      <c r="GA37" s="571"/>
      <c r="GB37" s="571"/>
      <c r="GC37" s="571"/>
      <c r="GD37" s="571"/>
      <c r="GE37" s="571"/>
      <c r="GF37" s="571"/>
      <c r="GG37" s="571"/>
      <c r="GH37" s="571"/>
      <c r="GI37" s="571"/>
      <c r="GJ37" s="571"/>
      <c r="GK37" s="571"/>
      <c r="GL37" s="571"/>
      <c r="GM37" s="571"/>
      <c r="GN37" s="571"/>
      <c r="GO37" s="571"/>
      <c r="GP37" s="571"/>
      <c r="GQ37" s="571"/>
      <c r="GR37" s="571"/>
      <c r="GS37" s="571"/>
      <c r="GT37" s="571"/>
      <c r="GU37" s="571"/>
      <c r="GV37" s="571"/>
      <c r="GW37" s="571"/>
      <c r="GX37" s="571"/>
      <c r="GY37" s="571"/>
      <c r="HA37" s="571"/>
      <c r="HB37" s="571"/>
      <c r="HC37" s="571"/>
      <c r="HD37" s="571"/>
      <c r="HE37" s="571"/>
      <c r="HF37" s="571"/>
      <c r="HG37" s="571"/>
      <c r="HH37" s="571"/>
      <c r="HI37" s="571"/>
      <c r="HJ37" s="571"/>
      <c r="HK37" s="571"/>
      <c r="HL37" s="571"/>
      <c r="HM37" s="571"/>
      <c r="HN37" s="571"/>
      <c r="HO37" s="571"/>
      <c r="HP37" s="571"/>
      <c r="HQ37" s="571"/>
      <c r="HR37" s="571"/>
      <c r="HS37" s="571"/>
      <c r="HT37" s="571"/>
      <c r="HU37" s="571"/>
      <c r="HV37" s="571"/>
      <c r="HW37" s="571"/>
      <c r="HX37" s="571"/>
      <c r="HY37" s="571"/>
      <c r="HZ37" s="571"/>
      <c r="IA37" s="571"/>
      <c r="IB37" s="571"/>
      <c r="ID37" s="571"/>
      <c r="IE37" s="571"/>
      <c r="IF37" s="571"/>
      <c r="IG37" s="571"/>
      <c r="IH37" s="571"/>
      <c r="II37" s="571"/>
      <c r="IJ37" s="571"/>
      <c r="IK37" s="571"/>
      <c r="IL37" s="571"/>
      <c r="IM37" s="571"/>
      <c r="IN37" s="571"/>
      <c r="IO37" s="571"/>
      <c r="IP37" s="571"/>
      <c r="IQ37" s="571"/>
      <c r="IR37" s="571"/>
      <c r="IS37" s="571"/>
      <c r="IT37" s="571"/>
      <c r="IU37" s="571"/>
      <c r="IV37" s="571"/>
      <c r="IW37" s="571"/>
      <c r="IX37" s="571"/>
      <c r="IY37" s="571"/>
      <c r="IZ37" s="571"/>
      <c r="JB37" s="571"/>
      <c r="JC37" s="596">
        <f>JB35*3.5%</f>
        <v>13711.877304300002</v>
      </c>
      <c r="JZ37" s="571"/>
      <c r="KA37" s="596"/>
      <c r="KB37" s="571"/>
      <c r="KC37" s="571"/>
      <c r="KD37" s="571"/>
      <c r="KE37" s="571"/>
      <c r="KF37" s="571"/>
      <c r="KG37" s="571"/>
      <c r="KH37" s="571"/>
      <c r="KI37" s="571"/>
      <c r="KJ37" s="571"/>
      <c r="KK37" s="571"/>
      <c r="KL37" s="571"/>
      <c r="KM37" s="571"/>
      <c r="KN37" s="571"/>
      <c r="KO37" s="571"/>
      <c r="KP37" s="571"/>
      <c r="KQ37" s="571"/>
      <c r="KR37" s="571"/>
      <c r="KS37" s="571"/>
      <c r="KT37" s="571"/>
      <c r="KU37" s="571"/>
      <c r="KV37" s="571"/>
      <c r="KW37" s="571"/>
      <c r="KX37" s="571"/>
      <c r="KY37" s="571"/>
      <c r="KZ37" s="571"/>
      <c r="LA37" s="571"/>
      <c r="LB37" s="571"/>
      <c r="LC37" s="571"/>
      <c r="LD37" s="596"/>
      <c r="LE37" s="571"/>
      <c r="LF37" s="571"/>
      <c r="LG37" s="571"/>
      <c r="LH37" s="630"/>
      <c r="LI37" s="571"/>
      <c r="LJ37" s="571"/>
      <c r="LK37" s="571"/>
      <c r="LL37" s="571"/>
      <c r="LM37" s="571"/>
    </row>
    <row r="38" spans="1:327" hidden="1">
      <c r="A38" s="571"/>
      <c r="B38" s="553" t="s">
        <v>341</v>
      </c>
      <c r="C38" s="571"/>
      <c r="D38" s="633">
        <f>D6/$D$33</f>
        <v>2.3536620339090972E-2</v>
      </c>
      <c r="E38" s="571"/>
      <c r="F38" s="571"/>
      <c r="G38" s="571"/>
      <c r="H38" s="571"/>
      <c r="I38" s="633">
        <f>I6/$I$33</f>
        <v>2.4669066413150465E-2</v>
      </c>
      <c r="J38" s="571"/>
      <c r="K38" s="571"/>
      <c r="L38" s="571"/>
      <c r="M38" s="571"/>
      <c r="N38" s="633">
        <f>N6/$N$33</f>
        <v>2.2387896896440017E-2</v>
      </c>
      <c r="O38" s="571"/>
      <c r="P38" s="571"/>
      <c r="Q38" s="571"/>
      <c r="R38" s="571"/>
      <c r="S38" s="633">
        <f>S6/$S$33</f>
        <v>2.3400369705811826E-2</v>
      </c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633">
        <f>AG6/$AG$33</f>
        <v>2.305242724998028E-2</v>
      </c>
      <c r="AH38" s="571"/>
      <c r="AI38" s="571"/>
      <c r="AJ38" s="571"/>
      <c r="AK38" s="571"/>
      <c r="AL38" s="633">
        <f>AL6/$AL$33</f>
        <v>2.5587923516273332E-2</v>
      </c>
      <c r="AM38" s="571"/>
      <c r="AN38" s="571"/>
      <c r="AO38" s="571"/>
      <c r="AP38" s="571"/>
      <c r="AQ38" s="633">
        <f>AQ6/$AQ$33</f>
        <v>2.3463620552814944E-2</v>
      </c>
      <c r="AR38" s="571"/>
      <c r="AS38" s="571"/>
      <c r="AT38" s="571"/>
      <c r="AU38" s="571"/>
      <c r="AV38" s="633">
        <f>AV6/$AV$33</f>
        <v>2.5668936371391834E-2</v>
      </c>
      <c r="AW38" s="571"/>
      <c r="AX38" s="571"/>
      <c r="AY38" s="571"/>
      <c r="AZ38" s="571"/>
      <c r="BA38" s="571"/>
      <c r="BB38" s="571"/>
      <c r="BC38" s="571"/>
      <c r="BD38" s="571"/>
      <c r="BE38" s="633">
        <f>BE6/$BE$33</f>
        <v>2.2681451901743806E-2</v>
      </c>
      <c r="BF38" s="571"/>
      <c r="BG38" s="571"/>
      <c r="BH38" s="571"/>
      <c r="BI38" s="571"/>
      <c r="BJ38" s="633">
        <f>BJ6/$BJ$33</f>
        <v>2.1902107452475453E-2</v>
      </c>
      <c r="BK38" s="571"/>
      <c r="BL38" s="571"/>
      <c r="BM38" s="571"/>
      <c r="BN38" s="571"/>
      <c r="BO38" s="633">
        <f>BO6/$BO$33</f>
        <v>2.0943559485643456E-2</v>
      </c>
      <c r="BP38" s="571"/>
      <c r="BQ38" s="571"/>
      <c r="BR38" s="571"/>
      <c r="BS38" s="571"/>
      <c r="BT38" s="633">
        <f>BT6/$BT$33</f>
        <v>2.2307846892181606E-2</v>
      </c>
      <c r="BU38" s="408"/>
      <c r="BV38" s="571"/>
      <c r="BW38" s="571"/>
      <c r="BX38" s="571"/>
      <c r="BY38" s="633">
        <f>BY6/$BY$33</f>
        <v>1.9449517505834246E-2</v>
      </c>
      <c r="BZ38" s="571"/>
      <c r="CA38" s="571"/>
      <c r="CB38" s="571"/>
      <c r="CD38" s="571"/>
      <c r="CE38" s="417"/>
      <c r="CF38" s="424"/>
      <c r="CG38" s="424"/>
      <c r="CH38" s="642">
        <f>CH6/$CH$33</f>
        <v>2.0775737306381804E-2</v>
      </c>
      <c r="CI38" s="430"/>
      <c r="CJ38" s="108"/>
      <c r="CK38" s="417"/>
      <c r="CL38" s="432"/>
      <c r="CM38" s="339">
        <f>CM6/$CM$33</f>
        <v>2.7738931824960084E-2</v>
      </c>
      <c r="CN38" s="401"/>
      <c r="CO38" s="571"/>
      <c r="CP38" s="571"/>
      <c r="CQ38" s="571"/>
      <c r="CR38" s="633">
        <f>CR6/$CR$33</f>
        <v>3.1188081468658591E-2</v>
      </c>
      <c r="CS38" s="571"/>
      <c r="CT38" s="571"/>
      <c r="CU38" s="571"/>
      <c r="CV38" s="571"/>
      <c r="CW38" s="633">
        <f>CW6/$CW$33</f>
        <v>2.8673106253706331E-2</v>
      </c>
      <c r="CX38" s="571"/>
      <c r="CY38" s="571"/>
      <c r="CZ38" s="571"/>
      <c r="DA38" s="571"/>
      <c r="DB38" s="571"/>
      <c r="DC38" s="571"/>
      <c r="DE38" s="571"/>
      <c r="DF38" s="571"/>
      <c r="DG38" s="642">
        <f>DG6/$DG$33</f>
        <v>2.4833010409508072E-2</v>
      </c>
      <c r="DH38" s="422"/>
      <c r="DI38" s="108"/>
      <c r="DJ38" s="401"/>
      <c r="DK38" s="571"/>
      <c r="DL38" s="642">
        <f>DL6/$DL$33</f>
        <v>2.3795122320122968E-2</v>
      </c>
      <c r="DM38" s="422"/>
      <c r="DN38" s="400"/>
      <c r="DO38" s="400"/>
      <c r="DP38" s="571"/>
      <c r="DQ38" s="633">
        <f>DQ6/$DQ$33</f>
        <v>2.359686764584357E-2</v>
      </c>
      <c r="DR38" s="571"/>
      <c r="DS38" s="571"/>
      <c r="DT38" s="571"/>
      <c r="DU38" s="571"/>
      <c r="DV38" s="633">
        <f>DV6/$DV$33</f>
        <v>2.1727655902594449E-2</v>
      </c>
      <c r="DW38" s="571"/>
      <c r="DX38" s="571"/>
      <c r="DY38" s="571"/>
      <c r="EA38" s="571"/>
      <c r="EB38" s="571"/>
      <c r="EC38" s="571"/>
      <c r="ED38" s="571"/>
      <c r="EE38" s="633">
        <f>EE6/$EE$33</f>
        <v>2.4704840196507864E-2</v>
      </c>
      <c r="EF38" s="571"/>
      <c r="EG38" s="571"/>
      <c r="EH38" s="571"/>
      <c r="EI38" s="571"/>
      <c r="EJ38" s="633">
        <f>EJ6/$EJ$33</f>
        <v>2.7817427761314104E-2</v>
      </c>
      <c r="EK38" s="571"/>
      <c r="EL38" s="571"/>
      <c r="EM38" s="571"/>
      <c r="EN38" s="571"/>
      <c r="EO38" s="633">
        <f>EO6/$EO$33</f>
        <v>2.611188336596254E-2</v>
      </c>
      <c r="EP38" s="571"/>
      <c r="EQ38" s="571"/>
      <c r="ER38" s="400"/>
      <c r="ES38" s="571"/>
      <c r="ET38" s="633">
        <f>ET6/$ET$33</f>
        <v>2.5332194896355215E-2</v>
      </c>
      <c r="EU38" s="571"/>
      <c r="EV38" s="571"/>
      <c r="EW38" s="571"/>
      <c r="EX38" s="571"/>
      <c r="EY38" s="633">
        <f>EY6/$EY$33</f>
        <v>2.3605567501757831E-2</v>
      </c>
      <c r="EZ38" s="571"/>
      <c r="FA38" s="571"/>
      <c r="FB38" s="571"/>
      <c r="FC38" s="571"/>
      <c r="FE38" s="571"/>
      <c r="FF38" s="571"/>
      <c r="FG38" s="571"/>
      <c r="FH38" s="571"/>
      <c r="FI38" s="633">
        <f>FI6/$FI$33</f>
        <v>2.4195103423708321E-2</v>
      </c>
      <c r="FJ38" s="571"/>
      <c r="FK38" s="571"/>
      <c r="FL38" s="571"/>
      <c r="FM38" s="571"/>
      <c r="FN38" s="633">
        <f>FN6/$FN$33</f>
        <v>2.1870701267438637E-2</v>
      </c>
      <c r="FO38" s="571"/>
      <c r="FP38" s="571"/>
      <c r="FQ38" s="571"/>
      <c r="FR38" s="571"/>
      <c r="FS38" s="633">
        <f>FS6/$FS$33</f>
        <v>2.0908797767293454E-2</v>
      </c>
      <c r="FT38" s="571"/>
      <c r="FU38" s="571"/>
      <c r="FV38" s="571"/>
      <c r="FW38" s="571"/>
      <c r="FX38" s="633">
        <f>FX6/$FX$33</f>
        <v>1.7391225107027401E-2</v>
      </c>
      <c r="FY38" s="571"/>
      <c r="FZ38" s="571"/>
      <c r="GA38" s="571"/>
      <c r="GB38" s="571"/>
      <c r="GC38" s="571"/>
      <c r="GD38" s="571"/>
      <c r="GE38" s="571"/>
      <c r="GF38" s="571"/>
      <c r="GG38" s="633">
        <f>GG6/$GG$33</f>
        <v>2.3482925361425357E-2</v>
      </c>
      <c r="GH38" s="571"/>
      <c r="GI38" s="571"/>
      <c r="GJ38" s="571"/>
      <c r="GK38" s="571"/>
      <c r="GL38" s="633">
        <f>GL6/$GL$33</f>
        <v>1.9191651440246388E-2</v>
      </c>
      <c r="GM38" s="571"/>
      <c r="GN38" s="571"/>
      <c r="GO38" s="571"/>
      <c r="GP38" s="571"/>
      <c r="GQ38" s="633">
        <f>GQ6/$GQ$33</f>
        <v>2.1160846623787328E-2</v>
      </c>
      <c r="GR38" s="571"/>
      <c r="GS38" s="571"/>
      <c r="GT38" s="571"/>
      <c r="GU38" s="571"/>
      <c r="GV38" s="633">
        <f>GV6/$GV$33</f>
        <v>2.0056214025575957E-2</v>
      </c>
      <c r="GW38" s="571"/>
      <c r="GX38" s="571"/>
      <c r="GY38" s="571"/>
      <c r="HA38" s="571"/>
      <c r="HB38" s="571"/>
      <c r="HC38" s="571"/>
      <c r="HD38" s="571"/>
      <c r="HE38" s="633">
        <f>HE6/$HE$33</f>
        <v>2.3832534848935494E-2</v>
      </c>
      <c r="HF38" s="571"/>
      <c r="HG38" s="571"/>
      <c r="HH38" s="571"/>
      <c r="HI38" s="571"/>
      <c r="HJ38" s="633">
        <f>HJ6/$HJ$33</f>
        <v>2.1315191172956275E-2</v>
      </c>
      <c r="HK38" s="571"/>
      <c r="HL38" s="571"/>
      <c r="HM38" s="571"/>
      <c r="HN38" s="571"/>
      <c r="HO38" s="633">
        <f>HO6/$HO$33</f>
        <v>2.6330318187563404E-2</v>
      </c>
      <c r="HP38" s="571"/>
      <c r="HQ38" s="571"/>
      <c r="HR38" s="571"/>
      <c r="HS38" s="571"/>
      <c r="HT38" s="633">
        <f>HT6/$HT$33</f>
        <v>1.8955071011696373E-2</v>
      </c>
      <c r="HU38" s="571"/>
      <c r="HV38" s="571"/>
      <c r="HW38" s="571"/>
      <c r="HX38" s="571"/>
      <c r="HY38" s="633">
        <f>HY6/$HY$33</f>
        <v>2.0200169768217882E-2</v>
      </c>
      <c r="HZ38" s="571"/>
      <c r="IA38" s="571"/>
      <c r="IB38" s="571"/>
      <c r="ID38" s="571"/>
      <c r="IE38" s="571"/>
      <c r="IF38" s="571"/>
      <c r="IG38" s="571"/>
      <c r="IH38" s="633">
        <f>IH6/$IH$33</f>
        <v>1.9121208172760522E-2</v>
      </c>
      <c r="II38" s="571"/>
      <c r="IJ38" s="571"/>
      <c r="IK38" s="571"/>
      <c r="IL38" s="571"/>
      <c r="IM38" s="633">
        <f>IM6/$IM$33</f>
        <v>2.3411625610732689E-2</v>
      </c>
      <c r="IN38" s="571"/>
      <c r="IO38" s="571"/>
      <c r="IP38" s="571"/>
      <c r="IQ38" s="571"/>
      <c r="IR38" s="633">
        <f>IR6/$IR$33</f>
        <v>2.2647463364271155E-2</v>
      </c>
      <c r="IS38" s="571"/>
      <c r="IT38" s="571"/>
      <c r="IU38" s="571"/>
      <c r="IV38" s="571"/>
      <c r="IW38" s="633">
        <f>IW6/$IW$33</f>
        <v>2.5806985565209859E-2</v>
      </c>
      <c r="IX38" s="571"/>
      <c r="IY38" s="571"/>
      <c r="IZ38" s="571"/>
      <c r="JB38" s="571"/>
      <c r="JC38" s="646">
        <f>JB35*0.715</f>
        <v>280114.0649307</v>
      </c>
      <c r="JD38" s="836"/>
      <c r="JE38" s="836"/>
      <c r="JF38" s="633">
        <f>JF6/$JF$33</f>
        <v>2.4257223736081263E-2</v>
      </c>
      <c r="JG38" s="836"/>
      <c r="JH38" s="836"/>
      <c r="JI38" s="836"/>
      <c r="JJ38" s="836"/>
      <c r="JK38" s="676">
        <f>JK6/$JK$33</f>
        <v>2.0004557804046041E-2</v>
      </c>
      <c r="JL38" s="836"/>
      <c r="JM38" s="836"/>
      <c r="JN38" s="836"/>
      <c r="JO38" s="836"/>
      <c r="JP38" s="633">
        <f t="shared" ref="JP38:JP63" si="227">JP6/$JP$33</f>
        <v>2.4317077829535436E-2</v>
      </c>
      <c r="JQ38" s="836"/>
      <c r="JR38" s="836"/>
      <c r="JS38" s="836"/>
      <c r="JT38" s="836"/>
      <c r="JU38" s="633">
        <f t="shared" ref="JU38:JU63" si="228">JU6/$JU$33</f>
        <v>3.8811802785209272E-2</v>
      </c>
      <c r="JV38" s="836"/>
      <c r="JW38" s="836"/>
      <c r="JX38" s="836"/>
      <c r="JY38" s="836"/>
      <c r="JZ38" s="571"/>
      <c r="KA38" s="646"/>
      <c r="KB38" s="571"/>
      <c r="KC38" s="571"/>
      <c r="KD38" s="633"/>
      <c r="KE38" s="571"/>
      <c r="KF38" s="571"/>
      <c r="KG38" s="571"/>
      <c r="KH38" s="571"/>
      <c r="KI38" s="633"/>
      <c r="KJ38" s="571"/>
      <c r="KK38" s="571"/>
      <c r="KL38" s="571"/>
      <c r="KM38" s="571"/>
      <c r="KN38" s="633"/>
      <c r="KO38" s="571"/>
      <c r="KP38" s="571"/>
      <c r="KQ38" s="571"/>
      <c r="KR38" s="571"/>
      <c r="KS38" s="633"/>
      <c r="KT38" s="571"/>
      <c r="KU38" s="571"/>
      <c r="KV38" s="571"/>
      <c r="KW38" s="571"/>
      <c r="KX38" s="633"/>
      <c r="KY38" s="571"/>
      <c r="KZ38" s="571"/>
      <c r="LA38" s="571"/>
      <c r="LB38" s="571"/>
      <c r="LC38" s="571"/>
      <c r="LD38" s="646"/>
      <c r="LE38" s="571"/>
      <c r="LF38" s="571"/>
      <c r="LG38" s="571"/>
      <c r="LH38" s="571"/>
      <c r="LI38" s="571"/>
      <c r="LJ38" s="571"/>
      <c r="LK38" s="571"/>
      <c r="LL38" s="571"/>
      <c r="LM38" s="571"/>
    </row>
    <row r="39" spans="1:327" hidden="1">
      <c r="A39" s="571"/>
      <c r="B39" s="535" t="s">
        <v>342</v>
      </c>
      <c r="C39" s="571"/>
      <c r="D39" s="633">
        <f t="shared" ref="D39:D63" si="229">D7/$D$33</f>
        <v>2.4872901954549415E-2</v>
      </c>
      <c r="E39" s="571"/>
      <c r="F39" s="571"/>
      <c r="G39" s="571"/>
      <c r="H39" s="571"/>
      <c r="I39" s="633">
        <f t="shared" ref="I39:I63" si="230">I7/$I$33</f>
        <v>2.4470105896766597E-2</v>
      </c>
      <c r="J39" s="571"/>
      <c r="K39" s="571"/>
      <c r="L39" s="571"/>
      <c r="M39" s="571"/>
      <c r="N39" s="633">
        <f t="shared" ref="N39:N63" si="231">N7/$N$33</f>
        <v>2.3763207919574567E-2</v>
      </c>
      <c r="O39" s="571"/>
      <c r="P39" s="571"/>
      <c r="Q39" s="571"/>
      <c r="R39" s="571"/>
      <c r="S39" s="633">
        <f t="shared" ref="S39:S63" si="232">S7/$S$33</f>
        <v>2.6685372404328282E-2</v>
      </c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633">
        <f t="shared" ref="AG39:AG63" si="233">AG7/$AG$33</f>
        <v>2.5543350814247256E-2</v>
      </c>
      <c r="AH39" s="571"/>
      <c r="AI39" s="571"/>
      <c r="AJ39" s="571"/>
      <c r="AK39" s="571"/>
      <c r="AL39" s="633">
        <f t="shared" ref="AL39:AL63" si="234">AL7/$AL$33</f>
        <v>2.5322479588705017E-2</v>
      </c>
      <c r="AM39" s="571"/>
      <c r="AN39" s="571"/>
      <c r="AO39" s="571"/>
      <c r="AP39" s="571"/>
      <c r="AQ39" s="633">
        <f t="shared" ref="AQ39:AQ63" si="235">AQ7/$AQ$33</f>
        <v>2.1321913713546029E-2</v>
      </c>
      <c r="AR39" s="571"/>
      <c r="AS39" s="571"/>
      <c r="AT39" s="571"/>
      <c r="AU39" s="571"/>
      <c r="AV39" s="633">
        <f t="shared" ref="AV39:AV63" si="236">AV7/$AV$33</f>
        <v>2.5605891737941616E-2</v>
      </c>
      <c r="AW39" s="571"/>
      <c r="AX39" s="571"/>
      <c r="AY39" s="571"/>
      <c r="AZ39" s="633"/>
      <c r="BA39" s="571"/>
      <c r="BB39" s="571"/>
      <c r="BC39" s="571"/>
      <c r="BD39" s="571"/>
      <c r="BE39" s="633">
        <f t="shared" ref="BE39:BE63" si="237">BE7/$BE$33</f>
        <v>2.2621472184207337E-2</v>
      </c>
      <c r="BF39" s="571"/>
      <c r="BG39" s="571"/>
      <c r="BH39" s="571"/>
      <c r="BI39" s="571"/>
      <c r="BJ39" s="633">
        <f t="shared" ref="BJ39:BJ63" si="238">BJ7/$BJ$33</f>
        <v>2.3759130809326862E-2</v>
      </c>
      <c r="BK39" s="571"/>
      <c r="BL39" s="571"/>
      <c r="BM39" s="571"/>
      <c r="BN39" s="571"/>
      <c r="BO39" s="633">
        <f t="shared" ref="BO39:BO63" si="239">BO7/$BO$33</f>
        <v>2.4176450587163219E-2</v>
      </c>
      <c r="BP39" s="571"/>
      <c r="BQ39" s="571"/>
      <c r="BR39" s="571"/>
      <c r="BS39" s="571"/>
      <c r="BT39" s="633">
        <f t="shared" ref="BT39:BT63" si="240">BT7/$BT$33</f>
        <v>2.6338929661536756E-2</v>
      </c>
      <c r="BU39" s="408"/>
      <c r="BV39" s="571"/>
      <c r="BW39" s="571"/>
      <c r="BX39" s="571"/>
      <c r="BY39" s="633">
        <f>BY7/$BY$33</f>
        <v>2.3524168058788347E-2</v>
      </c>
      <c r="BZ39" s="571"/>
      <c r="CA39" s="571"/>
      <c r="CB39" s="571"/>
      <c r="CC39" s="571"/>
      <c r="CD39" s="571"/>
      <c r="CE39" s="417"/>
      <c r="CF39" s="424"/>
      <c r="CG39" s="424"/>
      <c r="CH39" s="642">
        <f t="shared" ref="CH39:CH63" si="241">CH7/$CH$33</f>
        <v>2.6039864954205315E-2</v>
      </c>
      <c r="CI39" s="430"/>
      <c r="CJ39" s="108"/>
      <c r="CK39" s="417"/>
      <c r="CL39" s="432"/>
      <c r="CM39" s="339">
        <f t="shared" ref="CM39:CM63" si="242">CM7/$CM$33</f>
        <v>2.579200009392537E-2</v>
      </c>
      <c r="CN39" s="401"/>
      <c r="CO39" s="571"/>
      <c r="CP39" s="571"/>
      <c r="CQ39" s="571"/>
      <c r="CR39" s="633">
        <f t="shared" ref="CR39:CR63" si="243">CR7/$CR$33</f>
        <v>2.6570180370698779E-2</v>
      </c>
      <c r="CS39" s="571"/>
      <c r="CT39" s="571"/>
      <c r="CU39" s="571"/>
      <c r="CV39" s="571"/>
      <c r="CW39" s="633">
        <f t="shared" ref="CW39:CW63" si="244">CW7/$CW$33</f>
        <v>2.6508739306344752E-2</v>
      </c>
      <c r="CX39" s="571"/>
      <c r="CY39" s="571"/>
      <c r="CZ39" s="571"/>
      <c r="DA39" s="571"/>
      <c r="DB39" s="571"/>
      <c r="DC39" s="571"/>
      <c r="DD39" s="571"/>
      <c r="DE39" s="571"/>
      <c r="DF39" s="571"/>
      <c r="DG39" s="642">
        <f t="shared" ref="DG39:DG63" si="245">DG7/$DG$33</f>
        <v>2.8543900290161899E-2</v>
      </c>
      <c r="DH39" s="422"/>
      <c r="DI39" s="108"/>
      <c r="DJ39" s="401"/>
      <c r="DK39" s="571"/>
      <c r="DL39" s="642">
        <f t="shared" ref="DL39:DL63" si="246">DL7/$DL$33</f>
        <v>2.8925555014894917E-2</v>
      </c>
      <c r="DM39" s="422"/>
      <c r="DN39" s="400"/>
      <c r="DO39" s="400"/>
      <c r="DP39" s="571"/>
      <c r="DQ39" s="633">
        <f t="shared" ref="DQ39:DQ63" si="247">DQ7/$DQ$33</f>
        <v>3.079683728732114E-2</v>
      </c>
      <c r="DR39" s="571"/>
      <c r="DS39" s="571"/>
      <c r="DT39" s="571"/>
      <c r="DU39" s="571"/>
      <c r="DV39" s="633">
        <f t="shared" ref="DV39:DV63" si="248">DV7/$DV$33</f>
        <v>2.594343311984058E-2</v>
      </c>
      <c r="DW39" s="571"/>
      <c r="DX39" s="571"/>
      <c r="DY39" s="571"/>
      <c r="EA39" s="571"/>
      <c r="EB39" s="571"/>
      <c r="EC39" s="571"/>
      <c r="ED39" s="571"/>
      <c r="EE39" s="633">
        <f t="shared" ref="EE39:EE63" si="249">EE7/$EE$33</f>
        <v>3.1012475906563485E-2</v>
      </c>
      <c r="EF39" s="571"/>
      <c r="EG39" s="571"/>
      <c r="EH39" s="571"/>
      <c r="EI39" s="571"/>
      <c r="EJ39" s="633">
        <f t="shared" ref="EJ39:EJ63" si="250">EJ7/$EJ$33</f>
        <v>3.3724563537037844E-2</v>
      </c>
      <c r="EK39" s="571"/>
      <c r="EL39" s="571"/>
      <c r="EM39" s="571"/>
      <c r="EN39" s="571"/>
      <c r="EO39" s="633">
        <f t="shared" ref="EO39:EO63" si="251">EO7/$EO$33</f>
        <v>3.1697895389666053E-2</v>
      </c>
      <c r="EP39" s="571"/>
      <c r="EQ39" s="571"/>
      <c r="ER39" s="400"/>
      <c r="ES39" s="571"/>
      <c r="ET39" s="633">
        <f t="shared" ref="ET39:ET63" si="252">ET7/$ET$33</f>
        <v>2.3412201875264833E-2</v>
      </c>
      <c r="EU39" s="571"/>
      <c r="EV39" s="571"/>
      <c r="EW39" s="571"/>
      <c r="EX39" s="571"/>
      <c r="EY39" s="633">
        <f t="shared" ref="EY39:EY63" si="253">EY7/$EY$33</f>
        <v>2.6012870319201586E-2</v>
      </c>
      <c r="EZ39" s="571"/>
      <c r="FA39" s="571"/>
      <c r="FB39" s="571"/>
      <c r="FC39" s="571"/>
      <c r="FE39" s="571"/>
      <c r="FF39" s="571"/>
      <c r="FG39" s="571"/>
      <c r="FH39" s="571"/>
      <c r="FI39" s="633">
        <f t="shared" ref="FI39:FI63" si="254">FI7/$FI$33</f>
        <v>2.9996741099226239E-2</v>
      </c>
      <c r="FJ39" s="571"/>
      <c r="FK39" s="571"/>
      <c r="FL39" s="571"/>
      <c r="FM39" s="571"/>
      <c r="FN39" s="633">
        <f t="shared" ref="FN39:FN63" si="255">FN7/$FN$33</f>
        <v>2.6754842861978618E-2</v>
      </c>
      <c r="FO39" s="571"/>
      <c r="FP39" s="571"/>
      <c r="FQ39" s="571"/>
      <c r="FR39" s="571"/>
      <c r="FS39" s="633">
        <f t="shared" ref="FS39:FS63" si="256">FS7/$FS$33</f>
        <v>2.6878547762414821E-2</v>
      </c>
      <c r="FT39" s="571"/>
      <c r="FU39" s="571"/>
      <c r="FV39" s="571"/>
      <c r="FW39" s="571"/>
      <c r="FX39" s="633">
        <f t="shared" ref="FX39:FX63" si="257">FX7/$FX$33</f>
        <v>2.2326699982907063E-2</v>
      </c>
      <c r="FY39" s="571"/>
      <c r="FZ39" s="571"/>
      <c r="GA39" s="571"/>
      <c r="GB39" s="571"/>
      <c r="GC39" s="571"/>
      <c r="GD39" s="571"/>
      <c r="GE39" s="571"/>
      <c r="GF39" s="571"/>
      <c r="GG39" s="633">
        <f t="shared" ref="GG39:GG63" si="258">GG7/$GG$33</f>
        <v>2.0894400060955019E-2</v>
      </c>
      <c r="GH39" s="571"/>
      <c r="GI39" s="571"/>
      <c r="GJ39" s="571"/>
      <c r="GK39" s="571"/>
      <c r="GL39" s="633">
        <f t="shared" ref="GL39:GL63" si="259">GL7/$GL$33</f>
        <v>2.496134783263099E-2</v>
      </c>
      <c r="GM39" s="571"/>
      <c r="GN39" s="571"/>
      <c r="GO39" s="571"/>
      <c r="GP39" s="571"/>
      <c r="GQ39" s="633">
        <f t="shared" ref="GQ39:GQ63" si="260">GQ7/$GQ$33</f>
        <v>2.3804188558763012E-2</v>
      </c>
      <c r="GR39" s="571"/>
      <c r="GS39" s="571"/>
      <c r="GT39" s="571"/>
      <c r="GU39" s="571"/>
      <c r="GV39" s="633">
        <f t="shared" ref="GV39:GV63" si="261">GV7/$GV$33</f>
        <v>2.6649480642244802E-2</v>
      </c>
      <c r="GW39" s="571"/>
      <c r="GX39" s="571"/>
      <c r="GY39" s="571"/>
      <c r="HA39" s="571"/>
      <c r="HB39" s="571"/>
      <c r="HC39" s="571"/>
      <c r="HD39" s="571"/>
      <c r="HE39" s="633">
        <f t="shared" ref="HE39:HE63" si="262">HE7/$HE$33</f>
        <v>2.6154266704949292E-2</v>
      </c>
      <c r="HF39" s="571"/>
      <c r="HG39" s="571"/>
      <c r="HH39" s="571"/>
      <c r="HI39" s="571"/>
      <c r="HJ39" s="633">
        <f t="shared" ref="HJ39:HJ63" si="263">HJ7/$HJ$33</f>
        <v>2.4760944896775404E-2</v>
      </c>
      <c r="HK39" s="571"/>
      <c r="HL39" s="571"/>
      <c r="HM39" s="571"/>
      <c r="HN39" s="571"/>
      <c r="HO39" s="633">
        <f t="shared" ref="HO39:HO63" si="264">HO7/$HO$33</f>
        <v>2.646700625498942E-2</v>
      </c>
      <c r="HP39" s="571"/>
      <c r="HQ39" s="571"/>
      <c r="HR39" s="571"/>
      <c r="HS39" s="571"/>
      <c r="HT39" s="633">
        <f t="shared" ref="HT39:HT63" si="265">HT7/$HT$33</f>
        <v>2.2278425528980367E-2</v>
      </c>
      <c r="HU39" s="571"/>
      <c r="HV39" s="571"/>
      <c r="HW39" s="571"/>
      <c r="HX39" s="571"/>
      <c r="HY39" s="633">
        <f t="shared" ref="HY39:HY63" si="266">HY7/$HY$33</f>
        <v>2.403061568337235E-2</v>
      </c>
      <c r="HZ39" s="571"/>
      <c r="IA39" s="571"/>
      <c r="IB39" s="571"/>
      <c r="ID39" s="571"/>
      <c r="IE39" s="571"/>
      <c r="IF39" s="571"/>
      <c r="IG39" s="571"/>
      <c r="IH39" s="633">
        <f t="shared" ref="IH39:IH63" si="267">IH7/$IH$33</f>
        <v>2.4620440099596672E-2</v>
      </c>
      <c r="II39" s="571"/>
      <c r="IJ39" s="571"/>
      <c r="IK39" s="571"/>
      <c r="IL39" s="571"/>
      <c r="IM39" s="633">
        <f t="shared" ref="IM39:IM63" si="268">IM7/$IM$33</f>
        <v>2.0510784503681091E-2</v>
      </c>
      <c r="IN39" s="571"/>
      <c r="IO39" s="571"/>
      <c r="IP39" s="571"/>
      <c r="IQ39" s="571"/>
      <c r="IR39" s="633">
        <f t="shared" ref="IR39:IR63" si="269">IR7/$IR$33</f>
        <v>2.094145224420968E-2</v>
      </c>
      <c r="IS39" s="571"/>
      <c r="IT39" s="571"/>
      <c r="IU39" s="571"/>
      <c r="IV39" s="571"/>
      <c r="IW39" s="633">
        <f t="shared" ref="IW39:IW63" si="270">IW7/$IW$33</f>
        <v>2.7655508896546079E-2</v>
      </c>
      <c r="IX39" s="571"/>
      <c r="IY39" s="571"/>
      <c r="IZ39" s="571"/>
      <c r="JB39" s="571"/>
      <c r="JC39" s="571"/>
      <c r="JD39" s="571"/>
      <c r="JE39" s="571"/>
      <c r="JF39" s="633">
        <f t="shared" ref="JF39:JF63" si="271">JF7/$JF$33</f>
        <v>2.8389572523049723E-2</v>
      </c>
      <c r="JG39" s="571"/>
      <c r="JH39" s="571"/>
      <c r="JI39" s="571"/>
      <c r="JJ39" s="571"/>
      <c r="JK39" s="633">
        <f>JK7/$JK$33</f>
        <v>2.4217923099884256E-2</v>
      </c>
      <c r="JL39" s="571"/>
      <c r="JM39" s="571"/>
      <c r="JN39" s="571"/>
      <c r="JO39" s="571"/>
      <c r="JP39" s="633">
        <f t="shared" si="227"/>
        <v>2.8469209934865736E-2</v>
      </c>
      <c r="JQ39" s="571"/>
      <c r="JR39" s="571"/>
      <c r="JS39" s="571"/>
      <c r="JT39" s="571"/>
      <c r="JU39" s="633">
        <f t="shared" si="228"/>
        <v>2.5523364649492647E-2</v>
      </c>
      <c r="JV39" s="571"/>
      <c r="JW39" s="571"/>
      <c r="JX39" s="571"/>
      <c r="JY39" s="671"/>
      <c r="JZ39" s="571"/>
      <c r="KA39" s="571"/>
      <c r="KB39" s="571"/>
      <c r="KC39" s="571"/>
      <c r="KD39" s="633">
        <f t="shared" ref="KD39:KD63" si="272">KD7/$KD$33</f>
        <v>2.6653016033185768E-2</v>
      </c>
      <c r="KE39" s="571"/>
      <c r="KF39" s="571"/>
      <c r="KG39" s="571"/>
      <c r="KH39" s="571"/>
      <c r="KI39" s="633">
        <f t="shared" ref="KI39:KI63" si="273">KI7/$KI$33</f>
        <v>2.2470913958768997E-2</v>
      </c>
      <c r="KJ39" s="571"/>
      <c r="KK39" s="571"/>
      <c r="KL39" s="571"/>
      <c r="KM39" s="571"/>
      <c r="KN39" s="633">
        <f t="shared" ref="KN39:KN63" si="274">KN7/$KN$33</f>
        <v>2.3223212680819946E-2</v>
      </c>
      <c r="KO39" s="571"/>
      <c r="KP39" s="571"/>
      <c r="KQ39" s="571"/>
      <c r="KR39" s="571"/>
      <c r="KS39" s="633">
        <f t="shared" ref="KS39:KS63" si="275">KS7/$KS$33</f>
        <v>2.9298338703151881E-2</v>
      </c>
      <c r="KT39" s="571"/>
      <c r="KU39" s="571"/>
      <c r="KV39" s="571"/>
      <c r="KW39" s="571"/>
      <c r="KX39" s="633">
        <f t="shared" ref="KX39:KX63" si="276">KX7/$KX$33</f>
        <v>2.6137257959961198E-2</v>
      </c>
      <c r="KY39" s="571"/>
      <c r="KZ39" s="571"/>
      <c r="LA39" s="571"/>
      <c r="LB39" s="571"/>
      <c r="LC39" s="571"/>
      <c r="LD39" s="571"/>
      <c r="LE39" s="571"/>
      <c r="LF39" s="571"/>
      <c r="LG39" s="571"/>
      <c r="LH39" s="571"/>
      <c r="LI39" s="571"/>
      <c r="LJ39" s="571"/>
      <c r="LK39" s="571"/>
      <c r="LL39" s="571"/>
      <c r="LM39" s="571"/>
    </row>
    <row r="40" spans="1:327" ht="30.75" hidden="1">
      <c r="A40" s="571"/>
      <c r="B40" s="535" t="s">
        <v>343</v>
      </c>
      <c r="C40" s="571"/>
      <c r="D40" s="633">
        <f t="shared" si="229"/>
        <v>2.4686483856608363E-2</v>
      </c>
      <c r="E40" s="571"/>
      <c r="F40" s="571"/>
      <c r="G40" s="571"/>
      <c r="H40" s="571"/>
      <c r="I40" s="633">
        <f t="shared" si="230"/>
        <v>2.8891563061538218E-2</v>
      </c>
      <c r="J40" s="571"/>
      <c r="K40" s="571"/>
      <c r="L40" s="571"/>
      <c r="M40" s="571"/>
      <c r="N40" s="633">
        <f t="shared" si="231"/>
        <v>2.8983122305950799E-2</v>
      </c>
      <c r="O40" s="571"/>
      <c r="P40" s="571"/>
      <c r="Q40" s="571"/>
      <c r="R40" s="571"/>
      <c r="S40" s="633">
        <f t="shared" si="232"/>
        <v>2.6618473818967432E-2</v>
      </c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633">
        <f t="shared" si="233"/>
        <v>2.4061367746330619E-2</v>
      </c>
      <c r="AH40" s="571"/>
      <c r="AI40" s="571"/>
      <c r="AJ40" s="571"/>
      <c r="AK40" s="571"/>
      <c r="AL40" s="633">
        <f t="shared" si="234"/>
        <v>2.6468900536093822E-2</v>
      </c>
      <c r="AM40" s="571"/>
      <c r="AN40" s="571"/>
      <c r="AO40" s="571"/>
      <c r="AP40" s="571"/>
      <c r="AQ40" s="633">
        <f t="shared" si="235"/>
        <v>2.4237540106245497E-2</v>
      </c>
      <c r="AR40" s="571"/>
      <c r="AS40" s="571"/>
      <c r="AT40" s="571"/>
      <c r="AU40" s="571"/>
      <c r="AV40" s="633">
        <f t="shared" si="236"/>
        <v>2.704844088217264E-2</v>
      </c>
      <c r="AW40" s="571"/>
      <c r="AX40" s="571"/>
      <c r="AY40" s="571"/>
      <c r="AZ40" s="571"/>
      <c r="BA40" s="571"/>
      <c r="BB40" s="571"/>
      <c r="BC40" s="571"/>
      <c r="BD40" s="571"/>
      <c r="BE40" s="633">
        <f t="shared" si="237"/>
        <v>2.5193492661234058E-2</v>
      </c>
      <c r="BF40" s="571"/>
      <c r="BG40" s="571"/>
      <c r="BH40" s="571"/>
      <c r="BI40" s="571"/>
      <c r="BJ40" s="633">
        <f t="shared" si="238"/>
        <v>2.5733426266971022E-2</v>
      </c>
      <c r="BK40" s="571"/>
      <c r="BL40" s="571"/>
      <c r="BM40" s="571"/>
      <c r="BN40" s="571"/>
      <c r="BO40" s="633">
        <f t="shared" si="239"/>
        <v>2.5820696060102684E-2</v>
      </c>
      <c r="BP40" s="571"/>
      <c r="BQ40" s="571"/>
      <c r="BR40" s="571"/>
      <c r="BS40" s="571"/>
      <c r="BT40" s="633">
        <f t="shared" si="240"/>
        <v>2.7847192912963788E-2</v>
      </c>
      <c r="BU40" s="408"/>
      <c r="BV40" s="571"/>
      <c r="BW40" s="571"/>
      <c r="BX40" s="571"/>
      <c r="BY40" s="633">
        <f>BY8/$BY$33</f>
        <v>2.6731867007651334E-2</v>
      </c>
      <c r="BZ40" s="571"/>
      <c r="CA40" s="571"/>
      <c r="CB40" s="571"/>
      <c r="CC40" s="571"/>
      <c r="CD40" s="571"/>
      <c r="CE40" s="417"/>
      <c r="CF40" s="424"/>
      <c r="CG40" s="424"/>
      <c r="CH40" s="642">
        <f t="shared" si="241"/>
        <v>2.2452488246837234E-2</v>
      </c>
      <c r="CI40" s="430"/>
      <c r="CJ40" s="108"/>
      <c r="CK40" s="417"/>
      <c r="CL40" s="432"/>
      <c r="CM40" s="339">
        <f t="shared" si="242"/>
        <v>3.1940667320594043E-2</v>
      </c>
      <c r="CN40" s="401"/>
      <c r="CO40" s="571"/>
      <c r="CP40" s="571"/>
      <c r="CQ40" s="571"/>
      <c r="CR40" s="633">
        <f t="shared" si="243"/>
        <v>3.0108409515914723E-2</v>
      </c>
      <c r="CS40" s="571"/>
      <c r="CT40" s="571"/>
      <c r="CU40" s="571"/>
      <c r="CV40" s="571"/>
      <c r="CW40" s="633">
        <f t="shared" si="244"/>
        <v>3.2102197648356957E-2</v>
      </c>
      <c r="CX40" s="571"/>
      <c r="CY40" s="571"/>
      <c r="CZ40" s="571"/>
      <c r="DA40" s="571"/>
      <c r="DB40" s="571"/>
      <c r="DC40" s="571"/>
      <c r="DD40" s="571"/>
      <c r="DE40" s="571"/>
      <c r="DF40" s="571"/>
      <c r="DG40" s="642">
        <f t="shared" si="245"/>
        <v>2.5574526607075963E-2</v>
      </c>
      <c r="DH40" s="422"/>
      <c r="DI40" s="108"/>
      <c r="DJ40" s="401"/>
      <c r="DK40" s="571"/>
      <c r="DL40" s="642">
        <f t="shared" si="246"/>
        <v>2.9610264044602472E-2</v>
      </c>
      <c r="DM40" s="422"/>
      <c r="DN40" s="400"/>
      <c r="DO40" s="400"/>
      <c r="DP40" s="571"/>
      <c r="DQ40" s="633">
        <f t="shared" si="247"/>
        <v>3.0781292087603981E-2</v>
      </c>
      <c r="DR40" s="571"/>
      <c r="DS40" s="571"/>
      <c r="DT40" s="571"/>
      <c r="DU40" s="571"/>
      <c r="DV40" s="633">
        <f t="shared" si="248"/>
        <v>2.8198881357681067E-2</v>
      </c>
      <c r="DW40" s="571"/>
      <c r="DX40" s="571"/>
      <c r="DY40" s="571"/>
      <c r="EA40" s="571"/>
      <c r="EB40" s="571"/>
      <c r="EC40" s="571"/>
      <c r="ED40" s="571"/>
      <c r="EE40" s="633">
        <f t="shared" si="249"/>
        <v>2.8413838212028045E-2</v>
      </c>
      <c r="EF40" s="571"/>
      <c r="EG40" s="571"/>
      <c r="EH40" s="571"/>
      <c r="EI40" s="571"/>
      <c r="EJ40" s="633">
        <f t="shared" si="250"/>
        <v>2.7678806715410155E-2</v>
      </c>
      <c r="EK40" s="571"/>
      <c r="EL40" s="571"/>
      <c r="EM40" s="571"/>
      <c r="EN40" s="571"/>
      <c r="EO40" s="633">
        <f t="shared" si="251"/>
        <v>2.8077132571402763E-2</v>
      </c>
      <c r="EP40" s="571"/>
      <c r="EQ40" s="571"/>
      <c r="ER40" s="400"/>
      <c r="ES40" s="571"/>
      <c r="ET40" s="633">
        <f t="shared" si="252"/>
        <v>2.6172185858215853E-2</v>
      </c>
      <c r="EU40" s="571"/>
      <c r="EV40" s="571"/>
      <c r="EW40" s="571"/>
      <c r="EX40" s="571"/>
      <c r="EY40" s="633">
        <f t="shared" si="253"/>
        <v>2.6892192804154315E-2</v>
      </c>
      <c r="EZ40" s="571"/>
      <c r="FA40" s="571"/>
      <c r="FB40" s="571"/>
      <c r="FC40" s="571"/>
      <c r="FD40" s="371"/>
      <c r="FE40" s="571"/>
      <c r="FF40" s="571"/>
      <c r="FG40" s="571"/>
      <c r="FH40" s="571"/>
      <c r="FI40" s="633">
        <f t="shared" si="254"/>
        <v>2.4003695117063184E-2</v>
      </c>
      <c r="FJ40" s="571"/>
      <c r="FK40" s="571"/>
      <c r="FL40" s="571"/>
      <c r="FM40" s="571"/>
      <c r="FN40" s="633">
        <f t="shared" si="255"/>
        <v>2.4191221551739285E-2</v>
      </c>
      <c r="FO40" s="571"/>
      <c r="FP40" s="571"/>
      <c r="FQ40" s="571"/>
      <c r="FR40" s="571"/>
      <c r="FS40" s="633">
        <f t="shared" si="256"/>
        <v>2.3346105922285757E-2</v>
      </c>
      <c r="FT40" s="571"/>
      <c r="FU40" s="571"/>
      <c r="FV40" s="571"/>
      <c r="FW40" s="571"/>
      <c r="FX40" s="633">
        <f t="shared" si="257"/>
        <v>2.3605994526508214E-2</v>
      </c>
      <c r="FY40" s="571"/>
      <c r="FZ40" s="571"/>
      <c r="GA40" s="571"/>
      <c r="GB40" s="571"/>
      <c r="GC40" s="571"/>
      <c r="GD40" s="571"/>
      <c r="GE40" s="571"/>
      <c r="GF40" s="571"/>
      <c r="GG40" s="633">
        <f t="shared" si="258"/>
        <v>2.1883353869084014E-2</v>
      </c>
      <c r="GH40" s="571"/>
      <c r="GI40" s="571"/>
      <c r="GJ40" s="571"/>
      <c r="GK40" s="571"/>
      <c r="GL40" s="633">
        <f t="shared" si="259"/>
        <v>2.1960858233307946E-2</v>
      </c>
      <c r="GM40" s="571"/>
      <c r="GN40" s="571"/>
      <c r="GO40" s="571"/>
      <c r="GP40" s="571"/>
      <c r="GQ40" s="633">
        <f t="shared" si="260"/>
        <v>2.3085036515681268E-2</v>
      </c>
      <c r="GR40" s="571"/>
      <c r="GS40" s="571"/>
      <c r="GT40" s="571"/>
      <c r="GU40" s="571"/>
      <c r="GV40" s="633">
        <f t="shared" si="261"/>
        <v>2.1888772704168124E-2</v>
      </c>
      <c r="GW40" s="571"/>
      <c r="GX40" s="571"/>
      <c r="GY40" s="571"/>
      <c r="HA40" s="571"/>
      <c r="HB40" s="571"/>
      <c r="HC40" s="571"/>
      <c r="HD40" s="571"/>
      <c r="HE40" s="633">
        <f t="shared" si="262"/>
        <v>2.7060269901651678E-2</v>
      </c>
      <c r="HF40" s="571"/>
      <c r="HG40" s="571"/>
      <c r="HH40" s="571"/>
      <c r="HI40" s="571"/>
      <c r="HJ40" s="633">
        <f t="shared" si="263"/>
        <v>3.05567742533976E-2</v>
      </c>
      <c r="HK40" s="571"/>
      <c r="HL40" s="571"/>
      <c r="HM40" s="571"/>
      <c r="HN40" s="571"/>
      <c r="HO40" s="633">
        <f t="shared" si="264"/>
        <v>2.6203194957314317E-2</v>
      </c>
      <c r="HP40" s="571"/>
      <c r="HQ40" s="571"/>
      <c r="HR40" s="571"/>
      <c r="HS40" s="571"/>
      <c r="HT40" s="633">
        <f t="shared" si="265"/>
        <v>2.4996328992980949E-2</v>
      </c>
      <c r="HU40" s="571"/>
      <c r="HV40" s="571"/>
      <c r="HW40" s="571"/>
      <c r="HX40" s="571"/>
      <c r="HY40" s="633">
        <f t="shared" si="266"/>
        <v>2.6021873788180327E-2</v>
      </c>
      <c r="HZ40" s="571"/>
      <c r="IA40" s="571"/>
      <c r="IB40" s="571"/>
      <c r="ID40" s="571"/>
      <c r="IE40" s="571"/>
      <c r="IF40" s="571"/>
      <c r="IG40" s="571"/>
      <c r="IH40" s="633">
        <f t="shared" si="267"/>
        <v>2.7664210194495931E-2</v>
      </c>
      <c r="II40" s="571"/>
      <c r="IJ40" s="571"/>
      <c r="IK40" s="571"/>
      <c r="IL40" s="571"/>
      <c r="IM40" s="633">
        <f t="shared" si="268"/>
        <v>2.7737709905804188E-2</v>
      </c>
      <c r="IN40" s="571"/>
      <c r="IO40" s="571"/>
      <c r="IP40" s="571"/>
      <c r="IQ40" s="571"/>
      <c r="IR40" s="633">
        <f t="shared" si="269"/>
        <v>2.8847075403528322E-2</v>
      </c>
      <c r="IS40" s="571"/>
      <c r="IT40" s="571"/>
      <c r="IU40" s="571"/>
      <c r="IV40" s="571"/>
      <c r="IW40" s="633">
        <f t="shared" si="270"/>
        <v>3.1697854724731356E-2</v>
      </c>
      <c r="IX40" s="571"/>
      <c r="IY40" s="571"/>
      <c r="IZ40" s="571"/>
      <c r="JB40" s="571"/>
      <c r="JC40" s="571"/>
      <c r="JD40" s="571"/>
      <c r="JE40" s="571"/>
      <c r="JF40" s="633">
        <f t="shared" si="271"/>
        <v>2.807105193947541E-2</v>
      </c>
      <c r="JG40" s="571"/>
      <c r="JH40" s="571"/>
      <c r="JI40" s="571"/>
      <c r="JJ40" s="571"/>
      <c r="JK40" s="633">
        <f>JK8/$JK$33</f>
        <v>2.8932263437699116E-2</v>
      </c>
      <c r="JL40" s="571"/>
      <c r="JM40" s="571"/>
      <c r="JN40" s="571"/>
      <c r="JO40" s="571"/>
      <c r="JP40" s="633">
        <f t="shared" si="227"/>
        <v>3.2232735418132499E-2</v>
      </c>
      <c r="JQ40" s="571"/>
      <c r="JR40" s="571"/>
      <c r="JS40" s="571"/>
      <c r="JT40" s="571"/>
      <c r="JU40" s="633">
        <f t="shared" si="228"/>
        <v>2.8381278031157444E-2</v>
      </c>
      <c r="JV40" s="571"/>
      <c r="JW40" s="571"/>
      <c r="JX40" s="571"/>
      <c r="JY40" s="674"/>
      <c r="JZ40" s="571"/>
      <c r="KA40" s="571"/>
      <c r="KB40" s="571"/>
      <c r="KC40" s="571"/>
      <c r="KD40" s="633">
        <f t="shared" si="272"/>
        <v>2.656912406274891E-2</v>
      </c>
      <c r="KE40" s="571"/>
      <c r="KF40" s="571"/>
      <c r="KG40" s="571"/>
      <c r="KH40" s="571"/>
      <c r="KI40" s="633">
        <f t="shared" si="273"/>
        <v>2.6998846574081227E-2</v>
      </c>
      <c r="KJ40" s="571"/>
      <c r="KK40" s="571"/>
      <c r="KL40" s="571"/>
      <c r="KM40" s="571"/>
      <c r="KN40" s="633">
        <f t="shared" si="274"/>
        <v>2.4332345541970491E-2</v>
      </c>
      <c r="KO40" s="571"/>
      <c r="KP40" s="571"/>
      <c r="KQ40" s="571"/>
      <c r="KR40" s="571"/>
      <c r="KS40" s="633">
        <f t="shared" si="275"/>
        <v>2.8107476229105158E-2</v>
      </c>
      <c r="KT40" s="571"/>
      <c r="KU40" s="571"/>
      <c r="KV40" s="571"/>
      <c r="KW40" s="571"/>
      <c r="KX40" s="633">
        <f t="shared" si="276"/>
        <v>2.5543548803156551E-2</v>
      </c>
      <c r="KY40" s="571"/>
      <c r="KZ40" s="571"/>
      <c r="LA40" s="571"/>
      <c r="LB40" s="571"/>
      <c r="LC40" s="571"/>
      <c r="LD40" s="571"/>
      <c r="LE40" s="571"/>
      <c r="LF40" s="571"/>
      <c r="LG40" s="371">
        <f>LG33</f>
        <v>203326753.95714048</v>
      </c>
      <c r="LH40" s="571" t="s">
        <v>352</v>
      </c>
      <c r="LI40" s="571"/>
      <c r="LJ40" s="571"/>
      <c r="LK40" s="571"/>
      <c r="LL40" s="571"/>
      <c r="LM40" s="571"/>
    </row>
    <row r="41" spans="1:327" ht="30.75" hidden="1">
      <c r="A41" s="571"/>
      <c r="B41" s="535" t="s">
        <v>344</v>
      </c>
      <c r="C41" s="571"/>
      <c r="D41" s="633">
        <f t="shared" si="229"/>
        <v>1.952284850113618E-2</v>
      </c>
      <c r="E41" s="571"/>
      <c r="F41" s="571"/>
      <c r="G41" s="571"/>
      <c r="H41" s="571"/>
      <c r="I41" s="633">
        <f t="shared" si="230"/>
        <v>1.7807686605714773E-2</v>
      </c>
      <c r="J41" s="571"/>
      <c r="K41" s="571"/>
      <c r="L41" s="571"/>
      <c r="M41" s="571"/>
      <c r="N41" s="633">
        <f t="shared" si="231"/>
        <v>1.4581713741160128E-2</v>
      </c>
      <c r="O41" s="571"/>
      <c r="P41" s="571"/>
      <c r="Q41" s="571"/>
      <c r="R41" s="571"/>
      <c r="S41" s="633">
        <f t="shared" si="232"/>
        <v>1.4420577143749329E-2</v>
      </c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633">
        <f t="shared" si="233"/>
        <v>1.5314839615318937E-2</v>
      </c>
      <c r="AH41" s="571"/>
      <c r="AI41" s="571"/>
      <c r="AJ41" s="571"/>
      <c r="AK41" s="571"/>
      <c r="AL41" s="633">
        <f t="shared" si="234"/>
        <v>1.5754896417290616E-2</v>
      </c>
      <c r="AM41" s="571"/>
      <c r="AN41" s="571"/>
      <c r="AO41" s="571"/>
      <c r="AP41" s="571"/>
      <c r="AQ41" s="633">
        <f t="shared" si="235"/>
        <v>1.4540273364962143E-2</v>
      </c>
      <c r="AR41" s="571"/>
      <c r="AS41" s="571"/>
      <c r="AT41" s="571"/>
      <c r="AU41" s="571"/>
      <c r="AV41" s="633">
        <f t="shared" si="236"/>
        <v>1.5912084393986958E-2</v>
      </c>
      <c r="AW41" s="571"/>
      <c r="AX41" s="571"/>
      <c r="AY41" s="571"/>
      <c r="AZ41" s="571"/>
      <c r="BA41" s="571"/>
      <c r="BB41" s="571"/>
      <c r="BC41" s="571"/>
      <c r="BD41" s="571"/>
      <c r="BE41" s="633">
        <f t="shared" si="237"/>
        <v>1.9995473952064295E-2</v>
      </c>
      <c r="BF41" s="571"/>
      <c r="BG41" s="571"/>
      <c r="BH41" s="571"/>
      <c r="BI41" s="571"/>
      <c r="BJ41" s="633">
        <f t="shared" si="238"/>
        <v>2.0198141166164852E-2</v>
      </c>
      <c r="BK41" s="571"/>
      <c r="BL41" s="571"/>
      <c r="BM41" s="571"/>
      <c r="BN41" s="571"/>
      <c r="BO41" s="633">
        <f t="shared" si="239"/>
        <v>1.661833271839085E-2</v>
      </c>
      <c r="BP41" s="571"/>
      <c r="BQ41" s="571"/>
      <c r="BR41" s="571"/>
      <c r="BS41" s="571"/>
      <c r="BT41" s="633">
        <f t="shared" si="240"/>
        <v>1.7957037795359058E-2</v>
      </c>
      <c r="BU41" s="408"/>
      <c r="BV41" s="571"/>
      <c r="BW41" s="571"/>
      <c r="BX41" s="571"/>
      <c r="BY41" s="633">
        <f>BY9/$BY$33</f>
        <v>2.0616260161456079E-2</v>
      </c>
      <c r="BZ41" s="571"/>
      <c r="CA41" s="571"/>
      <c r="CB41" s="571"/>
      <c r="CC41" s="571"/>
      <c r="CD41" s="571"/>
      <c r="CE41" s="417"/>
      <c r="CF41" s="424"/>
      <c r="CG41" s="424"/>
      <c r="CH41" s="642">
        <f t="shared" si="241"/>
        <v>1.7355256464060869E-2</v>
      </c>
      <c r="CI41" s="430"/>
      <c r="CJ41" s="108"/>
      <c r="CK41" s="417"/>
      <c r="CL41" s="432"/>
      <c r="CM41" s="339">
        <f t="shared" si="242"/>
        <v>1.7993868284792398E-2</v>
      </c>
      <c r="CN41" s="401"/>
      <c r="CO41" s="571"/>
      <c r="CP41" s="571"/>
      <c r="CQ41" s="571"/>
      <c r="CR41" s="633">
        <f t="shared" si="243"/>
        <v>1.8561578061694516E-2</v>
      </c>
      <c r="CS41" s="571"/>
      <c r="CT41" s="571"/>
      <c r="CU41" s="571"/>
      <c r="CV41" s="571"/>
      <c r="CW41" s="633">
        <f t="shared" si="244"/>
        <v>1.7213837571982197E-2</v>
      </c>
      <c r="CX41" s="571"/>
      <c r="CY41" s="571"/>
      <c r="CZ41" s="571"/>
      <c r="DA41" s="571"/>
      <c r="DB41" s="571"/>
      <c r="DC41" s="571"/>
      <c r="DD41" s="571"/>
      <c r="DE41" s="571"/>
      <c r="DF41" s="571"/>
      <c r="DG41" s="642">
        <f t="shared" si="245"/>
        <v>1.7712889314057234E-2</v>
      </c>
      <c r="DH41" s="422"/>
      <c r="DI41" s="108"/>
      <c r="DJ41" s="401"/>
      <c r="DK41" s="571"/>
      <c r="DL41" s="642">
        <f t="shared" si="246"/>
        <v>1.912565722148753E-2</v>
      </c>
      <c r="DM41" s="422"/>
      <c r="DN41" s="400"/>
      <c r="DO41" s="400"/>
      <c r="DP41" s="571"/>
      <c r="DQ41" s="633">
        <f t="shared" si="247"/>
        <v>2.0645167019142333E-2</v>
      </c>
      <c r="DR41" s="571"/>
      <c r="DS41" s="571"/>
      <c r="DT41" s="571"/>
      <c r="DU41" s="571"/>
      <c r="DV41" s="633">
        <f t="shared" si="248"/>
        <v>1.8857769566735672E-2</v>
      </c>
      <c r="DW41" s="571"/>
      <c r="DX41" s="571"/>
      <c r="DY41" s="571"/>
      <c r="DZ41" s="571"/>
      <c r="EA41" s="571"/>
      <c r="EB41" s="571"/>
      <c r="EC41" s="571"/>
      <c r="ED41" s="571"/>
      <c r="EE41" s="633">
        <f t="shared" si="249"/>
        <v>2.1389836062375309E-2</v>
      </c>
      <c r="EF41" s="571"/>
      <c r="EG41" s="571"/>
      <c r="EH41" s="571"/>
      <c r="EI41" s="571"/>
      <c r="EJ41" s="633">
        <f t="shared" si="250"/>
        <v>2.340674281670958E-2</v>
      </c>
      <c r="EK41" s="571"/>
      <c r="EL41" s="571"/>
      <c r="EM41" s="571"/>
      <c r="EN41" s="571"/>
      <c r="EO41" s="633">
        <f t="shared" si="251"/>
        <v>1.7172093280677578E-2</v>
      </c>
      <c r="EP41" s="571"/>
      <c r="EQ41" s="571"/>
      <c r="ER41" s="400"/>
      <c r="ES41" s="571"/>
      <c r="ET41" s="633">
        <f t="shared" si="252"/>
        <v>1.6894350202051912E-2</v>
      </c>
      <c r="EU41" s="571"/>
      <c r="EV41" s="571"/>
      <c r="EW41" s="571"/>
      <c r="EX41" s="571"/>
      <c r="EY41" s="633">
        <f t="shared" si="253"/>
        <v>1.7563186375277044E-2</v>
      </c>
      <c r="EZ41" s="571"/>
      <c r="FA41" s="571"/>
      <c r="FB41" s="571"/>
      <c r="FC41" s="571"/>
      <c r="FD41" s="371">
        <f>GB33</f>
        <v>13908614.475</v>
      </c>
      <c r="FE41" s="571"/>
      <c r="FF41" s="571"/>
      <c r="FG41" s="571"/>
      <c r="FH41" s="571"/>
      <c r="FI41" s="633">
        <f t="shared" si="254"/>
        <v>2.0091534828691318E-2</v>
      </c>
      <c r="FJ41" s="571"/>
      <c r="FK41" s="571"/>
      <c r="FL41" s="571"/>
      <c r="FM41" s="571"/>
      <c r="FN41" s="633">
        <f t="shared" si="255"/>
        <v>1.6412240787776089E-2</v>
      </c>
      <c r="FO41" s="571"/>
      <c r="FP41" s="571"/>
      <c r="FQ41" s="571"/>
      <c r="FR41" s="571"/>
      <c r="FS41" s="633">
        <f t="shared" si="256"/>
        <v>1.9746501055707539E-2</v>
      </c>
      <c r="FT41" s="571"/>
      <c r="FU41" s="571"/>
      <c r="FV41" s="571"/>
      <c r="FW41" s="571"/>
      <c r="FX41" s="633">
        <f t="shared" si="257"/>
        <v>1.7337057883927455E-2</v>
      </c>
      <c r="FY41" s="571"/>
      <c r="FZ41" s="571"/>
      <c r="GA41" s="571"/>
      <c r="GB41" s="571"/>
      <c r="GC41" s="571"/>
      <c r="GD41" s="571"/>
      <c r="GE41" s="571"/>
      <c r="GF41" s="571"/>
      <c r="GG41" s="633">
        <f t="shared" si="258"/>
        <v>1.3990967943770312E-2</v>
      </c>
      <c r="GH41" s="571"/>
      <c r="GI41" s="571"/>
      <c r="GJ41" s="571"/>
      <c r="GK41" s="571"/>
      <c r="GL41" s="633">
        <f t="shared" si="259"/>
        <v>1.6845580711551917E-2</v>
      </c>
      <c r="GM41" s="571"/>
      <c r="GN41" s="571"/>
      <c r="GO41" s="571"/>
      <c r="GP41" s="571"/>
      <c r="GQ41" s="633">
        <f t="shared" si="260"/>
        <v>1.9848187150043235E-2</v>
      </c>
      <c r="GR41" s="571"/>
      <c r="GS41" s="571"/>
      <c r="GT41" s="571"/>
      <c r="GU41" s="571"/>
      <c r="GV41" s="633">
        <f t="shared" si="261"/>
        <v>1.7980544163634444E-2</v>
      </c>
      <c r="GW41" s="571"/>
      <c r="GX41" s="571"/>
      <c r="GY41" s="571"/>
      <c r="HA41" s="571"/>
      <c r="HB41" s="571"/>
      <c r="HC41" s="571"/>
      <c r="HD41" s="571"/>
      <c r="HE41" s="633">
        <f t="shared" si="262"/>
        <v>1.9265415402403823E-2</v>
      </c>
      <c r="HF41" s="571"/>
      <c r="HG41" s="571"/>
      <c r="HH41" s="571"/>
      <c r="HI41" s="571"/>
      <c r="HJ41" s="633">
        <f t="shared" si="263"/>
        <v>1.8009314607690088E-2</v>
      </c>
      <c r="HK41" s="571"/>
      <c r="HL41" s="571"/>
      <c r="HM41" s="571"/>
      <c r="HN41" s="571"/>
      <c r="HO41" s="633">
        <f t="shared" si="264"/>
        <v>1.5364888629616606E-2</v>
      </c>
      <c r="HP41" s="571"/>
      <c r="HQ41" s="571"/>
      <c r="HR41" s="571"/>
      <c r="HS41" s="571"/>
      <c r="HT41" s="633">
        <f t="shared" si="265"/>
        <v>1.4520623003130168E-2</v>
      </c>
      <c r="HU41" s="571"/>
      <c r="HV41" s="571"/>
      <c r="HW41" s="571"/>
      <c r="HX41" s="571"/>
      <c r="HY41" s="633">
        <f t="shared" si="266"/>
        <v>1.6484914176819288E-2</v>
      </c>
      <c r="HZ41" s="571"/>
      <c r="IA41" s="571"/>
      <c r="IB41" s="571"/>
      <c r="ID41" s="571"/>
      <c r="IE41" s="571"/>
      <c r="IF41" s="571"/>
      <c r="IG41" s="571"/>
      <c r="IH41" s="633">
        <f t="shared" si="267"/>
        <v>1.8404932801401135E-2</v>
      </c>
      <c r="II41" s="571"/>
      <c r="IJ41" s="571"/>
      <c r="IK41" s="571"/>
      <c r="IL41" s="571"/>
      <c r="IM41" s="633">
        <f t="shared" si="268"/>
        <v>1.8399233729478874E-2</v>
      </c>
      <c r="IN41" s="571"/>
      <c r="IO41" s="571"/>
      <c r="IP41" s="571"/>
      <c r="IQ41" s="571"/>
      <c r="IR41" s="633">
        <f t="shared" si="269"/>
        <v>1.690452416120318E-2</v>
      </c>
      <c r="IS41" s="571"/>
      <c r="IT41" s="571"/>
      <c r="IU41" s="571"/>
      <c r="IV41" s="571"/>
      <c r="IW41" s="633">
        <f t="shared" si="270"/>
        <v>1.823730880118158E-2</v>
      </c>
      <c r="IX41" s="571"/>
      <c r="IY41" s="571"/>
      <c r="IZ41" s="571"/>
      <c r="JB41" s="571"/>
      <c r="JC41" s="571"/>
      <c r="JD41" s="571"/>
      <c r="JE41" s="571"/>
      <c r="JF41" s="633">
        <f t="shared" si="271"/>
        <v>1.7154389688422405E-2</v>
      </c>
      <c r="JG41" s="571"/>
      <c r="JH41" s="571"/>
      <c r="JI41" s="571"/>
      <c r="JJ41" s="571"/>
      <c r="JK41" s="633">
        <f>JK9/$JK$33</f>
        <v>1.5760672524160586E-2</v>
      </c>
      <c r="JL41" s="571"/>
      <c r="JM41" s="571"/>
      <c r="JN41" s="571"/>
      <c r="JO41" s="571"/>
      <c r="JP41" s="633">
        <f t="shared" si="227"/>
        <v>1.5988404795200434E-2</v>
      </c>
      <c r="JQ41" s="571"/>
      <c r="JR41" s="571"/>
      <c r="JS41" s="571"/>
      <c r="JT41" s="571"/>
      <c r="JU41" s="633">
        <f t="shared" si="228"/>
        <v>1.8229803766013287E-2</v>
      </c>
      <c r="JV41" s="571"/>
      <c r="JW41" s="571"/>
      <c r="JX41" s="571"/>
      <c r="JY41" s="371"/>
      <c r="JZ41" s="571"/>
      <c r="KA41" s="571"/>
      <c r="KB41" s="571"/>
      <c r="KC41" s="571"/>
      <c r="KD41" s="633">
        <f t="shared" si="272"/>
        <v>1.9922156508991304E-2</v>
      </c>
      <c r="KE41" s="571"/>
      <c r="KF41" s="571"/>
      <c r="KG41" s="571"/>
      <c r="KH41" s="571"/>
      <c r="KI41" s="633">
        <f t="shared" si="273"/>
        <v>1.8843475155421483E-2</v>
      </c>
      <c r="KJ41" s="571"/>
      <c r="KK41" s="571"/>
      <c r="KL41" s="571"/>
      <c r="KM41" s="571"/>
      <c r="KN41" s="633">
        <f t="shared" si="274"/>
        <v>2.1727372856547054E-2</v>
      </c>
      <c r="KO41" s="571"/>
      <c r="KP41" s="571"/>
      <c r="KQ41" s="571"/>
      <c r="KR41" s="571"/>
      <c r="KS41" s="633">
        <f t="shared" si="275"/>
        <v>2.3822018913297754E-2</v>
      </c>
      <c r="KT41" s="571"/>
      <c r="KU41" s="571"/>
      <c r="KV41" s="571"/>
      <c r="KW41" s="571"/>
      <c r="KX41" s="633">
        <f t="shared" si="276"/>
        <v>2.116911012694097E-2</v>
      </c>
      <c r="KY41" s="571"/>
      <c r="KZ41" s="571"/>
      <c r="LA41" s="571"/>
      <c r="LB41" s="571"/>
      <c r="LC41" s="571"/>
      <c r="LD41" s="571"/>
      <c r="LE41" s="571"/>
      <c r="LF41" s="571"/>
      <c r="LG41" s="571">
        <f>LH36</f>
        <v>0</v>
      </c>
      <c r="LH41" s="571" t="s">
        <v>353</v>
      </c>
      <c r="LI41" s="571"/>
      <c r="LJ41" s="571"/>
      <c r="LK41" s="571"/>
      <c r="LL41" s="571"/>
      <c r="LM41" s="571"/>
    </row>
    <row r="42" spans="1:327" ht="30.75" hidden="1">
      <c r="A42" s="571"/>
      <c r="B42" s="535" t="s">
        <v>345</v>
      </c>
      <c r="C42" s="571"/>
      <c r="D42" s="633">
        <f t="shared" si="229"/>
        <v>2.2235438908004994E-2</v>
      </c>
      <c r="E42" s="571"/>
      <c r="F42" s="571"/>
      <c r="G42" s="571"/>
      <c r="H42" s="571"/>
      <c r="I42" s="633">
        <f t="shared" si="230"/>
        <v>2.2271538399118388E-2</v>
      </c>
      <c r="J42" s="571"/>
      <c r="K42" s="571"/>
      <c r="L42" s="571"/>
      <c r="M42" s="571"/>
      <c r="N42" s="633">
        <f t="shared" si="231"/>
        <v>1.8521807811752063E-2</v>
      </c>
      <c r="O42" s="571"/>
      <c r="P42" s="571"/>
      <c r="Q42" s="571"/>
      <c r="R42" s="571"/>
      <c r="S42" s="633">
        <f t="shared" si="232"/>
        <v>2.4602600997684708E-2</v>
      </c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633">
        <f t="shared" si="233"/>
        <v>2.0294506611914221E-2</v>
      </c>
      <c r="AH42" s="571"/>
      <c r="AI42" s="571"/>
      <c r="AJ42" s="571"/>
      <c r="AK42" s="571"/>
      <c r="AL42" s="633">
        <f t="shared" si="234"/>
        <v>2.0574661260881581E-2</v>
      </c>
      <c r="AM42" s="571"/>
      <c r="AN42" s="571"/>
      <c r="AO42" s="571"/>
      <c r="AP42" s="571"/>
      <c r="AQ42" s="633">
        <f t="shared" si="235"/>
        <v>2.2875842850489565E-2</v>
      </c>
      <c r="AR42" s="571"/>
      <c r="AS42" s="571"/>
      <c r="AT42" s="571"/>
      <c r="AU42" s="571"/>
      <c r="AV42" s="633">
        <f t="shared" si="236"/>
        <v>2.0990596463082378E-2</v>
      </c>
      <c r="AW42" s="571"/>
      <c r="AX42" s="571"/>
      <c r="AY42" s="571"/>
      <c r="AZ42" s="571"/>
      <c r="BA42" s="571"/>
      <c r="BB42" s="571"/>
      <c r="BC42" s="571"/>
      <c r="BD42" s="571"/>
      <c r="BE42" s="633">
        <f t="shared" si="237"/>
        <v>2.0095839214608686E-2</v>
      </c>
      <c r="BF42" s="571"/>
      <c r="BG42" s="571"/>
      <c r="BH42" s="571"/>
      <c r="BI42" s="571"/>
      <c r="BJ42" s="633">
        <f t="shared" si="238"/>
        <v>2.1841265341169327E-2</v>
      </c>
      <c r="BK42" s="571"/>
      <c r="BL42" s="571"/>
      <c r="BM42" s="571"/>
      <c r="BN42" s="571"/>
      <c r="BO42" s="633">
        <f t="shared" si="239"/>
        <v>2.0925479717888922E-2</v>
      </c>
      <c r="BP42" s="571"/>
      <c r="BQ42" s="571"/>
      <c r="BR42" s="571"/>
      <c r="BS42" s="571"/>
      <c r="BT42" s="633">
        <f t="shared" si="240"/>
        <v>2.2774654400636238E-2</v>
      </c>
      <c r="BU42" s="408"/>
      <c r="BV42" s="571"/>
      <c r="BW42" s="571"/>
      <c r="BX42" s="571"/>
      <c r="BY42" s="633">
        <f>BY10/$BY$33</f>
        <v>2.1060294297381904E-2</v>
      </c>
      <c r="BZ42" s="571"/>
      <c r="CA42" s="571"/>
      <c r="CB42" s="571"/>
      <c r="CC42" s="571"/>
      <c r="CD42" s="571"/>
      <c r="CE42" s="417"/>
      <c r="CF42" s="424"/>
      <c r="CG42" s="424"/>
      <c r="CH42" s="642">
        <f t="shared" si="241"/>
        <v>1.7666999518905366E-2</v>
      </c>
      <c r="CI42" s="430"/>
      <c r="CJ42" s="108"/>
      <c r="CK42" s="417"/>
      <c r="CL42" s="432"/>
      <c r="CM42" s="339">
        <f t="shared" si="242"/>
        <v>2.2691625771330673E-2</v>
      </c>
      <c r="CN42" s="401"/>
      <c r="CO42" s="571"/>
      <c r="CP42" s="571"/>
      <c r="CQ42" s="571"/>
      <c r="CR42" s="633">
        <f t="shared" si="243"/>
        <v>2.7751932662262956E-2</v>
      </c>
      <c r="CS42" s="571"/>
      <c r="CT42" s="571"/>
      <c r="CU42" s="571"/>
      <c r="CV42" s="571"/>
      <c r="CW42" s="633">
        <f t="shared" si="244"/>
        <v>2.4362635078835567E-2</v>
      </c>
      <c r="CX42" s="571"/>
      <c r="CY42" s="571"/>
      <c r="CZ42" s="571"/>
      <c r="DA42" s="571"/>
      <c r="DB42" s="571"/>
      <c r="DC42" s="571"/>
      <c r="DD42" s="571"/>
      <c r="DE42" s="571"/>
      <c r="DF42" s="571"/>
      <c r="DG42" s="642">
        <f t="shared" si="245"/>
        <v>2.3429143955543581E-2</v>
      </c>
      <c r="DH42" s="422"/>
      <c r="DI42" s="108"/>
      <c r="DJ42" s="401"/>
      <c r="DK42" s="571"/>
      <c r="DL42" s="642">
        <f t="shared" si="246"/>
        <v>2.1929004308695169E-2</v>
      </c>
      <c r="DM42" s="422"/>
      <c r="DN42" s="400"/>
      <c r="DO42" s="400"/>
      <c r="DP42" s="571"/>
      <c r="DQ42" s="633">
        <f t="shared" si="247"/>
        <v>2.2693466205724076E-2</v>
      </c>
      <c r="DR42" s="571"/>
      <c r="DS42" s="571"/>
      <c r="DT42" s="571"/>
      <c r="DU42" s="571"/>
      <c r="DV42" s="633">
        <f t="shared" si="248"/>
        <v>2.2986886985069174E-2</v>
      </c>
      <c r="DW42" s="571"/>
      <c r="DX42" s="571"/>
      <c r="DY42" s="571"/>
      <c r="DZ42" s="571"/>
      <c r="EA42" s="571"/>
      <c r="EB42" s="571"/>
      <c r="EC42" s="571"/>
      <c r="ED42" s="571"/>
      <c r="EE42" s="633">
        <f t="shared" si="249"/>
        <v>2.2760556412911876E-2</v>
      </c>
      <c r="EF42" s="571"/>
      <c r="EG42" s="571"/>
      <c r="EH42" s="571"/>
      <c r="EI42" s="571"/>
      <c r="EJ42" s="633">
        <f t="shared" si="250"/>
        <v>2.3955053106655085E-2</v>
      </c>
      <c r="EK42" s="571"/>
      <c r="EL42" s="571"/>
      <c r="EM42" s="571"/>
      <c r="EN42" s="571"/>
      <c r="EO42" s="633">
        <f t="shared" si="251"/>
        <v>1.8934709601665968E-2</v>
      </c>
      <c r="EP42" s="571"/>
      <c r="EQ42" s="571"/>
      <c r="ER42" s="400"/>
      <c r="ES42" s="571"/>
      <c r="ET42" s="633">
        <f t="shared" si="252"/>
        <v>1.8625206482633921E-2</v>
      </c>
      <c r="EU42" s="571"/>
      <c r="EV42" s="571"/>
      <c r="EW42" s="571"/>
      <c r="EX42" s="571"/>
      <c r="EY42" s="633">
        <f t="shared" si="253"/>
        <v>1.7427116610881938E-2</v>
      </c>
      <c r="EZ42" s="571"/>
      <c r="FA42" s="571"/>
      <c r="FB42" s="571"/>
      <c r="FC42" s="571"/>
      <c r="FD42" s="571"/>
      <c r="FE42" s="571"/>
      <c r="FF42" s="571"/>
      <c r="FG42" s="571"/>
      <c r="FH42" s="571"/>
      <c r="FI42" s="633">
        <f t="shared" si="254"/>
        <v>1.6531393571068181E-2</v>
      </c>
      <c r="FJ42" s="571"/>
      <c r="FK42" s="571"/>
      <c r="FL42" s="571"/>
      <c r="FM42" s="571"/>
      <c r="FN42" s="633">
        <f t="shared" si="255"/>
        <v>1.6739659434194511E-2</v>
      </c>
      <c r="FO42" s="571"/>
      <c r="FP42" s="571"/>
      <c r="FQ42" s="571"/>
      <c r="FR42" s="571"/>
      <c r="FS42" s="633">
        <f t="shared" si="256"/>
        <v>1.7136942667531907E-2</v>
      </c>
      <c r="FT42" s="571"/>
      <c r="FU42" s="571"/>
      <c r="FV42" s="571"/>
      <c r="FW42" s="571"/>
      <c r="FX42" s="633">
        <f t="shared" si="257"/>
        <v>1.6928321486396485E-2</v>
      </c>
      <c r="FY42" s="571"/>
      <c r="FZ42" s="571"/>
      <c r="GA42" s="571"/>
      <c r="GB42" s="571"/>
      <c r="GC42" s="571"/>
      <c r="GD42" s="571"/>
      <c r="GE42" s="571"/>
      <c r="GF42" s="571"/>
      <c r="GG42" s="633">
        <f t="shared" si="258"/>
        <v>2.0121470729861632E-2</v>
      </c>
      <c r="GH42" s="571"/>
      <c r="GI42" s="571"/>
      <c r="GJ42" s="571"/>
      <c r="GK42" s="571"/>
      <c r="GL42" s="633">
        <f t="shared" si="259"/>
        <v>1.9994665848123035E-2</v>
      </c>
      <c r="GM42" s="571"/>
      <c r="GN42" s="571"/>
      <c r="GO42" s="571"/>
      <c r="GP42" s="571"/>
      <c r="GQ42" s="633">
        <f t="shared" si="260"/>
        <v>1.8087205070676623E-2</v>
      </c>
      <c r="GR42" s="571"/>
      <c r="GS42" s="571"/>
      <c r="GT42" s="571"/>
      <c r="GU42" s="571"/>
      <c r="GV42" s="633">
        <f t="shared" si="261"/>
        <v>2.5172700462369843E-2</v>
      </c>
      <c r="GW42" s="571"/>
      <c r="GX42" s="571"/>
      <c r="GY42" s="571"/>
      <c r="HA42" s="571"/>
      <c r="HB42" s="571"/>
      <c r="HC42" s="571"/>
      <c r="HD42" s="571"/>
      <c r="HE42" s="633">
        <f t="shared" si="262"/>
        <v>2.1964376423320435E-2</v>
      </c>
      <c r="HF42" s="571"/>
      <c r="HG42" s="571"/>
      <c r="HH42" s="571"/>
      <c r="HI42" s="571"/>
      <c r="HJ42" s="633">
        <f t="shared" si="263"/>
        <v>2.2216291444735654E-2</v>
      </c>
      <c r="HK42" s="571"/>
      <c r="HL42" s="571"/>
      <c r="HM42" s="571"/>
      <c r="HN42" s="571"/>
      <c r="HO42" s="633">
        <f t="shared" si="264"/>
        <v>2.1996637244310589E-2</v>
      </c>
      <c r="HP42" s="571"/>
      <c r="HQ42" s="571"/>
      <c r="HR42" s="571"/>
      <c r="HS42" s="571"/>
      <c r="HT42" s="633">
        <f t="shared" si="265"/>
        <v>2.068937533899106E-2</v>
      </c>
      <c r="HU42" s="571"/>
      <c r="HV42" s="571"/>
      <c r="HW42" s="571"/>
      <c r="HX42" s="571"/>
      <c r="HY42" s="633">
        <f t="shared" si="266"/>
        <v>2.2811991105466552E-2</v>
      </c>
      <c r="HZ42" s="571"/>
      <c r="IA42" s="571"/>
      <c r="IB42" s="571"/>
      <c r="ID42" s="571"/>
      <c r="IE42" s="571"/>
      <c r="IF42" s="571"/>
      <c r="IG42" s="571"/>
      <c r="IH42" s="633">
        <f t="shared" si="267"/>
        <v>2.5258554479860772E-2</v>
      </c>
      <c r="II42" s="571"/>
      <c r="IJ42" s="571"/>
      <c r="IK42" s="571"/>
      <c r="IL42" s="571"/>
      <c r="IM42" s="633">
        <f t="shared" si="268"/>
        <v>2.1890809993519902E-2</v>
      </c>
      <c r="IN42" s="571"/>
      <c r="IO42" s="571"/>
      <c r="IP42" s="571"/>
      <c r="IQ42" s="571"/>
      <c r="IR42" s="633">
        <f t="shared" si="269"/>
        <v>2.5470700764420012E-2</v>
      </c>
      <c r="IS42" s="571"/>
      <c r="IT42" s="571"/>
      <c r="IU42" s="571"/>
      <c r="IV42" s="571"/>
      <c r="IW42" s="633">
        <f t="shared" si="270"/>
        <v>2.6622492998958764E-2</v>
      </c>
      <c r="IX42" s="571"/>
      <c r="IY42" s="571"/>
      <c r="IZ42" s="571"/>
      <c r="JB42" s="571"/>
      <c r="JC42" s="571"/>
      <c r="JD42" s="571"/>
      <c r="JE42" s="571"/>
      <c r="JF42" s="633">
        <f t="shared" si="271"/>
        <v>2.4541077317888835E-2</v>
      </c>
      <c r="JG42" s="571"/>
      <c r="JH42" s="571"/>
      <c r="JI42" s="571"/>
      <c r="JJ42" s="571"/>
      <c r="JK42" s="633">
        <f>JK10/$JK$33</f>
        <v>2.8071448623067721E-2</v>
      </c>
      <c r="JL42" s="571"/>
      <c r="JM42" s="571"/>
      <c r="JN42" s="571"/>
      <c r="JO42" s="571"/>
      <c r="JP42" s="633">
        <f t="shared" si="227"/>
        <v>2.6270298401357039E-2</v>
      </c>
      <c r="JQ42" s="571"/>
      <c r="JR42" s="571"/>
      <c r="JS42" s="571"/>
      <c r="JT42" s="571"/>
      <c r="JU42" s="633">
        <f t="shared" si="228"/>
        <v>2.1799929470073458E-2</v>
      </c>
      <c r="JV42" s="571"/>
      <c r="JW42" s="571"/>
      <c r="JX42" s="571"/>
      <c r="JY42" s="371"/>
      <c r="JZ42" s="571"/>
      <c r="KA42" s="571"/>
      <c r="KB42" s="571"/>
      <c r="KC42" s="571"/>
      <c r="KD42" s="633">
        <f t="shared" si="272"/>
        <v>2.3619907713535906E-2</v>
      </c>
      <c r="KE42" s="571"/>
      <c r="KF42" s="571"/>
      <c r="KG42" s="571"/>
      <c r="KH42" s="571"/>
      <c r="KI42" s="633">
        <f t="shared" si="273"/>
        <v>2.5535294054752973E-2</v>
      </c>
      <c r="KJ42" s="571"/>
      <c r="KK42" s="571"/>
      <c r="KL42" s="571"/>
      <c r="KM42" s="571"/>
      <c r="KN42" s="633">
        <f t="shared" si="274"/>
        <v>2.1969374714097923E-2</v>
      </c>
      <c r="KO42" s="571"/>
      <c r="KP42" s="571"/>
      <c r="KQ42" s="571"/>
      <c r="KR42" s="571"/>
      <c r="KS42" s="633">
        <f t="shared" si="275"/>
        <v>2.5493091547005617E-2</v>
      </c>
      <c r="KT42" s="571"/>
      <c r="KU42" s="571"/>
      <c r="KV42" s="571"/>
      <c r="KW42" s="571"/>
      <c r="KX42" s="633">
        <f t="shared" si="276"/>
        <v>2.2169771312339492E-2</v>
      </c>
      <c r="KY42" s="571"/>
      <c r="KZ42" s="571"/>
      <c r="LA42" s="571"/>
      <c r="LB42" s="571"/>
      <c r="LC42" s="571"/>
      <c r="LD42" s="571"/>
      <c r="LE42" s="571"/>
      <c r="LF42" s="571"/>
      <c r="LG42" s="631">
        <f>1-((LG47+LG48+LG49+LG51)/LG40)</f>
        <v>0.35699999999999998</v>
      </c>
      <c r="LH42" s="571" t="s">
        <v>354</v>
      </c>
      <c r="LI42" s="571"/>
      <c r="LJ42" s="571"/>
      <c r="LK42" s="571"/>
      <c r="LL42" s="571"/>
      <c r="LM42" s="571"/>
    </row>
    <row r="43" spans="1:327" ht="30.75" hidden="1">
      <c r="A43" s="571"/>
      <c r="B43" s="535" t="s">
        <v>346</v>
      </c>
      <c r="C43" s="571"/>
      <c r="D43" s="633">
        <f t="shared" si="229"/>
        <v>2.7239699051648955E-2</v>
      </c>
      <c r="E43" s="571"/>
      <c r="F43" s="571"/>
      <c r="G43" s="571"/>
      <c r="H43" s="571"/>
      <c r="I43" s="633">
        <f t="shared" si="230"/>
        <v>2.9834797930276689E-2</v>
      </c>
      <c r="J43" s="571"/>
      <c r="K43" s="571"/>
      <c r="L43" s="571"/>
      <c r="M43" s="571"/>
      <c r="N43" s="633">
        <f t="shared" si="231"/>
        <v>2.6410952500771388E-2</v>
      </c>
      <c r="O43" s="571"/>
      <c r="P43" s="571"/>
      <c r="Q43" s="571"/>
      <c r="R43" s="571"/>
      <c r="S43" s="633">
        <f t="shared" si="232"/>
        <v>3.0187440533181904E-2</v>
      </c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633">
        <f t="shared" si="233"/>
        <v>3.2015913053233903E-2</v>
      </c>
      <c r="AH43" s="571"/>
      <c r="AI43" s="571"/>
      <c r="AJ43" s="571"/>
      <c r="AK43" s="571"/>
      <c r="AL43" s="633">
        <f t="shared" si="234"/>
        <v>2.9099281284060426E-2</v>
      </c>
      <c r="AM43" s="571"/>
      <c r="AN43" s="571"/>
      <c r="AO43" s="571"/>
      <c r="AP43" s="571"/>
      <c r="AQ43" s="633">
        <f t="shared" si="235"/>
        <v>2.4690182000300837E-2</v>
      </c>
      <c r="AR43" s="571"/>
      <c r="AS43" s="571"/>
      <c r="AT43" s="571"/>
      <c r="AU43" s="571"/>
      <c r="AV43" s="633">
        <f t="shared" si="236"/>
        <v>2.7265768758335519E-2</v>
      </c>
      <c r="AW43" s="571"/>
      <c r="AX43" s="571"/>
      <c r="AY43" s="571"/>
      <c r="AZ43" s="571"/>
      <c r="BA43" s="571"/>
      <c r="BB43" s="571"/>
      <c r="BC43" s="571"/>
      <c r="BD43" s="571"/>
      <c r="BE43" s="633">
        <f t="shared" si="237"/>
        <v>3.179045547561201E-2</v>
      </c>
      <c r="BF43" s="571"/>
      <c r="BG43" s="571"/>
      <c r="BH43" s="571"/>
      <c r="BI43" s="571"/>
      <c r="BJ43" s="633">
        <f t="shared" si="238"/>
        <v>2.9403355795497004E-2</v>
      </c>
      <c r="BK43" s="571"/>
      <c r="BL43" s="571"/>
      <c r="BM43" s="571"/>
      <c r="BN43" s="571"/>
      <c r="BO43" s="633">
        <f t="shared" si="239"/>
        <v>2.8666064381633171E-2</v>
      </c>
      <c r="BP43" s="571"/>
      <c r="BQ43" s="571"/>
      <c r="BR43" s="571"/>
      <c r="BS43" s="571"/>
      <c r="BT43" s="633">
        <f t="shared" si="240"/>
        <v>3.2701668192890762E-2</v>
      </c>
      <c r="BU43" s="408"/>
      <c r="BV43" s="571"/>
      <c r="BW43" s="571"/>
      <c r="BX43" s="571"/>
      <c r="BY43" s="633">
        <f>BY11/$BY$33</f>
        <v>2.6373011635526668E-2</v>
      </c>
      <c r="BZ43" s="571"/>
      <c r="CA43" s="571"/>
      <c r="CB43" s="571"/>
      <c r="CC43" s="571"/>
      <c r="CD43" s="571"/>
      <c r="CE43" s="417"/>
      <c r="CF43" s="424"/>
      <c r="CG43" s="424"/>
      <c r="CH43" s="642">
        <f t="shared" si="241"/>
        <v>2.7995893754545118E-2</v>
      </c>
      <c r="CI43" s="430"/>
      <c r="CJ43" s="108"/>
      <c r="CK43" s="417"/>
      <c r="CL43" s="432"/>
      <c r="CM43" s="339">
        <f t="shared" si="242"/>
        <v>3.0810225188605111E-2</v>
      </c>
      <c r="CN43" s="401"/>
      <c r="CO43" s="571"/>
      <c r="CP43" s="571"/>
      <c r="CQ43" s="571"/>
      <c r="CR43" s="633">
        <f t="shared" si="243"/>
        <v>3.0545261760898203E-2</v>
      </c>
      <c r="CS43" s="571"/>
      <c r="CT43" s="571"/>
      <c r="CU43" s="571"/>
      <c r="CV43" s="571"/>
      <c r="CW43" s="633">
        <f t="shared" si="244"/>
        <v>3.2779374211800272E-2</v>
      </c>
      <c r="CX43" s="571"/>
      <c r="CY43" s="571"/>
      <c r="CZ43" s="571"/>
      <c r="DA43" s="571"/>
      <c r="DB43" s="571"/>
      <c r="DC43" s="571"/>
      <c r="DD43" s="571"/>
      <c r="DE43" s="571"/>
      <c r="DF43" s="571"/>
      <c r="DG43" s="642">
        <f t="shared" si="245"/>
        <v>3.2137174746649649E-2</v>
      </c>
      <c r="DH43" s="422"/>
      <c r="DI43" s="108"/>
      <c r="DJ43" s="401"/>
      <c r="DK43" s="571"/>
      <c r="DL43" s="642">
        <f t="shared" si="246"/>
        <v>2.855647506031557E-2</v>
      </c>
      <c r="DM43" s="400"/>
      <c r="DN43" s="571"/>
      <c r="DO43" s="400"/>
      <c r="DP43" s="571"/>
      <c r="DQ43" s="633">
        <f t="shared" si="247"/>
        <v>2.4856995990252442E-2</v>
      </c>
      <c r="DR43" s="571"/>
      <c r="DS43" s="571"/>
      <c r="DT43" s="571"/>
      <c r="DU43" s="571"/>
      <c r="DV43" s="633">
        <f t="shared" si="248"/>
        <v>3.023594562456472E-2</v>
      </c>
      <c r="DW43" s="571"/>
      <c r="DX43" s="571"/>
      <c r="DY43" s="571"/>
      <c r="DZ43" s="571"/>
      <c r="EA43" s="571"/>
      <c r="EB43" s="571"/>
      <c r="EC43" s="571"/>
      <c r="ED43" s="571"/>
      <c r="EE43" s="633">
        <f t="shared" si="249"/>
        <v>2.7435729541934212E-2</v>
      </c>
      <c r="EF43" s="571"/>
      <c r="EG43" s="571"/>
      <c r="EH43" s="571"/>
      <c r="EI43" s="571"/>
      <c r="EJ43" s="633">
        <f t="shared" si="250"/>
        <v>3.1265078472857692E-2</v>
      </c>
      <c r="EK43" s="571"/>
      <c r="EL43" s="571"/>
      <c r="EM43" s="571"/>
      <c r="EN43" s="571"/>
      <c r="EO43" s="633">
        <f t="shared" si="251"/>
        <v>2.5104182897746959E-2</v>
      </c>
      <c r="EP43" s="571"/>
      <c r="EQ43" s="571"/>
      <c r="ER43" s="400"/>
      <c r="ES43" s="571"/>
      <c r="ET43" s="633">
        <f t="shared" si="252"/>
        <v>2.9349099574282129E-2</v>
      </c>
      <c r="EU43" s="571"/>
      <c r="EV43" s="571"/>
      <c r="EW43" s="571"/>
      <c r="EX43" s="571"/>
      <c r="EY43" s="633">
        <f t="shared" si="253"/>
        <v>2.6878184319182739E-2</v>
      </c>
      <c r="EZ43" s="571"/>
      <c r="FA43" s="571"/>
      <c r="FB43" s="571"/>
      <c r="FC43" s="571"/>
      <c r="FD43" s="571"/>
      <c r="FE43" s="571"/>
      <c r="FF43" s="571"/>
      <c r="FG43" s="571"/>
      <c r="FH43" s="571"/>
      <c r="FI43" s="633">
        <f t="shared" si="254"/>
        <v>2.8253143964256093E-2</v>
      </c>
      <c r="FJ43" s="571"/>
      <c r="FK43" s="571"/>
      <c r="FL43" s="571"/>
      <c r="FM43" s="571"/>
      <c r="FN43" s="633">
        <f t="shared" si="255"/>
        <v>2.4053878947338788E-2</v>
      </c>
      <c r="FO43" s="571"/>
      <c r="FP43" s="571"/>
      <c r="FQ43" s="571"/>
      <c r="FR43" s="571"/>
      <c r="FS43" s="633">
        <f t="shared" si="256"/>
        <v>2.9883161727673097E-2</v>
      </c>
      <c r="FT43" s="571"/>
      <c r="FU43" s="571"/>
      <c r="FV43" s="571"/>
      <c r="FW43" s="571"/>
      <c r="FX43" s="633">
        <f t="shared" si="257"/>
        <v>2.5129696138682638E-2</v>
      </c>
      <c r="FY43" s="571"/>
      <c r="FZ43" s="571"/>
      <c r="GA43" s="571"/>
      <c r="GB43" s="571"/>
      <c r="GC43" s="571"/>
      <c r="GD43" s="571"/>
      <c r="GE43" s="571"/>
      <c r="GF43" s="571"/>
      <c r="GG43" s="633">
        <f t="shared" si="258"/>
        <v>2.7949343283236672E-2</v>
      </c>
      <c r="GH43" s="571"/>
      <c r="GI43" s="571"/>
      <c r="GJ43" s="571"/>
      <c r="GK43" s="571"/>
      <c r="GL43" s="633">
        <f t="shared" si="259"/>
        <v>2.5263704102255046E-2</v>
      </c>
      <c r="GM43" s="571"/>
      <c r="GN43" s="571"/>
      <c r="GO43" s="571"/>
      <c r="GP43" s="571"/>
      <c r="GQ43" s="633">
        <f t="shared" si="260"/>
        <v>2.5992277431767737E-2</v>
      </c>
      <c r="GR43" s="571"/>
      <c r="GS43" s="571"/>
      <c r="GT43" s="571"/>
      <c r="GU43" s="571"/>
      <c r="GV43" s="633">
        <f t="shared" si="261"/>
        <v>2.5396616400153869E-2</v>
      </c>
      <c r="GW43" s="571"/>
      <c r="GX43" s="571"/>
      <c r="GY43" s="571"/>
      <c r="GZ43" s="571"/>
      <c r="HA43" s="571"/>
      <c r="HB43" s="571"/>
      <c r="HC43" s="571"/>
      <c r="HD43" s="571"/>
      <c r="HE43" s="633">
        <f t="shared" si="262"/>
        <v>3.0103046347302435E-2</v>
      </c>
      <c r="HF43" s="571"/>
      <c r="HG43" s="571"/>
      <c r="HH43" s="571"/>
      <c r="HI43" s="571"/>
      <c r="HJ43" s="633">
        <f t="shared" si="263"/>
        <v>2.6340357390190736E-2</v>
      </c>
      <c r="HK43" s="571"/>
      <c r="HL43" s="571"/>
      <c r="HM43" s="571"/>
      <c r="HN43" s="571"/>
      <c r="HO43" s="633">
        <f t="shared" si="264"/>
        <v>3.022898575139479E-2</v>
      </c>
      <c r="HP43" s="571"/>
      <c r="HQ43" s="571"/>
      <c r="HR43" s="571"/>
      <c r="HS43" s="571"/>
      <c r="HT43" s="633">
        <f t="shared" si="265"/>
        <v>2.8066621857755162E-2</v>
      </c>
      <c r="HU43" s="571"/>
      <c r="HV43" s="571"/>
      <c r="HW43" s="571"/>
      <c r="HX43" s="571"/>
      <c r="HY43" s="633">
        <f t="shared" si="266"/>
        <v>3.0162281844146602E-2</v>
      </c>
      <c r="HZ43" s="571"/>
      <c r="IA43" s="571"/>
      <c r="IB43" s="571"/>
      <c r="ID43" s="571"/>
      <c r="IE43" s="571"/>
      <c r="IF43" s="571"/>
      <c r="IG43" s="571"/>
      <c r="IH43" s="633">
        <f t="shared" si="267"/>
        <v>2.9156985777948948E-2</v>
      </c>
      <c r="II43" s="571"/>
      <c r="IJ43" s="571"/>
      <c r="IK43" s="571"/>
      <c r="IL43" s="571"/>
      <c r="IM43" s="633">
        <f t="shared" si="268"/>
        <v>3.058683526337562E-2</v>
      </c>
      <c r="IN43" s="571"/>
      <c r="IO43" s="571"/>
      <c r="IP43" s="571"/>
      <c r="IQ43" s="571"/>
      <c r="IR43" s="633">
        <f t="shared" si="269"/>
        <v>3.3372725192667888E-2</v>
      </c>
      <c r="IS43" s="571"/>
      <c r="IT43" s="571"/>
      <c r="IU43" s="571"/>
      <c r="IV43" s="571"/>
      <c r="IW43" s="633">
        <f t="shared" si="270"/>
        <v>3.1651117080948026E-2</v>
      </c>
      <c r="IX43" s="571"/>
      <c r="IY43" s="571"/>
      <c r="IZ43" s="571"/>
      <c r="JB43" s="571"/>
      <c r="JC43" s="571"/>
      <c r="JD43" s="571"/>
      <c r="JE43" s="571"/>
      <c r="JF43" s="633">
        <f t="shared" si="271"/>
        <v>2.3906573323191536E-2</v>
      </c>
      <c r="JG43" s="571"/>
      <c r="JH43" s="571"/>
      <c r="JI43" s="571"/>
      <c r="JJ43" s="571"/>
      <c r="JK43" s="633">
        <f>JK11/$JK$33</f>
        <v>2.5568023655331493E-2</v>
      </c>
      <c r="JL43" s="571"/>
      <c r="JM43" s="571"/>
      <c r="JN43" s="571"/>
      <c r="JO43" s="571"/>
      <c r="JP43" s="633">
        <f t="shared" si="227"/>
        <v>2.9230416245794297E-2</v>
      </c>
      <c r="JQ43" s="571"/>
      <c r="JR43" s="571"/>
      <c r="JS43" s="571"/>
      <c r="JT43" s="571"/>
      <c r="JU43" s="633">
        <f t="shared" si="228"/>
        <v>4.8888184472711857E-2</v>
      </c>
      <c r="JV43" s="571"/>
      <c r="JW43" s="571"/>
      <c r="JX43" s="571"/>
      <c r="JY43" s="371"/>
      <c r="JZ43" s="571"/>
      <c r="KA43" s="571"/>
      <c r="KB43" s="571"/>
      <c r="KC43" s="571"/>
      <c r="KD43" s="633">
        <f t="shared" si="272"/>
        <v>3.3996041876095701E-2</v>
      </c>
      <c r="KE43" s="571"/>
      <c r="KF43" s="571"/>
      <c r="KG43" s="571"/>
      <c r="KH43" s="571"/>
      <c r="KI43" s="633">
        <f t="shared" si="273"/>
        <v>3.4910101365794956E-2</v>
      </c>
      <c r="KJ43" s="571"/>
      <c r="KK43" s="571"/>
      <c r="KL43" s="571"/>
      <c r="KM43" s="571"/>
      <c r="KN43" s="633">
        <f t="shared" si="274"/>
        <v>3.4574915767750514E-2</v>
      </c>
      <c r="KO43" s="571"/>
      <c r="KP43" s="571"/>
      <c r="KQ43" s="571"/>
      <c r="KR43" s="571"/>
      <c r="KS43" s="633">
        <f t="shared" si="275"/>
        <v>2.5690595671000932E-2</v>
      </c>
      <c r="KT43" s="571"/>
      <c r="KU43" s="571"/>
      <c r="KV43" s="571"/>
      <c r="KW43" s="571"/>
      <c r="KX43" s="633">
        <f t="shared" si="276"/>
        <v>2.4065166519429231E-2</v>
      </c>
      <c r="KY43" s="571"/>
      <c r="KZ43" s="571"/>
      <c r="LA43" s="571"/>
      <c r="LB43" s="571"/>
      <c r="LC43" s="571"/>
      <c r="LD43" s="571"/>
      <c r="LE43" s="571"/>
      <c r="LF43" s="571"/>
      <c r="LG43" s="632">
        <f>LG41/LG42</f>
        <v>0</v>
      </c>
      <c r="LH43" s="571" t="s">
        <v>355</v>
      </c>
      <c r="LI43" s="571"/>
      <c r="LJ43" s="571"/>
      <c r="LK43" s="571"/>
      <c r="LL43" s="571"/>
      <c r="LM43" s="571"/>
    </row>
    <row r="44" spans="1:327" hidden="1">
      <c r="A44" s="571"/>
      <c r="B44" s="535" t="s">
        <v>347</v>
      </c>
      <c r="C44" s="571"/>
      <c r="D44" s="633">
        <f t="shared" si="229"/>
        <v>3.1922693412777481E-2</v>
      </c>
      <c r="E44" s="571"/>
      <c r="F44" s="571"/>
      <c r="G44" s="571"/>
      <c r="H44" s="571"/>
      <c r="I44" s="633">
        <f t="shared" si="230"/>
        <v>3.3593652747852407E-2</v>
      </c>
      <c r="J44" s="571"/>
      <c r="K44" s="571"/>
      <c r="L44" s="571"/>
      <c r="M44" s="571"/>
      <c r="N44" s="633">
        <f t="shared" si="231"/>
        <v>4.0794810229148097E-2</v>
      </c>
      <c r="O44" s="571"/>
      <c r="P44" s="571"/>
      <c r="Q44" s="571"/>
      <c r="R44" s="571"/>
      <c r="S44" s="633">
        <f t="shared" si="232"/>
        <v>3.5821580230258283E-2</v>
      </c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633">
        <f t="shared" si="233"/>
        <v>3.4726577028572979E-2</v>
      </c>
      <c r="AH44" s="571"/>
      <c r="AI44" s="571"/>
      <c r="AJ44" s="571"/>
      <c r="AK44" s="571"/>
      <c r="AL44" s="633">
        <f t="shared" si="234"/>
        <v>3.5656512541522176E-2</v>
      </c>
      <c r="AM44" s="571"/>
      <c r="AN44" s="571"/>
      <c r="AO44" s="571"/>
      <c r="AP44" s="571"/>
      <c r="AQ44" s="633">
        <f t="shared" si="235"/>
        <v>3.5266613158047785E-2</v>
      </c>
      <c r="AR44" s="571"/>
      <c r="AS44" s="571"/>
      <c r="AT44" s="571"/>
      <c r="AU44" s="571"/>
      <c r="AV44" s="633">
        <f t="shared" si="236"/>
        <v>3.5045227416066201E-2</v>
      </c>
      <c r="AW44" s="571"/>
      <c r="AX44" s="571"/>
      <c r="AY44" s="571"/>
      <c r="AZ44" s="571"/>
      <c r="BA44" s="571"/>
      <c r="BB44" s="571"/>
      <c r="BC44" s="571"/>
      <c r="BD44" s="571"/>
      <c r="BE44" s="633">
        <f t="shared" si="237"/>
        <v>3.2542233194067766E-2</v>
      </c>
      <c r="BF44" s="571"/>
      <c r="BG44" s="571"/>
      <c r="BH44" s="571"/>
      <c r="BI44" s="571"/>
      <c r="BJ44" s="633">
        <f t="shared" si="238"/>
        <v>3.2164271271681699E-2</v>
      </c>
      <c r="BK44" s="571"/>
      <c r="BL44" s="571"/>
      <c r="BM44" s="571"/>
      <c r="BN44" s="571"/>
      <c r="BO44" s="633">
        <f t="shared" si="239"/>
        <v>3.3424269326354117E-2</v>
      </c>
      <c r="BP44" s="571"/>
      <c r="BQ44" s="571"/>
      <c r="BR44" s="571"/>
      <c r="BS44" s="571"/>
      <c r="BT44" s="633">
        <f t="shared" si="240"/>
        <v>3.3436945545968072E-2</v>
      </c>
      <c r="BU44" s="408"/>
      <c r="BV44" s="571"/>
      <c r="BW44" s="571"/>
      <c r="BX44" s="571"/>
      <c r="BY44" s="633">
        <f>BY12/$BY$33</f>
        <v>3.4633875034186273E-2</v>
      </c>
      <c r="BZ44" s="571"/>
      <c r="CA44" s="571"/>
      <c r="CB44" s="571"/>
      <c r="CC44" s="571"/>
      <c r="CD44" s="571"/>
      <c r="CE44" s="417"/>
      <c r="CF44" s="424"/>
      <c r="CG44" s="424"/>
      <c r="CH44" s="642">
        <f t="shared" si="241"/>
        <v>2.9846397003401335E-2</v>
      </c>
      <c r="CI44" s="430"/>
      <c r="CJ44" s="108"/>
      <c r="CK44" s="417"/>
      <c r="CL44" s="432"/>
      <c r="CM44" s="339">
        <f t="shared" si="242"/>
        <v>3.3351767065964315E-2</v>
      </c>
      <c r="CN44" s="401"/>
      <c r="CO44" s="571"/>
      <c r="CP44" s="571"/>
      <c r="CQ44" s="571"/>
      <c r="CR44" s="633">
        <f t="shared" si="243"/>
        <v>3.5165619240657017E-2</v>
      </c>
      <c r="CS44" s="571"/>
      <c r="CT44" s="571"/>
      <c r="CU44" s="571"/>
      <c r="CV44" s="571"/>
      <c r="CW44" s="633">
        <f t="shared" si="244"/>
        <v>4.0272220440529298E-2</v>
      </c>
      <c r="CX44" s="571"/>
      <c r="CY44" s="571"/>
      <c r="CZ44" s="571"/>
      <c r="DA44" s="571"/>
      <c r="DB44" s="571"/>
      <c r="DC44" s="571"/>
      <c r="DD44" s="571"/>
      <c r="DE44" s="571"/>
      <c r="DF44" s="571"/>
      <c r="DG44" s="642">
        <f t="shared" si="245"/>
        <v>3.6333170092690756E-2</v>
      </c>
      <c r="DH44" s="422"/>
      <c r="DI44" s="108"/>
      <c r="DJ44" s="401"/>
      <c r="DK44" s="571"/>
      <c r="DL44" s="642">
        <f t="shared" si="246"/>
        <v>3.3536881596614124E-2</v>
      </c>
      <c r="DM44" s="422"/>
      <c r="DN44" s="400"/>
      <c r="DO44" s="400"/>
      <c r="DP44" s="571"/>
      <c r="DQ44" s="633">
        <f t="shared" si="247"/>
        <v>3.6630918166439395E-2</v>
      </c>
      <c r="DR44" s="571"/>
      <c r="DS44" s="571"/>
      <c r="DT44" s="571"/>
      <c r="DU44" s="571"/>
      <c r="DV44" s="633">
        <f t="shared" si="248"/>
        <v>3.2004680744826298E-2</v>
      </c>
      <c r="DW44" s="571"/>
      <c r="DX44" s="571"/>
      <c r="DY44" s="571"/>
      <c r="DZ44" s="571"/>
      <c r="EA44" s="571"/>
      <c r="EB44" s="571"/>
      <c r="EC44" s="571"/>
      <c r="ED44" s="571"/>
      <c r="EE44" s="633">
        <f t="shared" si="249"/>
        <v>3.3092075497361942E-2</v>
      </c>
      <c r="EF44" s="571"/>
      <c r="EG44" s="571"/>
      <c r="EH44" s="571"/>
      <c r="EI44" s="571"/>
      <c r="EJ44" s="633">
        <f t="shared" si="250"/>
        <v>3.8078721585652307E-2</v>
      </c>
      <c r="EK44" s="571"/>
      <c r="EL44" s="571"/>
      <c r="EM44" s="571"/>
      <c r="EN44" s="571"/>
      <c r="EO44" s="633">
        <f t="shared" si="251"/>
        <v>3.3504232551914336E-2</v>
      </c>
      <c r="EP44" s="571"/>
      <c r="EQ44" s="571"/>
      <c r="ER44" s="400"/>
      <c r="ES44" s="571"/>
      <c r="ET44" s="633">
        <f t="shared" si="252"/>
        <v>3.317939013288964E-2</v>
      </c>
      <c r="EU44" s="571"/>
      <c r="EV44" s="571"/>
      <c r="EW44" s="571"/>
      <c r="EX44" s="571"/>
      <c r="EY44" s="633">
        <f t="shared" si="253"/>
        <v>2.9150765581482871E-2</v>
      </c>
      <c r="EZ44" s="571"/>
      <c r="FA44" s="571"/>
      <c r="FB44" s="571"/>
      <c r="FC44" s="571"/>
      <c r="FD44" s="571"/>
      <c r="FE44" s="571"/>
      <c r="FF44" s="571"/>
      <c r="FG44" s="571"/>
      <c r="FH44" s="571"/>
      <c r="FI44" s="633">
        <f t="shared" si="254"/>
        <v>3.5835906209561959E-2</v>
      </c>
      <c r="FJ44" s="571"/>
      <c r="FK44" s="571"/>
      <c r="FL44" s="571"/>
      <c r="FM44" s="571"/>
      <c r="FN44" s="633">
        <f t="shared" si="255"/>
        <v>3.4154594771866567E-2</v>
      </c>
      <c r="FO44" s="571"/>
      <c r="FP44" s="571"/>
      <c r="FQ44" s="571"/>
      <c r="FR44" s="571"/>
      <c r="FS44" s="633">
        <f t="shared" si="256"/>
        <v>3.0632677498323563E-2</v>
      </c>
      <c r="FT44" s="571"/>
      <c r="FU44" s="571"/>
      <c r="FV44" s="571"/>
      <c r="FW44" s="571"/>
      <c r="FX44" s="633">
        <f t="shared" si="257"/>
        <v>2.9264924952037381E-2</v>
      </c>
      <c r="FY44" s="571"/>
      <c r="FZ44" s="571"/>
      <c r="GA44" s="571"/>
      <c r="GB44" s="571"/>
      <c r="GC44" s="571"/>
      <c r="GD44" s="571"/>
      <c r="GE44" s="571"/>
      <c r="GF44" s="571"/>
      <c r="GG44" s="633">
        <f t="shared" si="258"/>
        <v>3.2795986656450699E-2</v>
      </c>
      <c r="GH44" s="571"/>
      <c r="GI44" s="571"/>
      <c r="GJ44" s="571"/>
      <c r="GK44" s="571"/>
      <c r="GL44" s="633">
        <f t="shared" si="259"/>
        <v>3.0075373472539777E-2</v>
      </c>
      <c r="GM44" s="571"/>
      <c r="GN44" s="571"/>
      <c r="GO44" s="571"/>
      <c r="GP44" s="571"/>
      <c r="GQ44" s="633">
        <f t="shared" si="260"/>
        <v>3.3593198417197795E-2</v>
      </c>
      <c r="GR44" s="571"/>
      <c r="GS44" s="571"/>
      <c r="GT44" s="571"/>
      <c r="GU44" s="571"/>
      <c r="GV44" s="633">
        <f t="shared" si="261"/>
        <v>3.3645303033606307E-2</v>
      </c>
      <c r="GW44" s="571"/>
      <c r="GX44" s="571"/>
      <c r="GY44" s="571"/>
      <c r="GZ44" s="571"/>
      <c r="HA44" s="571"/>
      <c r="HB44" s="571"/>
      <c r="HC44" s="571"/>
      <c r="HD44" s="571"/>
      <c r="HE44" s="633">
        <f t="shared" si="262"/>
        <v>3.9384682918773423E-2</v>
      </c>
      <c r="HF44" s="571"/>
      <c r="HG44" s="571"/>
      <c r="HH44" s="571"/>
      <c r="HI44" s="571"/>
      <c r="HJ44" s="633">
        <f t="shared" si="263"/>
        <v>3.602134794291463E-2</v>
      </c>
      <c r="HK44" s="571"/>
      <c r="HL44" s="571"/>
      <c r="HM44" s="571"/>
      <c r="HN44" s="571"/>
      <c r="HO44" s="633">
        <f t="shared" si="264"/>
        <v>2.9260430447546903E-2</v>
      </c>
      <c r="HP44" s="571"/>
      <c r="HQ44" s="571"/>
      <c r="HR44" s="571"/>
      <c r="HS44" s="571"/>
      <c r="HT44" s="633">
        <f t="shared" si="265"/>
        <v>3.1322891837084588E-2</v>
      </c>
      <c r="HU44" s="571"/>
      <c r="HV44" s="571"/>
      <c r="HW44" s="571"/>
      <c r="HX44" s="571"/>
      <c r="HY44" s="633">
        <f t="shared" si="266"/>
        <v>3.2228009835718129E-2</v>
      </c>
      <c r="HZ44" s="571"/>
      <c r="IA44" s="571"/>
      <c r="IB44" s="571"/>
      <c r="IC44" s="571"/>
      <c r="ID44" s="571"/>
      <c r="IE44" s="571"/>
      <c r="IF44" s="571"/>
      <c r="IG44" s="571"/>
      <c r="IH44" s="633">
        <f t="shared" si="267"/>
        <v>3.5558346903011365E-2</v>
      </c>
      <c r="II44" s="571"/>
      <c r="IJ44" s="571"/>
      <c r="IK44" s="571"/>
      <c r="IL44" s="571"/>
      <c r="IM44" s="633">
        <f t="shared" si="268"/>
        <v>3.6663041692878824E-2</v>
      </c>
      <c r="IN44" s="571"/>
      <c r="IO44" s="571"/>
      <c r="IP44" s="571"/>
      <c r="IQ44" s="571"/>
      <c r="IR44" s="633">
        <f t="shared" si="269"/>
        <v>3.6010667392830105E-2</v>
      </c>
      <c r="IS44" s="571"/>
      <c r="IT44" s="571"/>
      <c r="IU44" s="571"/>
      <c r="IV44" s="571"/>
      <c r="IW44" s="633">
        <f t="shared" si="270"/>
        <v>3.5591014352293802E-2</v>
      </c>
      <c r="IX44" s="571"/>
      <c r="IY44" s="571"/>
      <c r="IZ44" s="571"/>
      <c r="JB44" s="571"/>
      <c r="JC44" s="571"/>
      <c r="JD44" s="571"/>
      <c r="JE44" s="571"/>
      <c r="JF44" s="633">
        <f t="shared" si="271"/>
        <v>3.3068237144342413E-2</v>
      </c>
      <c r="JG44" s="571"/>
      <c r="JH44" s="571"/>
      <c r="JI44" s="571"/>
      <c r="JJ44" s="571"/>
      <c r="JK44" s="633">
        <f>JK12/$JK$33</f>
        <v>3.6056596705720798E-2</v>
      </c>
      <c r="JL44" s="571"/>
      <c r="JM44" s="571"/>
      <c r="JN44" s="571"/>
      <c r="JO44" s="571"/>
      <c r="JP44" s="633">
        <f t="shared" si="227"/>
        <v>3.9189214047593374E-2</v>
      </c>
      <c r="JQ44" s="571"/>
      <c r="JR44" s="571"/>
      <c r="JS44" s="571"/>
      <c r="JT44" s="571"/>
      <c r="JU44" s="633">
        <f t="shared" si="228"/>
        <v>3.7337058371895826E-2</v>
      </c>
      <c r="JV44" s="571"/>
      <c r="JW44" s="571"/>
      <c r="JX44" s="571"/>
      <c r="JY44" s="385"/>
      <c r="JZ44" s="571"/>
      <c r="KA44" s="571"/>
      <c r="KB44" s="571"/>
      <c r="KC44" s="571"/>
      <c r="KD44" s="633">
        <f t="shared" si="272"/>
        <v>4.0522968687233867E-2</v>
      </c>
      <c r="KE44" s="571"/>
      <c r="KF44" s="571"/>
      <c r="KG44" s="571"/>
      <c r="KH44" s="571"/>
      <c r="KI44" s="633">
        <f t="shared" si="273"/>
        <v>4.1532866942746507E-2</v>
      </c>
      <c r="KJ44" s="571"/>
      <c r="KK44" s="571"/>
      <c r="KL44" s="571"/>
      <c r="KM44" s="571"/>
      <c r="KN44" s="633">
        <f t="shared" si="274"/>
        <v>3.8640337259007791E-2</v>
      </c>
      <c r="KO44" s="571"/>
      <c r="KP44" s="571"/>
      <c r="KQ44" s="571"/>
      <c r="KR44" s="571"/>
      <c r="KS44" s="633">
        <f t="shared" si="275"/>
        <v>3.6538107863659325E-2</v>
      </c>
      <c r="KT44" s="571"/>
      <c r="KU44" s="571"/>
      <c r="KV44" s="571"/>
      <c r="KW44" s="571"/>
      <c r="KX44" s="633">
        <f t="shared" si="276"/>
        <v>3.3812025506667238E-2</v>
      </c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  <c r="LI44" s="571"/>
      <c r="LJ44" s="571"/>
      <c r="LK44" s="571"/>
      <c r="LL44" s="571"/>
      <c r="LM44" s="571"/>
    </row>
    <row r="45" spans="1:327" hidden="1">
      <c r="A45" s="571"/>
      <c r="B45" s="535" t="s">
        <v>348</v>
      </c>
      <c r="C45" s="571"/>
      <c r="D45" s="633">
        <f t="shared" si="229"/>
        <v>3.2037266341777136E-2</v>
      </c>
      <c r="E45" s="571"/>
      <c r="F45" s="571"/>
      <c r="G45" s="571"/>
      <c r="H45" s="571"/>
      <c r="I45" s="633">
        <f t="shared" si="230"/>
        <v>2.3331225443151346E-2</v>
      </c>
      <c r="J45" s="571"/>
      <c r="K45" s="571"/>
      <c r="L45" s="571"/>
      <c r="M45" s="571"/>
      <c r="N45" s="633">
        <f t="shared" si="231"/>
        <v>2.5756354187375031E-2</v>
      </c>
      <c r="O45" s="571"/>
      <c r="P45" s="571"/>
      <c r="Q45" s="571"/>
      <c r="R45" s="571"/>
      <c r="S45" s="633">
        <f t="shared" si="232"/>
        <v>2.1802940709574947E-2</v>
      </c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633">
        <f t="shared" si="233"/>
        <v>2.2725165648770838E-2</v>
      </c>
      <c r="AH45" s="571"/>
      <c r="AI45" s="571"/>
      <c r="AJ45" s="571"/>
      <c r="AK45" s="571"/>
      <c r="AL45" s="633">
        <f t="shared" si="234"/>
        <v>2.2149028472438648E-2</v>
      </c>
      <c r="AM45" s="571"/>
      <c r="AN45" s="571"/>
      <c r="AO45" s="571"/>
      <c r="AP45" s="571"/>
      <c r="AQ45" s="633">
        <f t="shared" si="235"/>
        <v>2.2527902941450531E-2</v>
      </c>
      <c r="AR45" s="571"/>
      <c r="AS45" s="571"/>
      <c r="AT45" s="571"/>
      <c r="AU45" s="571"/>
      <c r="AV45" s="633">
        <f t="shared" si="236"/>
        <v>2.5220909514679996E-2</v>
      </c>
      <c r="AW45" s="571"/>
      <c r="AX45" s="571"/>
      <c r="AY45" s="571"/>
      <c r="AZ45" s="571"/>
      <c r="BA45" s="571"/>
      <c r="BB45" s="571"/>
      <c r="BC45" s="571"/>
      <c r="BD45" s="571"/>
      <c r="BE45" s="633">
        <f t="shared" si="237"/>
        <v>2.1861214299433218E-2</v>
      </c>
      <c r="BF45" s="571"/>
      <c r="BG45" s="571"/>
      <c r="BH45" s="571"/>
      <c r="BI45" s="571"/>
      <c r="BJ45" s="633">
        <f t="shared" si="238"/>
        <v>1.9626448749090964E-2</v>
      </c>
      <c r="BK45" s="571"/>
      <c r="BL45" s="571"/>
      <c r="BM45" s="571"/>
      <c r="BN45" s="571"/>
      <c r="BO45" s="633">
        <f t="shared" si="239"/>
        <v>2.440643813710202E-2</v>
      </c>
      <c r="BP45" s="571"/>
      <c r="BQ45" s="571"/>
      <c r="BR45" s="571"/>
      <c r="BS45" s="571"/>
      <c r="BT45" s="633">
        <f t="shared" si="240"/>
        <v>2.300412303962774E-2</v>
      </c>
      <c r="BU45" s="408"/>
      <c r="BV45" s="571"/>
      <c r="BW45" s="571"/>
      <c r="BX45" s="571"/>
      <c r="BY45" s="633">
        <f>BY13/$BY$33</f>
        <v>2.157080245643522E-2</v>
      </c>
      <c r="BZ45" s="571"/>
      <c r="CA45" s="571"/>
      <c r="CB45" s="571"/>
      <c r="CC45" s="571"/>
      <c r="CD45" s="571"/>
      <c r="CE45" s="417"/>
      <c r="CF45" s="424"/>
      <c r="CG45" s="424"/>
      <c r="CH45" s="642">
        <f t="shared" si="241"/>
        <v>1.9374504759450319E-2</v>
      </c>
      <c r="CI45" s="430"/>
      <c r="CJ45" s="108"/>
      <c r="CK45" s="417"/>
      <c r="CL45" s="432"/>
      <c r="CM45" s="339">
        <f t="shared" si="242"/>
        <v>2.4999244746408467E-2</v>
      </c>
      <c r="CN45" s="401"/>
      <c r="CO45" s="571"/>
      <c r="CP45" s="571"/>
      <c r="CQ45" s="571"/>
      <c r="CR45" s="633">
        <f t="shared" si="243"/>
        <v>2.4705318271386979E-2</v>
      </c>
      <c r="CS45" s="571"/>
      <c r="CT45" s="571"/>
      <c r="CU45" s="571"/>
      <c r="CV45" s="571"/>
      <c r="CW45" s="633">
        <f t="shared" si="244"/>
        <v>2.4956956565895898E-2</v>
      </c>
      <c r="CX45" s="571"/>
      <c r="CY45" s="571"/>
      <c r="CZ45" s="571"/>
      <c r="DA45" s="571"/>
      <c r="DB45" s="571"/>
      <c r="DC45" s="571"/>
      <c r="DD45" s="571"/>
      <c r="DE45" s="571"/>
      <c r="DF45" s="571"/>
      <c r="DG45" s="642">
        <f t="shared" si="245"/>
        <v>2.1885633315303295E-2</v>
      </c>
      <c r="DH45" s="422"/>
      <c r="DI45" s="108"/>
      <c r="DJ45" s="401"/>
      <c r="DK45" s="571"/>
      <c r="DL45" s="642">
        <f t="shared" si="246"/>
        <v>2.6653744983858661E-2</v>
      </c>
      <c r="DM45" s="422"/>
      <c r="DN45" s="400"/>
      <c r="DO45" s="400"/>
      <c r="DP45" s="571"/>
      <c r="DQ45" s="633">
        <f t="shared" si="247"/>
        <v>2.9323834744409097E-2</v>
      </c>
      <c r="DR45" s="571"/>
      <c r="DS45" s="571"/>
      <c r="DT45" s="571"/>
      <c r="DU45" s="571"/>
      <c r="DV45" s="633">
        <f t="shared" si="248"/>
        <v>2.2011604895021266E-2</v>
      </c>
      <c r="DW45" s="571"/>
      <c r="DX45" s="571"/>
      <c r="DY45" s="571"/>
      <c r="DZ45" s="571"/>
      <c r="EA45" s="571"/>
      <c r="EB45" s="571"/>
      <c r="EC45" s="571"/>
      <c r="ED45" s="571"/>
      <c r="EE45" s="633">
        <f t="shared" si="249"/>
        <v>2.2528096858818725E-2</v>
      </c>
      <c r="EF45" s="571"/>
      <c r="EG45" s="571"/>
      <c r="EH45" s="571"/>
      <c r="EI45" s="571"/>
      <c r="EJ45" s="633">
        <f t="shared" si="250"/>
        <v>2.2857509749083075E-2</v>
      </c>
      <c r="EK45" s="571"/>
      <c r="EL45" s="571"/>
      <c r="EM45" s="571"/>
      <c r="EN45" s="571"/>
      <c r="EO45" s="633">
        <f t="shared" si="251"/>
        <v>2.9576641087370553E-2</v>
      </c>
      <c r="EP45" s="571"/>
      <c r="EQ45" s="571"/>
      <c r="ER45" s="400"/>
      <c r="ES45" s="571"/>
      <c r="ET45" s="633">
        <f t="shared" si="252"/>
        <v>2.3313083510327588E-2</v>
      </c>
      <c r="EU45" s="571"/>
      <c r="EV45" s="571"/>
      <c r="EW45" s="571"/>
      <c r="EX45" s="571"/>
      <c r="EY45" s="633">
        <f t="shared" si="253"/>
        <v>2.2248310208506279E-2</v>
      </c>
      <c r="EZ45" s="571"/>
      <c r="FA45" s="571"/>
      <c r="FB45" s="571"/>
      <c r="FC45" s="571"/>
      <c r="FD45" s="571"/>
      <c r="FE45" s="571"/>
      <c r="FF45" s="571"/>
      <c r="FG45" s="571"/>
      <c r="FH45" s="571"/>
      <c r="FI45" s="633">
        <f t="shared" si="254"/>
        <v>2.4493725522958445E-2</v>
      </c>
      <c r="FJ45" s="571"/>
      <c r="FK45" s="571"/>
      <c r="FL45" s="571"/>
      <c r="FM45" s="571"/>
      <c r="FN45" s="633">
        <f t="shared" si="255"/>
        <v>2.1753833716966764E-2</v>
      </c>
      <c r="FO45" s="571"/>
      <c r="FP45" s="571"/>
      <c r="FQ45" s="571"/>
      <c r="FR45" s="571"/>
      <c r="FS45" s="633">
        <f t="shared" si="256"/>
        <v>1.9600366463971935E-2</v>
      </c>
      <c r="FT45" s="571"/>
      <c r="FU45" s="571"/>
      <c r="FV45" s="571"/>
      <c r="FW45" s="571"/>
      <c r="FX45" s="633">
        <f t="shared" si="257"/>
        <v>1.7428200806445384E-2</v>
      </c>
      <c r="FY45" s="571"/>
      <c r="FZ45" s="571"/>
      <c r="GA45" s="571"/>
      <c r="GB45" s="571"/>
      <c r="GC45" s="571"/>
      <c r="GD45" s="571"/>
      <c r="GE45" s="571"/>
      <c r="GF45" s="571"/>
      <c r="GG45" s="633">
        <f t="shared" si="258"/>
        <v>2.1045747469807682E-2</v>
      </c>
      <c r="GH45" s="571"/>
      <c r="GI45" s="571"/>
      <c r="GJ45" s="571"/>
      <c r="GK45" s="571"/>
      <c r="GL45" s="633">
        <f t="shared" si="259"/>
        <v>1.6866534754057985E-2</v>
      </c>
      <c r="GM45" s="571"/>
      <c r="GN45" s="571"/>
      <c r="GO45" s="571"/>
      <c r="GP45" s="571"/>
      <c r="GQ45" s="633">
        <f t="shared" si="260"/>
        <v>1.906169755142606E-2</v>
      </c>
      <c r="GR45" s="571"/>
      <c r="GS45" s="571"/>
      <c r="GT45" s="571"/>
      <c r="GU45" s="571"/>
      <c r="GV45" s="633">
        <f t="shared" si="261"/>
        <v>2.1751981010049201E-2</v>
      </c>
      <c r="GW45" s="571"/>
      <c r="GX45" s="571"/>
      <c r="GY45" s="571"/>
      <c r="GZ45" s="571"/>
      <c r="HA45" s="571"/>
      <c r="HB45" s="571"/>
      <c r="HC45" s="571"/>
      <c r="HD45" s="571"/>
      <c r="HE45" s="633">
        <f t="shared" si="262"/>
        <v>2.0273654669771553E-2</v>
      </c>
      <c r="HF45" s="571"/>
      <c r="HG45" s="571"/>
      <c r="HH45" s="571"/>
      <c r="HI45" s="571"/>
      <c r="HJ45" s="633">
        <f t="shared" si="263"/>
        <v>2.0660108281150696E-2</v>
      </c>
      <c r="HK45" s="571"/>
      <c r="HL45" s="571"/>
      <c r="HM45" s="571"/>
      <c r="HN45" s="571"/>
      <c r="HO45" s="633">
        <f t="shared" si="264"/>
        <v>1.7382692152421195E-2</v>
      </c>
      <c r="HP45" s="571"/>
      <c r="HQ45" s="571"/>
      <c r="HR45" s="571"/>
      <c r="HS45" s="571"/>
      <c r="HT45" s="633">
        <f t="shared" si="265"/>
        <v>1.800668282430096E-2</v>
      </c>
      <c r="HU45" s="571"/>
      <c r="HV45" s="571"/>
      <c r="HW45" s="571"/>
      <c r="HX45" s="571"/>
      <c r="HY45" s="633">
        <f t="shared" si="266"/>
        <v>2.1321531832859317E-2</v>
      </c>
      <c r="HZ45" s="571"/>
      <c r="IA45" s="571"/>
      <c r="IB45" s="571"/>
      <c r="IC45" s="571"/>
      <c r="ID45" s="571"/>
      <c r="IE45" s="571"/>
      <c r="IF45" s="571"/>
      <c r="IG45" s="571"/>
      <c r="IH45" s="633">
        <f t="shared" si="267"/>
        <v>1.762456630323567E-2</v>
      </c>
      <c r="II45" s="571"/>
      <c r="IJ45" s="571"/>
      <c r="IK45" s="571"/>
      <c r="IL45" s="571"/>
      <c r="IM45" s="633">
        <f t="shared" si="268"/>
        <v>1.9119076692629002E-2</v>
      </c>
      <c r="IN45" s="571"/>
      <c r="IO45" s="571"/>
      <c r="IP45" s="571"/>
      <c r="IQ45" s="571"/>
      <c r="IR45" s="633">
        <f t="shared" si="269"/>
        <v>2.1677960392120367E-2</v>
      </c>
      <c r="IS45" s="571"/>
      <c r="IT45" s="571"/>
      <c r="IU45" s="571"/>
      <c r="IV45" s="571"/>
      <c r="IW45" s="633">
        <f t="shared" si="270"/>
        <v>2.57216374815936E-2</v>
      </c>
      <c r="IX45" s="571"/>
      <c r="IY45" s="571"/>
      <c r="IZ45" s="571"/>
      <c r="JA45" s="571"/>
      <c r="JB45" s="571"/>
      <c r="JC45" s="571"/>
      <c r="JD45" s="571"/>
      <c r="JE45" s="571"/>
      <c r="JF45" s="633">
        <f t="shared" si="271"/>
        <v>2.3000641301639847E-2</v>
      </c>
      <c r="JG45" s="571"/>
      <c r="JH45" s="571"/>
      <c r="JI45" s="571"/>
      <c r="JJ45" s="571"/>
      <c r="JK45" s="633">
        <f>JK13/$JK$33</f>
        <v>1.9726478240556844E-2</v>
      </c>
      <c r="JL45" s="571"/>
      <c r="JM45" s="571"/>
      <c r="JN45" s="571"/>
      <c r="JO45" s="571"/>
      <c r="JP45" s="633">
        <f t="shared" si="227"/>
        <v>2.2811557025634064E-2</v>
      </c>
      <c r="JQ45" s="571"/>
      <c r="JR45" s="571"/>
      <c r="JS45" s="571"/>
      <c r="JT45" s="571"/>
      <c r="JU45" s="633">
        <f t="shared" si="228"/>
        <v>2.2888337252557553E-2</v>
      </c>
      <c r="JV45" s="571"/>
      <c r="JW45" s="571"/>
      <c r="JX45" s="571"/>
      <c r="JY45" s="385"/>
      <c r="JZ45" s="571"/>
      <c r="KA45" s="571"/>
      <c r="KB45" s="571"/>
      <c r="KC45" s="571"/>
      <c r="KD45" s="633">
        <f t="shared" si="272"/>
        <v>2.0623650936852238E-2</v>
      </c>
      <c r="KE45" s="571"/>
      <c r="KF45" s="571"/>
      <c r="KG45" s="571"/>
      <c r="KH45" s="571"/>
      <c r="KI45" s="633">
        <f t="shared" si="273"/>
        <v>2.259073112234241E-2</v>
      </c>
      <c r="KJ45" s="571"/>
      <c r="KK45" s="571"/>
      <c r="KL45" s="571"/>
      <c r="KM45" s="571"/>
      <c r="KN45" s="633">
        <f t="shared" si="274"/>
        <v>1.9656228469808842E-2</v>
      </c>
      <c r="KO45" s="571"/>
      <c r="KP45" s="571"/>
      <c r="KQ45" s="571"/>
      <c r="KR45" s="571"/>
      <c r="KS45" s="633">
        <f t="shared" si="275"/>
        <v>2.5973765210028664E-2</v>
      </c>
      <c r="KT45" s="571"/>
      <c r="KU45" s="571"/>
      <c r="KV45" s="571"/>
      <c r="KW45" s="571"/>
      <c r="KX45" s="633">
        <f t="shared" si="276"/>
        <v>2.7101493611377415E-2</v>
      </c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  <c r="LI45" s="571"/>
      <c r="LJ45" s="571"/>
      <c r="LK45" s="571"/>
      <c r="LL45" s="571"/>
      <c r="LM45" s="571"/>
    </row>
    <row r="46" spans="1:327" hidden="1">
      <c r="A46" s="571"/>
      <c r="B46" s="535" t="s">
        <v>17</v>
      </c>
      <c r="C46" s="571"/>
      <c r="D46" s="633">
        <f t="shared" si="229"/>
        <v>4.4549276254202561E-2</v>
      </c>
      <c r="E46" s="571"/>
      <c r="F46" s="571"/>
      <c r="G46" s="571"/>
      <c r="H46" s="571"/>
      <c r="I46" s="633">
        <f t="shared" si="230"/>
        <v>4.4522388888533104E-2</v>
      </c>
      <c r="J46" s="571"/>
      <c r="K46" s="571"/>
      <c r="L46" s="571"/>
      <c r="M46" s="571"/>
      <c r="N46" s="633">
        <f t="shared" si="231"/>
        <v>4.1270827220570114E-2</v>
      </c>
      <c r="O46" s="571"/>
      <c r="P46" s="571"/>
      <c r="Q46" s="571"/>
      <c r="R46" s="571"/>
      <c r="S46" s="633">
        <f t="shared" si="232"/>
        <v>4.5536956870294611E-2</v>
      </c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71"/>
      <c r="AF46" s="571"/>
      <c r="AG46" s="633">
        <f t="shared" si="233"/>
        <v>3.9472232961722954E-2</v>
      </c>
      <c r="AH46" s="571"/>
      <c r="AI46" s="571"/>
      <c r="AJ46" s="571"/>
      <c r="AK46" s="571"/>
      <c r="AL46" s="633">
        <f t="shared" si="234"/>
        <v>5.0094774815062394E-2</v>
      </c>
      <c r="AM46" s="571"/>
      <c r="AN46" s="571"/>
      <c r="AO46" s="571"/>
      <c r="AP46" s="571"/>
      <c r="AQ46" s="633">
        <f t="shared" si="235"/>
        <v>3.7545610990495269E-2</v>
      </c>
      <c r="AR46" s="571"/>
      <c r="AS46" s="571"/>
      <c r="AT46" s="571"/>
      <c r="AU46" s="571"/>
      <c r="AV46" s="633">
        <f t="shared" si="236"/>
        <v>4.0321254040698126E-2</v>
      </c>
      <c r="AW46" s="571"/>
      <c r="AX46" s="571"/>
      <c r="AY46" s="571"/>
      <c r="AZ46" s="571"/>
      <c r="BA46" s="571"/>
      <c r="BB46" s="571"/>
      <c r="BC46" s="571"/>
      <c r="BD46" s="571"/>
      <c r="BE46" s="633">
        <f t="shared" si="237"/>
        <v>4.7032526836244946E-2</v>
      </c>
      <c r="BF46" s="571"/>
      <c r="BG46" s="571"/>
      <c r="BH46" s="571"/>
      <c r="BI46" s="571"/>
      <c r="BJ46" s="633">
        <f t="shared" si="238"/>
        <v>3.8204046608685843E-2</v>
      </c>
      <c r="BK46" s="571"/>
      <c r="BL46" s="571"/>
      <c r="BM46" s="571"/>
      <c r="BN46" s="571"/>
      <c r="BO46" s="633">
        <f t="shared" si="239"/>
        <v>3.945300575483545E-2</v>
      </c>
      <c r="BP46" s="571"/>
      <c r="BQ46" s="571"/>
      <c r="BR46" s="571"/>
      <c r="BS46" s="571"/>
      <c r="BT46" s="633">
        <f t="shared" si="240"/>
        <v>4.0432976955685374E-2</v>
      </c>
      <c r="BU46" s="408"/>
      <c r="BV46" s="571"/>
      <c r="BW46" s="571"/>
      <c r="BX46" s="571"/>
      <c r="BY46" s="633">
        <f>BY14/$BY$33</f>
        <v>3.7676978828187803E-2</v>
      </c>
      <c r="BZ46" s="571"/>
      <c r="CA46" s="571"/>
      <c r="CB46" s="571"/>
      <c r="CC46" s="571"/>
      <c r="CD46" s="571"/>
      <c r="CE46" s="417"/>
      <c r="CF46" s="424"/>
      <c r="CG46" s="424"/>
      <c r="CH46" s="642">
        <f t="shared" si="241"/>
        <v>4.6625020792679023E-2</v>
      </c>
      <c r="CI46" s="430"/>
      <c r="CJ46" s="108"/>
      <c r="CK46" s="417"/>
      <c r="CL46" s="430"/>
      <c r="CM46" s="339">
        <f t="shared" si="242"/>
        <v>5.7905742577851971E-2</v>
      </c>
      <c r="CN46" s="401"/>
      <c r="CO46" s="571"/>
      <c r="CP46" s="571"/>
      <c r="CQ46" s="571"/>
      <c r="CR46" s="633">
        <f t="shared" si="243"/>
        <v>5.8489333030471879E-2</v>
      </c>
      <c r="CS46" s="571"/>
      <c r="CT46" s="571"/>
      <c r="CU46" s="571"/>
      <c r="CV46" s="571"/>
      <c r="CW46" s="633">
        <f t="shared" si="244"/>
        <v>4.5602393122700403E-2</v>
      </c>
      <c r="CX46" s="571"/>
      <c r="CY46" s="571"/>
      <c r="CZ46" s="571"/>
      <c r="DA46" s="571"/>
      <c r="DB46" s="571"/>
      <c r="DC46" s="571"/>
      <c r="DD46" s="571"/>
      <c r="DE46" s="571"/>
      <c r="DF46" s="571"/>
      <c r="DG46" s="642">
        <f t="shared" si="245"/>
        <v>4.8428613699901632E-2</v>
      </c>
      <c r="DH46" s="422"/>
      <c r="DI46" s="108"/>
      <c r="DJ46" s="401"/>
      <c r="DK46" s="571"/>
      <c r="DL46" s="642">
        <f t="shared" si="246"/>
        <v>4.5552399941734774E-2</v>
      </c>
      <c r="DM46" s="422"/>
      <c r="DN46" s="400"/>
      <c r="DO46" s="400"/>
      <c r="DP46" s="571"/>
      <c r="DQ46" s="633">
        <f t="shared" si="247"/>
        <v>4.6485197916978763E-2</v>
      </c>
      <c r="DR46" s="571"/>
      <c r="DS46" s="571"/>
      <c r="DT46" s="571"/>
      <c r="DU46" s="571"/>
      <c r="DV46" s="633">
        <f t="shared" si="248"/>
        <v>4.7052872135544141E-2</v>
      </c>
      <c r="DW46" s="571"/>
      <c r="DX46" s="571"/>
      <c r="DY46" s="571"/>
      <c r="DZ46" s="571"/>
      <c r="EA46" s="571"/>
      <c r="EB46" s="571"/>
      <c r="EC46" s="571"/>
      <c r="ED46" s="571"/>
      <c r="EE46" s="633">
        <f t="shared" si="249"/>
        <v>4.4430782761423523E-2</v>
      </c>
      <c r="EF46" s="571"/>
      <c r="EG46" s="571"/>
      <c r="EH46" s="571"/>
      <c r="EI46" s="571"/>
      <c r="EJ46" s="633">
        <f t="shared" si="250"/>
        <v>5.5526713192311797E-2</v>
      </c>
      <c r="EK46" s="571"/>
      <c r="EL46" s="571"/>
      <c r="EM46" s="571"/>
      <c r="EN46" s="571"/>
      <c r="EO46" s="633">
        <f t="shared" si="251"/>
        <v>5.9020293216885081E-2</v>
      </c>
      <c r="EP46" s="571"/>
      <c r="EQ46" s="571"/>
      <c r="ER46" s="400"/>
      <c r="ES46" s="571"/>
      <c r="ET46" s="633">
        <f t="shared" si="252"/>
        <v>4.7066823756626082E-2</v>
      </c>
      <c r="EU46" s="571"/>
      <c r="EV46" s="571"/>
      <c r="EW46" s="571"/>
      <c r="EX46" s="571"/>
      <c r="EY46" s="633">
        <f t="shared" si="253"/>
        <v>4.7363001912964983E-2</v>
      </c>
      <c r="EZ46" s="571"/>
      <c r="FA46" s="571"/>
      <c r="FB46" s="571"/>
      <c r="FC46" s="571"/>
      <c r="FD46" s="571"/>
      <c r="FE46" s="571"/>
      <c r="FF46" s="571"/>
      <c r="FG46" s="571"/>
      <c r="FH46" s="571"/>
      <c r="FI46" s="633">
        <f t="shared" si="254"/>
        <v>5.3384421438785384E-2</v>
      </c>
      <c r="FJ46" s="571"/>
      <c r="FK46" s="571"/>
      <c r="FL46" s="571"/>
      <c r="FM46" s="571"/>
      <c r="FN46" s="633">
        <f t="shared" si="255"/>
        <v>4.7562593639889454E-2</v>
      </c>
      <c r="FO46" s="571"/>
      <c r="FP46" s="571"/>
      <c r="FQ46" s="571"/>
      <c r="FR46" s="571"/>
      <c r="FS46" s="633">
        <f t="shared" si="256"/>
        <v>4.8591704147398967E-2</v>
      </c>
      <c r="FT46" s="571"/>
      <c r="FU46" s="571"/>
      <c r="FV46" s="571"/>
      <c r="FW46" s="571"/>
      <c r="FX46" s="633">
        <f t="shared" si="257"/>
        <v>4.8843055267474227E-2</v>
      </c>
      <c r="FY46" s="571"/>
      <c r="FZ46" s="571"/>
      <c r="GA46" s="571"/>
      <c r="GB46" s="571"/>
      <c r="GC46" s="571"/>
      <c r="GD46" s="571"/>
      <c r="GE46" s="571"/>
      <c r="GF46" s="571"/>
      <c r="GG46" s="633">
        <f t="shared" si="258"/>
        <v>5.214365500858277E-2</v>
      </c>
      <c r="GH46" s="571"/>
      <c r="GI46" s="571"/>
      <c r="GJ46" s="571"/>
      <c r="GK46" s="571"/>
      <c r="GL46" s="633">
        <f t="shared" si="259"/>
        <v>4.694973169980432E-2</v>
      </c>
      <c r="GM46" s="571"/>
      <c r="GN46" s="571"/>
      <c r="GO46" s="571"/>
      <c r="GP46" s="571"/>
      <c r="GQ46" s="633">
        <f t="shared" si="260"/>
        <v>6.0308704444753142E-2</v>
      </c>
      <c r="GR46" s="571"/>
      <c r="GS46" s="571"/>
      <c r="GT46" s="571"/>
      <c r="GU46" s="571"/>
      <c r="GV46" s="633">
        <f t="shared" si="261"/>
        <v>0.12550347763213468</v>
      </c>
      <c r="GW46" s="571"/>
      <c r="GX46" s="571"/>
      <c r="GY46" s="571"/>
      <c r="GZ46" s="571"/>
      <c r="HA46" s="571"/>
      <c r="HB46" s="571"/>
      <c r="HC46" s="571"/>
      <c r="HD46" s="571"/>
      <c r="HE46" s="633">
        <f t="shared" si="262"/>
        <v>4.8535615557906898E-2</v>
      </c>
      <c r="HF46" s="571"/>
      <c r="HG46" s="571"/>
      <c r="HH46" s="571"/>
      <c r="HI46" s="571"/>
      <c r="HJ46" s="633">
        <f t="shared" si="263"/>
        <v>5.7057766561485777E-2</v>
      </c>
      <c r="HK46" s="571"/>
      <c r="HL46" s="571"/>
      <c r="HM46" s="571"/>
      <c r="HN46" s="571"/>
      <c r="HO46" s="633">
        <f t="shared" si="264"/>
        <v>4.3676163348370656E-2</v>
      </c>
      <c r="HP46" s="571"/>
      <c r="HQ46" s="571"/>
      <c r="HR46" s="571"/>
      <c r="HS46" s="571"/>
      <c r="HT46" s="633">
        <f t="shared" si="265"/>
        <v>4.0532510846897643E-2</v>
      </c>
      <c r="HU46" s="571"/>
      <c r="HV46" s="571"/>
      <c r="HW46" s="571"/>
      <c r="HX46" s="571"/>
      <c r="HY46" s="633">
        <f t="shared" si="266"/>
        <v>4.8410233740548404E-2</v>
      </c>
      <c r="HZ46" s="571"/>
      <c r="IA46" s="571"/>
      <c r="IB46" s="571"/>
      <c r="IC46" s="571"/>
      <c r="ID46" s="571"/>
      <c r="IE46" s="571"/>
      <c r="IF46" s="571"/>
      <c r="IG46" s="571"/>
      <c r="IH46" s="633">
        <f t="shared" si="267"/>
        <v>4.7291810089559488E-2</v>
      </c>
      <c r="II46" s="571"/>
      <c r="IJ46" s="571"/>
      <c r="IK46" s="571"/>
      <c r="IL46" s="571"/>
      <c r="IM46" s="633">
        <f t="shared" si="268"/>
        <v>4.9720496405535469E-2</v>
      </c>
      <c r="IN46" s="571"/>
      <c r="IO46" s="571"/>
      <c r="IP46" s="571"/>
      <c r="IQ46" s="571"/>
      <c r="IR46" s="633">
        <f t="shared" si="269"/>
        <v>5.87434439152381E-2</v>
      </c>
      <c r="IS46" s="571"/>
      <c r="IT46" s="571"/>
      <c r="IU46" s="571"/>
      <c r="IV46" s="571"/>
      <c r="IW46" s="633">
        <f t="shared" si="270"/>
        <v>6.2099323370705138E-2</v>
      </c>
      <c r="IX46" s="571"/>
      <c r="IY46" s="571"/>
      <c r="IZ46" s="571"/>
      <c r="JA46" s="571"/>
      <c r="JB46" s="571"/>
      <c r="JC46" s="571"/>
      <c r="JD46" s="571"/>
      <c r="JE46" s="571"/>
      <c r="JF46" s="633">
        <f t="shared" si="271"/>
        <v>5.9193465630313642E-2</v>
      </c>
      <c r="JG46" s="571"/>
      <c r="JH46" s="571"/>
      <c r="JI46" s="571"/>
      <c r="JJ46" s="571"/>
      <c r="JK46" s="633">
        <f>JK14/$JK$33</f>
        <v>6.1368409251005299E-2</v>
      </c>
      <c r="JL46" s="571"/>
      <c r="JM46" s="571"/>
      <c r="JN46" s="571"/>
      <c r="JO46" s="571"/>
      <c r="JP46" s="633">
        <f t="shared" si="227"/>
        <v>5.4491788008727553E-2</v>
      </c>
      <c r="JQ46" s="571"/>
      <c r="JR46" s="571"/>
      <c r="JS46" s="571"/>
      <c r="JT46" s="571"/>
      <c r="JU46" s="633">
        <f t="shared" si="228"/>
        <v>6.6476021640013289E-2</v>
      </c>
      <c r="JV46" s="571"/>
      <c r="JW46" s="571"/>
      <c r="JX46" s="571"/>
      <c r="JY46" s="371"/>
      <c r="JZ46" s="571"/>
      <c r="KA46" s="571"/>
      <c r="KB46" s="571"/>
      <c r="KC46" s="571"/>
      <c r="KD46" s="633">
        <f t="shared" si="272"/>
        <v>7.4644335005406764E-2</v>
      </c>
      <c r="KE46" s="571"/>
      <c r="KF46" s="571"/>
      <c r="KG46" s="571"/>
      <c r="KH46" s="571"/>
      <c r="KI46" s="633">
        <f t="shared" si="273"/>
        <v>7.311837753878514E-2</v>
      </c>
      <c r="KJ46" s="571"/>
      <c r="KK46" s="571"/>
      <c r="KL46" s="571"/>
      <c r="KM46" s="571"/>
      <c r="KN46" s="633">
        <f t="shared" si="274"/>
        <v>7.2482035037809533E-2</v>
      </c>
      <c r="KO46" s="571"/>
      <c r="KP46" s="571"/>
      <c r="KQ46" s="571"/>
      <c r="KR46" s="571"/>
      <c r="KS46" s="633">
        <f t="shared" si="275"/>
        <v>4.7498253096320914E-2</v>
      </c>
      <c r="KT46" s="571"/>
      <c r="KU46" s="571"/>
      <c r="KV46" s="571"/>
      <c r="KW46" s="571"/>
      <c r="KX46" s="633">
        <f t="shared" si="276"/>
        <v>5.3331950869735412E-2</v>
      </c>
      <c r="KY46" s="571"/>
      <c r="KZ46" s="571"/>
      <c r="LA46" s="571"/>
      <c r="LB46" s="571"/>
      <c r="LC46" s="571"/>
      <c r="LD46" s="571"/>
      <c r="LE46" s="571"/>
      <c r="LF46" s="571"/>
      <c r="LG46" s="571"/>
      <c r="LH46" s="571" t="s">
        <v>356</v>
      </c>
      <c r="LI46" s="571"/>
      <c r="LJ46" s="571"/>
      <c r="LK46" s="571"/>
      <c r="LL46" s="571"/>
      <c r="LM46" s="571"/>
    </row>
    <row r="47" spans="1:327" hidden="1">
      <c r="A47" s="571"/>
      <c r="B47" s="535" t="s">
        <v>18</v>
      </c>
      <c r="C47" s="571"/>
      <c r="D47" s="633">
        <f t="shared" si="229"/>
        <v>3.5205418244498674E-2</v>
      </c>
      <c r="E47" s="571"/>
      <c r="F47" s="571"/>
      <c r="G47" s="571"/>
      <c r="H47" s="571"/>
      <c r="I47" s="633">
        <f t="shared" si="230"/>
        <v>3.513123354726172E-2</v>
      </c>
      <c r="J47" s="571"/>
      <c r="K47" s="571"/>
      <c r="L47" s="571"/>
      <c r="M47" s="571"/>
      <c r="N47" s="633">
        <f t="shared" si="231"/>
        <v>3.3044198476663157E-2</v>
      </c>
      <c r="O47" s="571"/>
      <c r="P47" s="571"/>
      <c r="Q47" s="571"/>
      <c r="R47" s="571"/>
      <c r="S47" s="633">
        <f t="shared" si="232"/>
        <v>2.9476499709611401E-2</v>
      </c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71"/>
      <c r="AF47" s="571"/>
      <c r="AG47" s="633">
        <f t="shared" si="233"/>
        <v>3.022554111076706E-2</v>
      </c>
      <c r="AH47" s="571"/>
      <c r="AI47" s="571"/>
      <c r="AJ47" s="571"/>
      <c r="AK47" s="571"/>
      <c r="AL47" s="633">
        <f t="shared" si="234"/>
        <v>3.2589739072962219E-2</v>
      </c>
      <c r="AM47" s="571"/>
      <c r="AN47" s="571"/>
      <c r="AO47" s="571"/>
      <c r="AP47" s="571"/>
      <c r="AQ47" s="633">
        <f t="shared" si="235"/>
        <v>2.8511112590058972E-2</v>
      </c>
      <c r="AR47" s="571"/>
      <c r="AS47" s="571"/>
      <c r="AT47" s="571"/>
      <c r="AU47" s="571"/>
      <c r="AV47" s="633">
        <f t="shared" si="236"/>
        <v>3.0867491427612862E-2</v>
      </c>
      <c r="AW47" s="571"/>
      <c r="AX47" s="571"/>
      <c r="AY47" s="571"/>
      <c r="AZ47" s="571"/>
      <c r="BA47" s="571"/>
      <c r="BB47" s="571"/>
      <c r="BC47" s="571"/>
      <c r="BD47" s="571"/>
      <c r="BE47" s="633">
        <f t="shared" si="237"/>
        <v>3.2916845040014762E-2</v>
      </c>
      <c r="BF47" s="571"/>
      <c r="BG47" s="571"/>
      <c r="BH47" s="571"/>
      <c r="BI47" s="571"/>
      <c r="BJ47" s="633">
        <f t="shared" si="238"/>
        <v>3.1212543524468134E-2</v>
      </c>
      <c r="BK47" s="571"/>
      <c r="BL47" s="571"/>
      <c r="BM47" s="571"/>
      <c r="BN47" s="571"/>
      <c r="BO47" s="633">
        <f t="shared" si="239"/>
        <v>2.7208742527718339E-2</v>
      </c>
      <c r="BP47" s="571"/>
      <c r="BQ47" s="571"/>
      <c r="BR47" s="571"/>
      <c r="BS47" s="571"/>
      <c r="BT47" s="633">
        <f t="shared" si="240"/>
        <v>2.7206940379795957E-2</v>
      </c>
      <c r="BU47" s="408"/>
      <c r="BV47" s="571"/>
      <c r="BW47" s="571"/>
      <c r="BX47" s="571"/>
      <c r="BY47" s="633">
        <f>BY15/$BY$33</f>
        <v>2.8819562181842527E-2</v>
      </c>
      <c r="BZ47" s="571"/>
      <c r="CA47" s="571"/>
      <c r="CB47" s="571"/>
      <c r="CC47" s="571"/>
      <c r="CD47" s="571"/>
      <c r="CE47" s="417"/>
      <c r="CF47" s="424"/>
      <c r="CG47" s="424"/>
      <c r="CH47" s="642">
        <f t="shared" si="241"/>
        <v>3.4813803381983005E-2</v>
      </c>
      <c r="CI47" s="430"/>
      <c r="CJ47" s="108"/>
      <c r="CK47" s="417"/>
      <c r="CL47" s="432"/>
      <c r="CM47" s="339">
        <f t="shared" si="242"/>
        <v>3.3891186083189549E-2</v>
      </c>
      <c r="CN47" s="401"/>
      <c r="CO47" s="571"/>
      <c r="CP47" s="571"/>
      <c r="CQ47" s="571"/>
      <c r="CR47" s="633">
        <f t="shared" si="243"/>
        <v>3.1452585144195355E-2</v>
      </c>
      <c r="CS47" s="571"/>
      <c r="CT47" s="571"/>
      <c r="CU47" s="571"/>
      <c r="CV47" s="571"/>
      <c r="CW47" s="633">
        <f t="shared" si="244"/>
        <v>3.2377207069688448E-2</v>
      </c>
      <c r="CX47" s="571"/>
      <c r="CY47" s="571"/>
      <c r="CZ47" s="571"/>
      <c r="DA47" s="571"/>
      <c r="DB47" s="571"/>
      <c r="DC47" s="571"/>
      <c r="DD47" s="571"/>
      <c r="DE47" s="571"/>
      <c r="DF47" s="571"/>
      <c r="DG47" s="642">
        <f t="shared" si="245"/>
        <v>3.0937469701681798E-2</v>
      </c>
      <c r="DH47" s="422"/>
      <c r="DI47" s="108"/>
      <c r="DJ47" s="401"/>
      <c r="DK47" s="571"/>
      <c r="DL47" s="642">
        <f t="shared" si="246"/>
        <v>2.6761588622172018E-2</v>
      </c>
      <c r="DM47" s="422"/>
      <c r="DN47" s="400"/>
      <c r="DO47" s="400"/>
      <c r="DP47" s="571"/>
      <c r="DQ47" s="633">
        <f t="shared" si="247"/>
        <v>3.1470993207135534E-2</v>
      </c>
      <c r="DR47" s="571"/>
      <c r="DS47" s="571"/>
      <c r="DT47" s="571"/>
      <c r="DU47" s="571"/>
      <c r="DV47" s="633">
        <f t="shared" si="248"/>
        <v>3.2610210100523639E-2</v>
      </c>
      <c r="DW47" s="571"/>
      <c r="DX47" s="571"/>
      <c r="DY47" s="571"/>
      <c r="DZ47" s="571"/>
      <c r="EA47" s="571"/>
      <c r="EB47" s="571"/>
      <c r="EC47" s="571"/>
      <c r="ED47" s="571"/>
      <c r="EE47" s="633">
        <f t="shared" si="249"/>
        <v>3.2360551475836649E-2</v>
      </c>
      <c r="EF47" s="571"/>
      <c r="EG47" s="571"/>
      <c r="EH47" s="571"/>
      <c r="EI47" s="571"/>
      <c r="EJ47" s="633">
        <f t="shared" si="250"/>
        <v>2.8112313843309263E-2</v>
      </c>
      <c r="EK47" s="571"/>
      <c r="EL47" s="571"/>
      <c r="EM47" s="571"/>
      <c r="EN47" s="571"/>
      <c r="EO47" s="633">
        <f t="shared" si="251"/>
        <v>3.0935950067927077E-2</v>
      </c>
      <c r="EP47" s="571"/>
      <c r="EQ47" s="571"/>
      <c r="ER47" s="400"/>
      <c r="ES47" s="571"/>
      <c r="ET47" s="633">
        <f t="shared" si="252"/>
        <v>2.9644476670747596E-2</v>
      </c>
      <c r="EU47" s="571"/>
      <c r="EV47" s="571"/>
      <c r="EW47" s="571"/>
      <c r="EX47" s="571"/>
      <c r="EY47" s="633">
        <f t="shared" si="253"/>
        <v>3.3720206615313011E-2</v>
      </c>
      <c r="EZ47" s="571"/>
      <c r="FA47" s="571"/>
      <c r="FB47" s="571"/>
      <c r="FC47" s="571"/>
      <c r="FD47" s="571"/>
      <c r="FE47" s="571"/>
      <c r="FF47" s="571"/>
      <c r="FG47" s="571"/>
      <c r="FH47" s="571"/>
      <c r="FI47" s="633">
        <f t="shared" si="254"/>
        <v>3.2724381515665875E-2</v>
      </c>
      <c r="FJ47" s="571"/>
      <c r="FK47" s="571"/>
      <c r="FL47" s="571"/>
      <c r="FM47" s="571"/>
      <c r="FN47" s="633">
        <f t="shared" si="255"/>
        <v>3.2738320532091927E-2</v>
      </c>
      <c r="FO47" s="571"/>
      <c r="FP47" s="571"/>
      <c r="FQ47" s="571"/>
      <c r="FR47" s="571"/>
      <c r="FS47" s="633">
        <f t="shared" si="256"/>
        <v>3.2913389110505106E-2</v>
      </c>
      <c r="FT47" s="571"/>
      <c r="FU47" s="571"/>
      <c r="FV47" s="571"/>
      <c r="FW47" s="571"/>
      <c r="FX47" s="633">
        <f t="shared" si="257"/>
        <v>3.3394955658063968E-2</v>
      </c>
      <c r="FY47" s="571"/>
      <c r="FZ47" s="571"/>
      <c r="GA47" s="571"/>
      <c r="GB47" s="571"/>
      <c r="GC47" s="571"/>
      <c r="GD47" s="571"/>
      <c r="GE47" s="571"/>
      <c r="GF47" s="571"/>
      <c r="GG47" s="633">
        <f t="shared" si="258"/>
        <v>3.5764829487461146E-2</v>
      </c>
      <c r="GH47" s="571"/>
      <c r="GI47" s="571"/>
      <c r="GJ47" s="571"/>
      <c r="GK47" s="571"/>
      <c r="GL47" s="633">
        <f t="shared" si="259"/>
        <v>3.076744970593847E-2</v>
      </c>
      <c r="GM47" s="571"/>
      <c r="GN47" s="571"/>
      <c r="GO47" s="571"/>
      <c r="GP47" s="571"/>
      <c r="GQ47" s="633">
        <f t="shared" si="260"/>
        <v>3.4757112813189238E-2</v>
      </c>
      <c r="GR47" s="571"/>
      <c r="GS47" s="571"/>
      <c r="GT47" s="571"/>
      <c r="GU47" s="571"/>
      <c r="GV47" s="633">
        <f t="shared" si="261"/>
        <v>3.0475042274410533E-2</v>
      </c>
      <c r="GW47" s="571"/>
      <c r="GX47" s="571"/>
      <c r="GY47" s="571"/>
      <c r="GZ47" s="571"/>
      <c r="HA47" s="571"/>
      <c r="HB47" s="571"/>
      <c r="HC47" s="571"/>
      <c r="HD47" s="571"/>
      <c r="HE47" s="633">
        <f t="shared" si="262"/>
        <v>2.7400076877475449E-2</v>
      </c>
      <c r="HF47" s="571"/>
      <c r="HG47" s="571"/>
      <c r="HH47" s="571"/>
      <c r="HI47" s="571"/>
      <c r="HJ47" s="633">
        <f t="shared" si="263"/>
        <v>3.1029081075036494E-2</v>
      </c>
      <c r="HK47" s="571"/>
      <c r="HL47" s="571"/>
      <c r="HM47" s="571"/>
      <c r="HN47" s="571"/>
      <c r="HO47" s="633">
        <f t="shared" si="264"/>
        <v>2.7904963245403158E-2</v>
      </c>
      <c r="HP47" s="571"/>
      <c r="HQ47" s="571"/>
      <c r="HR47" s="571"/>
      <c r="HS47" s="571"/>
      <c r="HT47" s="633">
        <f t="shared" si="265"/>
        <v>2.8000786138630607E-2</v>
      </c>
      <c r="HU47" s="571"/>
      <c r="HV47" s="571"/>
      <c r="HW47" s="571"/>
      <c r="HX47" s="571"/>
      <c r="HY47" s="633">
        <f t="shared" si="266"/>
        <v>3.1335000003296164E-2</v>
      </c>
      <c r="HZ47" s="571"/>
      <c r="IA47" s="571"/>
      <c r="IB47" s="571"/>
      <c r="IC47" s="571"/>
      <c r="ID47" s="571"/>
      <c r="IE47" s="571"/>
      <c r="IF47" s="571"/>
      <c r="IG47" s="571"/>
      <c r="IH47" s="633">
        <f t="shared" si="267"/>
        <v>2.8267588114217798E-2</v>
      </c>
      <c r="II47" s="571"/>
      <c r="IJ47" s="571"/>
      <c r="IK47" s="571"/>
      <c r="IL47" s="571"/>
      <c r="IM47" s="633">
        <f t="shared" si="268"/>
        <v>2.8438601941517355E-2</v>
      </c>
      <c r="IN47" s="571"/>
      <c r="IO47" s="571"/>
      <c r="IP47" s="571"/>
      <c r="IQ47" s="571"/>
      <c r="IR47" s="633">
        <f t="shared" si="269"/>
        <v>3.5258859158680059E-2</v>
      </c>
      <c r="IS47" s="571"/>
      <c r="IT47" s="571"/>
      <c r="IU47" s="571"/>
      <c r="IV47" s="571"/>
      <c r="IW47" s="633">
        <f t="shared" si="270"/>
        <v>3.4368402681226796E-2</v>
      </c>
      <c r="IX47" s="571"/>
      <c r="IY47" s="571"/>
      <c r="IZ47" s="571"/>
      <c r="JA47" s="571"/>
      <c r="JB47" s="571"/>
      <c r="JC47" s="571"/>
      <c r="JD47" s="571"/>
      <c r="JE47" s="571"/>
      <c r="JF47" s="633">
        <f t="shared" si="271"/>
        <v>3.7796860997722108E-2</v>
      </c>
      <c r="JG47" s="571"/>
      <c r="JH47" s="571"/>
      <c r="JI47" s="571"/>
      <c r="JJ47" s="571"/>
      <c r="JK47" s="633">
        <f>JK15/$JK$33</f>
        <v>3.4143073331990896E-2</v>
      </c>
      <c r="JL47" s="571"/>
      <c r="JM47" s="571"/>
      <c r="JN47" s="571"/>
      <c r="JO47" s="571"/>
      <c r="JP47" s="633">
        <f t="shared" si="227"/>
        <v>3.1928596915284067E-2</v>
      </c>
      <c r="JQ47" s="571"/>
      <c r="JR47" s="571"/>
      <c r="JS47" s="571"/>
      <c r="JT47" s="571"/>
      <c r="JU47" s="633">
        <f t="shared" si="228"/>
        <v>3.3118648131631935E-2</v>
      </c>
      <c r="JV47" s="571"/>
      <c r="JW47" s="571"/>
      <c r="JX47" s="571"/>
      <c r="JY47" s="371"/>
      <c r="JZ47" s="571"/>
      <c r="KA47" s="571"/>
      <c r="KB47" s="571"/>
      <c r="KC47" s="571"/>
      <c r="KD47" s="633">
        <f t="shared" si="272"/>
        <v>3.481345860308676E-2</v>
      </c>
      <c r="KE47" s="571"/>
      <c r="KF47" s="571"/>
      <c r="KG47" s="571"/>
      <c r="KH47" s="571"/>
      <c r="KI47" s="633">
        <f t="shared" si="273"/>
        <v>3.2002612647434966E-2</v>
      </c>
      <c r="KJ47" s="571"/>
      <c r="KK47" s="571"/>
      <c r="KL47" s="571"/>
      <c r="KM47" s="571"/>
      <c r="KN47" s="633">
        <f t="shared" si="274"/>
        <v>3.7456100419426624E-2</v>
      </c>
      <c r="KO47" s="571"/>
      <c r="KP47" s="571"/>
      <c r="KQ47" s="571"/>
      <c r="KR47" s="571"/>
      <c r="KS47" s="633">
        <f t="shared" si="275"/>
        <v>3.8344923229154171E-2</v>
      </c>
      <c r="KT47" s="571"/>
      <c r="KU47" s="571"/>
      <c r="KV47" s="571"/>
      <c r="KW47" s="571"/>
      <c r="KX47" s="633">
        <f t="shared" si="276"/>
        <v>3.409319590807338E-2</v>
      </c>
      <c r="KY47" s="571"/>
      <c r="KZ47" s="571"/>
      <c r="LA47" s="571"/>
      <c r="LB47" s="571"/>
      <c r="LC47" s="571"/>
      <c r="LD47" s="571"/>
      <c r="LE47" s="571"/>
      <c r="LF47" s="571"/>
      <c r="LG47" s="630">
        <f>LG40*0.49</f>
        <v>99630109.438998833</v>
      </c>
      <c r="LH47" s="571" t="s">
        <v>357</v>
      </c>
      <c r="LI47" s="571"/>
      <c r="LJ47" s="571"/>
      <c r="LK47" s="571"/>
      <c r="LL47" s="571"/>
      <c r="LM47" s="571"/>
    </row>
    <row r="48" spans="1:327" hidden="1">
      <c r="A48" s="571"/>
      <c r="B48" s="535" t="s">
        <v>19</v>
      </c>
      <c r="C48" s="571"/>
      <c r="D48" s="633">
        <f t="shared" si="229"/>
        <v>3.9634431746463444E-2</v>
      </c>
      <c r="E48" s="571"/>
      <c r="F48" s="571"/>
      <c r="G48" s="571"/>
      <c r="H48" s="571"/>
      <c r="I48" s="633">
        <f t="shared" si="230"/>
        <v>3.8284565944911031E-2</v>
      </c>
      <c r="J48" s="571"/>
      <c r="K48" s="571"/>
      <c r="L48" s="571"/>
      <c r="M48" s="571"/>
      <c r="N48" s="633">
        <f t="shared" si="231"/>
        <v>3.1782099717172524E-2</v>
      </c>
      <c r="O48" s="571"/>
      <c r="P48" s="571"/>
      <c r="Q48" s="571"/>
      <c r="R48" s="571"/>
      <c r="S48" s="633">
        <f t="shared" si="232"/>
        <v>3.5697745032553928E-2</v>
      </c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633">
        <f t="shared" si="233"/>
        <v>4.0016601927332092E-2</v>
      </c>
      <c r="AH48" s="571"/>
      <c r="AI48" s="571"/>
      <c r="AJ48" s="571"/>
      <c r="AK48" s="571"/>
      <c r="AL48" s="633">
        <f t="shared" si="234"/>
        <v>4.1114294570117955E-2</v>
      </c>
      <c r="AM48" s="571"/>
      <c r="AN48" s="571"/>
      <c r="AO48" s="571"/>
      <c r="AP48" s="571"/>
      <c r="AQ48" s="633">
        <f t="shared" si="235"/>
        <v>3.487401847079042E-2</v>
      </c>
      <c r="AR48" s="571"/>
      <c r="AS48" s="571"/>
      <c r="AT48" s="571"/>
      <c r="AU48" s="571"/>
      <c r="AV48" s="633">
        <f t="shared" si="236"/>
        <v>2.9499176246319855E-2</v>
      </c>
      <c r="AW48" s="571"/>
      <c r="AX48" s="571"/>
      <c r="AY48" s="571"/>
      <c r="AZ48" s="571"/>
      <c r="BA48" s="571"/>
      <c r="BB48" s="571"/>
      <c r="BC48" s="571"/>
      <c r="BD48" s="571"/>
      <c r="BE48" s="633">
        <f t="shared" si="237"/>
        <v>3.619454305605737E-2</v>
      </c>
      <c r="BF48" s="571"/>
      <c r="BG48" s="571"/>
      <c r="BH48" s="571"/>
      <c r="BI48" s="571"/>
      <c r="BJ48" s="633">
        <f t="shared" si="238"/>
        <v>3.037566806717739E-2</v>
      </c>
      <c r="BK48" s="571"/>
      <c r="BL48" s="571"/>
      <c r="BM48" s="571"/>
      <c r="BN48" s="571"/>
      <c r="BO48" s="633">
        <f t="shared" si="239"/>
        <v>3.6846093299598925E-2</v>
      </c>
      <c r="BP48" s="571"/>
      <c r="BQ48" s="571"/>
      <c r="BR48" s="571"/>
      <c r="BS48" s="571"/>
      <c r="BT48" s="633">
        <f t="shared" si="240"/>
        <v>3.6611958636400294E-2</v>
      </c>
      <c r="BU48" s="408"/>
      <c r="BV48" s="571"/>
      <c r="BW48" s="571"/>
      <c r="BX48" s="571"/>
      <c r="BY48" s="633">
        <f>BY16/$BY$33</f>
        <v>4.6332636953333145E-2</v>
      </c>
      <c r="BZ48" s="571"/>
      <c r="CA48" s="571"/>
      <c r="CB48" s="571"/>
      <c r="CC48" s="571"/>
      <c r="CD48" s="571"/>
      <c r="CE48" s="417"/>
      <c r="CF48" s="424"/>
      <c r="CG48" s="424"/>
      <c r="CH48" s="642">
        <f t="shared" si="241"/>
        <v>3.9743586153250299E-2</v>
      </c>
      <c r="CI48" s="430"/>
      <c r="CJ48" s="108"/>
      <c r="CK48" s="417"/>
      <c r="CL48" s="432"/>
      <c r="CM48" s="339">
        <f t="shared" si="242"/>
        <v>3.9965352053558299E-2</v>
      </c>
      <c r="CN48" s="401"/>
      <c r="CO48" s="571"/>
      <c r="CP48" s="571"/>
      <c r="CQ48" s="571"/>
      <c r="CR48" s="633">
        <f t="shared" si="243"/>
        <v>4.2577215024211093E-2</v>
      </c>
      <c r="CS48" s="571"/>
      <c r="CT48" s="571"/>
      <c r="CU48" s="571"/>
      <c r="CV48" s="571"/>
      <c r="CW48" s="633">
        <f t="shared" si="244"/>
        <v>4.2076526275110583E-2</v>
      </c>
      <c r="CX48" s="571"/>
      <c r="CY48" s="571"/>
      <c r="CZ48" s="571"/>
      <c r="DA48" s="571"/>
      <c r="DB48" s="571"/>
      <c r="DC48" s="571"/>
      <c r="DD48" s="571"/>
      <c r="DE48" s="571"/>
      <c r="DF48" s="571"/>
      <c r="DG48" s="642">
        <f t="shared" si="245"/>
        <v>4.1356460413372334E-2</v>
      </c>
      <c r="DH48" s="422"/>
      <c r="DI48" s="108"/>
      <c r="DJ48" s="401"/>
      <c r="DK48" s="571"/>
      <c r="DL48" s="642">
        <f t="shared" si="246"/>
        <v>4.0128250079322317E-2</v>
      </c>
      <c r="DM48" s="422"/>
      <c r="DN48" s="400"/>
      <c r="DO48" s="400"/>
      <c r="DP48" s="571"/>
      <c r="DQ48" s="633">
        <f t="shared" si="247"/>
        <v>4.3364347114309983E-2</v>
      </c>
      <c r="DR48" s="571"/>
      <c r="DS48" s="571"/>
      <c r="DT48" s="571"/>
      <c r="DU48" s="571"/>
      <c r="DV48" s="633">
        <f t="shared" si="248"/>
        <v>4.3167890671169072E-2</v>
      </c>
      <c r="DW48" s="571"/>
      <c r="DX48" s="571"/>
      <c r="DY48" s="571"/>
      <c r="DZ48" s="571"/>
      <c r="EA48" s="571"/>
      <c r="EB48" s="571"/>
      <c r="EC48" s="571"/>
      <c r="ED48" s="571"/>
      <c r="EE48" s="633">
        <f t="shared" si="249"/>
        <v>4.3567520002129045E-2</v>
      </c>
      <c r="EF48" s="571"/>
      <c r="EG48" s="571"/>
      <c r="EH48" s="571"/>
      <c r="EI48" s="571"/>
      <c r="EJ48" s="633">
        <f t="shared" si="250"/>
        <v>4.3648201886472102E-2</v>
      </c>
      <c r="EK48" s="571"/>
      <c r="EL48" s="571"/>
      <c r="EM48" s="571"/>
      <c r="EN48" s="571"/>
      <c r="EO48" s="633">
        <f t="shared" si="251"/>
        <v>3.9935082377689751E-2</v>
      </c>
      <c r="EP48" s="571"/>
      <c r="EQ48" s="571"/>
      <c r="ER48" s="400"/>
      <c r="ES48" s="571"/>
      <c r="ET48" s="633">
        <f t="shared" si="252"/>
        <v>3.3304219483895198E-2</v>
      </c>
      <c r="EU48" s="571"/>
      <c r="EV48" s="571"/>
      <c r="EW48" s="571"/>
      <c r="EX48" s="571"/>
      <c r="EY48" s="633">
        <f t="shared" si="253"/>
        <v>3.5397225840636211E-2</v>
      </c>
      <c r="EZ48" s="571"/>
      <c r="FA48" s="571"/>
      <c r="FB48" s="571"/>
      <c r="FC48" s="571"/>
      <c r="FD48" s="571"/>
      <c r="FE48" s="571"/>
      <c r="FF48" s="571"/>
      <c r="FG48" s="571"/>
      <c r="FH48" s="571"/>
      <c r="FI48" s="633">
        <f t="shared" si="254"/>
        <v>3.1961888154910786E-2</v>
      </c>
      <c r="FJ48" s="571"/>
      <c r="FK48" s="571"/>
      <c r="FL48" s="571"/>
      <c r="FM48" s="571"/>
      <c r="FN48" s="633">
        <f t="shared" si="255"/>
        <v>3.7792810202123522E-2</v>
      </c>
      <c r="FO48" s="571"/>
      <c r="FP48" s="571"/>
      <c r="FQ48" s="571"/>
      <c r="FR48" s="571"/>
      <c r="FS48" s="633">
        <f t="shared" si="256"/>
        <v>3.51638731232706E-2</v>
      </c>
      <c r="FT48" s="571"/>
      <c r="FU48" s="571"/>
      <c r="FV48" s="571"/>
      <c r="FW48" s="571"/>
      <c r="FX48" s="633">
        <f t="shared" si="257"/>
        <v>3.4927872387847843E-2</v>
      </c>
      <c r="FY48" s="571"/>
      <c r="FZ48" s="571"/>
      <c r="GA48" s="571"/>
      <c r="GB48" s="571"/>
      <c r="GC48" s="571"/>
      <c r="GD48" s="571"/>
      <c r="GE48" s="571"/>
      <c r="GF48" s="571"/>
      <c r="GG48" s="633">
        <f t="shared" si="258"/>
        <v>3.9548293036780209E-2</v>
      </c>
      <c r="GH48" s="571"/>
      <c r="GI48" s="571"/>
      <c r="GJ48" s="571"/>
      <c r="GK48" s="571"/>
      <c r="GL48" s="633">
        <f t="shared" si="259"/>
        <v>3.8278832236666442E-2</v>
      </c>
      <c r="GM48" s="571"/>
      <c r="GN48" s="571"/>
      <c r="GO48" s="571"/>
      <c r="GP48" s="571"/>
      <c r="GQ48" s="633">
        <f t="shared" si="260"/>
        <v>4.3982104522773367E-2</v>
      </c>
      <c r="GR48" s="571"/>
      <c r="GS48" s="571"/>
      <c r="GT48" s="571"/>
      <c r="GU48" s="571"/>
      <c r="GV48" s="633">
        <f t="shared" si="261"/>
        <v>3.7899062490745497E-2</v>
      </c>
      <c r="GW48" s="571"/>
      <c r="GX48" s="571"/>
      <c r="GY48" s="571"/>
      <c r="GZ48" s="571"/>
      <c r="HA48" s="571"/>
      <c r="HB48" s="571"/>
      <c r="HC48" s="571"/>
      <c r="HD48" s="571"/>
      <c r="HE48" s="633">
        <f t="shared" si="262"/>
        <v>3.9418231648802496E-2</v>
      </c>
      <c r="HF48" s="571"/>
      <c r="HG48" s="571"/>
      <c r="HH48" s="571"/>
      <c r="HI48" s="571"/>
      <c r="HJ48" s="633">
        <f t="shared" si="263"/>
        <v>3.7977681800898298E-2</v>
      </c>
      <c r="HK48" s="571"/>
      <c r="HL48" s="571"/>
      <c r="HM48" s="571"/>
      <c r="HN48" s="571"/>
      <c r="HO48" s="633">
        <f t="shared" si="264"/>
        <v>3.1682874277717071E-2</v>
      </c>
      <c r="HP48" s="571"/>
      <c r="HQ48" s="571"/>
      <c r="HR48" s="571"/>
      <c r="HS48" s="571"/>
      <c r="HT48" s="633">
        <f t="shared" si="265"/>
        <v>3.1572691488684947E-2</v>
      </c>
      <c r="HU48" s="571"/>
      <c r="HV48" s="571"/>
      <c r="HW48" s="571"/>
      <c r="HX48" s="571"/>
      <c r="HY48" s="633">
        <f t="shared" si="266"/>
        <v>4.1073357588334559E-2</v>
      </c>
      <c r="HZ48" s="571"/>
      <c r="IA48" s="571"/>
      <c r="IB48" s="571"/>
      <c r="IC48" s="571"/>
      <c r="ID48" s="571"/>
      <c r="IE48" s="571"/>
      <c r="IF48" s="571"/>
      <c r="IG48" s="571"/>
      <c r="IH48" s="633">
        <f t="shared" si="267"/>
        <v>4.884272866740038E-2</v>
      </c>
      <c r="II48" s="571"/>
      <c r="IJ48" s="571"/>
      <c r="IK48" s="571"/>
      <c r="IL48" s="571"/>
      <c r="IM48" s="633">
        <f t="shared" si="268"/>
        <v>4.8609979143292445E-2</v>
      </c>
      <c r="IN48" s="571"/>
      <c r="IO48" s="571"/>
      <c r="IP48" s="571"/>
      <c r="IQ48" s="571"/>
      <c r="IR48" s="633">
        <f t="shared" si="269"/>
        <v>6.044010753955243E-2</v>
      </c>
      <c r="IS48" s="571"/>
      <c r="IT48" s="571"/>
      <c r="IU48" s="571"/>
      <c r="IV48" s="571"/>
      <c r="IW48" s="633">
        <f t="shared" si="270"/>
        <v>4.3864756816539278E-2</v>
      </c>
      <c r="IX48" s="571"/>
      <c r="IY48" s="571"/>
      <c r="IZ48" s="571"/>
      <c r="JA48" s="571"/>
      <c r="JB48" s="571"/>
      <c r="JC48" s="571"/>
      <c r="JD48" s="571"/>
      <c r="JE48" s="571"/>
      <c r="JF48" s="633">
        <f t="shared" si="271"/>
        <v>4.723788398090964E-2</v>
      </c>
      <c r="JG48" s="571"/>
      <c r="JH48" s="571"/>
      <c r="JI48" s="571"/>
      <c r="JJ48" s="571"/>
      <c r="JK48" s="633">
        <f>JK16/$JK$33</f>
        <v>4.6125068802882176E-2</v>
      </c>
      <c r="JL48" s="571"/>
      <c r="JM48" s="571"/>
      <c r="JN48" s="571"/>
      <c r="JO48" s="571"/>
      <c r="JP48" s="633">
        <f t="shared" si="227"/>
        <v>5.9121401220250218E-2</v>
      </c>
      <c r="JQ48" s="571"/>
      <c r="JR48" s="571"/>
      <c r="JS48" s="571"/>
      <c r="JT48" s="571"/>
      <c r="JU48" s="633">
        <f t="shared" si="228"/>
        <v>6.7798949440665585E-2</v>
      </c>
      <c r="JV48" s="571"/>
      <c r="JW48" s="571"/>
      <c r="JX48" s="571"/>
      <c r="JY48" s="371"/>
      <c r="JZ48" s="571"/>
      <c r="KA48" s="571"/>
      <c r="KB48" s="571"/>
      <c r="KC48" s="571"/>
      <c r="KD48" s="633">
        <f t="shared" si="272"/>
        <v>6.7496493412783479E-2</v>
      </c>
      <c r="KE48" s="571"/>
      <c r="KF48" s="571"/>
      <c r="KG48" s="571"/>
      <c r="KH48" s="571"/>
      <c r="KI48" s="633">
        <f t="shared" si="273"/>
        <v>6.7374346265472479E-2</v>
      </c>
      <c r="KJ48" s="571"/>
      <c r="KK48" s="571"/>
      <c r="KL48" s="571"/>
      <c r="KM48" s="571"/>
      <c r="KN48" s="633">
        <f t="shared" si="274"/>
        <v>6.5459118480786782E-2</v>
      </c>
      <c r="KO48" s="571"/>
      <c r="KP48" s="571"/>
      <c r="KQ48" s="571"/>
      <c r="KR48" s="571"/>
      <c r="KS48" s="633">
        <f t="shared" si="275"/>
        <v>3.7037478459693553E-2</v>
      </c>
      <c r="KT48" s="571"/>
      <c r="KU48" s="571"/>
      <c r="KV48" s="571"/>
      <c r="KW48" s="571"/>
      <c r="KX48" s="633">
        <f t="shared" si="276"/>
        <v>3.3439608859584295E-2</v>
      </c>
      <c r="KY48" s="571"/>
      <c r="KZ48" s="571"/>
      <c r="LA48" s="571"/>
      <c r="LB48" s="571"/>
      <c r="LC48" s="571"/>
      <c r="LD48" s="571"/>
      <c r="LE48" s="571"/>
      <c r="LF48" s="571"/>
      <c r="LG48" s="630">
        <f>($LG$40*0.51)*0.18</f>
        <v>18665396.013265494</v>
      </c>
      <c r="LH48" s="571" t="s">
        <v>358</v>
      </c>
      <c r="LI48" s="571"/>
      <c r="LJ48" s="571"/>
      <c r="LK48" s="571"/>
      <c r="LL48" s="571"/>
      <c r="LM48" s="571"/>
    </row>
    <row r="49" spans="1:325" hidden="1">
      <c r="A49" s="571"/>
      <c r="B49" s="535" t="s">
        <v>20</v>
      </c>
      <c r="C49" s="571"/>
      <c r="D49" s="633">
        <f t="shared" si="229"/>
        <v>2.031316017751128E-2</v>
      </c>
      <c r="E49" s="571"/>
      <c r="F49" s="571"/>
      <c r="G49" s="571"/>
      <c r="H49" s="571"/>
      <c r="I49" s="633">
        <f t="shared" si="230"/>
        <v>1.7969335135009055E-2</v>
      </c>
      <c r="J49" s="571"/>
      <c r="K49" s="571"/>
      <c r="L49" s="571"/>
      <c r="M49" s="571"/>
      <c r="N49" s="633">
        <f t="shared" si="231"/>
        <v>2.04297107288843E-2</v>
      </c>
      <c r="O49" s="571"/>
      <c r="P49" s="571"/>
      <c r="Q49" s="571"/>
      <c r="R49" s="571"/>
      <c r="S49" s="633">
        <f t="shared" si="232"/>
        <v>1.4521921674184753E-2</v>
      </c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71"/>
      <c r="AF49" s="571"/>
      <c r="AG49" s="633">
        <f t="shared" si="233"/>
        <v>2.2337224988021851E-2</v>
      </c>
      <c r="AH49" s="571"/>
      <c r="AI49" s="571"/>
      <c r="AJ49" s="571"/>
      <c r="AK49" s="571"/>
      <c r="AL49" s="633">
        <f t="shared" si="234"/>
        <v>2.3558418774409496E-2</v>
      </c>
      <c r="AM49" s="571"/>
      <c r="AN49" s="571"/>
      <c r="AO49" s="571"/>
      <c r="AP49" s="571"/>
      <c r="AQ49" s="633">
        <f t="shared" si="235"/>
        <v>2.0333181818863545E-2</v>
      </c>
      <c r="AR49" s="571"/>
      <c r="AS49" s="571"/>
      <c r="AT49" s="571"/>
      <c r="AU49" s="571"/>
      <c r="AV49" s="633">
        <f t="shared" si="236"/>
        <v>1.6830991065277155E-2</v>
      </c>
      <c r="AW49" s="571"/>
      <c r="AX49" s="571"/>
      <c r="AY49" s="571"/>
      <c r="AZ49" s="571"/>
      <c r="BA49" s="571"/>
      <c r="BB49" s="571"/>
      <c r="BC49" s="571"/>
      <c r="BD49" s="571"/>
      <c r="BE49" s="633">
        <f t="shared" si="237"/>
        <v>2.2282832206116213E-2</v>
      </c>
      <c r="BF49" s="571"/>
      <c r="BG49" s="571"/>
      <c r="BH49" s="571"/>
      <c r="BI49" s="571"/>
      <c r="BJ49" s="633">
        <f t="shared" si="238"/>
        <v>1.9303508856427145E-2</v>
      </c>
      <c r="BK49" s="571"/>
      <c r="BL49" s="571"/>
      <c r="BM49" s="571"/>
      <c r="BN49" s="571"/>
      <c r="BO49" s="633">
        <f t="shared" si="239"/>
        <v>1.7685470321461925E-2</v>
      </c>
      <c r="BP49" s="571"/>
      <c r="BQ49" s="571"/>
      <c r="BR49" s="571"/>
      <c r="BS49" s="571"/>
      <c r="BT49" s="633">
        <f t="shared" si="240"/>
        <v>1.5854786396422273E-2</v>
      </c>
      <c r="BU49" s="408"/>
      <c r="BV49" s="571"/>
      <c r="BW49" s="571"/>
      <c r="BX49" s="571"/>
      <c r="BY49" s="633">
        <f>BY17/$BY$33</f>
        <v>2.2236103829930291E-2</v>
      </c>
      <c r="BZ49" s="571"/>
      <c r="CA49" s="571"/>
      <c r="CB49" s="571"/>
      <c r="CC49" s="571"/>
      <c r="CD49" s="571"/>
      <c r="CE49" s="417"/>
      <c r="CF49" s="424"/>
      <c r="CG49" s="424"/>
      <c r="CH49" s="642">
        <f t="shared" si="241"/>
        <v>2.4280074509137151E-2</v>
      </c>
      <c r="CI49" s="430"/>
      <c r="CJ49" s="108"/>
      <c r="CK49" s="417"/>
      <c r="CL49" s="432"/>
      <c r="CM49" s="339">
        <f t="shared" si="242"/>
        <v>2.1728623565406002E-2</v>
      </c>
      <c r="CN49" s="401"/>
      <c r="CO49" s="571"/>
      <c r="CP49" s="571"/>
      <c r="CQ49" s="571"/>
      <c r="CR49" s="633">
        <f t="shared" si="243"/>
        <v>2.1507417349835259E-2</v>
      </c>
      <c r="CS49" s="571"/>
      <c r="CT49" s="571"/>
      <c r="CU49" s="571"/>
      <c r="CV49" s="571"/>
      <c r="CW49" s="633">
        <f t="shared" si="244"/>
        <v>2.3486629513853722E-2</v>
      </c>
      <c r="CX49" s="571"/>
      <c r="CY49" s="571"/>
      <c r="CZ49" s="571"/>
      <c r="DA49" s="571"/>
      <c r="DB49" s="571"/>
      <c r="DC49" s="571"/>
      <c r="DD49" s="571"/>
      <c r="DE49" s="571"/>
      <c r="DF49" s="571"/>
      <c r="DG49" s="642">
        <f t="shared" si="245"/>
        <v>2.2729985050808837E-2</v>
      </c>
      <c r="DH49" s="422"/>
      <c r="DI49" s="108"/>
      <c r="DJ49" s="401"/>
      <c r="DK49" s="571"/>
      <c r="DL49" s="642">
        <f t="shared" si="246"/>
        <v>1.8362570147320487E-2</v>
      </c>
      <c r="DM49" s="422"/>
      <c r="DN49" s="400"/>
      <c r="DO49" s="400"/>
      <c r="DP49" s="571"/>
      <c r="DQ49" s="633">
        <f t="shared" si="247"/>
        <v>2.0020783275825686E-2</v>
      </c>
      <c r="DR49" s="571"/>
      <c r="DS49" s="571"/>
      <c r="DT49" s="571"/>
      <c r="DU49" s="571"/>
      <c r="DV49" s="633">
        <f t="shared" si="248"/>
        <v>2.2644272534963417E-2</v>
      </c>
      <c r="DW49" s="571"/>
      <c r="DX49" s="571"/>
      <c r="DY49" s="571"/>
      <c r="DZ49" s="571"/>
      <c r="EA49" s="571"/>
      <c r="EB49" s="571"/>
      <c r="EC49" s="571"/>
      <c r="ED49" s="571"/>
      <c r="EE49" s="633">
        <f t="shared" si="249"/>
        <v>1.9756777303103139E-2</v>
      </c>
      <c r="EF49" s="571"/>
      <c r="EG49" s="571"/>
      <c r="EH49" s="571"/>
      <c r="EI49" s="571"/>
      <c r="EJ49" s="633">
        <f t="shared" si="250"/>
        <v>2.2820069622716377E-2</v>
      </c>
      <c r="EK49" s="571"/>
      <c r="EL49" s="571"/>
      <c r="EM49" s="571"/>
      <c r="EN49" s="571"/>
      <c r="EO49" s="633">
        <f t="shared" si="251"/>
        <v>2.0899111587265724E-2</v>
      </c>
      <c r="EP49" s="571"/>
      <c r="EQ49" s="571"/>
      <c r="ER49" s="400"/>
      <c r="ES49" s="571"/>
      <c r="ET49" s="633">
        <f t="shared" si="252"/>
        <v>1.8275456874895023E-2</v>
      </c>
      <c r="EU49" s="571"/>
      <c r="EV49" s="571"/>
      <c r="EW49" s="571"/>
      <c r="EX49" s="571"/>
      <c r="EY49" s="633">
        <f t="shared" si="253"/>
        <v>2.0440345488213926E-2</v>
      </c>
      <c r="EZ49" s="571"/>
      <c r="FA49" s="571"/>
      <c r="FB49" s="571"/>
      <c r="FC49" s="571"/>
      <c r="FD49" s="571"/>
      <c r="FE49" s="571"/>
      <c r="FF49" s="571"/>
      <c r="FG49" s="571"/>
      <c r="FH49" s="571"/>
      <c r="FI49" s="633">
        <f t="shared" si="254"/>
        <v>2.1584115609815775E-2</v>
      </c>
      <c r="FJ49" s="571"/>
      <c r="FK49" s="571"/>
      <c r="FL49" s="571"/>
      <c r="FM49" s="571"/>
      <c r="FN49" s="633">
        <f t="shared" si="255"/>
        <v>2.0070357290176963E-2</v>
      </c>
      <c r="FO49" s="571"/>
      <c r="FP49" s="571"/>
      <c r="FQ49" s="571"/>
      <c r="FR49" s="571"/>
      <c r="FS49" s="633">
        <f t="shared" si="256"/>
        <v>1.9445973428408328E-2</v>
      </c>
      <c r="FT49" s="571"/>
      <c r="FU49" s="571"/>
      <c r="FV49" s="571"/>
      <c r="FW49" s="571"/>
      <c r="FX49" s="633">
        <f t="shared" si="257"/>
        <v>2.0880006538348404E-2</v>
      </c>
      <c r="FY49" s="571"/>
      <c r="FZ49" s="571"/>
      <c r="GA49" s="571"/>
      <c r="GB49" s="571"/>
      <c r="GC49" s="571"/>
      <c r="GD49" s="571"/>
      <c r="GE49" s="571"/>
      <c r="GF49" s="571"/>
      <c r="GG49" s="633">
        <f t="shared" si="258"/>
        <v>2.0475746916207446E-2</v>
      </c>
      <c r="GH49" s="571"/>
      <c r="GI49" s="571"/>
      <c r="GJ49" s="571"/>
      <c r="GK49" s="571"/>
      <c r="GL49" s="633">
        <f t="shared" si="259"/>
        <v>2.0165501996626988E-2</v>
      </c>
      <c r="GM49" s="571"/>
      <c r="GN49" s="571"/>
      <c r="GO49" s="571"/>
      <c r="GP49" s="571"/>
      <c r="GQ49" s="633">
        <f t="shared" si="260"/>
        <v>2.1930871637350021E-2</v>
      </c>
      <c r="GR49" s="571"/>
      <c r="GS49" s="571"/>
      <c r="GT49" s="571"/>
      <c r="GU49" s="571"/>
      <c r="GV49" s="633">
        <f t="shared" si="261"/>
        <v>1.8550152683034747E-2</v>
      </c>
      <c r="GW49" s="571"/>
      <c r="GX49" s="571"/>
      <c r="GY49" s="571"/>
      <c r="GZ49" s="571"/>
      <c r="HA49" s="571"/>
      <c r="HB49" s="571"/>
      <c r="HC49" s="571"/>
      <c r="HD49" s="571"/>
      <c r="HE49" s="633">
        <f t="shared" si="262"/>
        <v>2.1124282025960978E-2</v>
      </c>
      <c r="HF49" s="571"/>
      <c r="HG49" s="571"/>
      <c r="HH49" s="571"/>
      <c r="HI49" s="571"/>
      <c r="HJ49" s="633">
        <f t="shared" si="263"/>
        <v>1.9679179715414587E-2</v>
      </c>
      <c r="HK49" s="571"/>
      <c r="HL49" s="571"/>
      <c r="HM49" s="571"/>
      <c r="HN49" s="571"/>
      <c r="HO49" s="633">
        <f t="shared" si="264"/>
        <v>1.4068318936645069E-2</v>
      </c>
      <c r="HP49" s="571"/>
      <c r="HQ49" s="571"/>
      <c r="HR49" s="571"/>
      <c r="HS49" s="571"/>
      <c r="HT49" s="633">
        <f t="shared" si="265"/>
        <v>1.8350954902679528E-2</v>
      </c>
      <c r="HU49" s="571"/>
      <c r="HV49" s="571"/>
      <c r="HW49" s="571"/>
      <c r="HX49" s="571"/>
      <c r="HY49" s="633">
        <f t="shared" si="266"/>
        <v>1.5698504329390434E-2</v>
      </c>
      <c r="HZ49" s="571"/>
      <c r="IA49" s="571"/>
      <c r="IB49" s="571"/>
      <c r="IC49" s="571"/>
      <c r="ID49" s="571"/>
      <c r="IE49" s="571"/>
      <c r="IF49" s="571"/>
      <c r="IG49" s="571"/>
      <c r="IH49" s="633">
        <f t="shared" si="267"/>
        <v>1.9709858136946912E-2</v>
      </c>
      <c r="II49" s="571"/>
      <c r="IJ49" s="571"/>
      <c r="IK49" s="571"/>
      <c r="IL49" s="571"/>
      <c r="IM49" s="633">
        <f t="shared" si="268"/>
        <v>2.1062903344908665E-2</v>
      </c>
      <c r="IN49" s="571"/>
      <c r="IO49" s="571"/>
      <c r="IP49" s="571"/>
      <c r="IQ49" s="571"/>
      <c r="IR49" s="633">
        <f t="shared" si="269"/>
        <v>2.6322773766551472E-2</v>
      </c>
      <c r="IS49" s="571"/>
      <c r="IT49" s="571"/>
      <c r="IU49" s="571"/>
      <c r="IV49" s="571"/>
      <c r="IW49" s="633">
        <f t="shared" si="270"/>
        <v>2.2878574317422368E-2</v>
      </c>
      <c r="IX49" s="571"/>
      <c r="IY49" s="571"/>
      <c r="IZ49" s="571"/>
      <c r="JA49" s="571"/>
      <c r="JB49" s="571"/>
      <c r="JC49" s="571"/>
      <c r="JD49" s="571"/>
      <c r="JE49" s="571"/>
      <c r="JF49" s="633">
        <f t="shared" si="271"/>
        <v>1.9655214673110155E-2</v>
      </c>
      <c r="JG49" s="571"/>
      <c r="JH49" s="571"/>
      <c r="JI49" s="571"/>
      <c r="JJ49" s="571"/>
      <c r="JK49" s="633">
        <f>JK17/$JK$33</f>
        <v>2.4403596528636499E-2</v>
      </c>
      <c r="JL49" s="571"/>
      <c r="JM49" s="571"/>
      <c r="JN49" s="571"/>
      <c r="JO49" s="571"/>
      <c r="JP49" s="633">
        <f t="shared" si="227"/>
        <v>2.2346936094090105E-2</v>
      </c>
      <c r="JQ49" s="571"/>
      <c r="JR49" s="571"/>
      <c r="JS49" s="571"/>
      <c r="JT49" s="571"/>
      <c r="JU49" s="633">
        <f t="shared" si="228"/>
        <v>2.4197140275376245E-2</v>
      </c>
      <c r="JV49" s="571"/>
      <c r="JW49" s="571"/>
      <c r="JX49" s="571"/>
      <c r="JY49" s="371"/>
      <c r="JZ49" s="571"/>
      <c r="KA49" s="571"/>
      <c r="KB49" s="571"/>
      <c r="KC49" s="571"/>
      <c r="KD49" s="633">
        <f t="shared" si="272"/>
        <v>2.7723467706164566E-2</v>
      </c>
      <c r="KE49" s="571"/>
      <c r="KF49" s="571"/>
      <c r="KG49" s="571"/>
      <c r="KH49" s="571"/>
      <c r="KI49" s="633">
        <f t="shared" si="273"/>
        <v>2.5338538726705086E-2</v>
      </c>
      <c r="KJ49" s="571"/>
      <c r="KK49" s="571"/>
      <c r="KL49" s="571"/>
      <c r="KM49" s="571"/>
      <c r="KN49" s="633">
        <f t="shared" si="274"/>
        <v>3.2269705398111984E-2</v>
      </c>
      <c r="KO49" s="571"/>
      <c r="KP49" s="571"/>
      <c r="KQ49" s="571"/>
      <c r="KR49" s="571"/>
      <c r="KS49" s="633">
        <f t="shared" si="275"/>
        <v>2.0511217845348102E-2</v>
      </c>
      <c r="KT49" s="571"/>
      <c r="KU49" s="571"/>
      <c r="KV49" s="571"/>
      <c r="KW49" s="571"/>
      <c r="KX49" s="633">
        <f t="shared" si="276"/>
        <v>1.9327510357493024E-2</v>
      </c>
      <c r="KY49" s="571"/>
      <c r="KZ49" s="571"/>
      <c r="LA49" s="571"/>
      <c r="LB49" s="571"/>
      <c r="LC49" s="571"/>
      <c r="LD49" s="571"/>
      <c r="LE49" s="571"/>
      <c r="LF49" s="571"/>
      <c r="LG49" s="630">
        <f>($LG$40*0.51)*0.04</f>
        <v>4147865.7807256659</v>
      </c>
      <c r="LH49" s="571" t="s">
        <v>359</v>
      </c>
      <c r="LI49" s="571"/>
      <c r="LJ49" s="571"/>
      <c r="LK49" s="571"/>
      <c r="LL49" s="571"/>
      <c r="LM49" s="571"/>
    </row>
    <row r="50" spans="1:325" hidden="1">
      <c r="A50" s="571"/>
      <c r="B50" s="535" t="s">
        <v>21</v>
      </c>
      <c r="C50" s="571"/>
      <c r="D50" s="633">
        <f t="shared" si="229"/>
        <v>2.9529709170207856E-2</v>
      </c>
      <c r="E50" s="571"/>
      <c r="F50" s="571"/>
      <c r="G50" s="571"/>
      <c r="H50" s="571"/>
      <c r="I50" s="633">
        <f t="shared" si="230"/>
        <v>2.3836767704090878E-2</v>
      </c>
      <c r="J50" s="571"/>
      <c r="K50" s="571"/>
      <c r="L50" s="571"/>
      <c r="M50" s="571"/>
      <c r="N50" s="633">
        <f t="shared" si="231"/>
        <v>2.2812697923949406E-2</v>
      </c>
      <c r="O50" s="571"/>
      <c r="P50" s="571"/>
      <c r="Q50" s="571"/>
      <c r="R50" s="571"/>
      <c r="S50" s="633">
        <f t="shared" si="232"/>
        <v>2.2067235630992044E-2</v>
      </c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71"/>
      <c r="AF50" s="571"/>
      <c r="AG50" s="633">
        <f t="shared" si="233"/>
        <v>2.4318158885578776E-2</v>
      </c>
      <c r="AH50" s="571"/>
      <c r="AI50" s="571"/>
      <c r="AJ50" s="571"/>
      <c r="AK50" s="571"/>
      <c r="AL50" s="633">
        <f t="shared" si="234"/>
        <v>2.0455007429927754E-2</v>
      </c>
      <c r="AM50" s="571"/>
      <c r="AN50" s="571"/>
      <c r="AO50" s="571"/>
      <c r="AP50" s="571"/>
      <c r="AQ50" s="633">
        <f t="shared" si="235"/>
        <v>2.6269373333075559E-2</v>
      </c>
      <c r="AR50" s="571"/>
      <c r="AS50" s="571"/>
      <c r="AT50" s="571"/>
      <c r="AU50" s="571"/>
      <c r="AV50" s="633">
        <f t="shared" si="236"/>
        <v>2.3044747840661971E-2</v>
      </c>
      <c r="AW50" s="571"/>
      <c r="AX50" s="571"/>
      <c r="AY50" s="571"/>
      <c r="AZ50" s="571"/>
      <c r="BA50" s="571"/>
      <c r="BB50" s="571"/>
      <c r="BC50" s="571"/>
      <c r="BD50" s="571"/>
      <c r="BE50" s="633">
        <f t="shared" si="237"/>
        <v>2.2831257531590876E-2</v>
      </c>
      <c r="BF50" s="571"/>
      <c r="BG50" s="571"/>
      <c r="BH50" s="571"/>
      <c r="BI50" s="571"/>
      <c r="BJ50" s="633">
        <f t="shared" si="238"/>
        <v>2.3060910514882762E-2</v>
      </c>
      <c r="BK50" s="571"/>
      <c r="BL50" s="571"/>
      <c r="BM50" s="571"/>
      <c r="BN50" s="571"/>
      <c r="BO50" s="633">
        <f t="shared" si="239"/>
        <v>1.9825818870845131E-2</v>
      </c>
      <c r="BP50" s="571"/>
      <c r="BQ50" s="571"/>
      <c r="BR50" s="571"/>
      <c r="BS50" s="571"/>
      <c r="BT50" s="633">
        <f t="shared" si="240"/>
        <v>2.1387922648243407E-2</v>
      </c>
      <c r="BU50" s="408"/>
      <c r="BV50" s="571"/>
      <c r="BW50" s="571"/>
      <c r="BX50" s="571"/>
      <c r="BY50" s="633">
        <f>BY18/$BY$33</f>
        <v>2.4823012125034655E-2</v>
      </c>
      <c r="BZ50" s="571"/>
      <c r="CA50" s="571"/>
      <c r="CB50" s="571"/>
      <c r="CC50" s="571"/>
      <c r="CD50" s="571"/>
      <c r="CE50" s="417"/>
      <c r="CF50" s="424"/>
      <c r="CG50" s="424"/>
      <c r="CH50" s="642">
        <f t="shared" si="241"/>
        <v>2.1462793451610857E-2</v>
      </c>
      <c r="CI50" s="430"/>
      <c r="CJ50" s="108"/>
      <c r="CK50" s="417"/>
      <c r="CL50" s="432"/>
      <c r="CM50" s="339">
        <f t="shared" si="242"/>
        <v>2.3842136757156265E-2</v>
      </c>
      <c r="CN50" s="401"/>
      <c r="CO50" s="571"/>
      <c r="CP50" s="571"/>
      <c r="CQ50" s="571"/>
      <c r="CR50" s="633">
        <f t="shared" si="243"/>
        <v>2.4211679192563212E-2</v>
      </c>
      <c r="CS50" s="571"/>
      <c r="CT50" s="571"/>
      <c r="CU50" s="571"/>
      <c r="CV50" s="571"/>
      <c r="CW50" s="633">
        <f t="shared" si="244"/>
        <v>2.2161021794932911E-2</v>
      </c>
      <c r="CX50" s="571"/>
      <c r="CY50" s="571"/>
      <c r="CZ50" s="571"/>
      <c r="DA50" s="571"/>
      <c r="DB50" s="571"/>
      <c r="DC50" s="571"/>
      <c r="DD50" s="571"/>
      <c r="DE50" s="571"/>
      <c r="DF50" s="571"/>
      <c r="DG50" s="642">
        <f t="shared" si="245"/>
        <v>2.4719894287613137E-2</v>
      </c>
      <c r="DH50" s="571"/>
      <c r="DI50" s="571"/>
      <c r="DJ50" s="571"/>
      <c r="DK50" s="571"/>
      <c r="DL50" s="642">
        <f t="shared" si="246"/>
        <v>2.3890320527927035E-2</v>
      </c>
      <c r="DM50" s="422"/>
      <c r="DN50" s="400"/>
      <c r="DO50" s="400"/>
      <c r="DP50" s="571"/>
      <c r="DQ50" s="633">
        <f t="shared" si="247"/>
        <v>2.6125623989118905E-2</v>
      </c>
      <c r="DR50" s="571"/>
      <c r="DS50" s="571"/>
      <c r="DT50" s="571"/>
      <c r="DU50" s="571"/>
      <c r="DV50" s="633">
        <f t="shared" si="248"/>
        <v>2.5907657603886969E-2</v>
      </c>
      <c r="DW50" s="571"/>
      <c r="DX50" s="571"/>
      <c r="DY50" s="571"/>
      <c r="DZ50" s="571"/>
      <c r="EA50" s="571"/>
      <c r="EB50" s="571"/>
      <c r="EC50" s="571"/>
      <c r="ED50" s="571"/>
      <c r="EE50" s="633">
        <f t="shared" si="249"/>
        <v>2.7726574596181431E-2</v>
      </c>
      <c r="EF50" s="571"/>
      <c r="EG50" s="571"/>
      <c r="EH50" s="571"/>
      <c r="EI50" s="571"/>
      <c r="EJ50" s="633">
        <f t="shared" si="250"/>
        <v>2.4011802431141538E-2</v>
      </c>
      <c r="EK50" s="571"/>
      <c r="EL50" s="571"/>
      <c r="EM50" s="571"/>
      <c r="EN50" s="571"/>
      <c r="EO50" s="633">
        <f t="shared" si="251"/>
        <v>3.12381128658108E-2</v>
      </c>
      <c r="EP50" s="571"/>
      <c r="EQ50" s="571"/>
      <c r="ER50" s="400"/>
      <c r="ES50" s="571"/>
      <c r="ET50" s="633">
        <f t="shared" si="252"/>
        <v>2.4595320190189191E-2</v>
      </c>
      <c r="EU50" s="571"/>
      <c r="EV50" s="571"/>
      <c r="EW50" s="571"/>
      <c r="EX50" s="571"/>
      <c r="EY50" s="633">
        <f t="shared" si="253"/>
        <v>2.471157982394134E-2</v>
      </c>
      <c r="EZ50" s="571"/>
      <c r="FA50" s="571"/>
      <c r="FB50" s="571"/>
      <c r="FC50" s="571"/>
      <c r="FD50" s="571"/>
      <c r="FE50" s="571"/>
      <c r="FF50" s="571"/>
      <c r="FG50" s="571"/>
      <c r="FH50" s="571"/>
      <c r="FI50" s="633">
        <f t="shared" si="254"/>
        <v>2.5630307548293155E-2</v>
      </c>
      <c r="FJ50" s="571"/>
      <c r="FK50" s="571"/>
      <c r="FL50" s="571"/>
      <c r="FM50" s="571"/>
      <c r="FN50" s="633">
        <f t="shared" si="255"/>
        <v>2.3210071058884209E-2</v>
      </c>
      <c r="FO50" s="571"/>
      <c r="FP50" s="571"/>
      <c r="FQ50" s="571"/>
      <c r="FR50" s="571"/>
      <c r="FS50" s="633">
        <f t="shared" si="256"/>
        <v>1.7809489490593477E-2</v>
      </c>
      <c r="FT50" s="571"/>
      <c r="FU50" s="571"/>
      <c r="FV50" s="571"/>
      <c r="FW50" s="571"/>
      <c r="FX50" s="633">
        <f t="shared" si="257"/>
        <v>2.203815701411958E-2</v>
      </c>
      <c r="FY50" s="571"/>
      <c r="FZ50" s="571"/>
      <c r="GA50" s="571"/>
      <c r="GB50" s="571"/>
      <c r="GC50" s="571"/>
      <c r="GD50" s="571"/>
      <c r="GE50" s="571"/>
      <c r="GF50" s="571"/>
      <c r="GG50" s="633">
        <f t="shared" si="258"/>
        <v>1.8909647895483054E-2</v>
      </c>
      <c r="GH50" s="571"/>
      <c r="GI50" s="571"/>
      <c r="GJ50" s="571"/>
      <c r="GK50" s="571"/>
      <c r="GL50" s="633">
        <f t="shared" si="259"/>
        <v>1.914939333285379E-2</v>
      </c>
      <c r="GM50" s="571"/>
      <c r="GN50" s="571"/>
      <c r="GO50" s="571"/>
      <c r="GP50" s="571"/>
      <c r="GQ50" s="633">
        <f t="shared" si="260"/>
        <v>1.7889981640815695E-2</v>
      </c>
      <c r="GR50" s="571"/>
      <c r="GS50" s="571"/>
      <c r="GT50" s="571"/>
      <c r="GU50" s="571"/>
      <c r="GV50" s="633">
        <f t="shared" si="261"/>
        <v>1.9459722924383586E-2</v>
      </c>
      <c r="GW50" s="571"/>
      <c r="GX50" s="571"/>
      <c r="GY50" s="571"/>
      <c r="GZ50" s="571"/>
      <c r="HA50" s="571"/>
      <c r="HB50" s="571"/>
      <c r="HC50" s="571"/>
      <c r="HD50" s="571"/>
      <c r="HE50" s="633">
        <f t="shared" si="262"/>
        <v>2.2857116866237991E-2</v>
      </c>
      <c r="HF50" s="571"/>
      <c r="HG50" s="571"/>
      <c r="HH50" s="571"/>
      <c r="HI50" s="571"/>
      <c r="HJ50" s="633">
        <f t="shared" si="263"/>
        <v>2.2864017981608992E-2</v>
      </c>
      <c r="HK50" s="571"/>
      <c r="HL50" s="571"/>
      <c r="HM50" s="571"/>
      <c r="HN50" s="571"/>
      <c r="HO50" s="633">
        <f t="shared" si="264"/>
        <v>2.1521001960728769E-2</v>
      </c>
      <c r="HP50" s="571"/>
      <c r="HQ50" s="571"/>
      <c r="HR50" s="571"/>
      <c r="HS50" s="571"/>
      <c r="HT50" s="633">
        <f t="shared" si="265"/>
        <v>2.2410968987274568E-2</v>
      </c>
      <c r="HU50" s="571"/>
      <c r="HV50" s="571"/>
      <c r="HW50" s="571"/>
      <c r="HX50" s="571"/>
      <c r="HY50" s="633">
        <f t="shared" si="266"/>
        <v>2.1611973857175185E-2</v>
      </c>
      <c r="HZ50" s="571"/>
      <c r="IA50" s="571"/>
      <c r="IB50" s="571"/>
      <c r="IC50" s="571"/>
      <c r="ID50" s="571"/>
      <c r="IE50" s="571"/>
      <c r="IF50" s="571"/>
      <c r="IG50" s="571"/>
      <c r="IH50" s="633">
        <f t="shared" si="267"/>
        <v>2.2062689373468124E-2</v>
      </c>
      <c r="II50" s="571"/>
      <c r="IJ50" s="571"/>
      <c r="IK50" s="571"/>
      <c r="IL50" s="571"/>
      <c r="IM50" s="633">
        <f t="shared" si="268"/>
        <v>2.6025238679240288E-2</v>
      </c>
      <c r="IN50" s="571"/>
      <c r="IO50" s="571"/>
      <c r="IP50" s="571"/>
      <c r="IQ50" s="571"/>
      <c r="IR50" s="633">
        <f t="shared" si="269"/>
        <v>2.2094047782530952E-2</v>
      </c>
      <c r="IS50" s="571"/>
      <c r="IT50" s="571"/>
      <c r="IU50" s="571"/>
      <c r="IV50" s="571"/>
      <c r="IW50" s="633">
        <f t="shared" si="270"/>
        <v>2.2021176696502314E-2</v>
      </c>
      <c r="IX50" s="571"/>
      <c r="IY50" s="571"/>
      <c r="IZ50" s="571"/>
      <c r="JA50" s="571"/>
      <c r="JB50" s="571"/>
      <c r="JC50" s="571"/>
      <c r="JD50" s="571"/>
      <c r="JE50" s="571"/>
      <c r="JF50" s="633">
        <f t="shared" si="271"/>
        <v>2.5728974869540816E-2</v>
      </c>
      <c r="JG50" s="571"/>
      <c r="JH50" s="571"/>
      <c r="JI50" s="571"/>
      <c r="JJ50" s="571"/>
      <c r="JK50" s="633">
        <f>JK18/$JK$33</f>
        <v>2.3118350003246944E-2</v>
      </c>
      <c r="JL50" s="571"/>
      <c r="JM50" s="571"/>
      <c r="JN50" s="571"/>
      <c r="JO50" s="571"/>
      <c r="JP50" s="633">
        <f t="shared" si="227"/>
        <v>2.5585984512588963E-2</v>
      </c>
      <c r="JQ50" s="571"/>
      <c r="JR50" s="571"/>
      <c r="JS50" s="571"/>
      <c r="JT50" s="571"/>
      <c r="JU50" s="633">
        <f t="shared" si="228"/>
        <v>2.2313301984749088E-2</v>
      </c>
      <c r="JV50" s="571"/>
      <c r="JW50" s="571"/>
      <c r="JX50" s="571"/>
      <c r="JY50" s="371"/>
      <c r="JZ50" s="571"/>
      <c r="KA50" s="571"/>
      <c r="KB50" s="571"/>
      <c r="KC50" s="571"/>
      <c r="KD50" s="633">
        <f t="shared" si="272"/>
        <v>2.2913245853442454E-2</v>
      </c>
      <c r="KE50" s="571"/>
      <c r="KF50" s="571"/>
      <c r="KG50" s="571"/>
      <c r="KH50" s="571"/>
      <c r="KI50" s="633">
        <f t="shared" si="273"/>
        <v>2.1639053321607125E-2</v>
      </c>
      <c r="KJ50" s="571"/>
      <c r="KK50" s="571"/>
      <c r="KL50" s="571"/>
      <c r="KM50" s="571"/>
      <c r="KN50" s="633">
        <f t="shared" si="274"/>
        <v>2.3527438002460464E-2</v>
      </c>
      <c r="KO50" s="571"/>
      <c r="KP50" s="571"/>
      <c r="KQ50" s="571"/>
      <c r="KR50" s="571"/>
      <c r="KS50" s="633">
        <f t="shared" si="275"/>
        <v>2.750167044285497E-2</v>
      </c>
      <c r="KT50" s="571"/>
      <c r="KU50" s="571"/>
      <c r="KV50" s="571"/>
      <c r="KW50" s="571"/>
      <c r="KX50" s="633">
        <f t="shared" si="276"/>
        <v>2.6859066618115639E-2</v>
      </c>
      <c r="KY50" s="571"/>
      <c r="KZ50" s="571"/>
      <c r="LA50" s="571"/>
      <c r="LB50" s="571"/>
      <c r="LC50" s="571"/>
      <c r="LD50" s="571"/>
      <c r="LE50" s="571"/>
      <c r="LF50" s="571"/>
      <c r="LG50" s="630">
        <f>($LG$40*0.51)*0.7</f>
        <v>72587651.162699148</v>
      </c>
      <c r="LH50" s="571" t="s">
        <v>360</v>
      </c>
      <c r="LI50" s="571"/>
      <c r="LJ50" s="571"/>
      <c r="LK50" s="571"/>
      <c r="LL50" s="571"/>
      <c r="LM50" s="571"/>
    </row>
    <row r="51" spans="1:325" hidden="1">
      <c r="A51" s="571"/>
      <c r="B51" s="535" t="s">
        <v>22</v>
      </c>
      <c r="C51" s="571"/>
      <c r="D51" s="633">
        <f t="shared" si="229"/>
        <v>2.9366584999373307E-2</v>
      </c>
      <c r="E51" s="571"/>
      <c r="F51" s="571"/>
      <c r="G51" s="571"/>
      <c r="H51" s="571"/>
      <c r="I51" s="633">
        <f t="shared" si="230"/>
        <v>2.8474379691675933E-2</v>
      </c>
      <c r="J51" s="571"/>
      <c r="K51" s="571"/>
      <c r="L51" s="571"/>
      <c r="M51" s="571"/>
      <c r="N51" s="633">
        <f t="shared" si="231"/>
        <v>3.2589184194344825E-2</v>
      </c>
      <c r="O51" s="571"/>
      <c r="P51" s="571"/>
      <c r="Q51" s="571"/>
      <c r="R51" s="571"/>
      <c r="S51" s="633">
        <f t="shared" si="232"/>
        <v>3.5300399291979707E-2</v>
      </c>
      <c r="T51" s="571"/>
      <c r="U51" s="571"/>
      <c r="V51" s="571"/>
      <c r="W51" s="571"/>
      <c r="X51" s="571"/>
      <c r="Y51" s="571"/>
      <c r="Z51" s="571"/>
      <c r="AA51" s="571"/>
      <c r="AB51" s="571"/>
      <c r="AC51" s="571"/>
      <c r="AD51" s="571"/>
      <c r="AE51" s="571"/>
      <c r="AF51" s="571"/>
      <c r="AG51" s="633">
        <f t="shared" si="233"/>
        <v>3.1120562036800897E-2</v>
      </c>
      <c r="AH51" s="571"/>
      <c r="AI51" s="571"/>
      <c r="AJ51" s="571"/>
      <c r="AK51" s="571"/>
      <c r="AL51" s="633">
        <f t="shared" si="234"/>
        <v>3.5067915837617217E-2</v>
      </c>
      <c r="AM51" s="571"/>
      <c r="AN51" s="571"/>
      <c r="AO51" s="571"/>
      <c r="AP51" s="571"/>
      <c r="AQ51" s="633">
        <f t="shared" si="235"/>
        <v>2.3920756497219309E-2</v>
      </c>
      <c r="AR51" s="571"/>
      <c r="AS51" s="571"/>
      <c r="AT51" s="571"/>
      <c r="AU51" s="571"/>
      <c r="AV51" s="633">
        <f t="shared" si="236"/>
        <v>3.2111800132787353E-2</v>
      </c>
      <c r="AW51" s="571"/>
      <c r="AX51" s="571"/>
      <c r="AY51" s="571"/>
      <c r="AZ51" s="571"/>
      <c r="BA51" s="571"/>
      <c r="BB51" s="571"/>
      <c r="BC51" s="571"/>
      <c r="BD51" s="571"/>
      <c r="BE51" s="633">
        <f t="shared" si="237"/>
        <v>3.6920644826234375E-2</v>
      </c>
      <c r="BF51" s="571"/>
      <c r="BG51" s="571"/>
      <c r="BH51" s="571"/>
      <c r="BI51" s="571"/>
      <c r="BJ51" s="633">
        <f t="shared" si="238"/>
        <v>3.5063442641919497E-2</v>
      </c>
      <c r="BK51" s="571"/>
      <c r="BL51" s="571"/>
      <c r="BM51" s="571"/>
      <c r="BN51" s="571"/>
      <c r="BO51" s="633">
        <f t="shared" si="239"/>
        <v>2.7061397329687771E-2</v>
      </c>
      <c r="BP51" s="571"/>
      <c r="BQ51" s="571"/>
      <c r="BR51" s="571"/>
      <c r="BS51" s="571"/>
      <c r="BT51" s="633">
        <f t="shared" si="240"/>
        <v>3.0781860448789E-2</v>
      </c>
      <c r="BU51" s="408"/>
      <c r="BV51" s="571"/>
      <c r="BW51" s="571"/>
      <c r="BX51" s="571"/>
      <c r="BY51" s="633">
        <f>BY19/$BY$33</f>
        <v>2.8769430195303619E-2</v>
      </c>
      <c r="BZ51" s="571"/>
      <c r="CA51" s="571"/>
      <c r="CB51" s="571"/>
      <c r="CC51" s="571"/>
      <c r="CD51" s="571"/>
      <c r="CE51" s="417"/>
      <c r="CF51" s="424"/>
      <c r="CG51" s="424"/>
      <c r="CH51" s="642">
        <f t="shared" si="241"/>
        <v>2.6417808706251822E-2</v>
      </c>
      <c r="CI51" s="430"/>
      <c r="CJ51" s="108"/>
      <c r="CK51" s="417"/>
      <c r="CL51" s="430"/>
      <c r="CM51" s="339">
        <f t="shared" si="242"/>
        <v>3.4890681971676628E-2</v>
      </c>
      <c r="CN51" s="401"/>
      <c r="CO51" s="571"/>
      <c r="CP51" s="571"/>
      <c r="CQ51" s="571"/>
      <c r="CR51" s="633">
        <f t="shared" si="243"/>
        <v>3.2651631813886785E-2</v>
      </c>
      <c r="CS51" s="571"/>
      <c r="CT51" s="571"/>
      <c r="CU51" s="571"/>
      <c r="CV51" s="571"/>
      <c r="CW51" s="633">
        <f t="shared" si="244"/>
        <v>2.7237102372210272E-2</v>
      </c>
      <c r="CX51" s="571"/>
      <c r="CY51" s="571"/>
      <c r="CZ51" s="571"/>
      <c r="DA51" s="571"/>
      <c r="DB51" s="571"/>
      <c r="DC51" s="571"/>
      <c r="DD51" s="571"/>
      <c r="DE51" s="571"/>
      <c r="DF51" s="571"/>
      <c r="DG51" s="642">
        <f t="shared" si="245"/>
        <v>2.4893577749707053E-2</v>
      </c>
      <c r="DH51" s="571"/>
      <c r="DI51" s="571"/>
      <c r="DJ51" s="571"/>
      <c r="DK51" s="571"/>
      <c r="DL51" s="642">
        <f t="shared" si="246"/>
        <v>2.5911009343699561E-2</v>
      </c>
      <c r="DM51" s="422"/>
      <c r="DN51" s="400"/>
      <c r="DO51" s="400"/>
      <c r="DP51" s="571"/>
      <c r="DQ51" s="633">
        <f t="shared" si="247"/>
        <v>2.2071634709498598E-2</v>
      </c>
      <c r="DR51" s="571"/>
      <c r="DS51" s="571"/>
      <c r="DT51" s="571"/>
      <c r="DU51" s="571"/>
      <c r="DV51" s="633">
        <f t="shared" si="248"/>
        <v>3.0494414144602074E-2</v>
      </c>
      <c r="DW51" s="571"/>
      <c r="DX51" s="571"/>
      <c r="DY51" s="571"/>
      <c r="DZ51" s="571"/>
      <c r="EA51" s="571"/>
      <c r="EB51" s="571"/>
      <c r="EC51" s="571"/>
      <c r="ED51" s="571"/>
      <c r="EE51" s="633">
        <f t="shared" si="249"/>
        <v>2.5206179466940874E-2</v>
      </c>
      <c r="EF51" s="571"/>
      <c r="EG51" s="571"/>
      <c r="EH51" s="571"/>
      <c r="EI51" s="571"/>
      <c r="EJ51" s="633">
        <f t="shared" si="250"/>
        <v>2.6869154965358733E-2</v>
      </c>
      <c r="EK51" s="571"/>
      <c r="EL51" s="571"/>
      <c r="EM51" s="571"/>
      <c r="EN51" s="571"/>
      <c r="EO51" s="633">
        <f t="shared" si="251"/>
        <v>2.4213116360901912E-2</v>
      </c>
      <c r="EP51" s="571"/>
      <c r="EQ51" s="571"/>
      <c r="ER51" s="400"/>
      <c r="ES51" s="571"/>
      <c r="ET51" s="633">
        <f t="shared" si="252"/>
        <v>2.1968481530111036E-2</v>
      </c>
      <c r="EU51" s="571"/>
      <c r="EV51" s="571"/>
      <c r="EW51" s="571"/>
      <c r="EX51" s="571"/>
      <c r="EY51" s="633">
        <f t="shared" si="253"/>
        <v>2.4095842990356567E-2</v>
      </c>
      <c r="EZ51" s="571"/>
      <c r="FA51" s="571"/>
      <c r="FB51" s="571"/>
      <c r="FC51" s="571"/>
      <c r="FD51" s="571"/>
      <c r="FE51" s="571"/>
      <c r="FF51" s="571"/>
      <c r="FG51" s="571"/>
      <c r="FH51" s="571"/>
      <c r="FI51" s="633">
        <f t="shared" si="254"/>
        <v>2.2624703922523217E-2</v>
      </c>
      <c r="FJ51" s="571"/>
      <c r="FK51" s="571"/>
      <c r="FL51" s="571"/>
      <c r="FM51" s="571"/>
      <c r="FN51" s="633">
        <f t="shared" si="255"/>
        <v>2.1927400949557807E-2</v>
      </c>
      <c r="FO51" s="571"/>
      <c r="FP51" s="571"/>
      <c r="FQ51" s="571"/>
      <c r="FR51" s="571"/>
      <c r="FS51" s="633">
        <f t="shared" si="256"/>
        <v>2.6031362003869234E-2</v>
      </c>
      <c r="FT51" s="571"/>
      <c r="FU51" s="571"/>
      <c r="FV51" s="571"/>
      <c r="FW51" s="571"/>
      <c r="FX51" s="633">
        <f t="shared" si="257"/>
        <v>2.2764960605804331E-2</v>
      </c>
      <c r="FY51" s="571"/>
      <c r="FZ51" s="571"/>
      <c r="GA51" s="571"/>
      <c r="GB51" s="571"/>
      <c r="GC51" s="571"/>
      <c r="GD51" s="571"/>
      <c r="GE51" s="571"/>
      <c r="GF51" s="571"/>
      <c r="GG51" s="633">
        <f t="shared" si="258"/>
        <v>1.9592987636217054E-2</v>
      </c>
      <c r="GH51" s="571"/>
      <c r="GI51" s="571"/>
      <c r="GJ51" s="571"/>
      <c r="GK51" s="571"/>
      <c r="GL51" s="633">
        <f t="shared" si="259"/>
        <v>2.0693748835840541E-2</v>
      </c>
      <c r="GM51" s="571"/>
      <c r="GN51" s="571"/>
      <c r="GO51" s="571"/>
      <c r="GP51" s="571"/>
      <c r="GQ51" s="633">
        <f t="shared" si="260"/>
        <v>2.1804555518191205E-2</v>
      </c>
      <c r="GR51" s="571"/>
      <c r="GS51" s="571"/>
      <c r="GT51" s="571"/>
      <c r="GU51" s="571"/>
      <c r="GV51" s="633">
        <f t="shared" si="261"/>
        <v>2.413816646697628E-2</v>
      </c>
      <c r="GW51" s="571"/>
      <c r="GX51" s="571"/>
      <c r="GY51" s="571"/>
      <c r="GZ51" s="571"/>
      <c r="HA51" s="571"/>
      <c r="HB51" s="571"/>
      <c r="HC51" s="571"/>
      <c r="HD51" s="571"/>
      <c r="HE51" s="633">
        <f t="shared" si="262"/>
        <v>2.6518848069875801E-2</v>
      </c>
      <c r="HF51" s="571"/>
      <c r="HG51" s="571"/>
      <c r="HH51" s="571"/>
      <c r="HI51" s="571"/>
      <c r="HJ51" s="633">
        <f t="shared" si="263"/>
        <v>2.965026742118038E-2</v>
      </c>
      <c r="HK51" s="571"/>
      <c r="HL51" s="571"/>
      <c r="HM51" s="571"/>
      <c r="HN51" s="571"/>
      <c r="HO51" s="633">
        <f t="shared" si="264"/>
        <v>2.5667527102707446E-2</v>
      </c>
      <c r="HP51" s="571"/>
      <c r="HQ51" s="571"/>
      <c r="HR51" s="571"/>
      <c r="HS51" s="571"/>
      <c r="HT51" s="633">
        <f t="shared" si="265"/>
        <v>2.539809697737792E-2</v>
      </c>
      <c r="HU51" s="571"/>
      <c r="HV51" s="571"/>
      <c r="HW51" s="571"/>
      <c r="HX51" s="571"/>
      <c r="HY51" s="633">
        <f t="shared" si="266"/>
        <v>2.2530044760533142E-2</v>
      </c>
      <c r="HZ51" s="571"/>
      <c r="IA51" s="571"/>
      <c r="IB51" s="571"/>
      <c r="IC51" s="571"/>
      <c r="ID51" s="571"/>
      <c r="IE51" s="571"/>
      <c r="IF51" s="571"/>
      <c r="IG51" s="571"/>
      <c r="IH51" s="633">
        <f t="shared" si="267"/>
        <v>2.5345827503596704E-2</v>
      </c>
      <c r="II51" s="571"/>
      <c r="IJ51" s="571"/>
      <c r="IK51" s="571"/>
      <c r="IL51" s="571"/>
      <c r="IM51" s="633">
        <f t="shared" si="268"/>
        <v>2.640370809688369E-2</v>
      </c>
      <c r="IN51" s="571"/>
      <c r="IO51" s="571"/>
      <c r="IP51" s="571"/>
      <c r="IQ51" s="571"/>
      <c r="IR51" s="633">
        <f t="shared" si="269"/>
        <v>2.6074982941422974E-2</v>
      </c>
      <c r="IS51" s="571"/>
      <c r="IT51" s="571"/>
      <c r="IU51" s="571"/>
      <c r="IV51" s="571"/>
      <c r="IW51" s="633">
        <f t="shared" si="270"/>
        <v>2.9224571875020901E-2</v>
      </c>
      <c r="IX51" s="571"/>
      <c r="IY51" s="571"/>
      <c r="IZ51" s="571"/>
      <c r="JA51" s="571"/>
      <c r="JB51" s="571"/>
      <c r="JC51" s="571"/>
      <c r="JD51" s="571"/>
      <c r="JE51" s="571"/>
      <c r="JF51" s="633">
        <f t="shared" si="271"/>
        <v>2.7622852188375985E-2</v>
      </c>
      <c r="JG51" s="571"/>
      <c r="JH51" s="571"/>
      <c r="JI51" s="571"/>
      <c r="JJ51" s="571"/>
      <c r="JK51" s="633">
        <f>JK19/$JK$33</f>
        <v>2.7781490053765096E-2</v>
      </c>
      <c r="JL51" s="571"/>
      <c r="JM51" s="571"/>
      <c r="JN51" s="571"/>
      <c r="JO51" s="571"/>
      <c r="JP51" s="633">
        <f t="shared" si="227"/>
        <v>3.1706052913548638E-2</v>
      </c>
      <c r="JQ51" s="571"/>
      <c r="JR51" s="571"/>
      <c r="JS51" s="571"/>
      <c r="JT51" s="571"/>
      <c r="JU51" s="633">
        <f t="shared" si="228"/>
        <v>3.2514003100366576E-2</v>
      </c>
      <c r="JV51" s="571"/>
      <c r="JW51" s="571"/>
      <c r="JX51" s="571"/>
      <c r="JY51" s="675"/>
      <c r="JZ51" s="571"/>
      <c r="KA51" s="571"/>
      <c r="KB51" s="571"/>
      <c r="KC51" s="571"/>
      <c r="KD51" s="633">
        <f t="shared" si="272"/>
        <v>3.0075854675528216E-2</v>
      </c>
      <c r="KE51" s="571"/>
      <c r="KF51" s="571"/>
      <c r="KG51" s="571"/>
      <c r="KH51" s="571"/>
      <c r="KI51" s="633">
        <f t="shared" si="273"/>
        <v>3.4872339241721763E-2</v>
      </c>
      <c r="KJ51" s="571"/>
      <c r="KK51" s="571"/>
      <c r="KL51" s="571"/>
      <c r="KM51" s="571"/>
      <c r="KN51" s="633">
        <f t="shared" si="274"/>
        <v>3.5307584949386808E-2</v>
      </c>
      <c r="KO51" s="571"/>
      <c r="KP51" s="571"/>
      <c r="KQ51" s="571"/>
      <c r="KR51" s="571"/>
      <c r="KS51" s="633">
        <f t="shared" si="275"/>
        <v>3.3130977357231847E-2</v>
      </c>
      <c r="KT51" s="571"/>
      <c r="KU51" s="571"/>
      <c r="KV51" s="571"/>
      <c r="KW51" s="571"/>
      <c r="KX51" s="633">
        <f t="shared" si="276"/>
        <v>2.9916191677273711E-2</v>
      </c>
      <c r="KY51" s="571"/>
      <c r="KZ51" s="571"/>
      <c r="LA51" s="571"/>
      <c r="LB51" s="571"/>
      <c r="LC51" s="571"/>
      <c r="LD51" s="571"/>
      <c r="LE51" s="571"/>
      <c r="LF51" s="571"/>
      <c r="LG51" s="630">
        <f>($LG$40*0.51)*0.08</f>
        <v>8295731.5614513317</v>
      </c>
      <c r="LH51" s="571" t="s">
        <v>361</v>
      </c>
      <c r="LI51" s="571"/>
      <c r="LJ51" s="571"/>
      <c r="LK51" s="571"/>
      <c r="LL51" s="571"/>
      <c r="LM51" s="571"/>
    </row>
    <row r="52" spans="1:325" hidden="1">
      <c r="A52" s="571"/>
      <c r="B52" s="535" t="s">
        <v>23</v>
      </c>
      <c r="C52" s="571"/>
      <c r="D52" s="633">
        <f t="shared" si="229"/>
        <v>3.0942196156930266E-2</v>
      </c>
      <c r="E52" s="571"/>
      <c r="F52" s="571"/>
      <c r="G52" s="571"/>
      <c r="H52" s="571"/>
      <c r="I52" s="633">
        <f t="shared" si="230"/>
        <v>3.0345514069405624E-2</v>
      </c>
      <c r="J52" s="571"/>
      <c r="K52" s="571"/>
      <c r="L52" s="571"/>
      <c r="M52" s="571"/>
      <c r="N52" s="633">
        <f t="shared" si="231"/>
        <v>3.0568577009308286E-2</v>
      </c>
      <c r="O52" s="571"/>
      <c r="P52" s="571"/>
      <c r="Q52" s="571"/>
      <c r="R52" s="571"/>
      <c r="S52" s="633">
        <f t="shared" si="232"/>
        <v>3.1613522683335706E-2</v>
      </c>
      <c r="T52" s="571"/>
      <c r="U52" s="571"/>
      <c r="V52" s="571"/>
      <c r="W52" s="571"/>
      <c r="X52" s="571"/>
      <c r="Y52" s="571"/>
      <c r="Z52" s="571"/>
      <c r="AA52" s="571"/>
      <c r="AB52" s="571"/>
      <c r="AC52" s="571"/>
      <c r="AD52" s="571"/>
      <c r="AE52" s="571"/>
      <c r="AF52" s="571"/>
      <c r="AG52" s="633">
        <f t="shared" si="233"/>
        <v>2.8575956561804585E-2</v>
      </c>
      <c r="AH52" s="571"/>
      <c r="AI52" s="571"/>
      <c r="AJ52" s="571"/>
      <c r="AK52" s="571"/>
      <c r="AL52" s="633">
        <f t="shared" si="234"/>
        <v>2.847954432140264E-2</v>
      </c>
      <c r="AM52" s="571"/>
      <c r="AN52" s="571"/>
      <c r="AO52" s="571"/>
      <c r="AP52" s="571"/>
      <c r="AQ52" s="633">
        <f t="shared" si="235"/>
        <v>3.0049869715061239E-2</v>
      </c>
      <c r="AR52" s="571"/>
      <c r="AS52" s="571"/>
      <c r="AT52" s="571"/>
      <c r="AU52" s="571"/>
      <c r="AV52" s="633">
        <f t="shared" si="236"/>
        <v>2.9331113589741092E-2</v>
      </c>
      <c r="AW52" s="571"/>
      <c r="AX52" s="571"/>
      <c r="AY52" s="571"/>
      <c r="AZ52" s="571"/>
      <c r="BA52" s="571"/>
      <c r="BB52" s="571"/>
      <c r="BC52" s="571"/>
      <c r="BD52" s="571"/>
      <c r="BE52" s="633">
        <f t="shared" si="237"/>
        <v>3.1104240417130079E-2</v>
      </c>
      <c r="BF52" s="571"/>
      <c r="BG52" s="571"/>
      <c r="BH52" s="571"/>
      <c r="BI52" s="571"/>
      <c r="BJ52" s="633">
        <f t="shared" si="238"/>
        <v>3.1534842167251421E-2</v>
      </c>
      <c r="BK52" s="571"/>
      <c r="BL52" s="571"/>
      <c r="BM52" s="571"/>
      <c r="BN52" s="571"/>
      <c r="BO52" s="633">
        <f t="shared" si="239"/>
        <v>3.1225768164782938E-2</v>
      </c>
      <c r="BP52" s="571"/>
      <c r="BQ52" s="571"/>
      <c r="BR52" s="571"/>
      <c r="BS52" s="571"/>
      <c r="BT52" s="633">
        <f t="shared" si="240"/>
        <v>3.1737579243656236E-2</v>
      </c>
      <c r="BU52" s="408"/>
      <c r="BV52" s="571"/>
      <c r="BW52" s="571"/>
      <c r="BX52" s="571"/>
      <c r="BY52" s="633">
        <f>BY20/$BY$33</f>
        <v>3.0378704044530479E-2</v>
      </c>
      <c r="BZ52" s="571"/>
      <c r="CA52" s="571"/>
      <c r="CB52" s="571"/>
      <c r="CC52" s="571"/>
      <c r="CD52" s="571"/>
      <c r="CE52" s="417"/>
      <c r="CF52" s="424"/>
      <c r="CG52" s="424"/>
      <c r="CH52" s="642">
        <f t="shared" si="241"/>
        <v>2.7482393743680934E-2</v>
      </c>
      <c r="CI52" s="430"/>
      <c r="CJ52" s="108"/>
      <c r="CK52" s="401"/>
      <c r="CL52" s="571"/>
      <c r="CM52" s="339">
        <f t="shared" si="242"/>
        <v>3.1149276256183179E-2</v>
      </c>
      <c r="CN52" s="571"/>
      <c r="CO52" s="571"/>
      <c r="CP52" s="571"/>
      <c r="CQ52" s="571"/>
      <c r="CR52" s="633">
        <f t="shared" si="243"/>
        <v>3.4987182590859769E-2</v>
      </c>
      <c r="CS52" s="571"/>
      <c r="CT52" s="571"/>
      <c r="CU52" s="571"/>
      <c r="CV52" s="571"/>
      <c r="CW52" s="633">
        <f t="shared" si="244"/>
        <v>3.1650444112094819E-2</v>
      </c>
      <c r="CX52" s="571"/>
      <c r="CY52" s="571"/>
      <c r="CZ52" s="571"/>
      <c r="DA52" s="571"/>
      <c r="DB52" s="571"/>
      <c r="DC52" s="571"/>
      <c r="DD52" s="571"/>
      <c r="DE52" s="571"/>
      <c r="DF52" s="571"/>
      <c r="DG52" s="642">
        <f t="shared" si="245"/>
        <v>3.38977235119024E-2</v>
      </c>
      <c r="DH52" s="571"/>
      <c r="DI52" s="571"/>
      <c r="DJ52" s="571"/>
      <c r="DK52" s="571"/>
      <c r="DL52" s="642">
        <f t="shared" si="246"/>
        <v>3.116708813020834E-2</v>
      </c>
      <c r="DM52" s="422"/>
      <c r="DN52" s="400"/>
      <c r="DO52" s="400"/>
      <c r="DP52" s="400"/>
      <c r="DQ52" s="633">
        <f t="shared" si="247"/>
        <v>3.4469312641888974E-2</v>
      </c>
      <c r="DR52" s="571"/>
      <c r="DS52" s="571"/>
      <c r="DT52" s="571"/>
      <c r="DU52" s="571"/>
      <c r="DV52" s="633">
        <f t="shared" si="248"/>
        <v>3.1774196983295151E-2</v>
      </c>
      <c r="DW52" s="571"/>
      <c r="DX52" s="571"/>
      <c r="DY52" s="571"/>
      <c r="DZ52" s="571"/>
      <c r="EA52" s="571"/>
      <c r="EB52" s="571"/>
      <c r="EC52" s="571"/>
      <c r="ED52" s="571"/>
      <c r="EE52" s="633">
        <f t="shared" si="249"/>
        <v>3.0855947478112791E-2</v>
      </c>
      <c r="EF52" s="571"/>
      <c r="EG52" s="571"/>
      <c r="EH52" s="571"/>
      <c r="EI52" s="571"/>
      <c r="EJ52" s="633">
        <f t="shared" si="250"/>
        <v>2.9335354965497724E-2</v>
      </c>
      <c r="EK52" s="571"/>
      <c r="EL52" s="571"/>
      <c r="EM52" s="571"/>
      <c r="EN52" s="571"/>
      <c r="EO52" s="633">
        <f t="shared" si="251"/>
        <v>3.5409080508076257E-2</v>
      </c>
      <c r="EP52" s="571"/>
      <c r="EQ52" s="571"/>
      <c r="ER52" s="400"/>
      <c r="ES52" s="571"/>
      <c r="ET52" s="633">
        <f t="shared" si="252"/>
        <v>2.8190321711019754E-2</v>
      </c>
      <c r="EU52" s="571"/>
      <c r="EV52" s="571"/>
      <c r="EW52" s="571"/>
      <c r="EX52" s="571"/>
      <c r="EY52" s="633">
        <f t="shared" si="253"/>
        <v>2.7267470340682911E-2</v>
      </c>
      <c r="EZ52" s="571"/>
      <c r="FA52" s="571"/>
      <c r="FB52" s="571"/>
      <c r="FC52" s="571"/>
      <c r="FD52" s="571"/>
      <c r="FE52" s="571"/>
      <c r="FF52" s="571"/>
      <c r="FG52" s="571"/>
      <c r="FH52" s="571"/>
      <c r="FI52" s="633">
        <f t="shared" si="254"/>
        <v>2.6593678216653038E-2</v>
      </c>
      <c r="FJ52" s="571"/>
      <c r="FK52" s="571"/>
      <c r="FL52" s="571"/>
      <c r="FM52" s="571"/>
      <c r="FN52" s="633">
        <f t="shared" si="255"/>
        <v>2.4072550058515465E-2</v>
      </c>
      <c r="FO52" s="571"/>
      <c r="FP52" s="571"/>
      <c r="FQ52" s="571"/>
      <c r="FR52" s="571"/>
      <c r="FS52" s="633">
        <f t="shared" si="256"/>
        <v>2.5445888244961499E-2</v>
      </c>
      <c r="FT52" s="571"/>
      <c r="FU52" s="571"/>
      <c r="FV52" s="571"/>
      <c r="FW52" s="571"/>
      <c r="FX52" s="633">
        <f t="shared" si="257"/>
        <v>2.6846780786845319E-2</v>
      </c>
      <c r="FY52" s="571"/>
      <c r="FZ52" s="571"/>
      <c r="GA52" s="571"/>
      <c r="GB52" s="571"/>
      <c r="GC52" s="571"/>
      <c r="GD52" s="571"/>
      <c r="GE52" s="571"/>
      <c r="GF52" s="571"/>
      <c r="GG52" s="633">
        <f t="shared" si="258"/>
        <v>2.4419625964244622E-2</v>
      </c>
      <c r="GH52" s="571"/>
      <c r="GI52" s="571"/>
      <c r="GJ52" s="571"/>
      <c r="GK52" s="571"/>
      <c r="GL52" s="633">
        <f t="shared" si="259"/>
        <v>2.5332242268375341E-2</v>
      </c>
      <c r="GM52" s="571"/>
      <c r="GN52" s="571"/>
      <c r="GO52" s="571"/>
      <c r="GP52" s="571"/>
      <c r="GQ52" s="633">
        <f t="shared" si="260"/>
        <v>2.3638456260993583E-2</v>
      </c>
      <c r="GR52" s="571"/>
      <c r="GS52" s="571"/>
      <c r="GT52" s="571"/>
      <c r="GU52" s="571"/>
      <c r="GV52" s="633">
        <f t="shared" si="261"/>
        <v>2.4645243620065208E-2</v>
      </c>
      <c r="GW52" s="571"/>
      <c r="GX52" s="571"/>
      <c r="GY52" s="571"/>
      <c r="GZ52" s="571"/>
      <c r="HA52" s="571"/>
      <c r="HB52" s="571"/>
      <c r="HC52" s="571"/>
      <c r="HD52" s="571"/>
      <c r="HE52" s="633">
        <f t="shared" si="262"/>
        <v>2.5896807293691145E-2</v>
      </c>
      <c r="HF52" s="571"/>
      <c r="HG52" s="571"/>
      <c r="HH52" s="571"/>
      <c r="HI52" s="571"/>
      <c r="HJ52" s="633">
        <f t="shared" si="263"/>
        <v>2.8861239139987938E-2</v>
      </c>
      <c r="HK52" s="571"/>
      <c r="HL52" s="571"/>
      <c r="HM52" s="571"/>
      <c r="HN52" s="571"/>
      <c r="HO52" s="633">
        <f t="shared" si="264"/>
        <v>2.4872876584887422E-2</v>
      </c>
      <c r="HP52" s="571"/>
      <c r="HQ52" s="571"/>
      <c r="HR52" s="571"/>
      <c r="HS52" s="571"/>
      <c r="HT52" s="633">
        <f t="shared" si="265"/>
        <v>2.8641929008245252E-2</v>
      </c>
      <c r="HU52" s="571"/>
      <c r="HV52" s="571"/>
      <c r="HW52" s="571"/>
      <c r="HX52" s="571"/>
      <c r="HY52" s="633">
        <f t="shared" si="266"/>
        <v>3.0596132829625974E-2</v>
      </c>
      <c r="HZ52" s="571"/>
      <c r="IA52" s="571"/>
      <c r="IB52" s="571"/>
      <c r="IC52" s="571"/>
      <c r="ID52" s="571"/>
      <c r="IE52" s="571"/>
      <c r="IF52" s="571"/>
      <c r="IG52" s="571"/>
      <c r="IH52" s="633">
        <f t="shared" si="267"/>
        <v>3.2606630485084151E-2</v>
      </c>
      <c r="II52" s="571"/>
      <c r="IJ52" s="571"/>
      <c r="IK52" s="571"/>
      <c r="IL52" s="571"/>
      <c r="IM52" s="633">
        <f t="shared" si="268"/>
        <v>3.0634417768049465E-2</v>
      </c>
      <c r="IN52" s="571"/>
      <c r="IO52" s="571"/>
      <c r="IP52" s="571"/>
      <c r="IQ52" s="571"/>
      <c r="IR52" s="633">
        <f t="shared" si="269"/>
        <v>3.059906349094824E-2</v>
      </c>
      <c r="IS52" s="571"/>
      <c r="IT52" s="571"/>
      <c r="IU52" s="571"/>
      <c r="IV52" s="571"/>
      <c r="IW52" s="633">
        <f t="shared" si="270"/>
        <v>3.4487755125523455E-2</v>
      </c>
      <c r="IX52" s="571"/>
      <c r="IY52" s="571"/>
      <c r="IZ52" s="571"/>
      <c r="JA52" s="571"/>
      <c r="JB52" s="571"/>
      <c r="JC52" s="571"/>
      <c r="JD52" s="571"/>
      <c r="JE52" s="571"/>
      <c r="JF52" s="633">
        <f t="shared" si="271"/>
        <v>3.3242699053147994E-2</v>
      </c>
      <c r="JG52" s="571"/>
      <c r="JH52" s="571"/>
      <c r="JI52" s="571"/>
      <c r="JJ52" s="571"/>
      <c r="JK52" s="633">
        <f>JK20/$JK$33</f>
        <v>3.1384637884969653E-2</v>
      </c>
      <c r="JL52" s="571"/>
      <c r="JM52" s="571"/>
      <c r="JN52" s="571"/>
      <c r="JO52" s="571"/>
      <c r="JP52" s="633">
        <f t="shared" si="227"/>
        <v>3.1616668266268931E-2</v>
      </c>
      <c r="JQ52" s="571"/>
      <c r="JR52" s="571"/>
      <c r="JS52" s="571"/>
      <c r="JT52" s="571"/>
      <c r="JU52" s="633">
        <f t="shared" si="228"/>
        <v>2.9680444763856128E-2</v>
      </c>
      <c r="JV52" s="571"/>
      <c r="JW52" s="571"/>
      <c r="JX52" s="571"/>
      <c r="JY52" s="571"/>
      <c r="JZ52" s="571"/>
      <c r="KA52" s="571"/>
      <c r="KB52" s="571"/>
      <c r="KC52" s="571"/>
      <c r="KD52" s="633">
        <f t="shared" si="272"/>
        <v>2.6597280109125838E-2</v>
      </c>
      <c r="KE52" s="571"/>
      <c r="KF52" s="571"/>
      <c r="KG52" s="571"/>
      <c r="KH52" s="571"/>
      <c r="KI52" s="633">
        <f t="shared" si="273"/>
        <v>2.4399025613331567E-2</v>
      </c>
      <c r="KJ52" s="571"/>
      <c r="KK52" s="571"/>
      <c r="KL52" s="571"/>
      <c r="KM52" s="571"/>
      <c r="KN52" s="633">
        <f t="shared" si="274"/>
        <v>2.4482834955703133E-2</v>
      </c>
      <c r="KO52" s="571"/>
      <c r="KP52" s="571"/>
      <c r="KQ52" s="571"/>
      <c r="KR52" s="571"/>
      <c r="KS52" s="633">
        <f t="shared" si="275"/>
        <v>2.181691887725391E-2</v>
      </c>
      <c r="KT52" s="571"/>
      <c r="KU52" s="571"/>
      <c r="KV52" s="571"/>
      <c r="KW52" s="571"/>
      <c r="KX52" s="633">
        <f t="shared" si="276"/>
        <v>3.0366881393753261E-2</v>
      </c>
      <c r="KY52" s="571"/>
      <c r="KZ52" s="571"/>
      <c r="LA52" s="571"/>
      <c r="LB52" s="571"/>
      <c r="LC52" s="571"/>
      <c r="LD52" s="571"/>
      <c r="LE52" s="571"/>
      <c r="LF52" s="571"/>
      <c r="LG52" s="571"/>
      <c r="LH52" s="571" t="s">
        <v>38</v>
      </c>
      <c r="LI52" s="571"/>
      <c r="LJ52" s="571"/>
      <c r="LK52" s="571"/>
      <c r="LL52" s="571"/>
      <c r="LM52" s="571"/>
    </row>
    <row r="53" spans="1:325" hidden="1">
      <c r="A53" s="571"/>
      <c r="B53" s="535" t="s">
        <v>24</v>
      </c>
      <c r="C53" s="571"/>
      <c r="D53" s="633">
        <f t="shared" si="229"/>
        <v>4.2260492326781106E-2</v>
      </c>
      <c r="E53" s="571"/>
      <c r="F53" s="571"/>
      <c r="G53" s="571"/>
      <c r="H53" s="571"/>
      <c r="I53" s="633">
        <f t="shared" si="230"/>
        <v>4.1148564125811651E-2</v>
      </c>
      <c r="J53" s="571"/>
      <c r="K53" s="571"/>
      <c r="L53" s="571"/>
      <c r="M53" s="571"/>
      <c r="N53" s="633">
        <f t="shared" si="231"/>
        <v>4.1068249345747924E-2</v>
      </c>
      <c r="O53" s="571"/>
      <c r="P53" s="571"/>
      <c r="Q53" s="571"/>
      <c r="R53" s="571"/>
      <c r="S53" s="633">
        <f t="shared" si="232"/>
        <v>4.0828966650062831E-2</v>
      </c>
      <c r="T53" s="571"/>
      <c r="U53" s="571"/>
      <c r="V53" s="571"/>
      <c r="W53" s="571"/>
      <c r="X53" s="571"/>
      <c r="Y53" s="571"/>
      <c r="Z53" s="571"/>
      <c r="AA53" s="571"/>
      <c r="AB53" s="571"/>
      <c r="AC53" s="571"/>
      <c r="AD53" s="571"/>
      <c r="AE53" s="571"/>
      <c r="AF53" s="571"/>
      <c r="AG53" s="633">
        <f t="shared" si="233"/>
        <v>3.6454369972574847E-2</v>
      </c>
      <c r="AH53" s="571"/>
      <c r="AI53" s="571"/>
      <c r="AJ53" s="571"/>
      <c r="AK53" s="571"/>
      <c r="AL53" s="633">
        <f t="shared" si="234"/>
        <v>3.9430913868817891E-2</v>
      </c>
      <c r="AM53" s="571"/>
      <c r="AN53" s="571"/>
      <c r="AO53" s="571"/>
      <c r="AP53" s="571"/>
      <c r="AQ53" s="633">
        <f t="shared" si="235"/>
        <v>3.7233758183305252E-2</v>
      </c>
      <c r="AR53" s="571"/>
      <c r="AS53" s="571"/>
      <c r="AT53" s="571"/>
      <c r="AU53" s="571"/>
      <c r="AV53" s="633">
        <f t="shared" si="236"/>
        <v>3.769445067956087E-2</v>
      </c>
      <c r="AW53" s="571"/>
      <c r="AX53" s="571"/>
      <c r="AY53" s="571"/>
      <c r="AZ53" s="571"/>
      <c r="BA53" s="571"/>
      <c r="BB53" s="571"/>
      <c r="BC53" s="571"/>
      <c r="BD53" s="571"/>
      <c r="BE53" s="633">
        <f t="shared" si="237"/>
        <v>3.9377442789326943E-2</v>
      </c>
      <c r="BF53" s="571"/>
      <c r="BG53" s="571"/>
      <c r="BH53" s="571"/>
      <c r="BI53" s="571"/>
      <c r="BJ53" s="633">
        <f t="shared" si="238"/>
        <v>3.4578391553043236E-2</v>
      </c>
      <c r="BK53" s="571"/>
      <c r="BL53" s="571"/>
      <c r="BM53" s="571"/>
      <c r="BN53" s="571"/>
      <c r="BO53" s="633">
        <f t="shared" si="239"/>
        <v>3.9121749063556276E-2</v>
      </c>
      <c r="BP53" s="571"/>
      <c r="BQ53" s="571"/>
      <c r="BR53" s="571"/>
      <c r="BS53" s="571"/>
      <c r="BT53" s="633">
        <f t="shared" si="240"/>
        <v>4.2343450406478224E-2</v>
      </c>
      <c r="BU53" s="408"/>
      <c r="BV53" s="571"/>
      <c r="BW53" s="571"/>
      <c r="BX53" s="571"/>
      <c r="BY53" s="633">
        <f>BY21/$BY$33</f>
        <v>4.0388001281495639E-2</v>
      </c>
      <c r="BZ53" s="571"/>
      <c r="CA53" s="571"/>
      <c r="CB53" s="571"/>
      <c r="CC53" s="571"/>
      <c r="CD53" s="571"/>
      <c r="CE53" s="417"/>
      <c r="CF53" s="424"/>
      <c r="CG53" s="424"/>
      <c r="CH53" s="642">
        <f t="shared" si="241"/>
        <v>4.059257592520818E-2</v>
      </c>
      <c r="CI53" s="430"/>
      <c r="CJ53" s="108"/>
      <c r="CK53" s="401"/>
      <c r="CL53" s="571"/>
      <c r="CM53" s="339">
        <f t="shared" si="242"/>
        <v>4.8304231542053724E-2</v>
      </c>
      <c r="CN53" s="571"/>
      <c r="CO53" s="571"/>
      <c r="CP53" s="571"/>
      <c r="CQ53" s="571"/>
      <c r="CR53" s="633">
        <f t="shared" si="243"/>
        <v>4.3089354011712912E-2</v>
      </c>
      <c r="CS53" s="571"/>
      <c r="CT53" s="571"/>
      <c r="CU53" s="571"/>
      <c r="CV53" s="571"/>
      <c r="CW53" s="633">
        <f t="shared" si="244"/>
        <v>4.9355763703634162E-2</v>
      </c>
      <c r="CX53" s="571"/>
      <c r="CY53" s="571"/>
      <c r="CZ53" s="571"/>
      <c r="DA53" s="571"/>
      <c r="DB53" s="571"/>
      <c r="DC53" s="571"/>
      <c r="DD53" s="571"/>
      <c r="DE53" s="571"/>
      <c r="DF53" s="571"/>
      <c r="DG53" s="642">
        <f t="shared" si="245"/>
        <v>4.4470823988402748E-2</v>
      </c>
      <c r="DH53" s="571"/>
      <c r="DI53" s="571"/>
      <c r="DJ53" s="571"/>
      <c r="DK53" s="571"/>
      <c r="DL53" s="642">
        <f t="shared" si="246"/>
        <v>4.979943367875278E-2</v>
      </c>
      <c r="DM53" s="422"/>
      <c r="DN53" s="400"/>
      <c r="DO53" s="400"/>
      <c r="DP53" s="571"/>
      <c r="DQ53" s="633">
        <f t="shared" si="247"/>
        <v>4.2559569874945205E-2</v>
      </c>
      <c r="DR53" s="571"/>
      <c r="DS53" s="571"/>
      <c r="DT53" s="571"/>
      <c r="DU53" s="571"/>
      <c r="DV53" s="633">
        <f t="shared" si="248"/>
        <v>4.2450185907502179E-2</v>
      </c>
      <c r="DW53" s="571"/>
      <c r="DX53" s="571"/>
      <c r="DY53" s="571"/>
      <c r="DZ53" s="571"/>
      <c r="EA53" s="571"/>
      <c r="EB53" s="571"/>
      <c r="EC53" s="571"/>
      <c r="ED53" s="571"/>
      <c r="EE53" s="633">
        <f t="shared" si="249"/>
        <v>4.0508835874063627E-2</v>
      </c>
      <c r="EF53" s="571"/>
      <c r="EG53" s="571"/>
      <c r="EH53" s="571"/>
      <c r="EI53" s="571"/>
      <c r="EJ53" s="633">
        <f t="shared" si="250"/>
        <v>4.6616906935251022E-2</v>
      </c>
      <c r="EK53" s="571"/>
      <c r="EL53" s="571"/>
      <c r="EM53" s="571"/>
      <c r="EN53" s="571"/>
      <c r="EO53" s="633">
        <f t="shared" si="251"/>
        <v>4.7181672915436505E-2</v>
      </c>
      <c r="EP53" s="571"/>
      <c r="EQ53" s="571"/>
      <c r="ER53" s="400"/>
      <c r="ES53" s="571"/>
      <c r="ET53" s="633">
        <f t="shared" si="252"/>
        <v>4.1822608510253302E-2</v>
      </c>
      <c r="EU53" s="571"/>
      <c r="EV53" s="571"/>
      <c r="EW53" s="571"/>
      <c r="EX53" s="571"/>
      <c r="EY53" s="633">
        <f t="shared" si="253"/>
        <v>3.4346968148055823E-2</v>
      </c>
      <c r="EZ53" s="571"/>
      <c r="FA53" s="571"/>
      <c r="FB53" s="571"/>
      <c r="FC53" s="571"/>
      <c r="FD53" s="571"/>
      <c r="FE53" s="571"/>
      <c r="FF53" s="571"/>
      <c r="FG53" s="571"/>
      <c r="FH53" s="571"/>
      <c r="FI53" s="633">
        <f t="shared" si="254"/>
        <v>4.0498401112529107E-2</v>
      </c>
      <c r="FJ53" s="571"/>
      <c r="FK53" s="571"/>
      <c r="FL53" s="571"/>
      <c r="FM53" s="571"/>
      <c r="FN53" s="633">
        <f t="shared" si="255"/>
        <v>3.6641256968844953E-2</v>
      </c>
      <c r="FO53" s="571"/>
      <c r="FP53" s="571"/>
      <c r="FQ53" s="571"/>
      <c r="FR53" s="571"/>
      <c r="FS53" s="633">
        <f t="shared" si="256"/>
        <v>3.1615739925978416E-2</v>
      </c>
      <c r="FT53" s="571"/>
      <c r="FU53" s="571"/>
      <c r="FV53" s="571"/>
      <c r="FW53" s="571"/>
      <c r="FX53" s="633">
        <f t="shared" si="257"/>
        <v>3.3479578540786675E-2</v>
      </c>
      <c r="FY53" s="571"/>
      <c r="FZ53" s="571"/>
      <c r="GA53" s="571"/>
      <c r="GB53" s="571"/>
      <c r="GC53" s="571"/>
      <c r="GD53" s="571"/>
      <c r="GE53" s="571"/>
      <c r="GF53" s="571"/>
      <c r="GG53" s="633">
        <f t="shared" si="258"/>
        <v>3.5078567086699063E-2</v>
      </c>
      <c r="GH53" s="571"/>
      <c r="GI53" s="571"/>
      <c r="GJ53" s="571"/>
      <c r="GK53" s="571"/>
      <c r="GL53" s="633">
        <f t="shared" si="259"/>
        <v>3.5258419741850039E-2</v>
      </c>
      <c r="GM53" s="571"/>
      <c r="GN53" s="571"/>
      <c r="GO53" s="571"/>
      <c r="GP53" s="571"/>
      <c r="GQ53" s="633">
        <f t="shared" si="260"/>
        <v>3.1858829543607976E-2</v>
      </c>
      <c r="GR53" s="571"/>
      <c r="GS53" s="571"/>
      <c r="GT53" s="571"/>
      <c r="GU53" s="571"/>
      <c r="GV53" s="633">
        <f t="shared" si="261"/>
        <v>3.2633910229755404E-2</v>
      </c>
      <c r="GW53" s="571"/>
      <c r="GX53" s="571"/>
      <c r="GY53" s="571"/>
      <c r="GZ53" s="571"/>
      <c r="HA53" s="571"/>
      <c r="HB53" s="571"/>
      <c r="HC53" s="571"/>
      <c r="HD53" s="571"/>
      <c r="HE53" s="633">
        <f t="shared" si="262"/>
        <v>3.4688363176960425E-2</v>
      </c>
      <c r="HF53" s="571"/>
      <c r="HG53" s="571"/>
      <c r="HH53" s="571"/>
      <c r="HI53" s="571"/>
      <c r="HJ53" s="633">
        <f t="shared" si="263"/>
        <v>3.2543652603302442E-2</v>
      </c>
      <c r="HK53" s="571"/>
      <c r="HL53" s="571"/>
      <c r="HM53" s="571"/>
      <c r="HN53" s="571"/>
      <c r="HO53" s="633">
        <f t="shared" si="264"/>
        <v>3.8266210840615641E-2</v>
      </c>
      <c r="HP53" s="571"/>
      <c r="HQ53" s="571"/>
      <c r="HR53" s="571"/>
      <c r="HS53" s="571"/>
      <c r="HT53" s="633">
        <f t="shared" si="265"/>
        <v>3.2340237790679578E-2</v>
      </c>
      <c r="HU53" s="571"/>
      <c r="HV53" s="571"/>
      <c r="HW53" s="571"/>
      <c r="HX53" s="571"/>
      <c r="HY53" s="633">
        <f t="shared" si="266"/>
        <v>2.9352318714482333E-2</v>
      </c>
      <c r="HZ53" s="571"/>
      <c r="IA53" s="571"/>
      <c r="IB53" s="571"/>
      <c r="IC53" s="571"/>
      <c r="ID53" s="571"/>
      <c r="IE53" s="571"/>
      <c r="IF53" s="571"/>
      <c r="IG53" s="571"/>
      <c r="IH53" s="633">
        <f t="shared" si="267"/>
        <v>3.1293950430093163E-2</v>
      </c>
      <c r="II53" s="571"/>
      <c r="IJ53" s="571"/>
      <c r="IK53" s="571"/>
      <c r="IL53" s="571"/>
      <c r="IM53" s="633">
        <f t="shared" si="268"/>
        <v>3.2184706373048995E-2</v>
      </c>
      <c r="IN53" s="571"/>
      <c r="IO53" s="571"/>
      <c r="IP53" s="571"/>
      <c r="IQ53" s="571"/>
      <c r="IR53" s="633">
        <f t="shared" si="269"/>
        <v>3.08303400416442E-2</v>
      </c>
      <c r="IS53" s="571"/>
      <c r="IT53" s="571"/>
      <c r="IU53" s="571"/>
      <c r="IV53" s="571"/>
      <c r="IW53" s="633">
        <f t="shared" si="270"/>
        <v>3.6108064778264795E-2</v>
      </c>
      <c r="IX53" s="571"/>
      <c r="IY53" s="571"/>
      <c r="IZ53" s="571"/>
      <c r="JA53" s="571"/>
      <c r="JB53" s="571"/>
      <c r="JC53" s="571"/>
      <c r="JD53" s="571"/>
      <c r="JE53" s="571"/>
      <c r="JF53" s="633">
        <f t="shared" si="271"/>
        <v>3.380395784470179E-2</v>
      </c>
      <c r="JG53" s="571"/>
      <c r="JH53" s="571"/>
      <c r="JI53" s="571"/>
      <c r="JJ53" s="571"/>
      <c r="JK53" s="633">
        <f>JK21/$JK$33</f>
        <v>3.4164020719422351E-2</v>
      </c>
      <c r="JL53" s="571"/>
      <c r="JM53" s="571"/>
      <c r="JN53" s="571"/>
      <c r="JO53" s="571"/>
      <c r="JP53" s="633">
        <f t="shared" si="227"/>
        <v>3.4351668719625639E-2</v>
      </c>
      <c r="JQ53" s="571"/>
      <c r="JR53" s="571"/>
      <c r="JS53" s="571"/>
      <c r="JT53" s="571"/>
      <c r="JU53" s="633">
        <f t="shared" si="228"/>
        <v>3.8357651777371424E-2</v>
      </c>
      <c r="JV53" s="571"/>
      <c r="JW53" s="571"/>
      <c r="JX53" s="571"/>
      <c r="JY53" s="571"/>
      <c r="JZ53" s="571"/>
      <c r="KA53" s="571"/>
      <c r="KB53" s="571"/>
      <c r="KC53" s="571"/>
      <c r="KD53" s="633">
        <f t="shared" si="272"/>
        <v>3.1401444439413381E-2</v>
      </c>
      <c r="KE53" s="571"/>
      <c r="KF53" s="571"/>
      <c r="KG53" s="571"/>
      <c r="KH53" s="571"/>
      <c r="KI53" s="633">
        <f t="shared" si="273"/>
        <v>3.0908686591756249E-2</v>
      </c>
      <c r="KJ53" s="571"/>
      <c r="KK53" s="571"/>
      <c r="KL53" s="571"/>
      <c r="KM53" s="571"/>
      <c r="KN53" s="633">
        <f t="shared" si="274"/>
        <v>3.0801908485557097E-2</v>
      </c>
      <c r="KO53" s="571"/>
      <c r="KP53" s="571"/>
      <c r="KQ53" s="571"/>
      <c r="KR53" s="571"/>
      <c r="KS53" s="633">
        <f t="shared" si="275"/>
        <v>3.5013426477636438E-2</v>
      </c>
      <c r="KT53" s="571"/>
      <c r="KU53" s="571"/>
      <c r="KV53" s="571"/>
      <c r="KW53" s="571"/>
      <c r="KX53" s="633">
        <f t="shared" si="276"/>
        <v>3.520978539671156E-2</v>
      </c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  <c r="LI53" s="571"/>
      <c r="LJ53" s="571"/>
      <c r="LK53" s="571"/>
      <c r="LL53" s="571"/>
      <c r="LM53" s="571"/>
    </row>
    <row r="54" spans="1:325" hidden="1">
      <c r="A54" s="571"/>
      <c r="B54" s="535" t="s">
        <v>25</v>
      </c>
      <c r="C54" s="571"/>
      <c r="D54" s="633">
        <f t="shared" si="229"/>
        <v>2.6251559402096163E-2</v>
      </c>
      <c r="E54" s="571"/>
      <c r="F54" s="571"/>
      <c r="G54" s="571"/>
      <c r="H54" s="571"/>
      <c r="I54" s="633">
        <f t="shared" si="230"/>
        <v>2.5163029222976918E-2</v>
      </c>
      <c r="J54" s="571"/>
      <c r="K54" s="571"/>
      <c r="L54" s="571"/>
      <c r="M54" s="571"/>
      <c r="N54" s="633">
        <f t="shared" si="231"/>
        <v>2.1965198638180694E-2</v>
      </c>
      <c r="O54" s="571"/>
      <c r="P54" s="571"/>
      <c r="Q54" s="571"/>
      <c r="R54" s="571"/>
      <c r="S54" s="633">
        <f t="shared" si="232"/>
        <v>2.6725598023104098E-2</v>
      </c>
      <c r="T54" s="571"/>
      <c r="U54" s="571"/>
      <c r="V54" s="571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633">
        <f t="shared" si="233"/>
        <v>2.4927547983302524E-2</v>
      </c>
      <c r="AH54" s="571"/>
      <c r="AI54" s="571"/>
      <c r="AJ54" s="571"/>
      <c r="AK54" s="571"/>
      <c r="AL54" s="633">
        <f t="shared" si="234"/>
        <v>2.2536694366680557E-2</v>
      </c>
      <c r="AM54" s="571"/>
      <c r="AN54" s="571"/>
      <c r="AO54" s="571"/>
      <c r="AP54" s="571"/>
      <c r="AQ54" s="633">
        <f t="shared" si="235"/>
        <v>2.1362082604994528E-2</v>
      </c>
      <c r="AR54" s="571"/>
      <c r="AS54" s="571"/>
      <c r="AT54" s="571"/>
      <c r="AU54" s="571"/>
      <c r="AV54" s="633">
        <f t="shared" si="236"/>
        <v>2.5655020854365732E-2</v>
      </c>
      <c r="AW54" s="571"/>
      <c r="AX54" s="571"/>
      <c r="AY54" s="571"/>
      <c r="AZ54" s="571"/>
      <c r="BA54" s="571"/>
      <c r="BB54" s="571"/>
      <c r="BC54" s="571"/>
      <c r="BD54" s="571"/>
      <c r="BE54" s="633">
        <f t="shared" si="237"/>
        <v>3.0304530803309682E-2</v>
      </c>
      <c r="BF54" s="571"/>
      <c r="BG54" s="571"/>
      <c r="BH54" s="571"/>
      <c r="BI54" s="571"/>
      <c r="BJ54" s="633">
        <f t="shared" si="238"/>
        <v>2.5327801436881892E-2</v>
      </c>
      <c r="BK54" s="571"/>
      <c r="BL54" s="571"/>
      <c r="BM54" s="571"/>
      <c r="BN54" s="571"/>
      <c r="BO54" s="633">
        <f t="shared" si="239"/>
        <v>2.2399615475291536E-2</v>
      </c>
      <c r="BP54" s="571"/>
      <c r="BQ54" s="571"/>
      <c r="BR54" s="571"/>
      <c r="BS54" s="571"/>
      <c r="BT54" s="633">
        <f t="shared" si="240"/>
        <v>2.8920354543575753E-2</v>
      </c>
      <c r="BU54" s="408"/>
      <c r="BV54" s="571"/>
      <c r="BW54" s="571"/>
      <c r="BX54" s="571"/>
      <c r="BY54" s="633">
        <f>BY22/$BY$33</f>
        <v>3.1418759819722843E-2</v>
      </c>
      <c r="BZ54" s="571"/>
      <c r="CA54" s="571"/>
      <c r="CB54" s="571"/>
      <c r="CC54" s="571"/>
      <c r="CD54" s="571"/>
      <c r="CE54" s="417"/>
      <c r="CF54" s="424"/>
      <c r="CG54" s="424"/>
      <c r="CH54" s="642">
        <f t="shared" si="241"/>
        <v>3.1084460991968071E-2</v>
      </c>
      <c r="CI54" s="430"/>
      <c r="CJ54" s="108"/>
      <c r="CK54" s="401"/>
      <c r="CL54" s="571"/>
      <c r="CM54" s="339">
        <f t="shared" si="242"/>
        <v>4.4465790745380929E-2</v>
      </c>
      <c r="CN54" s="571"/>
      <c r="CO54" s="571"/>
      <c r="CP54" s="571"/>
      <c r="CQ54" s="571"/>
      <c r="CR54" s="633">
        <f t="shared" si="243"/>
        <v>3.0724308729420419E-2</v>
      </c>
      <c r="CS54" s="571"/>
      <c r="CT54" s="571"/>
      <c r="CU54" s="571"/>
      <c r="CV54" s="571"/>
      <c r="CW54" s="633">
        <f t="shared" si="244"/>
        <v>3.4516240854109266E-2</v>
      </c>
      <c r="CX54" s="571"/>
      <c r="CY54" s="571"/>
      <c r="CZ54" s="571"/>
      <c r="DA54" s="571"/>
      <c r="DB54" s="571"/>
      <c r="DC54" s="571"/>
      <c r="DD54" s="571"/>
      <c r="DE54" s="571"/>
      <c r="DF54" s="571"/>
      <c r="DG54" s="642">
        <f t="shared" si="245"/>
        <v>3.6755748125800555E-2</v>
      </c>
      <c r="DH54" s="571"/>
      <c r="DI54" s="571"/>
      <c r="DJ54" s="571"/>
      <c r="DK54" s="571"/>
      <c r="DL54" s="642">
        <f t="shared" si="246"/>
        <v>2.8238172664086573E-2</v>
      </c>
      <c r="DM54" s="571"/>
      <c r="DN54" s="571"/>
      <c r="DO54" s="571"/>
      <c r="DP54" s="571"/>
      <c r="DQ54" s="633">
        <f t="shared" si="247"/>
        <v>3.2365884918137883E-2</v>
      </c>
      <c r="DR54" s="571"/>
      <c r="DS54" s="571"/>
      <c r="DT54" s="571"/>
      <c r="DU54" s="571"/>
      <c r="DV54" s="633">
        <f t="shared" si="248"/>
        <v>3.3422898859047374E-2</v>
      </c>
      <c r="DW54" s="571"/>
      <c r="DX54" s="571"/>
      <c r="DY54" s="571"/>
      <c r="DZ54" s="571"/>
      <c r="EA54" s="571"/>
      <c r="EB54" s="571"/>
      <c r="EC54" s="571"/>
      <c r="ED54" s="571"/>
      <c r="EE54" s="633">
        <f t="shared" si="249"/>
        <v>3.2576164831425565E-2</v>
      </c>
      <c r="EF54" s="571"/>
      <c r="EG54" s="571"/>
      <c r="EH54" s="571"/>
      <c r="EI54" s="571"/>
      <c r="EJ54" s="633">
        <f t="shared" si="250"/>
        <v>3.7502144841921284E-2</v>
      </c>
      <c r="EK54" s="571"/>
      <c r="EL54" s="571"/>
      <c r="EM54" s="571"/>
      <c r="EN54" s="571"/>
      <c r="EO54" s="633">
        <f t="shared" si="251"/>
        <v>3.1769540719653114E-2</v>
      </c>
      <c r="EP54" s="571"/>
      <c r="EQ54" s="571"/>
      <c r="ER54" s="400"/>
      <c r="ES54" s="571"/>
      <c r="ET54" s="633">
        <f t="shared" si="252"/>
        <v>3.5462796211717502E-2</v>
      </c>
      <c r="EU54" s="571"/>
      <c r="EV54" s="571"/>
      <c r="EW54" s="571"/>
      <c r="EX54" s="571"/>
      <c r="EY54" s="633">
        <f t="shared" si="253"/>
        <v>2.7521081392130539E-2</v>
      </c>
      <c r="EZ54" s="571"/>
      <c r="FA54" s="571"/>
      <c r="FB54" s="571"/>
      <c r="FC54" s="571"/>
      <c r="FD54" s="571"/>
      <c r="FE54" s="571"/>
      <c r="FF54" s="571"/>
      <c r="FG54" s="571"/>
      <c r="FH54" s="571"/>
      <c r="FI54" s="633">
        <f t="shared" si="254"/>
        <v>2.8491642024369317E-2</v>
      </c>
      <c r="FJ54" s="571"/>
      <c r="FK54" s="571"/>
      <c r="FL54" s="571"/>
      <c r="FM54" s="571"/>
      <c r="FN54" s="633">
        <f t="shared" si="255"/>
        <v>3.2667909062893588E-2</v>
      </c>
      <c r="FO54" s="571"/>
      <c r="FP54" s="571"/>
      <c r="FQ54" s="571"/>
      <c r="FR54" s="571"/>
      <c r="FS54" s="633">
        <f t="shared" si="256"/>
        <v>2.6577919690340811E-2</v>
      </c>
      <c r="FT54" s="571"/>
      <c r="FU54" s="571"/>
      <c r="FV54" s="571"/>
      <c r="FW54" s="571"/>
      <c r="FX54" s="633">
        <f t="shared" si="257"/>
        <v>2.5876552773723836E-2</v>
      </c>
      <c r="FY54" s="571"/>
      <c r="FZ54" s="571"/>
      <c r="GA54" s="571"/>
      <c r="GB54" s="571"/>
      <c r="GC54" s="571"/>
      <c r="GD54" s="571"/>
      <c r="GE54" s="571"/>
      <c r="GF54" s="571"/>
      <c r="GG54" s="633">
        <f t="shared" si="258"/>
        <v>3.2131836890020173E-2</v>
      </c>
      <c r="GH54" s="571"/>
      <c r="GI54" s="571"/>
      <c r="GJ54" s="571"/>
      <c r="GK54" s="571"/>
      <c r="GL54" s="633">
        <f t="shared" si="259"/>
        <v>3.3577265401843234E-2</v>
      </c>
      <c r="GM54" s="571"/>
      <c r="GN54" s="571"/>
      <c r="GO54" s="571"/>
      <c r="GP54" s="571"/>
      <c r="GQ54" s="633">
        <f t="shared" si="260"/>
        <v>4.2441002890754156E-2</v>
      </c>
      <c r="GR54" s="571"/>
      <c r="GS54" s="571"/>
      <c r="GT54" s="571"/>
      <c r="GU54" s="571"/>
      <c r="GV54" s="633">
        <f t="shared" si="261"/>
        <v>2.3142593739179991E-2</v>
      </c>
      <c r="GW54" s="571"/>
      <c r="GX54" s="571"/>
      <c r="GY54" s="571"/>
      <c r="GZ54" s="571"/>
      <c r="HA54" s="571"/>
      <c r="HB54" s="571"/>
      <c r="HC54" s="571"/>
      <c r="HD54" s="571"/>
      <c r="HE54" s="633">
        <f t="shared" si="262"/>
        <v>3.0666910243370715E-2</v>
      </c>
      <c r="HF54" s="571"/>
      <c r="HG54" s="571"/>
      <c r="HH54" s="571"/>
      <c r="HI54" s="571"/>
      <c r="HJ54" s="633">
        <f t="shared" si="263"/>
        <v>2.9601951650918459E-2</v>
      </c>
      <c r="HK54" s="571"/>
      <c r="HL54" s="571"/>
      <c r="HM54" s="571"/>
      <c r="HN54" s="571"/>
      <c r="HO54" s="633">
        <f t="shared" si="264"/>
        <v>2.7804837479810409E-2</v>
      </c>
      <c r="HP54" s="571"/>
      <c r="HQ54" s="571"/>
      <c r="HR54" s="571"/>
      <c r="HS54" s="571"/>
      <c r="HT54" s="633">
        <f t="shared" si="265"/>
        <v>2.3988973590026032E-2</v>
      </c>
      <c r="HU54" s="571"/>
      <c r="HV54" s="571"/>
      <c r="HW54" s="571"/>
      <c r="HX54" s="571"/>
      <c r="HY54" s="633">
        <f t="shared" si="266"/>
        <v>2.8874789186376083E-2</v>
      </c>
      <c r="HZ54" s="571"/>
      <c r="IA54" s="571"/>
      <c r="IB54" s="571"/>
      <c r="IC54" s="571"/>
      <c r="ID54" s="571"/>
      <c r="IE54" s="571"/>
      <c r="IF54" s="571"/>
      <c r="IG54" s="571"/>
      <c r="IH54" s="633">
        <f t="shared" si="267"/>
        <v>2.7386495688570569E-2</v>
      </c>
      <c r="II54" s="571"/>
      <c r="IJ54" s="571"/>
      <c r="IK54" s="571"/>
      <c r="IL54" s="571"/>
      <c r="IM54" s="633">
        <f t="shared" si="268"/>
        <v>3.4740749246040058E-2</v>
      </c>
      <c r="IN54" s="571"/>
      <c r="IO54" s="571"/>
      <c r="IP54" s="571"/>
      <c r="IQ54" s="571"/>
      <c r="IR54" s="633">
        <f t="shared" si="269"/>
        <v>3.8204508207120992E-2</v>
      </c>
      <c r="IS54" s="571"/>
      <c r="IT54" s="571"/>
      <c r="IU54" s="571"/>
      <c r="IV54" s="571"/>
      <c r="IW54" s="633">
        <f t="shared" si="270"/>
        <v>3.5151284343085419E-2</v>
      </c>
      <c r="IX54" s="571"/>
      <c r="IY54" s="571"/>
      <c r="IZ54" s="571"/>
      <c r="JA54" s="571"/>
      <c r="JB54" s="571"/>
      <c r="JC54" s="571"/>
      <c r="JD54" s="571"/>
      <c r="JE54" s="571"/>
      <c r="JF54" s="633">
        <f t="shared" si="271"/>
        <v>3.3648149095957182E-2</v>
      </c>
      <c r="JG54" s="571"/>
      <c r="JH54" s="571"/>
      <c r="JI54" s="571"/>
      <c r="JJ54" s="571"/>
      <c r="JK54" s="633">
        <f>JK22/$JK$33</f>
        <v>3.8010052908827315E-2</v>
      </c>
      <c r="JL54" s="571"/>
      <c r="JM54" s="571"/>
      <c r="JN54" s="571"/>
      <c r="JO54" s="571"/>
      <c r="JP54" s="633">
        <f t="shared" si="227"/>
        <v>4.0260102935257773E-2</v>
      </c>
      <c r="JQ54" s="571"/>
      <c r="JR54" s="571"/>
      <c r="JS54" s="571"/>
      <c r="JT54" s="571"/>
      <c r="JU54" s="633">
        <f t="shared" si="228"/>
        <v>5.1426817289662856E-2</v>
      </c>
      <c r="JV54" s="571"/>
      <c r="JW54" s="571"/>
      <c r="JX54" s="571"/>
      <c r="JY54" s="571"/>
      <c r="JZ54" s="571"/>
      <c r="KA54" s="571"/>
      <c r="KB54" s="571"/>
      <c r="KC54" s="571"/>
      <c r="KD54" s="633">
        <f t="shared" si="272"/>
        <v>4.9640431333319607E-2</v>
      </c>
      <c r="KE54" s="571"/>
      <c r="KF54" s="571"/>
      <c r="KG54" s="571"/>
      <c r="KH54" s="571"/>
      <c r="KI54" s="633">
        <f t="shared" si="273"/>
        <v>5.0074475892864297E-2</v>
      </c>
      <c r="KJ54" s="571"/>
      <c r="KK54" s="571"/>
      <c r="KL54" s="571"/>
      <c r="KM54" s="571"/>
      <c r="KN54" s="633">
        <f t="shared" si="274"/>
        <v>5.5304169339264228E-2</v>
      </c>
      <c r="KO54" s="571"/>
      <c r="KP54" s="571"/>
      <c r="KQ54" s="571"/>
      <c r="KR54" s="571"/>
      <c r="KS54" s="633">
        <f t="shared" si="275"/>
        <v>2.2816404431598717E-2</v>
      </c>
      <c r="KT54" s="571"/>
      <c r="KU54" s="571"/>
      <c r="KV54" s="571"/>
      <c r="KW54" s="571"/>
      <c r="KX54" s="633">
        <f t="shared" si="276"/>
        <v>2.0964873019635594E-2</v>
      </c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  <c r="LI54" s="571"/>
      <c r="LJ54" s="571"/>
      <c r="LK54" s="571"/>
      <c r="LL54" s="571"/>
      <c r="LM54" s="571"/>
    </row>
    <row r="55" spans="1:325" hidden="1">
      <c r="B55" s="535" t="s">
        <v>26</v>
      </c>
      <c r="D55" s="633">
        <f t="shared" si="229"/>
        <v>2.7863304300905788E-2</v>
      </c>
      <c r="I55" s="633">
        <f t="shared" si="230"/>
        <v>2.9047018903418449E-2</v>
      </c>
      <c r="N55" s="633">
        <f t="shared" si="231"/>
        <v>3.110422936944221E-2</v>
      </c>
      <c r="S55" s="633">
        <f t="shared" si="232"/>
        <v>2.6113002670938218E-2</v>
      </c>
      <c r="AG55" s="633">
        <f t="shared" si="233"/>
        <v>2.5577246492328967E-2</v>
      </c>
      <c r="AL55" s="633">
        <f t="shared" si="234"/>
        <v>2.8496124283040724E-2</v>
      </c>
      <c r="AQ55" s="633">
        <f t="shared" si="235"/>
        <v>2.6386394159103106E-2</v>
      </c>
      <c r="AV55" s="633">
        <f t="shared" si="236"/>
        <v>2.8214811968721672E-2</v>
      </c>
      <c r="BE55" s="633">
        <f t="shared" si="237"/>
        <v>2.4598404472342628E-2</v>
      </c>
      <c r="BJ55" s="633">
        <f t="shared" si="238"/>
        <v>2.6579908373415357E-2</v>
      </c>
      <c r="BO55" s="633">
        <f t="shared" si="239"/>
        <v>2.8570686242974642E-2</v>
      </c>
      <c r="BT55" s="633">
        <f t="shared" si="240"/>
        <v>2.5857249417186336E-2</v>
      </c>
      <c r="BY55" s="633">
        <f>BY23/$BY$33</f>
        <v>2.2652760132270071E-2</v>
      </c>
      <c r="CE55" s="417"/>
      <c r="CF55" s="424"/>
      <c r="CG55" s="424"/>
      <c r="CH55" s="642">
        <f t="shared" si="241"/>
        <v>2.5939317720879072E-2</v>
      </c>
      <c r="CM55" s="339">
        <f t="shared" si="242"/>
        <v>2.7132271104881703E-2</v>
      </c>
      <c r="CR55" s="633">
        <f t="shared" si="243"/>
        <v>3.9875687530226175E-2</v>
      </c>
      <c r="CW55" s="633">
        <f t="shared" si="244"/>
        <v>2.6011767162646218E-2</v>
      </c>
      <c r="DG55" s="642">
        <f t="shared" si="245"/>
        <v>2.7806212706792833E-2</v>
      </c>
      <c r="DL55" s="642">
        <f t="shared" si="246"/>
        <v>2.6223890493417199E-2</v>
      </c>
      <c r="DQ55" s="633">
        <f t="shared" si="247"/>
        <v>2.4663639765557046E-2</v>
      </c>
      <c r="DV55" s="633">
        <f t="shared" si="248"/>
        <v>2.5919041884142208E-2</v>
      </c>
      <c r="EE55" s="633">
        <f t="shared" si="249"/>
        <v>2.8311188975590599E-2</v>
      </c>
      <c r="EJ55" s="633">
        <f t="shared" si="250"/>
        <v>2.4317894100090387E-2</v>
      </c>
      <c r="EO55" s="633">
        <f t="shared" si="251"/>
        <v>2.6183141921674605E-2</v>
      </c>
      <c r="ET55" s="633">
        <f t="shared" si="252"/>
        <v>2.477562326788638E-2</v>
      </c>
      <c r="EY55" s="633">
        <f t="shared" si="253"/>
        <v>2.3246616188416006E-2</v>
      </c>
      <c r="FI55" s="633">
        <f t="shared" si="254"/>
        <v>2.2737887302689722E-2</v>
      </c>
      <c r="FN55" s="633">
        <f t="shared" si="255"/>
        <v>2.0980501073464379E-2</v>
      </c>
      <c r="FS55" s="633">
        <f t="shared" si="256"/>
        <v>2.2099102876552212E-2</v>
      </c>
      <c r="FX55" s="633">
        <f t="shared" si="257"/>
        <v>2.2403845785138043E-2</v>
      </c>
      <c r="GG55" s="633">
        <f t="shared" si="258"/>
        <v>2.5971237867350179E-2</v>
      </c>
      <c r="GL55" s="633">
        <f t="shared" si="259"/>
        <v>2.3341396955528667E-2</v>
      </c>
      <c r="GQ55" s="633">
        <f t="shared" si="260"/>
        <v>2.3438423272274765E-2</v>
      </c>
      <c r="GV55" s="633">
        <f t="shared" si="261"/>
        <v>2.1481779389893933E-2</v>
      </c>
      <c r="HE55" s="633">
        <f t="shared" si="262"/>
        <v>2.754954065069096E-2</v>
      </c>
      <c r="HJ55" s="633">
        <f t="shared" si="263"/>
        <v>2.8087304602443217E-2</v>
      </c>
      <c r="HO55" s="633">
        <f t="shared" si="264"/>
        <v>2.6281447674303002E-2</v>
      </c>
      <c r="HT55" s="633">
        <f t="shared" si="265"/>
        <v>2.9027221914341726E-2</v>
      </c>
      <c r="HY55" s="633">
        <f t="shared" si="266"/>
        <v>3.0095050019284305E-2</v>
      </c>
      <c r="IH55" s="633">
        <f t="shared" si="267"/>
        <v>2.7824313037452329E-2</v>
      </c>
      <c r="IM55" s="633">
        <f t="shared" si="268"/>
        <v>2.9574836843408826E-2</v>
      </c>
      <c r="IR55" s="633">
        <f t="shared" si="269"/>
        <v>3.1465851401976858E-2</v>
      </c>
      <c r="IW55" s="633">
        <f t="shared" si="270"/>
        <v>2.9967486904103256E-2</v>
      </c>
      <c r="JF55" s="633">
        <f t="shared" si="271"/>
        <v>2.7864367940538006E-2</v>
      </c>
      <c r="JK55" s="633">
        <f>JK23/$JK$33</f>
        <v>2.6911249913235086E-2</v>
      </c>
      <c r="JP55" s="633">
        <f t="shared" si="227"/>
        <v>2.7281872921975408E-2</v>
      </c>
      <c r="JU55" s="633">
        <f t="shared" si="228"/>
        <v>2.9452456514972067E-2</v>
      </c>
      <c r="KD55" s="633">
        <f t="shared" si="272"/>
        <v>2.8025841295108374E-2</v>
      </c>
      <c r="KI55" s="633">
        <f t="shared" si="273"/>
        <v>2.8642627165471224E-2</v>
      </c>
      <c r="KN55" s="633">
        <f t="shared" si="274"/>
        <v>2.6734678684281258E-2</v>
      </c>
      <c r="KS55" s="633">
        <f t="shared" si="275"/>
        <v>2.905913133801109E-2</v>
      </c>
      <c r="KX55" s="633">
        <f t="shared" si="276"/>
        <v>2.6772720301807214E-2</v>
      </c>
    </row>
    <row r="56" spans="1:325" hidden="1">
      <c r="B56" s="621" t="s">
        <v>27</v>
      </c>
      <c r="D56" s="633">
        <f t="shared" si="229"/>
        <v>3.3726335372344721E-2</v>
      </c>
      <c r="I56" s="633">
        <f t="shared" si="230"/>
        <v>3.896264430835164E-2</v>
      </c>
      <c r="N56" s="633">
        <f t="shared" si="231"/>
        <v>3.9492725542710078E-2</v>
      </c>
      <c r="S56" s="633">
        <f t="shared" si="232"/>
        <v>3.7208478923272156E-2</v>
      </c>
      <c r="AG56" s="633">
        <f t="shared" si="233"/>
        <v>4.348524173914467E-2</v>
      </c>
      <c r="AL56" s="633">
        <f t="shared" si="234"/>
        <v>4.075068397729141E-2</v>
      </c>
      <c r="AQ56" s="633">
        <f t="shared" si="235"/>
        <v>3.5176589288431211E-2</v>
      </c>
      <c r="AV56" s="633">
        <f t="shared" si="236"/>
        <v>3.1618092106371558E-2</v>
      </c>
      <c r="BE56" s="633">
        <f t="shared" si="237"/>
        <v>3.0524608079603836E-2</v>
      </c>
      <c r="BJ56" s="633">
        <f t="shared" si="238"/>
        <v>3.3027256488258917E-2</v>
      </c>
      <c r="BO56" s="633">
        <f t="shared" si="239"/>
        <v>3.3822294221243478E-2</v>
      </c>
      <c r="BT56" s="633">
        <f t="shared" si="240"/>
        <v>3.2226015602367972E-2</v>
      </c>
      <c r="BY56" s="633">
        <f>BY24/$BY$33</f>
        <v>3.9710522137361974E-2</v>
      </c>
      <c r="CH56" s="642">
        <f t="shared" si="241"/>
        <v>3.1345954549907962E-2</v>
      </c>
      <c r="CM56" s="339">
        <f t="shared" si="242"/>
        <v>3.6176438651941395E-2</v>
      </c>
      <c r="CR56" s="633">
        <f t="shared" si="243"/>
        <v>3.8807028506950135E-2</v>
      </c>
      <c r="CW56" s="633">
        <f t="shared" si="244"/>
        <v>3.8555584142378779E-2</v>
      </c>
      <c r="DG56" s="642">
        <f t="shared" si="245"/>
        <v>3.6706807695430964E-2</v>
      </c>
      <c r="DL56" s="642">
        <f t="shared" si="246"/>
        <v>3.3278439833452328E-2</v>
      </c>
      <c r="DQ56" s="633">
        <f t="shared" si="247"/>
        <v>3.5058999257645086E-2</v>
      </c>
      <c r="DV56" s="633">
        <f t="shared" si="248"/>
        <v>3.4843618065142704E-2</v>
      </c>
      <c r="EE56" s="633">
        <f t="shared" si="249"/>
        <v>3.8841924848758029E-2</v>
      </c>
      <c r="EJ56" s="633">
        <f t="shared" si="250"/>
        <v>3.673985232685973E-2</v>
      </c>
      <c r="EO56" s="633">
        <f t="shared" si="251"/>
        <v>3.6205998205331193E-2</v>
      </c>
      <c r="ET56" s="633">
        <f t="shared" si="252"/>
        <v>3.5628846330075382E-2</v>
      </c>
      <c r="EY56" s="633">
        <f t="shared" si="253"/>
        <v>3.1392781167505879E-2</v>
      </c>
      <c r="FI56" s="633">
        <f t="shared" si="254"/>
        <v>3.1226992128836679E-2</v>
      </c>
      <c r="FN56" s="633">
        <f t="shared" si="255"/>
        <v>3.4556154250613605E-2</v>
      </c>
      <c r="FS56" s="633">
        <f t="shared" si="256"/>
        <v>3.1160445734109313E-2</v>
      </c>
      <c r="FX56" s="633">
        <f t="shared" si="257"/>
        <v>3.4482637210844637E-2</v>
      </c>
      <c r="GG56" s="633">
        <f t="shared" si="258"/>
        <v>3.6421793670835444E-2</v>
      </c>
      <c r="GL56" s="633">
        <f t="shared" si="259"/>
        <v>4.2153431780712139E-2</v>
      </c>
      <c r="GQ56" s="633">
        <f t="shared" si="260"/>
        <v>5.3540002033398426E-2</v>
      </c>
      <c r="GV56" s="633">
        <f t="shared" si="261"/>
        <v>5.0556736685256509E-2</v>
      </c>
      <c r="HE56" s="633">
        <f t="shared" si="262"/>
        <v>4.1168150205857484E-2</v>
      </c>
      <c r="HJ56" s="633">
        <f t="shared" si="263"/>
        <v>4.0330143185767574E-2</v>
      </c>
      <c r="HO56" s="633">
        <f t="shared" si="264"/>
        <v>3.2946848839435487E-2</v>
      </c>
      <c r="HT56" s="633">
        <f t="shared" si="265"/>
        <v>3.6571763505048892E-2</v>
      </c>
      <c r="HY56" s="633">
        <f t="shared" si="266"/>
        <v>4.2148782807990386E-2</v>
      </c>
      <c r="IH56" s="633">
        <f t="shared" si="267"/>
        <v>4.2359770555601098E-2</v>
      </c>
      <c r="IM56" s="633">
        <f t="shared" si="268"/>
        <v>4.7768857920571867E-2</v>
      </c>
      <c r="IR56" s="633">
        <f t="shared" si="269"/>
        <v>4.7904596315541989E-2</v>
      </c>
      <c r="IW56" s="633">
        <f t="shared" si="270"/>
        <v>3.9721236506353015E-2</v>
      </c>
      <c r="JF56" s="633">
        <f t="shared" si="271"/>
        <v>4.1353699992030306E-2</v>
      </c>
      <c r="JK56" s="633">
        <f>JK24/$JK$33</f>
        <v>4.8573983636356233E-2</v>
      </c>
      <c r="JP56" s="633">
        <f t="shared" si="227"/>
        <v>5.9369218614185634E-2</v>
      </c>
      <c r="JU56" s="633">
        <f t="shared" si="228"/>
        <v>5.748573518375992E-2</v>
      </c>
      <c r="KD56" s="633">
        <f t="shared" si="272"/>
        <v>5.5399999625361171E-2</v>
      </c>
      <c r="KI56" s="633">
        <f t="shared" si="273"/>
        <v>5.2173920681664668E-2</v>
      </c>
      <c r="KN56" s="633">
        <f t="shared" si="274"/>
        <v>4.8339094520383472E-2</v>
      </c>
      <c r="KS56" s="633">
        <f t="shared" si="275"/>
        <v>3.4154549578848177E-2</v>
      </c>
      <c r="KX56" s="633">
        <f t="shared" si="276"/>
        <v>2.8592641500564429E-2</v>
      </c>
    </row>
    <row r="57" spans="1:325" hidden="1">
      <c r="B57" s="534" t="s">
        <v>349</v>
      </c>
      <c r="D57" s="633">
        <f t="shared" si="229"/>
        <v>4.2866893855064252E-2</v>
      </c>
      <c r="I57" s="633">
        <f t="shared" si="230"/>
        <v>4.3340699439847474E-2</v>
      </c>
      <c r="N57" s="633">
        <f t="shared" si="231"/>
        <v>5.133378144911678E-2</v>
      </c>
      <c r="S57" s="633">
        <f t="shared" si="232"/>
        <v>4.5856390789006406E-2</v>
      </c>
      <c r="AG57" s="633">
        <f t="shared" si="233"/>
        <v>5.338722060635008E-2</v>
      </c>
      <c r="AL57" s="633">
        <f t="shared" si="234"/>
        <v>5.1452541072244194E-2</v>
      </c>
      <c r="AQ57" s="633">
        <f t="shared" si="235"/>
        <v>5.0510615622487785E-2</v>
      </c>
      <c r="AV57" s="633">
        <f t="shared" si="236"/>
        <v>4.4280511462635806E-2</v>
      </c>
      <c r="BE57" s="633">
        <f>BE25/$BE$33</f>
        <v>5.5620133868861658E-2</v>
      </c>
      <c r="BJ57" s="633">
        <f t="shared" si="238"/>
        <v>5.4095513247031039E-2</v>
      </c>
      <c r="BO57" s="633">
        <f t="shared" si="239"/>
        <v>5.5257201902594609E-2</v>
      </c>
      <c r="BT57" s="633">
        <f t="shared" si="240"/>
        <v>5.359639806364376E-2</v>
      </c>
      <c r="BY57" s="633">
        <f>BY25/$BY$33</f>
        <v>4.809453492339031E-2</v>
      </c>
      <c r="CH57" s="642">
        <f t="shared" si="241"/>
        <v>5.3064356338381233E-2</v>
      </c>
      <c r="CM57" s="339">
        <f t="shared" si="242"/>
        <v>2.2857049550559375E-3</v>
      </c>
      <c r="CR57" s="633">
        <f t="shared" si="243"/>
        <v>3.9404902168410548E-2</v>
      </c>
      <c r="CW57" s="633">
        <f t="shared" si="244"/>
        <v>3.8996815411877661E-2</v>
      </c>
      <c r="DG57" s="642">
        <f t="shared" si="245"/>
        <v>3.8923731232965553E-2</v>
      </c>
      <c r="DL57" s="642">
        <f t="shared" si="246"/>
        <v>5.1722785629840617E-2</v>
      </c>
      <c r="DQ57" s="633">
        <f t="shared" si="247"/>
        <v>4.6085200349834418E-2</v>
      </c>
      <c r="DV57" s="633">
        <f t="shared" si="248"/>
        <v>5.2479989157524595E-2</v>
      </c>
      <c r="EE57" s="633">
        <f t="shared" si="249"/>
        <v>5.2801225153448365E-2</v>
      </c>
      <c r="EJ57" s="633">
        <f t="shared" si="250"/>
        <v>4.7489196353362469E-2</v>
      </c>
      <c r="EO57" s="633">
        <f t="shared" si="251"/>
        <v>5.0574180588348151E-2</v>
      </c>
      <c r="ET57" s="633">
        <f t="shared" si="252"/>
        <v>5.529973764798287E-2</v>
      </c>
      <c r="EY57" s="633">
        <f t="shared" si="253"/>
        <v>5.8863841847865785E-2</v>
      </c>
      <c r="FI57" s="633">
        <f t="shared" si="254"/>
        <v>6.371378131491591E-2</v>
      </c>
      <c r="FN57" s="633">
        <f t="shared" si="255"/>
        <v>5.7880739230958309E-2</v>
      </c>
      <c r="FS57" s="633">
        <f t="shared" si="256"/>
        <v>5.540936184788478E-2</v>
      </c>
      <c r="FX57" s="633">
        <f t="shared" si="257"/>
        <v>5.8019369517849237E-2</v>
      </c>
      <c r="GG57" s="633">
        <f t="shared" si="258"/>
        <v>5.8995724018786028E-2</v>
      </c>
      <c r="GL57" s="633">
        <f t="shared" si="259"/>
        <v>5.233962227583927E-2</v>
      </c>
      <c r="GQ57" s="633">
        <f t="shared" si="260"/>
        <v>5.2095926790257395E-2</v>
      </c>
      <c r="GV57" s="633">
        <f t="shared" si="261"/>
        <v>5.1770725441184468E-2</v>
      </c>
      <c r="HE57" s="633">
        <f t="shared" si="262"/>
        <v>5.5270417181701427E-2</v>
      </c>
      <c r="HJ57" s="633">
        <f t="shared" si="263"/>
        <v>5.6490441585612422E-2</v>
      </c>
      <c r="HO57" s="633">
        <f t="shared" si="264"/>
        <v>5.6666258562017437E-2</v>
      </c>
      <c r="HT57" s="633">
        <f t="shared" si="265"/>
        <v>6.2435515597946342E-2</v>
      </c>
      <c r="HY57" s="633">
        <f t="shared" si="266"/>
        <v>5.9712651647074046E-2</v>
      </c>
      <c r="IH57" s="633">
        <f t="shared" si="267"/>
        <v>5.7086507989498249E-2</v>
      </c>
      <c r="IM57" s="633">
        <f t="shared" si="268"/>
        <v>4.516547463295989E-2</v>
      </c>
      <c r="IR57" s="633">
        <f t="shared" si="269"/>
        <v>4.601982118830196E-2</v>
      </c>
      <c r="IW57" s="633">
        <f t="shared" si="270"/>
        <v>4.6833027694724028E-2</v>
      </c>
      <c r="JF57" s="633">
        <f t="shared" si="271"/>
        <v>5.5151459952787307E-2</v>
      </c>
      <c r="JK57" s="633">
        <f>JK25/$JK$33</f>
        <v>5.4125942402791949E-2</v>
      </c>
      <c r="JP57" s="633">
        <f t="shared" si="227"/>
        <v>4.7573560328786964E-2</v>
      </c>
      <c r="JU57" s="633">
        <f t="shared" si="228"/>
        <v>3.3634329237694438E-2</v>
      </c>
      <c r="KD57" s="633">
        <f t="shared" si="272"/>
        <v>4.4976285038662404E-2</v>
      </c>
      <c r="KI57" s="633">
        <f t="shared" si="273"/>
        <v>4.0519067166188166E-2</v>
      </c>
      <c r="KN57" s="633">
        <f t="shared" si="274"/>
        <v>4.1640334999291997E-2</v>
      </c>
      <c r="KS57" s="633">
        <f t="shared" si="275"/>
        <v>5.8491162330568294E-2</v>
      </c>
      <c r="KX57" s="633">
        <f t="shared" si="276"/>
        <v>6.2646446127932548E-2</v>
      </c>
    </row>
    <row r="58" spans="1:325" hidden="1">
      <c r="B58" s="533" t="s">
        <v>350</v>
      </c>
      <c r="D58" s="633">
        <f t="shared" si="229"/>
        <v>9.3768629260783595E-2</v>
      </c>
      <c r="I58" s="633">
        <f t="shared" si="230"/>
        <v>9.4415080864365841E-2</v>
      </c>
      <c r="N58" s="633">
        <f t="shared" si="231"/>
        <v>8.5076703082231753E-2</v>
      </c>
      <c r="S58" s="633">
        <f t="shared" si="232"/>
        <v>9.1864099806805211E-2</v>
      </c>
      <c r="AG58" s="633">
        <f t="shared" si="233"/>
        <v>9.5623580673295488E-2</v>
      </c>
      <c r="AL58" s="633">
        <f t="shared" si="234"/>
        <v>8.671595785467974E-2</v>
      </c>
      <c r="AQ58" s="633">
        <f t="shared" si="235"/>
        <v>9.7465629224552541E-2</v>
      </c>
      <c r="AV58" s="633">
        <f t="shared" si="236"/>
        <v>0.10487626137655012</v>
      </c>
      <c r="BE58" s="633">
        <f t="shared" si="237"/>
        <v>8.996650349149525E-2</v>
      </c>
      <c r="BJ58" s="633">
        <f t="shared" si="238"/>
        <v>0.10243203391134956</v>
      </c>
      <c r="BO58" s="633">
        <f t="shared" si="239"/>
        <v>9.9214647141982651E-2</v>
      </c>
      <c r="BT58" s="633">
        <f t="shared" si="240"/>
        <v>9.2713882422067406E-2</v>
      </c>
      <c r="BY58" s="633">
        <f>BY26/$BY$33</f>
        <v>0.10510224630953416</v>
      </c>
      <c r="CH58" s="642">
        <f t="shared" si="241"/>
        <v>9.3803641498744053E-2</v>
      </c>
      <c r="CM58" s="339">
        <f t="shared" si="242"/>
        <v>8.4246686736066709E-2</v>
      </c>
      <c r="CR58" s="633">
        <f t="shared" si="243"/>
        <v>8.3056108951291563E-2</v>
      </c>
      <c r="CW58" s="633">
        <f t="shared" si="244"/>
        <v>8.4479859116000894E-2</v>
      </c>
      <c r="DG58" s="642">
        <f t="shared" si="245"/>
        <v>8.1434911093185486E-2</v>
      </c>
      <c r="DL58" s="642">
        <f t="shared" si="246"/>
        <v>8.7068936753823087E-2</v>
      </c>
      <c r="DQ58" s="633">
        <f t="shared" si="247"/>
        <v>9.1801631218972932E-2</v>
      </c>
      <c r="DV58" s="633">
        <f t="shared" si="248"/>
        <v>8.581823420194673E-2</v>
      </c>
      <c r="EE58" s="633">
        <f t="shared" si="249"/>
        <v>8.9410998724952895E-2</v>
      </c>
      <c r="EJ58" s="633">
        <f t="shared" si="250"/>
        <v>8.4548828719071017E-2</v>
      </c>
      <c r="EO58" s="633">
        <f t="shared" si="251"/>
        <v>8.9889101112455391E-2</v>
      </c>
      <c r="ET58" s="633">
        <f t="shared" si="252"/>
        <v>9.5503101651208178E-2</v>
      </c>
      <c r="EY58" s="633">
        <f t="shared" si="253"/>
        <v>9.0483600219913016E-2</v>
      </c>
      <c r="FI58" s="633">
        <f t="shared" si="254"/>
        <v>8.9960940755290708E-2</v>
      </c>
      <c r="FN58" s="633">
        <f t="shared" si="255"/>
        <v>0.10424555436378581</v>
      </c>
      <c r="FS58" s="633">
        <f t="shared" si="256"/>
        <v>9.8803353372662286E-2</v>
      </c>
      <c r="FX58" s="633">
        <f t="shared" si="257"/>
        <v>0.10331169817474033</v>
      </c>
      <c r="GG58" s="633">
        <f t="shared" si="258"/>
        <v>9.9161424723577807E-2</v>
      </c>
      <c r="GL58" s="633">
        <f t="shared" si="259"/>
        <v>0.10648968959097672</v>
      </c>
      <c r="GQ58" s="633">
        <f t="shared" si="260"/>
        <v>9.2749419917952908E-2</v>
      </c>
      <c r="GV58" s="633">
        <f t="shared" si="261"/>
        <v>8.247976297190808E-2</v>
      </c>
      <c r="HE58" s="633">
        <f t="shared" si="262"/>
        <v>9.441289454344251E-2</v>
      </c>
      <c r="HJ58" s="633">
        <f t="shared" si="263"/>
        <v>9.3932880768638649E-2</v>
      </c>
      <c r="HO58" s="633">
        <f t="shared" si="264"/>
        <v>0.11521273044556295</v>
      </c>
      <c r="HT58" s="633">
        <f t="shared" si="265"/>
        <v>0.11237150304665679</v>
      </c>
      <c r="HY58" s="633">
        <f t="shared" si="266"/>
        <v>0.1093233353645095</v>
      </c>
      <c r="IH58" s="633">
        <f t="shared" si="267"/>
        <v>9.8356188362458047E-2</v>
      </c>
      <c r="IM58" s="633">
        <f t="shared" si="268"/>
        <v>9.828023891052487E-2</v>
      </c>
      <c r="IR58" s="633">
        <f t="shared" si="269"/>
        <v>8.0124162709300784E-2</v>
      </c>
      <c r="IW58" s="633">
        <f t="shared" si="270"/>
        <v>8.2449849527780103E-2</v>
      </c>
      <c r="JF58" s="633">
        <f t="shared" si="271"/>
        <v>7.3333325403296484E-2</v>
      </c>
      <c r="JK58" s="633">
        <f>JK26/$JK$33</f>
        <v>7.8384145291877982E-2</v>
      </c>
      <c r="JP58" s="633">
        <f t="shared" si="227"/>
        <v>7.065030738379513E-2</v>
      </c>
      <c r="JU58" s="633">
        <f t="shared" si="228"/>
        <v>6.2623291483461019E-2</v>
      </c>
      <c r="KD58" s="633">
        <f t="shared" si="272"/>
        <v>6.3001876359236542E-2</v>
      </c>
      <c r="KI58" s="633">
        <f t="shared" si="273"/>
        <v>6.2800466267590255E-2</v>
      </c>
      <c r="KN58" s="633">
        <f t="shared" si="274"/>
        <v>6.0521864514228522E-2</v>
      </c>
      <c r="KS58" s="633">
        <f t="shared" si="275"/>
        <v>7.0967427060013757E-2</v>
      </c>
      <c r="KX58" s="633">
        <f t="shared" si="276"/>
        <v>7.8132440165737491E-2</v>
      </c>
    </row>
    <row r="59" spans="1:325" hidden="1">
      <c r="B59" s="533" t="s">
        <v>351</v>
      </c>
      <c r="D59" s="633">
        <f t="shared" si="229"/>
        <v>4.7278488774768403E-2</v>
      </c>
      <c r="I59" s="633">
        <f t="shared" si="230"/>
        <v>4.2261415524347701E-2</v>
      </c>
      <c r="N59" s="633">
        <f t="shared" si="231"/>
        <v>3.8221507843303304E-2</v>
      </c>
      <c r="S59" s="633">
        <f t="shared" si="232"/>
        <v>4.2676518989838312E-2</v>
      </c>
      <c r="AG59" s="633">
        <f t="shared" si="233"/>
        <v>4.1055926093447437E-2</v>
      </c>
      <c r="AL59" s="633">
        <f t="shared" si="234"/>
        <v>4.2726880545163007E-2</v>
      </c>
      <c r="AQ59" s="633">
        <f t="shared" si="235"/>
        <v>4.9212128960469427E-2</v>
      </c>
      <c r="AV59" s="633">
        <f t="shared" si="236"/>
        <v>4.4384242692251559E-2</v>
      </c>
      <c r="BE59" s="633">
        <f t="shared" si="237"/>
        <v>3.8143089733358539E-2</v>
      </c>
      <c r="BJ59" s="633">
        <f t="shared" si="238"/>
        <v>4.6162756163648407E-2</v>
      </c>
      <c r="BO59" s="633">
        <f t="shared" si="239"/>
        <v>4.3122125604946215E-2</v>
      </c>
      <c r="BT59" s="633">
        <f t="shared" si="240"/>
        <v>4.5068928359050756E-2</v>
      </c>
      <c r="BY59" s="633">
        <f>BY27/$BY$33</f>
        <v>4.6274196124094988E-2</v>
      </c>
      <c r="CH59" s="642">
        <f t="shared" si="241"/>
        <v>5.2716407918023005E-2</v>
      </c>
      <c r="CM59" s="339">
        <f t="shared" si="242"/>
        <v>3.8914333995761059E-2</v>
      </c>
      <c r="CR59" s="633">
        <f t="shared" si="243"/>
        <v>3.5585956623508497E-2</v>
      </c>
      <c r="CW59" s="633">
        <f t="shared" si="244"/>
        <v>4.1501134690856999E-2</v>
      </c>
      <c r="DG59" s="642">
        <f t="shared" si="245"/>
        <v>4.1199670371136962E-2</v>
      </c>
      <c r="DL59" s="642">
        <f t="shared" si="246"/>
        <v>4.2136324549714638E-2</v>
      </c>
      <c r="DQ59" s="633">
        <f t="shared" si="247"/>
        <v>3.9846108081325611E-2</v>
      </c>
      <c r="DV59" s="633">
        <f t="shared" si="248"/>
        <v>4.3825652280158688E-2</v>
      </c>
      <c r="EE59" s="633">
        <f t="shared" si="249"/>
        <v>4.2232826802486176E-2</v>
      </c>
      <c r="EJ59" s="633">
        <f t="shared" si="250"/>
        <v>3.6298262628327985E-2</v>
      </c>
      <c r="EO59" s="633">
        <f t="shared" si="251"/>
        <v>3.8671536865839573E-2</v>
      </c>
      <c r="ET59" s="633">
        <f t="shared" si="252"/>
        <v>4.7944579225491162E-2</v>
      </c>
      <c r="EY59" s="633">
        <f t="shared" si="253"/>
        <v>5.4876749326077737E-2</v>
      </c>
      <c r="FI59" s="633">
        <f t="shared" si="254"/>
        <v>5.1514719168136242E-2</v>
      </c>
      <c r="FN59" s="633">
        <f t="shared" si="255"/>
        <v>4.8918745565421279E-2</v>
      </c>
      <c r="FS59" s="633">
        <f t="shared" si="256"/>
        <v>5.8415118372456394E-2</v>
      </c>
      <c r="FX59" s="633">
        <f t="shared" si="257"/>
        <v>5.6978723794617332E-2</v>
      </c>
      <c r="GG59" s="633">
        <f t="shared" si="258"/>
        <v>4.5738616569140814E-2</v>
      </c>
      <c r="GL59" s="633">
        <f t="shared" si="259"/>
        <v>4.6264548699952383E-2</v>
      </c>
      <c r="GQ59" s="633">
        <f t="shared" si="260"/>
        <v>3.7934543334841711E-2</v>
      </c>
      <c r="GV59" s="633">
        <f t="shared" si="261"/>
        <v>3.4737726300001798E-2</v>
      </c>
      <c r="HE59" s="633">
        <f t="shared" si="262"/>
        <v>3.8535671691190508E-2</v>
      </c>
      <c r="HJ59" s="633">
        <f t="shared" si="263"/>
        <v>3.9955552649476873E-2</v>
      </c>
      <c r="HO59" s="633">
        <f t="shared" si="264"/>
        <v>3.9551818128395998E-2</v>
      </c>
      <c r="HT59" s="633">
        <f t="shared" si="265"/>
        <v>4.8197592163179537E-2</v>
      </c>
      <c r="HY59" s="633">
        <f t="shared" si="266"/>
        <v>3.8501401372963311E-2</v>
      </c>
      <c r="IH59" s="633">
        <f t="shared" si="267"/>
        <v>4.0908473704064342E-2</v>
      </c>
      <c r="IM59" s="633">
        <f t="shared" si="268"/>
        <v>3.7703335125862568E-2</v>
      </c>
      <c r="IR59" s="633">
        <f t="shared" si="269"/>
        <v>3.7710250328829117E-2</v>
      </c>
      <c r="IW59" s="633">
        <f t="shared" si="270"/>
        <v>3.5175738119331765E-2</v>
      </c>
      <c r="JF59" s="633">
        <f t="shared" si="271"/>
        <v>3.2949148200529715E-2</v>
      </c>
      <c r="JK59" s="633">
        <f>JK27/$JK$33</f>
        <v>3.6716042527709464E-2</v>
      </c>
      <c r="JP59" s="633">
        <f t="shared" si="227"/>
        <v>2.731224343096602E-2</v>
      </c>
      <c r="JU59" s="633">
        <f t="shared" si="228"/>
        <v>2.3617129458549581E-2</v>
      </c>
      <c r="KD59" s="633">
        <f t="shared" si="272"/>
        <v>3.030046228494682E-2</v>
      </c>
      <c r="KI59" s="633">
        <f t="shared" si="273"/>
        <v>3.086197401813261E-2</v>
      </c>
      <c r="KN59" s="633">
        <f t="shared" si="274"/>
        <v>3.4377447238947992E-2</v>
      </c>
      <c r="KS59" s="633">
        <f t="shared" si="275"/>
        <v>4.6866659981765015E-2</v>
      </c>
      <c r="KX59" s="633">
        <f t="shared" si="276"/>
        <v>4.9856485691968787E-2</v>
      </c>
    </row>
    <row r="60" spans="1:325" hidden="1">
      <c r="B60" s="533" t="s">
        <v>228</v>
      </c>
      <c r="D60" s="633">
        <f t="shared" si="229"/>
        <v>7.1782170130263945E-2</v>
      </c>
      <c r="I60" s="633">
        <f t="shared" si="230"/>
        <v>8.4871119345503732E-2</v>
      </c>
      <c r="N60" s="633">
        <f t="shared" si="231"/>
        <v>9.2453001088706535E-2</v>
      </c>
      <c r="S60" s="633">
        <f t="shared" si="232"/>
        <v>8.9548498568485013E-2</v>
      </c>
      <c r="AG60" s="633">
        <f t="shared" si="233"/>
        <v>8.4184662524972906E-2</v>
      </c>
      <c r="AL60" s="633">
        <f t="shared" si="234"/>
        <v>8.5398546172350889E-2</v>
      </c>
      <c r="AQ60" s="633">
        <f t="shared" si="235"/>
        <v>9.5465846209657618E-2</v>
      </c>
      <c r="AV60" s="633">
        <f t="shared" si="236"/>
        <v>8.5985414973987664E-2</v>
      </c>
      <c r="BE60" s="633">
        <f t="shared" si="237"/>
        <v>8.7150126523171612E-2</v>
      </c>
      <c r="BJ60" s="633">
        <f t="shared" si="238"/>
        <v>8.7447830995483075E-2</v>
      </c>
      <c r="BO60" s="633">
        <f t="shared" si="239"/>
        <v>0.10235738836972402</v>
      </c>
      <c r="BT60" s="633">
        <f t="shared" si="240"/>
        <v>8.4002294317588933E-2</v>
      </c>
      <c r="BY60" s="633">
        <f>BY28/$BY$33</f>
        <v>8.8975215792697154E-2</v>
      </c>
      <c r="CH60" s="642">
        <f t="shared" si="241"/>
        <v>8.1399074812630604E-2</v>
      </c>
      <c r="CM60" s="339">
        <f t="shared" si="242"/>
        <v>9.1548401161541379E-2</v>
      </c>
      <c r="CR60" s="633">
        <f t="shared" si="243"/>
        <v>7.1836858519247315E-2</v>
      </c>
      <c r="CW60" s="633">
        <f t="shared" si="244"/>
        <v>8.5368894537917669E-2</v>
      </c>
      <c r="DG60" s="642">
        <f t="shared" si="245"/>
        <v>8.810378038428697E-2</v>
      </c>
      <c r="DL60" s="642">
        <f t="shared" si="246"/>
        <v>8.8070036444321279E-2</v>
      </c>
      <c r="DQ60" s="633">
        <f t="shared" si="247"/>
        <v>7.9651101476944319E-2</v>
      </c>
      <c r="DV60" s="633">
        <f t="shared" si="248"/>
        <v>8.4472924672693628E-2</v>
      </c>
      <c r="EE60" s="633">
        <f t="shared" si="249"/>
        <v>8.0163358323625339E-2</v>
      </c>
      <c r="EJ60" s="633">
        <f t="shared" si="250"/>
        <v>7.4950242565008304E-2</v>
      </c>
      <c r="EO60" s="633">
        <f t="shared" si="251"/>
        <v>7.8021856445020132E-2</v>
      </c>
      <c r="ET60" s="633">
        <f t="shared" si="252"/>
        <v>8.3175904744196991E-2</v>
      </c>
      <c r="EY60" s="633">
        <f t="shared" si="253"/>
        <v>8.787591375969718E-2</v>
      </c>
      <c r="FI60" s="633">
        <f t="shared" si="254"/>
        <v>7.8426421329773843E-2</v>
      </c>
      <c r="FN60" s="633">
        <f t="shared" si="255"/>
        <v>8.8627245788007764E-2</v>
      </c>
      <c r="FS60" s="633">
        <f t="shared" si="256"/>
        <v>8.4989422050904442E-2</v>
      </c>
      <c r="FX60" s="633">
        <f t="shared" si="257"/>
        <v>8.9937537762697348E-2</v>
      </c>
      <c r="GG60" s="633">
        <f t="shared" si="258"/>
        <v>8.9508410663581214E-2</v>
      </c>
      <c r="GL60" s="633">
        <f t="shared" si="259"/>
        <v>8.9828599054121591E-2</v>
      </c>
      <c r="GQ60" s="633">
        <f t="shared" si="260"/>
        <v>8.8682369665942451E-2</v>
      </c>
      <c r="GV60" s="633">
        <f t="shared" si="261"/>
        <v>7.2228677018541396E-2</v>
      </c>
      <c r="HE60" s="633">
        <f t="shared" si="262"/>
        <v>8.5410686983010645E-2</v>
      </c>
      <c r="HJ60" s="633">
        <f t="shared" si="263"/>
        <v>8.6153736242895407E-2</v>
      </c>
      <c r="HO60" s="633">
        <f t="shared" si="264"/>
        <v>9.4320604513090225E-2</v>
      </c>
      <c r="HT60" s="633">
        <f t="shared" si="265"/>
        <v>8.7399246113192233E-2</v>
      </c>
      <c r="HY60" s="633">
        <f t="shared" si="266"/>
        <v>8.7430179198827659E-2</v>
      </c>
      <c r="IH60" s="633">
        <f t="shared" si="267"/>
        <v>8.1370470464338096E-2</v>
      </c>
      <c r="IM60" s="633">
        <f t="shared" si="268"/>
        <v>7.4690296261894593E-2</v>
      </c>
      <c r="IR60" s="633">
        <f t="shared" si="269"/>
        <v>6.2781461260937768E-2</v>
      </c>
      <c r="IW60" s="633">
        <f t="shared" si="270"/>
        <v>7.1522933307278505E-2</v>
      </c>
      <c r="JF60" s="633">
        <f t="shared" si="271"/>
        <v>8.5056294469322224E-2</v>
      </c>
      <c r="JK60" s="633">
        <f>JK28/$JK$33</f>
        <v>7.2595861954440372E-2</v>
      </c>
      <c r="JP60" s="633">
        <f t="shared" si="227"/>
        <v>7.173643795993169E-2</v>
      </c>
      <c r="JU60" s="633">
        <f t="shared" si="228"/>
        <v>6.5449334028458109E-2</v>
      </c>
      <c r="KD60" s="633">
        <f t="shared" si="272"/>
        <v>6.0550179093512256E-2</v>
      </c>
      <c r="KI60" s="633">
        <f t="shared" si="273"/>
        <v>6.4304788340410146E-2</v>
      </c>
      <c r="KN60" s="633">
        <f t="shared" si="274"/>
        <v>6.1645655299938887E-2</v>
      </c>
      <c r="KS60" s="633">
        <f t="shared" si="275"/>
        <v>7.5533176403271285E-2</v>
      </c>
      <c r="KX60" s="633">
        <f t="shared" si="276"/>
        <v>7.6763843975970997E-2</v>
      </c>
    </row>
    <row r="61" spans="1:325" hidden="1">
      <c r="B61" s="533" t="s">
        <v>229</v>
      </c>
      <c r="D61" s="633">
        <f t="shared" si="229"/>
        <v>7.33108859596973E-2</v>
      </c>
      <c r="I61" s="633">
        <f t="shared" si="230"/>
        <v>7.3115148129671056E-2</v>
      </c>
      <c r="N61" s="633">
        <f t="shared" si="231"/>
        <v>7.6331477310563722E-2</v>
      </c>
      <c r="S61" s="633">
        <f t="shared" si="232"/>
        <v>7.6952018301317301E-2</v>
      </c>
      <c r="AG61" s="633">
        <f t="shared" si="233"/>
        <v>7.4938949430433138E-2</v>
      </c>
      <c r="AL61" s="633">
        <f t="shared" si="234"/>
        <v>7.4118216506519105E-2</v>
      </c>
      <c r="AQ61" s="633">
        <f t="shared" si="235"/>
        <v>8.6637927180851101E-2</v>
      </c>
      <c r="AV61" s="633">
        <f t="shared" si="236"/>
        <v>8.3601984684632674E-2</v>
      </c>
      <c r="BE61" s="633">
        <f t="shared" si="237"/>
        <v>8.1418886927902681E-2</v>
      </c>
      <c r="BJ61" s="633">
        <f t="shared" si="238"/>
        <v>7.5623517939016241E-2</v>
      </c>
      <c r="BO61" s="633">
        <f t="shared" si="239"/>
        <v>8.4768407763021927E-2</v>
      </c>
      <c r="BT61" s="633">
        <f t="shared" si="240"/>
        <v>8.0182265133440248E-2</v>
      </c>
      <c r="BY61" s="633">
        <f>BY29/$BY$33</f>
        <v>7.0650036967224147E-2</v>
      </c>
      <c r="CH61" s="642">
        <f t="shared" si="241"/>
        <v>7.4285286499514963E-2</v>
      </c>
      <c r="CM61" s="339">
        <f t="shared" si="242"/>
        <v>7.5895781608495555E-2</v>
      </c>
      <c r="CR61" s="633">
        <f t="shared" si="243"/>
        <v>5.9696470955338851E-2</v>
      </c>
      <c r="CW61" s="633">
        <f t="shared" si="244"/>
        <v>5.8351023961235822E-2</v>
      </c>
      <c r="DG61" s="642">
        <f t="shared" si="245"/>
        <v>6.8104649074327436E-2</v>
      </c>
      <c r="DL61" s="642">
        <f t="shared" si="246"/>
        <v>7.5615104931567423E-2</v>
      </c>
      <c r="DQ61" s="633">
        <f t="shared" si="247"/>
        <v>7.0332958168324411E-2</v>
      </c>
      <c r="DV61" s="633">
        <f t="shared" si="248"/>
        <v>6.6447197779764072E-2</v>
      </c>
      <c r="EE61" s="633">
        <f t="shared" si="249"/>
        <v>7.0687255093828408E-2</v>
      </c>
      <c r="EJ61" s="633">
        <f t="shared" si="250"/>
        <v>7.0945128931471466E-2</v>
      </c>
      <c r="EO61" s="633">
        <f t="shared" si="251"/>
        <v>6.9200634162480679E-2</v>
      </c>
      <c r="ET61" s="633">
        <f t="shared" si="252"/>
        <v>7.3121544641945549E-2</v>
      </c>
      <c r="EY61" s="633">
        <f t="shared" si="253"/>
        <v>7.3035575622929907E-2</v>
      </c>
      <c r="FI61" s="633">
        <f t="shared" si="254"/>
        <v>6.0693694234634631E-2</v>
      </c>
      <c r="FN61" s="633">
        <f t="shared" si="255"/>
        <v>6.8417174042774975E-2</v>
      </c>
      <c r="FS61" s="633">
        <f t="shared" si="256"/>
        <v>7.3270401480244593E-2</v>
      </c>
      <c r="FX61" s="633">
        <f t="shared" si="257"/>
        <v>7.3883711412527225E-2</v>
      </c>
      <c r="GG61" s="633">
        <f t="shared" si="258"/>
        <v>7.8704247100080948E-2</v>
      </c>
      <c r="GL61" s="633">
        <f t="shared" si="259"/>
        <v>9.1561903575462525E-2</v>
      </c>
      <c r="GQ61" s="633">
        <f t="shared" si="260"/>
        <v>7.8235606286298942E-2</v>
      </c>
      <c r="GV61" s="633">
        <f t="shared" si="261"/>
        <v>7.0175752433830438E-2</v>
      </c>
      <c r="HE61" s="633">
        <f t="shared" si="262"/>
        <v>7.6851662383444652E-2</v>
      </c>
      <c r="HJ61" s="633">
        <f t="shared" si="263"/>
        <v>6.8853662815282449E-2</v>
      </c>
      <c r="HO61" s="633">
        <f t="shared" si="264"/>
        <v>8.3270488988565317E-2</v>
      </c>
      <c r="HT61" s="633">
        <f t="shared" si="265"/>
        <v>8.21626832055352E-2</v>
      </c>
      <c r="HY61" s="633">
        <f t="shared" si="266"/>
        <v>7.7822275762619478E-2</v>
      </c>
      <c r="IH61" s="633">
        <f t="shared" si="267"/>
        <v>7.639879358839291E-2</v>
      </c>
      <c r="IM61" s="633">
        <f t="shared" si="268"/>
        <v>7.289464643592132E-2</v>
      </c>
      <c r="IR61" s="633">
        <f t="shared" si="269"/>
        <v>6.277071985961144E-2</v>
      </c>
      <c r="IW61" s="633">
        <f t="shared" si="270"/>
        <v>5.5623335341593805E-2</v>
      </c>
      <c r="JF61" s="633">
        <f t="shared" si="271"/>
        <v>7.3333325403296484E-2</v>
      </c>
      <c r="JK61" s="633">
        <f>JK29/$JK$33</f>
        <v>7.8384145291877982E-2</v>
      </c>
      <c r="JP61" s="633">
        <f t="shared" si="227"/>
        <v>7.065030738379513E-2</v>
      </c>
      <c r="JU61" s="633">
        <f t="shared" si="228"/>
        <v>6.2623291483461019E-2</v>
      </c>
      <c r="KD61" s="633">
        <f t="shared" si="272"/>
        <v>6.3001876359236542E-2</v>
      </c>
      <c r="KI61" s="633">
        <f t="shared" si="273"/>
        <v>6.2800466267590255E-2</v>
      </c>
      <c r="KN61" s="633">
        <f t="shared" si="274"/>
        <v>6.0521864514228522E-2</v>
      </c>
      <c r="KS61" s="633">
        <f t="shared" si="275"/>
        <v>7.0967427060013757E-2</v>
      </c>
      <c r="KX61" s="633">
        <f t="shared" si="276"/>
        <v>7.8132440165737491E-2</v>
      </c>
    </row>
    <row r="62" spans="1:325" hidden="1">
      <c r="B62" s="533" t="s">
        <v>230</v>
      </c>
      <c r="D62" s="633">
        <f t="shared" si="229"/>
        <v>4.0880575347552392E-2</v>
      </c>
      <c r="I62" s="633">
        <f t="shared" si="230"/>
        <v>3.71137982831748E-2</v>
      </c>
      <c r="N62" s="633">
        <f t="shared" si="231"/>
        <v>4.2535603367442512E-2</v>
      </c>
      <c r="S62" s="633">
        <f t="shared" si="232"/>
        <v>3.7003755599295432E-2</v>
      </c>
      <c r="AG62" s="633">
        <f t="shared" si="233"/>
        <v>3.9226887515152825E-2</v>
      </c>
      <c r="AL62" s="633">
        <f t="shared" si="234"/>
        <v>3.4034812265712845E-2</v>
      </c>
      <c r="AQ62" s="633">
        <f t="shared" si="235"/>
        <v>3.8655347537854393E-2</v>
      </c>
      <c r="AV62" s="633">
        <f t="shared" si="236"/>
        <v>4.0615723538217338E-2</v>
      </c>
      <c r="BE62" s="633">
        <f t="shared" si="237"/>
        <v>3.5142910647250794E-2</v>
      </c>
      <c r="BJ62" s="633">
        <f t="shared" si="238"/>
        <v>3.9029415865290101E-2</v>
      </c>
      <c r="BO62" s="633">
        <f t="shared" si="239"/>
        <v>3.2309084985933802E-2</v>
      </c>
      <c r="BT62" s="633">
        <f t="shared" si="240"/>
        <v>3.5711263608020037E-2</v>
      </c>
      <c r="BY62" s="633">
        <f>BY30/$BY$33</f>
        <v>2.8421141360892854E-2</v>
      </c>
      <c r="CH62" s="642">
        <f t="shared" si="241"/>
        <v>3.6359217413376846E-2</v>
      </c>
      <c r="CM62" s="339">
        <f t="shared" si="242"/>
        <v>3.1990835893088806E-2</v>
      </c>
      <c r="CR62" s="633">
        <f t="shared" si="243"/>
        <v>3.1056252624065927E-2</v>
      </c>
      <c r="CW62" s="633">
        <f t="shared" si="244"/>
        <v>2.9881072090085687E-2</v>
      </c>
      <c r="DG62" s="642">
        <f t="shared" si="245"/>
        <v>3.4659174736859776E-2</v>
      </c>
      <c r="DL62" s="642">
        <f t="shared" si="246"/>
        <v>3.1020730016966251E-2</v>
      </c>
      <c r="DQ62" s="633">
        <f t="shared" si="247"/>
        <v>3.260809988352998E-2</v>
      </c>
      <c r="DV62" s="633">
        <f t="shared" si="248"/>
        <v>3.046480990515046E-2</v>
      </c>
      <c r="EE62" s="633">
        <f t="shared" si="249"/>
        <v>2.8138690297668217E-2</v>
      </c>
      <c r="EJ62" s="633">
        <f t="shared" si="250"/>
        <v>2.7057344502264068E-2</v>
      </c>
      <c r="EO62" s="633">
        <f t="shared" si="251"/>
        <v>2.5030708064046434E-2</v>
      </c>
      <c r="ET62" s="633">
        <f t="shared" si="252"/>
        <v>3.5926865745057879E-2</v>
      </c>
      <c r="EY62" s="633">
        <f t="shared" si="253"/>
        <v>3.6351051657950231E-2</v>
      </c>
      <c r="FI62" s="633">
        <f t="shared" si="254"/>
        <v>3.5322164876336118E-2</v>
      </c>
      <c r="FN62" s="633">
        <f t="shared" si="255"/>
        <v>3.6116285332504092E-2</v>
      </c>
      <c r="FS62" s="633">
        <f t="shared" si="256"/>
        <v>3.7902054184475481E-2</v>
      </c>
      <c r="FX62" s="633">
        <f t="shared" si="257"/>
        <v>3.7234718161405368E-2</v>
      </c>
      <c r="GG62" s="633">
        <f t="shared" si="258"/>
        <v>3.27227871525499E-2</v>
      </c>
      <c r="GL62" s="633">
        <f t="shared" si="259"/>
        <v>3.2358269891592926E-2</v>
      </c>
      <c r="GQ62" s="633">
        <f t="shared" si="260"/>
        <v>2.9593311509068666E-2</v>
      </c>
      <c r="GV62" s="633">
        <f t="shared" si="261"/>
        <v>3.3134867207436344E-2</v>
      </c>
      <c r="HE62" s="633">
        <f t="shared" si="262"/>
        <v>3.4562282647341805E-2</v>
      </c>
      <c r="HJ62" s="633">
        <f t="shared" si="263"/>
        <v>3.59164435067367E-2</v>
      </c>
      <c r="HO62" s="633">
        <f t="shared" si="264"/>
        <v>3.4742745921373372E-2</v>
      </c>
      <c r="HT62" s="633">
        <f t="shared" si="265"/>
        <v>3.7759350738229024E-2</v>
      </c>
      <c r="HY62" s="633">
        <f t="shared" si="266"/>
        <v>2.9487938560923521E-2</v>
      </c>
      <c r="IH62" s="633">
        <f t="shared" si="267"/>
        <v>3.2933312674752295E-2</v>
      </c>
      <c r="IM62" s="633">
        <f t="shared" si="268"/>
        <v>3.6935953942804377E-2</v>
      </c>
      <c r="IR62" s="633">
        <f t="shared" si="269"/>
        <v>3.6202406118607276E-2</v>
      </c>
      <c r="IW62" s="633">
        <f t="shared" si="270"/>
        <v>3.6703182149224099E-2</v>
      </c>
      <c r="JF62" s="633">
        <f t="shared" si="271"/>
        <v>3.4684359980340668E-2</v>
      </c>
      <c r="JK62" s="633">
        <f>JK30/$JK$33</f>
        <v>2.7393928440689264E-2</v>
      </c>
      <c r="JP62" s="633">
        <f t="shared" si="227"/>
        <v>2.8192834691276654E-2</v>
      </c>
      <c r="JU62" s="633">
        <f t="shared" si="228"/>
        <v>2.1724906189771985E-2</v>
      </c>
      <c r="KD62" s="633">
        <f t="shared" si="272"/>
        <v>2.7220410427180645E-2</v>
      </c>
      <c r="KI62" s="633">
        <f t="shared" si="273"/>
        <v>2.7940564918001891E-2</v>
      </c>
      <c r="KN62" s="633">
        <f t="shared" si="274"/>
        <v>2.7603881989666689E-2</v>
      </c>
      <c r="KS62" s="633">
        <f t="shared" si="275"/>
        <v>3.8560209340862628E-2</v>
      </c>
      <c r="KX62" s="633">
        <f t="shared" si="276"/>
        <v>3.8064805666992857E-2</v>
      </c>
    </row>
    <row r="63" spans="1:325" hidden="1">
      <c r="B63" s="533" t="s">
        <v>231</v>
      </c>
      <c r="D63" s="633">
        <f t="shared" si="229"/>
        <v>2.1549042299897143E-2</v>
      </c>
      <c r="I63" s="633">
        <f t="shared" si="230"/>
        <v>2.4866244849727118E-2</v>
      </c>
      <c r="N63" s="633">
        <f t="shared" si="231"/>
        <v>2.8498854256186486E-2</v>
      </c>
      <c r="S63" s="633">
        <f t="shared" si="232"/>
        <v>2.4792516251527945E-2</v>
      </c>
      <c r="AG63" s="633">
        <f t="shared" si="233"/>
        <v>2.6282014635152392E-2</v>
      </c>
      <c r="AL63" s="633">
        <f t="shared" si="234"/>
        <v>2.280332421802761E-2</v>
      </c>
      <c r="AQ63" s="633">
        <f t="shared" si="235"/>
        <v>2.5899082850362444E-2</v>
      </c>
      <c r="AV63" s="633">
        <f t="shared" si="236"/>
        <v>2.7212534770605618E-2</v>
      </c>
      <c r="BE63" s="633">
        <f t="shared" si="237"/>
        <v>2.3545750133658033E-2</v>
      </c>
      <c r="BJ63" s="633">
        <f t="shared" si="238"/>
        <v>2.6149708629744372E-2</v>
      </c>
      <c r="BO63" s="633">
        <f t="shared" si="239"/>
        <v>2.1647086940575651E-2</v>
      </c>
      <c r="BT63" s="633">
        <f t="shared" si="240"/>
        <v>2.3926546617373423E-2</v>
      </c>
      <c r="BY63" s="633">
        <f>BY31/$BY$33</f>
        <v>1.9042164711798214E-2</v>
      </c>
      <c r="CH63" s="642">
        <f t="shared" si="241"/>
        <v>2.4360675666962484E-2</v>
      </c>
      <c r="CM63" s="339">
        <f t="shared" si="242"/>
        <v>2.1433860048369502E-2</v>
      </c>
      <c r="CR63" s="633">
        <f t="shared" si="243"/>
        <v>2.0807689258124172E-2</v>
      </c>
      <c r="CW63" s="633">
        <f t="shared" si="244"/>
        <v>2.0020318300357411E-2</v>
      </c>
      <c r="DG63" s="642">
        <f t="shared" si="245"/>
        <v>2.3221647073696051E-2</v>
      </c>
      <c r="DL63" s="642">
        <f t="shared" si="246"/>
        <v>2.0783889111367391E-2</v>
      </c>
      <c r="DQ63" s="633">
        <f t="shared" si="247"/>
        <v>2.1847426921965087E-2</v>
      </c>
      <c r="DV63" s="633">
        <f t="shared" si="248"/>
        <v>2.0411422636450811E-2</v>
      </c>
      <c r="EE63" s="633">
        <f t="shared" si="249"/>
        <v>1.8852922499437708E-2</v>
      </c>
      <c r="EJ63" s="633">
        <f t="shared" si="250"/>
        <v>1.8128420816516926E-2</v>
      </c>
      <c r="EO63" s="633">
        <f t="shared" si="251"/>
        <v>1.6770574402911111E-2</v>
      </c>
      <c r="ET63" s="633">
        <f t="shared" si="252"/>
        <v>2.407100004918878E-2</v>
      </c>
      <c r="EY63" s="633">
        <f t="shared" si="253"/>
        <v>2.4355204610826658E-2</v>
      </c>
      <c r="FI63" s="633">
        <f t="shared" si="254"/>
        <v>2.7993896441170403E-2</v>
      </c>
      <c r="FN63" s="633">
        <f t="shared" si="255"/>
        <v>2.8724611684771317E-2</v>
      </c>
      <c r="FS63" s="633">
        <f t="shared" si="256"/>
        <v>2.7807181677725494E-2</v>
      </c>
      <c r="FX63" s="633">
        <f t="shared" si="257"/>
        <v>2.8304993928617045E-2</v>
      </c>
      <c r="GG63" s="633">
        <f t="shared" si="258"/>
        <v>2.6807756368669736E-2</v>
      </c>
      <c r="GL63" s="633">
        <f t="shared" si="259"/>
        <v>2.4065687861349033E-2</v>
      </c>
      <c r="GQ63" s="633">
        <f t="shared" si="260"/>
        <v>2.2551597263351566E-2</v>
      </c>
      <c r="GV63" s="633">
        <f t="shared" si="261"/>
        <v>1.9707261749456657E-2</v>
      </c>
      <c r="HE63" s="633">
        <f t="shared" si="262"/>
        <v>2.2558523044739653E-2</v>
      </c>
      <c r="HJ63" s="633">
        <f t="shared" si="263"/>
        <v>2.1179114054025342E-2</v>
      </c>
      <c r="HO63" s="633">
        <f t="shared" si="264"/>
        <v>2.8756311396817391E-2</v>
      </c>
      <c r="HT63" s="633">
        <f t="shared" si="265"/>
        <v>2.580436142727489E-2</v>
      </c>
      <c r="HY63" s="633">
        <f t="shared" si="266"/>
        <v>2.4233240848301526E-2</v>
      </c>
      <c r="IH63" s="633">
        <f t="shared" si="267"/>
        <v>2.1636872698130104E-2</v>
      </c>
      <c r="IM63" s="633">
        <f t="shared" si="268"/>
        <v>2.3143106409572702E-2</v>
      </c>
      <c r="IR63" s="633">
        <f t="shared" si="269"/>
        <v>2.2869784729123533E-2</v>
      </c>
      <c r="IW63" s="633">
        <f t="shared" si="270"/>
        <v>2.3639642424526198E-2</v>
      </c>
      <c r="JF63" s="633">
        <f t="shared" si="271"/>
        <v>2.3006045149458254E-2</v>
      </c>
      <c r="JK63" s="633">
        <f>JK31/$JK$33</f>
        <v>2.1361994438099212E-2</v>
      </c>
      <c r="JP63" s="633">
        <f t="shared" si="227"/>
        <v>2.0002860570566605E-2</v>
      </c>
      <c r="JU63" s="633">
        <f t="shared" si="228"/>
        <v>1.202965975851788E-2</v>
      </c>
      <c r="KD63" s="633">
        <f t="shared" si="272"/>
        <v>1.7335879930061391E-2</v>
      </c>
      <c r="KI63" s="633">
        <f t="shared" si="273"/>
        <v>2.1810756534021647E-2</v>
      </c>
      <c r="KN63" s="633">
        <f t="shared" si="274"/>
        <v>2.1408502373307482E-2</v>
      </c>
      <c r="KS63" s="633">
        <f t="shared" si="275"/>
        <v>2.5290235596088107E-2</v>
      </c>
      <c r="KX63" s="633">
        <f t="shared" si="276"/>
        <v>2.4915882947128366E-2</v>
      </c>
    </row>
    <row r="64" spans="1:325" ht="21" hidden="1">
      <c r="B64" s="515" t="s">
        <v>38</v>
      </c>
      <c r="BE64" s="339">
        <f>SUM(BE38:BE63)</f>
        <v>0.96185691026664155</v>
      </c>
      <c r="BJ64" s="339">
        <f>SUM(BJ38:BJ63)</f>
        <v>0.95383724383635149</v>
      </c>
      <c r="BO64" s="339">
        <f>SUM(BO38:BO63)</f>
        <v>0.95687787439505367</v>
      </c>
      <c r="BT64" s="339">
        <f>SUM(BT38:BT63)</f>
        <v>0.95493107164094937</v>
      </c>
      <c r="BY64" s="633">
        <f>BY33/$BY$33</f>
        <v>1</v>
      </c>
    </row>
    <row r="65" spans="2:155" s="427" customFormat="1">
      <c r="B65" s="576"/>
      <c r="BU65" s="576"/>
      <c r="ED65" s="743">
        <v>19693060</v>
      </c>
    </row>
    <row r="66" spans="2:155" s="55" customFormat="1">
      <c r="B66" s="409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77"/>
      <c r="AF66" s="777"/>
      <c r="AG66" s="777"/>
      <c r="AH66" s="777"/>
      <c r="AI66" s="777"/>
      <c r="AJ66" s="777"/>
      <c r="AK66" s="777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7"/>
      <c r="AW66" s="777"/>
      <c r="AX66" s="777"/>
      <c r="AY66" s="777"/>
      <c r="AZ66" s="777"/>
      <c r="BA66" s="777"/>
      <c r="BB66" s="777"/>
      <c r="BC66" s="777"/>
      <c r="BD66" s="777"/>
      <c r="BE66" s="777"/>
      <c r="BF66" s="777"/>
      <c r="BG66" s="777"/>
      <c r="BH66" s="777"/>
      <c r="BI66" s="777"/>
      <c r="BJ66" s="777"/>
      <c r="BK66" s="777"/>
      <c r="BL66" s="777"/>
      <c r="BM66" s="777"/>
      <c r="BN66" s="777"/>
      <c r="BO66" s="777"/>
      <c r="BP66" s="777"/>
      <c r="BQ66" s="777"/>
      <c r="BR66" s="777"/>
      <c r="BS66" s="777"/>
      <c r="BT66" s="777"/>
      <c r="BU66" s="409"/>
      <c r="BV66" s="777"/>
      <c r="BW66" s="777"/>
      <c r="BX66" s="777"/>
      <c r="BY66" s="777"/>
      <c r="BZ66" s="777"/>
      <c r="CA66" s="777"/>
      <c r="CB66" s="777"/>
      <c r="CC66" s="777"/>
      <c r="CD66" s="777"/>
      <c r="CE66" s="777"/>
      <c r="CF66" s="777"/>
      <c r="CG66" s="777"/>
      <c r="CH66" s="777"/>
      <c r="CI66" s="777"/>
      <c r="CJ66" s="777"/>
      <c r="CK66" s="777"/>
      <c r="CL66" s="777"/>
      <c r="CM66" s="777"/>
      <c r="CN66" s="777"/>
      <c r="CO66" s="777"/>
      <c r="CP66" s="777"/>
      <c r="CQ66" s="777"/>
      <c r="CR66" s="777"/>
      <c r="CS66" s="777"/>
      <c r="CT66" s="777"/>
      <c r="CU66" s="777"/>
      <c r="CV66" s="777"/>
      <c r="CW66" s="777"/>
      <c r="CX66" s="777"/>
      <c r="CY66" s="777"/>
      <c r="CZ66" s="777"/>
      <c r="DA66" s="777"/>
      <c r="DB66" s="777"/>
      <c r="DC66" s="777"/>
      <c r="DD66" s="777"/>
      <c r="DE66" s="777"/>
      <c r="DF66" s="777"/>
      <c r="DG66" s="777"/>
      <c r="DH66" s="777"/>
      <c r="DI66" s="777"/>
      <c r="DJ66" s="777"/>
      <c r="DK66" s="777"/>
      <c r="DL66" s="777"/>
      <c r="DM66" s="777"/>
      <c r="DN66" s="777"/>
      <c r="DO66" s="777"/>
      <c r="DP66" s="777"/>
      <c r="DQ66" s="777"/>
      <c r="DR66" s="777"/>
      <c r="DS66" s="777"/>
      <c r="DT66" s="777"/>
      <c r="DU66" s="777"/>
      <c r="DV66" s="777"/>
      <c r="DW66" s="777"/>
      <c r="DX66" s="777"/>
      <c r="DY66" s="777"/>
      <c r="DZ66" s="777"/>
      <c r="EA66" s="777"/>
      <c r="EB66" s="777"/>
      <c r="EC66" s="777"/>
      <c r="ED66" s="777"/>
      <c r="EE66" s="744">
        <f>$ED$65*EE35</f>
        <v>3550714.864621297</v>
      </c>
      <c r="EF66" s="777"/>
      <c r="EG66" s="777"/>
      <c r="EH66" s="777"/>
      <c r="EI66" s="777"/>
      <c r="EJ66" s="744">
        <f>$ED$65*EJ35</f>
        <v>3934415.1232338245</v>
      </c>
      <c r="EK66" s="777"/>
      <c r="EL66" s="777"/>
      <c r="EM66" s="777"/>
      <c r="EN66" s="777"/>
      <c r="EO66" s="744">
        <f>$ED$65*EO35</f>
        <v>3852581.6476536924</v>
      </c>
      <c r="EP66" s="777"/>
      <c r="EQ66" s="777"/>
      <c r="ER66" s="777"/>
      <c r="ES66" s="777"/>
      <c r="ET66" s="744">
        <f>$ED$65*ET35</f>
        <v>3951977.1275347155</v>
      </c>
      <c r="EU66" s="777"/>
      <c r="EV66" s="777"/>
      <c r="EW66" s="777"/>
      <c r="EX66" s="777"/>
      <c r="EY66" s="744">
        <f>$ED$65*EY35</f>
        <v>4403371.2369564716</v>
      </c>
    </row>
    <row r="67" spans="2:155">
      <c r="D67" s="713"/>
    </row>
  </sheetData>
  <mergeCells count="194">
    <mergeCell ref="BD2:CF2"/>
    <mergeCell ref="CG2:DE2"/>
    <mergeCell ref="DF2:EC2"/>
    <mergeCell ref="ED2:FG2"/>
    <mergeCell ref="BA3:BC3"/>
    <mergeCell ref="BD3:BG3"/>
    <mergeCell ref="BI3:BL3"/>
    <mergeCell ref="BN3:BQ3"/>
    <mergeCell ref="BS3:BV3"/>
    <mergeCell ref="BX3:CA3"/>
    <mergeCell ref="CD3:CF3"/>
    <mergeCell ref="CG3:CJ3"/>
    <mergeCell ref="CL3:CO3"/>
    <mergeCell ref="CQ3:CT3"/>
    <mergeCell ref="CV3:CY3"/>
    <mergeCell ref="DC3:DE3"/>
    <mergeCell ref="LF2:LM3"/>
    <mergeCell ref="C3:F3"/>
    <mergeCell ref="H3:K3"/>
    <mergeCell ref="M3:P3"/>
    <mergeCell ref="R3:U3"/>
    <mergeCell ref="AC3:AE3"/>
    <mergeCell ref="AF3:AI3"/>
    <mergeCell ref="AK3:AN3"/>
    <mergeCell ref="AP3:AS3"/>
    <mergeCell ref="AU3:AX3"/>
    <mergeCell ref="FH2:GE2"/>
    <mergeCell ref="GF2:HC2"/>
    <mergeCell ref="HD2:IF2"/>
    <mergeCell ref="IG2:JD2"/>
    <mergeCell ref="JE2:KB2"/>
    <mergeCell ref="KC2:LE2"/>
    <mergeCell ref="C2:AE2"/>
    <mergeCell ref="AF2:BC2"/>
    <mergeCell ref="DF3:DI3"/>
    <mergeCell ref="DK3:DN3"/>
    <mergeCell ref="DP3:DS3"/>
    <mergeCell ref="DU3:DX3"/>
    <mergeCell ref="EA3:EC3"/>
    <mergeCell ref="ED3:EG3"/>
    <mergeCell ref="FM3:FP3"/>
    <mergeCell ref="FR3:FU3"/>
    <mergeCell ref="FW3:FZ3"/>
    <mergeCell ref="GC3:GE3"/>
    <mergeCell ref="GF3:GI3"/>
    <mergeCell ref="GK3:GN3"/>
    <mergeCell ref="EI3:EL3"/>
    <mergeCell ref="EN3:EQ3"/>
    <mergeCell ref="ES3:EV3"/>
    <mergeCell ref="EX3:FA3"/>
    <mergeCell ref="FE3:FG3"/>
    <mergeCell ref="FH3:FK3"/>
    <mergeCell ref="ID3:IF3"/>
    <mergeCell ref="IG3:IJ3"/>
    <mergeCell ref="IL3:IO3"/>
    <mergeCell ref="IQ3:IT3"/>
    <mergeCell ref="GP3:GS3"/>
    <mergeCell ref="GU3:GX3"/>
    <mergeCell ref="HA3:HC3"/>
    <mergeCell ref="HD3:HG3"/>
    <mergeCell ref="HI3:HL3"/>
    <mergeCell ref="HN3:HQ3"/>
    <mergeCell ref="LC3:LE3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JZ3:KB3"/>
    <mergeCell ref="KC3:KF3"/>
    <mergeCell ref="KH3:KK3"/>
    <mergeCell ref="KM3:KP3"/>
    <mergeCell ref="KR3:KU3"/>
    <mergeCell ref="KW3:KZ3"/>
    <mergeCell ref="IV3:IY3"/>
    <mergeCell ref="JB3:JD3"/>
    <mergeCell ref="JE3:JH3"/>
    <mergeCell ref="JJ3:JM3"/>
    <mergeCell ref="JO3:JR3"/>
    <mergeCell ref="JT3:JW3"/>
    <mergeCell ref="HS3:HV3"/>
    <mergeCell ref="HX3:IA3"/>
    <mergeCell ref="AW4:AW5"/>
    <mergeCell ref="AY4:AY5"/>
    <mergeCell ref="BF4:BF5"/>
    <mergeCell ref="BH4:BH5"/>
    <mergeCell ref="BK4:BK5"/>
    <mergeCell ref="BM4:BM5"/>
    <mergeCell ref="AH4:AH5"/>
    <mergeCell ref="AJ4:AJ5"/>
    <mergeCell ref="AM4:AM5"/>
    <mergeCell ref="AO4:AO5"/>
    <mergeCell ref="AR4:AR5"/>
    <mergeCell ref="AT4:AT5"/>
    <mergeCell ref="CI4:CI5"/>
    <mergeCell ref="CK4:CK5"/>
    <mergeCell ref="CN4:CN5"/>
    <mergeCell ref="CP4:CP5"/>
    <mergeCell ref="CS4:CS5"/>
    <mergeCell ref="CU4:CU5"/>
    <mergeCell ref="BP4:BP5"/>
    <mergeCell ref="BR4:BR5"/>
    <mergeCell ref="BU4:BU5"/>
    <mergeCell ref="BW4:BW5"/>
    <mergeCell ref="BZ4:BZ5"/>
    <mergeCell ref="CB4:CB5"/>
    <mergeCell ref="DR4:DR5"/>
    <mergeCell ref="DT4:DT5"/>
    <mergeCell ref="DW4:DW5"/>
    <mergeCell ref="DY4:DY5"/>
    <mergeCell ref="EF4:EF5"/>
    <mergeCell ref="EH4:EH5"/>
    <mergeCell ref="CX4:CX5"/>
    <mergeCell ref="CZ4:CZ5"/>
    <mergeCell ref="DH4:DH5"/>
    <mergeCell ref="DJ4:DJ5"/>
    <mergeCell ref="DM4:DM5"/>
    <mergeCell ref="DO4:DO5"/>
    <mergeCell ref="EZ4:EZ5"/>
    <mergeCell ref="FB4:FB5"/>
    <mergeCell ref="FJ4:FJ5"/>
    <mergeCell ref="FL4:FL5"/>
    <mergeCell ref="FO4:FO5"/>
    <mergeCell ref="FQ4:FQ5"/>
    <mergeCell ref="EK4:EK5"/>
    <mergeCell ref="EM4:EM5"/>
    <mergeCell ref="EP4:EP5"/>
    <mergeCell ref="ER4:ER5"/>
    <mergeCell ref="EU4:EU5"/>
    <mergeCell ref="EW4:EW5"/>
    <mergeCell ref="GM4:GM5"/>
    <mergeCell ref="GO4:GO5"/>
    <mergeCell ref="GR4:GR5"/>
    <mergeCell ref="GT4:GT5"/>
    <mergeCell ref="GW4:GW5"/>
    <mergeCell ref="GY4:GY5"/>
    <mergeCell ref="FT4:FT5"/>
    <mergeCell ref="FV4:FV5"/>
    <mergeCell ref="FY4:FY5"/>
    <mergeCell ref="GA4:GA5"/>
    <mergeCell ref="GH4:GH5"/>
    <mergeCell ref="GJ4:GJ5"/>
    <mergeCell ref="HU4:HU5"/>
    <mergeCell ref="HW4:HW5"/>
    <mergeCell ref="HZ4:HZ5"/>
    <mergeCell ref="IB4:IB5"/>
    <mergeCell ref="II4:II5"/>
    <mergeCell ref="IK4:IK5"/>
    <mergeCell ref="HF4:HF5"/>
    <mergeCell ref="HH4:HH5"/>
    <mergeCell ref="HK4:HK5"/>
    <mergeCell ref="HM4:HM5"/>
    <mergeCell ref="HP4:HP5"/>
    <mergeCell ref="HR4:HR5"/>
    <mergeCell ref="JG4:JG5"/>
    <mergeCell ref="JI4:JI5"/>
    <mergeCell ref="JL4:JL5"/>
    <mergeCell ref="JN4:JN5"/>
    <mergeCell ref="JQ4:JQ5"/>
    <mergeCell ref="JS4:JS5"/>
    <mergeCell ref="IN4:IN5"/>
    <mergeCell ref="IP4:IP5"/>
    <mergeCell ref="IS4:IS5"/>
    <mergeCell ref="IU4:IU5"/>
    <mergeCell ref="IX4:IX5"/>
    <mergeCell ref="IZ4:IZ5"/>
    <mergeCell ref="W3:Z3"/>
    <mergeCell ref="Y4:Y5"/>
    <mergeCell ref="AA4:AA5"/>
    <mergeCell ref="LL4:LL5"/>
    <mergeCell ref="LM4:LM5"/>
    <mergeCell ref="B36:B37"/>
    <mergeCell ref="LF4:LF5"/>
    <mergeCell ref="LG4:LG5"/>
    <mergeCell ref="LH4:LH5"/>
    <mergeCell ref="LI4:LI5"/>
    <mergeCell ref="LJ4:LJ5"/>
    <mergeCell ref="LK4:LK5"/>
    <mergeCell ref="KO4:KO5"/>
    <mergeCell ref="KQ4:KQ5"/>
    <mergeCell ref="KT4:KT5"/>
    <mergeCell ref="KV4:KV5"/>
    <mergeCell ref="KY4:KY5"/>
    <mergeCell ref="LA4:LA5"/>
    <mergeCell ref="JV4:JV5"/>
    <mergeCell ref="JX4:JX5"/>
    <mergeCell ref="KE4:KE5"/>
    <mergeCell ref="KG4:KG5"/>
    <mergeCell ref="KJ4:KJ5"/>
    <mergeCell ref="KL4:KL5"/>
  </mergeCells>
  <pageMargins left="0.7" right="0.7" top="0.75" bottom="0.75" header="0.3" footer="0.3"/>
  <pageSetup paperSize="5" orientation="landscape" horizontalDpi="300" verticalDpi="0" copie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7C09-1354-45E4-8D5E-07DB966E6F68}">
  <sheetPr>
    <pageSetUpPr fitToPage="1"/>
  </sheetPr>
  <dimension ref="A2:MM65"/>
  <sheetViews>
    <sheetView zoomScale="90" zoomScaleNormal="90" workbookViewId="0">
      <pane xSplit="2" ySplit="5" topLeftCell="IW33" activePane="bottomRight" state="frozen"/>
      <selection pane="bottomRight" activeCell="IW33" sqref="IW33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hidden="1" customWidth="1" outlineLevel="1"/>
    <col min="5" max="5" width="12.85546875" hidden="1" customWidth="1" outlineLevel="1"/>
    <col min="6" max="6" width="17.42578125" hidden="1" customWidth="1" outlineLevel="1"/>
    <col min="7" max="7" width="10.5703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5703125" hidden="1" customWidth="1" outlineLevel="1"/>
    <col min="18" max="19" width="15.7109375" hidden="1" customWidth="1" outlineLevel="1"/>
    <col min="20" max="20" width="13.5703125" hidden="1" customWidth="1" outlineLevel="1"/>
    <col min="21" max="21" width="15.7109375" hidden="1" customWidth="1" outlineLevel="1"/>
    <col min="22" max="22" width="9.85546875" hidden="1" customWidth="1" outlineLevel="1"/>
    <col min="23" max="23" width="18.5703125" customWidth="1" collapsed="1"/>
    <col min="24" max="24" width="15.5703125" customWidth="1"/>
    <col min="25" max="25" width="15.85546875" customWidth="1"/>
    <col min="26" max="26" width="12.42578125" customWidth="1"/>
    <col min="27" max="28" width="15.7109375" customWidth="1" outlineLevel="1"/>
    <col min="29" max="29" width="9.140625" customWidth="1" outlineLevel="1"/>
    <col min="30" max="30" width="16.85546875" customWidth="1" outlineLevel="1"/>
    <col min="31" max="31" width="9.140625" customWidth="1" outlineLevel="1"/>
    <col min="32" max="33" width="15.7109375" customWidth="1" outlineLevel="1"/>
    <col min="34" max="34" width="11.5703125" customWidth="1" outlineLevel="1"/>
    <col min="35" max="35" width="15.7109375" customWidth="1" outlineLevel="1"/>
    <col min="36" max="36" width="9.140625" customWidth="1" outlineLevel="1"/>
    <col min="37" max="38" width="15.7109375" customWidth="1" outlineLevel="1"/>
    <col min="39" max="39" width="12.28515625" customWidth="1" outlineLevel="1"/>
    <col min="40" max="40" width="15.7109375" customWidth="1" outlineLevel="1"/>
    <col min="41" max="41" width="10" customWidth="1" outlineLevel="1"/>
    <col min="42" max="43" width="15.7109375" customWidth="1" outlineLevel="1"/>
    <col min="44" max="44" width="12.140625" customWidth="1" outlineLevel="1"/>
    <col min="45" max="45" width="15.7109375" customWidth="1" outlineLevel="1"/>
    <col min="46" max="46" width="11.85546875" customWidth="1" outlineLevel="1"/>
    <col min="47" max="47" width="21.140625" customWidth="1"/>
    <col min="48" max="48" width="16.28515625" customWidth="1"/>
    <col min="49" max="49" width="16.85546875" customWidth="1"/>
    <col min="50" max="50" width="12.425781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1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13.710937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13.5703125" hidden="1" customWidth="1" outlineLevel="1"/>
    <col min="66" max="67" width="15.7109375" hidden="1" customWidth="1" outlineLevel="1"/>
    <col min="68" max="68" width="8.140625" style="409" hidden="1" customWidth="1" outlineLevel="1"/>
    <col min="69" max="69" width="17.5703125" hidden="1" customWidth="1" outlineLevel="1"/>
    <col min="70" max="70" width="14.28515625" hidden="1" customWidth="1" outlineLevel="1"/>
    <col min="71" max="71" width="17.28515625" hidden="1" customWidth="1" outlineLevel="1"/>
    <col min="72" max="72" width="18.5703125" hidden="1" customWidth="1" outlineLevel="1"/>
    <col min="73" max="73" width="8.28515625" hidden="1" customWidth="1" outlineLevel="1"/>
    <col min="74" max="74" width="18.5703125" hidden="1" customWidth="1" outlineLevel="1"/>
    <col min="75" max="75" width="14.7109375" hidden="1" customWidth="1" outlineLevel="1"/>
    <col min="76" max="76" width="18.85546875" customWidth="1" collapsed="1"/>
    <col min="77" max="77" width="17.85546875" customWidth="1"/>
    <col min="78" max="79" width="12.42578125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1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17" hidden="1" customWidth="1" outlineLevel="1"/>
    <col min="89" max="89" width="13.710937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17" hidden="1" customWidth="1" outlineLevel="1"/>
    <col min="94" max="94" width="14" hidden="1" customWidth="1" outlineLevel="1"/>
    <col min="95" max="96" width="17.28515625" hidden="1" customWidth="1" outlineLevel="1"/>
    <col min="97" max="97" width="8.28515625" hidden="1" customWidth="1" outlineLevel="1"/>
    <col min="98" max="98" width="17.42578125" hidden="1" customWidth="1" outlineLevel="1"/>
    <col min="99" max="99" width="14.140625" hidden="1" customWidth="1" outlineLevel="1"/>
    <col min="100" max="100" width="16.7109375" hidden="1" customWidth="1" outlineLevel="1"/>
    <col min="101" max="101" width="17.85546875" customWidth="1" collapsed="1"/>
    <col min="102" max="102" width="18.140625" customWidth="1"/>
    <col min="103" max="104" width="12.42578125" customWidth="1"/>
    <col min="105" max="106" width="17.28515625" hidden="1" customWidth="1" outlineLevel="1"/>
    <col min="107" max="107" width="9.140625" hidden="1" customWidth="1" outlineLevel="1"/>
    <col min="108" max="108" width="21" hidden="1" customWidth="1" outlineLevel="1"/>
    <col min="109" max="109" width="13.42578125" hidden="1" customWidth="1" outlineLevel="1"/>
    <col min="110" max="110" width="17.140625" hidden="1" customWidth="1" outlineLevel="1"/>
    <col min="111" max="111" width="17.28515625" hidden="1" customWidth="1" outlineLevel="1"/>
    <col min="112" max="112" width="10.28515625" hidden="1" customWidth="1" outlineLevel="1"/>
    <col min="113" max="113" width="16.7109375" hidden="1" customWidth="1" outlineLevel="1"/>
    <col min="114" max="114" width="12.140625" hidden="1" customWidth="1" outlineLevel="1"/>
    <col min="115" max="116" width="17.28515625" hidden="1" customWidth="1" outlineLevel="1"/>
    <col min="117" max="117" width="8.28515625" hidden="1" customWidth="1" outlineLevel="1"/>
    <col min="118" max="118" width="18.5703125" hidden="1" customWidth="1" outlineLevel="1"/>
    <col min="119" max="119" width="12.140625" hidden="1" customWidth="1" outlineLevel="1"/>
    <col min="120" max="121" width="17.28515625" hidden="1" customWidth="1" outlineLevel="1"/>
    <col min="122" max="123" width="9.140625" hidden="1" customWidth="1" outlineLevel="1"/>
    <col min="124" max="124" width="12.140625" hidden="1" customWidth="1" outlineLevel="1"/>
    <col min="125" max="125" width="19" customWidth="1" collapsed="1"/>
    <col min="126" max="126" width="19.140625" customWidth="1"/>
    <col min="127" max="128" width="12.42578125" customWidth="1"/>
    <col min="129" max="130" width="17.28515625" hidden="1" customWidth="1" outlineLevel="1"/>
    <col min="131" max="131" width="9.140625" hidden="1" customWidth="1" outlineLevel="1"/>
    <col min="132" max="132" width="15.42578125" hidden="1" customWidth="1" outlineLevel="1"/>
    <col min="133" max="133" width="12.140625" hidden="1" customWidth="1" outlineLevel="1"/>
    <col min="134" max="135" width="17.28515625" hidden="1" customWidth="1" outlineLevel="1"/>
    <col min="136" max="136" width="9.140625" hidden="1" customWidth="1" outlineLevel="1"/>
    <col min="137" max="137" width="12.7109375" hidden="1" customWidth="1" outlineLevel="1"/>
    <col min="138" max="138" width="11.85546875" hidden="1" customWidth="1" outlineLevel="1"/>
    <col min="139" max="140" width="17.28515625" hidden="1" customWidth="1" outlineLevel="1"/>
    <col min="141" max="141" width="9.140625" hidden="1" customWidth="1" outlineLevel="1"/>
    <col min="142" max="142" width="11" hidden="1" customWidth="1" outlineLevel="1"/>
    <col min="143" max="143" width="12.140625" hidden="1" customWidth="1" outlineLevel="1"/>
    <col min="144" max="144" width="17.140625" hidden="1" customWidth="1" outlineLevel="1"/>
    <col min="145" max="145" width="17.28515625" hidden="1" customWidth="1" outlineLevel="1"/>
    <col min="146" max="146" width="9.140625" hidden="1" customWidth="1" outlineLevel="1"/>
    <col min="147" max="147" width="10.28515625" hidden="1" customWidth="1" outlineLevel="1"/>
    <col min="148" max="148" width="12.140625" hidden="1" customWidth="1" outlineLevel="1"/>
    <col min="149" max="150" width="17.28515625" hidden="1" customWidth="1" outlineLevel="1"/>
    <col min="151" max="152" width="9.140625" hidden="1" customWidth="1" outlineLevel="1"/>
    <col min="153" max="153" width="12.140625" hidden="1" customWidth="1" outlineLevel="1"/>
    <col min="154" max="154" width="18.42578125" hidden="1" customWidth="1" outlineLevel="1"/>
    <col min="155" max="155" width="18.85546875" customWidth="1" collapsed="1"/>
    <col min="156" max="156" width="19" customWidth="1"/>
    <col min="157" max="157" width="20.7109375" customWidth="1"/>
    <col min="158" max="158" width="12.42578125" customWidth="1"/>
    <col min="159" max="159" width="17.28515625" hidden="1" customWidth="1" outlineLevel="1"/>
    <col min="160" max="160" width="20" hidden="1" customWidth="1" outlineLevel="1"/>
    <col min="161" max="161" width="9.140625" hidden="1" customWidth="1" outlineLevel="1"/>
    <col min="162" max="162" width="17.140625" hidden="1" customWidth="1" outlineLevel="1"/>
    <col min="163" max="163" width="12.5703125" hidden="1" customWidth="1" outlineLevel="1"/>
    <col min="164" max="165" width="17.28515625" hidden="1" customWidth="1" outlineLevel="1"/>
    <col min="166" max="167" width="9.140625" hidden="1" customWidth="1" outlineLevel="1"/>
    <col min="168" max="168" width="12.140625" hidden="1" customWidth="1" outlineLevel="1"/>
    <col min="169" max="170" width="17.28515625" hidden="1" customWidth="1" outlineLevel="1"/>
    <col min="171" max="172" width="9.140625" hidden="1" customWidth="1" outlineLevel="1"/>
    <col min="173" max="173" width="12.140625" hidden="1" customWidth="1" outlineLevel="1"/>
    <col min="174" max="175" width="17.42578125" hidden="1" customWidth="1" outlineLevel="1"/>
    <col min="176" max="176" width="12.140625" hidden="1" customWidth="1" outlineLevel="1"/>
    <col min="177" max="178" width="9.140625" hidden="1" customWidth="1" outlineLevel="1"/>
    <col min="179" max="179" width="20" customWidth="1" collapsed="1"/>
    <col min="180" max="180" width="18.5703125" customWidth="1"/>
    <col min="181" max="182" width="12.42578125" customWidth="1"/>
    <col min="183" max="183" width="18.85546875" hidden="1" customWidth="1" outlineLevel="1"/>
    <col min="184" max="184" width="19.85546875" hidden="1" customWidth="1" outlineLevel="1"/>
    <col min="185" max="186" width="9.140625" hidden="1" customWidth="1" outlineLevel="1"/>
    <col min="187" max="187" width="11.5703125" hidden="1" customWidth="1" outlineLevel="1"/>
    <col min="188" max="189" width="15.7109375" hidden="1" customWidth="1" outlineLevel="1"/>
    <col min="190" max="191" width="9.140625" hidden="1" customWidth="1" outlineLevel="1"/>
    <col min="192" max="192" width="11.5703125" hidden="1" customWidth="1" outlineLevel="1"/>
    <col min="193" max="194" width="15.7109375" hidden="1" customWidth="1" outlineLevel="1"/>
    <col min="195" max="197" width="9.140625" hidden="1" customWidth="1" outlineLevel="1"/>
    <col min="198" max="199" width="15.7109375" hidden="1" customWidth="1" outlineLevel="1"/>
    <col min="200" max="201" width="9.140625" hidden="1" customWidth="1" outlineLevel="1"/>
    <col min="202" max="202" width="9.42578125" hidden="1" customWidth="1" outlineLevel="1"/>
    <col min="203" max="203" width="18.28515625" customWidth="1" collapsed="1"/>
    <col min="204" max="204" width="21.7109375" customWidth="1"/>
    <col min="205" max="206" width="12.42578125" customWidth="1"/>
    <col min="207" max="208" width="15.7109375" hidden="1" customWidth="1" outlineLevel="1"/>
    <col min="209" max="211" width="9.140625" hidden="1" customWidth="1" outlineLevel="1"/>
    <col min="212" max="213" width="15.7109375" hidden="1" customWidth="1" outlineLevel="1"/>
    <col min="214" max="216" width="9.140625" hidden="1" customWidth="1" outlineLevel="1"/>
    <col min="217" max="218" width="15.7109375" hidden="1" customWidth="1" outlineLevel="1"/>
    <col min="219" max="221" width="9.140625" hidden="1" customWidth="1" outlineLevel="1"/>
    <col min="222" max="223" width="15.7109375" hidden="1" customWidth="1" outlineLevel="1"/>
    <col min="224" max="226" width="9.140625" hidden="1" customWidth="1" outlineLevel="1"/>
    <col min="227" max="228" width="15.7109375" hidden="1" customWidth="1" outlineLevel="1"/>
    <col min="229" max="231" width="9.140625" hidden="1" customWidth="1" outlineLevel="1"/>
    <col min="232" max="232" width="19" customWidth="1" collapsed="1"/>
    <col min="233" max="233" width="18.28515625" customWidth="1"/>
    <col min="234" max="235" width="12.42578125" customWidth="1"/>
    <col min="236" max="237" width="15.7109375" hidden="1" customWidth="1" outlineLevel="1"/>
    <col min="238" max="240" width="9.140625" hidden="1" customWidth="1" outlineLevel="1"/>
    <col min="241" max="242" width="15.7109375" hidden="1" customWidth="1" outlineLevel="1"/>
    <col min="243" max="245" width="9.140625" hidden="1" customWidth="1" outlineLevel="1"/>
    <col min="246" max="247" width="15.7109375" hidden="1" customWidth="1" outlineLevel="1"/>
    <col min="248" max="250" width="9.140625" hidden="1" customWidth="1" outlineLevel="1"/>
    <col min="251" max="252" width="15.7109375" hidden="1" customWidth="1" outlineLevel="1"/>
    <col min="253" max="255" width="9.140625" hidden="1" customWidth="1" outlineLevel="1"/>
    <col min="256" max="256" width="18.85546875" customWidth="1" collapsed="1"/>
    <col min="257" max="257" width="18" customWidth="1"/>
    <col min="258" max="258" width="13.7109375" customWidth="1"/>
    <col min="259" max="259" width="12.42578125" customWidth="1"/>
    <col min="260" max="261" width="15.7109375" hidden="1" customWidth="1" outlineLevel="1"/>
    <col min="262" max="264" width="9.140625" hidden="1" customWidth="1" outlineLevel="1"/>
    <col min="265" max="266" width="15.7109375" hidden="1" customWidth="1" outlineLevel="1"/>
    <col min="267" max="269" width="9.140625" hidden="1" customWidth="1" outlineLevel="1"/>
    <col min="270" max="271" width="15.7109375" hidden="1" customWidth="1" outlineLevel="1"/>
    <col min="272" max="274" width="9.140625" hidden="1" customWidth="1" outlineLevel="1"/>
    <col min="275" max="276" width="15.7109375" hidden="1" customWidth="1" outlineLevel="1"/>
    <col min="277" max="278" width="9.140625" hidden="1" customWidth="1" outlineLevel="1"/>
    <col min="279" max="279" width="14" hidden="1" customWidth="1" outlineLevel="1"/>
    <col min="280" max="280" width="18.140625" customWidth="1" collapsed="1"/>
    <col min="281" max="281" width="20.7109375" customWidth="1"/>
    <col min="282" max="283" width="12.42578125" customWidth="1"/>
    <col min="284" max="285" width="15.7109375" hidden="1" customWidth="1" outlineLevel="1"/>
    <col min="286" max="286" width="9.140625" hidden="1" customWidth="1" outlineLevel="1"/>
    <col min="287" max="287" width="10.85546875" hidden="1" customWidth="1" outlineLevel="1"/>
    <col min="288" max="288" width="9.140625" hidden="1" customWidth="1" outlineLevel="1"/>
    <col min="289" max="290" width="15.7109375" hidden="1" customWidth="1" outlineLevel="1"/>
    <col min="291" max="293" width="9.140625" hidden="1" customWidth="1" outlineLevel="1"/>
    <col min="294" max="295" width="15.7109375" hidden="1" customWidth="1" outlineLevel="1"/>
    <col min="296" max="297" width="9.140625" hidden="1" customWidth="1" outlineLevel="1"/>
    <col min="298" max="298" width="11.85546875" hidden="1" customWidth="1" outlineLevel="1"/>
    <col min="299" max="299" width="19.7109375" hidden="1" customWidth="1" outlineLevel="1"/>
    <col min="300" max="300" width="20.28515625" hidden="1" customWidth="1" outlineLevel="1"/>
    <col min="301" max="302" width="9.140625" hidden="1" customWidth="1" outlineLevel="1"/>
    <col min="303" max="303" width="12" hidden="1" customWidth="1" outlineLevel="1"/>
    <col min="304" max="305" width="17.42578125" hidden="1" customWidth="1" outlineLevel="1"/>
    <col min="306" max="307" width="9.140625" hidden="1" customWidth="1" outlineLevel="1"/>
    <col min="308" max="308" width="12" hidden="1" customWidth="1" outlineLevel="1"/>
    <col min="309" max="309" width="19.28515625" customWidth="1" collapsed="1"/>
    <col min="310" max="310" width="22.42578125" customWidth="1"/>
    <col min="311" max="312" width="12.42578125" customWidth="1"/>
    <col min="313" max="314" width="17.85546875" customWidth="1"/>
    <col min="315" max="315" width="19.28515625" customWidth="1"/>
    <col min="316" max="316" width="12.42578125" customWidth="1"/>
    <col min="317" max="318" width="17.28515625" hidden="1" customWidth="1" outlineLevel="1"/>
    <col min="319" max="319" width="20.85546875" hidden="1" customWidth="1" outlineLevel="1"/>
    <col min="320" max="320" width="12" hidden="1" customWidth="1" outlineLevel="1"/>
    <col min="321" max="321" width="12.42578125" customWidth="1" collapsed="1"/>
    <col min="322" max="327" width="12.42578125" customWidth="1"/>
  </cols>
  <sheetData>
    <row r="2" spans="1:351" s="530" customFormat="1" ht="19.5" customHeight="1">
      <c r="A2" s="528"/>
      <c r="B2" s="529"/>
      <c r="C2" s="941" t="s">
        <v>48</v>
      </c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2"/>
      <c r="V2" s="942"/>
      <c r="W2" s="942"/>
      <c r="X2" s="942"/>
      <c r="Y2" s="942"/>
      <c r="Z2" s="943"/>
      <c r="AA2" s="938" t="s">
        <v>49</v>
      </c>
      <c r="AB2" s="939"/>
      <c r="AC2" s="939"/>
      <c r="AD2" s="939"/>
      <c r="AE2" s="939"/>
      <c r="AF2" s="939"/>
      <c r="AG2" s="939"/>
      <c r="AH2" s="939"/>
      <c r="AI2" s="939"/>
      <c r="AJ2" s="939"/>
      <c r="AK2" s="939"/>
      <c r="AL2" s="939"/>
      <c r="AM2" s="939"/>
      <c r="AN2" s="939"/>
      <c r="AO2" s="939"/>
      <c r="AP2" s="939"/>
      <c r="AQ2" s="939"/>
      <c r="AR2" s="939"/>
      <c r="AS2" s="939"/>
      <c r="AT2" s="939"/>
      <c r="AU2" s="939"/>
      <c r="AV2" s="939"/>
      <c r="AW2" s="939"/>
      <c r="AX2" s="940"/>
      <c r="AY2" s="962" t="s">
        <v>50</v>
      </c>
      <c r="AZ2" s="962"/>
      <c r="BA2" s="962"/>
      <c r="BB2" s="962"/>
      <c r="BC2" s="962"/>
      <c r="BD2" s="962"/>
      <c r="BE2" s="962"/>
      <c r="BF2" s="962"/>
      <c r="BG2" s="962"/>
      <c r="BH2" s="962"/>
      <c r="BI2" s="962"/>
      <c r="BJ2" s="962"/>
      <c r="BK2" s="962"/>
      <c r="BL2" s="962"/>
      <c r="BM2" s="962"/>
      <c r="BN2" s="962"/>
      <c r="BO2" s="962"/>
      <c r="BP2" s="962"/>
      <c r="BQ2" s="962"/>
      <c r="BR2" s="962"/>
      <c r="BS2" s="962"/>
      <c r="BT2" s="962"/>
      <c r="BU2" s="962"/>
      <c r="BV2" s="962"/>
      <c r="BW2" s="962"/>
      <c r="BX2" s="962"/>
      <c r="BY2" s="962"/>
      <c r="BZ2" s="962"/>
      <c r="CA2" s="963"/>
      <c r="CB2" s="938" t="s">
        <v>51</v>
      </c>
      <c r="CC2" s="939"/>
      <c r="CD2" s="939"/>
      <c r="CE2" s="939"/>
      <c r="CF2" s="939"/>
      <c r="CG2" s="939"/>
      <c r="CH2" s="939"/>
      <c r="CI2" s="939"/>
      <c r="CJ2" s="939"/>
      <c r="CK2" s="939"/>
      <c r="CL2" s="939"/>
      <c r="CM2" s="939"/>
      <c r="CN2" s="939"/>
      <c r="CO2" s="939"/>
      <c r="CP2" s="939"/>
      <c r="CQ2" s="939"/>
      <c r="CR2" s="939"/>
      <c r="CS2" s="939"/>
      <c r="CT2" s="939"/>
      <c r="CU2" s="939"/>
      <c r="CV2" s="939"/>
      <c r="CW2" s="939"/>
      <c r="CX2" s="939"/>
      <c r="CY2" s="939"/>
      <c r="CZ2" s="940"/>
      <c r="DA2" s="941" t="s">
        <v>52</v>
      </c>
      <c r="DB2" s="942"/>
      <c r="DC2" s="942"/>
      <c r="DD2" s="942"/>
      <c r="DE2" s="942"/>
      <c r="DF2" s="942"/>
      <c r="DG2" s="942"/>
      <c r="DH2" s="942"/>
      <c r="DI2" s="942"/>
      <c r="DJ2" s="942"/>
      <c r="DK2" s="942"/>
      <c r="DL2" s="942"/>
      <c r="DM2" s="942"/>
      <c r="DN2" s="942"/>
      <c r="DO2" s="942"/>
      <c r="DP2" s="942"/>
      <c r="DQ2" s="942"/>
      <c r="DR2" s="942"/>
      <c r="DS2" s="942"/>
      <c r="DT2" s="942"/>
      <c r="DU2" s="942"/>
      <c r="DV2" s="942"/>
      <c r="DW2" s="942"/>
      <c r="DX2" s="943"/>
      <c r="DY2" s="944" t="s">
        <v>53</v>
      </c>
      <c r="DZ2" s="945"/>
      <c r="EA2" s="945"/>
      <c r="EB2" s="945"/>
      <c r="EC2" s="945"/>
      <c r="ED2" s="945"/>
      <c r="EE2" s="945"/>
      <c r="EF2" s="945"/>
      <c r="EG2" s="945"/>
      <c r="EH2" s="945"/>
      <c r="EI2" s="945"/>
      <c r="EJ2" s="945"/>
      <c r="EK2" s="945"/>
      <c r="EL2" s="945"/>
      <c r="EM2" s="945"/>
      <c r="EN2" s="945"/>
      <c r="EO2" s="945"/>
      <c r="EP2" s="945"/>
      <c r="EQ2" s="945"/>
      <c r="ER2" s="945"/>
      <c r="ES2" s="945"/>
      <c r="ET2" s="945"/>
      <c r="EU2" s="945"/>
      <c r="EV2" s="945"/>
      <c r="EW2" s="945"/>
      <c r="EX2" s="945"/>
      <c r="EY2" s="945"/>
      <c r="EZ2" s="945"/>
      <c r="FA2" s="945"/>
      <c r="FB2" s="946"/>
      <c r="FC2" s="941" t="s">
        <v>54</v>
      </c>
      <c r="FD2" s="942"/>
      <c r="FE2" s="942"/>
      <c r="FF2" s="942"/>
      <c r="FG2" s="942"/>
      <c r="FH2" s="942"/>
      <c r="FI2" s="942"/>
      <c r="FJ2" s="942"/>
      <c r="FK2" s="942"/>
      <c r="FL2" s="942"/>
      <c r="FM2" s="942"/>
      <c r="FN2" s="942"/>
      <c r="FO2" s="942"/>
      <c r="FP2" s="942"/>
      <c r="FQ2" s="942"/>
      <c r="FR2" s="942"/>
      <c r="FS2" s="942"/>
      <c r="FT2" s="942"/>
      <c r="FU2" s="942"/>
      <c r="FV2" s="942"/>
      <c r="FW2" s="942"/>
      <c r="FX2" s="942"/>
      <c r="FY2" s="942"/>
      <c r="FZ2" s="943"/>
      <c r="GA2" s="938" t="s">
        <v>55</v>
      </c>
      <c r="GB2" s="939"/>
      <c r="GC2" s="939"/>
      <c r="GD2" s="939"/>
      <c r="GE2" s="939"/>
      <c r="GF2" s="939"/>
      <c r="GG2" s="939"/>
      <c r="GH2" s="939"/>
      <c r="GI2" s="939"/>
      <c r="GJ2" s="939"/>
      <c r="GK2" s="939"/>
      <c r="GL2" s="939"/>
      <c r="GM2" s="939"/>
      <c r="GN2" s="939"/>
      <c r="GO2" s="939"/>
      <c r="GP2" s="939"/>
      <c r="GQ2" s="939"/>
      <c r="GR2" s="939"/>
      <c r="GS2" s="939"/>
      <c r="GT2" s="939"/>
      <c r="GU2" s="939"/>
      <c r="GV2" s="939"/>
      <c r="GW2" s="939"/>
      <c r="GX2" s="940"/>
      <c r="GY2" s="962" t="s">
        <v>56</v>
      </c>
      <c r="GZ2" s="962"/>
      <c r="HA2" s="962"/>
      <c r="HB2" s="962"/>
      <c r="HC2" s="962"/>
      <c r="HD2" s="962"/>
      <c r="HE2" s="962"/>
      <c r="HF2" s="962"/>
      <c r="HG2" s="962"/>
      <c r="HH2" s="962"/>
      <c r="HI2" s="962"/>
      <c r="HJ2" s="962"/>
      <c r="HK2" s="962"/>
      <c r="HL2" s="962"/>
      <c r="HM2" s="962"/>
      <c r="HN2" s="962"/>
      <c r="HO2" s="962"/>
      <c r="HP2" s="962"/>
      <c r="HQ2" s="962"/>
      <c r="HR2" s="962"/>
      <c r="HS2" s="962"/>
      <c r="HT2" s="962"/>
      <c r="HU2" s="962"/>
      <c r="HV2" s="962"/>
      <c r="HW2" s="962"/>
      <c r="HX2" s="962"/>
      <c r="HY2" s="962"/>
      <c r="HZ2" s="962"/>
      <c r="IA2" s="963"/>
      <c r="IB2" s="938" t="s">
        <v>57</v>
      </c>
      <c r="IC2" s="939"/>
      <c r="ID2" s="939"/>
      <c r="IE2" s="939"/>
      <c r="IF2" s="939"/>
      <c r="IG2" s="939"/>
      <c r="IH2" s="939"/>
      <c r="II2" s="939"/>
      <c r="IJ2" s="939"/>
      <c r="IK2" s="939"/>
      <c r="IL2" s="939"/>
      <c r="IM2" s="939"/>
      <c r="IN2" s="939"/>
      <c r="IO2" s="939"/>
      <c r="IP2" s="939"/>
      <c r="IQ2" s="939"/>
      <c r="IR2" s="939"/>
      <c r="IS2" s="939"/>
      <c r="IT2" s="939"/>
      <c r="IU2" s="939"/>
      <c r="IV2" s="939"/>
      <c r="IW2" s="939"/>
      <c r="IX2" s="939"/>
      <c r="IY2" s="940"/>
      <c r="IZ2" s="941" t="s">
        <v>58</v>
      </c>
      <c r="JA2" s="942"/>
      <c r="JB2" s="942"/>
      <c r="JC2" s="942"/>
      <c r="JD2" s="942"/>
      <c r="JE2" s="942"/>
      <c r="JF2" s="942"/>
      <c r="JG2" s="942"/>
      <c r="JH2" s="942"/>
      <c r="JI2" s="942"/>
      <c r="JJ2" s="942"/>
      <c r="JK2" s="942"/>
      <c r="JL2" s="942"/>
      <c r="JM2" s="942"/>
      <c r="JN2" s="942"/>
      <c r="JO2" s="942"/>
      <c r="JP2" s="942"/>
      <c r="JQ2" s="942"/>
      <c r="JR2" s="942"/>
      <c r="JS2" s="942"/>
      <c r="JT2" s="942"/>
      <c r="JU2" s="942"/>
      <c r="JV2" s="942"/>
      <c r="JW2" s="943"/>
      <c r="JX2" s="944" t="s">
        <v>59</v>
      </c>
      <c r="JY2" s="945"/>
      <c r="JZ2" s="945"/>
      <c r="KA2" s="945"/>
      <c r="KB2" s="945"/>
      <c r="KC2" s="945"/>
      <c r="KD2" s="945"/>
      <c r="KE2" s="945"/>
      <c r="KF2" s="945"/>
      <c r="KG2" s="945"/>
      <c r="KH2" s="945"/>
      <c r="KI2" s="945"/>
      <c r="KJ2" s="945"/>
      <c r="KK2" s="945"/>
      <c r="KL2" s="945"/>
      <c r="KM2" s="945"/>
      <c r="KN2" s="945"/>
      <c r="KO2" s="945"/>
      <c r="KP2" s="945"/>
      <c r="KQ2" s="945"/>
      <c r="KR2" s="945"/>
      <c r="KS2" s="945"/>
      <c r="KT2" s="945"/>
      <c r="KU2" s="945"/>
      <c r="KV2" s="945"/>
      <c r="KW2" s="945"/>
      <c r="KX2" s="945"/>
      <c r="KY2" s="945"/>
      <c r="KZ2" s="945"/>
      <c r="LA2" s="954" t="s">
        <v>387</v>
      </c>
      <c r="LB2" s="955"/>
      <c r="LC2" s="956"/>
      <c r="LD2" s="956"/>
      <c r="LE2" s="956"/>
      <c r="LF2" s="956"/>
      <c r="LG2" s="956"/>
      <c r="LH2" s="957"/>
    </row>
    <row r="3" spans="1:351" ht="32.25" customHeight="1">
      <c r="A3" s="571"/>
      <c r="B3" s="408"/>
      <c r="C3" s="950" t="s">
        <v>175</v>
      </c>
      <c r="D3" s="951"/>
      <c r="E3" s="951"/>
      <c r="F3" s="951"/>
      <c r="G3" s="640">
        <f>D33/$W$33</f>
        <v>0.25540248678433347</v>
      </c>
      <c r="H3" s="947" t="s">
        <v>176</v>
      </c>
      <c r="I3" s="947"/>
      <c r="J3" s="947"/>
      <c r="K3" s="947"/>
      <c r="L3" s="641">
        <f>I33/$W$33</f>
        <v>0.2190157229163858</v>
      </c>
      <c r="M3" s="950" t="s">
        <v>177</v>
      </c>
      <c r="N3" s="951"/>
      <c r="O3" s="951"/>
      <c r="P3" s="951"/>
      <c r="Q3" s="640">
        <f>N33/$W$33</f>
        <v>0.27681610501061904</v>
      </c>
      <c r="R3" s="947" t="s">
        <v>178</v>
      </c>
      <c r="S3" s="947"/>
      <c r="T3" s="947"/>
      <c r="U3" s="947"/>
      <c r="V3" s="641">
        <f>S33/$W$33</f>
        <v>0.24876568528866164</v>
      </c>
      <c r="W3" s="556">
        <f>W33/X33</f>
        <v>2.6825977977808551</v>
      </c>
      <c r="X3" s="952" t="s">
        <v>320</v>
      </c>
      <c r="Y3" s="952"/>
      <c r="Z3" s="953"/>
      <c r="AA3" s="950" t="s">
        <v>179</v>
      </c>
      <c r="AB3" s="951"/>
      <c r="AC3" s="951"/>
      <c r="AD3" s="951"/>
      <c r="AE3" s="640">
        <f>AB33/$AU$33</f>
        <v>0.22259017984653875</v>
      </c>
      <c r="AF3" s="947" t="s">
        <v>180</v>
      </c>
      <c r="AG3" s="947"/>
      <c r="AH3" s="947"/>
      <c r="AI3" s="947"/>
      <c r="AJ3" s="641">
        <f>AG33/$AU$33</f>
        <v>0.25511814697200835</v>
      </c>
      <c r="AK3" s="950" t="s">
        <v>181</v>
      </c>
      <c r="AL3" s="951"/>
      <c r="AM3" s="951"/>
      <c r="AN3" s="951"/>
      <c r="AO3" s="640">
        <f>AL33/$AU$33</f>
        <v>0.28743904426624661</v>
      </c>
      <c r="AP3" s="947" t="s">
        <v>182</v>
      </c>
      <c r="AQ3" s="947"/>
      <c r="AR3" s="947"/>
      <c r="AS3" s="947"/>
      <c r="AT3" s="641">
        <f>AQ33/$AU$33</f>
        <v>0.23485262891520639</v>
      </c>
      <c r="AU3" s="557">
        <f>AU33/AV33</f>
        <v>1.3594086936081218</v>
      </c>
      <c r="AV3" s="948" t="s">
        <v>321</v>
      </c>
      <c r="AW3" s="948"/>
      <c r="AX3" s="949"/>
      <c r="AY3" s="950" t="s">
        <v>183</v>
      </c>
      <c r="AZ3" s="951"/>
      <c r="BA3" s="951"/>
      <c r="BB3" s="951"/>
      <c r="BC3" s="640">
        <f>AZ33/BX33</f>
        <v>0.18723752549061118</v>
      </c>
      <c r="BD3" s="947" t="s">
        <v>184</v>
      </c>
      <c r="BE3" s="947"/>
      <c r="BF3" s="947"/>
      <c r="BG3" s="947"/>
      <c r="BH3" s="641">
        <f>BE33/BX33</f>
        <v>0.19465055654080993</v>
      </c>
      <c r="BI3" s="951" t="s">
        <v>185</v>
      </c>
      <c r="BJ3" s="951"/>
      <c r="BK3" s="951"/>
      <c r="BL3" s="951"/>
      <c r="BM3" s="640">
        <f>BJ33/BX33</f>
        <v>0.2165833758351125</v>
      </c>
      <c r="BN3" s="947" t="s">
        <v>186</v>
      </c>
      <c r="BO3" s="947"/>
      <c r="BP3" s="947"/>
      <c r="BQ3" s="947"/>
      <c r="BR3" s="641">
        <f>BO33/BX33</f>
        <v>0.19997755359259817</v>
      </c>
      <c r="BS3" s="951" t="s">
        <v>187</v>
      </c>
      <c r="BT3" s="951"/>
      <c r="BU3" s="951"/>
      <c r="BV3" s="951"/>
      <c r="BW3" s="640">
        <f>BT33/BX33</f>
        <v>0.20155098854086834</v>
      </c>
      <c r="BX3" s="556">
        <f>BX33/BY33</f>
        <v>1.1148143173539968</v>
      </c>
      <c r="BY3" s="952" t="s">
        <v>322</v>
      </c>
      <c r="BZ3" s="952"/>
      <c r="CA3" s="953"/>
      <c r="CB3" s="950" t="s">
        <v>188</v>
      </c>
      <c r="CC3" s="951"/>
      <c r="CD3" s="951"/>
      <c r="CE3" s="951"/>
      <c r="CF3" s="640">
        <f>CC33/CW33</f>
        <v>0.21924741816703469</v>
      </c>
      <c r="CG3" s="947" t="s">
        <v>189</v>
      </c>
      <c r="CH3" s="947"/>
      <c r="CI3" s="947"/>
      <c r="CJ3" s="947"/>
      <c r="CK3" s="641">
        <f>CH33/CW33</f>
        <v>0.24940176704887249</v>
      </c>
      <c r="CL3" s="951" t="s">
        <v>190</v>
      </c>
      <c r="CM3" s="951"/>
      <c r="CN3" s="951"/>
      <c r="CO3" s="951"/>
      <c r="CP3" s="640">
        <f>CM33/CW33</f>
        <v>0.24516424761641523</v>
      </c>
      <c r="CQ3" s="947" t="s">
        <v>191</v>
      </c>
      <c r="CR3" s="947"/>
      <c r="CS3" s="947"/>
      <c r="CT3" s="947"/>
      <c r="CU3" s="641">
        <f>CR33/CW33</f>
        <v>0.28618656716767771</v>
      </c>
      <c r="CV3" s="557"/>
      <c r="CW3" s="557">
        <f>CW33/CX33</f>
        <v>1.1125957854075679</v>
      </c>
      <c r="CX3" s="948" t="s">
        <v>323</v>
      </c>
      <c r="CY3" s="948"/>
      <c r="CZ3" s="949"/>
      <c r="DA3" s="950" t="s">
        <v>192</v>
      </c>
      <c r="DB3" s="951"/>
      <c r="DC3" s="951"/>
      <c r="DD3" s="951"/>
      <c r="DE3" s="640">
        <f>DB33/$DU$33</f>
        <v>0.2566527408902276</v>
      </c>
      <c r="DF3" s="947" t="s">
        <v>193</v>
      </c>
      <c r="DG3" s="947"/>
      <c r="DH3" s="947"/>
      <c r="DI3" s="947"/>
      <c r="DJ3" s="641">
        <f>DG33/$DU$33</f>
        <v>0.30487213819946263</v>
      </c>
      <c r="DK3" s="950" t="s">
        <v>194</v>
      </c>
      <c r="DL3" s="951"/>
      <c r="DM3" s="951"/>
      <c r="DN3" s="951"/>
      <c r="DO3" s="640">
        <f>DL33/$DU$33</f>
        <v>0.22296672179363294</v>
      </c>
      <c r="DP3" s="947" t="s">
        <v>195</v>
      </c>
      <c r="DQ3" s="947"/>
      <c r="DR3" s="947"/>
      <c r="DS3" s="947"/>
      <c r="DT3" s="641">
        <f>DQ33/$DU$33</f>
        <v>0.2155083991166768</v>
      </c>
      <c r="DU3" s="556">
        <f>DU33/DV33</f>
        <v>1.1117230083119778</v>
      </c>
      <c r="DV3" s="952" t="s">
        <v>324</v>
      </c>
      <c r="DW3" s="952"/>
      <c r="DX3" s="953"/>
      <c r="DY3" s="950" t="s">
        <v>196</v>
      </c>
      <c r="DZ3" s="951"/>
      <c r="EA3" s="951"/>
      <c r="EB3" s="951"/>
      <c r="EC3" s="640">
        <f>DZ33/$EY$33</f>
        <v>0.19077088854213556</v>
      </c>
      <c r="ED3" s="947" t="s">
        <v>197</v>
      </c>
      <c r="EE3" s="947"/>
      <c r="EF3" s="947"/>
      <c r="EG3" s="947"/>
      <c r="EH3" s="641">
        <f>EE33/$EY$33</f>
        <v>0.20252711712240573</v>
      </c>
      <c r="EI3" s="950" t="s">
        <v>198</v>
      </c>
      <c r="EJ3" s="951"/>
      <c r="EK3" s="951"/>
      <c r="EL3" s="951"/>
      <c r="EM3" s="640">
        <f>EJ33/$EY$33</f>
        <v>0.20741206144095095</v>
      </c>
      <c r="EN3" s="947" t="s">
        <v>199</v>
      </c>
      <c r="EO3" s="947"/>
      <c r="EP3" s="947"/>
      <c r="EQ3" s="947"/>
      <c r="ER3" s="641">
        <f>EO33/$EY$33</f>
        <v>0.18766978139016444</v>
      </c>
      <c r="ES3" s="950" t="s">
        <v>200</v>
      </c>
      <c r="ET3" s="951"/>
      <c r="EU3" s="951"/>
      <c r="EV3" s="951"/>
      <c r="EW3" s="640">
        <f>ET33/$EY$33</f>
        <v>0.21162015150434335</v>
      </c>
      <c r="EX3" s="558"/>
      <c r="EY3" s="558">
        <f>EY33/EZ33</f>
        <v>1.1081729670789706</v>
      </c>
      <c r="EZ3" s="964" t="s">
        <v>325</v>
      </c>
      <c r="FA3" s="964"/>
      <c r="FB3" s="965"/>
      <c r="FC3" s="950" t="s">
        <v>201</v>
      </c>
      <c r="FD3" s="951"/>
      <c r="FE3" s="951"/>
      <c r="FF3" s="951"/>
      <c r="FG3" s="640">
        <f>FD33/$FW$33</f>
        <v>0.26431939532788595</v>
      </c>
      <c r="FH3" s="947" t="s">
        <v>202</v>
      </c>
      <c r="FI3" s="947"/>
      <c r="FJ3" s="947"/>
      <c r="FK3" s="947"/>
      <c r="FL3" s="641">
        <f>FI33/$FW$33</f>
        <v>0.24899503789049687</v>
      </c>
      <c r="FM3" s="950" t="s">
        <v>203</v>
      </c>
      <c r="FN3" s="951"/>
      <c r="FO3" s="951"/>
      <c r="FP3" s="951"/>
      <c r="FQ3" s="640">
        <f>FN33/$FW$33</f>
        <v>0.24151531946640983</v>
      </c>
      <c r="FR3" s="947" t="s">
        <v>204</v>
      </c>
      <c r="FS3" s="947"/>
      <c r="FT3" s="947"/>
      <c r="FU3" s="947"/>
      <c r="FV3" s="641">
        <f>FS33/$FW$33</f>
        <v>0.24517024731520698</v>
      </c>
      <c r="FW3" s="556">
        <f>FW33/FX33</f>
        <v>1.0932759945734416</v>
      </c>
      <c r="FX3" s="952" t="s">
        <v>326</v>
      </c>
      <c r="FY3" s="952"/>
      <c r="FZ3" s="953"/>
      <c r="GA3" s="950" t="s">
        <v>205</v>
      </c>
      <c r="GB3" s="951"/>
      <c r="GC3" s="951"/>
      <c r="GD3" s="951"/>
      <c r="GE3" s="640">
        <f>GB33/$GU$33</f>
        <v>0.26128937628084975</v>
      </c>
      <c r="GF3" s="947" t="s">
        <v>206</v>
      </c>
      <c r="GG3" s="947"/>
      <c r="GH3" s="947"/>
      <c r="GI3" s="947"/>
      <c r="GJ3" s="641">
        <f>GG33/$GU$33</f>
        <v>0.24194026106611466</v>
      </c>
      <c r="GK3" s="950" t="s">
        <v>207</v>
      </c>
      <c r="GL3" s="951"/>
      <c r="GM3" s="951"/>
      <c r="GN3" s="951"/>
      <c r="GO3" s="640">
        <f>GL33/$GU$33</f>
        <v>0.24410263928760545</v>
      </c>
      <c r="GP3" s="947" t="s">
        <v>208</v>
      </c>
      <c r="GQ3" s="947"/>
      <c r="GR3" s="947"/>
      <c r="GS3" s="947"/>
      <c r="GT3" s="641">
        <f>GQ33/$GU$33</f>
        <v>0.25266772336543014</v>
      </c>
      <c r="GU3" s="557">
        <f>GU33/GV33</f>
        <v>1.1138554320130702</v>
      </c>
      <c r="GV3" s="948" t="s">
        <v>327</v>
      </c>
      <c r="GW3" s="948"/>
      <c r="GX3" s="949"/>
      <c r="GY3" s="950" t="s">
        <v>209</v>
      </c>
      <c r="GZ3" s="951"/>
      <c r="HA3" s="951"/>
      <c r="HB3" s="951"/>
      <c r="HC3" s="640">
        <f>GZ33/$HX$33</f>
        <v>0.22395305029347129</v>
      </c>
      <c r="HD3" s="947" t="s">
        <v>210</v>
      </c>
      <c r="HE3" s="947"/>
      <c r="HF3" s="947"/>
      <c r="HG3" s="947"/>
      <c r="HH3" s="641">
        <f>HE33/$HX$33</f>
        <v>0.19374654657923929</v>
      </c>
      <c r="HI3" s="950" t="s">
        <v>211</v>
      </c>
      <c r="HJ3" s="951"/>
      <c r="HK3" s="951"/>
      <c r="HL3" s="951"/>
      <c r="HM3" s="640">
        <f>HJ33/$HX$33</f>
        <v>0.21733755186064288</v>
      </c>
      <c r="HN3" s="947" t="s">
        <v>212</v>
      </c>
      <c r="HO3" s="947"/>
      <c r="HP3" s="947"/>
      <c r="HQ3" s="947"/>
      <c r="HR3" s="641">
        <f>HO33/$HX$33</f>
        <v>0.18024234593905963</v>
      </c>
      <c r="HS3" s="950" t="s">
        <v>213</v>
      </c>
      <c r="HT3" s="951"/>
      <c r="HU3" s="951"/>
      <c r="HV3" s="951"/>
      <c r="HW3" s="640">
        <f>HT33/$HX$33</f>
        <v>0.18472050532758699</v>
      </c>
      <c r="HX3" s="556">
        <f>HX33/HY33</f>
        <v>1.0887789591168633</v>
      </c>
      <c r="HY3" s="952" t="s">
        <v>328</v>
      </c>
      <c r="HZ3" s="952"/>
      <c r="IA3" s="953"/>
      <c r="IB3" s="950" t="s">
        <v>214</v>
      </c>
      <c r="IC3" s="951"/>
      <c r="ID3" s="951"/>
      <c r="IE3" s="951"/>
      <c r="IF3" s="640">
        <f>IC33/$IV$33</f>
        <v>0.20190606007318848</v>
      </c>
      <c r="IG3" s="947" t="s">
        <v>215</v>
      </c>
      <c r="IH3" s="947"/>
      <c r="II3" s="947"/>
      <c r="IJ3" s="947"/>
      <c r="IK3" s="641">
        <f>IH33/$IV$33</f>
        <v>0.21850302897553764</v>
      </c>
      <c r="IL3" s="950" t="s">
        <v>216</v>
      </c>
      <c r="IM3" s="951"/>
      <c r="IN3" s="951"/>
      <c r="IO3" s="951"/>
      <c r="IP3" s="640">
        <f>IM33/$IV$33</f>
        <v>0.24552774706570624</v>
      </c>
      <c r="IQ3" s="947" t="s">
        <v>217</v>
      </c>
      <c r="IR3" s="947"/>
      <c r="IS3" s="947"/>
      <c r="IT3" s="947"/>
      <c r="IU3" s="641">
        <f>IR33/$IV$33</f>
        <v>0.33406316388556762</v>
      </c>
      <c r="IV3" s="557">
        <f>IV33/IW33</f>
        <v>1.0984198271526269</v>
      </c>
      <c r="IW3" s="948" t="s">
        <v>329</v>
      </c>
      <c r="IX3" s="948"/>
      <c r="IY3" s="949"/>
      <c r="IZ3" s="950" t="s">
        <v>218</v>
      </c>
      <c r="JA3" s="951"/>
      <c r="JB3" s="951"/>
      <c r="JC3" s="951"/>
      <c r="JD3" s="640">
        <f>JA33/$JT$33</f>
        <v>0.23405503842332226</v>
      </c>
      <c r="JE3" s="947" t="s">
        <v>219</v>
      </c>
      <c r="JF3" s="947"/>
      <c r="JG3" s="947"/>
      <c r="JH3" s="947"/>
      <c r="JI3" s="641">
        <f>JF33/$JT$33</f>
        <v>0.20214371720946717</v>
      </c>
      <c r="JJ3" s="950" t="s">
        <v>220</v>
      </c>
      <c r="JK3" s="951"/>
      <c r="JL3" s="951"/>
      <c r="JM3" s="951"/>
      <c r="JN3" s="640">
        <f>JK33/$JT$33</f>
        <v>0.27668773434238841</v>
      </c>
      <c r="JO3" s="947" t="s">
        <v>221</v>
      </c>
      <c r="JP3" s="947"/>
      <c r="JQ3" s="947"/>
      <c r="JR3" s="947"/>
      <c r="JS3" s="641">
        <f>JP33/$JT$33</f>
        <v>0.28711351002482222</v>
      </c>
      <c r="JT3" s="556">
        <f>JT33/JU33</f>
        <v>1.0730319580321743</v>
      </c>
      <c r="JU3" s="952" t="s">
        <v>330</v>
      </c>
      <c r="JV3" s="952"/>
      <c r="JW3" s="953"/>
      <c r="JX3" s="950" t="s">
        <v>222</v>
      </c>
      <c r="JY3" s="951"/>
      <c r="JZ3" s="951"/>
      <c r="KA3" s="951"/>
      <c r="KB3" s="640">
        <f>JY33/$KW$33</f>
        <v>0.13679334021469711</v>
      </c>
      <c r="KC3" s="947" t="s">
        <v>223</v>
      </c>
      <c r="KD3" s="947"/>
      <c r="KE3" s="947"/>
      <c r="KF3" s="947"/>
      <c r="KG3" s="641">
        <f>KD33/$KW$33</f>
        <v>0.17040059250624764</v>
      </c>
      <c r="KH3" s="950" t="s">
        <v>224</v>
      </c>
      <c r="KI3" s="951"/>
      <c r="KJ3" s="951"/>
      <c r="KK3" s="951"/>
      <c r="KL3" s="640">
        <f>KI33/$KW$33</f>
        <v>0.21725162062797465</v>
      </c>
      <c r="KM3" s="947" t="s">
        <v>225</v>
      </c>
      <c r="KN3" s="947"/>
      <c r="KO3" s="947"/>
      <c r="KP3" s="947"/>
      <c r="KQ3" s="641">
        <f>KN33/$KW$33</f>
        <v>0.34019472467432282</v>
      </c>
      <c r="KR3" s="950" t="s">
        <v>226</v>
      </c>
      <c r="KS3" s="951"/>
      <c r="KT3" s="951"/>
      <c r="KU3" s="951"/>
      <c r="KV3" s="640">
        <f>KS33/$KW$33</f>
        <v>9.6692627895142394E-2</v>
      </c>
      <c r="KW3" s="558">
        <f>KW33/KX33</f>
        <v>1.0285399619452311</v>
      </c>
      <c r="KX3" s="964" t="s">
        <v>331</v>
      </c>
      <c r="KY3" s="964"/>
      <c r="KZ3" s="964"/>
      <c r="LA3" s="958"/>
      <c r="LB3" s="959"/>
      <c r="LC3" s="960"/>
      <c r="LD3" s="960"/>
      <c r="LE3" s="960"/>
      <c r="LF3" s="960"/>
      <c r="LG3" s="960"/>
      <c r="LH3" s="961"/>
    </row>
    <row r="4" spans="1:351" s="554" customFormat="1" ht="15" customHeight="1">
      <c r="A4" s="555"/>
      <c r="B4" s="966"/>
      <c r="C4" s="516" t="s">
        <v>62</v>
      </c>
      <c r="D4" s="834" t="s">
        <v>63</v>
      </c>
      <c r="E4" s="968" t="s">
        <v>332</v>
      </c>
      <c r="F4" s="834" t="s">
        <v>62</v>
      </c>
      <c r="G4" s="968" t="s">
        <v>333</v>
      </c>
      <c r="H4" s="832" t="s">
        <v>62</v>
      </c>
      <c r="I4" s="832" t="s">
        <v>63</v>
      </c>
      <c r="J4" s="970" t="s">
        <v>332</v>
      </c>
      <c r="K4" s="832" t="s">
        <v>62</v>
      </c>
      <c r="L4" s="970" t="s">
        <v>333</v>
      </c>
      <c r="M4" s="516" t="s">
        <v>62</v>
      </c>
      <c r="N4" s="834" t="s">
        <v>63</v>
      </c>
      <c r="O4" s="968" t="s">
        <v>332</v>
      </c>
      <c r="P4" s="834" t="s">
        <v>62</v>
      </c>
      <c r="Q4" s="968" t="s">
        <v>333</v>
      </c>
      <c r="R4" s="832" t="s">
        <v>62</v>
      </c>
      <c r="S4" s="832" t="s">
        <v>63</v>
      </c>
      <c r="T4" s="970" t="s">
        <v>332</v>
      </c>
      <c r="U4" s="832" t="s">
        <v>62</v>
      </c>
      <c r="V4" s="970" t="s">
        <v>333</v>
      </c>
      <c r="W4" s="517" t="s">
        <v>63</v>
      </c>
      <c r="X4" s="517" t="s">
        <v>62</v>
      </c>
      <c r="Y4" s="517" t="s">
        <v>1</v>
      </c>
      <c r="Z4" s="518" t="s">
        <v>1</v>
      </c>
      <c r="AA4" s="516" t="s">
        <v>62</v>
      </c>
      <c r="AB4" s="834" t="s">
        <v>63</v>
      </c>
      <c r="AC4" s="968" t="s">
        <v>332</v>
      </c>
      <c r="AD4" s="834" t="s">
        <v>62</v>
      </c>
      <c r="AE4" s="968" t="s">
        <v>333</v>
      </c>
      <c r="AF4" s="832" t="s">
        <v>62</v>
      </c>
      <c r="AG4" s="832" t="s">
        <v>63</v>
      </c>
      <c r="AH4" s="970" t="s">
        <v>332</v>
      </c>
      <c r="AI4" s="832" t="s">
        <v>62</v>
      </c>
      <c r="AJ4" s="970" t="s">
        <v>333</v>
      </c>
      <c r="AK4" s="516" t="s">
        <v>62</v>
      </c>
      <c r="AL4" s="834" t="s">
        <v>63</v>
      </c>
      <c r="AM4" s="968" t="s">
        <v>332</v>
      </c>
      <c r="AN4" s="834" t="s">
        <v>62</v>
      </c>
      <c r="AO4" s="968" t="s">
        <v>333</v>
      </c>
      <c r="AP4" s="832" t="s">
        <v>62</v>
      </c>
      <c r="AQ4" s="832" t="s">
        <v>63</v>
      </c>
      <c r="AR4" s="970" t="s">
        <v>332</v>
      </c>
      <c r="AS4" s="832" t="s">
        <v>62</v>
      </c>
      <c r="AT4" s="970" t="s">
        <v>333</v>
      </c>
      <c r="AU4" s="519" t="s">
        <v>63</v>
      </c>
      <c r="AV4" s="519" t="s">
        <v>62</v>
      </c>
      <c r="AW4" s="519" t="s">
        <v>1</v>
      </c>
      <c r="AX4" s="520" t="s">
        <v>1</v>
      </c>
      <c r="AY4" s="516" t="s">
        <v>62</v>
      </c>
      <c r="AZ4" s="834" t="s">
        <v>63</v>
      </c>
      <c r="BA4" s="968" t="s">
        <v>332</v>
      </c>
      <c r="BB4" s="834" t="s">
        <v>62</v>
      </c>
      <c r="BC4" s="968" t="s">
        <v>333</v>
      </c>
      <c r="BD4" s="832" t="s">
        <v>62</v>
      </c>
      <c r="BE4" s="832" t="s">
        <v>63</v>
      </c>
      <c r="BF4" s="970" t="s">
        <v>332</v>
      </c>
      <c r="BG4" s="832" t="s">
        <v>62</v>
      </c>
      <c r="BH4" s="970" t="s">
        <v>333</v>
      </c>
      <c r="BI4" s="516" t="s">
        <v>62</v>
      </c>
      <c r="BJ4" s="834" t="s">
        <v>63</v>
      </c>
      <c r="BK4" s="968" t="s">
        <v>332</v>
      </c>
      <c r="BL4" s="834" t="s">
        <v>62</v>
      </c>
      <c r="BM4" s="968" t="s">
        <v>333</v>
      </c>
      <c r="BN4" s="832" t="s">
        <v>62</v>
      </c>
      <c r="BO4" s="832" t="s">
        <v>63</v>
      </c>
      <c r="BP4" s="970" t="s">
        <v>332</v>
      </c>
      <c r="BQ4" s="832" t="s">
        <v>62</v>
      </c>
      <c r="BR4" s="970" t="s">
        <v>333</v>
      </c>
      <c r="BS4" s="516" t="s">
        <v>62</v>
      </c>
      <c r="BT4" s="834" t="s">
        <v>63</v>
      </c>
      <c r="BU4" s="968" t="s">
        <v>332</v>
      </c>
      <c r="BV4" s="834" t="s">
        <v>62</v>
      </c>
      <c r="BW4" s="968" t="s">
        <v>333</v>
      </c>
      <c r="BX4" s="517" t="s">
        <v>63</v>
      </c>
      <c r="BY4" s="517" t="s">
        <v>62</v>
      </c>
      <c r="BZ4" s="517" t="s">
        <v>1</v>
      </c>
      <c r="CA4" s="518" t="s">
        <v>1</v>
      </c>
      <c r="CB4" s="516" t="s">
        <v>62</v>
      </c>
      <c r="CC4" s="834" t="s">
        <v>63</v>
      </c>
      <c r="CD4" s="968" t="s">
        <v>332</v>
      </c>
      <c r="CE4" s="834" t="s">
        <v>62</v>
      </c>
      <c r="CF4" s="968" t="s">
        <v>333</v>
      </c>
      <c r="CG4" s="832" t="s">
        <v>62</v>
      </c>
      <c r="CH4" s="832" t="s">
        <v>63</v>
      </c>
      <c r="CI4" s="970" t="s">
        <v>332</v>
      </c>
      <c r="CJ4" s="832" t="s">
        <v>62</v>
      </c>
      <c r="CK4" s="970" t="s">
        <v>333</v>
      </c>
      <c r="CL4" s="516" t="s">
        <v>62</v>
      </c>
      <c r="CM4" s="834" t="s">
        <v>63</v>
      </c>
      <c r="CN4" s="968" t="s">
        <v>332</v>
      </c>
      <c r="CO4" s="834" t="s">
        <v>62</v>
      </c>
      <c r="CP4" s="968" t="s">
        <v>333</v>
      </c>
      <c r="CQ4" s="832" t="s">
        <v>62</v>
      </c>
      <c r="CR4" s="832" t="s">
        <v>63</v>
      </c>
      <c r="CS4" s="970" t="s">
        <v>332</v>
      </c>
      <c r="CT4" s="832" t="s">
        <v>62</v>
      </c>
      <c r="CU4" s="970" t="s">
        <v>333</v>
      </c>
      <c r="CV4" s="519" t="s">
        <v>279</v>
      </c>
      <c r="CW4" s="519" t="s">
        <v>63</v>
      </c>
      <c r="CX4" s="519" t="s">
        <v>62</v>
      </c>
      <c r="CY4" s="519" t="s">
        <v>1</v>
      </c>
      <c r="CZ4" s="520" t="s">
        <v>1</v>
      </c>
      <c r="DA4" s="516" t="s">
        <v>62</v>
      </c>
      <c r="DB4" s="834" t="s">
        <v>63</v>
      </c>
      <c r="DC4" s="968" t="s">
        <v>332</v>
      </c>
      <c r="DD4" s="834" t="s">
        <v>62</v>
      </c>
      <c r="DE4" s="968" t="s">
        <v>333</v>
      </c>
      <c r="DF4" s="832" t="s">
        <v>62</v>
      </c>
      <c r="DG4" s="832" t="s">
        <v>63</v>
      </c>
      <c r="DH4" s="970" t="s">
        <v>332</v>
      </c>
      <c r="DI4" s="832" t="s">
        <v>62</v>
      </c>
      <c r="DJ4" s="970" t="s">
        <v>333</v>
      </c>
      <c r="DK4" s="516" t="s">
        <v>62</v>
      </c>
      <c r="DL4" s="834" t="s">
        <v>63</v>
      </c>
      <c r="DM4" s="968" t="s">
        <v>332</v>
      </c>
      <c r="DN4" s="834" t="s">
        <v>62</v>
      </c>
      <c r="DO4" s="968" t="s">
        <v>333</v>
      </c>
      <c r="DP4" s="832" t="s">
        <v>62</v>
      </c>
      <c r="DQ4" s="832" t="s">
        <v>63</v>
      </c>
      <c r="DR4" s="970" t="s">
        <v>332</v>
      </c>
      <c r="DS4" s="832" t="s">
        <v>62</v>
      </c>
      <c r="DT4" s="970" t="s">
        <v>333</v>
      </c>
      <c r="DU4" s="517" t="s">
        <v>63</v>
      </c>
      <c r="DV4" s="517" t="s">
        <v>62</v>
      </c>
      <c r="DW4" s="517" t="s">
        <v>1</v>
      </c>
      <c r="DX4" s="518" t="s">
        <v>1</v>
      </c>
      <c r="DY4" s="516" t="s">
        <v>62</v>
      </c>
      <c r="DZ4" s="834" t="s">
        <v>63</v>
      </c>
      <c r="EA4" s="968" t="s">
        <v>332</v>
      </c>
      <c r="EB4" s="834" t="s">
        <v>62</v>
      </c>
      <c r="EC4" s="968" t="s">
        <v>333</v>
      </c>
      <c r="ED4" s="832" t="s">
        <v>62</v>
      </c>
      <c r="EE4" s="832" t="s">
        <v>63</v>
      </c>
      <c r="EF4" s="970" t="s">
        <v>332</v>
      </c>
      <c r="EG4" s="832" t="s">
        <v>62</v>
      </c>
      <c r="EH4" s="970" t="s">
        <v>333</v>
      </c>
      <c r="EI4" s="516" t="s">
        <v>62</v>
      </c>
      <c r="EJ4" s="834" t="s">
        <v>63</v>
      </c>
      <c r="EK4" s="968" t="s">
        <v>332</v>
      </c>
      <c r="EL4" s="834" t="s">
        <v>62</v>
      </c>
      <c r="EM4" s="968" t="s">
        <v>333</v>
      </c>
      <c r="EN4" s="832" t="s">
        <v>62</v>
      </c>
      <c r="EO4" s="832" t="s">
        <v>63</v>
      </c>
      <c r="EP4" s="970" t="s">
        <v>332</v>
      </c>
      <c r="EQ4" s="832" t="s">
        <v>62</v>
      </c>
      <c r="ER4" s="970" t="s">
        <v>333</v>
      </c>
      <c r="ES4" s="516" t="s">
        <v>62</v>
      </c>
      <c r="ET4" s="834" t="s">
        <v>63</v>
      </c>
      <c r="EU4" s="968" t="s">
        <v>332</v>
      </c>
      <c r="EV4" s="834" t="s">
        <v>62</v>
      </c>
      <c r="EW4" s="968" t="s">
        <v>333</v>
      </c>
      <c r="EX4" s="519" t="s">
        <v>279</v>
      </c>
      <c r="EY4" s="519" t="s">
        <v>63</v>
      </c>
      <c r="EZ4" s="519" t="s">
        <v>62</v>
      </c>
      <c r="FA4" s="519" t="s">
        <v>1</v>
      </c>
      <c r="FB4" s="520" t="s">
        <v>1</v>
      </c>
      <c r="FC4" s="516" t="s">
        <v>62</v>
      </c>
      <c r="FD4" s="834" t="s">
        <v>63</v>
      </c>
      <c r="FE4" s="968" t="s">
        <v>332</v>
      </c>
      <c r="FF4" s="834" t="s">
        <v>62</v>
      </c>
      <c r="FG4" s="968" t="s">
        <v>333</v>
      </c>
      <c r="FH4" s="832" t="s">
        <v>62</v>
      </c>
      <c r="FI4" s="832" t="s">
        <v>63</v>
      </c>
      <c r="FJ4" s="970" t="s">
        <v>332</v>
      </c>
      <c r="FK4" s="832" t="s">
        <v>62</v>
      </c>
      <c r="FL4" s="970" t="s">
        <v>333</v>
      </c>
      <c r="FM4" s="516" t="s">
        <v>62</v>
      </c>
      <c r="FN4" s="834" t="s">
        <v>63</v>
      </c>
      <c r="FO4" s="968" t="s">
        <v>332</v>
      </c>
      <c r="FP4" s="834" t="s">
        <v>62</v>
      </c>
      <c r="FQ4" s="968" t="s">
        <v>333</v>
      </c>
      <c r="FR4" s="832" t="s">
        <v>62</v>
      </c>
      <c r="FS4" s="832" t="s">
        <v>63</v>
      </c>
      <c r="FT4" s="970" t="s">
        <v>332</v>
      </c>
      <c r="FU4" s="832" t="s">
        <v>62</v>
      </c>
      <c r="FV4" s="970" t="s">
        <v>333</v>
      </c>
      <c r="FW4" s="517" t="s">
        <v>63</v>
      </c>
      <c r="FX4" s="517" t="s">
        <v>62</v>
      </c>
      <c r="FY4" s="517" t="s">
        <v>1</v>
      </c>
      <c r="FZ4" s="518" t="s">
        <v>1</v>
      </c>
      <c r="GA4" s="516" t="s">
        <v>62</v>
      </c>
      <c r="GB4" s="834" t="s">
        <v>63</v>
      </c>
      <c r="GC4" s="968" t="s">
        <v>332</v>
      </c>
      <c r="GD4" s="834" t="s">
        <v>62</v>
      </c>
      <c r="GE4" s="968" t="s">
        <v>333</v>
      </c>
      <c r="GF4" s="832" t="s">
        <v>62</v>
      </c>
      <c r="GG4" s="832" t="s">
        <v>63</v>
      </c>
      <c r="GH4" s="970" t="s">
        <v>332</v>
      </c>
      <c r="GI4" s="832" t="s">
        <v>62</v>
      </c>
      <c r="GJ4" s="970" t="s">
        <v>333</v>
      </c>
      <c r="GK4" s="516" t="s">
        <v>62</v>
      </c>
      <c r="GL4" s="834" t="s">
        <v>63</v>
      </c>
      <c r="GM4" s="968" t="s">
        <v>332</v>
      </c>
      <c r="GN4" s="834" t="s">
        <v>62</v>
      </c>
      <c r="GO4" s="968" t="s">
        <v>333</v>
      </c>
      <c r="GP4" s="832" t="s">
        <v>62</v>
      </c>
      <c r="GQ4" s="832" t="s">
        <v>63</v>
      </c>
      <c r="GR4" s="970" t="s">
        <v>332</v>
      </c>
      <c r="GS4" s="832" t="s">
        <v>62</v>
      </c>
      <c r="GT4" s="970" t="s">
        <v>333</v>
      </c>
      <c r="GU4" s="519" t="s">
        <v>63</v>
      </c>
      <c r="GV4" s="519" t="s">
        <v>62</v>
      </c>
      <c r="GW4" s="519" t="s">
        <v>1</v>
      </c>
      <c r="GX4" s="520" t="s">
        <v>1</v>
      </c>
      <c r="GY4" s="516" t="s">
        <v>62</v>
      </c>
      <c r="GZ4" s="834" t="s">
        <v>63</v>
      </c>
      <c r="HA4" s="968" t="s">
        <v>332</v>
      </c>
      <c r="HB4" s="834" t="s">
        <v>62</v>
      </c>
      <c r="HC4" s="968" t="s">
        <v>333</v>
      </c>
      <c r="HD4" s="832" t="s">
        <v>62</v>
      </c>
      <c r="HE4" s="832" t="s">
        <v>63</v>
      </c>
      <c r="HF4" s="970" t="s">
        <v>332</v>
      </c>
      <c r="HG4" s="832" t="s">
        <v>62</v>
      </c>
      <c r="HH4" s="970" t="s">
        <v>333</v>
      </c>
      <c r="HI4" s="516" t="s">
        <v>62</v>
      </c>
      <c r="HJ4" s="834" t="s">
        <v>63</v>
      </c>
      <c r="HK4" s="968" t="s">
        <v>332</v>
      </c>
      <c r="HL4" s="834" t="s">
        <v>62</v>
      </c>
      <c r="HM4" s="968" t="s">
        <v>333</v>
      </c>
      <c r="HN4" s="832" t="s">
        <v>62</v>
      </c>
      <c r="HO4" s="832" t="s">
        <v>63</v>
      </c>
      <c r="HP4" s="970" t="s">
        <v>332</v>
      </c>
      <c r="HQ4" s="832" t="s">
        <v>62</v>
      </c>
      <c r="HR4" s="970" t="s">
        <v>333</v>
      </c>
      <c r="HS4" s="516" t="s">
        <v>62</v>
      </c>
      <c r="HT4" s="834" t="s">
        <v>63</v>
      </c>
      <c r="HU4" s="968" t="s">
        <v>332</v>
      </c>
      <c r="HV4" s="834" t="s">
        <v>62</v>
      </c>
      <c r="HW4" s="968" t="s">
        <v>333</v>
      </c>
      <c r="HX4" s="517" t="s">
        <v>63</v>
      </c>
      <c r="HY4" s="517" t="s">
        <v>62</v>
      </c>
      <c r="HZ4" s="517" t="s">
        <v>1</v>
      </c>
      <c r="IA4" s="518" t="s">
        <v>1</v>
      </c>
      <c r="IB4" s="516" t="s">
        <v>62</v>
      </c>
      <c r="IC4" s="834" t="s">
        <v>63</v>
      </c>
      <c r="ID4" s="968" t="s">
        <v>332</v>
      </c>
      <c r="IE4" s="834" t="s">
        <v>62</v>
      </c>
      <c r="IF4" s="968" t="s">
        <v>333</v>
      </c>
      <c r="IG4" s="832" t="s">
        <v>62</v>
      </c>
      <c r="IH4" s="832" t="s">
        <v>63</v>
      </c>
      <c r="II4" s="970" t="s">
        <v>332</v>
      </c>
      <c r="IJ4" s="832" t="s">
        <v>62</v>
      </c>
      <c r="IK4" s="970" t="s">
        <v>333</v>
      </c>
      <c r="IL4" s="516" t="s">
        <v>62</v>
      </c>
      <c r="IM4" s="834" t="s">
        <v>63</v>
      </c>
      <c r="IN4" s="968" t="s">
        <v>332</v>
      </c>
      <c r="IO4" s="834" t="s">
        <v>62</v>
      </c>
      <c r="IP4" s="968" t="s">
        <v>333</v>
      </c>
      <c r="IQ4" s="832" t="s">
        <v>62</v>
      </c>
      <c r="IR4" s="832" t="s">
        <v>63</v>
      </c>
      <c r="IS4" s="970" t="s">
        <v>332</v>
      </c>
      <c r="IT4" s="832" t="s">
        <v>62</v>
      </c>
      <c r="IU4" s="970" t="s">
        <v>333</v>
      </c>
      <c r="IV4" s="519" t="s">
        <v>63</v>
      </c>
      <c r="IW4" s="519" t="s">
        <v>62</v>
      </c>
      <c r="IX4" s="519" t="s">
        <v>1</v>
      </c>
      <c r="IY4" s="520" t="s">
        <v>1</v>
      </c>
      <c r="IZ4" s="516" t="s">
        <v>62</v>
      </c>
      <c r="JA4" s="834" t="s">
        <v>63</v>
      </c>
      <c r="JB4" s="968" t="s">
        <v>332</v>
      </c>
      <c r="JC4" s="834" t="s">
        <v>62</v>
      </c>
      <c r="JD4" s="968" t="s">
        <v>333</v>
      </c>
      <c r="JE4" s="832" t="s">
        <v>62</v>
      </c>
      <c r="JF4" s="832" t="s">
        <v>63</v>
      </c>
      <c r="JG4" s="970" t="s">
        <v>332</v>
      </c>
      <c r="JH4" s="832" t="s">
        <v>62</v>
      </c>
      <c r="JI4" s="970" t="s">
        <v>333</v>
      </c>
      <c r="JJ4" s="516" t="s">
        <v>62</v>
      </c>
      <c r="JK4" s="834" t="s">
        <v>63</v>
      </c>
      <c r="JL4" s="968" t="s">
        <v>332</v>
      </c>
      <c r="JM4" s="834" t="s">
        <v>62</v>
      </c>
      <c r="JN4" s="968" t="s">
        <v>333</v>
      </c>
      <c r="JO4" s="832" t="s">
        <v>62</v>
      </c>
      <c r="JP4" s="832" t="s">
        <v>63</v>
      </c>
      <c r="JQ4" s="970" t="s">
        <v>332</v>
      </c>
      <c r="JR4" s="832" t="s">
        <v>62</v>
      </c>
      <c r="JS4" s="970" t="s">
        <v>333</v>
      </c>
      <c r="JT4" s="517" t="s">
        <v>63</v>
      </c>
      <c r="JU4" s="517" t="s">
        <v>62</v>
      </c>
      <c r="JV4" s="517" t="s">
        <v>1</v>
      </c>
      <c r="JW4" s="518" t="s">
        <v>1</v>
      </c>
      <c r="JX4" s="516" t="s">
        <v>62</v>
      </c>
      <c r="JY4" s="834" t="s">
        <v>63</v>
      </c>
      <c r="JZ4" s="968" t="s">
        <v>332</v>
      </c>
      <c r="KA4" s="834" t="s">
        <v>62</v>
      </c>
      <c r="KB4" s="968" t="s">
        <v>333</v>
      </c>
      <c r="KC4" s="832" t="s">
        <v>62</v>
      </c>
      <c r="KD4" s="832" t="s">
        <v>63</v>
      </c>
      <c r="KE4" s="970" t="s">
        <v>332</v>
      </c>
      <c r="KF4" s="832" t="s">
        <v>62</v>
      </c>
      <c r="KG4" s="970" t="s">
        <v>333</v>
      </c>
      <c r="KH4" s="516" t="s">
        <v>62</v>
      </c>
      <c r="KI4" s="834" t="s">
        <v>63</v>
      </c>
      <c r="KJ4" s="968" t="s">
        <v>332</v>
      </c>
      <c r="KK4" s="834" t="s">
        <v>62</v>
      </c>
      <c r="KL4" s="968" t="s">
        <v>333</v>
      </c>
      <c r="KM4" s="832" t="s">
        <v>62</v>
      </c>
      <c r="KN4" s="832" t="s">
        <v>63</v>
      </c>
      <c r="KO4" s="970" t="s">
        <v>332</v>
      </c>
      <c r="KP4" s="832" t="s">
        <v>62</v>
      </c>
      <c r="KQ4" s="970" t="s">
        <v>333</v>
      </c>
      <c r="KR4" s="834" t="s">
        <v>62</v>
      </c>
      <c r="KS4" s="834" t="s">
        <v>63</v>
      </c>
      <c r="KT4" s="968" t="s">
        <v>332</v>
      </c>
      <c r="KU4" s="834" t="s">
        <v>62</v>
      </c>
      <c r="KV4" s="976" t="s">
        <v>333</v>
      </c>
      <c r="KW4" s="519" t="s">
        <v>63</v>
      </c>
      <c r="KX4" s="519" t="s">
        <v>62</v>
      </c>
      <c r="KY4" s="519" t="s">
        <v>1</v>
      </c>
      <c r="KZ4" s="521" t="s">
        <v>1</v>
      </c>
      <c r="LA4" s="972" t="s">
        <v>388</v>
      </c>
      <c r="LB4" s="972" t="s">
        <v>389</v>
      </c>
      <c r="LC4" s="972" t="s">
        <v>390</v>
      </c>
      <c r="LD4" s="972" t="s">
        <v>337</v>
      </c>
      <c r="LE4" s="972" t="s">
        <v>338</v>
      </c>
      <c r="LF4" s="972" t="s">
        <v>339</v>
      </c>
      <c r="LG4" s="972" t="s">
        <v>340</v>
      </c>
      <c r="LH4" s="974" t="s">
        <v>70</v>
      </c>
      <c r="LI4" s="554">
        <v>1000</v>
      </c>
    </row>
    <row r="5" spans="1:351" s="554" customFormat="1" ht="15.75" customHeight="1">
      <c r="A5" s="555"/>
      <c r="B5" s="967"/>
      <c r="C5" s="522">
        <v>2022</v>
      </c>
      <c r="D5" s="835">
        <v>2023</v>
      </c>
      <c r="E5" s="969"/>
      <c r="F5" s="835">
        <v>2023</v>
      </c>
      <c r="G5" s="969"/>
      <c r="H5" s="833">
        <v>2022</v>
      </c>
      <c r="I5" s="833">
        <v>2023</v>
      </c>
      <c r="J5" s="971"/>
      <c r="K5" s="833">
        <v>2023</v>
      </c>
      <c r="L5" s="971"/>
      <c r="M5" s="522">
        <v>2022</v>
      </c>
      <c r="N5" s="835">
        <v>2023</v>
      </c>
      <c r="O5" s="969"/>
      <c r="P5" s="835">
        <v>2023</v>
      </c>
      <c r="Q5" s="969"/>
      <c r="R5" s="833">
        <v>2022</v>
      </c>
      <c r="S5" s="833">
        <v>2023</v>
      </c>
      <c r="T5" s="971"/>
      <c r="U5" s="833">
        <v>2023</v>
      </c>
      <c r="V5" s="971"/>
      <c r="W5" s="523">
        <v>2023</v>
      </c>
      <c r="X5" s="523">
        <v>2022</v>
      </c>
      <c r="Y5" s="523">
        <v>2023</v>
      </c>
      <c r="Z5" s="524" t="s">
        <v>5</v>
      </c>
      <c r="AA5" s="522">
        <v>2022</v>
      </c>
      <c r="AB5" s="835">
        <v>2023</v>
      </c>
      <c r="AC5" s="969"/>
      <c r="AD5" s="835">
        <v>2023</v>
      </c>
      <c r="AE5" s="969"/>
      <c r="AF5" s="833">
        <v>2022</v>
      </c>
      <c r="AG5" s="833">
        <v>2023</v>
      </c>
      <c r="AH5" s="971"/>
      <c r="AI5" s="833">
        <v>2023</v>
      </c>
      <c r="AJ5" s="971"/>
      <c r="AK5" s="522">
        <v>2022</v>
      </c>
      <c r="AL5" s="835">
        <v>2023</v>
      </c>
      <c r="AM5" s="969"/>
      <c r="AN5" s="835">
        <v>2023</v>
      </c>
      <c r="AO5" s="969"/>
      <c r="AP5" s="833">
        <v>2022</v>
      </c>
      <c r="AQ5" s="833">
        <v>2023</v>
      </c>
      <c r="AR5" s="971"/>
      <c r="AS5" s="833">
        <v>2023</v>
      </c>
      <c r="AT5" s="971"/>
      <c r="AU5" s="525">
        <v>2023</v>
      </c>
      <c r="AV5" s="525">
        <v>2022</v>
      </c>
      <c r="AW5" s="525">
        <v>2023</v>
      </c>
      <c r="AX5" s="526" t="s">
        <v>5</v>
      </c>
      <c r="AY5" s="522">
        <v>2022</v>
      </c>
      <c r="AZ5" s="835">
        <v>2023</v>
      </c>
      <c r="BA5" s="969"/>
      <c r="BB5" s="835">
        <v>2023</v>
      </c>
      <c r="BC5" s="969"/>
      <c r="BD5" s="833">
        <v>2022</v>
      </c>
      <c r="BE5" s="833">
        <v>2023</v>
      </c>
      <c r="BF5" s="971"/>
      <c r="BG5" s="833">
        <v>2023</v>
      </c>
      <c r="BH5" s="971"/>
      <c r="BI5" s="522">
        <v>2022</v>
      </c>
      <c r="BJ5" s="835">
        <v>2023</v>
      </c>
      <c r="BK5" s="969"/>
      <c r="BL5" s="835">
        <v>2023</v>
      </c>
      <c r="BM5" s="969"/>
      <c r="BN5" s="833">
        <v>2022</v>
      </c>
      <c r="BO5" s="833">
        <v>2023</v>
      </c>
      <c r="BP5" s="971"/>
      <c r="BQ5" s="833">
        <v>2023</v>
      </c>
      <c r="BR5" s="971"/>
      <c r="BS5" s="522">
        <v>2022</v>
      </c>
      <c r="BT5" s="835">
        <v>2023</v>
      </c>
      <c r="BU5" s="969"/>
      <c r="BV5" s="835">
        <v>2023</v>
      </c>
      <c r="BW5" s="969"/>
      <c r="BX5" s="523">
        <v>2023</v>
      </c>
      <c r="BY5" s="523">
        <v>2022</v>
      </c>
      <c r="BZ5" s="523">
        <v>2023</v>
      </c>
      <c r="CA5" s="524" t="s">
        <v>5</v>
      </c>
      <c r="CB5" s="522">
        <v>2022</v>
      </c>
      <c r="CC5" s="835">
        <v>2023</v>
      </c>
      <c r="CD5" s="969"/>
      <c r="CE5" s="835">
        <v>2023</v>
      </c>
      <c r="CF5" s="969"/>
      <c r="CG5" s="833">
        <v>2022</v>
      </c>
      <c r="CH5" s="833">
        <v>2023</v>
      </c>
      <c r="CI5" s="971"/>
      <c r="CJ5" s="833">
        <v>2023</v>
      </c>
      <c r="CK5" s="971"/>
      <c r="CL5" s="522">
        <v>2022</v>
      </c>
      <c r="CM5" s="835">
        <v>2023</v>
      </c>
      <c r="CN5" s="969"/>
      <c r="CO5" s="835">
        <v>2023</v>
      </c>
      <c r="CP5" s="969"/>
      <c r="CQ5" s="833">
        <v>2022</v>
      </c>
      <c r="CR5" s="833">
        <v>2023</v>
      </c>
      <c r="CS5" s="971"/>
      <c r="CT5" s="833">
        <v>2023</v>
      </c>
      <c r="CU5" s="971"/>
      <c r="CV5" s="525">
        <v>2019</v>
      </c>
      <c r="CW5" s="525">
        <v>2023</v>
      </c>
      <c r="CX5" s="525">
        <v>2022</v>
      </c>
      <c r="CY5" s="525">
        <v>2023</v>
      </c>
      <c r="CZ5" s="526" t="s">
        <v>5</v>
      </c>
      <c r="DA5" s="522">
        <v>2022</v>
      </c>
      <c r="DB5" s="835">
        <v>2023</v>
      </c>
      <c r="DC5" s="969"/>
      <c r="DD5" s="835">
        <v>2023</v>
      </c>
      <c r="DE5" s="969"/>
      <c r="DF5" s="833">
        <v>2022</v>
      </c>
      <c r="DG5" s="833">
        <v>2023</v>
      </c>
      <c r="DH5" s="971"/>
      <c r="DI5" s="833">
        <v>2023</v>
      </c>
      <c r="DJ5" s="971"/>
      <c r="DK5" s="522">
        <v>2022</v>
      </c>
      <c r="DL5" s="835">
        <v>2023</v>
      </c>
      <c r="DM5" s="969"/>
      <c r="DN5" s="835">
        <v>2023</v>
      </c>
      <c r="DO5" s="969"/>
      <c r="DP5" s="833">
        <v>2022</v>
      </c>
      <c r="DQ5" s="833">
        <v>2023</v>
      </c>
      <c r="DR5" s="971"/>
      <c r="DS5" s="833">
        <v>2023</v>
      </c>
      <c r="DT5" s="971"/>
      <c r="DU5" s="523">
        <v>2023</v>
      </c>
      <c r="DV5" s="523">
        <v>2022</v>
      </c>
      <c r="DW5" s="523">
        <v>2023</v>
      </c>
      <c r="DX5" s="524" t="s">
        <v>5</v>
      </c>
      <c r="DY5" s="522">
        <v>2022</v>
      </c>
      <c r="DZ5" s="835">
        <v>2023</v>
      </c>
      <c r="EA5" s="969"/>
      <c r="EB5" s="835">
        <v>2023</v>
      </c>
      <c r="EC5" s="969"/>
      <c r="ED5" s="833">
        <v>2022</v>
      </c>
      <c r="EE5" s="833">
        <v>2023</v>
      </c>
      <c r="EF5" s="971"/>
      <c r="EG5" s="833">
        <v>2023</v>
      </c>
      <c r="EH5" s="971"/>
      <c r="EI5" s="522">
        <v>2022</v>
      </c>
      <c r="EJ5" s="835">
        <v>2023</v>
      </c>
      <c r="EK5" s="969"/>
      <c r="EL5" s="835">
        <v>2023</v>
      </c>
      <c r="EM5" s="969"/>
      <c r="EN5" s="833">
        <v>2022</v>
      </c>
      <c r="EO5" s="833">
        <v>2023</v>
      </c>
      <c r="EP5" s="971"/>
      <c r="EQ5" s="833">
        <v>2023</v>
      </c>
      <c r="ER5" s="971"/>
      <c r="ES5" s="522">
        <v>2022</v>
      </c>
      <c r="ET5" s="835">
        <v>2023</v>
      </c>
      <c r="EU5" s="969"/>
      <c r="EV5" s="835">
        <v>2023</v>
      </c>
      <c r="EW5" s="969"/>
      <c r="EX5" s="525">
        <v>2019</v>
      </c>
      <c r="EY5" s="525">
        <v>2023</v>
      </c>
      <c r="EZ5" s="525">
        <v>2022</v>
      </c>
      <c r="FA5" s="525">
        <v>2023</v>
      </c>
      <c r="FB5" s="526" t="s">
        <v>5</v>
      </c>
      <c r="FC5" s="522">
        <v>2022</v>
      </c>
      <c r="FD5" s="835">
        <v>2023</v>
      </c>
      <c r="FE5" s="969"/>
      <c r="FF5" s="835">
        <v>2023</v>
      </c>
      <c r="FG5" s="969"/>
      <c r="FH5" s="833">
        <v>2022</v>
      </c>
      <c r="FI5" s="833">
        <v>2023</v>
      </c>
      <c r="FJ5" s="971"/>
      <c r="FK5" s="833">
        <v>2023</v>
      </c>
      <c r="FL5" s="971"/>
      <c r="FM5" s="522">
        <v>2022</v>
      </c>
      <c r="FN5" s="835">
        <v>2023</v>
      </c>
      <c r="FO5" s="969"/>
      <c r="FP5" s="835">
        <v>2023</v>
      </c>
      <c r="FQ5" s="969"/>
      <c r="FR5" s="833">
        <v>2022</v>
      </c>
      <c r="FS5" s="833">
        <v>2023</v>
      </c>
      <c r="FT5" s="971"/>
      <c r="FU5" s="833">
        <v>2023</v>
      </c>
      <c r="FV5" s="971"/>
      <c r="FW5" s="523">
        <v>2023</v>
      </c>
      <c r="FX5" s="523">
        <v>2022</v>
      </c>
      <c r="FY5" s="523">
        <v>2023</v>
      </c>
      <c r="FZ5" s="524" t="s">
        <v>5</v>
      </c>
      <c r="GA5" s="522">
        <v>2022</v>
      </c>
      <c r="GB5" s="835">
        <v>2023</v>
      </c>
      <c r="GC5" s="969"/>
      <c r="GD5" s="835">
        <v>2023</v>
      </c>
      <c r="GE5" s="969"/>
      <c r="GF5" s="833">
        <v>2022</v>
      </c>
      <c r="GG5" s="833">
        <v>2023</v>
      </c>
      <c r="GH5" s="971"/>
      <c r="GI5" s="833">
        <v>2023</v>
      </c>
      <c r="GJ5" s="971"/>
      <c r="GK5" s="522">
        <v>2022</v>
      </c>
      <c r="GL5" s="835">
        <v>2023</v>
      </c>
      <c r="GM5" s="969"/>
      <c r="GN5" s="835">
        <v>2023</v>
      </c>
      <c r="GO5" s="969"/>
      <c r="GP5" s="833">
        <v>2022</v>
      </c>
      <c r="GQ5" s="833">
        <v>2023</v>
      </c>
      <c r="GR5" s="971"/>
      <c r="GS5" s="833">
        <v>2023</v>
      </c>
      <c r="GT5" s="971"/>
      <c r="GU5" s="525">
        <v>2023</v>
      </c>
      <c r="GV5" s="525">
        <v>2022</v>
      </c>
      <c r="GW5" s="525">
        <v>2023</v>
      </c>
      <c r="GX5" s="526" t="s">
        <v>5</v>
      </c>
      <c r="GY5" s="522">
        <v>2022</v>
      </c>
      <c r="GZ5" s="835">
        <v>2023</v>
      </c>
      <c r="HA5" s="969"/>
      <c r="HB5" s="835">
        <v>2023</v>
      </c>
      <c r="HC5" s="969"/>
      <c r="HD5" s="833">
        <v>2022</v>
      </c>
      <c r="HE5" s="833">
        <v>2023</v>
      </c>
      <c r="HF5" s="971"/>
      <c r="HG5" s="833">
        <v>2023</v>
      </c>
      <c r="HH5" s="971"/>
      <c r="HI5" s="522">
        <v>2022</v>
      </c>
      <c r="HJ5" s="835">
        <v>2023</v>
      </c>
      <c r="HK5" s="969"/>
      <c r="HL5" s="835">
        <v>2023</v>
      </c>
      <c r="HM5" s="969"/>
      <c r="HN5" s="833">
        <v>2022</v>
      </c>
      <c r="HO5" s="833">
        <v>2023</v>
      </c>
      <c r="HP5" s="971"/>
      <c r="HQ5" s="833">
        <v>2023</v>
      </c>
      <c r="HR5" s="971"/>
      <c r="HS5" s="522">
        <v>2022</v>
      </c>
      <c r="HT5" s="835">
        <v>2023</v>
      </c>
      <c r="HU5" s="969"/>
      <c r="HV5" s="835">
        <v>2023</v>
      </c>
      <c r="HW5" s="969"/>
      <c r="HX5" s="523">
        <v>2023</v>
      </c>
      <c r="HY5" s="523">
        <v>2022</v>
      </c>
      <c r="HZ5" s="523">
        <v>2023</v>
      </c>
      <c r="IA5" s="524" t="s">
        <v>5</v>
      </c>
      <c r="IB5" s="522">
        <v>2022</v>
      </c>
      <c r="IC5" s="835">
        <v>2023</v>
      </c>
      <c r="ID5" s="969"/>
      <c r="IE5" s="835">
        <v>2023</v>
      </c>
      <c r="IF5" s="969"/>
      <c r="IG5" s="833">
        <v>2022</v>
      </c>
      <c r="IH5" s="833">
        <v>2023</v>
      </c>
      <c r="II5" s="971"/>
      <c r="IJ5" s="833">
        <v>2023</v>
      </c>
      <c r="IK5" s="971"/>
      <c r="IL5" s="522">
        <v>2022</v>
      </c>
      <c r="IM5" s="835">
        <v>2023</v>
      </c>
      <c r="IN5" s="969"/>
      <c r="IO5" s="835">
        <v>2023</v>
      </c>
      <c r="IP5" s="969"/>
      <c r="IQ5" s="833">
        <v>2022</v>
      </c>
      <c r="IR5" s="833">
        <v>2023</v>
      </c>
      <c r="IS5" s="971"/>
      <c r="IT5" s="833">
        <v>2023</v>
      </c>
      <c r="IU5" s="971"/>
      <c r="IV5" s="525">
        <v>2023</v>
      </c>
      <c r="IW5" s="525">
        <v>2022</v>
      </c>
      <c r="IX5" s="525">
        <v>2023</v>
      </c>
      <c r="IY5" s="526" t="s">
        <v>5</v>
      </c>
      <c r="IZ5" s="522">
        <v>2022</v>
      </c>
      <c r="JA5" s="835">
        <v>2023</v>
      </c>
      <c r="JB5" s="969"/>
      <c r="JC5" s="835">
        <v>2023</v>
      </c>
      <c r="JD5" s="969"/>
      <c r="JE5" s="833">
        <v>2022</v>
      </c>
      <c r="JF5" s="833">
        <v>2023</v>
      </c>
      <c r="JG5" s="971"/>
      <c r="JH5" s="833">
        <v>2023</v>
      </c>
      <c r="JI5" s="971"/>
      <c r="JJ5" s="522">
        <v>2022</v>
      </c>
      <c r="JK5" s="835">
        <v>2023</v>
      </c>
      <c r="JL5" s="969"/>
      <c r="JM5" s="835">
        <v>2023</v>
      </c>
      <c r="JN5" s="969"/>
      <c r="JO5" s="833">
        <v>2022</v>
      </c>
      <c r="JP5" s="833">
        <v>2023</v>
      </c>
      <c r="JQ5" s="971"/>
      <c r="JR5" s="833">
        <v>2023</v>
      </c>
      <c r="JS5" s="971"/>
      <c r="JT5" s="523">
        <v>2023</v>
      </c>
      <c r="JU5" s="523">
        <v>2022</v>
      </c>
      <c r="JV5" s="523">
        <v>2023</v>
      </c>
      <c r="JW5" s="524" t="s">
        <v>5</v>
      </c>
      <c r="JX5" s="522">
        <v>2022</v>
      </c>
      <c r="JY5" s="835">
        <v>2023</v>
      </c>
      <c r="JZ5" s="969"/>
      <c r="KA5" s="835">
        <v>2023</v>
      </c>
      <c r="KB5" s="969"/>
      <c r="KC5" s="833">
        <v>2022</v>
      </c>
      <c r="KD5" s="833">
        <v>2023</v>
      </c>
      <c r="KE5" s="971"/>
      <c r="KF5" s="833">
        <v>2023</v>
      </c>
      <c r="KG5" s="971"/>
      <c r="KH5" s="522">
        <v>2022</v>
      </c>
      <c r="KI5" s="835">
        <v>2023</v>
      </c>
      <c r="KJ5" s="969"/>
      <c r="KK5" s="835">
        <v>2023</v>
      </c>
      <c r="KL5" s="969"/>
      <c r="KM5" s="833">
        <v>2022</v>
      </c>
      <c r="KN5" s="833">
        <v>2023</v>
      </c>
      <c r="KO5" s="971"/>
      <c r="KP5" s="833">
        <v>2023</v>
      </c>
      <c r="KQ5" s="971"/>
      <c r="KR5" s="835">
        <v>2022</v>
      </c>
      <c r="KS5" s="835">
        <v>2023</v>
      </c>
      <c r="KT5" s="969"/>
      <c r="KU5" s="835">
        <v>2022</v>
      </c>
      <c r="KV5" s="977"/>
      <c r="KW5" s="525">
        <v>2023</v>
      </c>
      <c r="KX5" s="525">
        <v>2022</v>
      </c>
      <c r="KY5" s="525">
        <v>2023</v>
      </c>
      <c r="KZ5" s="527" t="s">
        <v>5</v>
      </c>
      <c r="LA5" s="973"/>
      <c r="LB5" s="973"/>
      <c r="LC5" s="973"/>
      <c r="LD5" s="973"/>
      <c r="LE5" s="973"/>
      <c r="LF5" s="973"/>
      <c r="LG5" s="973"/>
      <c r="LH5" s="975"/>
      <c r="LI5" s="554" t="s">
        <v>304</v>
      </c>
    </row>
    <row r="6" spans="1:351" hidden="1" outlineLevel="1">
      <c r="A6" s="571"/>
      <c r="B6" s="553" t="s">
        <v>341</v>
      </c>
      <c r="C6" s="543">
        <v>63817.3</v>
      </c>
      <c r="D6" s="542">
        <f t="shared" ref="D6:D24" si="0">C6*E6</f>
        <v>71475.376000000004</v>
      </c>
      <c r="E6" s="541">
        <f>'Base%Sem'!B3</f>
        <v>1.1200000000000001</v>
      </c>
      <c r="F6" s="540">
        <v>63535.13</v>
      </c>
      <c r="G6" s="539">
        <f>F6/C6</f>
        <v>0.99557847166834068</v>
      </c>
      <c r="H6" s="542">
        <v>46491.1</v>
      </c>
      <c r="I6" s="542">
        <f t="shared" ref="I6:I16" si="1">H6*J6</f>
        <v>52070.032000000007</v>
      </c>
      <c r="J6" s="541">
        <f>'Base%Sem'!C3</f>
        <v>1.1200000000000001</v>
      </c>
      <c r="K6" s="540">
        <v>64892.52</v>
      </c>
      <c r="L6" s="539">
        <f t="shared" ref="L6:L30" si="2">K6/H6</f>
        <v>1.3958052186332437</v>
      </c>
      <c r="M6" s="542">
        <v>52713.73</v>
      </c>
      <c r="N6" s="542">
        <f t="shared" ref="N6:N24" si="3">M6*O6</f>
        <v>65892.162500000006</v>
      </c>
      <c r="O6" s="541">
        <f>'Base%Sem'!D3</f>
        <v>1.25</v>
      </c>
      <c r="P6" s="540">
        <v>53766.66</v>
      </c>
      <c r="Q6" s="539">
        <f t="shared" ref="Q6:Q30" si="4">P6/M6</f>
        <v>1.0199744924140257</v>
      </c>
      <c r="R6" s="542">
        <v>46546.44</v>
      </c>
      <c r="S6" s="542">
        <f t="shared" ref="S6:S24" si="5">R6*T6</f>
        <v>46546.44</v>
      </c>
      <c r="T6" s="541">
        <f>'Base%Sem'!E3</f>
        <v>1</v>
      </c>
      <c r="U6" s="540">
        <v>51418.94</v>
      </c>
      <c r="V6" s="539">
        <f t="shared" ref="V6:V30" si="6">U6/R6</f>
        <v>1.1046804009071369</v>
      </c>
      <c r="W6" s="542">
        <f t="shared" ref="W6:W31" si="7">D6+I6+N6+S6</f>
        <v>235984.01050000003</v>
      </c>
      <c r="X6" s="542">
        <f>C6+H6</f>
        <v>110308.4</v>
      </c>
      <c r="Y6" s="552">
        <f t="shared" ref="Y6:Y31" si="8">+F6+K6+P6+U6</f>
        <v>233613.25</v>
      </c>
      <c r="Z6" s="551">
        <f>IFERROR(Y6/X6,0)</f>
        <v>2.1178192231960575</v>
      </c>
      <c r="AA6" s="543">
        <v>45766.32</v>
      </c>
      <c r="AB6" s="542">
        <f t="shared" ref="AB6:AB24" si="9">AA6*AC6</f>
        <v>45766.32</v>
      </c>
      <c r="AC6" s="541">
        <f>'Base%Sem'!F3</f>
        <v>1</v>
      </c>
      <c r="AD6" s="540">
        <v>63055.47</v>
      </c>
      <c r="AE6" s="539">
        <f>AD6/AA6</f>
        <v>1.3777701593661016</v>
      </c>
      <c r="AF6" s="542">
        <v>59323.35</v>
      </c>
      <c r="AG6" s="542">
        <f t="shared" ref="AG6:AG24" si="10">AF6*AH6</f>
        <v>59323.35</v>
      </c>
      <c r="AH6" s="541">
        <f>'Base%Sem'!G3</f>
        <v>1</v>
      </c>
      <c r="AI6" s="540"/>
      <c r="AJ6" s="539">
        <f t="shared" ref="AJ6:AJ30" si="11">AI6/AF6</f>
        <v>0</v>
      </c>
      <c r="AK6" s="542">
        <v>75998.460000000006</v>
      </c>
      <c r="AL6" s="542">
        <f t="shared" ref="AL6:AL24" si="12">AK6*AM6</f>
        <v>75998.460000000006</v>
      </c>
      <c r="AM6" s="541">
        <f>'Base%Sem'!H3</f>
        <v>1</v>
      </c>
      <c r="AN6" s="540"/>
      <c r="AO6" s="539">
        <f t="shared" ref="AO6:AO30" si="13">AN6/AK6</f>
        <v>0</v>
      </c>
      <c r="AP6" s="542">
        <v>50321.17</v>
      </c>
      <c r="AQ6" s="542">
        <f t="shared" ref="AQ6:AQ24" si="14">AP6*AR6</f>
        <v>50321.17</v>
      </c>
      <c r="AR6" s="541">
        <f>'Base%Sem'!I3</f>
        <v>1</v>
      </c>
      <c r="AS6" s="540"/>
      <c r="AT6" s="539">
        <f t="shared" ref="AT6:AT30" si="15">AS6/AP6</f>
        <v>0</v>
      </c>
      <c r="AU6" s="542">
        <f t="shared" ref="AU6:AU31" si="16">AB6+AG6+AL6+AQ6</f>
        <v>231409.3</v>
      </c>
      <c r="AV6" s="550">
        <f t="shared" ref="AV6:AV31" si="17">AA6+AF6+AK6+AP6</f>
        <v>231409.3</v>
      </c>
      <c r="AW6" s="616">
        <f>AD6+AI6++AN6+AS6</f>
        <v>63055.47</v>
      </c>
      <c r="AX6" s="549">
        <f>IFERROR(AW6/AV6,0)</f>
        <v>0.27248459763717364</v>
      </c>
      <c r="AY6" s="543">
        <v>58789.25</v>
      </c>
      <c r="AZ6" s="542">
        <f t="shared" ref="AZ6:AZ30" si="18">AY6*BA6</f>
        <v>63492.390000000007</v>
      </c>
      <c r="BA6" s="541">
        <f>'Base%Sem'!J3</f>
        <v>1.08</v>
      </c>
      <c r="BB6" s="540"/>
      <c r="BC6" s="539">
        <f t="shared" ref="BC6:BC30" si="19">BB6/AY6</f>
        <v>0</v>
      </c>
      <c r="BD6" s="542">
        <v>56759.87</v>
      </c>
      <c r="BE6" s="542">
        <f t="shared" ref="BE6:BE24" si="20">BD6*BF6</f>
        <v>61300.659600000006</v>
      </c>
      <c r="BF6" s="541">
        <f>'Base%Sem'!K3</f>
        <v>1.08</v>
      </c>
      <c r="BG6" s="540"/>
      <c r="BH6" s="539">
        <f t="shared" ref="BH6:BH30" si="21">BG6/BD6</f>
        <v>0</v>
      </c>
      <c r="BI6" s="542">
        <v>67219.03</v>
      </c>
      <c r="BJ6" s="542">
        <f t="shared" ref="BJ6:BJ24" si="22">BI6*BK6</f>
        <v>72596.5524</v>
      </c>
      <c r="BK6" s="541">
        <f>'Base%Sem'!L3</f>
        <v>1.08</v>
      </c>
      <c r="BL6" s="540"/>
      <c r="BM6" s="539">
        <f t="shared" ref="BM6:BM30" si="23">BL6/BI6</f>
        <v>0</v>
      </c>
      <c r="BN6" s="542">
        <v>50618.32</v>
      </c>
      <c r="BO6" s="542">
        <f t="shared" ref="BO6:BO23" si="24">BN6*BP6</f>
        <v>54667.785600000003</v>
      </c>
      <c r="BP6" s="541">
        <f>'Base%Sem'!M3</f>
        <v>1.08</v>
      </c>
      <c r="BQ6" s="605"/>
      <c r="BR6" s="539">
        <f t="shared" ref="BR6:BR30" si="25">BQ6/BN6</f>
        <v>0</v>
      </c>
      <c r="BS6" s="542">
        <v>54577.35</v>
      </c>
      <c r="BT6" s="542">
        <f t="shared" ref="BT6:BT24" si="26">BS6*BU6</f>
        <v>58943.538</v>
      </c>
      <c r="BU6" s="541">
        <f>'Base%Sem'!N3</f>
        <v>1.08</v>
      </c>
      <c r="BV6" s="540"/>
      <c r="BW6" s="539">
        <f t="shared" ref="BW6:BW30" si="27">BV6/BS6</f>
        <v>0</v>
      </c>
      <c r="BX6" s="587">
        <f t="shared" ref="BX6:BX31" si="28">AZ6+BE6+BJ6+BO6+BT6</f>
        <v>311000.92560000002</v>
      </c>
      <c r="BY6" s="538">
        <f t="shared" ref="BY6:BY31" si="29">AY6+BD6+BI6+BN6+BS6</f>
        <v>287963.82</v>
      </c>
      <c r="BZ6" s="544">
        <f t="shared" ref="BZ6:BZ31" si="30">BV6+BQ6+BL6+BG6+BB6</f>
        <v>0</v>
      </c>
      <c r="CA6" s="545">
        <f>IFERROR(BZ6/BY6,0)</f>
        <v>0</v>
      </c>
      <c r="CB6" s="543">
        <v>83324.47</v>
      </c>
      <c r="CC6" s="542">
        <f t="shared" ref="CC6:CC24" si="31">CB6*CD6</f>
        <v>89990.42760000001</v>
      </c>
      <c r="CD6" s="541">
        <f>'Base%Sem'!O3</f>
        <v>1.08</v>
      </c>
      <c r="CE6" s="540"/>
      <c r="CF6" s="539">
        <f t="shared" ref="CF6:CF30" si="32">CE6/CB6</f>
        <v>0</v>
      </c>
      <c r="CG6" s="542">
        <v>74339.55</v>
      </c>
      <c r="CH6" s="542">
        <f t="shared" ref="CH6:CH24" si="33">CG6*CI6</f>
        <v>80286.714000000007</v>
      </c>
      <c r="CI6" s="541">
        <f>'Base%Sem'!P3</f>
        <v>1.08</v>
      </c>
      <c r="CJ6" s="540"/>
      <c r="CK6" s="539">
        <f t="shared" ref="CK6:CK30" si="34">CJ6/CG6</f>
        <v>0</v>
      </c>
      <c r="CL6" s="542">
        <v>73625.86</v>
      </c>
      <c r="CM6" s="542">
        <f t="shared" ref="CM6:CM24" si="35">CL6*CN6</f>
        <v>79515.928800000009</v>
      </c>
      <c r="CN6" s="541">
        <f>'Base%Sem'!Q3</f>
        <v>1.08</v>
      </c>
      <c r="CO6" s="540"/>
      <c r="CP6" s="539">
        <f t="shared" ref="CP6:CP30" si="36">CO6/CL6</f>
        <v>0</v>
      </c>
      <c r="CQ6" s="542">
        <v>100701.79</v>
      </c>
      <c r="CR6" s="542">
        <f t="shared" ref="CR6:CR24" si="37">CQ6*CS6</f>
        <v>108757.9332</v>
      </c>
      <c r="CS6" s="541">
        <f>'Base%Sem'!R3</f>
        <v>1.08</v>
      </c>
      <c r="CT6" s="540"/>
      <c r="CU6" s="539">
        <f t="shared" ref="CU6:CU30" si="38">CT6/CQ6</f>
        <v>0</v>
      </c>
      <c r="CV6" s="587">
        <f t="shared" ref="CV6:CV30" si="39">CQ6+CL6+CG6+CB6</f>
        <v>331991.67000000004</v>
      </c>
      <c r="CW6" s="587">
        <f>CR6+CM6+CH6+CC6</f>
        <v>358551.0036</v>
      </c>
      <c r="CX6" s="548">
        <f>CB6+CG6+CL6+CQ6</f>
        <v>331991.67</v>
      </c>
      <c r="CY6" s="547">
        <f>CE6+CJ6++CO6+CT6</f>
        <v>0</v>
      </c>
      <c r="CZ6" s="546">
        <f>IFERROR(CY6/CX6,0)</f>
        <v>0</v>
      </c>
      <c r="DA6" s="543">
        <v>93556.670000000013</v>
      </c>
      <c r="DB6" s="542">
        <f t="shared" ref="DB6:DB24" si="40">DA6*DC6</f>
        <v>101041.20360000002</v>
      </c>
      <c r="DC6" s="541">
        <f>'Base%Sem'!S3</f>
        <v>1.08</v>
      </c>
      <c r="DD6" s="540"/>
      <c r="DE6" s="539">
        <f t="shared" ref="DE6:DE30" si="41">DD6/DA6</f>
        <v>0</v>
      </c>
      <c r="DF6" s="542">
        <v>97391.3</v>
      </c>
      <c r="DG6" s="542">
        <f t="shared" ref="DG6:DG24" si="42">DF6*DH6</f>
        <v>105182.60400000001</v>
      </c>
      <c r="DH6" s="541">
        <f>'Base%Sem'!T3</f>
        <v>1.08</v>
      </c>
      <c r="DI6" s="540"/>
      <c r="DJ6" s="539">
        <f t="shared" ref="DJ6:DJ30" si="43">DI6/DF6</f>
        <v>0</v>
      </c>
      <c r="DK6" s="542">
        <v>79137.87</v>
      </c>
      <c r="DL6" s="542">
        <f t="shared" ref="DL6:DL24" si="44">DK6*DM6</f>
        <v>85468.899600000004</v>
      </c>
      <c r="DM6" s="541">
        <f>'Base%Sem'!U3</f>
        <v>1.08</v>
      </c>
      <c r="DN6" s="540"/>
      <c r="DO6" s="539">
        <f t="shared" ref="DO6:DO30" si="45">DN6/DK6</f>
        <v>0</v>
      </c>
      <c r="DP6" s="542">
        <v>68202.37</v>
      </c>
      <c r="DQ6" s="542">
        <f t="shared" ref="DQ6:DQ24" si="46">DP6*DR6</f>
        <v>73658.559599999993</v>
      </c>
      <c r="DR6" s="541">
        <f>'Base%Sem'!V3</f>
        <v>1.08</v>
      </c>
      <c r="DS6" s="540"/>
      <c r="DT6" s="539">
        <f t="shared" ref="DT6:DT30" si="47">DS6/DP6</f>
        <v>0</v>
      </c>
      <c r="DU6" s="587">
        <f t="shared" ref="DU6:DU31" si="48">DQ6+DL6+DG6+DB6</f>
        <v>365351.26679999998</v>
      </c>
      <c r="DV6" s="548">
        <f t="shared" ref="DV6:DV31" si="49">DA6+DF6++DK6+DP6</f>
        <v>338288.21</v>
      </c>
      <c r="DW6" s="547">
        <f>DD6+DI6+DN6+DS6</f>
        <v>0</v>
      </c>
      <c r="DX6" s="546">
        <f>IFERROR(DW6/DV6,0)</f>
        <v>0</v>
      </c>
      <c r="DY6" s="543">
        <v>73108</v>
      </c>
      <c r="DZ6" s="542">
        <f t="shared" ref="DZ6:DZ24" si="50">DY6*EA6</f>
        <v>78956.639999999999</v>
      </c>
      <c r="EA6" s="541">
        <f>'Base%Sem'!W3</f>
        <v>1.08</v>
      </c>
      <c r="EB6" s="540">
        <v>73108</v>
      </c>
      <c r="EC6" s="539">
        <f t="shared" ref="EC6:EC30" si="51">EB6/DY6</f>
        <v>1</v>
      </c>
      <c r="ED6" s="542">
        <v>74753.960000000006</v>
      </c>
      <c r="EE6" s="542">
        <f t="shared" ref="EE6:EE24" si="52">ED6*EF6</f>
        <v>80734.276800000007</v>
      </c>
      <c r="EF6" s="541">
        <f>'Base%Sem'!X3</f>
        <v>1.08</v>
      </c>
      <c r="EG6" s="540">
        <v>74753.960000000006</v>
      </c>
      <c r="EH6" s="539">
        <f t="shared" ref="EH6:EH30" si="53">EG6/ED6</f>
        <v>1</v>
      </c>
      <c r="EI6" s="542">
        <v>74904.540000000008</v>
      </c>
      <c r="EJ6" s="542">
        <f t="shared" ref="EJ6:EJ24" si="54">EI6*EK6</f>
        <v>80896.903200000015</v>
      </c>
      <c r="EK6" s="541">
        <f>'Base%Sem'!Y3</f>
        <v>1.08</v>
      </c>
      <c r="EL6" s="540">
        <v>74904.539999999994</v>
      </c>
      <c r="EM6" s="539">
        <f t="shared" ref="EM6:EM30" si="55">EL6/EI6</f>
        <v>0.99999999999999978</v>
      </c>
      <c r="EN6" s="542">
        <v>68143.350000000006</v>
      </c>
      <c r="EO6" s="542">
        <f t="shared" ref="EO6:EO24" si="56">EN6*EP6</f>
        <v>73594.818000000014</v>
      </c>
      <c r="EP6" s="541">
        <f>'Base%Sem'!Z3</f>
        <v>1.08</v>
      </c>
      <c r="EQ6" s="540"/>
      <c r="ER6" s="539">
        <f t="shared" ref="ER6:ER30" si="57">EQ6/EN6</f>
        <v>0</v>
      </c>
      <c r="ES6" s="542">
        <v>98296.26</v>
      </c>
      <c r="ET6" s="542">
        <f t="shared" ref="ET6:ET24" si="58">ES6*EU6</f>
        <v>106159.9608</v>
      </c>
      <c r="EU6" s="541">
        <f>'Base%Sem'!AA3</f>
        <v>1.08</v>
      </c>
      <c r="EV6" s="540"/>
      <c r="EW6" s="539">
        <f t="shared" ref="EW6:EW30" si="59">EV6/ES6</f>
        <v>0</v>
      </c>
      <c r="EX6" s="587">
        <f t="shared" ref="EX6:EX30" si="60">ES6+EN6+EI6+ED6+DY6</f>
        <v>389206.11</v>
      </c>
      <c r="EY6" s="587">
        <f t="shared" ref="EY6:EY31" si="61">ET6+EO6+EJ6+EE6+DZ6</f>
        <v>420342.59880000004</v>
      </c>
      <c r="EZ6" s="538">
        <f>DY6+ED6+EI6+EN6+ES6</f>
        <v>389206.11000000004</v>
      </c>
      <c r="FA6" s="537">
        <v>389206.11</v>
      </c>
      <c r="FB6" s="546">
        <f>IFERROR(FA6/EZ6,0)</f>
        <v>0.99999999999999989</v>
      </c>
      <c r="FC6" s="543">
        <v>89469.48</v>
      </c>
      <c r="FD6" s="542">
        <f t="shared" ref="FD6:FD24" si="62">FC6*FE6</f>
        <v>96627.038400000005</v>
      </c>
      <c r="FE6" s="541">
        <f>'Base%Sem'!AB3</f>
        <v>1.08</v>
      </c>
      <c r="FF6" s="540"/>
      <c r="FG6" s="539">
        <f t="shared" ref="FG6:FG30" si="63">FF6/FC6</f>
        <v>0</v>
      </c>
      <c r="FH6" s="542">
        <v>71960.429999999993</v>
      </c>
      <c r="FI6" s="542">
        <f t="shared" ref="FI6:FI24" si="64">FH6*FJ6</f>
        <v>77717.2644</v>
      </c>
      <c r="FJ6" s="541">
        <f>'Base%Sem'!AC3</f>
        <v>1.08</v>
      </c>
      <c r="FK6" s="540"/>
      <c r="FL6" s="539">
        <f t="shared" ref="FL6:FL30" si="65">FK6/FH6</f>
        <v>0</v>
      </c>
      <c r="FM6" s="542">
        <v>69999.069999999992</v>
      </c>
      <c r="FN6" s="542">
        <f t="shared" ref="FN6:FN24" si="66">FM6*FO6</f>
        <v>75598.995599999995</v>
      </c>
      <c r="FO6" s="541">
        <f>'Base%Sem'!AD3</f>
        <v>1.08</v>
      </c>
      <c r="FP6" s="540"/>
      <c r="FQ6" s="539">
        <f t="shared" ref="FQ6:FQ30" si="67">FP6/FM6</f>
        <v>0</v>
      </c>
      <c r="FR6" s="542">
        <v>61238.720000000001</v>
      </c>
      <c r="FS6" s="542">
        <f t="shared" ref="FS6:FS24" si="68">FR6*FT6</f>
        <v>66137.817600000009</v>
      </c>
      <c r="FT6" s="541">
        <f>'Base%Sem'!AE3</f>
        <v>1.08</v>
      </c>
      <c r="FU6" s="540"/>
      <c r="FV6" s="539">
        <f t="shared" ref="FV6:FV30" si="69">FU6/FR6</f>
        <v>0</v>
      </c>
      <c r="FW6" s="587">
        <f t="shared" ref="FW6:FW31" si="70">FS6+FN6+FI6+FD6</f>
        <v>316081.11600000004</v>
      </c>
      <c r="FX6" s="538">
        <f t="shared" ref="FX6:FX31" si="71">FC6+FH6+FM6+FR6</f>
        <v>292667.69999999995</v>
      </c>
      <c r="FY6" s="544">
        <f>FF6+FK6+FP6+FU6</f>
        <v>0</v>
      </c>
      <c r="FZ6" s="545">
        <f>IFERROR(FY6/FX6,0)</f>
        <v>0</v>
      </c>
      <c r="GA6" s="543">
        <v>60218.77</v>
      </c>
      <c r="GB6" s="542">
        <f t="shared" ref="GB6:GB24" si="72">GA6*GC6</f>
        <v>65036.2716</v>
      </c>
      <c r="GC6" s="541">
        <f>'Base%Sem'!AF3</f>
        <v>1.08</v>
      </c>
      <c r="GD6" s="540"/>
      <c r="GE6" s="539">
        <f t="shared" ref="GE6:GE30" si="73">GD6/GA6</f>
        <v>0</v>
      </c>
      <c r="GF6" s="542">
        <v>54402.600000000006</v>
      </c>
      <c r="GG6" s="542">
        <f t="shared" ref="GG6:GG24" si="74">GF6*GH6</f>
        <v>58754.808000000012</v>
      </c>
      <c r="GH6" s="541">
        <f>'Base%Sem'!AG3</f>
        <v>1.08</v>
      </c>
      <c r="GI6" s="540"/>
      <c r="GJ6" s="539">
        <f t="shared" ref="GJ6:GJ30" si="75">GI6/GF6</f>
        <v>0</v>
      </c>
      <c r="GK6" s="542">
        <v>62294.880000000005</v>
      </c>
      <c r="GL6" s="542">
        <f t="shared" ref="GL6:GL24" si="76">GK6*GM6</f>
        <v>67278.470400000006</v>
      </c>
      <c r="GM6" s="541">
        <f>'Base%Sem'!AH3</f>
        <v>1.08</v>
      </c>
      <c r="GN6" s="540"/>
      <c r="GO6" s="539">
        <f t="shared" ref="GO6:GO30" si="77">GN6/GK6</f>
        <v>0</v>
      </c>
      <c r="GP6" s="542">
        <v>52442.41</v>
      </c>
      <c r="GQ6" s="542">
        <f t="shared" ref="GQ6:GQ24" si="78">GP6*GR6</f>
        <v>56637.802800000005</v>
      </c>
      <c r="GR6" s="541">
        <f>'Base%Sem'!AI3</f>
        <v>1.08</v>
      </c>
      <c r="GS6" s="540"/>
      <c r="GT6" s="539">
        <f t="shared" ref="GT6:GT30" si="79">GS6/GP6</f>
        <v>0</v>
      </c>
      <c r="GU6" s="587">
        <f t="shared" ref="GU6:GU31" si="80">GQ6+GL6+GG6+GB6</f>
        <v>247707.35280000002</v>
      </c>
      <c r="GV6" s="538">
        <f t="shared" ref="GV6:GV31" si="81">GA6+GF6+GK6+GP6</f>
        <v>229358.66</v>
      </c>
      <c r="GW6" s="537">
        <f t="shared" ref="GW6:GW31" si="82">GD6+GI6+GN6+GS6</f>
        <v>0</v>
      </c>
      <c r="GX6" s="546">
        <f>IFERROR(GW6/GV6,0)</f>
        <v>0</v>
      </c>
      <c r="GY6" s="543">
        <v>66094.28</v>
      </c>
      <c r="GZ6" s="542">
        <f t="shared" ref="GZ6:GZ24" si="83">GY6*HA6</f>
        <v>71381.822400000005</v>
      </c>
      <c r="HA6" s="541">
        <f>'Base%Sem'!AJ3</f>
        <v>1.08</v>
      </c>
      <c r="HB6" s="540"/>
      <c r="HC6" s="539">
        <f t="shared" ref="HC6:HC30" si="84">HB6/GY6</f>
        <v>0</v>
      </c>
      <c r="HD6" s="542">
        <v>56608.159999999996</v>
      </c>
      <c r="HE6" s="542">
        <f t="shared" ref="HE6:HE24" si="85">HD6*HF6</f>
        <v>61136.8128</v>
      </c>
      <c r="HF6" s="541">
        <f>'Base%Sem'!AK3</f>
        <v>1.08</v>
      </c>
      <c r="HG6" s="540"/>
      <c r="HH6" s="539">
        <f t="shared" ref="HH6:HH30" si="86">HG6/HD6</f>
        <v>0</v>
      </c>
      <c r="HI6" s="542">
        <v>78181.33</v>
      </c>
      <c r="HJ6" s="542">
        <f t="shared" ref="HJ6:HJ24" si="87">HI6*HK6</f>
        <v>84435.836400000015</v>
      </c>
      <c r="HK6" s="541">
        <f>'Base%Sem'!AL3</f>
        <v>1.08</v>
      </c>
      <c r="HL6" s="540"/>
      <c r="HM6" s="539">
        <f t="shared" ref="HM6:HM30" si="88">HL6/HI6</f>
        <v>0</v>
      </c>
      <c r="HN6" s="542">
        <v>63133.65</v>
      </c>
      <c r="HO6" s="542">
        <f t="shared" ref="HO6:HO24" si="89">HN6*HP6</f>
        <v>68184.342000000004</v>
      </c>
      <c r="HP6" s="541">
        <f>'Base%Sem'!AM3</f>
        <v>1.08</v>
      </c>
      <c r="HQ6" s="540"/>
      <c r="HR6" s="539">
        <f t="shared" ref="HR6:HR30" si="90">HQ6/HN6</f>
        <v>0</v>
      </c>
      <c r="HS6" s="542">
        <v>57638.65</v>
      </c>
      <c r="HT6" s="542">
        <f t="shared" ref="HT6:HT24" si="91">HS6*HU6</f>
        <v>62249.742000000006</v>
      </c>
      <c r="HU6" s="541">
        <f>'Base%Sem'!AN3</f>
        <v>1.08</v>
      </c>
      <c r="HV6" s="540"/>
      <c r="HW6" s="539">
        <f t="shared" ref="HW6:HW30" si="92">HV6/HS6</f>
        <v>0</v>
      </c>
      <c r="HX6" s="587">
        <f t="shared" ref="HX6:HX31" si="93">HT6+HO6+HJ6+HE6+GZ6</f>
        <v>347388.55560000002</v>
      </c>
      <c r="HY6" s="538">
        <f>GY6+HD6+HI6+HN6+HS6</f>
        <v>321656.07000000007</v>
      </c>
      <c r="HZ6" s="544">
        <f t="shared" ref="HZ6:HZ30" si="94">HV6+HQ6+HL6+HG6+HB6</f>
        <v>0</v>
      </c>
      <c r="IA6" s="545">
        <f>IFERROR(HZ6/HY6,0)</f>
        <v>0</v>
      </c>
      <c r="IB6" s="543">
        <v>52556.39</v>
      </c>
      <c r="IC6" s="542">
        <f t="shared" ref="IC6:IC24" si="95">IB6*ID6</f>
        <v>56760.9012</v>
      </c>
      <c r="ID6" s="541">
        <f>'Base%Sem'!AO3</f>
        <v>1.08</v>
      </c>
      <c r="IE6" s="540"/>
      <c r="IF6" s="539">
        <f t="shared" ref="IF6:IF30" si="96">IE6/IB6</f>
        <v>0</v>
      </c>
      <c r="IG6" s="542">
        <v>62042.79</v>
      </c>
      <c r="IH6" s="542">
        <f t="shared" ref="IH6:IH24" si="97">IG6*II6</f>
        <v>67006.213199999998</v>
      </c>
      <c r="II6" s="541">
        <f>'Base%Sem'!AP3</f>
        <v>1.08</v>
      </c>
      <c r="IJ6" s="540"/>
      <c r="IK6" s="539">
        <f t="shared" ref="IK6:IK30" si="98">IJ6/IG6</f>
        <v>0</v>
      </c>
      <c r="IL6" s="620">
        <v>64924.22</v>
      </c>
      <c r="IM6" s="542">
        <f t="shared" ref="IM6:IM24" si="99">IL6*IN6</f>
        <v>70118.157600000006</v>
      </c>
      <c r="IN6" s="541">
        <f>'Base%Sem'!AQ3</f>
        <v>1.08</v>
      </c>
      <c r="IO6" s="540"/>
      <c r="IP6" s="539">
        <f t="shared" ref="IP6:IP30" si="100">IO6/IL6</f>
        <v>0</v>
      </c>
      <c r="IQ6" s="542">
        <v>100360.74</v>
      </c>
      <c r="IR6" s="542">
        <f t="shared" ref="IR6:IR24" si="101">IQ6*IS6</f>
        <v>108389.59920000001</v>
      </c>
      <c r="IS6" s="541">
        <f>'Base%Sem'!AR3</f>
        <v>1.08</v>
      </c>
      <c r="IT6" s="540"/>
      <c r="IU6" s="539">
        <f t="shared" ref="IU6:IU30" si="102">IT6/IQ6</f>
        <v>0</v>
      </c>
      <c r="IV6" s="587">
        <f t="shared" ref="IV6:IV31" si="103">IR6+IM6+IH6+IC6</f>
        <v>302274.87120000005</v>
      </c>
      <c r="IW6" s="538">
        <f>IQ6+IL6+IG6+IB6</f>
        <v>279884.14</v>
      </c>
      <c r="IX6" s="537">
        <f t="shared" ref="IX6:IX30" si="104">IE6+IJ6+IO6+IT6</f>
        <v>0</v>
      </c>
      <c r="IY6" s="546">
        <f>IFERROR(IX6/IW6,0)</f>
        <v>0</v>
      </c>
      <c r="IZ6" s="543">
        <v>93601.68</v>
      </c>
      <c r="JA6" s="542">
        <f t="shared" ref="JA6:JA24" si="105">IZ6*JB6</f>
        <v>101089.8144</v>
      </c>
      <c r="JB6" s="541">
        <f>'Base%Sem'!AS3</f>
        <v>1.08</v>
      </c>
      <c r="JC6" s="540"/>
      <c r="JD6" s="539">
        <f t="shared" ref="JD6:JD30" si="106">JC6/IZ6</f>
        <v>0</v>
      </c>
      <c r="JE6" s="542">
        <v>64901.03</v>
      </c>
      <c r="JF6" s="542">
        <f t="shared" ref="JF6:JF25" si="107">JE6*JG6</f>
        <v>70093.112399999998</v>
      </c>
      <c r="JG6" s="541">
        <f>'Base%Sem'!AT3</f>
        <v>1.08</v>
      </c>
      <c r="JH6" s="540"/>
      <c r="JI6" s="539">
        <f t="shared" ref="JI6:JI30" si="108">JH6/JE6</f>
        <v>0</v>
      </c>
      <c r="JJ6" s="542">
        <v>84840.61</v>
      </c>
      <c r="JK6" s="542">
        <f t="shared" ref="JK6:JK24" si="109">JJ6*JL6</f>
        <v>91627.858800000002</v>
      </c>
      <c r="JL6" s="541">
        <f>'Base%Sem'!AU3</f>
        <v>1.08</v>
      </c>
      <c r="JM6" s="540"/>
      <c r="JN6" s="539">
        <f t="shared" ref="JN6:JN30" si="110">JM6/JJ6</f>
        <v>0</v>
      </c>
      <c r="JO6" s="542">
        <v>87186.77</v>
      </c>
      <c r="JP6" s="542">
        <f t="shared" ref="JP6:JP24" si="111">JO6*JQ6</f>
        <v>94161.71160000001</v>
      </c>
      <c r="JQ6" s="541">
        <f>'Base%Sem'!AV3</f>
        <v>1.08</v>
      </c>
      <c r="JR6" s="540"/>
      <c r="JS6" s="539">
        <f t="shared" ref="JS6:JS30" si="112">JR6/JO6</f>
        <v>0</v>
      </c>
      <c r="JT6" s="587">
        <f t="shared" ref="JT6:JT31" si="113">JP6+JK6+JF6+JA6</f>
        <v>356972.49719999998</v>
      </c>
      <c r="JU6" s="538">
        <f>JO6+JJ6+JE6+IZ6</f>
        <v>330530.08999999997</v>
      </c>
      <c r="JV6" s="544">
        <f t="shared" ref="JV6:JV30" si="114">JR6+JM6+JC6+JH6</f>
        <v>0</v>
      </c>
      <c r="JW6" s="545">
        <f>IFERROR(JV6/JU6,0)</f>
        <v>0</v>
      </c>
      <c r="JX6" s="543">
        <v>196026.73</v>
      </c>
      <c r="JY6" s="542">
        <f t="shared" ref="JY6:JY24" si="115">JX6*JZ6</f>
        <v>203867.79920000001</v>
      </c>
      <c r="JZ6" s="541">
        <f>'Base%Sem'!AW3</f>
        <v>1.04</v>
      </c>
      <c r="KA6" s="540"/>
      <c r="KB6" s="539">
        <f t="shared" ref="KB6:KB30" si="116">KA6/JX6</f>
        <v>0</v>
      </c>
      <c r="KC6" s="542">
        <v>150615.39000000001</v>
      </c>
      <c r="KD6" s="542">
        <f>KC6*KE6</f>
        <v>156640.00560000003</v>
      </c>
      <c r="KE6" s="541">
        <f>'Base%Sem'!AX3</f>
        <v>1.04</v>
      </c>
      <c r="KF6" s="540"/>
      <c r="KG6" s="539">
        <f t="shared" ref="KG6:KG30" si="117">KF6/KC6</f>
        <v>0</v>
      </c>
      <c r="KH6" s="542">
        <v>188962.51</v>
      </c>
      <c r="KI6" s="542">
        <f t="shared" ref="KI6:KI24" si="118">KH6*KJ6</f>
        <v>196521.01040000003</v>
      </c>
      <c r="KJ6" s="541">
        <f>'Base%Sem'!AY3</f>
        <v>1.04</v>
      </c>
      <c r="KK6" s="540"/>
      <c r="KL6" s="539">
        <f t="shared" ref="KL6:KL30" si="119">KK6/KH6</f>
        <v>0</v>
      </c>
      <c r="KM6" s="542">
        <v>311494.28000000003</v>
      </c>
      <c r="KN6" s="542">
        <f t="shared" ref="KN6:KN24" si="120">KM6*KO6</f>
        <v>323954.05120000005</v>
      </c>
      <c r="KO6" s="541">
        <f>'Base%Sem'!AZ3</f>
        <v>1.04</v>
      </c>
      <c r="KP6" s="540"/>
      <c r="KQ6" s="539">
        <f t="shared" ref="KQ6:KQ30" si="121">KP6/KM6</f>
        <v>0</v>
      </c>
      <c r="KR6" s="542">
        <v>77333.08</v>
      </c>
      <c r="KS6" s="542">
        <f t="shared" ref="KS6:KS24" si="122">KR6*KT6</f>
        <v>80426.403200000001</v>
      </c>
      <c r="KT6" s="541">
        <f>'Base%Sem'!BA3</f>
        <v>1.04</v>
      </c>
      <c r="KU6" s="540"/>
      <c r="KV6" s="539">
        <f t="shared" ref="KV6:KV30" si="123">KU6/KR6</f>
        <v>0</v>
      </c>
      <c r="KW6" s="587">
        <f>KS6+KN6+KI6+KD6+JY6</f>
        <v>961409.26960000012</v>
      </c>
      <c r="KX6" s="538">
        <f>KR6+KM6+KH6+KC6+JX6</f>
        <v>924431.99000000011</v>
      </c>
      <c r="KY6" s="537">
        <f t="shared" ref="KY6:KY30" si="124">KU6+KP6+KK6+KF6+KA6</f>
        <v>0</v>
      </c>
      <c r="KZ6" s="536">
        <f>IFERROR(KY6/KX6,0)</f>
        <v>0</v>
      </c>
      <c r="LA6" s="588">
        <f t="shared" ref="LA6:LA31" si="125">X6+AV6+BY6+CX6+DV6+EZ6+FX6+GV6+HY6+IW6+JU6+KX6</f>
        <v>4067696.1600000006</v>
      </c>
      <c r="LB6" s="588">
        <f t="shared" ref="LB6:LB15" si="126">Y6+AU6+BX6+CW6+DU6+EY6+FW6+GU6+HX6+IV6+JT6+KW6</f>
        <v>4452102.0071999999</v>
      </c>
      <c r="LC6" s="588">
        <f t="shared" ref="LC6:LC31" si="127">W6+AU6+BX6+CW6+DU6+EY6+FW6+GU6+HX6+IV6+JT6+KW6</f>
        <v>4454472.7677000007</v>
      </c>
      <c r="LD6" s="586">
        <f>LC6/LA6</f>
        <v>1.09508493075353</v>
      </c>
      <c r="LE6" s="584">
        <f t="shared" ref="LE6:LE30" si="128">X6+AV6+BY6+CX6+DV6+EZ6+FX6+GV6+HY6+IW6+JU6+KX6</f>
        <v>4067696.1600000006</v>
      </c>
      <c r="LF6" s="584">
        <f t="shared" ref="LF6:LF30" si="129">Y6+AW6+BZ6+CY6+DW6+FA6+FY6+GW6+HZ6+IX6+JV6+KY6</f>
        <v>685874.83</v>
      </c>
      <c r="LG6" s="585">
        <f t="shared" ref="LG6:LG30" si="130">LF6-LE6</f>
        <v>-3381821.3300000005</v>
      </c>
      <c r="LH6" s="615">
        <f>IFERROR(LG6/LF6,0)</f>
        <v>-4.9306683699123361</v>
      </c>
      <c r="LK6" s="385"/>
      <c r="LM6">
        <v>4471994.2245000005</v>
      </c>
      <c r="LN6">
        <v>4471994.2245000005</v>
      </c>
      <c r="LO6">
        <v>4598419.0100999996</v>
      </c>
      <c r="LP6">
        <v>4670288.0768000009</v>
      </c>
      <c r="LQ6">
        <v>3339156.9480000003</v>
      </c>
      <c r="LR6">
        <v>3999370.5301000001</v>
      </c>
      <c r="LS6">
        <v>5643680.2718000002</v>
      </c>
      <c r="LT6">
        <v>6478275.5188000016</v>
      </c>
      <c r="LU6">
        <v>4141762.7734999997</v>
      </c>
      <c r="LV6">
        <v>9897368.7686999999</v>
      </c>
      <c r="LW6">
        <v>5927981.6605999991</v>
      </c>
      <c r="LX6">
        <v>7933444.0731000006</v>
      </c>
      <c r="LY6">
        <v>4134964.4053000007</v>
      </c>
      <c r="LZ6">
        <v>4248966.24</v>
      </c>
      <c r="MA6">
        <v>5309278.7558000004</v>
      </c>
      <c r="MB6">
        <v>5050637.5046000006</v>
      </c>
      <c r="MC6">
        <v>7068447.1505999994</v>
      </c>
      <c r="MD6">
        <v>6455962.9556000009</v>
      </c>
      <c r="ME6">
        <v>4688934.7530000005</v>
      </c>
      <c r="MF6">
        <v>6723665.7180999992</v>
      </c>
      <c r="MG6">
        <v>8845183.4071000014</v>
      </c>
      <c r="MH6">
        <v>12819485.452200001</v>
      </c>
      <c r="MI6">
        <v>7217579.9186000004</v>
      </c>
      <c r="MJ6">
        <v>13981192.230400002</v>
      </c>
      <c r="MK6">
        <v>13114503.1611</v>
      </c>
      <c r="ML6">
        <v>5711650.8731000004</v>
      </c>
      <c r="MM6">
        <v>3637808.2507969998</v>
      </c>
    </row>
    <row r="7" spans="1:351" hidden="1" outlineLevel="1">
      <c r="A7" s="571"/>
      <c r="B7" s="535" t="s">
        <v>342</v>
      </c>
      <c r="C7" s="499">
        <v>60646.25</v>
      </c>
      <c r="D7" s="496">
        <f t="shared" si="0"/>
        <v>67923.8</v>
      </c>
      <c r="E7" s="541">
        <f>'Base%Sem'!B4</f>
        <v>1.1200000000000001</v>
      </c>
      <c r="F7" s="493">
        <v>67142.31</v>
      </c>
      <c r="G7" s="494">
        <f t="shared" ref="G7:G30" si="131">F7/C7</f>
        <v>1.1071139600552384</v>
      </c>
      <c r="H7" s="496">
        <v>39063.620000000003</v>
      </c>
      <c r="I7" s="496">
        <f t="shared" si="1"/>
        <v>48829.525000000001</v>
      </c>
      <c r="J7" s="541">
        <f>'Base%Sem'!C4</f>
        <v>1.25</v>
      </c>
      <c r="K7" s="493">
        <v>64369.15</v>
      </c>
      <c r="L7" s="494">
        <f t="shared" si="2"/>
        <v>1.6478029941925505</v>
      </c>
      <c r="M7" s="496">
        <v>39469.050000000003</v>
      </c>
      <c r="N7" s="496">
        <f t="shared" si="3"/>
        <v>59203.575000000004</v>
      </c>
      <c r="O7" s="541">
        <f>'Base%Sem'!D4</f>
        <v>1.5</v>
      </c>
      <c r="P7" s="493">
        <v>57069.599999999999</v>
      </c>
      <c r="Q7" s="494">
        <f t="shared" si="4"/>
        <v>1.4459329525286266</v>
      </c>
      <c r="R7" s="496">
        <v>39797.879999999997</v>
      </c>
      <c r="S7" s="496">
        <f t="shared" si="5"/>
        <v>55717.031999999992</v>
      </c>
      <c r="T7" s="541">
        <f>'Base%Sem'!E4</f>
        <v>1.4</v>
      </c>
      <c r="U7" s="493">
        <v>58637.26</v>
      </c>
      <c r="V7" s="494">
        <f t="shared" si="6"/>
        <v>1.4733764713095272</v>
      </c>
      <c r="W7" s="496">
        <f t="shared" si="7"/>
        <v>231673.93200000003</v>
      </c>
      <c r="X7" s="542">
        <f t="shared" ref="X7:X30" si="132">C7+H7</f>
        <v>99709.87</v>
      </c>
      <c r="Y7" s="514">
        <f t="shared" si="8"/>
        <v>247218.32</v>
      </c>
      <c r="Z7" s="500">
        <f t="shared" ref="Z7:Z30" si="133">IFERROR(Y7/X7,0)</f>
        <v>2.4793766153741852</v>
      </c>
      <c r="AA7" s="499">
        <v>46258.64</v>
      </c>
      <c r="AB7" s="496">
        <f t="shared" si="9"/>
        <v>64762.095999999998</v>
      </c>
      <c r="AC7" s="541">
        <f>'Base%Sem'!F4</f>
        <v>1.4</v>
      </c>
      <c r="AD7" s="493">
        <v>57515.01</v>
      </c>
      <c r="AE7" s="494">
        <f t="shared" ref="AE7:AE30" si="134">AD7/AA7</f>
        <v>1.2433355152680667</v>
      </c>
      <c r="AF7" s="496">
        <v>61921.48</v>
      </c>
      <c r="AG7" s="496">
        <f t="shared" si="10"/>
        <v>77401.850000000006</v>
      </c>
      <c r="AH7" s="541">
        <f>'Base%Sem'!G4</f>
        <v>1.25</v>
      </c>
      <c r="AI7" s="493"/>
      <c r="AJ7" s="494">
        <f t="shared" si="11"/>
        <v>0</v>
      </c>
      <c r="AK7" s="496">
        <v>59579.56</v>
      </c>
      <c r="AL7" s="496">
        <f t="shared" si="12"/>
        <v>74474.45</v>
      </c>
      <c r="AM7" s="541">
        <f>'Base%Sem'!H4</f>
        <v>1.25</v>
      </c>
      <c r="AN7" s="493"/>
      <c r="AO7" s="494">
        <f t="shared" si="13"/>
        <v>0</v>
      </c>
      <c r="AP7" s="496">
        <v>48556.81</v>
      </c>
      <c r="AQ7" s="496">
        <f t="shared" si="14"/>
        <v>60696.012499999997</v>
      </c>
      <c r="AR7" s="541">
        <f>'Base%Sem'!I4</f>
        <v>1.25</v>
      </c>
      <c r="AS7" s="493"/>
      <c r="AT7" s="494">
        <f t="shared" si="15"/>
        <v>0</v>
      </c>
      <c r="AU7" s="496">
        <f t="shared" si="16"/>
        <v>277334.40850000002</v>
      </c>
      <c r="AV7" s="550">
        <f t="shared" si="17"/>
        <v>216316.49</v>
      </c>
      <c r="AW7" s="617">
        <f t="shared" ref="AW7:AW11" si="135">AD7+AI7++AN7+AS7</f>
        <v>57515.01</v>
      </c>
      <c r="AX7" s="513">
        <f t="shared" ref="AX7:AX30" si="136">IFERROR(AW7/AV7,0)</f>
        <v>0.26588361340367533</v>
      </c>
      <c r="AY7" s="499">
        <v>56971.3</v>
      </c>
      <c r="AZ7" s="496">
        <f t="shared" si="18"/>
        <v>61529.004000000008</v>
      </c>
      <c r="BA7" s="541">
        <f>'Base%Sem'!J4</f>
        <v>1.08</v>
      </c>
      <c r="BB7" s="493"/>
      <c r="BC7" s="494">
        <f t="shared" si="19"/>
        <v>0</v>
      </c>
      <c r="BD7" s="496">
        <v>63896.46</v>
      </c>
      <c r="BE7" s="496">
        <f t="shared" si="20"/>
        <v>69008.176800000001</v>
      </c>
      <c r="BF7" s="541">
        <f>'Base%Sem'!K4</f>
        <v>1.08</v>
      </c>
      <c r="BG7" s="493"/>
      <c r="BH7" s="494">
        <f t="shared" si="21"/>
        <v>0</v>
      </c>
      <c r="BI7" s="496">
        <v>58437.62</v>
      </c>
      <c r="BJ7" s="496">
        <f t="shared" si="22"/>
        <v>63112.629600000007</v>
      </c>
      <c r="BK7" s="541">
        <f>'Base%Sem'!L4</f>
        <v>1.08</v>
      </c>
      <c r="BL7" s="493"/>
      <c r="BM7" s="494">
        <f t="shared" si="23"/>
        <v>0</v>
      </c>
      <c r="BN7" s="496">
        <v>57510.9</v>
      </c>
      <c r="BO7" s="496">
        <f t="shared" si="24"/>
        <v>62111.772000000004</v>
      </c>
      <c r="BP7" s="541">
        <f>'Base%Sem'!M4</f>
        <v>1.08</v>
      </c>
      <c r="BQ7" s="606"/>
      <c r="BR7" s="494">
        <f t="shared" si="25"/>
        <v>0</v>
      </c>
      <c r="BS7" s="496">
        <v>56210.39</v>
      </c>
      <c r="BT7" s="496">
        <f t="shared" si="26"/>
        <v>60707.2212</v>
      </c>
      <c r="BU7" s="541">
        <f>'Base%Sem'!N4</f>
        <v>1.08</v>
      </c>
      <c r="BV7" s="493"/>
      <c r="BW7" s="494">
        <f t="shared" si="27"/>
        <v>0</v>
      </c>
      <c r="BX7" s="572">
        <f t="shared" si="28"/>
        <v>316468.80359999998</v>
      </c>
      <c r="BY7" s="538">
        <f t="shared" si="29"/>
        <v>293026.67</v>
      </c>
      <c r="BZ7" s="511">
        <f t="shared" si="30"/>
        <v>0</v>
      </c>
      <c r="CA7" s="504">
        <f t="shared" ref="CA7:CA30" si="137">IFERROR(BZ7/BY7,0)</f>
        <v>0</v>
      </c>
      <c r="CB7" s="499">
        <v>55210.420000000006</v>
      </c>
      <c r="CC7" s="496">
        <f t="shared" si="31"/>
        <v>59627.253600000011</v>
      </c>
      <c r="CD7" s="541">
        <f>'Base%Sem'!O4</f>
        <v>1.08</v>
      </c>
      <c r="CE7" s="493"/>
      <c r="CF7" s="494">
        <f t="shared" si="32"/>
        <v>0</v>
      </c>
      <c r="CG7" s="496">
        <v>77392.37</v>
      </c>
      <c r="CH7" s="496">
        <f t="shared" si="33"/>
        <v>83583.759600000005</v>
      </c>
      <c r="CI7" s="541">
        <f>'Base%Sem'!P4</f>
        <v>1.08</v>
      </c>
      <c r="CJ7" s="493"/>
      <c r="CK7" s="494">
        <f t="shared" si="34"/>
        <v>0</v>
      </c>
      <c r="CL7" s="496">
        <v>79896.47</v>
      </c>
      <c r="CM7" s="496">
        <f t="shared" si="35"/>
        <v>86288.187600000005</v>
      </c>
      <c r="CN7" s="541">
        <f>'Base%Sem'!Q4</f>
        <v>1.08</v>
      </c>
      <c r="CO7" s="493"/>
      <c r="CP7" s="494">
        <f t="shared" si="36"/>
        <v>0</v>
      </c>
      <c r="CQ7" s="496">
        <v>93253.58</v>
      </c>
      <c r="CR7" s="496">
        <f t="shared" si="37"/>
        <v>100713.86640000001</v>
      </c>
      <c r="CS7" s="541">
        <f>'Base%Sem'!R4</f>
        <v>1.08</v>
      </c>
      <c r="CT7" s="493"/>
      <c r="CU7" s="494">
        <f t="shared" si="38"/>
        <v>0</v>
      </c>
      <c r="CV7" s="572">
        <f t="shared" si="39"/>
        <v>305752.83999999997</v>
      </c>
      <c r="CW7" s="572">
        <f t="shared" ref="CW7:CW30" si="138">CR7+CM7+CH7+CC7</f>
        <v>330213.06719999999</v>
      </c>
      <c r="CX7" s="548">
        <f t="shared" ref="CX7:CX30" si="139">CB7+CG7+CL7+CQ7</f>
        <v>305752.84000000003</v>
      </c>
      <c r="CY7" s="547">
        <f t="shared" ref="CY7:CY30" si="140">CE7+CJ7++CO7+CT7</f>
        <v>0</v>
      </c>
      <c r="CZ7" s="506">
        <f t="shared" ref="CZ7:CZ30" si="141">IFERROR(CY7/CX7,0)</f>
        <v>0</v>
      </c>
      <c r="DA7" s="499">
        <v>81489.570000000007</v>
      </c>
      <c r="DB7" s="496">
        <f t="shared" si="40"/>
        <v>88008.735600000015</v>
      </c>
      <c r="DC7" s="541">
        <f>'Base%Sem'!S4</f>
        <v>1.08</v>
      </c>
      <c r="DD7" s="493"/>
      <c r="DE7" s="494">
        <f t="shared" si="41"/>
        <v>0</v>
      </c>
      <c r="DF7" s="496">
        <v>97699.83</v>
      </c>
      <c r="DG7" s="496">
        <f t="shared" si="42"/>
        <v>105515.81640000001</v>
      </c>
      <c r="DH7" s="541">
        <f>'Base%Sem'!T4</f>
        <v>1.08</v>
      </c>
      <c r="DI7" s="493"/>
      <c r="DJ7" s="494">
        <f t="shared" si="43"/>
        <v>0</v>
      </c>
      <c r="DK7" s="496">
        <v>76094.76999999999</v>
      </c>
      <c r="DL7" s="496">
        <f t="shared" si="44"/>
        <v>82182.351599999995</v>
      </c>
      <c r="DM7" s="541">
        <f>'Base%Sem'!U4</f>
        <v>1.08</v>
      </c>
      <c r="DN7" s="493"/>
      <c r="DO7" s="494">
        <f t="shared" si="45"/>
        <v>0</v>
      </c>
      <c r="DP7" s="496">
        <v>68723.509999999995</v>
      </c>
      <c r="DQ7" s="496">
        <f t="shared" si="46"/>
        <v>74221.390799999994</v>
      </c>
      <c r="DR7" s="541">
        <f>'Base%Sem'!V4</f>
        <v>1.08</v>
      </c>
      <c r="DS7" s="493"/>
      <c r="DT7" s="494">
        <f t="shared" si="47"/>
        <v>0</v>
      </c>
      <c r="DU7" s="572">
        <f t="shared" si="48"/>
        <v>349928.29440000001</v>
      </c>
      <c r="DV7" s="548">
        <f t="shared" si="49"/>
        <v>324007.67999999999</v>
      </c>
      <c r="DW7" s="547">
        <f t="shared" ref="DW7:DW31" si="142">DD7+DI7+DN7+DS7</f>
        <v>0</v>
      </c>
      <c r="DX7" s="506">
        <f t="shared" ref="DX7:DX30" si="143">IFERROR(DW7/DV7,0)</f>
        <v>0</v>
      </c>
      <c r="DY7" s="499">
        <v>94236.69</v>
      </c>
      <c r="DZ7" s="496">
        <f t="shared" si="50"/>
        <v>101775.62520000001</v>
      </c>
      <c r="EA7" s="541">
        <f>'Base%Sem'!W4</f>
        <v>1.08</v>
      </c>
      <c r="EB7" s="540">
        <v>94236.69</v>
      </c>
      <c r="EC7" s="494">
        <f t="shared" si="51"/>
        <v>1</v>
      </c>
      <c r="ED7" s="496">
        <v>81281.41</v>
      </c>
      <c r="EE7" s="496">
        <f t="shared" si="52"/>
        <v>87783.922800000015</v>
      </c>
      <c r="EF7" s="541">
        <f>'Base%Sem'!X4</f>
        <v>1.08</v>
      </c>
      <c r="EG7" s="493">
        <v>81281.41</v>
      </c>
      <c r="EH7" s="494">
        <f t="shared" si="53"/>
        <v>1</v>
      </c>
      <c r="EI7" s="496">
        <v>82870.350000000006</v>
      </c>
      <c r="EJ7" s="496">
        <f t="shared" si="54"/>
        <v>89499.978000000017</v>
      </c>
      <c r="EK7" s="541">
        <f>'Base%Sem'!Y4</f>
        <v>1.08</v>
      </c>
      <c r="EL7" s="493">
        <v>82870.350000000006</v>
      </c>
      <c r="EM7" s="494">
        <f t="shared" si="55"/>
        <v>1</v>
      </c>
      <c r="EN7" s="496">
        <v>77389.97</v>
      </c>
      <c r="EO7" s="496">
        <f t="shared" si="56"/>
        <v>83581.167600000001</v>
      </c>
      <c r="EP7" s="541">
        <f>'Base%Sem'!Z4</f>
        <v>1.08</v>
      </c>
      <c r="EQ7" s="493"/>
      <c r="ER7" s="494">
        <f t="shared" si="57"/>
        <v>0</v>
      </c>
      <c r="ES7" s="496">
        <v>85869.56</v>
      </c>
      <c r="ET7" s="496">
        <f t="shared" si="58"/>
        <v>92739.124800000005</v>
      </c>
      <c r="EU7" s="541">
        <f>'Base%Sem'!AA4</f>
        <v>1.08</v>
      </c>
      <c r="EV7" s="493"/>
      <c r="EW7" s="494">
        <f t="shared" si="59"/>
        <v>0</v>
      </c>
      <c r="EX7" s="572">
        <f t="shared" si="60"/>
        <v>421647.98000000004</v>
      </c>
      <c r="EY7" s="572">
        <f t="shared" si="61"/>
        <v>455379.81840000005</v>
      </c>
      <c r="EZ7" s="538">
        <f t="shared" ref="EZ7:EZ31" si="144">DY7+ED7+EI7+EN7+ES7</f>
        <v>421647.98000000004</v>
      </c>
      <c r="FA7" s="537">
        <v>421647.98</v>
      </c>
      <c r="FB7" s="506">
        <f t="shared" ref="FB7:FB30" si="145">IFERROR(FA7/EZ7,0)</f>
        <v>0.99999999999999989</v>
      </c>
      <c r="FC7" s="499">
        <v>98708.56</v>
      </c>
      <c r="FD7" s="496">
        <f t="shared" si="62"/>
        <v>106605.2448</v>
      </c>
      <c r="FE7" s="541">
        <f>'Base%Sem'!AB4</f>
        <v>1.08</v>
      </c>
      <c r="FF7" s="493"/>
      <c r="FG7" s="494">
        <f t="shared" si="63"/>
        <v>0</v>
      </c>
      <c r="FH7" s="496">
        <v>76035.320000000007</v>
      </c>
      <c r="FI7" s="496">
        <f t="shared" si="64"/>
        <v>82118.145600000018</v>
      </c>
      <c r="FJ7" s="541">
        <f>'Base%Sem'!AC4</f>
        <v>1.08</v>
      </c>
      <c r="FK7" s="493"/>
      <c r="FL7" s="494">
        <f t="shared" si="65"/>
        <v>0</v>
      </c>
      <c r="FM7" s="496">
        <v>84184.13</v>
      </c>
      <c r="FN7" s="496">
        <f t="shared" si="66"/>
        <v>90918.860400000005</v>
      </c>
      <c r="FO7" s="541">
        <f>'Base%Sem'!AD4</f>
        <v>1.08</v>
      </c>
      <c r="FP7" s="493"/>
      <c r="FQ7" s="494">
        <f t="shared" si="67"/>
        <v>0</v>
      </c>
      <c r="FR7" s="496">
        <v>84043.7</v>
      </c>
      <c r="FS7" s="496">
        <f t="shared" si="68"/>
        <v>90767.195999999996</v>
      </c>
      <c r="FT7" s="541">
        <f>'Base%Sem'!AE4</f>
        <v>1.08</v>
      </c>
      <c r="FU7" s="493"/>
      <c r="FV7" s="494">
        <f t="shared" si="69"/>
        <v>0</v>
      </c>
      <c r="FW7" s="572">
        <f t="shared" si="70"/>
        <v>370409.44680000003</v>
      </c>
      <c r="FX7" s="614">
        <f t="shared" si="71"/>
        <v>342971.71</v>
      </c>
      <c r="FY7" s="544">
        <f t="shared" ref="FY7:FY31" si="146">FF7+FK7+FP7+FU7</f>
        <v>0</v>
      </c>
      <c r="FZ7" s="504">
        <f t="shared" ref="FZ7:FZ30" si="147">IFERROR(FY7/FX7,0)</f>
        <v>0</v>
      </c>
      <c r="GA7" s="499">
        <v>82098.05</v>
      </c>
      <c r="GB7" s="496">
        <f t="shared" si="72"/>
        <v>88665.894000000015</v>
      </c>
      <c r="GC7" s="541">
        <f>'Base%Sem'!AF4</f>
        <v>1.08</v>
      </c>
      <c r="GD7" s="493"/>
      <c r="GE7" s="494">
        <f t="shared" si="73"/>
        <v>0</v>
      </c>
      <c r="GF7" s="496">
        <v>67837.09</v>
      </c>
      <c r="GG7" s="496">
        <f t="shared" si="74"/>
        <v>73264.057199999996</v>
      </c>
      <c r="GH7" s="541">
        <f>'Base%Sem'!AG4</f>
        <v>1.08</v>
      </c>
      <c r="GI7" s="493"/>
      <c r="GJ7" s="494">
        <f t="shared" si="75"/>
        <v>0</v>
      </c>
      <c r="GK7" s="496">
        <v>77225.47</v>
      </c>
      <c r="GL7" s="496">
        <f t="shared" si="76"/>
        <v>83403.507600000012</v>
      </c>
      <c r="GM7" s="541">
        <f>'Base%Sem'!AH4</f>
        <v>1.08</v>
      </c>
      <c r="GN7" s="493"/>
      <c r="GO7" s="494">
        <f t="shared" si="77"/>
        <v>0</v>
      </c>
      <c r="GP7" s="496">
        <v>66149.81</v>
      </c>
      <c r="GQ7" s="496">
        <f t="shared" si="78"/>
        <v>71441.794800000003</v>
      </c>
      <c r="GR7" s="541">
        <f>'Base%Sem'!AI4</f>
        <v>1.08</v>
      </c>
      <c r="GS7" s="493"/>
      <c r="GT7" s="494">
        <f t="shared" si="79"/>
        <v>0</v>
      </c>
      <c r="GU7" s="572">
        <f t="shared" si="80"/>
        <v>316775.25360000005</v>
      </c>
      <c r="GV7" s="614">
        <f t="shared" si="81"/>
        <v>293310.42000000004</v>
      </c>
      <c r="GW7" s="537">
        <f t="shared" si="82"/>
        <v>0</v>
      </c>
      <c r="GX7" s="506">
        <f t="shared" ref="GX7:GX31" si="148">IFERROR(GW7/GV7,0)</f>
        <v>0</v>
      </c>
      <c r="GY7" s="499">
        <v>71679.150000000009</v>
      </c>
      <c r="GZ7" s="496">
        <f t="shared" si="83"/>
        <v>77413.482000000018</v>
      </c>
      <c r="HA7" s="541">
        <f>'Base%Sem'!AJ4</f>
        <v>1.08</v>
      </c>
      <c r="HB7" s="493"/>
      <c r="HC7" s="494">
        <f t="shared" si="84"/>
        <v>0</v>
      </c>
      <c r="HD7" s="496">
        <v>61115.25</v>
      </c>
      <c r="HE7" s="496">
        <f t="shared" si="85"/>
        <v>66004.47</v>
      </c>
      <c r="HF7" s="541">
        <f>'Base%Sem'!AK4</f>
        <v>1.08</v>
      </c>
      <c r="HG7" s="493"/>
      <c r="HH7" s="494">
        <f t="shared" si="86"/>
        <v>0</v>
      </c>
      <c r="HI7" s="496">
        <v>69362.260000000009</v>
      </c>
      <c r="HJ7" s="496">
        <f t="shared" si="87"/>
        <v>74911.240800000014</v>
      </c>
      <c r="HK7" s="541">
        <f>'Base%Sem'!AL4</f>
        <v>1.08</v>
      </c>
      <c r="HL7" s="493"/>
      <c r="HM7" s="494">
        <f t="shared" si="88"/>
        <v>0</v>
      </c>
      <c r="HN7" s="496">
        <v>57900.67</v>
      </c>
      <c r="HO7" s="496">
        <f t="shared" si="89"/>
        <v>62532.723600000005</v>
      </c>
      <c r="HP7" s="541">
        <f>'Base%Sem'!AM4</f>
        <v>1.08</v>
      </c>
      <c r="HQ7" s="493"/>
      <c r="HR7" s="494">
        <f t="shared" si="90"/>
        <v>0</v>
      </c>
      <c r="HS7" s="496">
        <v>57667.43</v>
      </c>
      <c r="HT7" s="496">
        <f t="shared" si="91"/>
        <v>62280.824400000005</v>
      </c>
      <c r="HU7" s="541">
        <f>'Base%Sem'!AN4</f>
        <v>1.08</v>
      </c>
      <c r="HV7" s="493"/>
      <c r="HW7" s="494">
        <f t="shared" si="92"/>
        <v>0</v>
      </c>
      <c r="HX7" s="572">
        <f t="shared" si="93"/>
        <v>343142.74080000009</v>
      </c>
      <c r="HY7" s="538">
        <f t="shared" ref="HY7:HY31" si="149">GY7+HD7+HI7+HN7+HS7</f>
        <v>317724.76</v>
      </c>
      <c r="HZ7" s="511">
        <f t="shared" si="94"/>
        <v>0</v>
      </c>
      <c r="IA7" s="504">
        <f t="shared" ref="IA7:IA30" si="150">IFERROR(HZ7/HY7,0)</f>
        <v>0</v>
      </c>
      <c r="IB7" s="499">
        <v>52895.02</v>
      </c>
      <c r="IC7" s="496">
        <f t="shared" si="95"/>
        <v>57126.621599999999</v>
      </c>
      <c r="ID7" s="541">
        <f>'Base%Sem'!AO4</f>
        <v>1.08</v>
      </c>
      <c r="IE7" s="493"/>
      <c r="IF7" s="494">
        <f t="shared" si="96"/>
        <v>0</v>
      </c>
      <c r="IG7" s="496">
        <v>53631.55</v>
      </c>
      <c r="IH7" s="496">
        <f t="shared" si="97"/>
        <v>57922.074000000008</v>
      </c>
      <c r="II7" s="541">
        <f>'Base%Sem'!AP4</f>
        <v>1.08</v>
      </c>
      <c r="IJ7" s="493"/>
      <c r="IK7" s="494">
        <f t="shared" si="98"/>
        <v>0</v>
      </c>
      <c r="IL7" s="496">
        <v>62994.47</v>
      </c>
      <c r="IM7" s="496">
        <f t="shared" si="99"/>
        <v>68034.027600000001</v>
      </c>
      <c r="IN7" s="541">
        <f>'Base%Sem'!AQ4</f>
        <v>1.08</v>
      </c>
      <c r="IO7" s="493"/>
      <c r="IP7" s="494">
        <f t="shared" si="100"/>
        <v>0</v>
      </c>
      <c r="IQ7" s="496">
        <v>98096.76</v>
      </c>
      <c r="IR7" s="496">
        <f t="shared" si="101"/>
        <v>105944.50079999999</v>
      </c>
      <c r="IS7" s="541">
        <f>'Base%Sem'!AR4</f>
        <v>1.08</v>
      </c>
      <c r="IT7" s="493"/>
      <c r="IU7" s="494">
        <f t="shared" si="102"/>
        <v>0</v>
      </c>
      <c r="IV7" s="572">
        <f t="shared" si="103"/>
        <v>289027.22400000005</v>
      </c>
      <c r="IW7" s="538">
        <f t="shared" ref="IW7:IW31" si="151">IQ7+IL7+IG7+IB7</f>
        <v>267617.8</v>
      </c>
      <c r="IX7" s="510">
        <f t="shared" si="104"/>
        <v>0</v>
      </c>
      <c r="IY7" s="506">
        <f t="shared" ref="IY7:IY30" si="152">IFERROR(IX7/IW7,0)</f>
        <v>0</v>
      </c>
      <c r="IZ7" s="499">
        <v>91717.62</v>
      </c>
      <c r="JA7" s="496">
        <f t="shared" si="105"/>
        <v>99055.029599999994</v>
      </c>
      <c r="JB7" s="541">
        <f>'Base%Sem'!AS4</f>
        <v>1.08</v>
      </c>
      <c r="JC7" s="493"/>
      <c r="JD7" s="494">
        <f t="shared" si="106"/>
        <v>0</v>
      </c>
      <c r="JE7" s="496">
        <v>63362.85</v>
      </c>
      <c r="JF7" s="496">
        <f t="shared" si="107"/>
        <v>68431.877999999997</v>
      </c>
      <c r="JG7" s="541">
        <f>'Base%Sem'!AT4</f>
        <v>1.08</v>
      </c>
      <c r="JH7" s="493"/>
      <c r="JI7" s="494">
        <f t="shared" si="108"/>
        <v>0</v>
      </c>
      <c r="JJ7" s="496">
        <v>84940.07</v>
      </c>
      <c r="JK7" s="496">
        <f t="shared" si="109"/>
        <v>91735.275600000008</v>
      </c>
      <c r="JL7" s="541">
        <f>'Base%Sem'!AU4</f>
        <v>1.08</v>
      </c>
      <c r="JM7" s="493"/>
      <c r="JN7" s="494">
        <f t="shared" si="110"/>
        <v>0</v>
      </c>
      <c r="JO7" s="496">
        <v>108649.19</v>
      </c>
      <c r="JP7" s="496">
        <f t="shared" si="111"/>
        <v>117341.12520000001</v>
      </c>
      <c r="JQ7" s="541">
        <f>'Base%Sem'!AV4</f>
        <v>1.08</v>
      </c>
      <c r="JR7" s="493"/>
      <c r="JS7" s="494">
        <f t="shared" si="112"/>
        <v>0</v>
      </c>
      <c r="JT7" s="572">
        <f t="shared" si="113"/>
        <v>376563.30839999998</v>
      </c>
      <c r="JU7" s="538">
        <f t="shared" ref="JU7:JU31" si="153">JO7+JJ7+JE7+IZ7</f>
        <v>348669.73</v>
      </c>
      <c r="JV7" s="511">
        <f t="shared" si="114"/>
        <v>0</v>
      </c>
      <c r="JW7" s="504">
        <f t="shared" ref="JW7:JW30" si="154">IFERROR(JV7/JU7,0)</f>
        <v>0</v>
      </c>
      <c r="JX7" s="499">
        <v>128910.83</v>
      </c>
      <c r="JY7" s="496">
        <f t="shared" si="115"/>
        <v>134067.26320000002</v>
      </c>
      <c r="JZ7" s="541">
        <f>'Base%Sem'!AW4</f>
        <v>1.04</v>
      </c>
      <c r="KA7" s="493"/>
      <c r="KB7" s="494">
        <f t="shared" si="116"/>
        <v>0</v>
      </c>
      <c r="KC7" s="496">
        <v>146442.64000000001</v>
      </c>
      <c r="KD7" s="496">
        <f t="shared" ref="KD6:KD24" si="155">KC7*KE7</f>
        <v>152300.34560000003</v>
      </c>
      <c r="KE7" s="541">
        <f>'Base%Sem'!AX4</f>
        <v>1.04</v>
      </c>
      <c r="KF7" s="493"/>
      <c r="KG7" s="494">
        <f t="shared" si="117"/>
        <v>0</v>
      </c>
      <c r="KH7" s="496">
        <v>196159.32</v>
      </c>
      <c r="KI7" s="496">
        <f t="shared" si="118"/>
        <v>204005.69280000002</v>
      </c>
      <c r="KJ7" s="541">
        <f>'Base%Sem'!AY4</f>
        <v>1.04</v>
      </c>
      <c r="KK7" s="493"/>
      <c r="KL7" s="494">
        <f t="shared" si="119"/>
        <v>0</v>
      </c>
      <c r="KM7" s="496">
        <v>338539.44</v>
      </c>
      <c r="KN7" s="496">
        <f t="shared" si="120"/>
        <v>352081.01760000002</v>
      </c>
      <c r="KO7" s="541">
        <f>'Base%Sem'!AZ4</f>
        <v>1.04</v>
      </c>
      <c r="KP7" s="493"/>
      <c r="KQ7" s="494">
        <f t="shared" si="121"/>
        <v>0</v>
      </c>
      <c r="KR7" s="496">
        <v>100529.86</v>
      </c>
      <c r="KS7" s="496">
        <f t="shared" si="122"/>
        <v>104551.05440000001</v>
      </c>
      <c r="KT7" s="541">
        <f>'Base%Sem'!BA4</f>
        <v>1.04</v>
      </c>
      <c r="KU7" s="493"/>
      <c r="KV7" s="494">
        <f t="shared" si="123"/>
        <v>0</v>
      </c>
      <c r="KW7" s="572">
        <f>KS7+KN7+KI7+KD7+JY7</f>
        <v>947005.37360000005</v>
      </c>
      <c r="KX7" s="538">
        <f t="shared" ref="KX7:KX31" si="156">KR7+KM7+KH7+KC7+JX7</f>
        <v>910582.09</v>
      </c>
      <c r="KY7" s="510">
        <f t="shared" si="124"/>
        <v>0</v>
      </c>
      <c r="KZ7" s="560">
        <f t="shared" ref="KZ7:KZ30" si="157">IFERROR(KY7/KX7,0)</f>
        <v>0</v>
      </c>
      <c r="LA7" s="588">
        <f t="shared" si="125"/>
        <v>4141338.0399999996</v>
      </c>
      <c r="LB7" s="588">
        <f t="shared" si="126"/>
        <v>4619466.0592999998</v>
      </c>
      <c r="LC7" s="588">
        <f t="shared" si="127"/>
        <v>4603921.6712999996</v>
      </c>
      <c r="LD7" s="586">
        <f t="shared" ref="LD7:LD31" si="158">LC7/LA7</f>
        <v>1.1116990757170839</v>
      </c>
      <c r="LE7" s="584">
        <f t="shared" si="128"/>
        <v>4141338.0399999996</v>
      </c>
      <c r="LF7" s="584">
        <f t="shared" si="129"/>
        <v>726381.31</v>
      </c>
      <c r="LG7" s="585">
        <f t="shared" si="130"/>
        <v>-3414956.7299999995</v>
      </c>
      <c r="LH7" s="615">
        <f t="shared" ref="LH7:LH30" si="159">IFERROR(LG7/LF7,0)</f>
        <v>-4.701327915499367</v>
      </c>
      <c r="LI7">
        <v>5449000</v>
      </c>
      <c r="LJ7" s="385">
        <f>LI7-LC7</f>
        <v>845078.32870000042</v>
      </c>
      <c r="LK7" s="385"/>
      <c r="LM7">
        <v>4598419.0100999996</v>
      </c>
    </row>
    <row r="8" spans="1:351" hidden="1" outlineLevel="1">
      <c r="A8" s="571"/>
      <c r="B8" s="535" t="s">
        <v>343</v>
      </c>
      <c r="C8" s="499">
        <v>56301.49</v>
      </c>
      <c r="D8" s="496">
        <f t="shared" si="0"/>
        <v>63057.668800000007</v>
      </c>
      <c r="E8" s="541">
        <f>'Base%Sem'!B5</f>
        <v>1.1200000000000001</v>
      </c>
      <c r="F8" s="493">
        <v>66639.09</v>
      </c>
      <c r="G8" s="494">
        <f t="shared" si="131"/>
        <v>1.1836114816854757</v>
      </c>
      <c r="H8" s="496">
        <v>44542.78</v>
      </c>
      <c r="I8" s="496">
        <f t="shared" si="1"/>
        <v>52115.052599999995</v>
      </c>
      <c r="J8" s="541">
        <f>'Base%Sem'!C5</f>
        <v>1.17</v>
      </c>
      <c r="K8" s="493">
        <v>75999.89</v>
      </c>
      <c r="L8" s="494">
        <f t="shared" si="2"/>
        <v>1.7062224225789231</v>
      </c>
      <c r="M8" s="496">
        <v>42079.8</v>
      </c>
      <c r="N8" s="496">
        <f t="shared" si="3"/>
        <v>65223.69000000001</v>
      </c>
      <c r="O8" s="541">
        <f>'Base%Sem'!D5</f>
        <v>1.55</v>
      </c>
      <c r="P8" s="493">
        <v>69605.72</v>
      </c>
      <c r="Q8" s="494">
        <f t="shared" si="4"/>
        <v>1.6541361888602131</v>
      </c>
      <c r="R8" s="496">
        <v>48434.23</v>
      </c>
      <c r="S8" s="496">
        <f t="shared" si="5"/>
        <v>77494.768000000011</v>
      </c>
      <c r="T8" s="541">
        <f>'Base%Sem'!E5</f>
        <v>1.6</v>
      </c>
      <c r="U8" s="493">
        <v>58490.26</v>
      </c>
      <c r="V8" s="494">
        <f t="shared" si="6"/>
        <v>1.2076223778100736</v>
      </c>
      <c r="W8" s="496">
        <f t="shared" si="7"/>
        <v>257891.17940000002</v>
      </c>
      <c r="X8" s="542">
        <f t="shared" si="132"/>
        <v>100844.26999999999</v>
      </c>
      <c r="Y8" s="514">
        <f t="shared" si="8"/>
        <v>270734.95999999996</v>
      </c>
      <c r="Z8" s="500">
        <f t="shared" si="133"/>
        <v>2.6846836215880185</v>
      </c>
      <c r="AA8" s="499">
        <v>47652.46</v>
      </c>
      <c r="AB8" s="496">
        <f t="shared" si="9"/>
        <v>76243.936000000002</v>
      </c>
      <c r="AC8" s="541">
        <f>'Base%Sem'!F5</f>
        <v>1.6</v>
      </c>
      <c r="AD8" s="493">
        <v>58268.82</v>
      </c>
      <c r="AE8" s="494">
        <f t="shared" si="134"/>
        <v>1.222787239105809</v>
      </c>
      <c r="AF8" s="496">
        <v>53861.7</v>
      </c>
      <c r="AG8" s="496">
        <f t="shared" si="10"/>
        <v>70020.209999999992</v>
      </c>
      <c r="AH8" s="541">
        <f>'Base%Sem'!G5</f>
        <v>1.3</v>
      </c>
      <c r="AI8" s="493"/>
      <c r="AJ8" s="494">
        <f t="shared" si="11"/>
        <v>0</v>
      </c>
      <c r="AK8" s="496">
        <v>75196.13</v>
      </c>
      <c r="AL8" s="496">
        <f t="shared" si="12"/>
        <v>97754.969000000012</v>
      </c>
      <c r="AM8" s="541">
        <f>'Base%Sem'!H5</f>
        <v>1.3</v>
      </c>
      <c r="AN8" s="493"/>
      <c r="AO8" s="494">
        <f t="shared" si="13"/>
        <v>0</v>
      </c>
      <c r="AP8" s="496">
        <v>62184.1</v>
      </c>
      <c r="AQ8" s="496">
        <f t="shared" si="14"/>
        <v>80839.33</v>
      </c>
      <c r="AR8" s="541">
        <f>'Base%Sem'!I5</f>
        <v>1.3</v>
      </c>
      <c r="AS8" s="493"/>
      <c r="AT8" s="494">
        <f t="shared" si="15"/>
        <v>0</v>
      </c>
      <c r="AU8" s="496">
        <f t="shared" si="16"/>
        <v>324858.44500000001</v>
      </c>
      <c r="AV8" s="550">
        <f t="shared" si="17"/>
        <v>238894.39</v>
      </c>
      <c r="AW8" s="617">
        <f t="shared" si="135"/>
        <v>58268.82</v>
      </c>
      <c r="AX8" s="513">
        <f t="shared" si="136"/>
        <v>0.24391037395227236</v>
      </c>
      <c r="AY8" s="499">
        <v>62595.94</v>
      </c>
      <c r="AZ8" s="496">
        <f t="shared" si="18"/>
        <v>67603.6152</v>
      </c>
      <c r="BA8" s="541">
        <f>'Base%Sem'!J5</f>
        <v>1.08</v>
      </c>
      <c r="BB8" s="493"/>
      <c r="BC8" s="494">
        <f t="shared" si="19"/>
        <v>0</v>
      </c>
      <c r="BD8" s="496">
        <v>60515.8</v>
      </c>
      <c r="BE8" s="496">
        <f t="shared" si="20"/>
        <v>65357.064000000006</v>
      </c>
      <c r="BF8" s="541">
        <f>'Base%Sem'!K5</f>
        <v>1.08</v>
      </c>
      <c r="BG8" s="493"/>
      <c r="BH8" s="494">
        <f t="shared" si="21"/>
        <v>0</v>
      </c>
      <c r="BI8" s="496">
        <v>64506.64</v>
      </c>
      <c r="BJ8" s="496">
        <f t="shared" si="22"/>
        <v>69667.171199999997</v>
      </c>
      <c r="BK8" s="541">
        <f>'Base%Sem'!L5</f>
        <v>1.08</v>
      </c>
      <c r="BL8" s="493"/>
      <c r="BM8" s="494">
        <f t="shared" si="23"/>
        <v>0</v>
      </c>
      <c r="BN8" s="496">
        <v>62563.199999999997</v>
      </c>
      <c r="BO8" s="496">
        <f t="shared" si="24"/>
        <v>67568.256000000008</v>
      </c>
      <c r="BP8" s="541">
        <f>'Base%Sem'!M5</f>
        <v>1.08</v>
      </c>
      <c r="BQ8" s="606"/>
      <c r="BR8" s="494">
        <f t="shared" si="25"/>
        <v>0</v>
      </c>
      <c r="BS8" s="496">
        <v>68253.81</v>
      </c>
      <c r="BT8" s="496">
        <f t="shared" si="26"/>
        <v>73714.114799999996</v>
      </c>
      <c r="BU8" s="541">
        <f>'Base%Sem'!N5</f>
        <v>1.08</v>
      </c>
      <c r="BV8" s="493"/>
      <c r="BW8" s="494">
        <f t="shared" si="27"/>
        <v>0</v>
      </c>
      <c r="BX8" s="572">
        <f t="shared" si="28"/>
        <v>343910.22119999997</v>
      </c>
      <c r="BY8" s="538">
        <f t="shared" si="29"/>
        <v>318435.39</v>
      </c>
      <c r="BZ8" s="511">
        <f t="shared" si="30"/>
        <v>0</v>
      </c>
      <c r="CA8" s="504">
        <f t="shared" si="137"/>
        <v>0</v>
      </c>
      <c r="CB8" s="499">
        <v>72951.399999999994</v>
      </c>
      <c r="CC8" s="496">
        <f t="shared" si="31"/>
        <v>78787.512000000002</v>
      </c>
      <c r="CD8" s="541">
        <f>'Base%Sem'!O5</f>
        <v>1.08</v>
      </c>
      <c r="CE8" s="493"/>
      <c r="CF8" s="494">
        <f t="shared" si="32"/>
        <v>0</v>
      </c>
      <c r="CG8" s="496">
        <v>83139.89</v>
      </c>
      <c r="CH8" s="496">
        <f t="shared" si="33"/>
        <v>89791.081200000001</v>
      </c>
      <c r="CI8" s="541">
        <f>'Base%Sem'!P5</f>
        <v>1.08</v>
      </c>
      <c r="CJ8" s="493"/>
      <c r="CK8" s="494">
        <f t="shared" si="34"/>
        <v>0</v>
      </c>
      <c r="CL8" s="496">
        <v>80522.81</v>
      </c>
      <c r="CM8" s="496">
        <f t="shared" si="35"/>
        <v>86964.6348</v>
      </c>
      <c r="CN8" s="541">
        <f>'Base%Sem'!Q5</f>
        <v>1.08</v>
      </c>
      <c r="CO8" s="493"/>
      <c r="CP8" s="494">
        <f t="shared" si="36"/>
        <v>0</v>
      </c>
      <c r="CQ8" s="496">
        <v>113941.47</v>
      </c>
      <c r="CR8" s="496">
        <f t="shared" si="37"/>
        <v>123056.78760000001</v>
      </c>
      <c r="CS8" s="541">
        <f>'Base%Sem'!R5</f>
        <v>1.08</v>
      </c>
      <c r="CT8" s="493"/>
      <c r="CU8" s="494">
        <f t="shared" si="38"/>
        <v>0</v>
      </c>
      <c r="CV8" s="572">
        <f t="shared" si="39"/>
        <v>350555.56999999995</v>
      </c>
      <c r="CW8" s="572">
        <f t="shared" si="138"/>
        <v>378600.01559999998</v>
      </c>
      <c r="CX8" s="548">
        <f t="shared" si="139"/>
        <v>350555.56999999995</v>
      </c>
      <c r="CY8" s="547">
        <f t="shared" si="140"/>
        <v>0</v>
      </c>
      <c r="CZ8" s="506">
        <f t="shared" si="141"/>
        <v>0</v>
      </c>
      <c r="DA8" s="499">
        <v>88282.08</v>
      </c>
      <c r="DB8" s="496">
        <f t="shared" si="40"/>
        <v>95344.646400000012</v>
      </c>
      <c r="DC8" s="541">
        <f>'Base%Sem'!S5</f>
        <v>1.08</v>
      </c>
      <c r="DD8" s="493"/>
      <c r="DE8" s="494">
        <f t="shared" si="41"/>
        <v>0</v>
      </c>
      <c r="DF8" s="496">
        <v>102185.73000000001</v>
      </c>
      <c r="DG8" s="496">
        <f t="shared" si="42"/>
        <v>110360.58840000002</v>
      </c>
      <c r="DH8" s="541">
        <f>'Base%Sem'!T5</f>
        <v>1.08</v>
      </c>
      <c r="DI8" s="493"/>
      <c r="DJ8" s="494">
        <f t="shared" si="43"/>
        <v>0</v>
      </c>
      <c r="DK8" s="496">
        <v>84912.58</v>
      </c>
      <c r="DL8" s="496">
        <f t="shared" si="44"/>
        <v>91705.586400000015</v>
      </c>
      <c r="DM8" s="541">
        <f>'Base%Sem'!U5</f>
        <v>1.08</v>
      </c>
      <c r="DN8" s="493"/>
      <c r="DO8" s="494">
        <f t="shared" si="45"/>
        <v>0</v>
      </c>
      <c r="DP8" s="496">
        <v>81310.930000000008</v>
      </c>
      <c r="DQ8" s="496">
        <f t="shared" si="46"/>
        <v>87815.804400000008</v>
      </c>
      <c r="DR8" s="541">
        <f>'Base%Sem'!V5</f>
        <v>1.08</v>
      </c>
      <c r="DS8" s="493"/>
      <c r="DT8" s="494">
        <f t="shared" si="47"/>
        <v>0</v>
      </c>
      <c r="DU8" s="572">
        <f t="shared" si="48"/>
        <v>385226.62560000009</v>
      </c>
      <c r="DV8" s="548">
        <f t="shared" si="49"/>
        <v>356691.32</v>
      </c>
      <c r="DW8" s="547">
        <f t="shared" si="142"/>
        <v>0</v>
      </c>
      <c r="DX8" s="506">
        <f t="shared" si="143"/>
        <v>0</v>
      </c>
      <c r="DY8" s="499">
        <v>68956.679999999993</v>
      </c>
      <c r="DZ8" s="496">
        <f t="shared" si="50"/>
        <v>74473.214399999997</v>
      </c>
      <c r="EA8" s="541">
        <f>'Base%Sem'!W5</f>
        <v>1.08</v>
      </c>
      <c r="EB8" s="540">
        <v>68956.679999999993</v>
      </c>
      <c r="EC8" s="494">
        <f t="shared" si="51"/>
        <v>1</v>
      </c>
      <c r="ED8" s="496">
        <v>82782.94</v>
      </c>
      <c r="EE8" s="496">
        <f t="shared" si="52"/>
        <v>89405.575200000007</v>
      </c>
      <c r="EF8" s="541">
        <f>'Base%Sem'!X5</f>
        <v>1.08</v>
      </c>
      <c r="EG8" s="493">
        <v>82782.94</v>
      </c>
      <c r="EH8" s="494">
        <f t="shared" si="53"/>
        <v>1</v>
      </c>
      <c r="EI8" s="496">
        <v>76084.37</v>
      </c>
      <c r="EJ8" s="496">
        <f t="shared" si="54"/>
        <v>82171.119600000005</v>
      </c>
      <c r="EK8" s="541">
        <f>'Base%Sem'!Y5</f>
        <v>1.08</v>
      </c>
      <c r="EL8" s="493">
        <v>76084.37</v>
      </c>
      <c r="EM8" s="494">
        <f t="shared" si="55"/>
        <v>1</v>
      </c>
      <c r="EN8" s="496">
        <v>68612.11</v>
      </c>
      <c r="EO8" s="496">
        <f t="shared" si="56"/>
        <v>74101.078800000003</v>
      </c>
      <c r="EP8" s="541">
        <f>'Base%Sem'!Z5</f>
        <v>1.08</v>
      </c>
      <c r="EQ8" s="493"/>
      <c r="ER8" s="494">
        <f t="shared" si="57"/>
        <v>0</v>
      </c>
      <c r="ES8" s="496">
        <v>75740.78</v>
      </c>
      <c r="ET8" s="496">
        <f t="shared" si="58"/>
        <v>81800.042400000006</v>
      </c>
      <c r="EU8" s="541">
        <f>'Base%Sem'!AA5</f>
        <v>1.08</v>
      </c>
      <c r="EV8" s="493"/>
      <c r="EW8" s="494">
        <f t="shared" si="59"/>
        <v>0</v>
      </c>
      <c r="EX8" s="572">
        <f t="shared" si="60"/>
        <v>372176.88</v>
      </c>
      <c r="EY8" s="572">
        <f t="shared" si="61"/>
        <v>401951.03039999999</v>
      </c>
      <c r="EZ8" s="538">
        <f t="shared" si="144"/>
        <v>372176.88</v>
      </c>
      <c r="FA8" s="537">
        <v>372176.88</v>
      </c>
      <c r="FB8" s="506">
        <f t="shared" si="145"/>
        <v>1</v>
      </c>
      <c r="FC8" s="499">
        <v>79891.039999999994</v>
      </c>
      <c r="FD8" s="496">
        <f t="shared" si="62"/>
        <v>86282.323199999999</v>
      </c>
      <c r="FE8" s="541">
        <f>'Base%Sem'!AB5</f>
        <v>1.08</v>
      </c>
      <c r="FF8" s="493"/>
      <c r="FG8" s="494">
        <f t="shared" si="63"/>
        <v>0</v>
      </c>
      <c r="FH8" s="496">
        <v>78355.39</v>
      </c>
      <c r="FI8" s="496">
        <f t="shared" si="64"/>
        <v>84623.821200000006</v>
      </c>
      <c r="FJ8" s="541">
        <f>'Base%Sem'!AC5</f>
        <v>1.08</v>
      </c>
      <c r="FK8" s="493"/>
      <c r="FL8" s="494">
        <f t="shared" si="65"/>
        <v>0</v>
      </c>
      <c r="FM8" s="496">
        <v>64028.78</v>
      </c>
      <c r="FN8" s="496">
        <f t="shared" si="66"/>
        <v>69151.082399999999</v>
      </c>
      <c r="FO8" s="541">
        <f>'Base%Sem'!AD5</f>
        <v>1.08</v>
      </c>
      <c r="FP8" s="493"/>
      <c r="FQ8" s="494">
        <f t="shared" si="67"/>
        <v>0</v>
      </c>
      <c r="FR8" s="496">
        <v>71136.799999999988</v>
      </c>
      <c r="FS8" s="496">
        <f t="shared" si="68"/>
        <v>76827.743999999992</v>
      </c>
      <c r="FT8" s="541">
        <f>'Base%Sem'!AE5</f>
        <v>1.08</v>
      </c>
      <c r="FU8" s="493"/>
      <c r="FV8" s="494">
        <f t="shared" si="69"/>
        <v>0</v>
      </c>
      <c r="FW8" s="572">
        <f t="shared" si="70"/>
        <v>316884.97080000001</v>
      </c>
      <c r="FX8" s="614">
        <f t="shared" si="71"/>
        <v>293412.01</v>
      </c>
      <c r="FY8" s="544">
        <f t="shared" si="146"/>
        <v>0</v>
      </c>
      <c r="FZ8" s="504">
        <f t="shared" si="147"/>
        <v>0</v>
      </c>
      <c r="GA8" s="499">
        <v>59467.409999999996</v>
      </c>
      <c r="GB8" s="496">
        <f t="shared" si="72"/>
        <v>64224.802799999998</v>
      </c>
      <c r="GC8" s="541">
        <f>'Base%Sem'!AF5</f>
        <v>1.08</v>
      </c>
      <c r="GD8" s="493"/>
      <c r="GE8" s="494">
        <f t="shared" si="73"/>
        <v>0</v>
      </c>
      <c r="GF8" s="496">
        <v>62853.01</v>
      </c>
      <c r="GG8" s="496">
        <f t="shared" si="74"/>
        <v>67881.250800000009</v>
      </c>
      <c r="GH8" s="541">
        <f>'Base%Sem'!AG5</f>
        <v>1.08</v>
      </c>
      <c r="GI8" s="493"/>
      <c r="GJ8" s="494">
        <f t="shared" si="75"/>
        <v>0</v>
      </c>
      <c r="GK8" s="496">
        <v>63298.39</v>
      </c>
      <c r="GL8" s="496">
        <f t="shared" si="76"/>
        <v>68362.261200000008</v>
      </c>
      <c r="GM8" s="541">
        <f>'Base%Sem'!AH5</f>
        <v>1.08</v>
      </c>
      <c r="GN8" s="493"/>
      <c r="GO8" s="494">
        <f t="shared" si="77"/>
        <v>0</v>
      </c>
      <c r="GP8" s="496">
        <v>68908.400000000009</v>
      </c>
      <c r="GQ8" s="496">
        <f t="shared" si="78"/>
        <v>74421.072000000015</v>
      </c>
      <c r="GR8" s="541">
        <f>'Base%Sem'!AI5</f>
        <v>1.08</v>
      </c>
      <c r="GS8" s="493"/>
      <c r="GT8" s="494">
        <f t="shared" si="79"/>
        <v>0</v>
      </c>
      <c r="GU8" s="572">
        <f t="shared" si="80"/>
        <v>274889.38680000004</v>
      </c>
      <c r="GV8" s="614">
        <f t="shared" si="81"/>
        <v>254527.21000000002</v>
      </c>
      <c r="GW8" s="537">
        <f t="shared" si="82"/>
        <v>0</v>
      </c>
      <c r="GX8" s="506">
        <f t="shared" si="148"/>
        <v>0</v>
      </c>
      <c r="GY8" s="499">
        <v>71557.33</v>
      </c>
      <c r="GZ8" s="496">
        <f t="shared" si="83"/>
        <v>77281.916400000002</v>
      </c>
      <c r="HA8" s="541">
        <f>'Base%Sem'!AJ5</f>
        <v>1.08</v>
      </c>
      <c r="HB8" s="493"/>
      <c r="HC8" s="494">
        <f t="shared" si="84"/>
        <v>0</v>
      </c>
      <c r="HD8" s="496">
        <v>56292.920000000006</v>
      </c>
      <c r="HE8" s="496">
        <f t="shared" si="85"/>
        <v>60796.353600000009</v>
      </c>
      <c r="HF8" s="541">
        <f>'Base%Sem'!AK5</f>
        <v>1.08</v>
      </c>
      <c r="HG8" s="493"/>
      <c r="HH8" s="494">
        <f t="shared" si="86"/>
        <v>0</v>
      </c>
      <c r="HI8" s="496">
        <v>75447.92</v>
      </c>
      <c r="HJ8" s="496">
        <f t="shared" si="87"/>
        <v>81483.753599999996</v>
      </c>
      <c r="HK8" s="541">
        <f>'Base%Sem'!AL5</f>
        <v>1.08</v>
      </c>
      <c r="HL8" s="493"/>
      <c r="HM8" s="494">
        <f t="shared" si="88"/>
        <v>0</v>
      </c>
      <c r="HN8" s="496">
        <v>64597.07</v>
      </c>
      <c r="HO8" s="496">
        <f t="shared" si="89"/>
        <v>69764.835600000006</v>
      </c>
      <c r="HP8" s="541">
        <f>'Base%Sem'!AM5</f>
        <v>1.08</v>
      </c>
      <c r="HQ8" s="493"/>
      <c r="HR8" s="494">
        <f t="shared" si="90"/>
        <v>0</v>
      </c>
      <c r="HS8" s="496">
        <v>58272.24</v>
      </c>
      <c r="HT8" s="496">
        <f t="shared" si="91"/>
        <v>62934.019200000002</v>
      </c>
      <c r="HU8" s="541">
        <f>'Base%Sem'!AN5</f>
        <v>1.08</v>
      </c>
      <c r="HV8" s="493"/>
      <c r="HW8" s="494">
        <f t="shared" si="92"/>
        <v>0</v>
      </c>
      <c r="HX8" s="572">
        <f t="shared" si="93"/>
        <v>352260.87839999999</v>
      </c>
      <c r="HY8" s="538">
        <f t="shared" si="149"/>
        <v>326167.48</v>
      </c>
      <c r="HZ8" s="511">
        <f t="shared" si="94"/>
        <v>0</v>
      </c>
      <c r="IA8" s="504">
        <f t="shared" si="150"/>
        <v>0</v>
      </c>
      <c r="IB8" s="499">
        <v>54870.53</v>
      </c>
      <c r="IC8" s="496">
        <f t="shared" si="95"/>
        <v>59260.172400000003</v>
      </c>
      <c r="ID8" s="541">
        <f>'Base%Sem'!AO5</f>
        <v>1.08</v>
      </c>
      <c r="IE8" s="493"/>
      <c r="IF8" s="494">
        <f t="shared" si="96"/>
        <v>0</v>
      </c>
      <c r="IG8" s="496">
        <v>62945.81</v>
      </c>
      <c r="IH8" s="496">
        <f t="shared" si="97"/>
        <v>67981.474799999996</v>
      </c>
      <c r="II8" s="541">
        <f>'Base%Sem'!AP5</f>
        <v>1.08</v>
      </c>
      <c r="IJ8" s="493"/>
      <c r="IK8" s="494">
        <f t="shared" si="98"/>
        <v>0</v>
      </c>
      <c r="IL8" s="496">
        <v>71600.509999999995</v>
      </c>
      <c r="IM8" s="496">
        <f t="shared" si="99"/>
        <v>77328.550799999997</v>
      </c>
      <c r="IN8" s="541">
        <f>'Base%Sem'!AQ5</f>
        <v>1.08</v>
      </c>
      <c r="IO8" s="493"/>
      <c r="IP8" s="494">
        <f t="shared" si="100"/>
        <v>0</v>
      </c>
      <c r="IQ8" s="496">
        <v>113660.8</v>
      </c>
      <c r="IR8" s="496">
        <f t="shared" si="101"/>
        <v>122753.664</v>
      </c>
      <c r="IS8" s="541">
        <f>'Base%Sem'!AR5</f>
        <v>1.08</v>
      </c>
      <c r="IT8" s="493"/>
      <c r="IU8" s="494">
        <f t="shared" si="102"/>
        <v>0</v>
      </c>
      <c r="IV8" s="572">
        <f t="shared" si="103"/>
        <v>327323.86200000002</v>
      </c>
      <c r="IW8" s="538">
        <f t="shared" si="151"/>
        <v>303077.65000000002</v>
      </c>
      <c r="IX8" s="510">
        <f t="shared" si="104"/>
        <v>0</v>
      </c>
      <c r="IY8" s="506">
        <f t="shared" si="152"/>
        <v>0</v>
      </c>
      <c r="IZ8" s="499">
        <v>93421.31</v>
      </c>
      <c r="JA8" s="496">
        <f t="shared" si="105"/>
        <v>100895.0148</v>
      </c>
      <c r="JB8" s="541">
        <f>'Base%Sem'!AS5</f>
        <v>1.08</v>
      </c>
      <c r="JC8" s="493"/>
      <c r="JD8" s="494">
        <f t="shared" si="106"/>
        <v>0</v>
      </c>
      <c r="JE8" s="496">
        <v>63034.87</v>
      </c>
      <c r="JF8" s="496">
        <f t="shared" si="107"/>
        <v>68077.659600000014</v>
      </c>
      <c r="JG8" s="541">
        <f>'Base%Sem'!AT5</f>
        <v>1.08</v>
      </c>
      <c r="JH8" s="493"/>
      <c r="JI8" s="494">
        <f t="shared" si="108"/>
        <v>0</v>
      </c>
      <c r="JJ8" s="496">
        <v>89304.07</v>
      </c>
      <c r="JK8" s="496">
        <f t="shared" si="109"/>
        <v>96448.395600000018</v>
      </c>
      <c r="JL8" s="541">
        <f>'Base%Sem'!AU5</f>
        <v>1.08</v>
      </c>
      <c r="JM8" s="493"/>
      <c r="JN8" s="494">
        <f t="shared" si="110"/>
        <v>0</v>
      </c>
      <c r="JO8" s="496">
        <v>113062.3</v>
      </c>
      <c r="JP8" s="496">
        <f t="shared" si="111"/>
        <v>122107.28400000001</v>
      </c>
      <c r="JQ8" s="541">
        <f>'Base%Sem'!AV5</f>
        <v>1.08</v>
      </c>
      <c r="JR8" s="493"/>
      <c r="JS8" s="494">
        <f t="shared" si="112"/>
        <v>0</v>
      </c>
      <c r="JT8" s="572">
        <f t="shared" si="113"/>
        <v>387528.35400000005</v>
      </c>
      <c r="JU8" s="538">
        <f t="shared" si="153"/>
        <v>358822.55</v>
      </c>
      <c r="JV8" s="511">
        <f t="shared" si="114"/>
        <v>0</v>
      </c>
      <c r="JW8" s="504">
        <f t="shared" si="154"/>
        <v>0</v>
      </c>
      <c r="JX8" s="499">
        <v>143345.29</v>
      </c>
      <c r="JY8" s="496">
        <f t="shared" si="115"/>
        <v>149079.10160000002</v>
      </c>
      <c r="JZ8" s="541">
        <f>'Base%Sem'!AW5</f>
        <v>1.04</v>
      </c>
      <c r="KA8" s="493"/>
      <c r="KB8" s="494">
        <f t="shared" si="116"/>
        <v>0</v>
      </c>
      <c r="KC8" s="496">
        <v>163533.85999999999</v>
      </c>
      <c r="KD8" s="496">
        <f t="shared" si="155"/>
        <v>170075.2144</v>
      </c>
      <c r="KE8" s="541">
        <f>'Base%Sem'!AX5</f>
        <v>1.04</v>
      </c>
      <c r="KF8" s="493"/>
      <c r="KG8" s="494">
        <f t="shared" si="117"/>
        <v>0</v>
      </c>
      <c r="KH8" s="496">
        <v>192080.16</v>
      </c>
      <c r="KI8" s="496">
        <f t="shared" si="118"/>
        <v>199763.3664</v>
      </c>
      <c r="KJ8" s="541">
        <f>'Base%Sem'!AY5</f>
        <v>1.04</v>
      </c>
      <c r="KK8" s="493"/>
      <c r="KL8" s="494">
        <f t="shared" si="119"/>
        <v>0</v>
      </c>
      <c r="KM8" s="496">
        <v>318580.42</v>
      </c>
      <c r="KN8" s="496">
        <f t="shared" si="120"/>
        <v>331323.63679999998</v>
      </c>
      <c r="KO8" s="541">
        <f>'Base%Sem'!AZ5</f>
        <v>1.04</v>
      </c>
      <c r="KP8" s="493"/>
      <c r="KQ8" s="494">
        <f t="shared" si="121"/>
        <v>0</v>
      </c>
      <c r="KR8" s="496">
        <v>84276.5</v>
      </c>
      <c r="KS8" s="496">
        <f t="shared" si="122"/>
        <v>87647.56</v>
      </c>
      <c r="KT8" s="541">
        <f>'Base%Sem'!BA5</f>
        <v>1.04</v>
      </c>
      <c r="KU8" s="493"/>
      <c r="KV8" s="494">
        <f t="shared" si="123"/>
        <v>0</v>
      </c>
      <c r="KW8" s="572">
        <f t="shared" ref="KW6:KW30" si="160">KS8+KN8+KI8+KD8+JY8</f>
        <v>937888.87919999997</v>
      </c>
      <c r="KX8" s="538">
        <f t="shared" si="156"/>
        <v>901816.23</v>
      </c>
      <c r="KY8" s="510">
        <f t="shared" si="124"/>
        <v>0</v>
      </c>
      <c r="KZ8" s="560">
        <f t="shared" si="157"/>
        <v>0</v>
      </c>
      <c r="LA8" s="588">
        <f t="shared" si="125"/>
        <v>4175420.9499999997</v>
      </c>
      <c r="LB8" s="588">
        <f t="shared" si="126"/>
        <v>4702057.6290000007</v>
      </c>
      <c r="LC8" s="588">
        <f t="shared" si="127"/>
        <v>4689213.8484000005</v>
      </c>
      <c r="LD8" s="586">
        <f t="shared" si="158"/>
        <v>1.1230517604219046</v>
      </c>
      <c r="LE8" s="584">
        <f t="shared" si="128"/>
        <v>4175420.9499999997</v>
      </c>
      <c r="LF8" s="584">
        <f t="shared" si="129"/>
        <v>701180.65999999992</v>
      </c>
      <c r="LG8" s="585">
        <f t="shared" si="130"/>
        <v>-3474240.29</v>
      </c>
      <c r="LH8" s="615">
        <f t="shared" si="159"/>
        <v>-4.9548432924547585</v>
      </c>
      <c r="LJ8" s="385"/>
      <c r="LK8">
        <v>4085</v>
      </c>
      <c r="LM8">
        <v>4670288.0768000009</v>
      </c>
    </row>
    <row r="9" spans="1:351" hidden="1" outlineLevel="1">
      <c r="A9" s="571"/>
      <c r="B9" s="535" t="s">
        <v>344</v>
      </c>
      <c r="C9" s="499">
        <v>42771.97</v>
      </c>
      <c r="D9" s="496">
        <f t="shared" si="0"/>
        <v>47904.606400000004</v>
      </c>
      <c r="E9" s="541">
        <f>'Base%Sem'!B6</f>
        <v>1.1200000000000001</v>
      </c>
      <c r="F9" s="493">
        <v>52700.29</v>
      </c>
      <c r="G9" s="494">
        <f t="shared" si="131"/>
        <v>1.2321221117474832</v>
      </c>
      <c r="H9" s="496">
        <v>27031.3</v>
      </c>
      <c r="I9" s="496">
        <f t="shared" si="1"/>
        <v>36492.255000000005</v>
      </c>
      <c r="J9" s="541">
        <f>'Base%Sem'!C6</f>
        <v>1.35</v>
      </c>
      <c r="K9" s="493">
        <v>46843.51</v>
      </c>
      <c r="L9" s="494">
        <f t="shared" si="2"/>
        <v>1.7329358928353429</v>
      </c>
      <c r="M9" s="496">
        <v>37885</v>
      </c>
      <c r="N9" s="496">
        <f t="shared" si="3"/>
        <v>60616</v>
      </c>
      <c r="O9" s="541">
        <f>'Base%Sem'!D6</f>
        <v>1.6</v>
      </c>
      <c r="P9" s="493">
        <v>35019.370000000003</v>
      </c>
      <c r="Q9" s="494">
        <f t="shared" si="4"/>
        <v>0.92435977299722849</v>
      </c>
      <c r="R9" s="496">
        <v>31101.3</v>
      </c>
      <c r="S9" s="496">
        <f t="shared" si="5"/>
        <v>31101.3</v>
      </c>
      <c r="T9" s="541">
        <f>'Base%Sem'!E6</f>
        <v>1</v>
      </c>
      <c r="U9" s="493">
        <v>31687.14</v>
      </c>
      <c r="V9" s="494">
        <f t="shared" si="6"/>
        <v>1.018836511657069</v>
      </c>
      <c r="W9" s="496">
        <f t="shared" si="7"/>
        <v>176114.16139999998</v>
      </c>
      <c r="X9" s="542">
        <f t="shared" si="132"/>
        <v>69803.27</v>
      </c>
      <c r="Y9" s="514">
        <f t="shared" si="8"/>
        <v>166250.31</v>
      </c>
      <c r="Z9" s="500">
        <f t="shared" si="133"/>
        <v>2.3816980207374239</v>
      </c>
      <c r="AA9" s="499">
        <v>30521.71</v>
      </c>
      <c r="AB9" s="496">
        <f t="shared" si="9"/>
        <v>30521.71</v>
      </c>
      <c r="AC9" s="541">
        <f>'Base%Sem'!F6</f>
        <v>1</v>
      </c>
      <c r="AD9" s="493">
        <v>38179.25</v>
      </c>
      <c r="AE9" s="494">
        <f t="shared" si="134"/>
        <v>1.2508883021298611</v>
      </c>
      <c r="AF9" s="496">
        <v>40211.019999999997</v>
      </c>
      <c r="AG9" s="496">
        <f t="shared" si="10"/>
        <v>40211.019999999997</v>
      </c>
      <c r="AH9" s="541">
        <f>'Base%Sem'!G6</f>
        <v>1</v>
      </c>
      <c r="AI9" s="493"/>
      <c r="AJ9" s="494">
        <f t="shared" si="11"/>
        <v>0</v>
      </c>
      <c r="AK9" s="496">
        <v>43965.01</v>
      </c>
      <c r="AL9" s="496">
        <f t="shared" si="12"/>
        <v>43965.01</v>
      </c>
      <c r="AM9" s="541">
        <f>'Base%Sem'!H6</f>
        <v>1</v>
      </c>
      <c r="AN9" s="493"/>
      <c r="AO9" s="494">
        <f t="shared" si="13"/>
        <v>0</v>
      </c>
      <c r="AP9" s="496">
        <v>38185</v>
      </c>
      <c r="AQ9" s="496">
        <f t="shared" si="14"/>
        <v>38185</v>
      </c>
      <c r="AR9" s="541">
        <f>'Base%Sem'!I6</f>
        <v>1</v>
      </c>
      <c r="AS9" s="493"/>
      <c r="AT9" s="494">
        <f t="shared" si="15"/>
        <v>0</v>
      </c>
      <c r="AU9" s="496">
        <f t="shared" si="16"/>
        <v>152882.74</v>
      </c>
      <c r="AV9" s="550">
        <f t="shared" si="17"/>
        <v>152882.74</v>
      </c>
      <c r="AW9" s="617">
        <f t="shared" si="135"/>
        <v>38179.25</v>
      </c>
      <c r="AX9" s="513">
        <f t="shared" si="136"/>
        <v>0.24972897529178245</v>
      </c>
      <c r="AY9" s="499">
        <v>41421.78</v>
      </c>
      <c r="AZ9" s="496">
        <f t="shared" si="18"/>
        <v>44735.522400000002</v>
      </c>
      <c r="BA9" s="541">
        <f>'Base%Sem'!J6</f>
        <v>1.08</v>
      </c>
      <c r="BB9" s="493"/>
      <c r="BC9" s="494">
        <f t="shared" si="19"/>
        <v>0</v>
      </c>
      <c r="BD9" s="496">
        <v>42717.98</v>
      </c>
      <c r="BE9" s="496">
        <f t="shared" si="20"/>
        <v>46135.41840000001</v>
      </c>
      <c r="BF9" s="541">
        <f>'Base%Sem'!K6</f>
        <v>1.08</v>
      </c>
      <c r="BG9" s="493"/>
      <c r="BH9" s="494">
        <f t="shared" si="21"/>
        <v>0</v>
      </c>
      <c r="BI9" s="496">
        <v>41167.99</v>
      </c>
      <c r="BJ9" s="496">
        <f t="shared" si="22"/>
        <v>44461.429199999999</v>
      </c>
      <c r="BK9" s="541">
        <f>'Base%Sem'!L6</f>
        <v>1.08</v>
      </c>
      <c r="BL9" s="493"/>
      <c r="BM9" s="494">
        <f t="shared" si="23"/>
        <v>0</v>
      </c>
      <c r="BN9" s="496">
        <v>43161.5</v>
      </c>
      <c r="BO9" s="496">
        <f t="shared" si="24"/>
        <v>46614.420000000006</v>
      </c>
      <c r="BP9" s="541">
        <f>'Base%Sem'!M6</f>
        <v>1.08</v>
      </c>
      <c r="BQ9" s="606"/>
      <c r="BR9" s="494">
        <f t="shared" si="25"/>
        <v>0</v>
      </c>
      <c r="BS9" s="496">
        <v>43381.79</v>
      </c>
      <c r="BT9" s="496">
        <f t="shared" si="26"/>
        <v>46852.333200000001</v>
      </c>
      <c r="BU9" s="541">
        <f>'Base%Sem'!N6</f>
        <v>1.08</v>
      </c>
      <c r="BV9" s="493"/>
      <c r="BW9" s="494">
        <f t="shared" si="27"/>
        <v>0</v>
      </c>
      <c r="BX9" s="572">
        <f t="shared" si="28"/>
        <v>228799.1232</v>
      </c>
      <c r="BY9" s="538">
        <f t="shared" si="29"/>
        <v>211851.04</v>
      </c>
      <c r="BZ9" s="511">
        <f t="shared" si="30"/>
        <v>0</v>
      </c>
      <c r="CA9" s="504">
        <f t="shared" si="137"/>
        <v>0</v>
      </c>
      <c r="CB9" s="499">
        <v>46184.24</v>
      </c>
      <c r="CC9" s="496">
        <f t="shared" si="31"/>
        <v>49878.979200000002</v>
      </c>
      <c r="CD9" s="541">
        <f>'Base%Sem'!O6</f>
        <v>1.08</v>
      </c>
      <c r="CE9" s="493"/>
      <c r="CF9" s="494">
        <f t="shared" si="32"/>
        <v>0</v>
      </c>
      <c r="CG9" s="496">
        <v>51882.86</v>
      </c>
      <c r="CH9" s="496">
        <f t="shared" si="33"/>
        <v>56033.488800000006</v>
      </c>
      <c r="CI9" s="541">
        <f>'Base%Sem'!P6</f>
        <v>1.08</v>
      </c>
      <c r="CJ9" s="493"/>
      <c r="CK9" s="494">
        <f t="shared" si="34"/>
        <v>0</v>
      </c>
      <c r="CL9" s="496">
        <v>54431.119999999995</v>
      </c>
      <c r="CM9" s="496">
        <f t="shared" si="35"/>
        <v>58785.609599999996</v>
      </c>
      <c r="CN9" s="541">
        <f>'Base%Sem'!Q6</f>
        <v>1.08</v>
      </c>
      <c r="CO9" s="493"/>
      <c r="CP9" s="494">
        <f t="shared" si="36"/>
        <v>0</v>
      </c>
      <c r="CQ9" s="496">
        <v>64826.33</v>
      </c>
      <c r="CR9" s="496">
        <f t="shared" si="37"/>
        <v>70012.436400000006</v>
      </c>
      <c r="CS9" s="541">
        <f>'Base%Sem'!R6</f>
        <v>1.08</v>
      </c>
      <c r="CT9" s="493"/>
      <c r="CU9" s="494">
        <f t="shared" si="38"/>
        <v>0</v>
      </c>
      <c r="CV9" s="572">
        <f t="shared" si="39"/>
        <v>217324.55</v>
      </c>
      <c r="CW9" s="572">
        <f t="shared" si="138"/>
        <v>234710.51400000002</v>
      </c>
      <c r="CX9" s="548">
        <f t="shared" si="139"/>
        <v>217324.55</v>
      </c>
      <c r="CY9" s="547">
        <f t="shared" si="140"/>
        <v>0</v>
      </c>
      <c r="CZ9" s="506">
        <f t="shared" si="141"/>
        <v>0</v>
      </c>
      <c r="DA9" s="499">
        <v>57213.539999999994</v>
      </c>
      <c r="DB9" s="496">
        <f t="shared" si="40"/>
        <v>61790.623199999995</v>
      </c>
      <c r="DC9" s="541">
        <f>'Base%Sem'!S6</f>
        <v>1.08</v>
      </c>
      <c r="DD9" s="493"/>
      <c r="DE9" s="494">
        <f t="shared" si="41"/>
        <v>0</v>
      </c>
      <c r="DF9" s="496">
        <v>62567.47</v>
      </c>
      <c r="DG9" s="496">
        <f t="shared" si="42"/>
        <v>67572.867600000012</v>
      </c>
      <c r="DH9" s="541">
        <f>'Base%Sem'!T6</f>
        <v>1.08</v>
      </c>
      <c r="DI9" s="493"/>
      <c r="DJ9" s="494">
        <f t="shared" si="43"/>
        <v>0</v>
      </c>
      <c r="DK9" s="496">
        <v>41918.539999999994</v>
      </c>
      <c r="DL9" s="496">
        <f t="shared" si="44"/>
        <v>45272.023199999996</v>
      </c>
      <c r="DM9" s="541">
        <f>'Base%Sem'!U6</f>
        <v>1.08</v>
      </c>
      <c r="DN9" s="493"/>
      <c r="DO9" s="494">
        <f t="shared" si="45"/>
        <v>0</v>
      </c>
      <c r="DP9" s="496">
        <v>40614.980000000003</v>
      </c>
      <c r="DQ9" s="496">
        <f t="shared" si="46"/>
        <v>43864.178400000004</v>
      </c>
      <c r="DR9" s="541">
        <f>'Base%Sem'!V6</f>
        <v>1.08</v>
      </c>
      <c r="DS9" s="493"/>
      <c r="DT9" s="494">
        <f t="shared" si="47"/>
        <v>0</v>
      </c>
      <c r="DU9" s="572">
        <f t="shared" si="48"/>
        <v>218499.69240000003</v>
      </c>
      <c r="DV9" s="548">
        <f t="shared" si="49"/>
        <v>202314.53</v>
      </c>
      <c r="DW9" s="547">
        <f t="shared" si="142"/>
        <v>0</v>
      </c>
      <c r="DX9" s="506">
        <f t="shared" si="143"/>
        <v>0</v>
      </c>
      <c r="DY9" s="499">
        <v>53409.82</v>
      </c>
      <c r="DZ9" s="496">
        <f t="shared" si="50"/>
        <v>57682.605600000003</v>
      </c>
      <c r="EA9" s="541">
        <f>'Base%Sem'!W6</f>
        <v>1.08</v>
      </c>
      <c r="EB9" s="540">
        <v>53409.82</v>
      </c>
      <c r="EC9" s="494">
        <f t="shared" si="51"/>
        <v>1</v>
      </c>
      <c r="ED9" s="496">
        <v>45834.36</v>
      </c>
      <c r="EE9" s="496">
        <f t="shared" si="52"/>
        <v>49501.108800000002</v>
      </c>
      <c r="EF9" s="541">
        <f>'Base%Sem'!X6</f>
        <v>1.08</v>
      </c>
      <c r="EG9" s="493">
        <v>45834.36</v>
      </c>
      <c r="EH9" s="494">
        <f t="shared" si="53"/>
        <v>1</v>
      </c>
      <c r="EI9" s="496">
        <v>50131.34</v>
      </c>
      <c r="EJ9" s="496">
        <f t="shared" si="54"/>
        <v>54141.847199999997</v>
      </c>
      <c r="EK9" s="541">
        <f>'Base%Sem'!Y6</f>
        <v>1.08</v>
      </c>
      <c r="EL9" s="493">
        <v>50131.34</v>
      </c>
      <c r="EM9" s="494">
        <f t="shared" si="55"/>
        <v>1</v>
      </c>
      <c r="EN9" s="496">
        <v>57216.950000000004</v>
      </c>
      <c r="EO9" s="496">
        <f t="shared" si="56"/>
        <v>61794.306000000011</v>
      </c>
      <c r="EP9" s="541">
        <f>'Base%Sem'!Z6</f>
        <v>1.08</v>
      </c>
      <c r="EQ9" s="493"/>
      <c r="ER9" s="494">
        <f t="shared" si="57"/>
        <v>0</v>
      </c>
      <c r="ES9" s="496">
        <v>46494.36</v>
      </c>
      <c r="ET9" s="496">
        <f t="shared" si="58"/>
        <v>50213.908800000005</v>
      </c>
      <c r="EU9" s="541">
        <f>'Base%Sem'!AA6</f>
        <v>1.08</v>
      </c>
      <c r="EV9" s="493"/>
      <c r="EW9" s="494">
        <f t="shared" si="59"/>
        <v>0</v>
      </c>
      <c r="EX9" s="572">
        <f t="shared" si="60"/>
        <v>253086.83000000002</v>
      </c>
      <c r="EY9" s="572">
        <f t="shared" si="61"/>
        <v>273333.77640000003</v>
      </c>
      <c r="EZ9" s="538">
        <f t="shared" si="144"/>
        <v>253086.83000000002</v>
      </c>
      <c r="FA9" s="537">
        <v>253086.83</v>
      </c>
      <c r="FB9" s="506">
        <f t="shared" si="145"/>
        <v>0.99999999999999989</v>
      </c>
      <c r="FC9" s="499">
        <v>82173.98000000001</v>
      </c>
      <c r="FD9" s="496">
        <f t="shared" si="62"/>
        <v>88747.89840000002</v>
      </c>
      <c r="FE9" s="541">
        <f>'Base%Sem'!AB6</f>
        <v>1.08</v>
      </c>
      <c r="FF9" s="493"/>
      <c r="FG9" s="494">
        <f t="shared" si="63"/>
        <v>0</v>
      </c>
      <c r="FH9" s="496">
        <v>59824.62</v>
      </c>
      <c r="FI9" s="496">
        <f t="shared" si="64"/>
        <v>64610.589600000007</v>
      </c>
      <c r="FJ9" s="541">
        <f>'Base%Sem'!AC6</f>
        <v>1.08</v>
      </c>
      <c r="FK9" s="493"/>
      <c r="FL9" s="494">
        <f t="shared" si="65"/>
        <v>0</v>
      </c>
      <c r="FM9" s="496">
        <v>53914.86</v>
      </c>
      <c r="FN9" s="496">
        <f t="shared" si="66"/>
        <v>58228.048800000004</v>
      </c>
      <c r="FO9" s="541">
        <f>'Base%Sem'!AD6</f>
        <v>1.08</v>
      </c>
      <c r="FP9" s="493"/>
      <c r="FQ9" s="494">
        <f t="shared" si="67"/>
        <v>0</v>
      </c>
      <c r="FR9" s="496">
        <v>58199.409999999996</v>
      </c>
      <c r="FS9" s="496">
        <f t="shared" si="68"/>
        <v>62855.362800000003</v>
      </c>
      <c r="FT9" s="541">
        <f>'Base%Sem'!AE6</f>
        <v>1.08</v>
      </c>
      <c r="FU9" s="493"/>
      <c r="FV9" s="494">
        <f t="shared" si="69"/>
        <v>0</v>
      </c>
      <c r="FW9" s="572">
        <f t="shared" si="70"/>
        <v>274441.8996</v>
      </c>
      <c r="FX9" s="614">
        <f t="shared" si="71"/>
        <v>254112.87000000002</v>
      </c>
      <c r="FY9" s="544">
        <f t="shared" si="146"/>
        <v>0</v>
      </c>
      <c r="FZ9" s="504">
        <f t="shared" si="147"/>
        <v>0</v>
      </c>
      <c r="GA9" s="499">
        <v>44885.08</v>
      </c>
      <c r="GB9" s="496">
        <f t="shared" si="72"/>
        <v>48475.886400000003</v>
      </c>
      <c r="GC9" s="541">
        <f>'Base%Sem'!AF6</f>
        <v>1.08</v>
      </c>
      <c r="GD9" s="493"/>
      <c r="GE9" s="494">
        <f t="shared" si="73"/>
        <v>0</v>
      </c>
      <c r="GF9" s="496">
        <v>42549.42</v>
      </c>
      <c r="GG9" s="496">
        <f t="shared" si="74"/>
        <v>45953.373599999999</v>
      </c>
      <c r="GH9" s="541">
        <f>'Base%Sem'!AG6</f>
        <v>1.08</v>
      </c>
      <c r="GI9" s="493"/>
      <c r="GJ9" s="494">
        <f t="shared" si="75"/>
        <v>0</v>
      </c>
      <c r="GK9" s="496">
        <v>39906.789999999994</v>
      </c>
      <c r="GL9" s="496">
        <f t="shared" si="76"/>
        <v>43099.333199999994</v>
      </c>
      <c r="GM9" s="541">
        <f>'Base%Sem'!AH6</f>
        <v>1.08</v>
      </c>
      <c r="GN9" s="493"/>
      <c r="GO9" s="494">
        <f t="shared" si="77"/>
        <v>0</v>
      </c>
      <c r="GP9" s="496">
        <v>56922.31</v>
      </c>
      <c r="GQ9" s="496">
        <f t="shared" si="78"/>
        <v>61476.094799999999</v>
      </c>
      <c r="GR9" s="541">
        <f>'Base%Sem'!AI6</f>
        <v>1.08</v>
      </c>
      <c r="GS9" s="493"/>
      <c r="GT9" s="494">
        <f t="shared" si="79"/>
        <v>0</v>
      </c>
      <c r="GU9" s="572">
        <f t="shared" si="80"/>
        <v>199004.68799999997</v>
      </c>
      <c r="GV9" s="614">
        <f t="shared" si="81"/>
        <v>184263.59999999998</v>
      </c>
      <c r="GW9" s="537">
        <f t="shared" si="82"/>
        <v>0</v>
      </c>
      <c r="GX9" s="506">
        <f t="shared" si="148"/>
        <v>0</v>
      </c>
      <c r="GY9" s="499">
        <v>49660.78</v>
      </c>
      <c r="GZ9" s="496">
        <f t="shared" si="83"/>
        <v>53633.642400000004</v>
      </c>
      <c r="HA9" s="541">
        <f>'Base%Sem'!AJ6</f>
        <v>1.08</v>
      </c>
      <c r="HB9" s="493"/>
      <c r="HC9" s="494">
        <f t="shared" si="84"/>
        <v>0</v>
      </c>
      <c r="HD9" s="496">
        <v>42887.61</v>
      </c>
      <c r="HE9" s="496">
        <f t="shared" si="85"/>
        <v>46318.618800000004</v>
      </c>
      <c r="HF9" s="541">
        <f>'Base%Sem'!AK6</f>
        <v>1.08</v>
      </c>
      <c r="HG9" s="493"/>
      <c r="HH9" s="494">
        <f t="shared" si="86"/>
        <v>0</v>
      </c>
      <c r="HI9" s="496">
        <v>43863.700000000004</v>
      </c>
      <c r="HJ9" s="496">
        <f t="shared" si="87"/>
        <v>47372.796000000009</v>
      </c>
      <c r="HK9" s="541">
        <f>'Base%Sem'!AL6</f>
        <v>1.08</v>
      </c>
      <c r="HL9" s="493"/>
      <c r="HM9" s="494">
        <f t="shared" si="88"/>
        <v>0</v>
      </c>
      <c r="HN9" s="496">
        <v>37761.11</v>
      </c>
      <c r="HO9" s="496">
        <f t="shared" si="89"/>
        <v>40781.998800000001</v>
      </c>
      <c r="HP9" s="541">
        <f>'Base%Sem'!AM6</f>
        <v>1.08</v>
      </c>
      <c r="HQ9" s="493"/>
      <c r="HR9" s="494">
        <f t="shared" si="90"/>
        <v>0</v>
      </c>
      <c r="HS9" s="496">
        <v>40020.239999999998</v>
      </c>
      <c r="HT9" s="496">
        <f t="shared" si="91"/>
        <v>43221.859199999999</v>
      </c>
      <c r="HU9" s="541">
        <f>'Base%Sem'!AN6</f>
        <v>1.08</v>
      </c>
      <c r="HV9" s="493"/>
      <c r="HW9" s="494">
        <f t="shared" si="92"/>
        <v>0</v>
      </c>
      <c r="HX9" s="572">
        <f t="shared" si="93"/>
        <v>231328.91520000002</v>
      </c>
      <c r="HY9" s="538">
        <f t="shared" si="149"/>
        <v>214193.44</v>
      </c>
      <c r="HZ9" s="511">
        <f t="shared" si="94"/>
        <v>0</v>
      </c>
      <c r="IA9" s="504">
        <f t="shared" si="150"/>
        <v>0</v>
      </c>
      <c r="IB9" s="499">
        <v>42202.080000000002</v>
      </c>
      <c r="IC9" s="496">
        <f t="shared" si="95"/>
        <v>45578.246400000004</v>
      </c>
      <c r="ID9" s="541">
        <f>'Base%Sem'!AO6</f>
        <v>1.08</v>
      </c>
      <c r="IE9" s="493"/>
      <c r="IF9" s="494">
        <f t="shared" si="96"/>
        <v>0</v>
      </c>
      <c r="IG9" s="496">
        <v>42040.42</v>
      </c>
      <c r="IH9" s="496">
        <f t="shared" si="97"/>
        <v>45403.653599999998</v>
      </c>
      <c r="II9" s="541">
        <f>'Base%Sem'!AP6</f>
        <v>1.08</v>
      </c>
      <c r="IJ9" s="493"/>
      <c r="IK9" s="494">
        <f t="shared" si="98"/>
        <v>0</v>
      </c>
      <c r="IL9" s="496">
        <v>48050.12</v>
      </c>
      <c r="IM9" s="496">
        <f t="shared" si="99"/>
        <v>51894.129600000007</v>
      </c>
      <c r="IN9" s="541">
        <f>'Base%Sem'!AQ6</f>
        <v>1.08</v>
      </c>
      <c r="IO9" s="493"/>
      <c r="IP9" s="494">
        <f t="shared" si="100"/>
        <v>0</v>
      </c>
      <c r="IQ9" s="496">
        <v>86939.56</v>
      </c>
      <c r="IR9" s="496">
        <f t="shared" si="101"/>
        <v>93894.724800000011</v>
      </c>
      <c r="IS9" s="541">
        <f>'Base%Sem'!AR6</f>
        <v>1.08</v>
      </c>
      <c r="IT9" s="493"/>
      <c r="IU9" s="494">
        <f t="shared" si="102"/>
        <v>0</v>
      </c>
      <c r="IV9" s="572">
        <f t="shared" si="103"/>
        <v>236770.75440000001</v>
      </c>
      <c r="IW9" s="538">
        <f t="shared" si="151"/>
        <v>219232.18</v>
      </c>
      <c r="IX9" s="510">
        <f t="shared" si="104"/>
        <v>0</v>
      </c>
      <c r="IY9" s="506">
        <f t="shared" si="152"/>
        <v>0</v>
      </c>
      <c r="IZ9" s="499">
        <v>64332.54</v>
      </c>
      <c r="JA9" s="496">
        <f t="shared" si="105"/>
        <v>69479.143200000006</v>
      </c>
      <c r="JB9" s="541">
        <f>'Base%Sem'!AS6</f>
        <v>1.08</v>
      </c>
      <c r="JC9" s="493"/>
      <c r="JD9" s="494">
        <f t="shared" si="106"/>
        <v>0</v>
      </c>
      <c r="JE9" s="496">
        <v>50551.07</v>
      </c>
      <c r="JF9" s="496">
        <f t="shared" si="107"/>
        <v>54595.155600000006</v>
      </c>
      <c r="JG9" s="541">
        <f>'Base%Sem'!AT6</f>
        <v>1.08</v>
      </c>
      <c r="JH9" s="493"/>
      <c r="JI9" s="494">
        <f t="shared" si="108"/>
        <v>0</v>
      </c>
      <c r="JJ9" s="496">
        <v>66095.92</v>
      </c>
      <c r="JK9" s="496">
        <f t="shared" si="109"/>
        <v>71383.593600000007</v>
      </c>
      <c r="JL9" s="541">
        <f>'Base%Sem'!AU6</f>
        <v>1.08</v>
      </c>
      <c r="JM9" s="493"/>
      <c r="JN9" s="494">
        <f t="shared" si="110"/>
        <v>0</v>
      </c>
      <c r="JO9" s="496">
        <v>79353.31</v>
      </c>
      <c r="JP9" s="496">
        <f t="shared" si="111"/>
        <v>85701.574800000002</v>
      </c>
      <c r="JQ9" s="541">
        <f>'Base%Sem'!AV6</f>
        <v>1.08</v>
      </c>
      <c r="JR9" s="493"/>
      <c r="JS9" s="494">
        <f t="shared" si="112"/>
        <v>0</v>
      </c>
      <c r="JT9" s="572">
        <f t="shared" si="113"/>
        <v>281159.46720000001</v>
      </c>
      <c r="JU9" s="538">
        <f t="shared" si="153"/>
        <v>260332.84</v>
      </c>
      <c r="JV9" s="511">
        <f t="shared" si="114"/>
        <v>0</v>
      </c>
      <c r="JW9" s="504">
        <f t="shared" si="154"/>
        <v>0</v>
      </c>
      <c r="JX9" s="499">
        <v>92073.25</v>
      </c>
      <c r="JY9" s="496">
        <f t="shared" si="115"/>
        <v>95756.180000000008</v>
      </c>
      <c r="JZ9" s="541">
        <f>'Base%Sem'!AW6</f>
        <v>1.04</v>
      </c>
      <c r="KA9" s="493"/>
      <c r="KB9" s="494">
        <f t="shared" si="116"/>
        <v>0</v>
      </c>
      <c r="KC9" s="496">
        <v>120494.86</v>
      </c>
      <c r="KD9" s="496">
        <f t="shared" si="155"/>
        <v>125314.6544</v>
      </c>
      <c r="KE9" s="541">
        <f>'Base%Sem'!AX6</f>
        <v>1.04</v>
      </c>
      <c r="KF9" s="493"/>
      <c r="KG9" s="494">
        <f t="shared" si="117"/>
        <v>0</v>
      </c>
      <c r="KH9" s="496">
        <v>170993.12</v>
      </c>
      <c r="KI9" s="496">
        <f t="shared" si="118"/>
        <v>177832.84479999999</v>
      </c>
      <c r="KJ9" s="541">
        <f>'Base%Sem'!AY6</f>
        <v>1.04</v>
      </c>
      <c r="KK9" s="493"/>
      <c r="KL9" s="494">
        <f t="shared" si="119"/>
        <v>0</v>
      </c>
      <c r="KM9" s="496">
        <v>287602.3</v>
      </c>
      <c r="KN9" s="496">
        <f t="shared" si="120"/>
        <v>299106.39199999999</v>
      </c>
      <c r="KO9" s="541">
        <f>'Base%Sem'!AZ6</f>
        <v>1.04</v>
      </c>
      <c r="KP9" s="493"/>
      <c r="KQ9" s="494">
        <f t="shared" si="121"/>
        <v>0</v>
      </c>
      <c r="KR9" s="496">
        <v>81569.53</v>
      </c>
      <c r="KS9" s="496">
        <f t="shared" si="122"/>
        <v>84832.311199999996</v>
      </c>
      <c r="KT9" s="541">
        <f>'Base%Sem'!BA6</f>
        <v>1.04</v>
      </c>
      <c r="KU9" s="493"/>
      <c r="KV9" s="494">
        <f t="shared" si="123"/>
        <v>0</v>
      </c>
      <c r="KW9" s="572">
        <f t="shared" si="160"/>
        <v>782842.3824</v>
      </c>
      <c r="KX9" s="538">
        <f t="shared" si="156"/>
        <v>752733.05999999994</v>
      </c>
      <c r="KY9" s="510">
        <f t="shared" si="124"/>
        <v>0</v>
      </c>
      <c r="KZ9" s="560">
        <f t="shared" si="157"/>
        <v>0</v>
      </c>
      <c r="LA9" s="588">
        <f t="shared" si="125"/>
        <v>2992130.95</v>
      </c>
      <c r="LB9" s="588">
        <f t="shared" si="126"/>
        <v>3280024.2628000001</v>
      </c>
      <c r="LC9" s="588">
        <f t="shared" si="127"/>
        <v>3289888.1142000002</v>
      </c>
      <c r="LD9" s="586">
        <f t="shared" si="158"/>
        <v>1.0995134134085942</v>
      </c>
      <c r="LE9" s="584">
        <f t="shared" si="128"/>
        <v>2992130.95</v>
      </c>
      <c r="LF9" s="584">
        <f t="shared" si="129"/>
        <v>457516.39</v>
      </c>
      <c r="LG9" s="585">
        <f t="shared" si="130"/>
        <v>-2534614.56</v>
      </c>
      <c r="LH9" s="615">
        <f t="shared" si="159"/>
        <v>-5.5399426455519984</v>
      </c>
      <c r="LI9">
        <v>3753000</v>
      </c>
      <c r="LJ9" s="385">
        <f>LI9-LC9</f>
        <v>463111.88579999981</v>
      </c>
      <c r="LK9" s="385"/>
      <c r="LM9">
        <v>3339156.9480000003</v>
      </c>
    </row>
    <row r="10" spans="1:351" hidden="1" outlineLevel="1">
      <c r="A10" s="571"/>
      <c r="B10" s="535" t="s">
        <v>345</v>
      </c>
      <c r="C10" s="499">
        <v>49147.7</v>
      </c>
      <c r="D10" s="496">
        <f t="shared" si="0"/>
        <v>55045.423999999999</v>
      </c>
      <c r="E10" s="541">
        <f>'Base%Sem'!B7</f>
        <v>1.1200000000000001</v>
      </c>
      <c r="F10" s="493">
        <v>60022.7</v>
      </c>
      <c r="G10" s="494">
        <f t="shared" si="131"/>
        <v>1.221271799087241</v>
      </c>
      <c r="H10" s="496">
        <v>41677.269999999997</v>
      </c>
      <c r="I10" s="496">
        <f t="shared" si="1"/>
        <v>50846.269399999997</v>
      </c>
      <c r="J10" s="541">
        <f>'Base%Sem'!C7</f>
        <v>1.22</v>
      </c>
      <c r="K10" s="493">
        <v>58585.77</v>
      </c>
      <c r="L10" s="494">
        <f t="shared" si="2"/>
        <v>1.4057007572712896</v>
      </c>
      <c r="M10" s="496">
        <v>44384.02</v>
      </c>
      <c r="N10" s="496">
        <f t="shared" si="3"/>
        <v>55480.024999999994</v>
      </c>
      <c r="O10" s="541">
        <f>'Base%Sem'!D7</f>
        <v>1.25</v>
      </c>
      <c r="P10" s="493">
        <v>44481.88</v>
      </c>
      <c r="Q10" s="494">
        <f t="shared" si="4"/>
        <v>1.0022048476005554</v>
      </c>
      <c r="R10" s="496">
        <v>44582.74</v>
      </c>
      <c r="S10" s="496">
        <f t="shared" si="5"/>
        <v>49041.014000000003</v>
      </c>
      <c r="T10" s="541">
        <f>'Base%Sem'!E7</f>
        <v>1.1000000000000001</v>
      </c>
      <c r="U10" s="493">
        <v>54060.67</v>
      </c>
      <c r="V10" s="494">
        <f t="shared" si="6"/>
        <v>1.2125919133727536</v>
      </c>
      <c r="W10" s="496">
        <f t="shared" si="7"/>
        <v>210412.73239999998</v>
      </c>
      <c r="X10" s="542">
        <f t="shared" si="132"/>
        <v>90824.97</v>
      </c>
      <c r="Y10" s="514">
        <f t="shared" si="8"/>
        <v>217151.02000000002</v>
      </c>
      <c r="Z10" s="500">
        <f t="shared" si="133"/>
        <v>2.3908735670377874</v>
      </c>
      <c r="AA10" s="499">
        <v>46642.17</v>
      </c>
      <c r="AB10" s="496">
        <f t="shared" si="9"/>
        <v>51306.387000000002</v>
      </c>
      <c r="AC10" s="541">
        <f>'Base%Sem'!F7</f>
        <v>1.1000000000000001</v>
      </c>
      <c r="AD10" s="493">
        <v>52463.49</v>
      </c>
      <c r="AE10" s="494">
        <f t="shared" si="134"/>
        <v>1.1248080867592567</v>
      </c>
      <c r="AF10" s="496">
        <v>57238.400000000001</v>
      </c>
      <c r="AG10" s="496">
        <f t="shared" si="10"/>
        <v>57238.400000000001</v>
      </c>
      <c r="AH10" s="541">
        <f>'Base%Sem'!G7</f>
        <v>1</v>
      </c>
      <c r="AI10" s="493"/>
      <c r="AJ10" s="494">
        <f t="shared" si="11"/>
        <v>0</v>
      </c>
      <c r="AK10" s="496">
        <v>70090.84</v>
      </c>
      <c r="AL10" s="496">
        <f t="shared" si="12"/>
        <v>70090.84</v>
      </c>
      <c r="AM10" s="541">
        <f>'Base%Sem'!H7</f>
        <v>1</v>
      </c>
      <c r="AN10" s="493"/>
      <c r="AO10" s="494">
        <f t="shared" si="13"/>
        <v>0</v>
      </c>
      <c r="AP10" s="496">
        <v>48779.78</v>
      </c>
      <c r="AQ10" s="496">
        <f t="shared" si="14"/>
        <v>48779.78</v>
      </c>
      <c r="AR10" s="541">
        <f>'Base%Sem'!I7</f>
        <v>1</v>
      </c>
      <c r="AS10" s="493"/>
      <c r="AT10" s="494">
        <f t="shared" si="15"/>
        <v>0</v>
      </c>
      <c r="AU10" s="496">
        <f t="shared" si="16"/>
        <v>227415.40700000001</v>
      </c>
      <c r="AV10" s="550">
        <f t="shared" si="17"/>
        <v>222751.19</v>
      </c>
      <c r="AW10" s="617">
        <f t="shared" si="135"/>
        <v>52463.49</v>
      </c>
      <c r="AX10" s="513">
        <f t="shared" si="136"/>
        <v>0.2355250717179109</v>
      </c>
      <c r="AY10" s="499">
        <v>48487.48</v>
      </c>
      <c r="AZ10" s="496">
        <f t="shared" si="18"/>
        <v>52366.478400000007</v>
      </c>
      <c r="BA10" s="541">
        <f>'Base%Sem'!J7</f>
        <v>1.08</v>
      </c>
      <c r="BB10" s="493"/>
      <c r="BC10" s="494">
        <f t="shared" si="19"/>
        <v>0</v>
      </c>
      <c r="BD10" s="496">
        <v>50059.88</v>
      </c>
      <c r="BE10" s="496">
        <f t="shared" si="20"/>
        <v>54064.670400000003</v>
      </c>
      <c r="BF10" s="541">
        <f>'Base%Sem'!K7</f>
        <v>1.08</v>
      </c>
      <c r="BG10" s="493"/>
      <c r="BH10" s="494">
        <f t="shared" si="21"/>
        <v>0</v>
      </c>
      <c r="BI10" s="496">
        <v>59579.92</v>
      </c>
      <c r="BJ10" s="496">
        <f t="shared" si="22"/>
        <v>64346.313600000001</v>
      </c>
      <c r="BK10" s="541">
        <f>'Base%Sem'!L7</f>
        <v>1.08</v>
      </c>
      <c r="BL10" s="493"/>
      <c r="BM10" s="494">
        <f t="shared" si="23"/>
        <v>0</v>
      </c>
      <c r="BN10" s="496">
        <v>49445.69</v>
      </c>
      <c r="BO10" s="496">
        <f t="shared" si="24"/>
        <v>53401.345200000003</v>
      </c>
      <c r="BP10" s="541">
        <f>'Base%Sem'!M7</f>
        <v>1.08</v>
      </c>
      <c r="BQ10" s="606"/>
      <c r="BR10" s="494">
        <f t="shared" si="25"/>
        <v>0</v>
      </c>
      <c r="BS10" s="496">
        <v>56873.82</v>
      </c>
      <c r="BT10" s="496">
        <f t="shared" si="26"/>
        <v>61423.725600000005</v>
      </c>
      <c r="BU10" s="541">
        <f>'Base%Sem'!N7</f>
        <v>1.08</v>
      </c>
      <c r="BV10" s="493"/>
      <c r="BW10" s="494">
        <f t="shared" si="27"/>
        <v>0</v>
      </c>
      <c r="BX10" s="572">
        <f t="shared" si="28"/>
        <v>285602.53320000006</v>
      </c>
      <c r="BY10" s="538">
        <f t="shared" si="29"/>
        <v>264446.78999999998</v>
      </c>
      <c r="BZ10" s="511">
        <f t="shared" si="30"/>
        <v>0</v>
      </c>
      <c r="CA10" s="504">
        <f t="shared" si="137"/>
        <v>0</v>
      </c>
      <c r="CB10" s="499">
        <v>60939.91</v>
      </c>
      <c r="CC10" s="496">
        <f t="shared" si="31"/>
        <v>65815.102800000008</v>
      </c>
      <c r="CD10" s="541">
        <f>'Base%Sem'!O7</f>
        <v>1.08</v>
      </c>
      <c r="CE10" s="493"/>
      <c r="CF10" s="494">
        <f t="shared" si="32"/>
        <v>0</v>
      </c>
      <c r="CG10" s="496">
        <v>63097.06</v>
      </c>
      <c r="CH10" s="496">
        <f t="shared" si="33"/>
        <v>68144.824800000002</v>
      </c>
      <c r="CI10" s="541">
        <f>'Base%Sem'!P7</f>
        <v>1.08</v>
      </c>
      <c r="CJ10" s="493"/>
      <c r="CK10" s="494">
        <f t="shared" si="34"/>
        <v>0</v>
      </c>
      <c r="CL10" s="496">
        <v>69208.22</v>
      </c>
      <c r="CM10" s="496">
        <f t="shared" si="35"/>
        <v>74744.877600000007</v>
      </c>
      <c r="CN10" s="541">
        <f>'Base%Sem'!Q7</f>
        <v>1.08</v>
      </c>
      <c r="CO10" s="493"/>
      <c r="CP10" s="494">
        <f t="shared" si="36"/>
        <v>0</v>
      </c>
      <c r="CQ10" s="496">
        <v>90969.7</v>
      </c>
      <c r="CR10" s="496">
        <f t="shared" si="37"/>
        <v>98247.275999999998</v>
      </c>
      <c r="CS10" s="541">
        <f>'Base%Sem'!R7</f>
        <v>1.08</v>
      </c>
      <c r="CT10" s="493"/>
      <c r="CU10" s="494">
        <f t="shared" si="38"/>
        <v>0</v>
      </c>
      <c r="CV10" s="572">
        <f t="shared" si="39"/>
        <v>284214.89</v>
      </c>
      <c r="CW10" s="572">
        <f t="shared" si="138"/>
        <v>306952.08120000002</v>
      </c>
      <c r="CX10" s="548">
        <f t="shared" si="139"/>
        <v>284214.89</v>
      </c>
      <c r="CY10" s="547">
        <f t="shared" si="140"/>
        <v>0</v>
      </c>
      <c r="CZ10" s="506">
        <f t="shared" si="141"/>
        <v>0</v>
      </c>
      <c r="DA10" s="499">
        <v>80119.76999999999</v>
      </c>
      <c r="DB10" s="496">
        <f t="shared" si="40"/>
        <v>86529.351599999995</v>
      </c>
      <c r="DC10" s="541">
        <f>'Base%Sem'!S7</f>
        <v>1.08</v>
      </c>
      <c r="DD10" s="493"/>
      <c r="DE10" s="494">
        <f t="shared" si="41"/>
        <v>0</v>
      </c>
      <c r="DF10" s="496">
        <v>96178.62</v>
      </c>
      <c r="DG10" s="496">
        <f t="shared" si="42"/>
        <v>103872.9096</v>
      </c>
      <c r="DH10" s="541">
        <f>'Base%Sem'!T7</f>
        <v>1.08</v>
      </c>
      <c r="DI10" s="493"/>
      <c r="DJ10" s="494">
        <f t="shared" si="43"/>
        <v>0</v>
      </c>
      <c r="DK10" s="496">
        <v>70970.649999999994</v>
      </c>
      <c r="DL10" s="496">
        <f t="shared" si="44"/>
        <v>76648.301999999996</v>
      </c>
      <c r="DM10" s="541">
        <f>'Base%Sem'!U7</f>
        <v>1.08</v>
      </c>
      <c r="DN10" s="493"/>
      <c r="DO10" s="494">
        <f t="shared" si="45"/>
        <v>0</v>
      </c>
      <c r="DP10" s="496">
        <v>69355.78</v>
      </c>
      <c r="DQ10" s="496">
        <f t="shared" si="46"/>
        <v>74904.242400000003</v>
      </c>
      <c r="DR10" s="541">
        <f>'Base%Sem'!V7</f>
        <v>1.08</v>
      </c>
      <c r="DS10" s="493"/>
      <c r="DT10" s="494">
        <f t="shared" si="47"/>
        <v>0</v>
      </c>
      <c r="DU10" s="572">
        <f t="shared" si="48"/>
        <v>341954.80560000002</v>
      </c>
      <c r="DV10" s="548">
        <f t="shared" si="49"/>
        <v>316624.81999999995</v>
      </c>
      <c r="DW10" s="547">
        <f t="shared" si="142"/>
        <v>0</v>
      </c>
      <c r="DX10" s="506">
        <f t="shared" si="143"/>
        <v>0</v>
      </c>
      <c r="DY10" s="499">
        <v>71407.62999999999</v>
      </c>
      <c r="DZ10" s="496">
        <f t="shared" si="50"/>
        <v>77120.240399999995</v>
      </c>
      <c r="EA10" s="541">
        <f>'Base%Sem'!W7</f>
        <v>1.08</v>
      </c>
      <c r="EB10" s="540">
        <v>71407.63</v>
      </c>
      <c r="EC10" s="494">
        <f t="shared" si="51"/>
        <v>1.0000000000000002</v>
      </c>
      <c r="ED10" s="496">
        <v>56297.21</v>
      </c>
      <c r="EE10" s="496">
        <f t="shared" si="52"/>
        <v>60800.986800000006</v>
      </c>
      <c r="EF10" s="541">
        <f>'Base%Sem'!X7</f>
        <v>1.08</v>
      </c>
      <c r="EG10" s="493">
        <v>56297.21</v>
      </c>
      <c r="EH10" s="494">
        <f t="shared" si="53"/>
        <v>1</v>
      </c>
      <c r="EI10" s="496">
        <v>74565.009999999995</v>
      </c>
      <c r="EJ10" s="496">
        <f t="shared" si="54"/>
        <v>80530.210800000001</v>
      </c>
      <c r="EK10" s="541">
        <f>'Base%Sem'!Y7</f>
        <v>1.08</v>
      </c>
      <c r="EL10" s="493">
        <v>74565.009999999995</v>
      </c>
      <c r="EM10" s="494">
        <f t="shared" si="55"/>
        <v>1</v>
      </c>
      <c r="EN10" s="496">
        <v>67211.38</v>
      </c>
      <c r="EO10" s="496">
        <f t="shared" si="56"/>
        <v>72588.290400000013</v>
      </c>
      <c r="EP10" s="541">
        <f>'Base%Sem'!Z7</f>
        <v>1.08</v>
      </c>
      <c r="EQ10" s="493"/>
      <c r="ER10" s="494">
        <f t="shared" si="57"/>
        <v>0</v>
      </c>
      <c r="ES10" s="496">
        <v>75585.429999999993</v>
      </c>
      <c r="ET10" s="496">
        <f t="shared" si="58"/>
        <v>81632.2644</v>
      </c>
      <c r="EU10" s="541">
        <f>'Base%Sem'!AA7</f>
        <v>1.08</v>
      </c>
      <c r="EV10" s="493"/>
      <c r="EW10" s="494">
        <f t="shared" si="59"/>
        <v>0</v>
      </c>
      <c r="EX10" s="572">
        <f t="shared" si="60"/>
        <v>345066.66000000003</v>
      </c>
      <c r="EY10" s="572">
        <f t="shared" si="61"/>
        <v>372671.99280000001</v>
      </c>
      <c r="EZ10" s="538">
        <f t="shared" si="144"/>
        <v>345066.66</v>
      </c>
      <c r="FA10" s="537">
        <v>345066.66</v>
      </c>
      <c r="FB10" s="506">
        <f t="shared" si="145"/>
        <v>1</v>
      </c>
      <c r="FC10" s="499">
        <v>74227.509999999995</v>
      </c>
      <c r="FD10" s="496">
        <f t="shared" si="62"/>
        <v>80165.710800000001</v>
      </c>
      <c r="FE10" s="541">
        <f>'Base%Sem'!AB7</f>
        <v>1.08</v>
      </c>
      <c r="FF10" s="493"/>
      <c r="FG10" s="494">
        <f t="shared" si="63"/>
        <v>0</v>
      </c>
      <c r="FH10" s="496">
        <v>56186.64</v>
      </c>
      <c r="FI10" s="496">
        <f t="shared" si="64"/>
        <v>60681.571200000006</v>
      </c>
      <c r="FJ10" s="541">
        <f>'Base%Sem'!AC7</f>
        <v>1.08</v>
      </c>
      <c r="FK10" s="493"/>
      <c r="FL10" s="494">
        <f t="shared" si="65"/>
        <v>0</v>
      </c>
      <c r="FM10" s="496">
        <v>64127.72</v>
      </c>
      <c r="FN10" s="496">
        <f t="shared" si="66"/>
        <v>69257.937600000005</v>
      </c>
      <c r="FO10" s="541">
        <f>'Base%Sem'!AD7</f>
        <v>1.08</v>
      </c>
      <c r="FP10" s="493"/>
      <c r="FQ10" s="494">
        <f t="shared" si="67"/>
        <v>0</v>
      </c>
      <c r="FR10" s="496">
        <v>52296.83</v>
      </c>
      <c r="FS10" s="496">
        <f t="shared" si="68"/>
        <v>56480.576400000005</v>
      </c>
      <c r="FT10" s="541">
        <f>'Base%Sem'!AE7</f>
        <v>1.08</v>
      </c>
      <c r="FU10" s="493"/>
      <c r="FV10" s="494">
        <f t="shared" si="69"/>
        <v>0</v>
      </c>
      <c r="FW10" s="572">
        <f t="shared" si="70"/>
        <v>266585.79600000003</v>
      </c>
      <c r="FX10" s="614">
        <f t="shared" si="71"/>
        <v>246838.7</v>
      </c>
      <c r="FY10" s="544">
        <f t="shared" si="146"/>
        <v>0</v>
      </c>
      <c r="FZ10" s="504">
        <f t="shared" si="147"/>
        <v>0</v>
      </c>
      <c r="GA10" s="499">
        <v>60633.05</v>
      </c>
      <c r="GB10" s="496">
        <f t="shared" si="72"/>
        <v>65483.69400000001</v>
      </c>
      <c r="GC10" s="541">
        <f>'Base%Sem'!AF7</f>
        <v>1.08</v>
      </c>
      <c r="GD10" s="493"/>
      <c r="GE10" s="494">
        <f t="shared" si="73"/>
        <v>0</v>
      </c>
      <c r="GF10" s="496">
        <v>54592.6</v>
      </c>
      <c r="GG10" s="496">
        <f t="shared" si="74"/>
        <v>58960.008000000002</v>
      </c>
      <c r="GH10" s="541">
        <f>'Base%Sem'!AG7</f>
        <v>1.08</v>
      </c>
      <c r="GI10" s="493"/>
      <c r="GJ10" s="494">
        <f t="shared" si="75"/>
        <v>0</v>
      </c>
      <c r="GK10" s="496">
        <v>65763.28</v>
      </c>
      <c r="GL10" s="496">
        <f t="shared" si="76"/>
        <v>71024.342400000009</v>
      </c>
      <c r="GM10" s="541">
        <f>'Base%Sem'!AH7</f>
        <v>1.08</v>
      </c>
      <c r="GN10" s="493"/>
      <c r="GO10" s="494">
        <f t="shared" si="77"/>
        <v>0</v>
      </c>
      <c r="GP10" s="496">
        <v>71257.789999999994</v>
      </c>
      <c r="GQ10" s="496">
        <f t="shared" si="78"/>
        <v>76958.413199999995</v>
      </c>
      <c r="GR10" s="541">
        <f>'Base%Sem'!AI7</f>
        <v>1.08</v>
      </c>
      <c r="GS10" s="493"/>
      <c r="GT10" s="494">
        <f t="shared" si="79"/>
        <v>0</v>
      </c>
      <c r="GU10" s="572">
        <f t="shared" si="80"/>
        <v>272426.45760000002</v>
      </c>
      <c r="GV10" s="614">
        <f t="shared" si="81"/>
        <v>252246.71999999997</v>
      </c>
      <c r="GW10" s="537">
        <f t="shared" si="82"/>
        <v>0</v>
      </c>
      <c r="GX10" s="506">
        <f t="shared" si="148"/>
        <v>0</v>
      </c>
      <c r="GY10" s="499">
        <v>72044.13</v>
      </c>
      <c r="GZ10" s="496">
        <f t="shared" si="83"/>
        <v>77807.660400000008</v>
      </c>
      <c r="HA10" s="541">
        <f>'Base%Sem'!AJ7</f>
        <v>1.08</v>
      </c>
      <c r="HB10" s="493"/>
      <c r="HC10" s="494">
        <f t="shared" si="84"/>
        <v>0</v>
      </c>
      <c r="HD10" s="496">
        <v>68511.240000000005</v>
      </c>
      <c r="HE10" s="496">
        <f t="shared" si="85"/>
        <v>73992.139200000005</v>
      </c>
      <c r="HF10" s="541">
        <f>'Base%Sem'!AK7</f>
        <v>1.08</v>
      </c>
      <c r="HG10" s="493"/>
      <c r="HH10" s="494">
        <f t="shared" si="86"/>
        <v>0</v>
      </c>
      <c r="HI10" s="496">
        <v>72456.38</v>
      </c>
      <c r="HJ10" s="496">
        <f t="shared" si="87"/>
        <v>78252.890400000004</v>
      </c>
      <c r="HK10" s="541">
        <f>'Base%Sem'!AL7</f>
        <v>1.08</v>
      </c>
      <c r="HL10" s="493"/>
      <c r="HM10" s="494">
        <f t="shared" si="88"/>
        <v>0</v>
      </c>
      <c r="HN10" s="496">
        <v>60417.25</v>
      </c>
      <c r="HO10" s="496">
        <f t="shared" si="89"/>
        <v>65250.630000000005</v>
      </c>
      <c r="HP10" s="541">
        <f>'Base%Sem'!AM7</f>
        <v>1.08</v>
      </c>
      <c r="HQ10" s="493"/>
      <c r="HR10" s="494">
        <f t="shared" si="90"/>
        <v>0</v>
      </c>
      <c r="HS10" s="496">
        <v>54387.41</v>
      </c>
      <c r="HT10" s="496">
        <f t="shared" si="91"/>
        <v>58738.402800000011</v>
      </c>
      <c r="HU10" s="541">
        <f>'Base%Sem'!AN7</f>
        <v>1.08</v>
      </c>
      <c r="HV10" s="493"/>
      <c r="HW10" s="494">
        <f t="shared" si="92"/>
        <v>0</v>
      </c>
      <c r="HX10" s="572">
        <f t="shared" si="93"/>
        <v>354041.72280000005</v>
      </c>
      <c r="HY10" s="538">
        <f t="shared" si="149"/>
        <v>327816.41000000003</v>
      </c>
      <c r="HZ10" s="511">
        <f t="shared" si="94"/>
        <v>0</v>
      </c>
      <c r="IA10" s="504">
        <f t="shared" si="150"/>
        <v>0</v>
      </c>
      <c r="IB10" s="499">
        <v>52939.67</v>
      </c>
      <c r="IC10" s="496">
        <f t="shared" si="95"/>
        <v>57174.8436</v>
      </c>
      <c r="ID10" s="541">
        <f>'Base%Sem'!AO7</f>
        <v>1.08</v>
      </c>
      <c r="IE10" s="493"/>
      <c r="IF10" s="494">
        <f t="shared" si="96"/>
        <v>0</v>
      </c>
      <c r="IG10" s="496">
        <v>57336.82</v>
      </c>
      <c r="IH10" s="496">
        <f t="shared" si="97"/>
        <v>61923.765600000006</v>
      </c>
      <c r="II10" s="541">
        <f>'Base%Sem'!AP7</f>
        <v>1.08</v>
      </c>
      <c r="IJ10" s="493"/>
      <c r="IK10" s="494">
        <f t="shared" si="98"/>
        <v>0</v>
      </c>
      <c r="IL10" s="496">
        <v>61153.99</v>
      </c>
      <c r="IM10" s="496">
        <f t="shared" si="99"/>
        <v>66046.309200000003</v>
      </c>
      <c r="IN10" s="541">
        <f>'Base%Sem'!AQ7</f>
        <v>1.08</v>
      </c>
      <c r="IO10" s="493"/>
      <c r="IP10" s="494">
        <f t="shared" si="100"/>
        <v>0</v>
      </c>
      <c r="IQ10" s="496">
        <v>108090.64</v>
      </c>
      <c r="IR10" s="496">
        <f t="shared" si="101"/>
        <v>116737.89120000001</v>
      </c>
      <c r="IS10" s="541">
        <f>'Base%Sem'!AR7</f>
        <v>1.08</v>
      </c>
      <c r="IT10" s="493"/>
      <c r="IU10" s="494">
        <f t="shared" si="102"/>
        <v>0</v>
      </c>
      <c r="IV10" s="572">
        <f t="shared" si="103"/>
        <v>301882.80960000004</v>
      </c>
      <c r="IW10" s="538">
        <f t="shared" si="151"/>
        <v>279521.12</v>
      </c>
      <c r="IX10" s="510">
        <f t="shared" si="104"/>
        <v>0</v>
      </c>
      <c r="IY10" s="506">
        <f t="shared" si="152"/>
        <v>0</v>
      </c>
      <c r="IZ10" s="499">
        <v>74484.34</v>
      </c>
      <c r="JA10" s="496">
        <f t="shared" si="105"/>
        <v>80443.087199999994</v>
      </c>
      <c r="JB10" s="541">
        <f>'Base%Sem'!AS7</f>
        <v>1.08</v>
      </c>
      <c r="JC10" s="493"/>
      <c r="JD10" s="494">
        <f t="shared" si="106"/>
        <v>0</v>
      </c>
      <c r="JE10" s="496">
        <v>55504.21</v>
      </c>
      <c r="JF10" s="496">
        <f t="shared" si="107"/>
        <v>59944.546800000004</v>
      </c>
      <c r="JG10" s="541">
        <f>'Base%Sem'!AT7</f>
        <v>1.08</v>
      </c>
      <c r="JH10" s="493"/>
      <c r="JI10" s="494">
        <f t="shared" si="108"/>
        <v>0</v>
      </c>
      <c r="JJ10" s="496">
        <v>74728.259999999995</v>
      </c>
      <c r="JK10" s="496">
        <f t="shared" si="109"/>
        <v>80706.520799999998</v>
      </c>
      <c r="JL10" s="541">
        <f>'Base%Sem'!AU7</f>
        <v>1.08</v>
      </c>
      <c r="JM10" s="493"/>
      <c r="JN10" s="494">
        <f t="shared" si="110"/>
        <v>0</v>
      </c>
      <c r="JO10" s="496">
        <v>83952.31</v>
      </c>
      <c r="JP10" s="496">
        <f t="shared" si="111"/>
        <v>90668.4948</v>
      </c>
      <c r="JQ10" s="541">
        <f>'Base%Sem'!AV7</f>
        <v>1.08</v>
      </c>
      <c r="JR10" s="493"/>
      <c r="JS10" s="494">
        <f t="shared" si="112"/>
        <v>0</v>
      </c>
      <c r="JT10" s="572">
        <f t="shared" si="113"/>
        <v>311762.6496</v>
      </c>
      <c r="JU10" s="538">
        <f t="shared" si="153"/>
        <v>288669.12</v>
      </c>
      <c r="JV10" s="511">
        <f t="shared" si="114"/>
        <v>0</v>
      </c>
      <c r="JW10" s="504">
        <f t="shared" si="154"/>
        <v>0</v>
      </c>
      <c r="JX10" s="499">
        <v>110104.88</v>
      </c>
      <c r="JY10" s="496">
        <f t="shared" si="115"/>
        <v>114509.07520000001</v>
      </c>
      <c r="JZ10" s="541">
        <f>'Base%Sem'!AW7</f>
        <v>1.04</v>
      </c>
      <c r="KA10" s="493"/>
      <c r="KB10" s="494">
        <f t="shared" si="116"/>
        <v>0</v>
      </c>
      <c r="KC10" s="496">
        <v>149528.16</v>
      </c>
      <c r="KD10" s="496">
        <f t="shared" si="155"/>
        <v>155509.28640000001</v>
      </c>
      <c r="KE10" s="541">
        <f>'Base%Sem'!AX7</f>
        <v>1.04</v>
      </c>
      <c r="KF10" s="493"/>
      <c r="KG10" s="494">
        <f t="shared" si="117"/>
        <v>0</v>
      </c>
      <c r="KH10" s="496">
        <v>150732.09</v>
      </c>
      <c r="KI10" s="496">
        <f t="shared" si="118"/>
        <v>156761.37359999999</v>
      </c>
      <c r="KJ10" s="541">
        <f>'Base%Sem'!AY7</f>
        <v>1.04</v>
      </c>
      <c r="KK10" s="493"/>
      <c r="KL10" s="494">
        <f t="shared" si="119"/>
        <v>0</v>
      </c>
      <c r="KM10" s="496">
        <v>228532.41</v>
      </c>
      <c r="KN10" s="496">
        <f t="shared" si="120"/>
        <v>237673.70640000002</v>
      </c>
      <c r="KO10" s="541">
        <f>'Base%Sem'!AZ7</f>
        <v>1.04</v>
      </c>
      <c r="KP10" s="493"/>
      <c r="KQ10" s="494">
        <f t="shared" si="121"/>
        <v>0</v>
      </c>
      <c r="KR10" s="496">
        <v>67888.95</v>
      </c>
      <c r="KS10" s="496">
        <f t="shared" si="122"/>
        <v>70604.508000000002</v>
      </c>
      <c r="KT10" s="541">
        <f>'Base%Sem'!BA7</f>
        <v>1.04</v>
      </c>
      <c r="KU10" s="493"/>
      <c r="KV10" s="494">
        <f t="shared" si="123"/>
        <v>0</v>
      </c>
      <c r="KW10" s="572">
        <f t="shared" si="160"/>
        <v>735057.94960000005</v>
      </c>
      <c r="KX10" s="538">
        <f t="shared" si="156"/>
        <v>706786.49</v>
      </c>
      <c r="KY10" s="510">
        <f t="shared" si="124"/>
        <v>0</v>
      </c>
      <c r="KZ10" s="560">
        <f t="shared" si="157"/>
        <v>0</v>
      </c>
      <c r="LA10" s="588">
        <f t="shared" si="125"/>
        <v>3625807.88</v>
      </c>
      <c r="LB10" s="588">
        <f t="shared" si="126"/>
        <v>3993505.2250000006</v>
      </c>
      <c r="LC10" s="588">
        <f t="shared" si="127"/>
        <v>3986766.9374000002</v>
      </c>
      <c r="LD10" s="586">
        <f t="shared" si="158"/>
        <v>1.0995527257224673</v>
      </c>
      <c r="LE10" s="584">
        <f t="shared" si="128"/>
        <v>3625807.88</v>
      </c>
      <c r="LF10" s="584">
        <f t="shared" si="129"/>
        <v>614681.16999999993</v>
      </c>
      <c r="LG10" s="585">
        <f t="shared" si="130"/>
        <v>-3011126.71</v>
      </c>
      <c r="LH10" s="615">
        <f t="shared" si="159"/>
        <v>-4.8986805793969586</v>
      </c>
      <c r="LI10">
        <v>4805000</v>
      </c>
      <c r="LJ10" s="385">
        <f>LI10-LC10</f>
        <v>818233.06259999983</v>
      </c>
      <c r="LM10">
        <v>3999370.5301000001</v>
      </c>
    </row>
    <row r="11" spans="1:351" hidden="1" outlineLevel="1">
      <c r="A11" s="571"/>
      <c r="B11" s="535" t="s">
        <v>346</v>
      </c>
      <c r="C11" s="499">
        <v>62714.35</v>
      </c>
      <c r="D11" s="496">
        <f t="shared" si="0"/>
        <v>70240.072</v>
      </c>
      <c r="E11" s="541">
        <f>'Base%Sem'!B8</f>
        <v>1.1200000000000001</v>
      </c>
      <c r="F11" s="493">
        <v>73531.28</v>
      </c>
      <c r="G11" s="494">
        <f t="shared" si="131"/>
        <v>1.1724793448389403</v>
      </c>
      <c r="H11" s="496">
        <v>47403.43</v>
      </c>
      <c r="I11" s="496">
        <f t="shared" si="1"/>
        <v>63994.630500000007</v>
      </c>
      <c r="J11" s="541">
        <f>'Base%Sem'!C8</f>
        <v>1.35</v>
      </c>
      <c r="K11" s="493">
        <v>78481.09</v>
      </c>
      <c r="L11" s="494">
        <f t="shared" si="2"/>
        <v>1.6555993943898151</v>
      </c>
      <c r="M11" s="496">
        <v>50359.19</v>
      </c>
      <c r="N11" s="496">
        <f t="shared" si="3"/>
        <v>75538.785000000003</v>
      </c>
      <c r="O11" s="541">
        <f>'Base%Sem'!D8</f>
        <v>1.5</v>
      </c>
      <c r="P11" s="493">
        <v>63428.41</v>
      </c>
      <c r="Q11" s="494">
        <f t="shared" si="4"/>
        <v>1.2595200597944487</v>
      </c>
      <c r="R11" s="496">
        <v>49517.03</v>
      </c>
      <c r="S11" s="496">
        <f t="shared" si="5"/>
        <v>59420.435999999994</v>
      </c>
      <c r="T11" s="541">
        <f>'Base%Sem'!E8</f>
        <v>1.2</v>
      </c>
      <c r="U11" s="493">
        <v>66332.55</v>
      </c>
      <c r="V11" s="494">
        <f t="shared" si="6"/>
        <v>1.3395906418458459</v>
      </c>
      <c r="W11" s="496">
        <f t="shared" si="7"/>
        <v>269193.92350000003</v>
      </c>
      <c r="X11" s="542">
        <f t="shared" si="132"/>
        <v>110117.78</v>
      </c>
      <c r="Y11" s="514">
        <f t="shared" si="8"/>
        <v>281773.33</v>
      </c>
      <c r="Z11" s="500">
        <f t="shared" si="133"/>
        <v>2.5588359118754482</v>
      </c>
      <c r="AA11" s="499">
        <v>50529.66</v>
      </c>
      <c r="AB11" s="496">
        <f t="shared" si="9"/>
        <v>60635.592000000004</v>
      </c>
      <c r="AC11" s="541">
        <f>'Base%Sem'!F8</f>
        <v>1.2</v>
      </c>
      <c r="AD11" s="493">
        <v>67836.09</v>
      </c>
      <c r="AE11" s="494">
        <f t="shared" si="134"/>
        <v>1.3425004245031531</v>
      </c>
      <c r="AF11" s="496">
        <v>67788.039999999994</v>
      </c>
      <c r="AG11" s="496">
        <f t="shared" si="10"/>
        <v>81345.647999999986</v>
      </c>
      <c r="AH11" s="541">
        <f>'Base%Sem'!G8</f>
        <v>1.2</v>
      </c>
      <c r="AI11" s="493"/>
      <c r="AJ11" s="494">
        <f t="shared" si="11"/>
        <v>0</v>
      </c>
      <c r="AK11" s="496">
        <v>64025.919999999998</v>
      </c>
      <c r="AL11" s="496">
        <f t="shared" si="12"/>
        <v>76831.103999999992</v>
      </c>
      <c r="AM11" s="541">
        <f>'Base%Sem'!H8</f>
        <v>1.2</v>
      </c>
      <c r="AN11" s="493"/>
      <c r="AO11" s="494">
        <f t="shared" si="13"/>
        <v>0</v>
      </c>
      <c r="AP11" s="496">
        <v>71081.47</v>
      </c>
      <c r="AQ11" s="496">
        <f t="shared" si="14"/>
        <v>85297.763999999996</v>
      </c>
      <c r="AR11" s="541">
        <f>'Base%Sem'!I8</f>
        <v>1.2</v>
      </c>
      <c r="AS11" s="493"/>
      <c r="AT11" s="494">
        <f t="shared" si="15"/>
        <v>0</v>
      </c>
      <c r="AU11" s="496">
        <f t="shared" si="16"/>
        <v>304110.10800000001</v>
      </c>
      <c r="AV11" s="550">
        <f t="shared" si="17"/>
        <v>253425.09</v>
      </c>
      <c r="AW11" s="617">
        <f t="shared" si="135"/>
        <v>67836.09</v>
      </c>
      <c r="AX11" s="513">
        <f t="shared" si="136"/>
        <v>0.26767708753699171</v>
      </c>
      <c r="AY11" s="499">
        <v>69818.17</v>
      </c>
      <c r="AZ11" s="496">
        <f t="shared" si="18"/>
        <v>75403.623600000006</v>
      </c>
      <c r="BA11" s="541">
        <f>'Base%Sem'!J8</f>
        <v>1.08</v>
      </c>
      <c r="BB11" s="493"/>
      <c r="BC11" s="494">
        <f t="shared" si="19"/>
        <v>0</v>
      </c>
      <c r="BD11" s="496">
        <v>76461.94</v>
      </c>
      <c r="BE11" s="496">
        <f t="shared" si="20"/>
        <v>82578.895200000014</v>
      </c>
      <c r="BF11" s="541">
        <f>'Base%Sem'!K8</f>
        <v>1.08</v>
      </c>
      <c r="BG11" s="493"/>
      <c r="BH11" s="494">
        <f t="shared" si="21"/>
        <v>0</v>
      </c>
      <c r="BI11" s="496">
        <v>74754.14</v>
      </c>
      <c r="BJ11" s="496">
        <f t="shared" si="22"/>
        <v>80734.4712</v>
      </c>
      <c r="BK11" s="541">
        <f>'Base%Sem'!L8</f>
        <v>1.08</v>
      </c>
      <c r="BL11" s="493"/>
      <c r="BM11" s="494">
        <f t="shared" si="23"/>
        <v>0</v>
      </c>
      <c r="BN11" s="496">
        <v>83148.53</v>
      </c>
      <c r="BO11" s="496">
        <f t="shared" si="24"/>
        <v>89800.412400000001</v>
      </c>
      <c r="BP11" s="541">
        <f>'Base%Sem'!M8</f>
        <v>1.08</v>
      </c>
      <c r="BQ11" s="606"/>
      <c r="BR11" s="494">
        <f t="shared" si="25"/>
        <v>0</v>
      </c>
      <c r="BS11" s="496">
        <v>87025.75</v>
      </c>
      <c r="BT11" s="496">
        <f t="shared" si="26"/>
        <v>93987.810000000012</v>
      </c>
      <c r="BU11" s="541">
        <f>'Base%Sem'!N8</f>
        <v>1.08</v>
      </c>
      <c r="BV11" s="493"/>
      <c r="BW11" s="494">
        <f t="shared" si="27"/>
        <v>0</v>
      </c>
      <c r="BX11" s="572">
        <f t="shared" si="28"/>
        <v>422505.21240000002</v>
      </c>
      <c r="BY11" s="538">
        <f t="shared" si="29"/>
        <v>391208.53</v>
      </c>
      <c r="BZ11" s="511">
        <f t="shared" si="30"/>
        <v>0</v>
      </c>
      <c r="CA11" s="504">
        <f t="shared" si="137"/>
        <v>0</v>
      </c>
      <c r="CB11" s="499">
        <v>81300.350000000006</v>
      </c>
      <c r="CC11" s="496">
        <f t="shared" si="31"/>
        <v>87804.378000000012</v>
      </c>
      <c r="CD11" s="541">
        <f>'Base%Sem'!O8</f>
        <v>1.08</v>
      </c>
      <c r="CE11" s="493"/>
      <c r="CF11" s="494">
        <f t="shared" si="32"/>
        <v>0</v>
      </c>
      <c r="CG11" s="496">
        <v>67651.86</v>
      </c>
      <c r="CH11" s="496">
        <f t="shared" si="33"/>
        <v>73064.008800000011</v>
      </c>
      <c r="CI11" s="541">
        <f>'Base%Sem'!P8</f>
        <v>1.08</v>
      </c>
      <c r="CJ11" s="493"/>
      <c r="CK11" s="494">
        <f t="shared" si="34"/>
        <v>0</v>
      </c>
      <c r="CL11" s="496">
        <v>94568.78</v>
      </c>
      <c r="CM11" s="496">
        <f t="shared" si="35"/>
        <v>102134.28240000001</v>
      </c>
      <c r="CN11" s="541">
        <f>'Base%Sem'!Q8</f>
        <v>1.08</v>
      </c>
      <c r="CO11" s="493"/>
      <c r="CP11" s="494">
        <f t="shared" si="36"/>
        <v>0</v>
      </c>
      <c r="CQ11" s="496">
        <v>110506.58</v>
      </c>
      <c r="CR11" s="496">
        <f t="shared" si="37"/>
        <v>119347.1064</v>
      </c>
      <c r="CS11" s="541">
        <f>'Base%Sem'!R8</f>
        <v>1.08</v>
      </c>
      <c r="CT11" s="493"/>
      <c r="CU11" s="494">
        <f t="shared" si="38"/>
        <v>0</v>
      </c>
      <c r="CV11" s="572">
        <f t="shared" si="39"/>
        <v>354027.56999999995</v>
      </c>
      <c r="CW11" s="572">
        <f t="shared" si="138"/>
        <v>382349.77560000005</v>
      </c>
      <c r="CX11" s="548">
        <f t="shared" si="139"/>
        <v>354027.57</v>
      </c>
      <c r="CY11" s="547">
        <f t="shared" si="140"/>
        <v>0</v>
      </c>
      <c r="CZ11" s="506">
        <f t="shared" si="141"/>
        <v>0</v>
      </c>
      <c r="DA11" s="499">
        <v>98194.81</v>
      </c>
      <c r="DB11" s="496">
        <f t="shared" si="40"/>
        <v>106050.39480000001</v>
      </c>
      <c r="DC11" s="541">
        <f>'Base%Sem'!S8</f>
        <v>1.08</v>
      </c>
      <c r="DD11" s="493"/>
      <c r="DE11" s="494">
        <f t="shared" si="41"/>
        <v>0</v>
      </c>
      <c r="DF11" s="496">
        <v>96768.88</v>
      </c>
      <c r="DG11" s="496">
        <f t="shared" si="42"/>
        <v>104510.39040000002</v>
      </c>
      <c r="DH11" s="541">
        <f>'Base%Sem'!T8</f>
        <v>1.08</v>
      </c>
      <c r="DI11" s="493"/>
      <c r="DJ11" s="494">
        <f t="shared" si="43"/>
        <v>0</v>
      </c>
      <c r="DK11" s="496">
        <v>90063.8</v>
      </c>
      <c r="DL11" s="496">
        <f t="shared" si="44"/>
        <v>97268.90400000001</v>
      </c>
      <c r="DM11" s="541">
        <f>'Base%Sem'!U8</f>
        <v>1.08</v>
      </c>
      <c r="DN11" s="493"/>
      <c r="DO11" s="494">
        <f t="shared" si="45"/>
        <v>0</v>
      </c>
      <c r="DP11" s="496">
        <v>93843.430000000008</v>
      </c>
      <c r="DQ11" s="496">
        <f t="shared" si="46"/>
        <v>101350.90440000001</v>
      </c>
      <c r="DR11" s="541">
        <f>'Base%Sem'!V8</f>
        <v>1.08</v>
      </c>
      <c r="DS11" s="493"/>
      <c r="DT11" s="494">
        <f t="shared" si="47"/>
        <v>0</v>
      </c>
      <c r="DU11" s="572">
        <f t="shared" si="48"/>
        <v>409180.59360000008</v>
      </c>
      <c r="DV11" s="548">
        <f t="shared" si="49"/>
        <v>378870.92</v>
      </c>
      <c r="DW11" s="547">
        <f t="shared" si="142"/>
        <v>0</v>
      </c>
      <c r="DX11" s="506">
        <f t="shared" si="143"/>
        <v>0</v>
      </c>
      <c r="DY11" s="499">
        <v>79996.77</v>
      </c>
      <c r="DZ11" s="496">
        <f t="shared" si="50"/>
        <v>86396.511600000013</v>
      </c>
      <c r="EA11" s="541">
        <f>'Base%Sem'!W8</f>
        <v>1.08</v>
      </c>
      <c r="EB11" s="540">
        <v>79996.77</v>
      </c>
      <c r="EC11" s="494">
        <f t="shared" si="51"/>
        <v>1</v>
      </c>
      <c r="ED11" s="496">
        <v>93821</v>
      </c>
      <c r="EE11" s="496">
        <f t="shared" si="52"/>
        <v>101326.68000000001</v>
      </c>
      <c r="EF11" s="541">
        <f>'Base%Sem'!X8</f>
        <v>1.08</v>
      </c>
      <c r="EG11" s="493">
        <v>93821</v>
      </c>
      <c r="EH11" s="494">
        <f t="shared" si="53"/>
        <v>1</v>
      </c>
      <c r="EI11" s="496">
        <v>92798.42</v>
      </c>
      <c r="EJ11" s="496">
        <f t="shared" si="54"/>
        <v>100222.2936</v>
      </c>
      <c r="EK11" s="541">
        <f>'Base%Sem'!Y8</f>
        <v>1.08</v>
      </c>
      <c r="EL11" s="493">
        <v>92798.42</v>
      </c>
      <c r="EM11" s="494">
        <f t="shared" si="55"/>
        <v>1</v>
      </c>
      <c r="EN11" s="496">
        <v>81167.28</v>
      </c>
      <c r="EO11" s="496">
        <f t="shared" si="56"/>
        <v>87660.662400000001</v>
      </c>
      <c r="EP11" s="541">
        <f>'Base%Sem'!Z8</f>
        <v>1.08</v>
      </c>
      <c r="EQ11" s="493"/>
      <c r="ER11" s="494">
        <f t="shared" si="57"/>
        <v>0</v>
      </c>
      <c r="ES11" s="496">
        <v>97043.23</v>
      </c>
      <c r="ET11" s="496">
        <f t="shared" si="58"/>
        <v>104806.6884</v>
      </c>
      <c r="EU11" s="541">
        <f>'Base%Sem'!AA8</f>
        <v>1.08</v>
      </c>
      <c r="EV11" s="493"/>
      <c r="EW11" s="494">
        <f t="shared" si="59"/>
        <v>0</v>
      </c>
      <c r="EX11" s="572">
        <f t="shared" si="60"/>
        <v>444826.7</v>
      </c>
      <c r="EY11" s="572">
        <f t="shared" si="61"/>
        <v>480412.83600000001</v>
      </c>
      <c r="EZ11" s="538">
        <f t="shared" si="144"/>
        <v>444826.69999999995</v>
      </c>
      <c r="FA11" s="537">
        <v>444826.7</v>
      </c>
      <c r="FB11" s="506">
        <f t="shared" si="145"/>
        <v>1.0000000000000002</v>
      </c>
      <c r="FC11" s="499">
        <v>91782.69</v>
      </c>
      <c r="FD11" s="496">
        <f t="shared" si="62"/>
        <v>99125.305200000003</v>
      </c>
      <c r="FE11" s="541">
        <f>'Base%Sem'!AB8</f>
        <v>1.08</v>
      </c>
      <c r="FF11" s="493"/>
      <c r="FG11" s="494">
        <f t="shared" si="63"/>
        <v>0</v>
      </c>
      <c r="FH11" s="496">
        <v>85722.19</v>
      </c>
      <c r="FI11" s="496">
        <f t="shared" si="64"/>
        <v>92579.965200000006</v>
      </c>
      <c r="FJ11" s="541">
        <f>'Base%Sem'!AC8</f>
        <v>1.08</v>
      </c>
      <c r="FK11" s="493"/>
      <c r="FL11" s="494">
        <f t="shared" si="65"/>
        <v>0</v>
      </c>
      <c r="FM11" s="496">
        <v>78063.33</v>
      </c>
      <c r="FN11" s="496">
        <f t="shared" si="66"/>
        <v>84308.396400000012</v>
      </c>
      <c r="FO11" s="541">
        <f>'Base%Sem'!AD8</f>
        <v>1.08</v>
      </c>
      <c r="FP11" s="493"/>
      <c r="FQ11" s="494">
        <f t="shared" si="67"/>
        <v>0</v>
      </c>
      <c r="FR11" s="496">
        <v>89481.98</v>
      </c>
      <c r="FS11" s="496">
        <f t="shared" si="68"/>
        <v>96640.538400000005</v>
      </c>
      <c r="FT11" s="541">
        <f>'Base%Sem'!AE8</f>
        <v>1.08</v>
      </c>
      <c r="FU11" s="493"/>
      <c r="FV11" s="494">
        <f t="shared" si="69"/>
        <v>0</v>
      </c>
      <c r="FW11" s="572">
        <f t="shared" si="70"/>
        <v>372654.20520000003</v>
      </c>
      <c r="FX11" s="614">
        <f t="shared" si="71"/>
        <v>345050.19</v>
      </c>
      <c r="FY11" s="544">
        <f t="shared" si="146"/>
        <v>0</v>
      </c>
      <c r="FZ11" s="504">
        <f t="shared" si="147"/>
        <v>0</v>
      </c>
      <c r="GA11" s="499">
        <v>74633.66</v>
      </c>
      <c r="GB11" s="496">
        <f t="shared" si="72"/>
        <v>80604.352800000008</v>
      </c>
      <c r="GC11" s="541">
        <f>'Base%Sem'!AF8</f>
        <v>1.08</v>
      </c>
      <c r="GD11" s="493"/>
      <c r="GE11" s="494">
        <f t="shared" si="73"/>
        <v>0</v>
      </c>
      <c r="GF11" s="496">
        <v>88835.91</v>
      </c>
      <c r="GG11" s="496">
        <f t="shared" si="74"/>
        <v>95942.782800000015</v>
      </c>
      <c r="GH11" s="541">
        <f>'Base%Sem'!AG8</f>
        <v>1.08</v>
      </c>
      <c r="GI11" s="493"/>
      <c r="GJ11" s="494">
        <f t="shared" si="75"/>
        <v>0</v>
      </c>
      <c r="GK11" s="496">
        <v>71983.899999999994</v>
      </c>
      <c r="GL11" s="496">
        <f t="shared" si="76"/>
        <v>77742.611999999994</v>
      </c>
      <c r="GM11" s="541">
        <f>'Base%Sem'!AH8</f>
        <v>1.08</v>
      </c>
      <c r="GN11" s="493"/>
      <c r="GO11" s="494">
        <f t="shared" si="77"/>
        <v>0</v>
      </c>
      <c r="GP11" s="496">
        <v>84128.37</v>
      </c>
      <c r="GQ11" s="496">
        <f t="shared" si="78"/>
        <v>90858.639599999995</v>
      </c>
      <c r="GR11" s="541">
        <f>'Base%Sem'!AI8</f>
        <v>1.08</v>
      </c>
      <c r="GS11" s="493"/>
      <c r="GT11" s="494">
        <f t="shared" si="79"/>
        <v>0</v>
      </c>
      <c r="GU11" s="572">
        <f t="shared" si="80"/>
        <v>345148.3872</v>
      </c>
      <c r="GV11" s="614">
        <f t="shared" si="81"/>
        <v>319581.83999999997</v>
      </c>
      <c r="GW11" s="537">
        <f t="shared" si="82"/>
        <v>0</v>
      </c>
      <c r="GX11" s="506">
        <f t="shared" si="148"/>
        <v>0</v>
      </c>
      <c r="GY11" s="499">
        <v>85230.159999999989</v>
      </c>
      <c r="GZ11" s="496">
        <f t="shared" si="83"/>
        <v>92048.572799999994</v>
      </c>
      <c r="HA11" s="541">
        <f>'Base%Sem'!AJ8</f>
        <v>1.08</v>
      </c>
      <c r="HB11" s="493"/>
      <c r="HC11" s="494">
        <f t="shared" si="84"/>
        <v>0</v>
      </c>
      <c r="HD11" s="496">
        <v>77467.58</v>
      </c>
      <c r="HE11" s="496">
        <f t="shared" si="85"/>
        <v>83664.986400000009</v>
      </c>
      <c r="HF11" s="541">
        <f>'Base%Sem'!AK8</f>
        <v>1.08</v>
      </c>
      <c r="HG11" s="493"/>
      <c r="HH11" s="494">
        <f t="shared" si="86"/>
        <v>0</v>
      </c>
      <c r="HI11" s="496">
        <v>84184.56</v>
      </c>
      <c r="HJ11" s="496">
        <f t="shared" si="87"/>
        <v>90919.324800000002</v>
      </c>
      <c r="HK11" s="541">
        <f>'Base%Sem'!AL8</f>
        <v>1.08</v>
      </c>
      <c r="HL11" s="493"/>
      <c r="HM11" s="494">
        <f t="shared" si="88"/>
        <v>0</v>
      </c>
      <c r="HN11" s="496">
        <v>72770.83</v>
      </c>
      <c r="HO11" s="496">
        <f t="shared" si="89"/>
        <v>78592.496400000004</v>
      </c>
      <c r="HP11" s="541">
        <f>'Base%Sem'!AM8</f>
        <v>1.08</v>
      </c>
      <c r="HQ11" s="493"/>
      <c r="HR11" s="494">
        <f t="shared" si="90"/>
        <v>0</v>
      </c>
      <c r="HS11" s="496">
        <v>73112.89</v>
      </c>
      <c r="HT11" s="496">
        <f t="shared" si="91"/>
        <v>78961.921200000012</v>
      </c>
      <c r="HU11" s="541">
        <f>'Base%Sem'!AN8</f>
        <v>1.08</v>
      </c>
      <c r="HV11" s="493"/>
      <c r="HW11" s="494">
        <f t="shared" si="92"/>
        <v>0</v>
      </c>
      <c r="HX11" s="572">
        <f t="shared" si="93"/>
        <v>424187.30160000001</v>
      </c>
      <c r="HY11" s="538">
        <f t="shared" si="149"/>
        <v>392766.02</v>
      </c>
      <c r="HZ11" s="511">
        <f t="shared" si="94"/>
        <v>0</v>
      </c>
      <c r="IA11" s="504">
        <f t="shared" si="150"/>
        <v>0</v>
      </c>
      <c r="IB11" s="499">
        <v>81350.3</v>
      </c>
      <c r="IC11" s="496">
        <f t="shared" si="95"/>
        <v>87858.324000000008</v>
      </c>
      <c r="ID11" s="541">
        <f>'Base%Sem'!AO8</f>
        <v>1.08</v>
      </c>
      <c r="IE11" s="493"/>
      <c r="IF11" s="494">
        <f t="shared" si="96"/>
        <v>0</v>
      </c>
      <c r="IG11" s="496">
        <v>81102.67</v>
      </c>
      <c r="IH11" s="496">
        <f t="shared" si="97"/>
        <v>87590.883600000001</v>
      </c>
      <c r="II11" s="541">
        <f>'Base%Sem'!AP8</f>
        <v>1.08</v>
      </c>
      <c r="IJ11" s="493"/>
      <c r="IK11" s="494">
        <f t="shared" si="98"/>
        <v>0</v>
      </c>
      <c r="IL11" s="496">
        <v>94672.29</v>
      </c>
      <c r="IM11" s="496">
        <f t="shared" si="99"/>
        <v>102246.0732</v>
      </c>
      <c r="IN11" s="541">
        <f>'Base%Sem'!AQ8</f>
        <v>1.08</v>
      </c>
      <c r="IO11" s="493"/>
      <c r="IP11" s="494">
        <f t="shared" si="100"/>
        <v>0</v>
      </c>
      <c r="IQ11" s="496">
        <v>156035.73000000001</v>
      </c>
      <c r="IR11" s="496">
        <f t="shared" si="101"/>
        <v>168518.58840000004</v>
      </c>
      <c r="IS11" s="541">
        <f>'Base%Sem'!AR8</f>
        <v>1.08</v>
      </c>
      <c r="IT11" s="493"/>
      <c r="IU11" s="494">
        <f t="shared" si="102"/>
        <v>0</v>
      </c>
      <c r="IV11" s="572">
        <f t="shared" si="103"/>
        <v>446213.86920000007</v>
      </c>
      <c r="IW11" s="538">
        <f t="shared" si="151"/>
        <v>413160.99</v>
      </c>
      <c r="IX11" s="510">
        <f t="shared" si="104"/>
        <v>0</v>
      </c>
      <c r="IY11" s="506">
        <f t="shared" si="152"/>
        <v>0</v>
      </c>
      <c r="IZ11" s="499">
        <v>104338.57</v>
      </c>
      <c r="JA11" s="496">
        <f t="shared" si="105"/>
        <v>112685.65560000001</v>
      </c>
      <c r="JB11" s="541">
        <f>'Base%Sem'!AS8</f>
        <v>1.08</v>
      </c>
      <c r="JC11" s="493"/>
      <c r="JD11" s="494">
        <f t="shared" si="106"/>
        <v>0</v>
      </c>
      <c r="JE11" s="496">
        <v>80723.98</v>
      </c>
      <c r="JF11" s="496">
        <f t="shared" si="107"/>
        <v>87181.898400000005</v>
      </c>
      <c r="JG11" s="541">
        <f>'Base%Sem'!AT8</f>
        <v>1.08</v>
      </c>
      <c r="JH11" s="493"/>
      <c r="JI11" s="494">
        <f t="shared" si="108"/>
        <v>0</v>
      </c>
      <c r="JJ11" s="496">
        <v>97193.2</v>
      </c>
      <c r="JK11" s="496">
        <f t="shared" si="109"/>
        <v>104968.656</v>
      </c>
      <c r="JL11" s="541">
        <f>'Base%Sem'!AU8</f>
        <v>1.08</v>
      </c>
      <c r="JM11" s="493"/>
      <c r="JN11" s="494">
        <f t="shared" si="110"/>
        <v>0</v>
      </c>
      <c r="JO11" s="496">
        <v>114473.2</v>
      </c>
      <c r="JP11" s="496">
        <f t="shared" si="111"/>
        <v>123631.05600000001</v>
      </c>
      <c r="JQ11" s="541">
        <f>'Base%Sem'!AV8</f>
        <v>1.08</v>
      </c>
      <c r="JR11" s="493"/>
      <c r="JS11" s="494">
        <f t="shared" si="112"/>
        <v>0</v>
      </c>
      <c r="JT11" s="572">
        <f t="shared" si="113"/>
        <v>428467.266</v>
      </c>
      <c r="JU11" s="538">
        <f t="shared" si="153"/>
        <v>396728.95</v>
      </c>
      <c r="JV11" s="511">
        <f t="shared" si="114"/>
        <v>0</v>
      </c>
      <c r="JW11" s="504">
        <f t="shared" si="154"/>
        <v>0</v>
      </c>
      <c r="JX11" s="499">
        <v>246919.5</v>
      </c>
      <c r="JY11" s="496">
        <f t="shared" si="115"/>
        <v>256796.28</v>
      </c>
      <c r="JZ11" s="541">
        <f>'Base%Sem'!AW8</f>
        <v>1.04</v>
      </c>
      <c r="KA11" s="493"/>
      <c r="KB11" s="494">
        <f t="shared" si="116"/>
        <v>0</v>
      </c>
      <c r="KC11" s="496">
        <v>231990.13</v>
      </c>
      <c r="KD11" s="496">
        <f t="shared" si="155"/>
        <v>241269.73520000002</v>
      </c>
      <c r="KE11" s="541">
        <f>'Base%Sem'!AX8</f>
        <v>1.04</v>
      </c>
      <c r="KF11" s="493"/>
      <c r="KG11" s="494">
        <f t="shared" si="117"/>
        <v>0</v>
      </c>
      <c r="KH11" s="496">
        <v>275115.89</v>
      </c>
      <c r="KI11" s="496">
        <f t="shared" si="118"/>
        <v>286120.52560000005</v>
      </c>
      <c r="KJ11" s="541">
        <f>'Base%Sem'!AY8</f>
        <v>1.04</v>
      </c>
      <c r="KK11" s="493"/>
      <c r="KL11" s="494">
        <f t="shared" si="119"/>
        <v>0</v>
      </c>
      <c r="KM11" s="496">
        <v>440164.7</v>
      </c>
      <c r="KN11" s="496">
        <f t="shared" si="120"/>
        <v>457771.288</v>
      </c>
      <c r="KO11" s="541">
        <f>'Base%Sem'!AZ8</f>
        <v>1.04</v>
      </c>
      <c r="KP11" s="493"/>
      <c r="KQ11" s="494">
        <f t="shared" si="121"/>
        <v>0</v>
      </c>
      <c r="KR11" s="496">
        <v>98922.79</v>
      </c>
      <c r="KS11" s="496">
        <f t="shared" si="122"/>
        <v>102879.7016</v>
      </c>
      <c r="KT11" s="541">
        <f>'Base%Sem'!BA8</f>
        <v>1.04</v>
      </c>
      <c r="KU11" s="493"/>
      <c r="KV11" s="494">
        <f t="shared" si="123"/>
        <v>0</v>
      </c>
      <c r="KW11" s="572">
        <f t="shared" si="160"/>
        <v>1344837.5304</v>
      </c>
      <c r="KX11" s="538">
        <f t="shared" si="156"/>
        <v>1293113.01</v>
      </c>
      <c r="KY11" s="510">
        <f t="shared" si="124"/>
        <v>0</v>
      </c>
      <c r="KZ11" s="560">
        <f t="shared" si="157"/>
        <v>0</v>
      </c>
      <c r="LA11" s="588">
        <f t="shared" si="125"/>
        <v>5092877.59</v>
      </c>
      <c r="LB11" s="588">
        <f t="shared" si="126"/>
        <v>5641840.4152000006</v>
      </c>
      <c r="LC11" s="588">
        <f t="shared" si="127"/>
        <v>5629261.0087000001</v>
      </c>
      <c r="LD11" s="586">
        <f t="shared" si="158"/>
        <v>1.1053203045274842</v>
      </c>
      <c r="LE11" s="584">
        <f t="shared" si="128"/>
        <v>5092877.59</v>
      </c>
      <c r="LF11" s="584">
        <f t="shared" si="129"/>
        <v>794436.12000000011</v>
      </c>
      <c r="LG11" s="585">
        <f t="shared" si="130"/>
        <v>-4298441.47</v>
      </c>
      <c r="LH11" s="615">
        <f t="shared" si="159"/>
        <v>-5.4106823214432884</v>
      </c>
      <c r="LI11">
        <v>7185000</v>
      </c>
      <c r="LJ11" s="385">
        <f>LI11-LC11</f>
        <v>1555738.9912999999</v>
      </c>
      <c r="LK11" s="385"/>
      <c r="LM11">
        <v>5643680.2718000002</v>
      </c>
    </row>
    <row r="12" spans="1:351" hidden="1" outlineLevel="1">
      <c r="A12" s="571"/>
      <c r="B12" s="535" t="s">
        <v>347</v>
      </c>
      <c r="C12" s="594">
        <v>76135.44</v>
      </c>
      <c r="D12" s="496">
        <f t="shared" si="0"/>
        <v>85271.692800000004</v>
      </c>
      <c r="E12" s="541">
        <f>'Base%Sem'!B9</f>
        <v>1.1200000000000001</v>
      </c>
      <c r="F12" s="493">
        <v>86172.63</v>
      </c>
      <c r="G12" s="494">
        <f t="shared" si="131"/>
        <v>1.131833348569339</v>
      </c>
      <c r="H12" s="496">
        <v>53552.77</v>
      </c>
      <c r="I12" s="496">
        <f t="shared" si="1"/>
        <v>59979.102400000003</v>
      </c>
      <c r="J12" s="541">
        <f>'Base%Sem'!C9</f>
        <v>1.1200000000000001</v>
      </c>
      <c r="K12" s="493">
        <v>88368.84</v>
      </c>
      <c r="L12" s="494">
        <f t="shared" si="2"/>
        <v>1.6501264080270732</v>
      </c>
      <c r="M12" s="496">
        <v>52190.93</v>
      </c>
      <c r="N12" s="496">
        <f>M12*O12</f>
        <v>78286.395000000004</v>
      </c>
      <c r="O12" s="541">
        <f>'Base%Sem'!D9</f>
        <v>1.5</v>
      </c>
      <c r="P12" s="493">
        <v>97972.61</v>
      </c>
      <c r="Q12" s="494">
        <f t="shared" si="4"/>
        <v>1.8771960951835884</v>
      </c>
      <c r="R12" s="496">
        <v>60341.42</v>
      </c>
      <c r="S12" s="496">
        <f t="shared" si="5"/>
        <v>111631.62700000001</v>
      </c>
      <c r="T12" s="541">
        <f>'Base%Sem'!E9</f>
        <v>1.85</v>
      </c>
      <c r="U12" s="493">
        <v>78712.759999999995</v>
      </c>
      <c r="V12" s="494">
        <f t="shared" si="6"/>
        <v>1.3044565407973494</v>
      </c>
      <c r="W12" s="496">
        <f t="shared" si="7"/>
        <v>335168.81720000005</v>
      </c>
      <c r="X12" s="542">
        <f t="shared" si="132"/>
        <v>129688.20999999999</v>
      </c>
      <c r="Y12" s="514">
        <f t="shared" si="8"/>
        <v>351226.84</v>
      </c>
      <c r="Z12" s="500">
        <f t="shared" si="133"/>
        <v>2.7082403250071847</v>
      </c>
      <c r="AA12" s="499">
        <v>57225.31</v>
      </c>
      <c r="AB12" s="496">
        <f t="shared" si="9"/>
        <v>105866.8235</v>
      </c>
      <c r="AC12" s="541">
        <f>'Base%Sem'!F9</f>
        <v>1.85</v>
      </c>
      <c r="AD12" s="493">
        <v>85677.65</v>
      </c>
      <c r="AE12" s="494">
        <f t="shared" si="134"/>
        <v>1.4971985298113719</v>
      </c>
      <c r="AF12" s="496">
        <v>83448.94</v>
      </c>
      <c r="AG12" s="496">
        <f t="shared" si="10"/>
        <v>104311.175</v>
      </c>
      <c r="AH12" s="541">
        <f>'Base%Sem'!G9</f>
        <v>1.25</v>
      </c>
      <c r="AI12" s="493"/>
      <c r="AJ12" s="494">
        <f t="shared" si="11"/>
        <v>0</v>
      </c>
      <c r="AK12" s="496">
        <v>98353.53</v>
      </c>
      <c r="AL12" s="496">
        <f t="shared" si="12"/>
        <v>122941.91250000001</v>
      </c>
      <c r="AM12" s="541">
        <f>'Base%Sem'!H9</f>
        <v>1.25</v>
      </c>
      <c r="AN12" s="493"/>
      <c r="AO12" s="494">
        <f t="shared" si="13"/>
        <v>0</v>
      </c>
      <c r="AP12" s="496">
        <v>69563.199999999997</v>
      </c>
      <c r="AQ12" s="496">
        <f t="shared" si="14"/>
        <v>86954</v>
      </c>
      <c r="AR12" s="541">
        <f>'Base%Sem'!I9</f>
        <v>1.25</v>
      </c>
      <c r="AS12" s="493"/>
      <c r="AT12" s="494">
        <f t="shared" si="15"/>
        <v>0</v>
      </c>
      <c r="AU12" s="496">
        <f t="shared" si="16"/>
        <v>420073.91099999996</v>
      </c>
      <c r="AV12" s="550">
        <f t="shared" si="17"/>
        <v>308590.98</v>
      </c>
      <c r="AW12" s="617">
        <f t="shared" ref="AW12:AW14" si="161">AD12+AI12++AN12+AS12</f>
        <v>85677.65</v>
      </c>
      <c r="AX12" s="513">
        <f>IFERROR(AW12/#REF!,0)</f>
        <v>0</v>
      </c>
      <c r="AY12" s="594">
        <v>78368.33</v>
      </c>
      <c r="AZ12" s="496">
        <f t="shared" si="18"/>
        <v>84637.796400000007</v>
      </c>
      <c r="BA12" s="541">
        <f>'Base%Sem'!J9</f>
        <v>1.08</v>
      </c>
      <c r="BB12" s="493"/>
      <c r="BC12" s="494">
        <f t="shared" si="19"/>
        <v>0</v>
      </c>
      <c r="BD12" s="496">
        <v>78209.009999999995</v>
      </c>
      <c r="BE12" s="496">
        <f t="shared" si="20"/>
        <v>84465.730800000005</v>
      </c>
      <c r="BF12" s="541">
        <f>'Base%Sem'!K9</f>
        <v>1.08</v>
      </c>
      <c r="BG12" s="493"/>
      <c r="BH12" s="494">
        <f t="shared" si="21"/>
        <v>0</v>
      </c>
      <c r="BI12" s="496">
        <v>79776.42</v>
      </c>
      <c r="BJ12" s="496">
        <f t="shared" si="22"/>
        <v>86158.53360000001</v>
      </c>
      <c r="BK12" s="541">
        <f>'Base%Sem'!L9</f>
        <v>1.08</v>
      </c>
      <c r="BL12" s="493"/>
      <c r="BM12" s="494">
        <f t="shared" si="23"/>
        <v>0</v>
      </c>
      <c r="BN12" s="496">
        <v>80999.13</v>
      </c>
      <c r="BO12" s="496">
        <f t="shared" si="24"/>
        <v>87479.060400000017</v>
      </c>
      <c r="BP12" s="541">
        <f>'Base%Sem'!M9</f>
        <v>1.08</v>
      </c>
      <c r="BQ12" s="606"/>
      <c r="BR12" s="494">
        <f t="shared" si="25"/>
        <v>0</v>
      </c>
      <c r="BS12" s="496">
        <v>79517.429999999993</v>
      </c>
      <c r="BT12" s="496">
        <f t="shared" si="26"/>
        <v>85878.824399999998</v>
      </c>
      <c r="BU12" s="541">
        <f>'Base%Sem'!N9</f>
        <v>1.08</v>
      </c>
      <c r="BV12" s="493"/>
      <c r="BW12" s="494">
        <f t="shared" si="27"/>
        <v>0</v>
      </c>
      <c r="BX12" s="572">
        <f t="shared" si="28"/>
        <v>428619.94560000004</v>
      </c>
      <c r="BY12" s="538">
        <f t="shared" si="29"/>
        <v>396870.32</v>
      </c>
      <c r="BZ12" s="511">
        <f t="shared" si="30"/>
        <v>0</v>
      </c>
      <c r="CA12" s="504">
        <f t="shared" si="137"/>
        <v>0</v>
      </c>
      <c r="CB12" s="594">
        <v>86441.15</v>
      </c>
      <c r="CC12" s="496">
        <f t="shared" si="31"/>
        <v>93356.441999999995</v>
      </c>
      <c r="CD12" s="541">
        <f>'Base%Sem'!O9</f>
        <v>1.08</v>
      </c>
      <c r="CE12" s="493"/>
      <c r="CF12" s="494">
        <f t="shared" si="32"/>
        <v>0</v>
      </c>
      <c r="CG12" s="496">
        <v>99424.58</v>
      </c>
      <c r="CH12" s="496">
        <f t="shared" si="33"/>
        <v>107378.54640000001</v>
      </c>
      <c r="CI12" s="541">
        <f>'Base%Sem'!P9</f>
        <v>1.08</v>
      </c>
      <c r="CJ12" s="493"/>
      <c r="CK12" s="494">
        <f t="shared" si="34"/>
        <v>0</v>
      </c>
      <c r="CL12" s="496">
        <v>92569.040000000008</v>
      </c>
      <c r="CM12" s="496">
        <f t="shared" si="35"/>
        <v>99974.563200000019</v>
      </c>
      <c r="CN12" s="541">
        <f>'Base%Sem'!Q9</f>
        <v>1.08</v>
      </c>
      <c r="CO12" s="493"/>
      <c r="CP12" s="494">
        <f t="shared" si="36"/>
        <v>0</v>
      </c>
      <c r="CQ12" s="496">
        <v>145231.94</v>
      </c>
      <c r="CR12" s="496">
        <f t="shared" si="37"/>
        <v>156850.4952</v>
      </c>
      <c r="CS12" s="541">
        <f>'Base%Sem'!R9</f>
        <v>1.08</v>
      </c>
      <c r="CT12" s="493"/>
      <c r="CU12" s="494">
        <f t="shared" si="38"/>
        <v>0</v>
      </c>
      <c r="CV12" s="572">
        <f t="shared" si="39"/>
        <v>423666.70999999996</v>
      </c>
      <c r="CW12" s="572">
        <f t="shared" si="138"/>
        <v>457560.04680000001</v>
      </c>
      <c r="CX12" s="548">
        <f t="shared" si="139"/>
        <v>423666.71</v>
      </c>
      <c r="CY12" s="547">
        <f t="shared" si="140"/>
        <v>0</v>
      </c>
      <c r="CZ12" s="506">
        <f t="shared" si="141"/>
        <v>0</v>
      </c>
      <c r="DA12" s="499">
        <v>112210.73999999999</v>
      </c>
      <c r="DB12" s="496">
        <f t="shared" si="40"/>
        <v>121187.5992</v>
      </c>
      <c r="DC12" s="541">
        <f>'Base%Sem'!S9</f>
        <v>1.08</v>
      </c>
      <c r="DD12" s="493"/>
      <c r="DE12" s="494">
        <f t="shared" si="41"/>
        <v>0</v>
      </c>
      <c r="DF12" s="496">
        <v>142294.88999999998</v>
      </c>
      <c r="DG12" s="496">
        <f t="shared" si="42"/>
        <v>153678.48119999998</v>
      </c>
      <c r="DH12" s="541">
        <f>'Base%Sem'!T9</f>
        <v>1.08</v>
      </c>
      <c r="DI12" s="493"/>
      <c r="DJ12" s="494">
        <f t="shared" si="43"/>
        <v>0</v>
      </c>
      <c r="DK12" s="496">
        <v>106165.13</v>
      </c>
      <c r="DL12" s="496">
        <f t="shared" si="44"/>
        <v>114658.34040000002</v>
      </c>
      <c r="DM12" s="541">
        <f>'Base%Sem'!U9</f>
        <v>1.08</v>
      </c>
      <c r="DN12" s="493"/>
      <c r="DO12" s="494">
        <f t="shared" si="45"/>
        <v>0</v>
      </c>
      <c r="DP12" s="496">
        <v>103036.62</v>
      </c>
      <c r="DQ12" s="496">
        <f t="shared" si="46"/>
        <v>111279.5496</v>
      </c>
      <c r="DR12" s="541">
        <f>'Base%Sem'!V9</f>
        <v>1.08</v>
      </c>
      <c r="DS12" s="493"/>
      <c r="DT12" s="494">
        <f t="shared" si="47"/>
        <v>0</v>
      </c>
      <c r="DU12" s="572">
        <f t="shared" si="48"/>
        <v>500803.97039999999</v>
      </c>
      <c r="DV12" s="548">
        <f t="shared" si="49"/>
        <v>463707.38</v>
      </c>
      <c r="DW12" s="547">
        <f t="shared" si="142"/>
        <v>0</v>
      </c>
      <c r="DX12" s="506">
        <f t="shared" si="143"/>
        <v>0</v>
      </c>
      <c r="DY12" s="499">
        <v>87851.5</v>
      </c>
      <c r="DZ12" s="496">
        <f t="shared" si="50"/>
        <v>94879.62000000001</v>
      </c>
      <c r="EA12" s="541">
        <f>'Base%Sem'!W9</f>
        <v>1.08</v>
      </c>
      <c r="EB12" s="540">
        <v>87851.5</v>
      </c>
      <c r="EC12" s="494">
        <f t="shared" si="51"/>
        <v>1</v>
      </c>
      <c r="ED12" s="496">
        <v>99822.6</v>
      </c>
      <c r="EE12" s="496">
        <f t="shared" si="52"/>
        <v>107808.40800000001</v>
      </c>
      <c r="EF12" s="541">
        <f>'Base%Sem'!X9</f>
        <v>1.08</v>
      </c>
      <c r="EG12" s="493">
        <v>99822.6</v>
      </c>
      <c r="EH12" s="494">
        <f t="shared" si="53"/>
        <v>1</v>
      </c>
      <c r="EI12" s="496">
        <v>118886.22</v>
      </c>
      <c r="EJ12" s="496">
        <f t="shared" si="54"/>
        <v>128397.11760000001</v>
      </c>
      <c r="EK12" s="541">
        <f>'Base%Sem'!Y9</f>
        <v>1.08</v>
      </c>
      <c r="EL12" s="493">
        <v>118886.22</v>
      </c>
      <c r="EM12" s="494">
        <f t="shared" si="55"/>
        <v>1</v>
      </c>
      <c r="EN12" s="496">
        <v>97915.45</v>
      </c>
      <c r="EO12" s="496">
        <f t="shared" si="56"/>
        <v>105748.686</v>
      </c>
      <c r="EP12" s="541">
        <f>'Base%Sem'!Z9</f>
        <v>1.08</v>
      </c>
      <c r="EQ12" s="493"/>
      <c r="ER12" s="494">
        <f t="shared" si="57"/>
        <v>0</v>
      </c>
      <c r="ES12" s="496">
        <v>116045.55</v>
      </c>
      <c r="ET12" s="496">
        <f t="shared" si="58"/>
        <v>125329.19400000002</v>
      </c>
      <c r="EU12" s="541">
        <f>'Base%Sem'!AA9</f>
        <v>1.08</v>
      </c>
      <c r="EV12" s="493"/>
      <c r="EW12" s="494">
        <f t="shared" si="59"/>
        <v>0</v>
      </c>
      <c r="EX12" s="572">
        <f t="shared" si="60"/>
        <v>520521.31999999995</v>
      </c>
      <c r="EY12" s="572">
        <f t="shared" si="61"/>
        <v>562163.02560000005</v>
      </c>
      <c r="EZ12" s="538">
        <f t="shared" si="144"/>
        <v>520521.32</v>
      </c>
      <c r="FA12" s="537">
        <v>520521.32</v>
      </c>
      <c r="FB12" s="506">
        <f t="shared" si="145"/>
        <v>1</v>
      </c>
      <c r="FC12" s="499">
        <v>121653.53</v>
      </c>
      <c r="FD12" s="496">
        <f t="shared" si="62"/>
        <v>131385.8124</v>
      </c>
      <c r="FE12" s="541">
        <f>'Base%Sem'!AB9</f>
        <v>1.08</v>
      </c>
      <c r="FF12" s="493"/>
      <c r="FG12" s="494">
        <f t="shared" si="63"/>
        <v>0</v>
      </c>
      <c r="FH12" s="496">
        <v>115179.53</v>
      </c>
      <c r="FI12" s="496">
        <f t="shared" si="64"/>
        <v>124393.89240000001</v>
      </c>
      <c r="FJ12" s="541">
        <f>'Base%Sem'!AC9</f>
        <v>1.08</v>
      </c>
      <c r="FK12" s="493"/>
      <c r="FL12" s="494">
        <f t="shared" si="65"/>
        <v>0</v>
      </c>
      <c r="FM12" s="496">
        <v>94126.79</v>
      </c>
      <c r="FN12" s="496">
        <f t="shared" si="66"/>
        <v>101656.9332</v>
      </c>
      <c r="FO12" s="541">
        <f>'Base%Sem'!AD9</f>
        <v>1.08</v>
      </c>
      <c r="FP12" s="493"/>
      <c r="FQ12" s="494">
        <f t="shared" si="67"/>
        <v>0</v>
      </c>
      <c r="FR12" s="496">
        <v>89926.04</v>
      </c>
      <c r="FS12" s="496">
        <f t="shared" si="68"/>
        <v>97120.123200000002</v>
      </c>
      <c r="FT12" s="541">
        <f>'Base%Sem'!AE9</f>
        <v>1.08</v>
      </c>
      <c r="FU12" s="493"/>
      <c r="FV12" s="494">
        <f t="shared" si="69"/>
        <v>0</v>
      </c>
      <c r="FW12" s="572">
        <f t="shared" si="70"/>
        <v>454556.76120000001</v>
      </c>
      <c r="FX12" s="614">
        <f t="shared" si="71"/>
        <v>420885.88999999996</v>
      </c>
      <c r="FY12" s="544">
        <f t="shared" si="146"/>
        <v>0</v>
      </c>
      <c r="FZ12" s="504">
        <f t="shared" si="147"/>
        <v>0</v>
      </c>
      <c r="GA12" s="499">
        <v>92329.98000000001</v>
      </c>
      <c r="GB12" s="496">
        <f t="shared" si="72"/>
        <v>99716.378400000016</v>
      </c>
      <c r="GC12" s="541">
        <f>'Base%Sem'!AF9</f>
        <v>1.08</v>
      </c>
      <c r="GD12" s="493"/>
      <c r="GE12" s="494">
        <f t="shared" si="73"/>
        <v>0</v>
      </c>
      <c r="GF12" s="496">
        <v>82152.490000000005</v>
      </c>
      <c r="GG12" s="496">
        <f t="shared" si="74"/>
        <v>88724.689200000008</v>
      </c>
      <c r="GH12" s="541">
        <f>'Base%Sem'!AG9</f>
        <v>1.08</v>
      </c>
      <c r="GI12" s="493"/>
      <c r="GJ12" s="494">
        <f t="shared" si="75"/>
        <v>0</v>
      </c>
      <c r="GK12" s="496">
        <v>98201.47</v>
      </c>
      <c r="GL12" s="496">
        <f t="shared" si="76"/>
        <v>106057.58760000001</v>
      </c>
      <c r="GM12" s="541">
        <f>'Base%Sem'!AH9</f>
        <v>1.08</v>
      </c>
      <c r="GN12" s="493"/>
      <c r="GO12" s="494">
        <f t="shared" si="77"/>
        <v>0</v>
      </c>
      <c r="GP12" s="496">
        <v>109339.84</v>
      </c>
      <c r="GQ12" s="496">
        <f t="shared" si="78"/>
        <v>118087.0272</v>
      </c>
      <c r="GR12" s="541">
        <f>'Base%Sem'!AI9</f>
        <v>1.08</v>
      </c>
      <c r="GS12" s="493"/>
      <c r="GT12" s="494">
        <f t="shared" si="79"/>
        <v>0</v>
      </c>
      <c r="GU12" s="572">
        <f t="shared" si="80"/>
        <v>412585.68240000005</v>
      </c>
      <c r="GV12" s="614">
        <f t="shared" si="81"/>
        <v>382023.78</v>
      </c>
      <c r="GW12" s="537">
        <f t="shared" si="82"/>
        <v>0</v>
      </c>
      <c r="GX12" s="506">
        <f t="shared" si="148"/>
        <v>0</v>
      </c>
      <c r="GY12" s="499">
        <v>90654.69</v>
      </c>
      <c r="GZ12" s="496">
        <f t="shared" si="83"/>
        <v>97907.065200000012</v>
      </c>
      <c r="HA12" s="541">
        <f>'Base%Sem'!AJ9</f>
        <v>1.08</v>
      </c>
      <c r="HB12" s="493"/>
      <c r="HC12" s="494">
        <f t="shared" si="84"/>
        <v>0</v>
      </c>
      <c r="HD12" s="496">
        <v>77798.42</v>
      </c>
      <c r="HE12" s="496">
        <f t="shared" si="85"/>
        <v>84022.293600000005</v>
      </c>
      <c r="HF12" s="541">
        <f>'Base%Sem'!AK9</f>
        <v>1.08</v>
      </c>
      <c r="HG12" s="493"/>
      <c r="HH12" s="494">
        <f t="shared" si="86"/>
        <v>0</v>
      </c>
      <c r="HI12" s="496">
        <v>98525.7</v>
      </c>
      <c r="HJ12" s="496">
        <f t="shared" si="87"/>
        <v>106407.75600000001</v>
      </c>
      <c r="HK12" s="541">
        <f>'Base%Sem'!AL9</f>
        <v>1.08</v>
      </c>
      <c r="HL12" s="493"/>
      <c r="HM12" s="494">
        <f t="shared" si="88"/>
        <v>0</v>
      </c>
      <c r="HN12" s="496">
        <v>78128.92</v>
      </c>
      <c r="HO12" s="496">
        <f t="shared" si="89"/>
        <v>84379.233600000007</v>
      </c>
      <c r="HP12" s="541">
        <f>'Base%Sem'!AM9</f>
        <v>1.08</v>
      </c>
      <c r="HQ12" s="493"/>
      <c r="HR12" s="494">
        <f t="shared" si="90"/>
        <v>0</v>
      </c>
      <c r="HS12" s="496">
        <v>80380.11</v>
      </c>
      <c r="HT12" s="496">
        <f t="shared" si="91"/>
        <v>86810.518800000005</v>
      </c>
      <c r="HU12" s="541">
        <f>'Base%Sem'!AN9</f>
        <v>1.08</v>
      </c>
      <c r="HV12" s="493"/>
      <c r="HW12" s="494">
        <f t="shared" si="92"/>
        <v>0</v>
      </c>
      <c r="HX12" s="572">
        <f t="shared" si="93"/>
        <v>459526.86720000004</v>
      </c>
      <c r="HY12" s="538">
        <f t="shared" si="149"/>
        <v>425487.83999999997</v>
      </c>
      <c r="HZ12" s="511">
        <f t="shared" si="94"/>
        <v>0</v>
      </c>
      <c r="IA12" s="504">
        <f t="shared" si="150"/>
        <v>0</v>
      </c>
      <c r="IB12" s="499">
        <v>82919.64</v>
      </c>
      <c r="IC12" s="496">
        <f t="shared" si="95"/>
        <v>89553.211200000005</v>
      </c>
      <c r="ID12" s="541">
        <f>'Base%Sem'!AO9</f>
        <v>1.08</v>
      </c>
      <c r="IE12" s="493"/>
      <c r="IF12" s="494">
        <f t="shared" si="96"/>
        <v>0</v>
      </c>
      <c r="IG12" s="496">
        <v>80488.39</v>
      </c>
      <c r="IH12" s="496">
        <f t="shared" si="97"/>
        <v>86927.461200000005</v>
      </c>
      <c r="II12" s="541">
        <f>'Base%Sem'!AP9</f>
        <v>1.08</v>
      </c>
      <c r="IJ12" s="493"/>
      <c r="IK12" s="494">
        <f t="shared" si="98"/>
        <v>0</v>
      </c>
      <c r="IL12" s="496">
        <v>106976.23</v>
      </c>
      <c r="IM12" s="496">
        <f t="shared" si="99"/>
        <v>115534.3284</v>
      </c>
      <c r="IN12" s="541">
        <f>'Base%Sem'!AQ9</f>
        <v>1.08</v>
      </c>
      <c r="IO12" s="493"/>
      <c r="IP12" s="494">
        <f t="shared" si="100"/>
        <v>0</v>
      </c>
      <c r="IQ12" s="496">
        <v>137091.38</v>
      </c>
      <c r="IR12" s="496">
        <f t="shared" si="101"/>
        <v>148058.69040000002</v>
      </c>
      <c r="IS12" s="541">
        <f>'Base%Sem'!AR9</f>
        <v>1.08</v>
      </c>
      <c r="IT12" s="493"/>
      <c r="IU12" s="494">
        <f t="shared" si="102"/>
        <v>0</v>
      </c>
      <c r="IV12" s="572">
        <f t="shared" si="103"/>
        <v>440073.69120000006</v>
      </c>
      <c r="IW12" s="538">
        <f t="shared" si="151"/>
        <v>407475.64</v>
      </c>
      <c r="IX12" s="510">
        <f t="shared" si="104"/>
        <v>0</v>
      </c>
      <c r="IY12" s="506">
        <f t="shared" si="152"/>
        <v>0</v>
      </c>
      <c r="IZ12" s="499">
        <v>102823.45</v>
      </c>
      <c r="JA12" s="496">
        <f t="shared" si="105"/>
        <v>111049.326</v>
      </c>
      <c r="JB12" s="541">
        <f>'Base%Sem'!AS9</f>
        <v>1.08</v>
      </c>
      <c r="JC12" s="493"/>
      <c r="JD12" s="494">
        <f t="shared" si="106"/>
        <v>0</v>
      </c>
      <c r="JE12" s="496">
        <v>91328.87</v>
      </c>
      <c r="JF12" s="496">
        <f t="shared" si="107"/>
        <v>98635.179600000003</v>
      </c>
      <c r="JG12" s="541">
        <f>'Base%Sem'!AT9</f>
        <v>1.08</v>
      </c>
      <c r="JH12" s="493"/>
      <c r="JI12" s="494">
        <f t="shared" si="108"/>
        <v>0</v>
      </c>
      <c r="JJ12" s="496">
        <v>130188.22</v>
      </c>
      <c r="JK12" s="496">
        <f t="shared" si="109"/>
        <v>140603.2776</v>
      </c>
      <c r="JL12" s="541">
        <f>'Base%Sem'!AU9</f>
        <v>1.08</v>
      </c>
      <c r="JM12" s="493"/>
      <c r="JN12" s="494">
        <f t="shared" si="110"/>
        <v>0</v>
      </c>
      <c r="JO12" s="496">
        <v>142900.19</v>
      </c>
      <c r="JP12" s="496">
        <f t="shared" si="111"/>
        <v>154332.20520000003</v>
      </c>
      <c r="JQ12" s="541">
        <f>'Base%Sem'!AV9</f>
        <v>1.08</v>
      </c>
      <c r="JR12" s="493"/>
      <c r="JS12" s="494">
        <f t="shared" si="112"/>
        <v>0</v>
      </c>
      <c r="JT12" s="572">
        <f t="shared" si="113"/>
        <v>504619.98840000003</v>
      </c>
      <c r="JU12" s="538">
        <f t="shared" si="153"/>
        <v>467240.73000000004</v>
      </c>
      <c r="JV12" s="511">
        <f t="shared" si="114"/>
        <v>0</v>
      </c>
      <c r="JW12" s="504">
        <f t="shared" si="154"/>
        <v>0</v>
      </c>
      <c r="JX12" s="499">
        <v>188578.24</v>
      </c>
      <c r="JY12" s="496">
        <f t="shared" si="115"/>
        <v>196121.36960000001</v>
      </c>
      <c r="JZ12" s="541">
        <f>'Base%Sem'!AW9</f>
        <v>1.04</v>
      </c>
      <c r="KA12" s="493"/>
      <c r="KB12" s="494">
        <f t="shared" si="116"/>
        <v>0</v>
      </c>
      <c r="KC12" s="496">
        <v>251872.73</v>
      </c>
      <c r="KD12" s="496">
        <f t="shared" si="155"/>
        <v>261947.63920000003</v>
      </c>
      <c r="KE12" s="541">
        <f>'Base%Sem'!AX9</f>
        <v>1.04</v>
      </c>
      <c r="KF12" s="493"/>
      <c r="KG12" s="494">
        <f t="shared" si="117"/>
        <v>0</v>
      </c>
      <c r="KH12" s="496">
        <v>368538.36</v>
      </c>
      <c r="KI12" s="496">
        <f t="shared" si="118"/>
        <v>383279.89439999999</v>
      </c>
      <c r="KJ12" s="541">
        <f>'Base%Sem'!AY9</f>
        <v>1.04</v>
      </c>
      <c r="KK12" s="493"/>
      <c r="KL12" s="494">
        <f t="shared" si="119"/>
        <v>0</v>
      </c>
      <c r="KM12" s="496">
        <v>576276.05000000005</v>
      </c>
      <c r="KN12" s="496">
        <f t="shared" si="120"/>
        <v>599327.09200000006</v>
      </c>
      <c r="KO12" s="541">
        <f>'Base%Sem'!AZ9</f>
        <v>1.04</v>
      </c>
      <c r="KP12" s="493"/>
      <c r="KQ12" s="494">
        <f t="shared" si="121"/>
        <v>0</v>
      </c>
      <c r="KR12" s="496">
        <v>94803.63</v>
      </c>
      <c r="KS12" s="496">
        <f t="shared" si="122"/>
        <v>98595.775200000004</v>
      </c>
      <c r="KT12" s="541">
        <f>'Base%Sem'!BA9</f>
        <v>1.04</v>
      </c>
      <c r="KU12" s="493"/>
      <c r="KV12" s="494">
        <f t="shared" si="123"/>
        <v>0</v>
      </c>
      <c r="KW12" s="572">
        <f t="shared" si="160"/>
        <v>1539271.7704000003</v>
      </c>
      <c r="KX12" s="538">
        <f t="shared" si="156"/>
        <v>1480069.01</v>
      </c>
      <c r="KY12" s="510">
        <f t="shared" si="124"/>
        <v>0</v>
      </c>
      <c r="KZ12" s="560">
        <f t="shared" si="157"/>
        <v>0</v>
      </c>
      <c r="LA12" s="588">
        <f t="shared" si="125"/>
        <v>5826227.8099999996</v>
      </c>
      <c r="LB12" s="588">
        <f t="shared" si="126"/>
        <v>6531082.5002000015</v>
      </c>
      <c r="LC12" s="588">
        <f t="shared" si="127"/>
        <v>6515024.4774000011</v>
      </c>
      <c r="LD12" s="586">
        <f t="shared" si="158"/>
        <v>1.1182234354478497</v>
      </c>
      <c r="LE12" s="584">
        <f t="shared" si="128"/>
        <v>5826227.8099999996</v>
      </c>
      <c r="LF12" s="584">
        <f t="shared" si="129"/>
        <v>957425.81</v>
      </c>
      <c r="LG12" s="585">
        <f t="shared" si="130"/>
        <v>-4868802</v>
      </c>
      <c r="LH12" s="615">
        <f t="shared" si="159"/>
        <v>-5.0853047297732656</v>
      </c>
      <c r="LJ12" s="385"/>
      <c r="LK12">
        <v>5286</v>
      </c>
      <c r="LM12">
        <v>6478275.5188000016</v>
      </c>
    </row>
    <row r="13" spans="1:351" hidden="1" outlineLevel="1">
      <c r="A13" s="571"/>
      <c r="B13" s="535" t="s">
        <v>348</v>
      </c>
      <c r="C13" s="499">
        <v>55551.14</v>
      </c>
      <c r="D13" s="496">
        <f t="shared" si="0"/>
        <v>62217.276800000007</v>
      </c>
      <c r="E13" s="541">
        <f>'Base%Sem'!B10</f>
        <v>1.1200000000000001</v>
      </c>
      <c r="F13" s="493">
        <v>86481.91</v>
      </c>
      <c r="G13" s="494">
        <f t="shared" si="131"/>
        <v>1.5567981143141258</v>
      </c>
      <c r="H13" s="496">
        <v>43500.01</v>
      </c>
      <c r="I13" s="496">
        <f t="shared" si="1"/>
        <v>69600.016000000003</v>
      </c>
      <c r="J13" s="541">
        <f>'Base%Sem'!C10</f>
        <v>1.6</v>
      </c>
      <c r="K13" s="493">
        <v>61373.3</v>
      </c>
      <c r="L13" s="494">
        <f t="shared" si="2"/>
        <v>1.4108801354298539</v>
      </c>
      <c r="M13" s="496">
        <v>40994.269999999997</v>
      </c>
      <c r="N13" s="496">
        <f t="shared" si="3"/>
        <v>49193.123999999996</v>
      </c>
      <c r="O13" s="541">
        <f>'Base%Sem'!D10</f>
        <v>1.2</v>
      </c>
      <c r="P13" s="493">
        <v>61856.33</v>
      </c>
      <c r="Q13" s="494">
        <f t="shared" si="4"/>
        <v>1.5089018538444521</v>
      </c>
      <c r="R13" s="496">
        <v>44465.27</v>
      </c>
      <c r="S13" s="496">
        <f t="shared" si="5"/>
        <v>64474.641499999991</v>
      </c>
      <c r="T13" s="541">
        <f>'Base%Sem'!E10</f>
        <v>1.45</v>
      </c>
      <c r="U13" s="493">
        <v>47908.82</v>
      </c>
      <c r="V13" s="494">
        <f t="shared" si="6"/>
        <v>1.0774435868712819</v>
      </c>
      <c r="W13" s="496">
        <f t="shared" si="7"/>
        <v>245485.0583</v>
      </c>
      <c r="X13" s="542">
        <f t="shared" si="132"/>
        <v>99051.15</v>
      </c>
      <c r="Y13" s="514">
        <f t="shared" si="8"/>
        <v>257620.36000000004</v>
      </c>
      <c r="Z13" s="500">
        <f t="shared" si="133"/>
        <v>2.6008820695166088</v>
      </c>
      <c r="AA13" s="499">
        <v>54301.19</v>
      </c>
      <c r="AB13" s="496">
        <f t="shared" si="9"/>
        <v>78736.7255</v>
      </c>
      <c r="AC13" s="541">
        <f>'Base%Sem'!F10</f>
        <v>1.45</v>
      </c>
      <c r="AD13" s="493">
        <v>58119.5</v>
      </c>
      <c r="AE13" s="494">
        <f t="shared" si="134"/>
        <v>1.0703172435079231</v>
      </c>
      <c r="AF13" s="496">
        <v>60082.42</v>
      </c>
      <c r="AG13" s="496">
        <f t="shared" si="10"/>
        <v>60082.42</v>
      </c>
      <c r="AH13" s="541">
        <f>'Base%Sem'!G10</f>
        <v>1</v>
      </c>
      <c r="AI13" s="493"/>
      <c r="AJ13" s="494">
        <f t="shared" si="11"/>
        <v>0</v>
      </c>
      <c r="AK13" s="496">
        <v>67237.929999999993</v>
      </c>
      <c r="AL13" s="496">
        <f t="shared" si="12"/>
        <v>67237.929999999993</v>
      </c>
      <c r="AM13" s="541">
        <f>'Base%Sem'!H10</f>
        <v>1</v>
      </c>
      <c r="AN13" s="493"/>
      <c r="AO13" s="494">
        <f t="shared" si="13"/>
        <v>0</v>
      </c>
      <c r="AP13" s="496">
        <v>46788.639999999999</v>
      </c>
      <c r="AQ13" s="496">
        <f t="shared" si="14"/>
        <v>46788.639999999999</v>
      </c>
      <c r="AR13" s="541">
        <f>'Base%Sem'!I10</f>
        <v>1</v>
      </c>
      <c r="AS13" s="493"/>
      <c r="AT13" s="494">
        <f t="shared" si="15"/>
        <v>0</v>
      </c>
      <c r="AU13" s="496">
        <f t="shared" si="16"/>
        <v>252845.71549999999</v>
      </c>
      <c r="AV13" s="550">
        <f t="shared" si="17"/>
        <v>228410.18</v>
      </c>
      <c r="AW13" s="617">
        <f t="shared" si="161"/>
        <v>58119.5</v>
      </c>
      <c r="AX13" s="513">
        <f t="shared" si="136"/>
        <v>0.25445231906914134</v>
      </c>
      <c r="AY13" s="499">
        <v>52378.04</v>
      </c>
      <c r="AZ13" s="496">
        <f t="shared" si="18"/>
        <v>56568.283200000005</v>
      </c>
      <c r="BA13" s="541">
        <f>'Base%Sem'!J10</f>
        <v>1.08</v>
      </c>
      <c r="BB13" s="493"/>
      <c r="BC13" s="494">
        <f t="shared" si="19"/>
        <v>0</v>
      </c>
      <c r="BD13" s="496">
        <v>55355.85</v>
      </c>
      <c r="BE13" s="496">
        <f t="shared" si="20"/>
        <v>59784.317999999999</v>
      </c>
      <c r="BF13" s="541">
        <f>'Base%Sem'!K10</f>
        <v>1.08</v>
      </c>
      <c r="BG13" s="493"/>
      <c r="BH13" s="494">
        <f t="shared" si="21"/>
        <v>0</v>
      </c>
      <c r="BI13" s="496">
        <v>56858.33</v>
      </c>
      <c r="BJ13" s="496">
        <f t="shared" si="22"/>
        <v>61406.996400000004</v>
      </c>
      <c r="BK13" s="541">
        <f>'Base%Sem'!L10</f>
        <v>1.08</v>
      </c>
      <c r="BL13" s="493"/>
      <c r="BM13" s="494">
        <f t="shared" si="23"/>
        <v>0</v>
      </c>
      <c r="BN13" s="496">
        <v>61460.78</v>
      </c>
      <c r="BO13" s="496">
        <f t="shared" si="24"/>
        <v>66377.642399999997</v>
      </c>
      <c r="BP13" s="541">
        <f>'Base%Sem'!M10</f>
        <v>1.08</v>
      </c>
      <c r="BQ13" s="606"/>
      <c r="BR13" s="494">
        <f t="shared" si="25"/>
        <v>0</v>
      </c>
      <c r="BS13" s="496">
        <v>56753.02</v>
      </c>
      <c r="BT13" s="496">
        <f t="shared" si="26"/>
        <v>61293.261599999998</v>
      </c>
      <c r="BU13" s="541">
        <f>'Base%Sem'!N10</f>
        <v>1.08</v>
      </c>
      <c r="BV13" s="493"/>
      <c r="BW13" s="494">
        <f t="shared" si="27"/>
        <v>0</v>
      </c>
      <c r="BX13" s="572">
        <f t="shared" si="28"/>
        <v>305430.50159999996</v>
      </c>
      <c r="BY13" s="538">
        <f t="shared" si="29"/>
        <v>282806.02</v>
      </c>
      <c r="BZ13" s="511">
        <f t="shared" si="30"/>
        <v>0</v>
      </c>
      <c r="CA13" s="504">
        <f t="shared" si="137"/>
        <v>0</v>
      </c>
      <c r="CB13" s="499">
        <v>51744.3</v>
      </c>
      <c r="CC13" s="496">
        <f t="shared" si="31"/>
        <v>55883.844000000005</v>
      </c>
      <c r="CD13" s="541">
        <f>'Base%Sem'!O10</f>
        <v>1.08</v>
      </c>
      <c r="CE13" s="493"/>
      <c r="CF13" s="494">
        <f t="shared" si="32"/>
        <v>0</v>
      </c>
      <c r="CG13" s="496">
        <v>67402.929999999993</v>
      </c>
      <c r="CH13" s="496">
        <f t="shared" si="33"/>
        <v>72795.164399999994</v>
      </c>
      <c r="CI13" s="541">
        <f>'Base%Sem'!P10</f>
        <v>1.08</v>
      </c>
      <c r="CJ13" s="493"/>
      <c r="CK13" s="494">
        <f t="shared" si="34"/>
        <v>0</v>
      </c>
      <c r="CL13" s="496">
        <v>81383.02</v>
      </c>
      <c r="CM13" s="496">
        <f t="shared" si="35"/>
        <v>87893.661600000007</v>
      </c>
      <c r="CN13" s="541">
        <f>'Base%Sem'!Q10</f>
        <v>1.08</v>
      </c>
      <c r="CO13" s="493"/>
      <c r="CP13" s="494">
        <f t="shared" si="36"/>
        <v>0</v>
      </c>
      <c r="CQ13" s="496">
        <v>103913.68</v>
      </c>
      <c r="CR13" s="496">
        <f t="shared" si="37"/>
        <v>112226.77439999999</v>
      </c>
      <c r="CS13" s="541">
        <f>'Base%Sem'!R10</f>
        <v>1.08</v>
      </c>
      <c r="CT13" s="493"/>
      <c r="CU13" s="494">
        <f t="shared" si="38"/>
        <v>0</v>
      </c>
      <c r="CV13" s="572">
        <f t="shared" si="39"/>
        <v>304443.93</v>
      </c>
      <c r="CW13" s="572">
        <f t="shared" si="138"/>
        <v>328799.44439999998</v>
      </c>
      <c r="CX13" s="548">
        <f t="shared" si="139"/>
        <v>304443.93</v>
      </c>
      <c r="CY13" s="547">
        <f t="shared" si="140"/>
        <v>0</v>
      </c>
      <c r="CZ13" s="506">
        <f t="shared" si="141"/>
        <v>0</v>
      </c>
      <c r="DA13" s="499">
        <v>72495.69</v>
      </c>
      <c r="DB13" s="496">
        <f t="shared" si="40"/>
        <v>78295.345200000011</v>
      </c>
      <c r="DC13" s="541">
        <f>'Base%Sem'!S10</f>
        <v>1.08</v>
      </c>
      <c r="DD13" s="493"/>
      <c r="DE13" s="494">
        <f t="shared" si="41"/>
        <v>0</v>
      </c>
      <c r="DF13" s="496">
        <v>94281.17</v>
      </c>
      <c r="DG13" s="496">
        <f t="shared" si="42"/>
        <v>101823.6636</v>
      </c>
      <c r="DH13" s="541">
        <f>'Base%Sem'!T10</f>
        <v>1.08</v>
      </c>
      <c r="DI13" s="493"/>
      <c r="DJ13" s="494">
        <f t="shared" si="43"/>
        <v>0</v>
      </c>
      <c r="DK13" s="496">
        <v>93811.16</v>
      </c>
      <c r="DL13" s="496">
        <f t="shared" si="44"/>
        <v>101316.0528</v>
      </c>
      <c r="DM13" s="541">
        <f>'Base%Sem'!U10</f>
        <v>1.08</v>
      </c>
      <c r="DN13" s="493"/>
      <c r="DO13" s="494">
        <f t="shared" si="45"/>
        <v>0</v>
      </c>
      <c r="DP13" s="496">
        <v>67947.899999999994</v>
      </c>
      <c r="DQ13" s="496">
        <f t="shared" si="46"/>
        <v>73383.732000000004</v>
      </c>
      <c r="DR13" s="541">
        <f>'Base%Sem'!V10</f>
        <v>1.08</v>
      </c>
      <c r="DS13" s="493"/>
      <c r="DT13" s="494">
        <f t="shared" si="47"/>
        <v>0</v>
      </c>
      <c r="DU13" s="572">
        <f t="shared" si="48"/>
        <v>354818.79359999998</v>
      </c>
      <c r="DV13" s="548">
        <f t="shared" si="49"/>
        <v>328535.92</v>
      </c>
      <c r="DW13" s="547">
        <f t="shared" si="142"/>
        <v>0</v>
      </c>
      <c r="DX13" s="506">
        <f t="shared" si="143"/>
        <v>0</v>
      </c>
      <c r="DY13" s="499">
        <v>69868.709999999992</v>
      </c>
      <c r="DZ13" s="496">
        <f t="shared" si="50"/>
        <v>75458.2068</v>
      </c>
      <c r="EA13" s="541">
        <f>'Base%Sem'!W10</f>
        <v>1.08</v>
      </c>
      <c r="EB13" s="540">
        <v>69868.710000000006</v>
      </c>
      <c r="EC13" s="494">
        <f t="shared" si="51"/>
        <v>1.0000000000000002</v>
      </c>
      <c r="ED13" s="496">
        <v>73802.990000000005</v>
      </c>
      <c r="EE13" s="496">
        <f t="shared" si="52"/>
        <v>79707.229200000016</v>
      </c>
      <c r="EF13" s="541">
        <f>'Base%Sem'!X10</f>
        <v>1.08</v>
      </c>
      <c r="EG13" s="493">
        <v>73802.990000000005</v>
      </c>
      <c r="EH13" s="494">
        <f t="shared" si="53"/>
        <v>1</v>
      </c>
      <c r="EI13" s="496">
        <v>77891.97</v>
      </c>
      <c r="EJ13" s="496">
        <f t="shared" si="54"/>
        <v>84123.327600000004</v>
      </c>
      <c r="EK13" s="541">
        <f>'Base%Sem'!Y10</f>
        <v>1.08</v>
      </c>
      <c r="EL13" s="493">
        <v>77891.97</v>
      </c>
      <c r="EM13" s="494">
        <f t="shared" si="55"/>
        <v>1</v>
      </c>
      <c r="EN13" s="496">
        <v>60173.979999999996</v>
      </c>
      <c r="EO13" s="496">
        <f t="shared" si="56"/>
        <v>64987.898399999998</v>
      </c>
      <c r="EP13" s="541">
        <f>'Base%Sem'!Z10</f>
        <v>1.08</v>
      </c>
      <c r="EQ13" s="493"/>
      <c r="ER13" s="494">
        <f t="shared" si="57"/>
        <v>0</v>
      </c>
      <c r="ES13" s="496">
        <v>62637.17</v>
      </c>
      <c r="ET13" s="496">
        <f t="shared" si="58"/>
        <v>67648.143599999996</v>
      </c>
      <c r="EU13" s="541">
        <f>'Base%Sem'!AA10</f>
        <v>1.08</v>
      </c>
      <c r="EV13" s="493"/>
      <c r="EW13" s="494">
        <f t="shared" si="59"/>
        <v>0</v>
      </c>
      <c r="EX13" s="572">
        <f t="shared" si="60"/>
        <v>344374.81999999995</v>
      </c>
      <c r="EY13" s="572">
        <f t="shared" si="61"/>
        <v>371924.80559999996</v>
      </c>
      <c r="EZ13" s="538">
        <f t="shared" si="144"/>
        <v>344374.82</v>
      </c>
      <c r="FA13" s="537">
        <v>344374.82</v>
      </c>
      <c r="FB13" s="506">
        <f t="shared" si="145"/>
        <v>1</v>
      </c>
      <c r="FC13" s="499">
        <v>75499.820000000007</v>
      </c>
      <c r="FD13" s="496">
        <f t="shared" si="62"/>
        <v>81539.805600000007</v>
      </c>
      <c r="FE13" s="541">
        <f>'Base%Sem'!AB10</f>
        <v>1.08</v>
      </c>
      <c r="FF13" s="493"/>
      <c r="FG13" s="494">
        <f t="shared" si="63"/>
        <v>0</v>
      </c>
      <c r="FH13" s="496">
        <v>68753.060000000012</v>
      </c>
      <c r="FI13" s="496">
        <f t="shared" si="64"/>
        <v>74253.304800000013</v>
      </c>
      <c r="FJ13" s="541">
        <f>'Base%Sem'!AC10</f>
        <v>1.08</v>
      </c>
      <c r="FK13" s="493"/>
      <c r="FL13" s="494">
        <f t="shared" si="65"/>
        <v>0</v>
      </c>
      <c r="FM13" s="496">
        <v>59634.59</v>
      </c>
      <c r="FN13" s="496">
        <f t="shared" si="66"/>
        <v>64405.357199999999</v>
      </c>
      <c r="FO13" s="541">
        <f>'Base%Sem'!AD10</f>
        <v>1.08</v>
      </c>
      <c r="FP13" s="493"/>
      <c r="FQ13" s="494">
        <f t="shared" si="67"/>
        <v>0</v>
      </c>
      <c r="FR13" s="496">
        <v>64357.93</v>
      </c>
      <c r="FS13" s="496">
        <f t="shared" si="68"/>
        <v>69506.564400000003</v>
      </c>
      <c r="FT13" s="541">
        <f>'Base%Sem'!AE10</f>
        <v>1.08</v>
      </c>
      <c r="FU13" s="493"/>
      <c r="FV13" s="494">
        <f t="shared" si="69"/>
        <v>0</v>
      </c>
      <c r="FW13" s="572">
        <f t="shared" si="70"/>
        <v>289705.03200000001</v>
      </c>
      <c r="FX13" s="614">
        <f t="shared" si="71"/>
        <v>268245.40000000002</v>
      </c>
      <c r="FY13" s="544">
        <f t="shared" si="146"/>
        <v>0</v>
      </c>
      <c r="FZ13" s="504">
        <f t="shared" si="147"/>
        <v>0</v>
      </c>
      <c r="GA13" s="499">
        <v>61832.21</v>
      </c>
      <c r="GB13" s="496">
        <f t="shared" si="72"/>
        <v>66778.786800000002</v>
      </c>
      <c r="GC13" s="541">
        <f>'Base%Sem'!AF10</f>
        <v>1.08</v>
      </c>
      <c r="GD13" s="493"/>
      <c r="GE13" s="494">
        <f t="shared" si="73"/>
        <v>0</v>
      </c>
      <c r="GF13" s="496">
        <v>50798.82</v>
      </c>
      <c r="GG13" s="496">
        <f t="shared" si="74"/>
        <v>54862.725600000005</v>
      </c>
      <c r="GH13" s="541">
        <f>'Base%Sem'!AG10</f>
        <v>1.08</v>
      </c>
      <c r="GI13" s="493"/>
      <c r="GJ13" s="494">
        <f t="shared" si="75"/>
        <v>0</v>
      </c>
      <c r="GK13" s="496">
        <v>65428.700000000004</v>
      </c>
      <c r="GL13" s="496">
        <f t="shared" si="76"/>
        <v>70662.996000000014</v>
      </c>
      <c r="GM13" s="541">
        <f>'Base%Sem'!AH10</f>
        <v>1.08</v>
      </c>
      <c r="GN13" s="493"/>
      <c r="GO13" s="494">
        <f t="shared" si="77"/>
        <v>0</v>
      </c>
      <c r="GP13" s="496">
        <v>51510.66</v>
      </c>
      <c r="GQ13" s="496">
        <f t="shared" si="78"/>
        <v>55631.512800000004</v>
      </c>
      <c r="GR13" s="541">
        <f>'Base%Sem'!AI10</f>
        <v>1.08</v>
      </c>
      <c r="GS13" s="493"/>
      <c r="GT13" s="494">
        <f t="shared" si="79"/>
        <v>0</v>
      </c>
      <c r="GU13" s="572">
        <f t="shared" si="80"/>
        <v>247936.02120000002</v>
      </c>
      <c r="GV13" s="614">
        <f t="shared" si="81"/>
        <v>229570.39</v>
      </c>
      <c r="GW13" s="537">
        <f t="shared" si="82"/>
        <v>0</v>
      </c>
      <c r="GX13" s="506">
        <f t="shared" si="148"/>
        <v>0</v>
      </c>
      <c r="GY13" s="499">
        <v>55261.85</v>
      </c>
      <c r="GZ13" s="496">
        <f t="shared" si="83"/>
        <v>59682.798000000003</v>
      </c>
      <c r="HA13" s="541">
        <f>'Base%Sem'!AJ10</f>
        <v>1.08</v>
      </c>
      <c r="HB13" s="493"/>
      <c r="HC13" s="494">
        <f t="shared" si="84"/>
        <v>0</v>
      </c>
      <c r="HD13" s="496">
        <v>66020.98000000001</v>
      </c>
      <c r="HE13" s="496">
        <f t="shared" si="85"/>
        <v>71302.658400000015</v>
      </c>
      <c r="HF13" s="541">
        <f>'Base%Sem'!AK10</f>
        <v>1.08</v>
      </c>
      <c r="HG13" s="493"/>
      <c r="HH13" s="494">
        <f t="shared" si="86"/>
        <v>0</v>
      </c>
      <c r="HI13" s="496">
        <v>64603.81</v>
      </c>
      <c r="HJ13" s="496">
        <f t="shared" si="87"/>
        <v>69772.114799999996</v>
      </c>
      <c r="HK13" s="541">
        <f>'Base%Sem'!AL10</f>
        <v>1.08</v>
      </c>
      <c r="HL13" s="493"/>
      <c r="HM13" s="494">
        <f t="shared" si="88"/>
        <v>0</v>
      </c>
      <c r="HN13" s="496">
        <v>50941.38</v>
      </c>
      <c r="HO13" s="496">
        <f t="shared" si="89"/>
        <v>55016.690399999999</v>
      </c>
      <c r="HP13" s="541">
        <f>'Base%Sem'!AM10</f>
        <v>1.08</v>
      </c>
      <c r="HQ13" s="493"/>
      <c r="HR13" s="494">
        <f t="shared" si="90"/>
        <v>0</v>
      </c>
      <c r="HS13" s="496">
        <v>68474.14</v>
      </c>
      <c r="HT13" s="496">
        <f t="shared" si="91"/>
        <v>73952.071200000006</v>
      </c>
      <c r="HU13" s="541">
        <f>'Base%Sem'!AN10</f>
        <v>1.08</v>
      </c>
      <c r="HV13" s="493"/>
      <c r="HW13" s="494">
        <f t="shared" si="92"/>
        <v>0</v>
      </c>
      <c r="HX13" s="572">
        <f t="shared" si="93"/>
        <v>329726.33280000003</v>
      </c>
      <c r="HY13" s="538">
        <f t="shared" si="149"/>
        <v>305302.16000000003</v>
      </c>
      <c r="HZ13" s="511">
        <f t="shared" si="94"/>
        <v>0</v>
      </c>
      <c r="IA13" s="504">
        <f t="shared" si="150"/>
        <v>0</v>
      </c>
      <c r="IB13" s="499">
        <v>53051.54</v>
      </c>
      <c r="IC13" s="496">
        <f t="shared" si="95"/>
        <v>57295.663200000003</v>
      </c>
      <c r="ID13" s="541">
        <f>'Base%Sem'!AO10</f>
        <v>1.08</v>
      </c>
      <c r="IE13" s="493"/>
      <c r="IF13" s="494">
        <f t="shared" si="96"/>
        <v>0</v>
      </c>
      <c r="IG13" s="496">
        <v>51301.98</v>
      </c>
      <c r="IH13" s="496">
        <f t="shared" si="97"/>
        <v>55406.138400000011</v>
      </c>
      <c r="II13" s="541">
        <f>'Base%Sem'!AP10</f>
        <v>1.08</v>
      </c>
      <c r="IJ13" s="493"/>
      <c r="IK13" s="494">
        <f t="shared" si="98"/>
        <v>0</v>
      </c>
      <c r="IL13" s="496">
        <v>57116.27</v>
      </c>
      <c r="IM13" s="496">
        <f t="shared" si="99"/>
        <v>61685.571600000003</v>
      </c>
      <c r="IN13" s="541">
        <f>'Base%Sem'!AQ10</f>
        <v>1.08</v>
      </c>
      <c r="IO13" s="493"/>
      <c r="IP13" s="494">
        <f t="shared" si="100"/>
        <v>0</v>
      </c>
      <c r="IQ13" s="496">
        <v>95309.13</v>
      </c>
      <c r="IR13" s="496">
        <f t="shared" si="101"/>
        <v>102933.86040000001</v>
      </c>
      <c r="IS13" s="541">
        <f>'Base%Sem'!AR10</f>
        <v>1.08</v>
      </c>
      <c r="IT13" s="493"/>
      <c r="IU13" s="494">
        <f t="shared" si="102"/>
        <v>0</v>
      </c>
      <c r="IV13" s="572">
        <f t="shared" si="103"/>
        <v>277321.23360000004</v>
      </c>
      <c r="IW13" s="538">
        <f t="shared" si="151"/>
        <v>256778.92</v>
      </c>
      <c r="IX13" s="510">
        <f t="shared" si="104"/>
        <v>0</v>
      </c>
      <c r="IY13" s="506">
        <f t="shared" si="152"/>
        <v>0</v>
      </c>
      <c r="IZ13" s="499">
        <v>75869.960000000006</v>
      </c>
      <c r="JA13" s="496">
        <f t="shared" si="105"/>
        <v>81939.556800000006</v>
      </c>
      <c r="JB13" s="541">
        <f>'Base%Sem'!AS10</f>
        <v>1.08</v>
      </c>
      <c r="JC13" s="493"/>
      <c r="JD13" s="494">
        <f t="shared" si="106"/>
        <v>0</v>
      </c>
      <c r="JE13" s="496">
        <v>75280.02</v>
      </c>
      <c r="JF13" s="496">
        <f t="shared" si="107"/>
        <v>81302.421600000016</v>
      </c>
      <c r="JG13" s="541">
        <f>'Base%Sem'!AT10</f>
        <v>1.08</v>
      </c>
      <c r="JH13" s="493"/>
      <c r="JI13" s="494">
        <f t="shared" si="108"/>
        <v>0</v>
      </c>
      <c r="JJ13" s="496">
        <v>72362.52</v>
      </c>
      <c r="JK13" s="496">
        <f t="shared" si="109"/>
        <v>78151.521600000007</v>
      </c>
      <c r="JL13" s="541">
        <f>'Base%Sem'!AU10</f>
        <v>1.08</v>
      </c>
      <c r="JM13" s="493"/>
      <c r="JN13" s="494">
        <f t="shared" si="110"/>
        <v>0</v>
      </c>
      <c r="JO13" s="496">
        <v>88648.93</v>
      </c>
      <c r="JP13" s="496">
        <f t="shared" si="111"/>
        <v>95740.844400000002</v>
      </c>
      <c r="JQ13" s="541">
        <f>'Base%Sem'!AV10</f>
        <v>1.08</v>
      </c>
      <c r="JR13" s="493"/>
      <c r="JS13" s="494">
        <f t="shared" si="112"/>
        <v>0</v>
      </c>
      <c r="JT13" s="572">
        <f t="shared" si="113"/>
        <v>337134.34440000006</v>
      </c>
      <c r="JU13" s="538">
        <f t="shared" si="153"/>
        <v>312161.43000000005</v>
      </c>
      <c r="JV13" s="511">
        <f t="shared" si="114"/>
        <v>0</v>
      </c>
      <c r="JW13" s="504">
        <f t="shared" si="154"/>
        <v>0</v>
      </c>
      <c r="JX13" s="499">
        <v>115602.1</v>
      </c>
      <c r="JY13" s="496">
        <f t="shared" si="115"/>
        <v>120226.18400000001</v>
      </c>
      <c r="JZ13" s="541">
        <f>'Base%Sem'!AW10</f>
        <v>1.04</v>
      </c>
      <c r="KA13" s="493"/>
      <c r="KB13" s="494">
        <f t="shared" si="116"/>
        <v>0</v>
      </c>
      <c r="KC13" s="496">
        <v>129729.03</v>
      </c>
      <c r="KD13" s="496">
        <f t="shared" si="155"/>
        <v>134918.1912</v>
      </c>
      <c r="KE13" s="541">
        <f>'Base%Sem'!AX10</f>
        <v>1.04</v>
      </c>
      <c r="KF13" s="493"/>
      <c r="KG13" s="494">
        <f t="shared" si="117"/>
        <v>0</v>
      </c>
      <c r="KH13" s="496">
        <v>177646.82</v>
      </c>
      <c r="KI13" s="496">
        <f t="shared" si="118"/>
        <v>184752.69280000002</v>
      </c>
      <c r="KJ13" s="541">
        <f>'Base%Sem'!AY10</f>
        <v>1.04</v>
      </c>
      <c r="KK13" s="493"/>
      <c r="KL13" s="494">
        <f t="shared" si="119"/>
        <v>0</v>
      </c>
      <c r="KM13" s="496">
        <v>288137.51</v>
      </c>
      <c r="KN13" s="496">
        <f t="shared" si="120"/>
        <v>299663.01040000003</v>
      </c>
      <c r="KO13" s="541">
        <f>'Base%Sem'!AZ10</f>
        <v>1.04</v>
      </c>
      <c r="KP13" s="493"/>
      <c r="KQ13" s="494">
        <f t="shared" si="121"/>
        <v>0</v>
      </c>
      <c r="KR13" s="496">
        <v>66607.38</v>
      </c>
      <c r="KS13" s="496">
        <f t="shared" si="122"/>
        <v>69271.675200000012</v>
      </c>
      <c r="KT13" s="541">
        <f>'Base%Sem'!BA10</f>
        <v>1.04</v>
      </c>
      <c r="KU13" s="493"/>
      <c r="KV13" s="494">
        <f t="shared" si="123"/>
        <v>0</v>
      </c>
      <c r="KW13" s="572">
        <f t="shared" si="160"/>
        <v>808831.75360000005</v>
      </c>
      <c r="KX13" s="538">
        <f t="shared" si="156"/>
        <v>777722.84</v>
      </c>
      <c r="KY13" s="510">
        <f t="shared" si="124"/>
        <v>0</v>
      </c>
      <c r="KZ13" s="560">
        <f t="shared" si="157"/>
        <v>0</v>
      </c>
      <c r="LA13" s="588">
        <f t="shared" si="125"/>
        <v>3737403.16</v>
      </c>
      <c r="LB13" s="588">
        <f t="shared" si="126"/>
        <v>4162094.3382999995</v>
      </c>
      <c r="LC13" s="588">
        <f t="shared" si="127"/>
        <v>4149959.0365999998</v>
      </c>
      <c r="LD13" s="586">
        <f t="shared" si="158"/>
        <v>1.1103857033716427</v>
      </c>
      <c r="LE13" s="584">
        <f t="shared" si="128"/>
        <v>3737403.16</v>
      </c>
      <c r="LF13" s="584">
        <f t="shared" si="129"/>
        <v>660114.68000000005</v>
      </c>
      <c r="LG13" s="585">
        <f t="shared" si="130"/>
        <v>-3077288.48</v>
      </c>
      <c r="LH13" s="615">
        <f t="shared" si="159"/>
        <v>-4.6617482889488224</v>
      </c>
      <c r="LI13">
        <v>4421000</v>
      </c>
      <c r="LJ13" s="385">
        <f>LI13-LC13</f>
        <v>271040.96340000024</v>
      </c>
      <c r="LK13" s="385"/>
      <c r="LM13">
        <v>4141762.7734999997</v>
      </c>
    </row>
    <row r="14" spans="1:351" hidden="1" outlineLevel="1">
      <c r="A14" s="571"/>
      <c r="B14" s="535" t="s">
        <v>17</v>
      </c>
      <c r="C14" s="499">
        <v>96205.75</v>
      </c>
      <c r="D14" s="496">
        <f t="shared" si="0"/>
        <v>107750.44000000002</v>
      </c>
      <c r="E14" s="541">
        <f>'Base%Sem'!B11</f>
        <v>1.1200000000000001</v>
      </c>
      <c r="F14" s="493">
        <v>120257.03</v>
      </c>
      <c r="G14" s="494">
        <f t="shared" si="131"/>
        <v>1.2499983628837155</v>
      </c>
      <c r="H14" s="496">
        <v>71108.59</v>
      </c>
      <c r="I14" s="496">
        <f t="shared" si="1"/>
        <v>95996.5965</v>
      </c>
      <c r="J14" s="541">
        <f>'Base%Sem'!C11</f>
        <v>1.35</v>
      </c>
      <c r="K14" s="493">
        <v>117117.12</v>
      </c>
      <c r="L14" s="494">
        <f t="shared" si="2"/>
        <v>1.6470178919312</v>
      </c>
      <c r="M14" s="496">
        <v>76444.55</v>
      </c>
      <c r="N14" s="496">
        <f t="shared" si="3"/>
        <v>114666.82500000001</v>
      </c>
      <c r="O14" s="541">
        <f>'Base%Sem'!D11</f>
        <v>1.5</v>
      </c>
      <c r="P14" s="493">
        <v>99115.81</v>
      </c>
      <c r="Q14" s="494">
        <f t="shared" si="4"/>
        <v>1.296571305606482</v>
      </c>
      <c r="R14" s="496">
        <v>83581.19</v>
      </c>
      <c r="S14" s="496">
        <f t="shared" si="5"/>
        <v>104476.4875</v>
      </c>
      <c r="T14" s="541">
        <f>'Base%Sem'!E11</f>
        <v>1.25</v>
      </c>
      <c r="U14" s="493">
        <v>100060.9</v>
      </c>
      <c r="V14" s="494">
        <f t="shared" si="6"/>
        <v>1.1971700809715677</v>
      </c>
      <c r="W14" s="496">
        <f t="shared" si="7"/>
        <v>422890.34899999999</v>
      </c>
      <c r="X14" s="542">
        <f t="shared" si="132"/>
        <v>167314.34</v>
      </c>
      <c r="Y14" s="514">
        <f t="shared" si="8"/>
        <v>436550.86</v>
      </c>
      <c r="Z14" s="500">
        <f t="shared" si="133"/>
        <v>2.6091658371900461</v>
      </c>
      <c r="AA14" s="499">
        <v>86753.08</v>
      </c>
      <c r="AB14" s="496">
        <f t="shared" si="9"/>
        <v>108441.35</v>
      </c>
      <c r="AC14" s="541">
        <f>'Base%Sem'!F11</f>
        <v>1.25</v>
      </c>
      <c r="AD14" s="493">
        <v>110258.66</v>
      </c>
      <c r="AE14" s="494">
        <f t="shared" si="134"/>
        <v>1.2709480746965987</v>
      </c>
      <c r="AF14" s="496">
        <v>110731.69</v>
      </c>
      <c r="AG14" s="496">
        <f t="shared" si="10"/>
        <v>138414.61249999999</v>
      </c>
      <c r="AH14" s="541">
        <f>'Base%Sem'!G11</f>
        <v>1.25</v>
      </c>
      <c r="AI14" s="493"/>
      <c r="AJ14" s="494">
        <f t="shared" si="11"/>
        <v>0</v>
      </c>
      <c r="AK14" s="496">
        <v>130988.59</v>
      </c>
      <c r="AL14" s="496">
        <f t="shared" si="12"/>
        <v>163735.73749999999</v>
      </c>
      <c r="AM14" s="541">
        <f>'Base%Sem'!H11</f>
        <v>1.25</v>
      </c>
      <c r="AN14" s="493"/>
      <c r="AO14" s="494">
        <f t="shared" si="13"/>
        <v>0</v>
      </c>
      <c r="AP14" s="496">
        <v>77635.92</v>
      </c>
      <c r="AQ14" s="496">
        <f t="shared" si="14"/>
        <v>97044.9</v>
      </c>
      <c r="AR14" s="541">
        <f>'Base%Sem'!I11</f>
        <v>1.25</v>
      </c>
      <c r="AS14" s="493"/>
      <c r="AT14" s="494">
        <f t="shared" si="15"/>
        <v>0</v>
      </c>
      <c r="AU14" s="496">
        <f t="shared" si="16"/>
        <v>507636.6</v>
      </c>
      <c r="AV14" s="550">
        <f t="shared" si="17"/>
        <v>406109.27999999997</v>
      </c>
      <c r="AW14" s="617">
        <f t="shared" si="161"/>
        <v>110258.66</v>
      </c>
      <c r="AX14" s="513">
        <f t="shared" si="136"/>
        <v>0.27149997655803387</v>
      </c>
      <c r="AY14" s="499">
        <v>94806.45</v>
      </c>
      <c r="AZ14" s="496">
        <f t="shared" si="18"/>
        <v>104287.095</v>
      </c>
      <c r="BA14" s="541">
        <f>'Base%Sem'!J11</f>
        <v>1.1000000000000001</v>
      </c>
      <c r="BB14" s="493"/>
      <c r="BC14" s="494">
        <f t="shared" si="19"/>
        <v>0</v>
      </c>
      <c r="BD14" s="496">
        <v>97388.09</v>
      </c>
      <c r="BE14" s="496">
        <f t="shared" si="20"/>
        <v>107126.899</v>
      </c>
      <c r="BF14" s="541">
        <f>'Base%Sem'!K11</f>
        <v>1.1000000000000001</v>
      </c>
      <c r="BG14" s="493"/>
      <c r="BH14" s="494">
        <f t="shared" si="21"/>
        <v>0</v>
      </c>
      <c r="BI14" s="496">
        <v>105052.16</v>
      </c>
      <c r="BJ14" s="496">
        <f t="shared" si="22"/>
        <v>115557.37600000002</v>
      </c>
      <c r="BK14" s="541">
        <f>'Base%Sem'!L11</f>
        <v>1.1000000000000001</v>
      </c>
      <c r="BL14" s="493"/>
      <c r="BM14" s="494">
        <f t="shared" si="23"/>
        <v>0</v>
      </c>
      <c r="BN14" s="496">
        <v>93907.97</v>
      </c>
      <c r="BO14" s="496">
        <f t="shared" si="24"/>
        <v>103298.76700000001</v>
      </c>
      <c r="BP14" s="541">
        <f>'Base%Sem'!M11</f>
        <v>1.1000000000000001</v>
      </c>
      <c r="BQ14" s="606"/>
      <c r="BR14" s="494">
        <f t="shared" si="25"/>
        <v>0</v>
      </c>
      <c r="BS14" s="496">
        <v>89530.04</v>
      </c>
      <c r="BT14" s="496">
        <f t="shared" si="26"/>
        <v>98483.043999999994</v>
      </c>
      <c r="BU14" s="541">
        <f>'Base%Sem'!N11</f>
        <v>1.1000000000000001</v>
      </c>
      <c r="BV14" s="493"/>
      <c r="BW14" s="494">
        <f t="shared" si="27"/>
        <v>0</v>
      </c>
      <c r="BX14" s="572">
        <f t="shared" si="28"/>
        <v>528753.18099999998</v>
      </c>
      <c r="BY14" s="538">
        <f t="shared" si="29"/>
        <v>480684.7099999999</v>
      </c>
      <c r="BZ14" s="511">
        <f t="shared" si="30"/>
        <v>0</v>
      </c>
      <c r="CA14" s="504">
        <f t="shared" si="137"/>
        <v>0</v>
      </c>
      <c r="CB14" s="499">
        <v>104805.89</v>
      </c>
      <c r="CC14" s="496">
        <f t="shared" si="31"/>
        <v>115286.47900000001</v>
      </c>
      <c r="CD14" s="541">
        <f>'Base%Sem'!O11</f>
        <v>1.1000000000000001</v>
      </c>
      <c r="CE14" s="493"/>
      <c r="CF14" s="494">
        <f t="shared" si="32"/>
        <v>0</v>
      </c>
      <c r="CG14" s="496">
        <v>128153.73000000001</v>
      </c>
      <c r="CH14" s="496">
        <f t="shared" si="33"/>
        <v>140969.10300000003</v>
      </c>
      <c r="CI14" s="541">
        <f>'Base%Sem'!P11</f>
        <v>1.1000000000000001</v>
      </c>
      <c r="CJ14" s="493"/>
      <c r="CK14" s="494">
        <f t="shared" si="34"/>
        <v>0</v>
      </c>
      <c r="CL14" s="496">
        <v>136260.19</v>
      </c>
      <c r="CM14" s="496">
        <f t="shared" si="35"/>
        <v>149886.209</v>
      </c>
      <c r="CN14" s="541">
        <f>'Base%Sem'!Q11</f>
        <v>1.1000000000000001</v>
      </c>
      <c r="CO14" s="493"/>
      <c r="CP14" s="494">
        <f t="shared" si="36"/>
        <v>0</v>
      </c>
      <c r="CQ14" s="496">
        <v>181032.09</v>
      </c>
      <c r="CR14" s="496">
        <f t="shared" si="37"/>
        <v>199135.299</v>
      </c>
      <c r="CS14" s="541">
        <f>'Base%Sem'!R11</f>
        <v>1.1000000000000001</v>
      </c>
      <c r="CT14" s="493"/>
      <c r="CU14" s="494">
        <f t="shared" si="38"/>
        <v>0</v>
      </c>
      <c r="CV14" s="572">
        <f t="shared" si="39"/>
        <v>550251.9</v>
      </c>
      <c r="CW14" s="572">
        <f t="shared" si="138"/>
        <v>605277.09000000008</v>
      </c>
      <c r="CX14" s="548">
        <f t="shared" si="139"/>
        <v>550251.9</v>
      </c>
      <c r="CY14" s="547">
        <f t="shared" si="140"/>
        <v>0</v>
      </c>
      <c r="CZ14" s="506">
        <f t="shared" si="141"/>
        <v>0</v>
      </c>
      <c r="DA14" s="499">
        <v>180514.95</v>
      </c>
      <c r="DB14" s="496">
        <f t="shared" si="40"/>
        <v>198566.44500000004</v>
      </c>
      <c r="DC14" s="541">
        <f>'Base%Sem'!S11</f>
        <v>1.1000000000000001</v>
      </c>
      <c r="DD14" s="493"/>
      <c r="DE14" s="494">
        <f t="shared" si="41"/>
        <v>0</v>
      </c>
      <c r="DF14" s="496">
        <v>232571.44</v>
      </c>
      <c r="DG14" s="496">
        <f t="shared" si="42"/>
        <v>255828.58400000003</v>
      </c>
      <c r="DH14" s="541">
        <f>'Base%Sem'!T11</f>
        <v>1.1000000000000001</v>
      </c>
      <c r="DI14" s="493"/>
      <c r="DJ14" s="494">
        <f t="shared" si="43"/>
        <v>0</v>
      </c>
      <c r="DK14" s="496">
        <v>147196.71</v>
      </c>
      <c r="DL14" s="496">
        <f t="shared" si="44"/>
        <v>161916.38099999999</v>
      </c>
      <c r="DM14" s="541">
        <f>'Base%Sem'!U11</f>
        <v>1.1000000000000001</v>
      </c>
      <c r="DN14" s="493"/>
      <c r="DO14" s="494">
        <f t="shared" si="45"/>
        <v>0</v>
      </c>
      <c r="DP14" s="496">
        <v>119765.35</v>
      </c>
      <c r="DQ14" s="496">
        <f t="shared" si="46"/>
        <v>131741.88500000001</v>
      </c>
      <c r="DR14" s="541">
        <f>'Base%Sem'!V11</f>
        <v>1.1000000000000001</v>
      </c>
      <c r="DS14" s="493"/>
      <c r="DT14" s="494">
        <f t="shared" si="47"/>
        <v>0</v>
      </c>
      <c r="DU14" s="572">
        <f t="shared" si="48"/>
        <v>748053.29500000016</v>
      </c>
      <c r="DV14" s="548">
        <f t="shared" si="49"/>
        <v>680048.45</v>
      </c>
      <c r="DW14" s="547">
        <f t="shared" si="142"/>
        <v>0</v>
      </c>
      <c r="DX14" s="506">
        <f t="shared" si="143"/>
        <v>0</v>
      </c>
      <c r="DY14" s="499">
        <v>110678.79999999999</v>
      </c>
      <c r="DZ14" s="496">
        <f t="shared" si="50"/>
        <v>121746.68</v>
      </c>
      <c r="EA14" s="541">
        <f>'Base%Sem'!W11</f>
        <v>1.1000000000000001</v>
      </c>
      <c r="EB14" s="540">
        <v>110678.8</v>
      </c>
      <c r="EC14" s="494">
        <f t="shared" si="51"/>
        <v>1.0000000000000002</v>
      </c>
      <c r="ED14" s="496">
        <v>136522.14000000001</v>
      </c>
      <c r="EE14" s="496">
        <f t="shared" si="52"/>
        <v>150174.35400000002</v>
      </c>
      <c r="EF14" s="541">
        <f>'Base%Sem'!X11</f>
        <v>1.1000000000000001</v>
      </c>
      <c r="EG14" s="493">
        <v>136522.14000000001</v>
      </c>
      <c r="EH14" s="494">
        <f t="shared" si="53"/>
        <v>1</v>
      </c>
      <c r="EI14" s="496">
        <v>123646.36</v>
      </c>
      <c r="EJ14" s="496">
        <f t="shared" si="54"/>
        <v>136010.99600000001</v>
      </c>
      <c r="EK14" s="541">
        <f>'Base%Sem'!Y11</f>
        <v>1.1000000000000001</v>
      </c>
      <c r="EL14" s="493">
        <v>123646.36</v>
      </c>
      <c r="EM14" s="494">
        <f t="shared" si="55"/>
        <v>1</v>
      </c>
      <c r="EN14" s="496">
        <v>114997.22</v>
      </c>
      <c r="EO14" s="496">
        <f t="shared" si="56"/>
        <v>126496.94200000001</v>
      </c>
      <c r="EP14" s="541">
        <f>'Base%Sem'!Z11</f>
        <v>1.1000000000000001</v>
      </c>
      <c r="EQ14" s="493"/>
      <c r="ER14" s="494">
        <f t="shared" si="57"/>
        <v>0</v>
      </c>
      <c r="ES14" s="496">
        <v>137871.47</v>
      </c>
      <c r="ET14" s="496">
        <f t="shared" si="58"/>
        <v>151658.61700000003</v>
      </c>
      <c r="EU14" s="541">
        <f>'Base%Sem'!AA11</f>
        <v>1.1000000000000001</v>
      </c>
      <c r="EV14" s="493"/>
      <c r="EW14" s="494">
        <f t="shared" si="59"/>
        <v>0</v>
      </c>
      <c r="EX14" s="572">
        <f t="shared" si="60"/>
        <v>623715.99</v>
      </c>
      <c r="EY14" s="572">
        <f t="shared" si="61"/>
        <v>686087.58900000015</v>
      </c>
      <c r="EZ14" s="538">
        <f t="shared" si="144"/>
        <v>623715.99</v>
      </c>
      <c r="FA14" s="537">
        <v>623715.99</v>
      </c>
      <c r="FB14" s="506">
        <f t="shared" si="145"/>
        <v>1</v>
      </c>
      <c r="FC14" s="499">
        <v>169889.44</v>
      </c>
      <c r="FD14" s="496">
        <f t="shared" si="62"/>
        <v>186878.38400000002</v>
      </c>
      <c r="FE14" s="541">
        <f>'Base%Sem'!AB11</f>
        <v>1.1000000000000001</v>
      </c>
      <c r="FF14" s="493"/>
      <c r="FG14" s="494">
        <f t="shared" si="63"/>
        <v>0</v>
      </c>
      <c r="FH14" s="496">
        <v>146354.05000000002</v>
      </c>
      <c r="FI14" s="496">
        <f t="shared" si="64"/>
        <v>160989.45500000005</v>
      </c>
      <c r="FJ14" s="541">
        <f>'Base%Sem'!AC11</f>
        <v>1.1000000000000001</v>
      </c>
      <c r="FK14" s="493"/>
      <c r="FL14" s="494">
        <f t="shared" si="65"/>
        <v>0</v>
      </c>
      <c r="FM14" s="496">
        <v>169892.89</v>
      </c>
      <c r="FN14" s="496">
        <f t="shared" si="66"/>
        <v>186882.17900000003</v>
      </c>
      <c r="FO14" s="541">
        <f>'Base%Sem'!AD11</f>
        <v>1.1000000000000001</v>
      </c>
      <c r="FP14" s="493"/>
      <c r="FQ14" s="494">
        <f t="shared" si="67"/>
        <v>0</v>
      </c>
      <c r="FR14" s="496">
        <v>139556.13</v>
      </c>
      <c r="FS14" s="496">
        <f t="shared" si="68"/>
        <v>153511.74300000002</v>
      </c>
      <c r="FT14" s="541">
        <f>'Base%Sem'!AE11</f>
        <v>1.1000000000000001</v>
      </c>
      <c r="FU14" s="493"/>
      <c r="FV14" s="494">
        <f t="shared" si="69"/>
        <v>0</v>
      </c>
      <c r="FW14" s="572">
        <f t="shared" si="70"/>
        <v>688261.76100000017</v>
      </c>
      <c r="FX14" s="614">
        <f t="shared" si="71"/>
        <v>625692.51</v>
      </c>
      <c r="FY14" s="544">
        <f t="shared" si="146"/>
        <v>0</v>
      </c>
      <c r="FZ14" s="504">
        <f t="shared" si="147"/>
        <v>0</v>
      </c>
      <c r="GA14" s="499">
        <v>122351.44</v>
      </c>
      <c r="GB14" s="496">
        <f t="shared" si="72"/>
        <v>134586.584</v>
      </c>
      <c r="GC14" s="541">
        <f>'Base%Sem'!AF11</f>
        <v>1.1000000000000001</v>
      </c>
      <c r="GD14" s="493"/>
      <c r="GE14" s="494">
        <f t="shared" si="73"/>
        <v>0</v>
      </c>
      <c r="GF14" s="496">
        <v>138640.99</v>
      </c>
      <c r="GG14" s="496">
        <f t="shared" si="74"/>
        <v>152505.08900000001</v>
      </c>
      <c r="GH14" s="541">
        <f>'Base%Sem'!AG11</f>
        <v>1.1000000000000001</v>
      </c>
      <c r="GI14" s="493"/>
      <c r="GJ14" s="494">
        <f t="shared" si="75"/>
        <v>0</v>
      </c>
      <c r="GK14" s="496">
        <v>129866.11</v>
      </c>
      <c r="GL14" s="496">
        <f t="shared" si="76"/>
        <v>142852.72100000002</v>
      </c>
      <c r="GM14" s="541">
        <f>'Base%Sem'!AH11</f>
        <v>1.1000000000000001</v>
      </c>
      <c r="GN14" s="493"/>
      <c r="GO14" s="494">
        <f t="shared" si="77"/>
        <v>0</v>
      </c>
      <c r="GP14" s="496">
        <v>158064.18</v>
      </c>
      <c r="GQ14" s="496">
        <f t="shared" si="78"/>
        <v>173870.598</v>
      </c>
      <c r="GR14" s="541">
        <f>'Base%Sem'!AI11</f>
        <v>1.1000000000000001</v>
      </c>
      <c r="GS14" s="493"/>
      <c r="GT14" s="494">
        <f t="shared" si="79"/>
        <v>0</v>
      </c>
      <c r="GU14" s="572">
        <f t="shared" si="80"/>
        <v>603814.99200000009</v>
      </c>
      <c r="GV14" s="614">
        <f t="shared" si="81"/>
        <v>548922.72</v>
      </c>
      <c r="GW14" s="537">
        <f t="shared" si="82"/>
        <v>0</v>
      </c>
      <c r="GX14" s="506">
        <f t="shared" si="148"/>
        <v>0</v>
      </c>
      <c r="GY14" s="499">
        <v>352513.73</v>
      </c>
      <c r="GZ14" s="496">
        <f t="shared" si="83"/>
        <v>387765.103</v>
      </c>
      <c r="HA14" s="541">
        <f>'Base%Sem'!AJ11</f>
        <v>1.1000000000000001</v>
      </c>
      <c r="HB14" s="493"/>
      <c r="HC14" s="494">
        <f t="shared" si="84"/>
        <v>0</v>
      </c>
      <c r="HD14" s="496">
        <v>129724.51</v>
      </c>
      <c r="HE14" s="496">
        <f t="shared" si="85"/>
        <v>142696.96100000001</v>
      </c>
      <c r="HF14" s="541">
        <f>'Base%Sem'!AK11</f>
        <v>1.1000000000000001</v>
      </c>
      <c r="HG14" s="493"/>
      <c r="HH14" s="494">
        <f t="shared" si="86"/>
        <v>0</v>
      </c>
      <c r="HI14" s="496">
        <v>147135.48000000001</v>
      </c>
      <c r="HJ14" s="496">
        <f t="shared" si="87"/>
        <v>161849.02800000002</v>
      </c>
      <c r="HK14" s="541">
        <f>'Base%Sem'!AL11</f>
        <v>1.1000000000000001</v>
      </c>
      <c r="HL14" s="493"/>
      <c r="HM14" s="494">
        <f t="shared" si="88"/>
        <v>0</v>
      </c>
      <c r="HN14" s="496">
        <v>93455.37999999999</v>
      </c>
      <c r="HO14" s="496">
        <f t="shared" si="89"/>
        <v>102800.91799999999</v>
      </c>
      <c r="HP14" s="541">
        <f>'Base%Sem'!AM11</f>
        <v>1.1000000000000001</v>
      </c>
      <c r="HQ14" s="493"/>
      <c r="HR14" s="494">
        <f t="shared" si="90"/>
        <v>0</v>
      </c>
      <c r="HS14" s="496">
        <v>99456.75</v>
      </c>
      <c r="HT14" s="496">
        <f t="shared" si="91"/>
        <v>109402.425</v>
      </c>
      <c r="HU14" s="541">
        <f>'Base%Sem'!AN11</f>
        <v>1.1000000000000001</v>
      </c>
      <c r="HV14" s="493"/>
      <c r="HW14" s="494">
        <f t="shared" si="92"/>
        <v>0</v>
      </c>
      <c r="HX14" s="572">
        <f t="shared" si="93"/>
        <v>904514.43500000006</v>
      </c>
      <c r="HY14" s="538">
        <f t="shared" si="149"/>
        <v>822285.85</v>
      </c>
      <c r="HZ14" s="511">
        <f t="shared" si="94"/>
        <v>0</v>
      </c>
      <c r="IA14" s="504">
        <f t="shared" si="150"/>
        <v>0</v>
      </c>
      <c r="IB14" s="499">
        <v>99173.2</v>
      </c>
      <c r="IC14" s="496">
        <f t="shared" si="95"/>
        <v>109090.52</v>
      </c>
      <c r="ID14" s="541">
        <f>'Base%Sem'!AO11</f>
        <v>1.1000000000000001</v>
      </c>
      <c r="IE14" s="493"/>
      <c r="IF14" s="494">
        <f t="shared" si="96"/>
        <v>0</v>
      </c>
      <c r="IG14" s="496">
        <v>114370.17</v>
      </c>
      <c r="IH14" s="496">
        <f t="shared" si="97"/>
        <v>125807.18700000001</v>
      </c>
      <c r="II14" s="541">
        <f>'Base%Sem'!AP11</f>
        <v>1.1000000000000001</v>
      </c>
      <c r="IJ14" s="493"/>
      <c r="IK14" s="494">
        <f t="shared" si="98"/>
        <v>0</v>
      </c>
      <c r="IL14" s="496">
        <v>149005.63</v>
      </c>
      <c r="IM14" s="496">
        <f t="shared" si="99"/>
        <v>163906.19300000003</v>
      </c>
      <c r="IN14" s="541">
        <f>'Base%Sem'!AQ11</f>
        <v>1.1000000000000001</v>
      </c>
      <c r="IO14" s="493"/>
      <c r="IP14" s="494">
        <f t="shared" si="100"/>
        <v>0</v>
      </c>
      <c r="IQ14" s="496">
        <v>272312.94</v>
      </c>
      <c r="IR14" s="496">
        <f t="shared" si="101"/>
        <v>299544.23400000005</v>
      </c>
      <c r="IS14" s="541">
        <f>'Base%Sem'!AR11</f>
        <v>1.1000000000000001</v>
      </c>
      <c r="IT14" s="493"/>
      <c r="IU14" s="494">
        <f t="shared" si="102"/>
        <v>0</v>
      </c>
      <c r="IV14" s="572">
        <f t="shared" si="103"/>
        <v>698348.13400000008</v>
      </c>
      <c r="IW14" s="538">
        <f t="shared" si="151"/>
        <v>634861.93999999994</v>
      </c>
      <c r="IX14" s="510">
        <f t="shared" si="104"/>
        <v>0</v>
      </c>
      <c r="IY14" s="506">
        <f t="shared" si="152"/>
        <v>0</v>
      </c>
      <c r="IZ14" s="499">
        <v>187901.36</v>
      </c>
      <c r="JA14" s="496">
        <f t="shared" si="105"/>
        <v>206691.49600000001</v>
      </c>
      <c r="JB14" s="541">
        <f>'Base%Sem'!AS11</f>
        <v>1.1000000000000001</v>
      </c>
      <c r="JC14" s="493"/>
      <c r="JD14" s="494">
        <f t="shared" si="106"/>
        <v>0</v>
      </c>
      <c r="JE14" s="496">
        <v>131752.78</v>
      </c>
      <c r="JF14" s="496">
        <f t="shared" si="107"/>
        <v>144928.05800000002</v>
      </c>
      <c r="JG14" s="541">
        <f>'Base%Sem'!AT11</f>
        <v>1.1000000000000001</v>
      </c>
      <c r="JH14" s="493"/>
      <c r="JI14" s="494">
        <f t="shared" si="108"/>
        <v>0</v>
      </c>
      <c r="JJ14" s="496">
        <v>210589.74</v>
      </c>
      <c r="JK14" s="496">
        <f t="shared" si="109"/>
        <v>231648.71400000001</v>
      </c>
      <c r="JL14" s="541">
        <f>'Base%Sem'!AU11</f>
        <v>1.1000000000000001</v>
      </c>
      <c r="JM14" s="493"/>
      <c r="JN14" s="494">
        <f t="shared" si="110"/>
        <v>0</v>
      </c>
      <c r="JO14" s="496">
        <v>252296.74</v>
      </c>
      <c r="JP14" s="496">
        <f t="shared" si="111"/>
        <v>277526.41399999999</v>
      </c>
      <c r="JQ14" s="541">
        <f>'Base%Sem'!AV11</f>
        <v>1.1000000000000001</v>
      </c>
      <c r="JR14" s="493"/>
      <c r="JS14" s="494">
        <f t="shared" si="112"/>
        <v>0</v>
      </c>
      <c r="JT14" s="572">
        <f t="shared" si="113"/>
        <v>860794.68200000003</v>
      </c>
      <c r="JU14" s="538">
        <f t="shared" si="153"/>
        <v>782540.62</v>
      </c>
      <c r="JV14" s="511">
        <f t="shared" si="114"/>
        <v>0</v>
      </c>
      <c r="JW14" s="504">
        <f t="shared" si="154"/>
        <v>0</v>
      </c>
      <c r="JX14" s="499">
        <v>335750.37</v>
      </c>
      <c r="JY14" s="496">
        <f t="shared" si="115"/>
        <v>349180.3848</v>
      </c>
      <c r="JZ14" s="541">
        <f>'Base%Sem'!AW11</f>
        <v>1.04</v>
      </c>
      <c r="KA14" s="493"/>
      <c r="KB14" s="494">
        <f t="shared" si="116"/>
        <v>0</v>
      </c>
      <c r="KC14" s="496">
        <v>496954.15</v>
      </c>
      <c r="KD14" s="496">
        <f t="shared" si="155"/>
        <v>516832.31600000005</v>
      </c>
      <c r="KE14" s="541">
        <f>'Base%Sem'!AX11</f>
        <v>1.04</v>
      </c>
      <c r="KF14" s="493"/>
      <c r="KG14" s="494">
        <f t="shared" si="117"/>
        <v>0</v>
      </c>
      <c r="KH14" s="496">
        <v>591227.78</v>
      </c>
      <c r="KI14" s="496">
        <f t="shared" si="118"/>
        <v>614876.89120000007</v>
      </c>
      <c r="KJ14" s="541">
        <f>'Base%Sem'!AY11</f>
        <v>1.04</v>
      </c>
      <c r="KK14" s="493"/>
      <c r="KL14" s="494">
        <f t="shared" si="119"/>
        <v>0</v>
      </c>
      <c r="KM14" s="496">
        <v>947481.73</v>
      </c>
      <c r="KN14" s="496">
        <f t="shared" si="120"/>
        <v>985380.99919999996</v>
      </c>
      <c r="KO14" s="541">
        <f>'Base%Sem'!AZ11</f>
        <v>1.04</v>
      </c>
      <c r="KP14" s="493"/>
      <c r="KQ14" s="494">
        <f t="shared" si="121"/>
        <v>0</v>
      </c>
      <c r="KR14" s="496">
        <v>167909.7</v>
      </c>
      <c r="KS14" s="496">
        <f t="shared" si="122"/>
        <v>174626.08800000002</v>
      </c>
      <c r="KT14" s="541">
        <f>'Base%Sem'!BA11</f>
        <v>1.04</v>
      </c>
      <c r="KU14" s="493"/>
      <c r="KV14" s="494">
        <f t="shared" si="123"/>
        <v>0</v>
      </c>
      <c r="KW14" s="572">
        <f t="shared" si="160"/>
        <v>2640896.6792000001</v>
      </c>
      <c r="KX14" s="538">
        <f t="shared" si="156"/>
        <v>2539323.73</v>
      </c>
      <c r="KY14" s="510">
        <f t="shared" si="124"/>
        <v>0</v>
      </c>
      <c r="KZ14" s="560">
        <f t="shared" si="157"/>
        <v>0</v>
      </c>
      <c r="LA14" s="588">
        <f t="shared" si="125"/>
        <v>8861752.0399999991</v>
      </c>
      <c r="LB14" s="588">
        <f t="shared" si="126"/>
        <v>9908989.2982000001</v>
      </c>
      <c r="LC14" s="588">
        <f t="shared" si="127"/>
        <v>9895328.7872000001</v>
      </c>
      <c r="LD14" s="586">
        <f t="shared" si="158"/>
        <v>1.1166334538062748</v>
      </c>
      <c r="LE14" s="584">
        <f t="shared" si="128"/>
        <v>8861752.0399999991</v>
      </c>
      <c r="LF14" s="584">
        <f t="shared" si="129"/>
        <v>1170525.51</v>
      </c>
      <c r="LG14" s="585">
        <f t="shared" si="130"/>
        <v>-7691226.5299999993</v>
      </c>
      <c r="LH14" s="615">
        <f t="shared" si="159"/>
        <v>-6.5707466127756575</v>
      </c>
      <c r="LI14">
        <v>9086000</v>
      </c>
      <c r="LJ14" s="385">
        <f>LI14-LC14</f>
        <v>-809328.78720000014</v>
      </c>
      <c r="LK14" s="385"/>
      <c r="LM14">
        <v>9897368.7686999999</v>
      </c>
    </row>
    <row r="15" spans="1:351" hidden="1" outlineLevel="1">
      <c r="A15" s="571"/>
      <c r="B15" s="535" t="s">
        <v>18</v>
      </c>
      <c r="C15" s="499">
        <v>70923.61</v>
      </c>
      <c r="D15" s="496">
        <f t="shared" si="0"/>
        <v>79434.443200000009</v>
      </c>
      <c r="E15" s="541">
        <f>'Base%Sem'!B12</f>
        <v>1.1200000000000001</v>
      </c>
      <c r="F15" s="493">
        <v>95034.07</v>
      </c>
      <c r="G15" s="494">
        <f t="shared" si="131"/>
        <v>1.3399497008119019</v>
      </c>
      <c r="H15" s="496">
        <v>54695.43</v>
      </c>
      <c r="I15" s="496">
        <f t="shared" si="1"/>
        <v>82043.145000000004</v>
      </c>
      <c r="J15" s="541">
        <f>'Base%Sem'!C12</f>
        <v>1.5</v>
      </c>
      <c r="K15" s="493">
        <v>92413.48</v>
      </c>
      <c r="L15" s="494">
        <f t="shared" si="2"/>
        <v>1.6896014895577198</v>
      </c>
      <c r="M15" s="496">
        <v>64127.24</v>
      </c>
      <c r="N15" s="496">
        <f t="shared" si="3"/>
        <v>98114.677200000006</v>
      </c>
      <c r="O15" s="541">
        <f>'Base%Sem'!D12</f>
        <v>1.53</v>
      </c>
      <c r="P15" s="493">
        <v>79358.78</v>
      </c>
      <c r="Q15" s="494">
        <f t="shared" si="4"/>
        <v>1.2375205918732819</v>
      </c>
      <c r="R15" s="496">
        <v>58934.95</v>
      </c>
      <c r="S15" s="496">
        <f t="shared" si="5"/>
        <v>70721.939999999988</v>
      </c>
      <c r="T15" s="541">
        <f>'Base%Sem'!E12</f>
        <v>1.2</v>
      </c>
      <c r="U15" s="493">
        <v>64770.36</v>
      </c>
      <c r="V15" s="494">
        <f t="shared" si="6"/>
        <v>1.0990144218328852</v>
      </c>
      <c r="W15" s="496">
        <f t="shared" si="7"/>
        <v>330314.20539999998</v>
      </c>
      <c r="X15" s="542">
        <f t="shared" si="132"/>
        <v>125619.04000000001</v>
      </c>
      <c r="Y15" s="514">
        <f t="shared" si="8"/>
        <v>331576.68999999994</v>
      </c>
      <c r="Z15" s="500">
        <f t="shared" si="133"/>
        <v>2.63954166502148</v>
      </c>
      <c r="AA15" s="499">
        <v>63422.32</v>
      </c>
      <c r="AB15" s="496">
        <f t="shared" si="9"/>
        <v>76106.784</v>
      </c>
      <c r="AC15" s="541">
        <f>'Base%Sem'!F12</f>
        <v>1.2</v>
      </c>
      <c r="AD15" s="493">
        <v>81098.600000000006</v>
      </c>
      <c r="AE15" s="494">
        <f t="shared" si="134"/>
        <v>1.2787075591053749</v>
      </c>
      <c r="AF15" s="496">
        <v>80467.97</v>
      </c>
      <c r="AG15" s="496">
        <f t="shared" si="10"/>
        <v>104608.361</v>
      </c>
      <c r="AH15" s="541">
        <f>'Base%Sem'!G12</f>
        <v>1.3</v>
      </c>
      <c r="AI15" s="493"/>
      <c r="AJ15" s="494">
        <f t="shared" si="11"/>
        <v>0</v>
      </c>
      <c r="AK15" s="496">
        <v>88818.63</v>
      </c>
      <c r="AL15" s="496">
        <f t="shared" si="12"/>
        <v>115464.21900000001</v>
      </c>
      <c r="AM15" s="541">
        <f>'Base%Sem'!H12</f>
        <v>1.3</v>
      </c>
      <c r="AN15" s="493"/>
      <c r="AO15" s="494">
        <f t="shared" si="13"/>
        <v>0</v>
      </c>
      <c r="AP15" s="496">
        <v>67314.61</v>
      </c>
      <c r="AQ15" s="496">
        <f t="shared" si="14"/>
        <v>87508.993000000002</v>
      </c>
      <c r="AR15" s="541">
        <f>'Base%Sem'!I12</f>
        <v>1.3</v>
      </c>
      <c r="AS15" s="493"/>
      <c r="AT15" s="494">
        <f t="shared" si="15"/>
        <v>0</v>
      </c>
      <c r="AU15" s="496">
        <f t="shared" si="16"/>
        <v>383688.35700000008</v>
      </c>
      <c r="AV15" s="550">
        <f t="shared" si="17"/>
        <v>300023.53000000003</v>
      </c>
      <c r="AW15" s="617">
        <f t="shared" ref="AW15:AW31" si="162">AD15+AI15++AN15+AS15</f>
        <v>81098.600000000006</v>
      </c>
      <c r="AX15" s="513">
        <f t="shared" si="136"/>
        <v>0.27030746555111862</v>
      </c>
      <c r="AY15" s="499">
        <v>75171.91</v>
      </c>
      <c r="AZ15" s="496">
        <f t="shared" si="18"/>
        <v>81185.662800000006</v>
      </c>
      <c r="BA15" s="541">
        <f>'Base%Sem'!J12</f>
        <v>1.08</v>
      </c>
      <c r="BB15" s="493"/>
      <c r="BC15" s="494">
        <f t="shared" si="19"/>
        <v>0</v>
      </c>
      <c r="BD15" s="496">
        <v>75952.649999999994</v>
      </c>
      <c r="BE15" s="496">
        <f t="shared" si="20"/>
        <v>82028.861999999994</v>
      </c>
      <c r="BF15" s="541">
        <f>'Base%Sem'!K12</f>
        <v>1.08</v>
      </c>
      <c r="BG15" s="493"/>
      <c r="BH15" s="494">
        <f t="shared" si="21"/>
        <v>0</v>
      </c>
      <c r="BI15" s="496">
        <v>73601.45</v>
      </c>
      <c r="BJ15" s="496">
        <f t="shared" si="22"/>
        <v>79489.566000000006</v>
      </c>
      <c r="BK15" s="541">
        <f>'Base%Sem'!L12</f>
        <v>1.08</v>
      </c>
      <c r="BL15" s="493"/>
      <c r="BM15" s="494">
        <f t="shared" si="23"/>
        <v>0</v>
      </c>
      <c r="BN15" s="496">
        <v>77189.42</v>
      </c>
      <c r="BO15" s="496">
        <f t="shared" si="24"/>
        <v>83364.573600000003</v>
      </c>
      <c r="BP15" s="541">
        <f>'Base%Sem'!M12</f>
        <v>1.08</v>
      </c>
      <c r="BQ15" s="606"/>
      <c r="BR15" s="494">
        <f t="shared" si="25"/>
        <v>0</v>
      </c>
      <c r="BS15" s="496">
        <v>75026.19</v>
      </c>
      <c r="BT15" s="496">
        <f t="shared" si="26"/>
        <v>81028.285200000013</v>
      </c>
      <c r="BU15" s="541">
        <f>'Base%Sem'!N12</f>
        <v>1.08</v>
      </c>
      <c r="BV15" s="493"/>
      <c r="BW15" s="494">
        <f t="shared" si="27"/>
        <v>0</v>
      </c>
      <c r="BX15" s="572">
        <f t="shared" si="28"/>
        <v>407096.94960000005</v>
      </c>
      <c r="BY15" s="538">
        <f t="shared" si="29"/>
        <v>376941.62</v>
      </c>
      <c r="BZ15" s="511">
        <f t="shared" si="30"/>
        <v>0</v>
      </c>
      <c r="CA15" s="504">
        <f t="shared" si="137"/>
        <v>0</v>
      </c>
      <c r="CB15" s="499">
        <v>88229.58</v>
      </c>
      <c r="CC15" s="496">
        <f t="shared" si="31"/>
        <v>95287.946400000015</v>
      </c>
      <c r="CD15" s="541">
        <f>'Base%Sem'!O12</f>
        <v>1.08</v>
      </c>
      <c r="CE15" s="493"/>
      <c r="CF15" s="494">
        <f t="shared" si="32"/>
        <v>0</v>
      </c>
      <c r="CG15" s="496">
        <v>96764.37</v>
      </c>
      <c r="CH15" s="496">
        <f t="shared" si="33"/>
        <v>104505.5196</v>
      </c>
      <c r="CI15" s="541">
        <f>'Base%Sem'!P12</f>
        <v>1.08</v>
      </c>
      <c r="CJ15" s="493"/>
      <c r="CK15" s="494">
        <f t="shared" si="34"/>
        <v>0</v>
      </c>
      <c r="CL15" s="496">
        <v>87716.75</v>
      </c>
      <c r="CM15" s="496">
        <f t="shared" si="35"/>
        <v>94734.090000000011</v>
      </c>
      <c r="CN15" s="541">
        <f>'Base%Sem'!Q12</f>
        <v>1.08</v>
      </c>
      <c r="CO15" s="493"/>
      <c r="CP15" s="494">
        <f t="shared" si="36"/>
        <v>0</v>
      </c>
      <c r="CQ15" s="496">
        <v>119368.02</v>
      </c>
      <c r="CR15" s="496">
        <f t="shared" si="37"/>
        <v>128917.46160000001</v>
      </c>
      <c r="CS15" s="541">
        <f>'Base%Sem'!R12</f>
        <v>1.08</v>
      </c>
      <c r="CT15" s="493"/>
      <c r="CU15" s="494">
        <f t="shared" si="38"/>
        <v>0</v>
      </c>
      <c r="CV15" s="572">
        <f t="shared" si="39"/>
        <v>392078.72000000003</v>
      </c>
      <c r="CW15" s="572">
        <f t="shared" si="138"/>
        <v>423445.01760000002</v>
      </c>
      <c r="CX15" s="548">
        <f t="shared" si="139"/>
        <v>392078.72000000003</v>
      </c>
      <c r="CY15" s="547">
        <f t="shared" si="140"/>
        <v>0</v>
      </c>
      <c r="CZ15" s="506">
        <f t="shared" si="141"/>
        <v>0</v>
      </c>
      <c r="DA15" s="499">
        <v>93545.84</v>
      </c>
      <c r="DB15" s="496">
        <f t="shared" si="40"/>
        <v>101029.50720000001</v>
      </c>
      <c r="DC15" s="541">
        <f>'Base%Sem'!S12</f>
        <v>1.08</v>
      </c>
      <c r="DD15" s="493"/>
      <c r="DE15" s="494">
        <f t="shared" si="41"/>
        <v>0</v>
      </c>
      <c r="DF15" s="496">
        <v>148720.68</v>
      </c>
      <c r="DG15" s="496">
        <f t="shared" si="42"/>
        <v>160618.33439999999</v>
      </c>
      <c r="DH15" s="541">
        <f>'Base%Sem'!T12</f>
        <v>1.08</v>
      </c>
      <c r="DI15" s="493"/>
      <c r="DJ15" s="494">
        <f t="shared" si="43"/>
        <v>0</v>
      </c>
      <c r="DK15" s="496">
        <v>86587.31</v>
      </c>
      <c r="DL15" s="496">
        <f t="shared" si="44"/>
        <v>93514.294800000003</v>
      </c>
      <c r="DM15" s="541">
        <f>'Base%Sem'!U12</f>
        <v>1.08</v>
      </c>
      <c r="DN15" s="493"/>
      <c r="DO15" s="494">
        <f t="shared" si="45"/>
        <v>0</v>
      </c>
      <c r="DP15" s="496">
        <v>82273.759999999995</v>
      </c>
      <c r="DQ15" s="496">
        <f t="shared" si="46"/>
        <v>88855.660799999998</v>
      </c>
      <c r="DR15" s="541">
        <f>'Base%Sem'!V12</f>
        <v>1.08</v>
      </c>
      <c r="DS15" s="493"/>
      <c r="DT15" s="494">
        <f t="shared" si="47"/>
        <v>0</v>
      </c>
      <c r="DU15" s="572">
        <f t="shared" si="48"/>
        <v>444017.79719999997</v>
      </c>
      <c r="DV15" s="548">
        <f t="shared" si="49"/>
        <v>411127.58999999997</v>
      </c>
      <c r="DW15" s="547">
        <f t="shared" si="142"/>
        <v>0</v>
      </c>
      <c r="DX15" s="506">
        <f t="shared" si="143"/>
        <v>0</v>
      </c>
      <c r="DY15" s="499">
        <v>79375.850000000006</v>
      </c>
      <c r="DZ15" s="496">
        <f t="shared" si="50"/>
        <v>85725.918000000005</v>
      </c>
      <c r="EA15" s="541">
        <f>'Base%Sem'!W12</f>
        <v>1.08</v>
      </c>
      <c r="EB15" s="540">
        <v>79375.850000000006</v>
      </c>
      <c r="EC15" s="494">
        <f t="shared" si="51"/>
        <v>1</v>
      </c>
      <c r="ED15" s="496">
        <v>82219.81</v>
      </c>
      <c r="EE15" s="496">
        <f t="shared" si="52"/>
        <v>88797.394800000009</v>
      </c>
      <c r="EF15" s="541">
        <f>'Base%Sem'!X12</f>
        <v>1.08</v>
      </c>
      <c r="EG15" s="493">
        <v>82219.81</v>
      </c>
      <c r="EH15" s="494">
        <f t="shared" si="53"/>
        <v>1</v>
      </c>
      <c r="EI15" s="496">
        <v>82721.919999999998</v>
      </c>
      <c r="EJ15" s="496">
        <f t="shared" si="54"/>
        <v>89339.673600000009</v>
      </c>
      <c r="EK15" s="541">
        <f>'Base%Sem'!Y12</f>
        <v>1.08</v>
      </c>
      <c r="EL15" s="493">
        <v>82721.919999999998</v>
      </c>
      <c r="EM15" s="494">
        <f t="shared" si="55"/>
        <v>1</v>
      </c>
      <c r="EN15" s="496">
        <v>89890.87</v>
      </c>
      <c r="EO15" s="496">
        <f t="shared" si="56"/>
        <v>97082.139599999995</v>
      </c>
      <c r="EP15" s="541">
        <f>'Base%Sem'!Z12</f>
        <v>1.08</v>
      </c>
      <c r="EQ15" s="493"/>
      <c r="ER15" s="494">
        <f t="shared" si="57"/>
        <v>0</v>
      </c>
      <c r="ES15" s="496">
        <v>90391.05</v>
      </c>
      <c r="ET15" s="496">
        <f t="shared" si="58"/>
        <v>97622.334000000003</v>
      </c>
      <c r="EU15" s="541">
        <f>'Base%Sem'!AA12</f>
        <v>1.08</v>
      </c>
      <c r="EV15" s="493"/>
      <c r="EW15" s="494">
        <f t="shared" si="59"/>
        <v>0</v>
      </c>
      <c r="EX15" s="572">
        <f t="shared" si="60"/>
        <v>424599.5</v>
      </c>
      <c r="EY15" s="572">
        <f t="shared" si="61"/>
        <v>458567.46</v>
      </c>
      <c r="EZ15" s="538">
        <f t="shared" si="144"/>
        <v>424599.5</v>
      </c>
      <c r="FA15" s="537">
        <v>424599.5</v>
      </c>
      <c r="FB15" s="506">
        <f t="shared" si="145"/>
        <v>1</v>
      </c>
      <c r="FC15" s="499">
        <v>113791.5</v>
      </c>
      <c r="FD15" s="496">
        <f t="shared" si="62"/>
        <v>122894.82</v>
      </c>
      <c r="FE15" s="541">
        <f>'Base%Sem'!AB12</f>
        <v>1.08</v>
      </c>
      <c r="FF15" s="493"/>
      <c r="FG15" s="494">
        <f t="shared" si="63"/>
        <v>0</v>
      </c>
      <c r="FH15" s="496">
        <v>111438.77</v>
      </c>
      <c r="FI15" s="496">
        <f t="shared" si="64"/>
        <v>120353.87160000001</v>
      </c>
      <c r="FJ15" s="541">
        <f>'Base%Sem'!AC12</f>
        <v>1.08</v>
      </c>
      <c r="FK15" s="493"/>
      <c r="FL15" s="494">
        <f t="shared" si="65"/>
        <v>0</v>
      </c>
      <c r="FM15" s="496">
        <v>109880.08</v>
      </c>
      <c r="FN15" s="496">
        <f t="shared" si="66"/>
        <v>118670.48640000001</v>
      </c>
      <c r="FO15" s="541">
        <f>'Base%Sem'!AD12</f>
        <v>1.08</v>
      </c>
      <c r="FP15" s="493"/>
      <c r="FQ15" s="494">
        <f t="shared" si="67"/>
        <v>0</v>
      </c>
      <c r="FR15" s="496">
        <v>92272.98</v>
      </c>
      <c r="FS15" s="496">
        <f t="shared" si="68"/>
        <v>99654.818400000004</v>
      </c>
      <c r="FT15" s="541">
        <f>'Base%Sem'!AE12</f>
        <v>1.08</v>
      </c>
      <c r="FU15" s="493"/>
      <c r="FV15" s="494">
        <f t="shared" si="69"/>
        <v>0</v>
      </c>
      <c r="FW15" s="572">
        <f t="shared" si="70"/>
        <v>461573.9964</v>
      </c>
      <c r="FX15" s="614">
        <f t="shared" si="71"/>
        <v>427383.33</v>
      </c>
      <c r="FY15" s="544">
        <f t="shared" si="146"/>
        <v>0</v>
      </c>
      <c r="FZ15" s="504">
        <f t="shared" si="147"/>
        <v>0</v>
      </c>
      <c r="GA15" s="499">
        <v>97239.6</v>
      </c>
      <c r="GB15" s="496">
        <f t="shared" si="72"/>
        <v>105018.76800000001</v>
      </c>
      <c r="GC15" s="541">
        <f>'Base%Sem'!AF12</f>
        <v>1.08</v>
      </c>
      <c r="GD15" s="493"/>
      <c r="GE15" s="494">
        <f t="shared" si="73"/>
        <v>0</v>
      </c>
      <c r="GF15" s="496">
        <v>85413.5</v>
      </c>
      <c r="GG15" s="496">
        <f t="shared" si="74"/>
        <v>92246.58</v>
      </c>
      <c r="GH15" s="541">
        <f>'Base%Sem'!AG12</f>
        <v>1.08</v>
      </c>
      <c r="GI15" s="493"/>
      <c r="GJ15" s="494">
        <f t="shared" si="75"/>
        <v>0</v>
      </c>
      <c r="GK15" s="496">
        <v>83333.27</v>
      </c>
      <c r="GL15" s="496">
        <f t="shared" si="76"/>
        <v>89999.931600000011</v>
      </c>
      <c r="GM15" s="541">
        <f>'Base%Sem'!AH12</f>
        <v>1.08</v>
      </c>
      <c r="GN15" s="493"/>
      <c r="GO15" s="494">
        <f t="shared" si="77"/>
        <v>0</v>
      </c>
      <c r="GP15" s="496">
        <v>86794.31</v>
      </c>
      <c r="GQ15" s="496">
        <f t="shared" si="78"/>
        <v>93737.854800000001</v>
      </c>
      <c r="GR15" s="541">
        <f>'Base%Sem'!AI12</f>
        <v>1.08</v>
      </c>
      <c r="GS15" s="493"/>
      <c r="GT15" s="494">
        <f t="shared" si="79"/>
        <v>0</v>
      </c>
      <c r="GU15" s="572">
        <f t="shared" si="80"/>
        <v>381003.13439999998</v>
      </c>
      <c r="GV15" s="614">
        <f t="shared" si="81"/>
        <v>352780.68</v>
      </c>
      <c r="GW15" s="537">
        <f t="shared" si="82"/>
        <v>0</v>
      </c>
      <c r="GX15" s="506">
        <f t="shared" si="148"/>
        <v>0</v>
      </c>
      <c r="GY15" s="499">
        <v>72631.44</v>
      </c>
      <c r="GZ15" s="496">
        <f t="shared" si="83"/>
        <v>78441.955200000011</v>
      </c>
      <c r="HA15" s="541">
        <f>'Base%Sem'!AJ12</f>
        <v>1.08</v>
      </c>
      <c r="HB15" s="493"/>
      <c r="HC15" s="494">
        <f t="shared" si="84"/>
        <v>0</v>
      </c>
      <c r="HD15" s="496">
        <v>76870.86</v>
      </c>
      <c r="HE15" s="496">
        <f t="shared" si="85"/>
        <v>83020.5288</v>
      </c>
      <c r="HF15" s="541">
        <f>'Base%Sem'!AK12</f>
        <v>1.08</v>
      </c>
      <c r="HG15" s="493"/>
      <c r="HH15" s="494">
        <f t="shared" si="86"/>
        <v>0</v>
      </c>
      <c r="HI15" s="496">
        <v>86248.010000000009</v>
      </c>
      <c r="HJ15" s="496">
        <f t="shared" si="87"/>
        <v>93147.850800000015</v>
      </c>
      <c r="HK15" s="541">
        <f>'Base%Sem'!AL12</f>
        <v>1.08</v>
      </c>
      <c r="HL15" s="493"/>
      <c r="HM15" s="494">
        <f t="shared" si="88"/>
        <v>0</v>
      </c>
      <c r="HN15" s="496">
        <v>76937.829999999987</v>
      </c>
      <c r="HO15" s="496">
        <f t="shared" si="89"/>
        <v>83092.85639999999</v>
      </c>
      <c r="HP15" s="541">
        <f>'Base%Sem'!AM12</f>
        <v>1.08</v>
      </c>
      <c r="HQ15" s="493"/>
      <c r="HR15" s="494">
        <f t="shared" si="90"/>
        <v>0</v>
      </c>
      <c r="HS15" s="496">
        <v>71202.19</v>
      </c>
      <c r="HT15" s="496">
        <f t="shared" si="91"/>
        <v>76898.365200000015</v>
      </c>
      <c r="HU15" s="541">
        <f>'Base%Sem'!AN12</f>
        <v>1.08</v>
      </c>
      <c r="HV15" s="493"/>
      <c r="HW15" s="494">
        <f t="shared" si="92"/>
        <v>0</v>
      </c>
      <c r="HX15" s="572">
        <f t="shared" si="93"/>
        <v>414601.55640000006</v>
      </c>
      <c r="HY15" s="538">
        <f t="shared" si="149"/>
        <v>383890.33</v>
      </c>
      <c r="HZ15" s="511">
        <f t="shared" si="94"/>
        <v>0</v>
      </c>
      <c r="IA15" s="504">
        <f t="shared" si="150"/>
        <v>0</v>
      </c>
      <c r="IB15" s="499">
        <v>78405.509999999995</v>
      </c>
      <c r="IC15" s="496">
        <f t="shared" si="95"/>
        <v>84677.950800000006</v>
      </c>
      <c r="ID15" s="541">
        <f>'Base%Sem'!AO12</f>
        <v>1.08</v>
      </c>
      <c r="IE15" s="493"/>
      <c r="IF15" s="494">
        <f t="shared" si="96"/>
        <v>0</v>
      </c>
      <c r="IG15" s="496">
        <v>80841.63</v>
      </c>
      <c r="IH15" s="496">
        <f t="shared" si="97"/>
        <v>87308.960400000011</v>
      </c>
      <c r="II15" s="541">
        <f>'Base%Sem'!AP12</f>
        <v>1.08</v>
      </c>
      <c r="IJ15" s="493"/>
      <c r="IK15" s="494">
        <f t="shared" si="98"/>
        <v>0</v>
      </c>
      <c r="IL15" s="496">
        <v>85168.3</v>
      </c>
      <c r="IM15" s="496">
        <f t="shared" si="99"/>
        <v>91981.76400000001</v>
      </c>
      <c r="IN15" s="541">
        <f>'Base%Sem'!AQ12</f>
        <v>1.08</v>
      </c>
      <c r="IO15" s="493"/>
      <c r="IP15" s="494">
        <f t="shared" si="100"/>
        <v>0</v>
      </c>
      <c r="IQ15" s="496">
        <v>149480.45000000001</v>
      </c>
      <c r="IR15" s="496">
        <f t="shared" si="101"/>
        <v>161438.88600000003</v>
      </c>
      <c r="IS15" s="541">
        <f>'Base%Sem'!AR12</f>
        <v>1.08</v>
      </c>
      <c r="IT15" s="493"/>
      <c r="IU15" s="494">
        <f t="shared" si="102"/>
        <v>0</v>
      </c>
      <c r="IV15" s="572">
        <f t="shared" si="103"/>
        <v>425407.5612</v>
      </c>
      <c r="IW15" s="538">
        <f t="shared" si="151"/>
        <v>393895.89</v>
      </c>
      <c r="IX15" s="510">
        <f t="shared" si="104"/>
        <v>0</v>
      </c>
      <c r="IY15" s="506">
        <f t="shared" si="152"/>
        <v>0</v>
      </c>
      <c r="IZ15" s="499">
        <v>112573.39</v>
      </c>
      <c r="JA15" s="496">
        <f t="shared" si="105"/>
        <v>121579.26120000001</v>
      </c>
      <c r="JB15" s="541">
        <f>'Base%Sem'!AS12</f>
        <v>1.08</v>
      </c>
      <c r="JC15" s="493"/>
      <c r="JD15" s="494">
        <f t="shared" si="106"/>
        <v>0</v>
      </c>
      <c r="JE15" s="496">
        <v>80477.820000000007</v>
      </c>
      <c r="JF15" s="496">
        <f t="shared" si="107"/>
        <v>86916.045600000012</v>
      </c>
      <c r="JG15" s="541">
        <f>'Base%Sem'!AT12</f>
        <v>1.08</v>
      </c>
      <c r="JH15" s="493"/>
      <c r="JI15" s="494">
        <f t="shared" si="108"/>
        <v>0</v>
      </c>
      <c r="JJ15" s="496">
        <v>119417.41</v>
      </c>
      <c r="JK15" s="496">
        <f t="shared" si="109"/>
        <v>128970.80280000002</v>
      </c>
      <c r="JL15" s="541">
        <f>'Base%Sem'!AU12</f>
        <v>1.08</v>
      </c>
      <c r="JM15" s="493"/>
      <c r="JN15" s="494">
        <f t="shared" si="110"/>
        <v>0</v>
      </c>
      <c r="JO15" s="496">
        <v>124863.58</v>
      </c>
      <c r="JP15" s="496">
        <f t="shared" si="111"/>
        <v>134852.66640000002</v>
      </c>
      <c r="JQ15" s="541">
        <f>'Base%Sem'!AV12</f>
        <v>1.08</v>
      </c>
      <c r="JR15" s="493"/>
      <c r="JS15" s="494">
        <f t="shared" si="112"/>
        <v>0</v>
      </c>
      <c r="JT15" s="572">
        <f t="shared" si="113"/>
        <v>472318.77600000007</v>
      </c>
      <c r="JU15" s="538">
        <f t="shared" si="153"/>
        <v>437332.2</v>
      </c>
      <c r="JV15" s="511">
        <f t="shared" si="114"/>
        <v>0</v>
      </c>
      <c r="JW15" s="504">
        <f t="shared" si="154"/>
        <v>0</v>
      </c>
      <c r="JX15" s="499">
        <v>167272.32000000001</v>
      </c>
      <c r="JY15" s="496">
        <f t="shared" si="115"/>
        <v>173963.21280000001</v>
      </c>
      <c r="JZ15" s="541">
        <f>'Base%Sem'!AW12</f>
        <v>1.04</v>
      </c>
      <c r="KA15" s="493"/>
      <c r="KB15" s="494">
        <f t="shared" si="116"/>
        <v>0</v>
      </c>
      <c r="KC15" s="496">
        <v>212817.34</v>
      </c>
      <c r="KD15" s="496">
        <f t="shared" si="155"/>
        <v>221330.0336</v>
      </c>
      <c r="KE15" s="541">
        <f>'Base%Sem'!AX12</f>
        <v>1.04</v>
      </c>
      <c r="KF15" s="493"/>
      <c r="KG15" s="494">
        <f t="shared" si="117"/>
        <v>0</v>
      </c>
      <c r="KH15" s="496">
        <v>274705.55</v>
      </c>
      <c r="KI15" s="496">
        <f t="shared" si="118"/>
        <v>285693.772</v>
      </c>
      <c r="KJ15" s="541">
        <f>'Base%Sem'!AY12</f>
        <v>1.04</v>
      </c>
      <c r="KK15" s="493"/>
      <c r="KL15" s="494">
        <f t="shared" si="119"/>
        <v>0</v>
      </c>
      <c r="KM15" s="496">
        <v>486313.94</v>
      </c>
      <c r="KN15" s="496">
        <f t="shared" si="120"/>
        <v>505766.4976</v>
      </c>
      <c r="KO15" s="541">
        <f>'Base%Sem'!AZ12</f>
        <v>1.04</v>
      </c>
      <c r="KP15" s="493"/>
      <c r="KQ15" s="494">
        <f t="shared" si="121"/>
        <v>0</v>
      </c>
      <c r="KR15" s="496">
        <v>132503.91</v>
      </c>
      <c r="KS15" s="496">
        <f t="shared" si="122"/>
        <v>137804.06640000001</v>
      </c>
      <c r="KT15" s="541">
        <f>'Base%Sem'!BA12</f>
        <v>1.04</v>
      </c>
      <c r="KU15" s="493"/>
      <c r="KV15" s="494">
        <f t="shared" si="123"/>
        <v>0</v>
      </c>
      <c r="KW15" s="572">
        <f t="shared" si="160"/>
        <v>1324557.5824000002</v>
      </c>
      <c r="KX15" s="538">
        <f t="shared" si="156"/>
        <v>1273613.06</v>
      </c>
      <c r="KY15" s="510">
        <f t="shared" si="124"/>
        <v>0</v>
      </c>
      <c r="KZ15" s="560">
        <f t="shared" si="157"/>
        <v>0</v>
      </c>
      <c r="LA15" s="588">
        <f t="shared" si="125"/>
        <v>5299285.49</v>
      </c>
      <c r="LB15" s="588">
        <f t="shared" si="126"/>
        <v>5927854.8782000002</v>
      </c>
      <c r="LC15" s="588">
        <f t="shared" si="127"/>
        <v>5926592.3936000001</v>
      </c>
      <c r="LD15" s="586">
        <f t="shared" si="158"/>
        <v>1.1183757517468642</v>
      </c>
      <c r="LE15" s="584">
        <f t="shared" si="128"/>
        <v>5299285.49</v>
      </c>
      <c r="LF15" s="584">
        <f t="shared" si="129"/>
        <v>837274.78999999992</v>
      </c>
      <c r="LG15" s="585">
        <f t="shared" si="130"/>
        <v>-4462010.7</v>
      </c>
      <c r="LH15" s="615">
        <f t="shared" si="159"/>
        <v>-5.3292070336908157</v>
      </c>
      <c r="LI15">
        <v>6305000</v>
      </c>
      <c r="LJ15" s="385">
        <f>LI15-LC15</f>
        <v>378407.60639999993</v>
      </c>
      <c r="LK15" s="385"/>
      <c r="LM15">
        <v>5927981.6605999991</v>
      </c>
    </row>
    <row r="16" spans="1:351" hidden="1" outlineLevel="1">
      <c r="A16" s="571"/>
      <c r="B16" s="535" t="s">
        <v>19</v>
      </c>
      <c r="C16" s="499">
        <v>74217.8</v>
      </c>
      <c r="D16" s="496">
        <f t="shared" si="0"/>
        <v>83123.936000000016</v>
      </c>
      <c r="E16" s="541">
        <f>'Base%Sem'!B13</f>
        <v>1.1200000000000001</v>
      </c>
      <c r="F16" s="493">
        <v>106989.82</v>
      </c>
      <c r="G16" s="494">
        <f t="shared" si="131"/>
        <v>1.4415655004594585</v>
      </c>
      <c r="H16" s="496">
        <v>41781.040000000001</v>
      </c>
      <c r="I16" s="496">
        <f t="shared" si="1"/>
        <v>62671.56</v>
      </c>
      <c r="J16" s="541">
        <f>'Base%Sem'!C13</f>
        <v>1.5</v>
      </c>
      <c r="K16" s="493">
        <v>100708.39</v>
      </c>
      <c r="L16" s="494">
        <f t="shared" si="2"/>
        <v>2.4103849497283933</v>
      </c>
      <c r="M16" s="496">
        <v>47060.75</v>
      </c>
      <c r="N16" s="496">
        <f t="shared" si="3"/>
        <v>105886.6875</v>
      </c>
      <c r="O16" s="541">
        <f>'Base%Sem'!D13</f>
        <v>2.25</v>
      </c>
      <c r="P16" s="493">
        <v>76327.73</v>
      </c>
      <c r="Q16" s="494">
        <f t="shared" si="4"/>
        <v>1.6218978660561083</v>
      </c>
      <c r="R16" s="496">
        <v>58185.31</v>
      </c>
      <c r="S16" s="496">
        <f t="shared" si="5"/>
        <v>93096.495999999999</v>
      </c>
      <c r="T16" s="541">
        <f>'Base%Sem'!E13</f>
        <v>1.6</v>
      </c>
      <c r="U16" s="493">
        <v>78440.649999999994</v>
      </c>
      <c r="V16" s="494">
        <f t="shared" si="6"/>
        <v>1.3481177637448352</v>
      </c>
      <c r="W16" s="496">
        <f t="shared" si="7"/>
        <v>344778.67950000003</v>
      </c>
      <c r="X16" s="542">
        <f t="shared" si="132"/>
        <v>115998.84</v>
      </c>
      <c r="Y16" s="514">
        <f t="shared" si="8"/>
        <v>362466.58999999997</v>
      </c>
      <c r="Z16" s="500">
        <f t="shared" si="133"/>
        <v>3.1247432301909224</v>
      </c>
      <c r="AA16" s="499">
        <v>52388.4</v>
      </c>
      <c r="AB16" s="496">
        <f t="shared" si="9"/>
        <v>83821.440000000002</v>
      </c>
      <c r="AC16" s="541">
        <f>'Base%Sem'!F13</f>
        <v>1.6</v>
      </c>
      <c r="AD16" s="493">
        <v>80631.820000000007</v>
      </c>
      <c r="AE16" s="494">
        <f t="shared" si="134"/>
        <v>1.5391159111559047</v>
      </c>
      <c r="AF16" s="496">
        <v>91657.68</v>
      </c>
      <c r="AG16" s="496">
        <f t="shared" si="10"/>
        <v>146652.288</v>
      </c>
      <c r="AH16" s="541">
        <f>'Base%Sem'!G13</f>
        <v>1.6</v>
      </c>
      <c r="AI16" s="493"/>
      <c r="AJ16" s="494">
        <f t="shared" si="11"/>
        <v>0</v>
      </c>
      <c r="AK16" s="496">
        <v>95733.09</v>
      </c>
      <c r="AL16" s="496">
        <f t="shared" si="12"/>
        <v>153172.94399999999</v>
      </c>
      <c r="AM16" s="541">
        <f>'Base%Sem'!H13</f>
        <v>1.6</v>
      </c>
      <c r="AN16" s="493"/>
      <c r="AO16" s="494">
        <f t="shared" si="13"/>
        <v>0</v>
      </c>
      <c r="AP16" s="496">
        <v>73768.17</v>
      </c>
      <c r="AQ16" s="496">
        <f t="shared" si="14"/>
        <v>118029.072</v>
      </c>
      <c r="AR16" s="541">
        <f>'Base%Sem'!I13</f>
        <v>1.6</v>
      </c>
      <c r="AS16" s="493"/>
      <c r="AT16" s="494">
        <f t="shared" si="15"/>
        <v>0</v>
      </c>
      <c r="AU16" s="496">
        <f t="shared" si="16"/>
        <v>501675.74400000001</v>
      </c>
      <c r="AV16" s="550">
        <f t="shared" si="17"/>
        <v>313547.33999999997</v>
      </c>
      <c r="AW16" s="617">
        <v>397761.78</v>
      </c>
      <c r="AX16" s="513">
        <f t="shared" si="136"/>
        <v>1.2685860450929038</v>
      </c>
      <c r="AY16" s="499">
        <v>81675.62</v>
      </c>
      <c r="AZ16" s="496">
        <f t="shared" si="18"/>
        <v>88209.669599999994</v>
      </c>
      <c r="BA16" s="541">
        <f>'Base%Sem'!J13</f>
        <v>1.08</v>
      </c>
      <c r="BB16" s="493"/>
      <c r="BC16" s="494">
        <f t="shared" si="19"/>
        <v>0</v>
      </c>
      <c r="BD16" s="496">
        <v>87236</v>
      </c>
      <c r="BE16" s="496">
        <f t="shared" si="20"/>
        <v>94214.88</v>
      </c>
      <c r="BF16" s="541">
        <f>'Base%Sem'!K13</f>
        <v>1.08</v>
      </c>
      <c r="BG16" s="493"/>
      <c r="BH16" s="494">
        <f t="shared" si="21"/>
        <v>0</v>
      </c>
      <c r="BI16" s="496">
        <v>103594.66</v>
      </c>
      <c r="BJ16" s="496">
        <f t="shared" si="22"/>
        <v>111882.23280000001</v>
      </c>
      <c r="BK16" s="541">
        <f>'Base%Sem'!L13</f>
        <v>1.08</v>
      </c>
      <c r="BL16" s="493"/>
      <c r="BM16" s="494">
        <f t="shared" si="23"/>
        <v>0</v>
      </c>
      <c r="BN16" s="496">
        <v>92006.45</v>
      </c>
      <c r="BO16" s="496">
        <f t="shared" si="24"/>
        <v>99366.966</v>
      </c>
      <c r="BP16" s="541">
        <f>'Base%Sem'!M13</f>
        <v>1.08</v>
      </c>
      <c r="BQ16" s="606"/>
      <c r="BR16" s="494">
        <f t="shared" si="25"/>
        <v>0</v>
      </c>
      <c r="BS16" s="496">
        <v>83805.240000000005</v>
      </c>
      <c r="BT16" s="496">
        <f t="shared" si="26"/>
        <v>90509.659200000009</v>
      </c>
      <c r="BU16" s="541">
        <f>'Base%Sem'!N13</f>
        <v>1.08</v>
      </c>
      <c r="BV16" s="493"/>
      <c r="BW16" s="494">
        <f t="shared" si="27"/>
        <v>0</v>
      </c>
      <c r="BX16" s="572">
        <f t="shared" si="28"/>
        <v>484183.40760000004</v>
      </c>
      <c r="BY16" s="538">
        <f t="shared" si="29"/>
        <v>448317.97000000003</v>
      </c>
      <c r="BZ16" s="511">
        <v>445147.1</v>
      </c>
      <c r="CA16" s="504">
        <f t="shared" si="137"/>
        <v>0.99292718514049294</v>
      </c>
      <c r="CB16" s="499">
        <v>98321.27</v>
      </c>
      <c r="CC16" s="496">
        <f t="shared" si="31"/>
        <v>106186.9716</v>
      </c>
      <c r="CD16" s="541">
        <f>'Base%Sem'!O13</f>
        <v>1.08</v>
      </c>
      <c r="CE16" s="493"/>
      <c r="CF16" s="494">
        <f t="shared" si="32"/>
        <v>0</v>
      </c>
      <c r="CG16" s="496">
        <v>106751.73</v>
      </c>
      <c r="CH16" s="496">
        <f t="shared" si="33"/>
        <v>115291.86840000001</v>
      </c>
      <c r="CI16" s="541">
        <f>'Base%Sem'!P13</f>
        <v>1.08</v>
      </c>
      <c r="CJ16" s="493"/>
      <c r="CK16" s="494">
        <f t="shared" si="34"/>
        <v>0</v>
      </c>
      <c r="CL16" s="496">
        <v>116533.43</v>
      </c>
      <c r="CM16" s="496">
        <f t="shared" si="35"/>
        <v>125856.1044</v>
      </c>
      <c r="CN16" s="541">
        <f>'Base%Sem'!Q13</f>
        <v>1.08</v>
      </c>
      <c r="CO16" s="493"/>
      <c r="CP16" s="494">
        <f t="shared" si="36"/>
        <v>0</v>
      </c>
      <c r="CQ16" s="496">
        <v>148564.95000000001</v>
      </c>
      <c r="CR16" s="496">
        <f t="shared" si="37"/>
        <v>160450.14600000004</v>
      </c>
      <c r="CS16" s="541">
        <f>'Base%Sem'!R13</f>
        <v>1.08</v>
      </c>
      <c r="CT16" s="493"/>
      <c r="CU16" s="494">
        <f t="shared" si="38"/>
        <v>0</v>
      </c>
      <c r="CV16" s="572">
        <f t="shared" si="39"/>
        <v>470171.38</v>
      </c>
      <c r="CW16" s="572">
        <f t="shared" si="138"/>
        <v>507785.09040000004</v>
      </c>
      <c r="CX16" s="548">
        <f t="shared" si="139"/>
        <v>470171.38</v>
      </c>
      <c r="CY16" s="547">
        <f t="shared" si="140"/>
        <v>0</v>
      </c>
      <c r="CZ16" s="506">
        <f t="shared" si="141"/>
        <v>0</v>
      </c>
      <c r="DA16" s="499">
        <v>123928.92</v>
      </c>
      <c r="DB16" s="496">
        <f t="shared" si="40"/>
        <v>133843.23360000001</v>
      </c>
      <c r="DC16" s="541">
        <f>'Base%Sem'!S13</f>
        <v>1.08</v>
      </c>
      <c r="DD16" s="493"/>
      <c r="DE16" s="494">
        <f t="shared" si="41"/>
        <v>0</v>
      </c>
      <c r="DF16" s="496">
        <v>136857.43000000002</v>
      </c>
      <c r="DG16" s="496">
        <f t="shared" si="42"/>
        <v>147806.02440000002</v>
      </c>
      <c r="DH16" s="541">
        <f>'Base%Sem'!T13</f>
        <v>1.08</v>
      </c>
      <c r="DI16" s="493"/>
      <c r="DJ16" s="494">
        <f t="shared" si="43"/>
        <v>0</v>
      </c>
      <c r="DK16" s="496">
        <v>96496.65</v>
      </c>
      <c r="DL16" s="496">
        <f t="shared" si="44"/>
        <v>104216.382</v>
      </c>
      <c r="DM16" s="541">
        <f>'Base%Sem'!U13</f>
        <v>1.08</v>
      </c>
      <c r="DN16" s="493"/>
      <c r="DO16" s="494">
        <f t="shared" si="45"/>
        <v>0</v>
      </c>
      <c r="DP16" s="496">
        <v>102654.28</v>
      </c>
      <c r="DQ16" s="496">
        <f t="shared" si="46"/>
        <v>110866.62240000001</v>
      </c>
      <c r="DR16" s="541">
        <f>'Base%Sem'!V13</f>
        <v>1.08</v>
      </c>
      <c r="DS16" s="493"/>
      <c r="DT16" s="494">
        <f t="shared" si="47"/>
        <v>0</v>
      </c>
      <c r="DU16" s="572">
        <f t="shared" si="48"/>
        <v>496732.26240000001</v>
      </c>
      <c r="DV16" s="548">
        <f t="shared" si="49"/>
        <v>459937.28000000003</v>
      </c>
      <c r="DW16" s="547">
        <f t="shared" si="142"/>
        <v>0</v>
      </c>
      <c r="DX16" s="506">
        <f t="shared" si="143"/>
        <v>0</v>
      </c>
      <c r="DY16" s="499">
        <v>90406.62000000001</v>
      </c>
      <c r="DZ16" s="496">
        <f t="shared" si="50"/>
        <v>97639.149600000019</v>
      </c>
      <c r="EA16" s="541">
        <f>'Base%Sem'!W13</f>
        <v>1.08</v>
      </c>
      <c r="EB16" s="540">
        <v>90406.62</v>
      </c>
      <c r="EC16" s="494">
        <f t="shared" si="51"/>
        <v>0.99999999999999989</v>
      </c>
      <c r="ED16" s="496">
        <v>111638.25</v>
      </c>
      <c r="EE16" s="496">
        <f t="shared" si="52"/>
        <v>120569.31000000001</v>
      </c>
      <c r="EF16" s="541">
        <f>'Base%Sem'!X13</f>
        <v>1.08</v>
      </c>
      <c r="EG16" s="493">
        <v>111638.25</v>
      </c>
      <c r="EH16" s="494">
        <f t="shared" si="53"/>
        <v>1</v>
      </c>
      <c r="EI16" s="496">
        <v>99017.63</v>
      </c>
      <c r="EJ16" s="496">
        <f t="shared" si="54"/>
        <v>106939.04040000001</v>
      </c>
      <c r="EK16" s="541">
        <f>'Base%Sem'!Y13</f>
        <v>1.08</v>
      </c>
      <c r="EL16" s="493">
        <v>99017.63</v>
      </c>
      <c r="EM16" s="494">
        <f t="shared" si="55"/>
        <v>1</v>
      </c>
      <c r="EN16" s="496">
        <v>90738.299999999988</v>
      </c>
      <c r="EO16" s="496">
        <f t="shared" si="56"/>
        <v>97997.363999999987</v>
      </c>
      <c r="EP16" s="541">
        <f>'Base%Sem'!Z13</f>
        <v>1.08</v>
      </c>
      <c r="EQ16" s="493"/>
      <c r="ER16" s="494">
        <f t="shared" si="57"/>
        <v>0</v>
      </c>
      <c r="ES16" s="496">
        <v>104757.40000000001</v>
      </c>
      <c r="ET16" s="496">
        <f t="shared" si="58"/>
        <v>113137.99200000001</v>
      </c>
      <c r="EU16" s="541">
        <f>'Base%Sem'!AA13</f>
        <v>1.08</v>
      </c>
      <c r="EV16" s="493"/>
      <c r="EW16" s="494">
        <f t="shared" si="59"/>
        <v>0</v>
      </c>
      <c r="EX16" s="572">
        <f t="shared" si="60"/>
        <v>496558.2</v>
      </c>
      <c r="EY16" s="572">
        <f t="shared" si="61"/>
        <v>536282.85600000003</v>
      </c>
      <c r="EZ16" s="538">
        <f t="shared" si="144"/>
        <v>496558.2</v>
      </c>
      <c r="FA16" s="537">
        <v>496558.2</v>
      </c>
      <c r="FB16" s="506">
        <f t="shared" si="145"/>
        <v>1</v>
      </c>
      <c r="FC16" s="499">
        <v>103713.01</v>
      </c>
      <c r="FD16" s="496">
        <f t="shared" si="62"/>
        <v>112010.0508</v>
      </c>
      <c r="FE16" s="541">
        <f>'Base%Sem'!AB13</f>
        <v>1.08</v>
      </c>
      <c r="FF16" s="493"/>
      <c r="FG16" s="494">
        <f t="shared" si="63"/>
        <v>0</v>
      </c>
      <c r="FH16" s="496">
        <v>103506.08</v>
      </c>
      <c r="FI16" s="496">
        <f t="shared" si="64"/>
        <v>111786.56640000001</v>
      </c>
      <c r="FJ16" s="541">
        <f>'Base%Sem'!AC13</f>
        <v>1.08</v>
      </c>
      <c r="FK16" s="493"/>
      <c r="FL16" s="494">
        <f t="shared" si="65"/>
        <v>0</v>
      </c>
      <c r="FM16" s="496">
        <v>113656.81999999999</v>
      </c>
      <c r="FN16" s="496">
        <f t="shared" si="66"/>
        <v>122749.3656</v>
      </c>
      <c r="FO16" s="541">
        <f>'Base%Sem'!AD13</f>
        <v>1.08</v>
      </c>
      <c r="FP16" s="493"/>
      <c r="FQ16" s="494">
        <f t="shared" si="67"/>
        <v>0</v>
      </c>
      <c r="FR16" s="496">
        <v>83352.03</v>
      </c>
      <c r="FS16" s="496">
        <f t="shared" si="68"/>
        <v>90020.1924</v>
      </c>
      <c r="FT16" s="541">
        <f>'Base%Sem'!AE13</f>
        <v>1.08</v>
      </c>
      <c r="FU16" s="493"/>
      <c r="FV16" s="494">
        <f t="shared" si="69"/>
        <v>0</v>
      </c>
      <c r="FW16" s="572">
        <f t="shared" si="70"/>
        <v>436566.17520000006</v>
      </c>
      <c r="FX16" s="614">
        <f t="shared" si="71"/>
        <v>404227.93999999994</v>
      </c>
      <c r="FY16" s="544">
        <f t="shared" si="146"/>
        <v>0</v>
      </c>
      <c r="FZ16" s="504">
        <f t="shared" si="147"/>
        <v>0</v>
      </c>
      <c r="GA16" s="499">
        <v>92255.08</v>
      </c>
      <c r="GB16" s="496">
        <f t="shared" si="72"/>
        <v>99635.486400000009</v>
      </c>
      <c r="GC16" s="541">
        <f>'Base%Sem'!AF13</f>
        <v>1.08</v>
      </c>
      <c r="GD16" s="493"/>
      <c r="GE16" s="494">
        <f t="shared" si="73"/>
        <v>0</v>
      </c>
      <c r="GF16" s="496">
        <v>101370.95</v>
      </c>
      <c r="GG16" s="496">
        <f t="shared" si="74"/>
        <v>109480.626</v>
      </c>
      <c r="GH16" s="541">
        <f>'Base%Sem'!AG13</f>
        <v>1.08</v>
      </c>
      <c r="GI16" s="493"/>
      <c r="GJ16" s="494">
        <f t="shared" si="75"/>
        <v>0</v>
      </c>
      <c r="GK16" s="496">
        <v>92983.12000000001</v>
      </c>
      <c r="GL16" s="496">
        <f t="shared" si="76"/>
        <v>100421.76960000001</v>
      </c>
      <c r="GM16" s="541">
        <f>'Base%Sem'!AH13</f>
        <v>1.08</v>
      </c>
      <c r="GN16" s="493"/>
      <c r="GO16" s="494">
        <f t="shared" si="77"/>
        <v>0</v>
      </c>
      <c r="GP16" s="496">
        <v>116556.15999999999</v>
      </c>
      <c r="GQ16" s="496">
        <f t="shared" si="78"/>
        <v>125880.6528</v>
      </c>
      <c r="GR16" s="541">
        <f>'Base%Sem'!AI13</f>
        <v>1.08</v>
      </c>
      <c r="GS16" s="493"/>
      <c r="GT16" s="494">
        <f t="shared" si="79"/>
        <v>0</v>
      </c>
      <c r="GU16" s="572">
        <f t="shared" si="80"/>
        <v>435418.53480000002</v>
      </c>
      <c r="GV16" s="614">
        <f t="shared" si="81"/>
        <v>403165.31</v>
      </c>
      <c r="GW16" s="537">
        <f t="shared" si="82"/>
        <v>0</v>
      </c>
      <c r="GX16" s="506">
        <f t="shared" si="148"/>
        <v>0</v>
      </c>
      <c r="GY16" s="499">
        <v>100433.18000000001</v>
      </c>
      <c r="GZ16" s="496">
        <f t="shared" si="83"/>
        <v>108467.83440000002</v>
      </c>
      <c r="HA16" s="541">
        <f>'Base%Sem'!AJ13</f>
        <v>1.08</v>
      </c>
      <c r="HB16" s="493"/>
      <c r="HC16" s="494">
        <f t="shared" si="84"/>
        <v>0</v>
      </c>
      <c r="HD16" s="496">
        <v>85904.07</v>
      </c>
      <c r="HE16" s="496">
        <f t="shared" si="85"/>
        <v>92776.395600000018</v>
      </c>
      <c r="HF16" s="541">
        <f>'Base%Sem'!AK13</f>
        <v>1.08</v>
      </c>
      <c r="HG16" s="493"/>
      <c r="HH16" s="494">
        <f t="shared" si="86"/>
        <v>0</v>
      </c>
      <c r="HI16" s="496">
        <v>102991.96</v>
      </c>
      <c r="HJ16" s="496">
        <f t="shared" si="87"/>
        <v>111231.31680000002</v>
      </c>
      <c r="HK16" s="541">
        <f>'Base%Sem'!AL13</f>
        <v>1.08</v>
      </c>
      <c r="HL16" s="493"/>
      <c r="HM16" s="494">
        <f t="shared" si="88"/>
        <v>0</v>
      </c>
      <c r="HN16" s="496">
        <v>73863.839999999997</v>
      </c>
      <c r="HO16" s="496">
        <f t="shared" si="89"/>
        <v>79772.947199999995</v>
      </c>
      <c r="HP16" s="541">
        <f>'Base%Sem'!AM13</f>
        <v>1.08</v>
      </c>
      <c r="HQ16" s="493"/>
      <c r="HR16" s="494">
        <f t="shared" si="90"/>
        <v>0</v>
      </c>
      <c r="HS16" s="496">
        <v>81976.87</v>
      </c>
      <c r="HT16" s="496">
        <f t="shared" si="91"/>
        <v>88535.0196</v>
      </c>
      <c r="HU16" s="541">
        <f>'Base%Sem'!AN13</f>
        <v>1.08</v>
      </c>
      <c r="HV16" s="493"/>
      <c r="HW16" s="494">
        <f t="shared" si="92"/>
        <v>0</v>
      </c>
      <c r="HX16" s="572">
        <f t="shared" si="93"/>
        <v>480783.51360000006</v>
      </c>
      <c r="HY16" s="538">
        <f t="shared" si="149"/>
        <v>445169.92000000004</v>
      </c>
      <c r="HZ16" s="511">
        <f t="shared" si="94"/>
        <v>0</v>
      </c>
      <c r="IA16" s="504">
        <f t="shared" si="150"/>
        <v>0</v>
      </c>
      <c r="IB16" s="499">
        <v>104835.31</v>
      </c>
      <c r="IC16" s="496">
        <f t="shared" si="95"/>
        <v>113222.1348</v>
      </c>
      <c r="ID16" s="541">
        <f>'Base%Sem'!AO13</f>
        <v>1.08</v>
      </c>
      <c r="IE16" s="493"/>
      <c r="IF16" s="494">
        <f t="shared" si="96"/>
        <v>0</v>
      </c>
      <c r="IG16" s="496">
        <v>104600.41</v>
      </c>
      <c r="IH16" s="496">
        <f t="shared" si="97"/>
        <v>112968.4428</v>
      </c>
      <c r="II16" s="541">
        <f>'Base%Sem'!AP13</f>
        <v>1.08</v>
      </c>
      <c r="IJ16" s="493"/>
      <c r="IK16" s="494">
        <f t="shared" si="98"/>
        <v>0</v>
      </c>
      <c r="IL16" s="496">
        <v>128575.28</v>
      </c>
      <c r="IM16" s="496">
        <f t="shared" si="99"/>
        <v>138861.30240000002</v>
      </c>
      <c r="IN16" s="541">
        <f>'Base%Sem'!AQ13</f>
        <v>1.08</v>
      </c>
      <c r="IO16" s="493"/>
      <c r="IP16" s="494">
        <f t="shared" si="100"/>
        <v>0</v>
      </c>
      <c r="IQ16" s="496">
        <v>204615.76</v>
      </c>
      <c r="IR16" s="496">
        <f t="shared" si="101"/>
        <v>220985.02080000003</v>
      </c>
      <c r="IS16" s="541">
        <f>'Base%Sem'!AR13</f>
        <v>1.08</v>
      </c>
      <c r="IT16" s="493"/>
      <c r="IU16" s="494">
        <f t="shared" si="102"/>
        <v>0</v>
      </c>
      <c r="IV16" s="572">
        <f t="shared" si="103"/>
        <v>586036.90080000006</v>
      </c>
      <c r="IW16" s="538">
        <f t="shared" si="151"/>
        <v>542626.76</v>
      </c>
      <c r="IX16" s="510">
        <f t="shared" si="104"/>
        <v>0</v>
      </c>
      <c r="IY16" s="506">
        <f t="shared" si="152"/>
        <v>0</v>
      </c>
      <c r="IZ16" s="499">
        <v>125811.72</v>
      </c>
      <c r="JA16" s="496">
        <f t="shared" si="105"/>
        <v>135876.65760000001</v>
      </c>
      <c r="JB16" s="541">
        <f>'Base%Sem'!AS13</f>
        <v>1.08</v>
      </c>
      <c r="JC16" s="493"/>
      <c r="JD16" s="494">
        <f t="shared" si="106"/>
        <v>0</v>
      </c>
      <c r="JE16" s="496">
        <v>126863.35</v>
      </c>
      <c r="JF16" s="496">
        <f t="shared" si="107"/>
        <v>137012.41800000001</v>
      </c>
      <c r="JG16" s="541">
        <f>'Base%Sem'!AT13</f>
        <v>1.08</v>
      </c>
      <c r="JH16" s="493"/>
      <c r="JI16" s="494">
        <f t="shared" si="108"/>
        <v>0</v>
      </c>
      <c r="JJ16" s="496">
        <v>186214.28</v>
      </c>
      <c r="JK16" s="496">
        <f t="shared" si="109"/>
        <v>201111.42240000001</v>
      </c>
      <c r="JL16" s="541">
        <f>'Base%Sem'!AU13</f>
        <v>1.08</v>
      </c>
      <c r="JM16" s="493"/>
      <c r="JN16" s="494">
        <f t="shared" si="110"/>
        <v>0</v>
      </c>
      <c r="JO16" s="496">
        <v>196638.92</v>
      </c>
      <c r="JP16" s="496">
        <f t="shared" si="111"/>
        <v>212370.03360000002</v>
      </c>
      <c r="JQ16" s="541">
        <f>'Base%Sem'!AV13</f>
        <v>1.08</v>
      </c>
      <c r="JR16" s="493"/>
      <c r="JS16" s="494">
        <f t="shared" si="112"/>
        <v>0</v>
      </c>
      <c r="JT16" s="572">
        <f t="shared" si="113"/>
        <v>686370.5316000001</v>
      </c>
      <c r="JU16" s="538">
        <f t="shared" si="153"/>
        <v>635528.27</v>
      </c>
      <c r="JV16" s="511">
        <f t="shared" si="114"/>
        <v>0</v>
      </c>
      <c r="JW16" s="504">
        <f t="shared" si="154"/>
        <v>0</v>
      </c>
      <c r="JX16" s="499">
        <v>342432.08</v>
      </c>
      <c r="JY16" s="496">
        <f t="shared" si="115"/>
        <v>356129.36320000002</v>
      </c>
      <c r="JZ16" s="541">
        <f>'Base%Sem'!AW13</f>
        <v>1.04</v>
      </c>
      <c r="KA16" s="493"/>
      <c r="KB16" s="494">
        <f t="shared" si="116"/>
        <v>0</v>
      </c>
      <c r="KC16" s="496">
        <v>432205.68</v>
      </c>
      <c r="KD16" s="496">
        <f t="shared" si="155"/>
        <v>449493.90720000002</v>
      </c>
      <c r="KE16" s="541">
        <f>'Base%Sem'!AX13</f>
        <v>1.04</v>
      </c>
      <c r="KF16" s="493"/>
      <c r="KG16" s="494">
        <f t="shared" si="117"/>
        <v>0</v>
      </c>
      <c r="KH16" s="496">
        <v>527246.4</v>
      </c>
      <c r="KI16" s="496">
        <f t="shared" si="118"/>
        <v>548336.25600000005</v>
      </c>
      <c r="KJ16" s="541">
        <f>'Base%Sem'!AY13</f>
        <v>1.04</v>
      </c>
      <c r="KK16" s="493"/>
      <c r="KL16" s="494">
        <f t="shared" si="119"/>
        <v>0</v>
      </c>
      <c r="KM16" s="496">
        <v>856902.95</v>
      </c>
      <c r="KN16" s="496">
        <f t="shared" si="120"/>
        <v>891179.06799999997</v>
      </c>
      <c r="KO16" s="541">
        <f>'Base%Sem'!AZ13</f>
        <v>1.04</v>
      </c>
      <c r="KP16" s="493"/>
      <c r="KQ16" s="494">
        <f t="shared" si="121"/>
        <v>0</v>
      </c>
      <c r="KR16" s="496">
        <v>135817.49</v>
      </c>
      <c r="KS16" s="496">
        <f t="shared" si="122"/>
        <v>141250.18959999998</v>
      </c>
      <c r="KT16" s="541">
        <f>'Base%Sem'!BA13</f>
        <v>1.04</v>
      </c>
      <c r="KU16" s="493"/>
      <c r="KV16" s="494">
        <f t="shared" si="123"/>
        <v>0</v>
      </c>
      <c r="KW16" s="572">
        <f t="shared" si="160"/>
        <v>2386388.784</v>
      </c>
      <c r="KX16" s="538">
        <f t="shared" si="156"/>
        <v>2294604.5999999996</v>
      </c>
      <c r="KY16" s="510">
        <f t="shared" si="124"/>
        <v>0</v>
      </c>
      <c r="KZ16" s="560">
        <f t="shared" si="157"/>
        <v>0</v>
      </c>
      <c r="LA16" s="588">
        <f t="shared" si="125"/>
        <v>7029853.8099999987</v>
      </c>
      <c r="LB16" s="588">
        <f>Y16+AW16+BZ16+CW16+DU16+EY16+FW16+GU16+HX16+IV16+JT16+KW16</f>
        <v>7757740.1188000012</v>
      </c>
      <c r="LC16" s="588">
        <f t="shared" si="127"/>
        <v>7883002.4799000006</v>
      </c>
      <c r="LD16" s="586">
        <f t="shared" si="158"/>
        <v>1.1213607982411233</v>
      </c>
      <c r="LE16" s="584">
        <f t="shared" si="128"/>
        <v>7029853.8099999987</v>
      </c>
      <c r="LF16" s="584">
        <f t="shared" si="129"/>
        <v>1701933.67</v>
      </c>
      <c r="LG16" s="585">
        <f t="shared" si="130"/>
        <v>-5327920.1399999987</v>
      </c>
      <c r="LH16" s="615">
        <f t="shared" si="159"/>
        <v>-3.130509862937255</v>
      </c>
      <c r="LI16">
        <v>6887000</v>
      </c>
      <c r="LJ16" s="385">
        <f>LI16-LC16</f>
        <v>-996002.47990000062</v>
      </c>
      <c r="LK16" s="385"/>
      <c r="LM16">
        <v>7933444.0731000006</v>
      </c>
    </row>
    <row r="17" spans="1:325" hidden="1" outlineLevel="1">
      <c r="A17" s="571"/>
      <c r="B17" s="535" t="s">
        <v>20</v>
      </c>
      <c r="C17" s="499">
        <v>50040.36</v>
      </c>
      <c r="D17" s="496">
        <f t="shared" si="0"/>
        <v>56045.203200000004</v>
      </c>
      <c r="E17" s="541">
        <f>'Base%Sem'!B14</f>
        <v>1.1200000000000001</v>
      </c>
      <c r="F17" s="493">
        <v>54833.67</v>
      </c>
      <c r="G17" s="494">
        <f t="shared" si="131"/>
        <v>1.0957888792166963</v>
      </c>
      <c r="H17" s="496">
        <v>28895.29</v>
      </c>
      <c r="I17" s="496">
        <f t="shared" ref="I17:I24" si="163">H17*J17</f>
        <v>36119.112500000003</v>
      </c>
      <c r="J17" s="541">
        <f>'Base%Sem'!C14</f>
        <v>1.25</v>
      </c>
      <c r="K17" s="493">
        <v>47268.73</v>
      </c>
      <c r="L17" s="494">
        <f t="shared" si="2"/>
        <v>1.635862799785017</v>
      </c>
      <c r="M17" s="496">
        <v>30118.560000000001</v>
      </c>
      <c r="N17" s="496">
        <f t="shared" si="3"/>
        <v>45177.840000000004</v>
      </c>
      <c r="O17" s="541">
        <f>'Base%Sem'!D14</f>
        <v>1.5</v>
      </c>
      <c r="P17" s="493">
        <v>49063.89</v>
      </c>
      <c r="Q17" s="494">
        <f t="shared" si="4"/>
        <v>1.6290250928331234</v>
      </c>
      <c r="R17" s="496">
        <v>35747.160000000003</v>
      </c>
      <c r="S17" s="496">
        <f t="shared" si="5"/>
        <v>55408.098000000005</v>
      </c>
      <c r="T17" s="541">
        <f>'Base%Sem'!E14</f>
        <v>1.55</v>
      </c>
      <c r="U17" s="493">
        <v>31909.83</v>
      </c>
      <c r="V17" s="494">
        <f t="shared" si="6"/>
        <v>0.89265357024166392</v>
      </c>
      <c r="W17" s="496">
        <f t="shared" si="7"/>
        <v>192750.2537</v>
      </c>
      <c r="X17" s="542">
        <f t="shared" si="132"/>
        <v>78935.649999999994</v>
      </c>
      <c r="Y17" s="514">
        <f t="shared" si="8"/>
        <v>183076.12</v>
      </c>
      <c r="Z17" s="500">
        <f t="shared" si="133"/>
        <v>2.319308449350832</v>
      </c>
      <c r="AA17" s="499">
        <v>42014.23</v>
      </c>
      <c r="AB17" s="496">
        <f t="shared" si="9"/>
        <v>65122.056500000006</v>
      </c>
      <c r="AC17" s="541">
        <f>'Base%Sem'!F14</f>
        <v>1.55</v>
      </c>
      <c r="AD17" s="493">
        <v>42508.04</v>
      </c>
      <c r="AE17" s="494">
        <f t="shared" si="134"/>
        <v>1.011753398788934</v>
      </c>
      <c r="AF17" s="496">
        <v>48336.82</v>
      </c>
      <c r="AG17" s="496">
        <f t="shared" si="10"/>
        <v>60421.025000000001</v>
      </c>
      <c r="AH17" s="541">
        <f>'Base%Sem'!G14</f>
        <v>1.25</v>
      </c>
      <c r="AI17" s="493"/>
      <c r="AJ17" s="494">
        <f t="shared" si="11"/>
        <v>0</v>
      </c>
      <c r="AK17" s="496">
        <v>60006.68</v>
      </c>
      <c r="AL17" s="496">
        <f t="shared" si="12"/>
        <v>75008.350000000006</v>
      </c>
      <c r="AM17" s="541">
        <f>'Base%Sem'!H14</f>
        <v>1.25</v>
      </c>
      <c r="AN17" s="493"/>
      <c r="AO17" s="494">
        <f t="shared" si="13"/>
        <v>0</v>
      </c>
      <c r="AP17" s="496">
        <v>40145.64</v>
      </c>
      <c r="AQ17" s="496">
        <f t="shared" si="14"/>
        <v>50182.05</v>
      </c>
      <c r="AR17" s="541">
        <f>'Base%Sem'!I14</f>
        <v>1.25</v>
      </c>
      <c r="AS17" s="493"/>
      <c r="AT17" s="494">
        <f t="shared" si="15"/>
        <v>0</v>
      </c>
      <c r="AU17" s="496">
        <f t="shared" si="16"/>
        <v>250733.48149999999</v>
      </c>
      <c r="AV17" s="550">
        <f t="shared" si="17"/>
        <v>190503.37</v>
      </c>
      <c r="AW17" s="617">
        <f t="shared" si="162"/>
        <v>42508.04</v>
      </c>
      <c r="AX17" s="513">
        <f t="shared" si="136"/>
        <v>0.22313537025617974</v>
      </c>
      <c r="AY17" s="499">
        <v>46944.19</v>
      </c>
      <c r="AZ17" s="496">
        <f t="shared" si="18"/>
        <v>50699.725200000008</v>
      </c>
      <c r="BA17" s="541">
        <f>'Base%Sem'!J14</f>
        <v>1.08</v>
      </c>
      <c r="BB17" s="493"/>
      <c r="BC17" s="494">
        <f t="shared" si="19"/>
        <v>0</v>
      </c>
      <c r="BD17" s="496">
        <v>46982.26</v>
      </c>
      <c r="BE17" s="496">
        <f t="shared" si="20"/>
        <v>50740.840800000005</v>
      </c>
      <c r="BF17" s="541">
        <f>'Base%Sem'!K14</f>
        <v>1.08</v>
      </c>
      <c r="BG17" s="493"/>
      <c r="BH17" s="494">
        <f t="shared" si="21"/>
        <v>0</v>
      </c>
      <c r="BI17" s="496">
        <v>44226.59</v>
      </c>
      <c r="BJ17" s="496">
        <f t="shared" si="22"/>
        <v>47764.717199999999</v>
      </c>
      <c r="BK17" s="541">
        <f>'Base%Sem'!L14</f>
        <v>1.08</v>
      </c>
      <c r="BL17" s="493"/>
      <c r="BM17" s="494">
        <f t="shared" si="23"/>
        <v>0</v>
      </c>
      <c r="BN17" s="496">
        <v>52240.160000000003</v>
      </c>
      <c r="BO17" s="496">
        <f t="shared" si="24"/>
        <v>56419.372800000005</v>
      </c>
      <c r="BP17" s="541">
        <f>'Base%Sem'!M14</f>
        <v>1.08</v>
      </c>
      <c r="BQ17" s="606"/>
      <c r="BR17" s="494">
        <f t="shared" si="25"/>
        <v>0</v>
      </c>
      <c r="BS17" s="496">
        <v>49518.65</v>
      </c>
      <c r="BT17" s="496">
        <f t="shared" si="26"/>
        <v>53480.142000000007</v>
      </c>
      <c r="BU17" s="541">
        <f>'Base%Sem'!N14</f>
        <v>1.08</v>
      </c>
      <c r="BV17" s="493"/>
      <c r="BW17" s="494">
        <f t="shared" si="27"/>
        <v>0</v>
      </c>
      <c r="BX17" s="572">
        <f t="shared" si="28"/>
        <v>259104.79800000001</v>
      </c>
      <c r="BY17" s="538">
        <f t="shared" si="29"/>
        <v>239911.85</v>
      </c>
      <c r="BZ17" s="511">
        <f t="shared" si="30"/>
        <v>0</v>
      </c>
      <c r="CA17" s="504">
        <f t="shared" si="137"/>
        <v>0</v>
      </c>
      <c r="CB17" s="499">
        <v>59061.86</v>
      </c>
      <c r="CC17" s="496">
        <f t="shared" si="31"/>
        <v>63786.808800000006</v>
      </c>
      <c r="CD17" s="541">
        <f>'Base%Sem'!O14</f>
        <v>1.08</v>
      </c>
      <c r="CE17" s="493"/>
      <c r="CF17" s="494">
        <f t="shared" si="32"/>
        <v>0</v>
      </c>
      <c r="CG17" s="496">
        <v>74503.08</v>
      </c>
      <c r="CH17" s="496">
        <f t="shared" si="33"/>
        <v>80463.326400000005</v>
      </c>
      <c r="CI17" s="541">
        <f>'Base%Sem'!P14</f>
        <v>1.08</v>
      </c>
      <c r="CJ17" s="493"/>
      <c r="CK17" s="494">
        <f t="shared" si="34"/>
        <v>0</v>
      </c>
      <c r="CL17" s="496">
        <v>65728.69</v>
      </c>
      <c r="CM17" s="496">
        <f t="shared" si="35"/>
        <v>70986.98520000001</v>
      </c>
      <c r="CN17" s="541">
        <f>'Base%Sem'!Q14</f>
        <v>1.08</v>
      </c>
      <c r="CO17" s="493"/>
      <c r="CP17" s="494">
        <f t="shared" si="36"/>
        <v>0</v>
      </c>
      <c r="CQ17" s="496">
        <v>94157.04</v>
      </c>
      <c r="CR17" s="496">
        <f t="shared" si="37"/>
        <v>101689.6032</v>
      </c>
      <c r="CS17" s="541">
        <f>'Base%Sem'!R14</f>
        <v>1.08</v>
      </c>
      <c r="CT17" s="493"/>
      <c r="CU17" s="494">
        <f t="shared" si="38"/>
        <v>0</v>
      </c>
      <c r="CV17" s="572">
        <f t="shared" si="39"/>
        <v>293450.67</v>
      </c>
      <c r="CW17" s="572">
        <f t="shared" si="138"/>
        <v>316926.72360000003</v>
      </c>
      <c r="CX17" s="548">
        <f t="shared" si="139"/>
        <v>293450.67</v>
      </c>
      <c r="CY17" s="547">
        <f t="shared" si="140"/>
        <v>0</v>
      </c>
      <c r="CZ17" s="506">
        <f t="shared" si="141"/>
        <v>0</v>
      </c>
      <c r="DA17" s="499">
        <v>83494.37999999999</v>
      </c>
      <c r="DB17" s="496">
        <f t="shared" si="40"/>
        <v>90173.930399999997</v>
      </c>
      <c r="DC17" s="541">
        <f>'Base%Sem'!S14</f>
        <v>1.08</v>
      </c>
      <c r="DD17" s="493"/>
      <c r="DE17" s="494">
        <f t="shared" si="41"/>
        <v>0</v>
      </c>
      <c r="DF17" s="496">
        <v>87205.32</v>
      </c>
      <c r="DG17" s="496">
        <f t="shared" si="42"/>
        <v>94181.745600000009</v>
      </c>
      <c r="DH17" s="541">
        <f>'Base%Sem'!T14</f>
        <v>1.08</v>
      </c>
      <c r="DI17" s="493"/>
      <c r="DJ17" s="494">
        <f t="shared" si="43"/>
        <v>0</v>
      </c>
      <c r="DK17" s="496">
        <v>60385.69</v>
      </c>
      <c r="DL17" s="496">
        <f t="shared" si="44"/>
        <v>65216.545200000008</v>
      </c>
      <c r="DM17" s="541">
        <f>'Base%Sem'!U14</f>
        <v>1.08</v>
      </c>
      <c r="DN17" s="493"/>
      <c r="DO17" s="494">
        <f t="shared" si="45"/>
        <v>0</v>
      </c>
      <c r="DP17" s="496">
        <v>53586.3</v>
      </c>
      <c r="DQ17" s="496">
        <f t="shared" si="46"/>
        <v>57873.204000000005</v>
      </c>
      <c r="DR17" s="541">
        <f>'Base%Sem'!V14</f>
        <v>1.08</v>
      </c>
      <c r="DS17" s="493"/>
      <c r="DT17" s="494">
        <f t="shared" si="47"/>
        <v>0</v>
      </c>
      <c r="DU17" s="572">
        <f t="shared" si="48"/>
        <v>307445.42520000006</v>
      </c>
      <c r="DV17" s="548">
        <f t="shared" si="49"/>
        <v>284671.69</v>
      </c>
      <c r="DW17" s="547">
        <f t="shared" si="142"/>
        <v>0</v>
      </c>
      <c r="DX17" s="506">
        <f t="shared" si="143"/>
        <v>0</v>
      </c>
      <c r="DY17" s="499">
        <v>61749.78</v>
      </c>
      <c r="DZ17" s="496">
        <f t="shared" si="50"/>
        <v>66689.762400000007</v>
      </c>
      <c r="EA17" s="541">
        <f>'Base%Sem'!W14</f>
        <v>1.08</v>
      </c>
      <c r="EB17" s="540">
        <v>61749.78</v>
      </c>
      <c r="EC17" s="494">
        <f t="shared" si="51"/>
        <v>1</v>
      </c>
      <c r="ED17" s="496">
        <v>56581.46</v>
      </c>
      <c r="EE17" s="496">
        <f t="shared" si="52"/>
        <v>61107.976800000004</v>
      </c>
      <c r="EF17" s="541">
        <f>'Base%Sem'!X14</f>
        <v>1.08</v>
      </c>
      <c r="EG17" s="493">
        <v>56581.46</v>
      </c>
      <c r="EH17" s="494">
        <f t="shared" si="53"/>
        <v>1</v>
      </c>
      <c r="EI17" s="496">
        <v>70005.600000000006</v>
      </c>
      <c r="EJ17" s="496">
        <f t="shared" si="54"/>
        <v>75606.04800000001</v>
      </c>
      <c r="EK17" s="541">
        <f>'Base%Sem'!Y14</f>
        <v>1.08</v>
      </c>
      <c r="EL17" s="493">
        <v>70005.600000000006</v>
      </c>
      <c r="EM17" s="494">
        <f t="shared" si="55"/>
        <v>1</v>
      </c>
      <c r="EN17" s="496">
        <v>63141.64</v>
      </c>
      <c r="EO17" s="496">
        <f t="shared" si="56"/>
        <v>68192.9712</v>
      </c>
      <c r="EP17" s="541">
        <f>'Base%Sem'!Z14</f>
        <v>1.08</v>
      </c>
      <c r="EQ17" s="493"/>
      <c r="ER17" s="494">
        <f t="shared" si="57"/>
        <v>0</v>
      </c>
      <c r="ES17" s="496">
        <v>69557.81</v>
      </c>
      <c r="ET17" s="496">
        <f t="shared" si="58"/>
        <v>75122.434800000003</v>
      </c>
      <c r="EU17" s="541">
        <f>'Base%Sem'!AA14</f>
        <v>1.08</v>
      </c>
      <c r="EV17" s="493"/>
      <c r="EW17" s="494">
        <f t="shared" si="59"/>
        <v>0</v>
      </c>
      <c r="EX17" s="572">
        <f t="shared" si="60"/>
        <v>321036.29000000004</v>
      </c>
      <c r="EY17" s="572">
        <f t="shared" si="61"/>
        <v>346719.19320000004</v>
      </c>
      <c r="EZ17" s="538">
        <f t="shared" si="144"/>
        <v>321036.28999999998</v>
      </c>
      <c r="FA17" s="537">
        <v>321036.28999999998</v>
      </c>
      <c r="FB17" s="506">
        <f t="shared" si="145"/>
        <v>1</v>
      </c>
      <c r="FC17" s="499">
        <v>69333.53</v>
      </c>
      <c r="FD17" s="496">
        <f t="shared" si="62"/>
        <v>74880.212400000004</v>
      </c>
      <c r="FE17" s="541">
        <f>'Base%Sem'!AB14</f>
        <v>1.08</v>
      </c>
      <c r="FF17" s="493"/>
      <c r="FG17" s="494">
        <f t="shared" si="63"/>
        <v>0</v>
      </c>
      <c r="FH17" s="496">
        <v>69607.760000000009</v>
      </c>
      <c r="FI17" s="496">
        <f t="shared" si="64"/>
        <v>75176.380800000014</v>
      </c>
      <c r="FJ17" s="541">
        <f>'Base%Sem'!AC14</f>
        <v>1.08</v>
      </c>
      <c r="FK17" s="493"/>
      <c r="FL17" s="494">
        <f t="shared" si="65"/>
        <v>0</v>
      </c>
      <c r="FM17" s="496">
        <v>66992.349999999991</v>
      </c>
      <c r="FN17" s="496">
        <f t="shared" si="66"/>
        <v>72351.737999999998</v>
      </c>
      <c r="FO17" s="541">
        <f>'Base%Sem'!AD14</f>
        <v>1.08</v>
      </c>
      <c r="FP17" s="493"/>
      <c r="FQ17" s="494">
        <f t="shared" si="67"/>
        <v>0</v>
      </c>
      <c r="FR17" s="496">
        <v>58681.59</v>
      </c>
      <c r="FS17" s="496">
        <f t="shared" si="68"/>
        <v>63376.117200000001</v>
      </c>
      <c r="FT17" s="541">
        <f>'Base%Sem'!AE14</f>
        <v>1.08</v>
      </c>
      <c r="FU17" s="493"/>
      <c r="FV17" s="494">
        <f t="shared" si="69"/>
        <v>0</v>
      </c>
      <c r="FW17" s="572">
        <f t="shared" si="70"/>
        <v>285784.44839999999</v>
      </c>
      <c r="FX17" s="614">
        <f t="shared" si="71"/>
        <v>264615.23</v>
      </c>
      <c r="FY17" s="544">
        <f t="shared" si="146"/>
        <v>0</v>
      </c>
      <c r="FZ17" s="504">
        <f t="shared" si="147"/>
        <v>0</v>
      </c>
      <c r="GA17" s="499">
        <v>58123.399999999994</v>
      </c>
      <c r="GB17" s="496">
        <f t="shared" si="72"/>
        <v>62773.271999999997</v>
      </c>
      <c r="GC17" s="541">
        <f>'Base%Sem'!AF14</f>
        <v>1.08</v>
      </c>
      <c r="GD17" s="493"/>
      <c r="GE17" s="494">
        <f t="shared" si="73"/>
        <v>0</v>
      </c>
      <c r="GF17" s="496">
        <v>65037.64</v>
      </c>
      <c r="GG17" s="496">
        <f t="shared" si="74"/>
        <v>70240.651200000008</v>
      </c>
      <c r="GH17" s="541">
        <f>'Base%Sem'!AG14</f>
        <v>1.08</v>
      </c>
      <c r="GI17" s="493"/>
      <c r="GJ17" s="494">
        <f t="shared" si="75"/>
        <v>0</v>
      </c>
      <c r="GK17" s="496">
        <v>66541.23</v>
      </c>
      <c r="GL17" s="496">
        <f t="shared" si="76"/>
        <v>71864.528399999996</v>
      </c>
      <c r="GM17" s="541">
        <f>'Base%Sem'!AH14</f>
        <v>1.08</v>
      </c>
      <c r="GN17" s="493"/>
      <c r="GO17" s="494">
        <f t="shared" si="77"/>
        <v>0</v>
      </c>
      <c r="GP17" s="496">
        <v>77301.06</v>
      </c>
      <c r="GQ17" s="496">
        <f t="shared" si="78"/>
        <v>83485.144800000009</v>
      </c>
      <c r="GR17" s="541">
        <f>'Base%Sem'!AI14</f>
        <v>1.08</v>
      </c>
      <c r="GS17" s="493"/>
      <c r="GT17" s="494">
        <f t="shared" si="79"/>
        <v>0</v>
      </c>
      <c r="GU17" s="572">
        <f t="shared" si="80"/>
        <v>288363.59640000004</v>
      </c>
      <c r="GV17" s="614">
        <f t="shared" si="81"/>
        <v>267003.32999999996</v>
      </c>
      <c r="GW17" s="537">
        <f t="shared" si="82"/>
        <v>0</v>
      </c>
      <c r="GX17" s="506">
        <f t="shared" si="148"/>
        <v>0</v>
      </c>
      <c r="GY17" s="499">
        <v>48784.480000000003</v>
      </c>
      <c r="GZ17" s="496">
        <f t="shared" si="83"/>
        <v>52687.238400000009</v>
      </c>
      <c r="HA17" s="541">
        <f>'Base%Sem'!AJ14</f>
        <v>1.08</v>
      </c>
      <c r="HB17" s="493"/>
      <c r="HC17" s="494">
        <f t="shared" si="84"/>
        <v>0</v>
      </c>
      <c r="HD17" s="496">
        <v>41521.949999999997</v>
      </c>
      <c r="HE17" s="496">
        <f t="shared" si="85"/>
        <v>44843.705999999998</v>
      </c>
      <c r="HF17" s="541">
        <f>'Base%Sem'!AK14</f>
        <v>1.08</v>
      </c>
      <c r="HG17" s="493"/>
      <c r="HH17" s="494">
        <f t="shared" si="86"/>
        <v>0</v>
      </c>
      <c r="HI17" s="496">
        <v>47699.35</v>
      </c>
      <c r="HJ17" s="496">
        <f t="shared" si="87"/>
        <v>51515.298000000003</v>
      </c>
      <c r="HK17" s="541">
        <f>'Base%Sem'!AL14</f>
        <v>1.08</v>
      </c>
      <c r="HL17" s="493"/>
      <c r="HM17" s="494">
        <f t="shared" si="88"/>
        <v>0</v>
      </c>
      <c r="HN17" s="496">
        <v>41630.36</v>
      </c>
      <c r="HO17" s="496">
        <f t="shared" si="89"/>
        <v>44960.788800000002</v>
      </c>
      <c r="HP17" s="541">
        <f>'Base%Sem'!AM14</f>
        <v>1.08</v>
      </c>
      <c r="HQ17" s="493"/>
      <c r="HR17" s="494">
        <f t="shared" si="90"/>
        <v>0</v>
      </c>
      <c r="HS17" s="496">
        <v>45938.61</v>
      </c>
      <c r="HT17" s="496">
        <f t="shared" si="91"/>
        <v>49613.698800000006</v>
      </c>
      <c r="HU17" s="541">
        <f>'Base%Sem'!AN14</f>
        <v>1.08</v>
      </c>
      <c r="HV17" s="493"/>
      <c r="HW17" s="494">
        <f t="shared" si="92"/>
        <v>0</v>
      </c>
      <c r="HX17" s="572">
        <f t="shared" si="93"/>
        <v>243620.73</v>
      </c>
      <c r="HY17" s="538">
        <f t="shared" si="149"/>
        <v>225574.75</v>
      </c>
      <c r="HZ17" s="511">
        <f t="shared" si="94"/>
        <v>0</v>
      </c>
      <c r="IA17" s="504">
        <f t="shared" si="150"/>
        <v>0</v>
      </c>
      <c r="IB17" s="499">
        <v>41266.639999999999</v>
      </c>
      <c r="IC17" s="496">
        <f t="shared" si="95"/>
        <v>44567.9712</v>
      </c>
      <c r="ID17" s="541">
        <f>'Base%Sem'!AO14</f>
        <v>1.08</v>
      </c>
      <c r="IE17" s="493"/>
      <c r="IF17" s="494">
        <f t="shared" si="96"/>
        <v>0</v>
      </c>
      <c r="IG17" s="496">
        <v>46751.34</v>
      </c>
      <c r="IH17" s="496">
        <f t="shared" si="97"/>
        <v>50491.447200000002</v>
      </c>
      <c r="II17" s="541">
        <f>'Base%Sem'!AP14</f>
        <v>1.08</v>
      </c>
      <c r="IJ17" s="493"/>
      <c r="IK17" s="494">
        <f t="shared" si="98"/>
        <v>0</v>
      </c>
      <c r="IL17" s="496">
        <v>57430.99</v>
      </c>
      <c r="IM17" s="496">
        <f t="shared" si="99"/>
        <v>62025.4692</v>
      </c>
      <c r="IN17" s="541">
        <f>'Base%Sem'!AQ14</f>
        <v>1.08</v>
      </c>
      <c r="IO17" s="493"/>
      <c r="IP17" s="494">
        <f t="shared" si="100"/>
        <v>0</v>
      </c>
      <c r="IQ17" s="496">
        <v>94706.72</v>
      </c>
      <c r="IR17" s="496">
        <f t="shared" si="101"/>
        <v>102283.25760000001</v>
      </c>
      <c r="IS17" s="541">
        <f>'Base%Sem'!AR14</f>
        <v>1.08</v>
      </c>
      <c r="IT17" s="493"/>
      <c r="IU17" s="494">
        <f t="shared" si="102"/>
        <v>0</v>
      </c>
      <c r="IV17" s="572">
        <f t="shared" si="103"/>
        <v>259368.1452</v>
      </c>
      <c r="IW17" s="538">
        <f t="shared" si="151"/>
        <v>240155.69</v>
      </c>
      <c r="IX17" s="510">
        <f t="shared" si="104"/>
        <v>0</v>
      </c>
      <c r="IY17" s="506">
        <f t="shared" si="152"/>
        <v>0</v>
      </c>
      <c r="IZ17" s="499">
        <v>52163.35</v>
      </c>
      <c r="JA17" s="496">
        <f t="shared" si="105"/>
        <v>56336.418000000005</v>
      </c>
      <c r="JB17" s="541">
        <f>'Base%Sem'!AS14</f>
        <v>1.08</v>
      </c>
      <c r="JC17" s="493"/>
      <c r="JD17" s="494">
        <f t="shared" si="106"/>
        <v>0</v>
      </c>
      <c r="JE17" s="496">
        <v>66543.039999999994</v>
      </c>
      <c r="JF17" s="496">
        <f t="shared" si="107"/>
        <v>71866.483200000002</v>
      </c>
      <c r="JG17" s="541">
        <f>'Base%Sem'!AT14</f>
        <v>1.08</v>
      </c>
      <c r="JH17" s="493"/>
      <c r="JI17" s="494">
        <f t="shared" si="108"/>
        <v>0</v>
      </c>
      <c r="JJ17" s="496">
        <v>81631.89</v>
      </c>
      <c r="JK17" s="496">
        <f t="shared" si="109"/>
        <v>88162.441200000001</v>
      </c>
      <c r="JL17" s="541">
        <f>'Base%Sem'!AU14</f>
        <v>1.08</v>
      </c>
      <c r="JM17" s="493"/>
      <c r="JN17" s="494">
        <f t="shared" si="110"/>
        <v>0</v>
      </c>
      <c r="JO17" s="496">
        <v>112143.05</v>
      </c>
      <c r="JP17" s="496">
        <f t="shared" si="111"/>
        <v>121114.49400000001</v>
      </c>
      <c r="JQ17" s="541">
        <f>'Base%Sem'!AV14</f>
        <v>1.08</v>
      </c>
      <c r="JR17" s="493"/>
      <c r="JS17" s="494">
        <f t="shared" si="112"/>
        <v>0</v>
      </c>
      <c r="JT17" s="572">
        <f t="shared" si="113"/>
        <v>337479.83640000003</v>
      </c>
      <c r="JU17" s="538">
        <f t="shared" si="153"/>
        <v>312481.32999999996</v>
      </c>
      <c r="JV17" s="511">
        <f t="shared" si="114"/>
        <v>0</v>
      </c>
      <c r="JW17" s="504">
        <f t="shared" si="154"/>
        <v>0</v>
      </c>
      <c r="JX17" s="499">
        <v>122212.47</v>
      </c>
      <c r="JY17" s="496">
        <f t="shared" si="115"/>
        <v>127100.9688</v>
      </c>
      <c r="JZ17" s="541">
        <f>'Base%Sem'!AW14</f>
        <v>1.04</v>
      </c>
      <c r="KA17" s="493"/>
      <c r="KB17" s="494">
        <f t="shared" si="116"/>
        <v>0</v>
      </c>
      <c r="KC17" s="496">
        <v>158329.4</v>
      </c>
      <c r="KD17" s="496">
        <f t="shared" si="155"/>
        <v>164662.576</v>
      </c>
      <c r="KE17" s="541">
        <f>'Base%Sem'!AX14</f>
        <v>1.04</v>
      </c>
      <c r="KF17" s="493"/>
      <c r="KG17" s="494">
        <f t="shared" si="117"/>
        <v>0</v>
      </c>
      <c r="KH17" s="496">
        <v>255439.47</v>
      </c>
      <c r="KI17" s="496">
        <f t="shared" si="118"/>
        <v>265657.04879999999</v>
      </c>
      <c r="KJ17" s="541">
        <f>'Base%Sem'!AY14</f>
        <v>1.04</v>
      </c>
      <c r="KK17" s="493"/>
      <c r="KL17" s="494">
        <f t="shared" si="119"/>
        <v>0</v>
      </c>
      <c r="KM17" s="496">
        <v>401756.31</v>
      </c>
      <c r="KN17" s="496">
        <f t="shared" si="120"/>
        <v>417826.5624</v>
      </c>
      <c r="KO17" s="541">
        <f>'Base%Sem'!AZ14</f>
        <v>1.04</v>
      </c>
      <c r="KP17" s="493"/>
      <c r="KQ17" s="494">
        <f t="shared" si="121"/>
        <v>0</v>
      </c>
      <c r="KR17" s="496">
        <v>80502.37</v>
      </c>
      <c r="KS17" s="496">
        <f t="shared" si="122"/>
        <v>83722.464800000002</v>
      </c>
      <c r="KT17" s="541">
        <f>'Base%Sem'!BA14</f>
        <v>1.04</v>
      </c>
      <c r="KU17" s="493"/>
      <c r="KV17" s="494">
        <f t="shared" si="123"/>
        <v>0</v>
      </c>
      <c r="KW17" s="572">
        <f t="shared" si="160"/>
        <v>1058969.6207999999</v>
      </c>
      <c r="KX17" s="538">
        <f t="shared" si="156"/>
        <v>1018240.02</v>
      </c>
      <c r="KY17" s="510">
        <f t="shared" si="124"/>
        <v>0</v>
      </c>
      <c r="KZ17" s="560">
        <f t="shared" si="157"/>
        <v>0</v>
      </c>
      <c r="LA17" s="588">
        <f t="shared" si="125"/>
        <v>3736579.87</v>
      </c>
      <c r="LB17" s="588">
        <f t="shared" ref="LB17:LB31" si="164">Y17+AU17+BX17+CW17+DU17+EY17+FW17+GU17+HX17+IV17+JT17+KW17</f>
        <v>4137592.1187000005</v>
      </c>
      <c r="LC17" s="588">
        <f t="shared" si="127"/>
        <v>4147266.2524000006</v>
      </c>
      <c r="LD17" s="586">
        <f t="shared" si="158"/>
        <v>1.109909702639382</v>
      </c>
      <c r="LE17" s="584">
        <f t="shared" si="128"/>
        <v>3736579.87</v>
      </c>
      <c r="LF17" s="584">
        <f t="shared" si="129"/>
        <v>546620.44999999995</v>
      </c>
      <c r="LG17" s="585">
        <f t="shared" si="130"/>
        <v>-3189959.42</v>
      </c>
      <c r="LH17" s="615">
        <f t="shared" si="159"/>
        <v>-5.8357849948716707</v>
      </c>
      <c r="LJ17" s="385"/>
      <c r="LK17">
        <v>4294</v>
      </c>
      <c r="LM17">
        <v>4134964.4053000007</v>
      </c>
    </row>
    <row r="18" spans="1:325" hidden="1" outlineLevel="1">
      <c r="A18" s="571"/>
      <c r="B18" s="535" t="s">
        <v>21</v>
      </c>
      <c r="C18" s="499">
        <v>67412.72</v>
      </c>
      <c r="D18" s="496">
        <f t="shared" si="0"/>
        <v>75502.246400000004</v>
      </c>
      <c r="E18" s="541">
        <f>'Base%Sem'!B15</f>
        <v>1.1200000000000001</v>
      </c>
      <c r="F18" s="493">
        <v>79712.97</v>
      </c>
      <c r="G18" s="494">
        <f t="shared" si="131"/>
        <v>1.1824618558634039</v>
      </c>
      <c r="H18" s="496">
        <v>42476.87</v>
      </c>
      <c r="I18" s="496">
        <f t="shared" si="163"/>
        <v>50972.243999999999</v>
      </c>
      <c r="J18" s="541">
        <f>'Base%Sem'!C15</f>
        <v>1.2</v>
      </c>
      <c r="K18" s="493">
        <v>62703.14</v>
      </c>
      <c r="L18" s="494">
        <f t="shared" si="2"/>
        <v>1.4761713845676481</v>
      </c>
      <c r="M18" s="496">
        <v>46301.39</v>
      </c>
      <c r="N18" s="496">
        <f t="shared" si="3"/>
        <v>62506.876500000006</v>
      </c>
      <c r="O18" s="541">
        <f>'Base%Sem'!D15</f>
        <v>1.35</v>
      </c>
      <c r="P18" s="493">
        <v>54786.86</v>
      </c>
      <c r="Q18" s="494">
        <f t="shared" si="4"/>
        <v>1.1832659883428986</v>
      </c>
      <c r="R18" s="496">
        <v>39040.01</v>
      </c>
      <c r="S18" s="496">
        <f t="shared" si="5"/>
        <v>44896.011500000001</v>
      </c>
      <c r="T18" s="541">
        <f>'Base%Sem'!E15</f>
        <v>1.1499999999999999</v>
      </c>
      <c r="U18" s="493">
        <v>48489.57</v>
      </c>
      <c r="V18" s="494">
        <f t="shared" si="6"/>
        <v>1.2420480937376808</v>
      </c>
      <c r="W18" s="496">
        <f t="shared" si="7"/>
        <v>233877.37840000002</v>
      </c>
      <c r="X18" s="542">
        <f t="shared" si="132"/>
        <v>109889.59</v>
      </c>
      <c r="Y18" s="514">
        <f t="shared" si="8"/>
        <v>245692.53999999998</v>
      </c>
      <c r="Z18" s="500">
        <f t="shared" si="133"/>
        <v>2.2358126916298442</v>
      </c>
      <c r="AA18" s="499">
        <v>43470.720000000001</v>
      </c>
      <c r="AB18" s="496">
        <f t="shared" si="9"/>
        <v>49991.327999999994</v>
      </c>
      <c r="AC18" s="541">
        <f>'Base%Sem'!F15</f>
        <v>1.1499999999999999</v>
      </c>
      <c r="AD18" s="493">
        <v>44432.62</v>
      </c>
      <c r="AE18" s="494">
        <f t="shared" si="134"/>
        <v>1.0221275378001562</v>
      </c>
      <c r="AF18" s="496">
        <v>52418.79</v>
      </c>
      <c r="AG18" s="496">
        <f t="shared" si="10"/>
        <v>57660.669000000009</v>
      </c>
      <c r="AH18" s="541">
        <f>'Base%Sem'!G15</f>
        <v>1.1000000000000001</v>
      </c>
      <c r="AI18" s="493"/>
      <c r="AJ18" s="494">
        <f t="shared" si="11"/>
        <v>0</v>
      </c>
      <c r="AK18" s="496">
        <v>67061.13</v>
      </c>
      <c r="AL18" s="496">
        <f t="shared" si="12"/>
        <v>73767.243000000017</v>
      </c>
      <c r="AM18" s="541">
        <f>'Base%Sem'!H15</f>
        <v>1.1000000000000001</v>
      </c>
      <c r="AN18" s="493"/>
      <c r="AO18" s="494">
        <f t="shared" si="13"/>
        <v>0</v>
      </c>
      <c r="AP18" s="496">
        <v>48572.79</v>
      </c>
      <c r="AQ18" s="496">
        <f t="shared" si="14"/>
        <v>53430.069000000003</v>
      </c>
      <c r="AR18" s="541">
        <f>'Base%Sem'!I15</f>
        <v>1.1000000000000001</v>
      </c>
      <c r="AS18" s="493"/>
      <c r="AT18" s="494">
        <f t="shared" si="15"/>
        <v>0</v>
      </c>
      <c r="AU18" s="496">
        <f t="shared" si="16"/>
        <v>234849.30900000001</v>
      </c>
      <c r="AV18" s="550">
        <f t="shared" si="17"/>
        <v>211523.43000000002</v>
      </c>
      <c r="AW18" s="617">
        <f t="shared" si="162"/>
        <v>44432.62</v>
      </c>
      <c r="AX18" s="513">
        <f t="shared" si="136"/>
        <v>0.21006003921173175</v>
      </c>
      <c r="AY18" s="499">
        <v>53091.199999999997</v>
      </c>
      <c r="AZ18" s="496">
        <f t="shared" si="18"/>
        <v>57338.495999999999</v>
      </c>
      <c r="BA18" s="541">
        <f>'Base%Sem'!J15</f>
        <v>1.08</v>
      </c>
      <c r="BB18" s="493"/>
      <c r="BC18" s="494">
        <f t="shared" si="19"/>
        <v>0</v>
      </c>
      <c r="BD18" s="496">
        <v>46557.17</v>
      </c>
      <c r="BE18" s="496">
        <f t="shared" si="20"/>
        <v>50281.743600000002</v>
      </c>
      <c r="BF18" s="541">
        <f>'Base%Sem'!K15</f>
        <v>1.08</v>
      </c>
      <c r="BG18" s="493"/>
      <c r="BH18" s="494">
        <f t="shared" si="21"/>
        <v>0</v>
      </c>
      <c r="BI18" s="496">
        <v>62630.93</v>
      </c>
      <c r="BJ18" s="496">
        <f t="shared" si="22"/>
        <v>67641.404399999999</v>
      </c>
      <c r="BK18" s="541">
        <f>'Base%Sem'!L15</f>
        <v>1.08</v>
      </c>
      <c r="BL18" s="493"/>
      <c r="BM18" s="494">
        <f t="shared" si="23"/>
        <v>0</v>
      </c>
      <c r="BN18" s="496">
        <v>47956.160000000003</v>
      </c>
      <c r="BO18" s="496">
        <f t="shared" si="24"/>
        <v>51792.652800000011</v>
      </c>
      <c r="BP18" s="541">
        <f>'Base%Sem'!M15</f>
        <v>1.08</v>
      </c>
      <c r="BQ18" s="606"/>
      <c r="BR18" s="494">
        <f t="shared" si="25"/>
        <v>0</v>
      </c>
      <c r="BS18" s="496">
        <v>59649.74</v>
      </c>
      <c r="BT18" s="496">
        <f t="shared" si="26"/>
        <v>64421.7192</v>
      </c>
      <c r="BU18" s="541">
        <f>'Base%Sem'!N15</f>
        <v>1.08</v>
      </c>
      <c r="BV18" s="493"/>
      <c r="BW18" s="494">
        <f t="shared" si="27"/>
        <v>0</v>
      </c>
      <c r="BX18" s="572">
        <f t="shared" si="28"/>
        <v>291476.016</v>
      </c>
      <c r="BY18" s="538">
        <f t="shared" si="29"/>
        <v>269885.2</v>
      </c>
      <c r="BZ18" s="511">
        <f t="shared" si="30"/>
        <v>0</v>
      </c>
      <c r="CA18" s="504">
        <f t="shared" si="137"/>
        <v>0</v>
      </c>
      <c r="CB18" s="499">
        <v>64945.369999999995</v>
      </c>
      <c r="CC18" s="496">
        <f t="shared" si="31"/>
        <v>70140.999599999996</v>
      </c>
      <c r="CD18" s="541">
        <f>'Base%Sem'!O15</f>
        <v>1.08</v>
      </c>
      <c r="CE18" s="493"/>
      <c r="CF18" s="494">
        <f t="shared" si="32"/>
        <v>0</v>
      </c>
      <c r="CG18" s="496">
        <v>78459.100000000006</v>
      </c>
      <c r="CH18" s="496">
        <f t="shared" si="33"/>
        <v>84735.828000000009</v>
      </c>
      <c r="CI18" s="541">
        <f>'Base%Sem'!P15</f>
        <v>1.08</v>
      </c>
      <c r="CJ18" s="493"/>
      <c r="CK18" s="494">
        <f t="shared" si="34"/>
        <v>0</v>
      </c>
      <c r="CL18" s="496">
        <v>69762.319999999992</v>
      </c>
      <c r="CM18" s="496">
        <f t="shared" si="35"/>
        <v>75343.305599999992</v>
      </c>
      <c r="CN18" s="541">
        <f>'Base%Sem'!Q15</f>
        <v>1.08</v>
      </c>
      <c r="CO18" s="493"/>
      <c r="CP18" s="494">
        <f t="shared" si="36"/>
        <v>0</v>
      </c>
      <c r="CQ18" s="496">
        <v>88210.09</v>
      </c>
      <c r="CR18" s="496">
        <f t="shared" si="37"/>
        <v>95266.897200000007</v>
      </c>
      <c r="CS18" s="541">
        <f>'Base%Sem'!R15</f>
        <v>1.08</v>
      </c>
      <c r="CT18" s="493"/>
      <c r="CU18" s="494">
        <f t="shared" si="38"/>
        <v>0</v>
      </c>
      <c r="CV18" s="572">
        <f t="shared" si="39"/>
        <v>301376.88</v>
      </c>
      <c r="CW18" s="572">
        <f t="shared" si="138"/>
        <v>325487.03039999999</v>
      </c>
      <c r="CX18" s="548">
        <f t="shared" si="139"/>
        <v>301376.88</v>
      </c>
      <c r="CY18" s="547">
        <f t="shared" si="140"/>
        <v>0</v>
      </c>
      <c r="CZ18" s="506">
        <f t="shared" si="141"/>
        <v>0</v>
      </c>
      <c r="DA18" s="499">
        <v>86913.7</v>
      </c>
      <c r="DB18" s="496">
        <f t="shared" si="40"/>
        <v>93866.796000000002</v>
      </c>
      <c r="DC18" s="541">
        <f>'Base%Sem'!S15</f>
        <v>1.08</v>
      </c>
      <c r="DD18" s="493"/>
      <c r="DE18" s="494">
        <f t="shared" si="41"/>
        <v>0</v>
      </c>
      <c r="DF18" s="496">
        <v>95421.45</v>
      </c>
      <c r="DG18" s="496">
        <f t="shared" si="42"/>
        <v>103055.166</v>
      </c>
      <c r="DH18" s="541">
        <f>'Base%Sem'!T15</f>
        <v>1.08</v>
      </c>
      <c r="DI18" s="493"/>
      <c r="DJ18" s="494">
        <f t="shared" si="43"/>
        <v>0</v>
      </c>
      <c r="DK18" s="496">
        <v>72388.740000000005</v>
      </c>
      <c r="DL18" s="496">
        <f t="shared" si="44"/>
        <v>78179.839200000017</v>
      </c>
      <c r="DM18" s="541">
        <f>'Base%Sem'!U15</f>
        <v>1.08</v>
      </c>
      <c r="DN18" s="493"/>
      <c r="DO18" s="494">
        <f t="shared" si="45"/>
        <v>0</v>
      </c>
      <c r="DP18" s="496">
        <v>64641.04</v>
      </c>
      <c r="DQ18" s="496">
        <f t="shared" si="46"/>
        <v>69812.323199999999</v>
      </c>
      <c r="DR18" s="541">
        <f>'Base%Sem'!V15</f>
        <v>1.08</v>
      </c>
      <c r="DS18" s="493"/>
      <c r="DT18" s="494">
        <f t="shared" si="47"/>
        <v>0</v>
      </c>
      <c r="DU18" s="572">
        <f t="shared" si="48"/>
        <v>344914.12440000003</v>
      </c>
      <c r="DV18" s="548">
        <f t="shared" si="49"/>
        <v>319364.93</v>
      </c>
      <c r="DW18" s="547">
        <f t="shared" si="142"/>
        <v>0</v>
      </c>
      <c r="DX18" s="506">
        <f t="shared" si="143"/>
        <v>0</v>
      </c>
      <c r="DY18" s="499">
        <v>70082.899999999994</v>
      </c>
      <c r="DZ18" s="496">
        <f t="shared" si="50"/>
        <v>75689.531999999992</v>
      </c>
      <c r="EA18" s="541">
        <f>'Base%Sem'!W15</f>
        <v>1.08</v>
      </c>
      <c r="EB18" s="540">
        <v>70082.899999999994</v>
      </c>
      <c r="EC18" s="494">
        <f t="shared" si="51"/>
        <v>1</v>
      </c>
      <c r="ED18" s="496">
        <v>81998.11</v>
      </c>
      <c r="EE18" s="496">
        <f t="shared" si="52"/>
        <v>88557.958800000008</v>
      </c>
      <c r="EF18" s="541">
        <f>'Base%Sem'!X15</f>
        <v>1.08</v>
      </c>
      <c r="EG18" s="493">
        <v>81998.11</v>
      </c>
      <c r="EH18" s="494">
        <f t="shared" si="53"/>
        <v>1</v>
      </c>
      <c r="EI18" s="496">
        <v>93185.83</v>
      </c>
      <c r="EJ18" s="496">
        <f t="shared" si="54"/>
        <v>100640.69640000002</v>
      </c>
      <c r="EK18" s="541">
        <f>'Base%Sem'!Y15</f>
        <v>1.08</v>
      </c>
      <c r="EL18" s="493">
        <v>93185.83</v>
      </c>
      <c r="EM18" s="494">
        <f t="shared" si="55"/>
        <v>1</v>
      </c>
      <c r="EN18" s="496">
        <v>67323.740000000005</v>
      </c>
      <c r="EO18" s="496">
        <f t="shared" si="56"/>
        <v>72709.639200000005</v>
      </c>
      <c r="EP18" s="541">
        <f>'Base%Sem'!Z15</f>
        <v>1.08</v>
      </c>
      <c r="EQ18" s="493"/>
      <c r="ER18" s="494">
        <f t="shared" si="57"/>
        <v>0</v>
      </c>
      <c r="ES18" s="496">
        <v>65554.28</v>
      </c>
      <c r="ET18" s="496">
        <f t="shared" si="58"/>
        <v>70798.622400000007</v>
      </c>
      <c r="EU18" s="541">
        <f>'Base%Sem'!AA15</f>
        <v>1.08</v>
      </c>
      <c r="EV18" s="493"/>
      <c r="EW18" s="494">
        <f t="shared" si="59"/>
        <v>0</v>
      </c>
      <c r="EX18" s="572">
        <f t="shared" si="60"/>
        <v>378144.86</v>
      </c>
      <c r="EY18" s="572">
        <f t="shared" si="61"/>
        <v>408396.44880000007</v>
      </c>
      <c r="EZ18" s="538">
        <f t="shared" si="144"/>
        <v>378144.86</v>
      </c>
      <c r="FA18" s="537">
        <v>378144.86</v>
      </c>
      <c r="FB18" s="506">
        <f t="shared" si="145"/>
        <v>1</v>
      </c>
      <c r="FC18" s="499">
        <v>99926.83</v>
      </c>
      <c r="FD18" s="496">
        <f t="shared" si="62"/>
        <v>107920.97640000001</v>
      </c>
      <c r="FE18" s="541">
        <f>'Base%Sem'!AB15</f>
        <v>1.08</v>
      </c>
      <c r="FF18" s="493"/>
      <c r="FG18" s="494">
        <f t="shared" si="63"/>
        <v>0</v>
      </c>
      <c r="FH18" s="496">
        <v>66149.48</v>
      </c>
      <c r="FI18" s="496">
        <f t="shared" si="64"/>
        <v>71441.438399999999</v>
      </c>
      <c r="FJ18" s="541">
        <f>'Base%Sem'!AC15</f>
        <v>1.08</v>
      </c>
      <c r="FK18" s="493"/>
      <c r="FL18" s="494">
        <f t="shared" si="65"/>
        <v>0</v>
      </c>
      <c r="FM18" s="496">
        <v>76853</v>
      </c>
      <c r="FN18" s="496">
        <f t="shared" si="66"/>
        <v>83001.240000000005</v>
      </c>
      <c r="FO18" s="541">
        <f>'Base%Sem'!AD15</f>
        <v>1.08</v>
      </c>
      <c r="FP18" s="493"/>
      <c r="FQ18" s="494">
        <f t="shared" si="67"/>
        <v>0</v>
      </c>
      <c r="FR18" s="496">
        <v>68576.259999999995</v>
      </c>
      <c r="FS18" s="496">
        <f t="shared" si="68"/>
        <v>74062.360799999995</v>
      </c>
      <c r="FT18" s="541">
        <f>'Base%Sem'!AE15</f>
        <v>1.08</v>
      </c>
      <c r="FU18" s="493"/>
      <c r="FV18" s="494">
        <f t="shared" si="69"/>
        <v>0</v>
      </c>
      <c r="FW18" s="572">
        <f t="shared" si="70"/>
        <v>336426.01560000004</v>
      </c>
      <c r="FX18" s="614">
        <f t="shared" si="71"/>
        <v>311505.57</v>
      </c>
      <c r="FY18" s="544">
        <f t="shared" si="146"/>
        <v>0</v>
      </c>
      <c r="FZ18" s="504">
        <f t="shared" si="147"/>
        <v>0</v>
      </c>
      <c r="GA18" s="499">
        <v>76539.760000000009</v>
      </c>
      <c r="GB18" s="496">
        <f t="shared" si="72"/>
        <v>82662.940800000011</v>
      </c>
      <c r="GC18" s="541">
        <f>'Base%Sem'!AF15</f>
        <v>1.08</v>
      </c>
      <c r="GD18" s="493"/>
      <c r="GE18" s="494">
        <f t="shared" si="73"/>
        <v>0</v>
      </c>
      <c r="GF18" s="496">
        <v>65754.17</v>
      </c>
      <c r="GG18" s="496">
        <f t="shared" si="74"/>
        <v>71014.503599999996</v>
      </c>
      <c r="GH18" s="541">
        <f>'Base%Sem'!AG15</f>
        <v>1.08</v>
      </c>
      <c r="GI18" s="493"/>
      <c r="GJ18" s="494">
        <f t="shared" si="75"/>
        <v>0</v>
      </c>
      <c r="GK18" s="496">
        <v>59106.28</v>
      </c>
      <c r="GL18" s="496">
        <f t="shared" si="76"/>
        <v>63834.782400000004</v>
      </c>
      <c r="GM18" s="541">
        <f>'Base%Sem'!AH15</f>
        <v>1.08</v>
      </c>
      <c r="GN18" s="493"/>
      <c r="GO18" s="494">
        <f t="shared" si="77"/>
        <v>0</v>
      </c>
      <c r="GP18" s="496">
        <v>60637.07</v>
      </c>
      <c r="GQ18" s="496">
        <f t="shared" si="78"/>
        <v>65488.035600000003</v>
      </c>
      <c r="GR18" s="541">
        <f>'Base%Sem'!AI15</f>
        <v>1.08</v>
      </c>
      <c r="GS18" s="493"/>
      <c r="GT18" s="494">
        <f t="shared" si="79"/>
        <v>0</v>
      </c>
      <c r="GU18" s="572">
        <f t="shared" si="80"/>
        <v>283000.26240000001</v>
      </c>
      <c r="GV18" s="614">
        <f t="shared" si="81"/>
        <v>262037.28</v>
      </c>
      <c r="GW18" s="537">
        <f t="shared" si="82"/>
        <v>0</v>
      </c>
      <c r="GX18" s="506">
        <f t="shared" si="148"/>
        <v>0</v>
      </c>
      <c r="GY18" s="499">
        <v>64628.46</v>
      </c>
      <c r="GZ18" s="496">
        <f t="shared" si="83"/>
        <v>69798.736799999999</v>
      </c>
      <c r="HA18" s="541">
        <f>'Base%Sem'!AJ15</f>
        <v>1.08</v>
      </c>
      <c r="HB18" s="493"/>
      <c r="HC18" s="494">
        <f t="shared" si="84"/>
        <v>0</v>
      </c>
      <c r="HD18" s="496">
        <v>56671.1</v>
      </c>
      <c r="HE18" s="496">
        <f t="shared" si="85"/>
        <v>61204.788</v>
      </c>
      <c r="HF18" s="541">
        <f>'Base%Sem'!AK15</f>
        <v>1.08</v>
      </c>
      <c r="HG18" s="493"/>
      <c r="HH18" s="494">
        <f t="shared" si="86"/>
        <v>0</v>
      </c>
      <c r="HI18" s="496">
        <v>63126.740000000005</v>
      </c>
      <c r="HJ18" s="496">
        <f t="shared" si="87"/>
        <v>68176.87920000001</v>
      </c>
      <c r="HK18" s="541">
        <f>'Base%Sem'!AL15</f>
        <v>1.08</v>
      </c>
      <c r="HL18" s="493"/>
      <c r="HM18" s="494">
        <f t="shared" si="88"/>
        <v>0</v>
      </c>
      <c r="HN18" s="496">
        <v>58299.7</v>
      </c>
      <c r="HO18" s="496">
        <f t="shared" si="89"/>
        <v>62963.675999999999</v>
      </c>
      <c r="HP18" s="541">
        <f>'Base%Sem'!AM15</f>
        <v>1.08</v>
      </c>
      <c r="HQ18" s="493"/>
      <c r="HR18" s="494">
        <f t="shared" si="90"/>
        <v>0</v>
      </c>
      <c r="HS18" s="496">
        <v>52929.3</v>
      </c>
      <c r="HT18" s="496">
        <f t="shared" si="91"/>
        <v>57163.644000000008</v>
      </c>
      <c r="HU18" s="541">
        <f>'Base%Sem'!AN15</f>
        <v>1.08</v>
      </c>
      <c r="HV18" s="493"/>
      <c r="HW18" s="494">
        <f t="shared" si="92"/>
        <v>0</v>
      </c>
      <c r="HX18" s="572">
        <f t="shared" si="93"/>
        <v>319307.72400000005</v>
      </c>
      <c r="HY18" s="538">
        <f t="shared" si="149"/>
        <v>295655.3</v>
      </c>
      <c r="HZ18" s="511">
        <f t="shared" si="94"/>
        <v>0</v>
      </c>
      <c r="IA18" s="504">
        <f t="shared" si="150"/>
        <v>0</v>
      </c>
      <c r="IB18" s="499">
        <v>63060.74</v>
      </c>
      <c r="IC18" s="496">
        <f t="shared" si="95"/>
        <v>68105.599199999997</v>
      </c>
      <c r="ID18" s="541">
        <f>'Base%Sem'!AO15</f>
        <v>1.08</v>
      </c>
      <c r="IE18" s="493"/>
      <c r="IF18" s="494">
        <f t="shared" si="96"/>
        <v>0</v>
      </c>
      <c r="IG18" s="496">
        <v>59316.46</v>
      </c>
      <c r="IH18" s="496">
        <f t="shared" si="97"/>
        <v>64061.7768</v>
      </c>
      <c r="II18" s="541">
        <f>'Base%Sem'!AP15</f>
        <v>1.08</v>
      </c>
      <c r="IJ18" s="493"/>
      <c r="IK18" s="494">
        <f t="shared" si="98"/>
        <v>0</v>
      </c>
      <c r="IL18" s="496">
        <v>68920.800000000003</v>
      </c>
      <c r="IM18" s="496">
        <f t="shared" si="99"/>
        <v>74434.464000000007</v>
      </c>
      <c r="IN18" s="541">
        <f>'Base%Sem'!AQ15</f>
        <v>1.08</v>
      </c>
      <c r="IO18" s="493"/>
      <c r="IP18" s="494">
        <f t="shared" si="100"/>
        <v>0</v>
      </c>
      <c r="IQ18" s="496">
        <v>84033.27</v>
      </c>
      <c r="IR18" s="496">
        <f t="shared" si="101"/>
        <v>90755.931600000011</v>
      </c>
      <c r="IS18" s="541">
        <f>'Base%Sem'!AR15</f>
        <v>1.08</v>
      </c>
      <c r="IT18" s="493"/>
      <c r="IU18" s="494">
        <f t="shared" si="102"/>
        <v>0</v>
      </c>
      <c r="IV18" s="572">
        <f t="shared" si="103"/>
        <v>297357.77159999998</v>
      </c>
      <c r="IW18" s="538">
        <f t="shared" si="151"/>
        <v>275331.27</v>
      </c>
      <c r="IX18" s="510">
        <f t="shared" si="104"/>
        <v>0</v>
      </c>
      <c r="IY18" s="506">
        <f t="shared" si="152"/>
        <v>0</v>
      </c>
      <c r="IZ18" s="499">
        <v>86372.61</v>
      </c>
      <c r="JA18" s="496">
        <f t="shared" si="105"/>
        <v>93282.418800000014</v>
      </c>
      <c r="JB18" s="541">
        <f>'Base%Sem'!AS15</f>
        <v>1.08</v>
      </c>
      <c r="JC18" s="493"/>
      <c r="JD18" s="494">
        <f t="shared" si="106"/>
        <v>0</v>
      </c>
      <c r="JE18" s="496">
        <v>69751.67</v>
      </c>
      <c r="JF18" s="496">
        <f t="shared" si="107"/>
        <v>75331.803599999999</v>
      </c>
      <c r="JG18" s="541">
        <f>'Base%Sem'!AT15</f>
        <v>1.08</v>
      </c>
      <c r="JH18" s="493"/>
      <c r="JI18" s="494">
        <f t="shared" si="108"/>
        <v>0</v>
      </c>
      <c r="JJ18" s="496">
        <v>73103.899999999994</v>
      </c>
      <c r="JK18" s="496">
        <f t="shared" si="109"/>
        <v>78952.212</v>
      </c>
      <c r="JL18" s="541">
        <f>'Base%Sem'!AU15</f>
        <v>1.08</v>
      </c>
      <c r="JM18" s="493"/>
      <c r="JN18" s="494">
        <f t="shared" si="110"/>
        <v>0</v>
      </c>
      <c r="JO18" s="496">
        <v>98589.87</v>
      </c>
      <c r="JP18" s="496">
        <f t="shared" si="111"/>
        <v>106477.05960000001</v>
      </c>
      <c r="JQ18" s="541">
        <f>'Base%Sem'!AV15</f>
        <v>1.08</v>
      </c>
      <c r="JR18" s="493"/>
      <c r="JS18" s="494">
        <f t="shared" si="112"/>
        <v>0</v>
      </c>
      <c r="JT18" s="572">
        <f t="shared" si="113"/>
        <v>354043.49400000006</v>
      </c>
      <c r="JU18" s="538">
        <f t="shared" si="153"/>
        <v>327818.05</v>
      </c>
      <c r="JV18" s="511">
        <f t="shared" si="114"/>
        <v>0</v>
      </c>
      <c r="JW18" s="504">
        <f t="shared" si="154"/>
        <v>0</v>
      </c>
      <c r="JX18" s="499">
        <v>112697.77</v>
      </c>
      <c r="JY18" s="496">
        <f t="shared" si="115"/>
        <v>117205.6808</v>
      </c>
      <c r="JZ18" s="541">
        <f>'Base%Sem'!AW15</f>
        <v>1.04</v>
      </c>
      <c r="KA18" s="493"/>
      <c r="KB18" s="494">
        <f t="shared" si="116"/>
        <v>0</v>
      </c>
      <c r="KC18" s="496">
        <v>144245.88</v>
      </c>
      <c r="KD18" s="496">
        <f t="shared" si="155"/>
        <v>150015.71520000001</v>
      </c>
      <c r="KE18" s="541">
        <f>'Base%Sem'!AX15</f>
        <v>1.04</v>
      </c>
      <c r="KF18" s="493"/>
      <c r="KG18" s="494">
        <f t="shared" si="117"/>
        <v>0</v>
      </c>
      <c r="KH18" s="496">
        <v>165848.06</v>
      </c>
      <c r="KI18" s="496">
        <f t="shared" si="118"/>
        <v>172481.98240000001</v>
      </c>
      <c r="KJ18" s="541">
        <f>'Base%Sem'!AY15</f>
        <v>1.04</v>
      </c>
      <c r="KK18" s="493"/>
      <c r="KL18" s="494">
        <f t="shared" si="119"/>
        <v>0</v>
      </c>
      <c r="KM18" s="496">
        <v>281053.19</v>
      </c>
      <c r="KN18" s="496">
        <f t="shared" si="120"/>
        <v>292295.31760000001</v>
      </c>
      <c r="KO18" s="541">
        <f>'Base%Sem'!AZ15</f>
        <v>1.04</v>
      </c>
      <c r="KP18" s="493"/>
      <c r="KQ18" s="494">
        <f t="shared" si="121"/>
        <v>0</v>
      </c>
      <c r="KR18" s="496">
        <v>77383.7</v>
      </c>
      <c r="KS18" s="496">
        <f t="shared" si="122"/>
        <v>80479.047999999995</v>
      </c>
      <c r="KT18" s="541">
        <f>'Base%Sem'!BA15</f>
        <v>1.04</v>
      </c>
      <c r="KU18" s="493"/>
      <c r="KV18" s="494">
        <f t="shared" si="123"/>
        <v>0</v>
      </c>
      <c r="KW18" s="572">
        <f t="shared" si="160"/>
        <v>812477.74399999995</v>
      </c>
      <c r="KX18" s="538">
        <f t="shared" si="156"/>
        <v>781228.60000000009</v>
      </c>
      <c r="KY18" s="510">
        <f t="shared" si="124"/>
        <v>0</v>
      </c>
      <c r="KZ18" s="560">
        <f t="shared" si="157"/>
        <v>0</v>
      </c>
      <c r="LA18" s="588">
        <f t="shared" si="125"/>
        <v>3843760.96</v>
      </c>
      <c r="LB18" s="588">
        <f t="shared" si="164"/>
        <v>4253428.4802000001</v>
      </c>
      <c r="LC18" s="588">
        <f t="shared" si="127"/>
        <v>4241613.3186000008</v>
      </c>
      <c r="LD18" s="586">
        <f t="shared" si="158"/>
        <v>1.1035060095412388</v>
      </c>
      <c r="LE18" s="584">
        <f t="shared" si="128"/>
        <v>3843760.96</v>
      </c>
      <c r="LF18" s="584">
        <f t="shared" si="129"/>
        <v>668270.02</v>
      </c>
      <c r="LG18" s="585">
        <f t="shared" si="130"/>
        <v>-3175490.94</v>
      </c>
      <c r="LH18" s="615">
        <f t="shared" si="159"/>
        <v>-4.7518081687997915</v>
      </c>
      <c r="LI18">
        <v>4869000</v>
      </c>
      <c r="LJ18" s="385">
        <f>LI18-LC18</f>
        <v>627386.68139999919</v>
      </c>
      <c r="LK18" s="385"/>
      <c r="LM18">
        <v>4248966.24</v>
      </c>
    </row>
    <row r="19" spans="1:325" hidden="1" outlineLevel="1">
      <c r="A19" s="571"/>
      <c r="B19" s="535" t="s">
        <v>22</v>
      </c>
      <c r="C19" s="499">
        <v>73461.16</v>
      </c>
      <c r="D19" s="496">
        <f t="shared" si="0"/>
        <v>82276.499200000006</v>
      </c>
      <c r="E19" s="541">
        <f>'Base%Sem'!B16</f>
        <v>1.1200000000000001</v>
      </c>
      <c r="F19" s="493">
        <v>79272.63</v>
      </c>
      <c r="G19" s="494">
        <f t="shared" si="131"/>
        <v>1.0791094232653011</v>
      </c>
      <c r="H19" s="496">
        <v>52434.28</v>
      </c>
      <c r="I19" s="496">
        <f t="shared" si="163"/>
        <v>62921.135999999999</v>
      </c>
      <c r="J19" s="541">
        <f>'Base%Sem'!C16</f>
        <v>1.2</v>
      </c>
      <c r="K19" s="493">
        <v>74902.48</v>
      </c>
      <c r="L19" s="494">
        <f t="shared" si="2"/>
        <v>1.4285021173171444</v>
      </c>
      <c r="M19" s="496">
        <v>47008.67</v>
      </c>
      <c r="N19" s="496">
        <f t="shared" si="3"/>
        <v>61111.271000000001</v>
      </c>
      <c r="O19" s="541">
        <f>'Base%Sem'!D16</f>
        <v>1.3</v>
      </c>
      <c r="P19" s="493">
        <v>78266.02</v>
      </c>
      <c r="Q19" s="494">
        <f t="shared" si="4"/>
        <v>1.6649273421264632</v>
      </c>
      <c r="R19" s="496">
        <v>57291.87</v>
      </c>
      <c r="S19" s="496">
        <f t="shared" si="5"/>
        <v>91666.992000000013</v>
      </c>
      <c r="T19" s="541">
        <f>'Base%Sem'!E16</f>
        <v>1.6</v>
      </c>
      <c r="U19" s="493">
        <v>77567.539999999994</v>
      </c>
      <c r="V19" s="494">
        <f t="shared" si="6"/>
        <v>1.3539013476083079</v>
      </c>
      <c r="W19" s="496">
        <f t="shared" si="7"/>
        <v>297975.89820000005</v>
      </c>
      <c r="X19" s="542">
        <f t="shared" si="132"/>
        <v>125895.44</v>
      </c>
      <c r="Y19" s="514">
        <f t="shared" si="8"/>
        <v>310008.67</v>
      </c>
      <c r="Z19" s="500">
        <f t="shared" si="133"/>
        <v>2.4624296956267835</v>
      </c>
      <c r="AA19" s="499">
        <v>59661.599999999999</v>
      </c>
      <c r="AB19" s="496">
        <f t="shared" si="9"/>
        <v>95458.559999999998</v>
      </c>
      <c r="AC19" s="541">
        <f>'Base%Sem'!F16</f>
        <v>1.6</v>
      </c>
      <c r="AD19" s="493">
        <v>65973.84</v>
      </c>
      <c r="AE19" s="494">
        <f t="shared" si="134"/>
        <v>1.1058007160384569</v>
      </c>
      <c r="AF19" s="496">
        <v>69797.990000000005</v>
      </c>
      <c r="AG19" s="496">
        <f t="shared" si="10"/>
        <v>73287.889500000005</v>
      </c>
      <c r="AH19" s="541">
        <f>'Base%Sem'!G16</f>
        <v>1.05</v>
      </c>
      <c r="AI19" s="493"/>
      <c r="AJ19" s="494">
        <f t="shared" si="11"/>
        <v>0</v>
      </c>
      <c r="AK19" s="496">
        <v>82685.84</v>
      </c>
      <c r="AL19" s="496">
        <f t="shared" si="12"/>
        <v>86820.131999999998</v>
      </c>
      <c r="AM19" s="541">
        <f>'Base%Sem'!H16</f>
        <v>1.05</v>
      </c>
      <c r="AN19" s="493"/>
      <c r="AO19" s="494">
        <f t="shared" si="13"/>
        <v>0</v>
      </c>
      <c r="AP19" s="496">
        <v>62812.43</v>
      </c>
      <c r="AQ19" s="496">
        <f t="shared" si="14"/>
        <v>65953.051500000001</v>
      </c>
      <c r="AR19" s="541">
        <f>'Base%Sem'!I16</f>
        <v>1.05</v>
      </c>
      <c r="AS19" s="493"/>
      <c r="AT19" s="494">
        <f t="shared" si="15"/>
        <v>0</v>
      </c>
      <c r="AU19" s="496">
        <f t="shared" si="16"/>
        <v>321519.63299999997</v>
      </c>
      <c r="AV19" s="550">
        <f t="shared" si="17"/>
        <v>274957.86</v>
      </c>
      <c r="AW19" s="617">
        <f t="shared" si="162"/>
        <v>65973.84</v>
      </c>
      <c r="AX19" s="513">
        <f t="shared" si="136"/>
        <v>0.23994164051174968</v>
      </c>
      <c r="AY19" s="499">
        <v>88311.3</v>
      </c>
      <c r="AZ19" s="496">
        <f t="shared" si="18"/>
        <v>93609.978000000003</v>
      </c>
      <c r="BA19" s="541">
        <f>'Base%Sem'!J16</f>
        <v>1.06</v>
      </c>
      <c r="BB19" s="493"/>
      <c r="BC19" s="494">
        <f t="shared" si="19"/>
        <v>0</v>
      </c>
      <c r="BD19" s="496">
        <v>73642.81</v>
      </c>
      <c r="BE19" s="496">
        <f t="shared" si="20"/>
        <v>78061.378599999996</v>
      </c>
      <c r="BF19" s="541">
        <f>'Base%Sem'!K16</f>
        <v>1.06</v>
      </c>
      <c r="BG19" s="493"/>
      <c r="BH19" s="494">
        <f t="shared" si="21"/>
        <v>0</v>
      </c>
      <c r="BI19" s="496">
        <v>97780.39</v>
      </c>
      <c r="BJ19" s="496">
        <f t="shared" si="22"/>
        <v>103647.21340000001</v>
      </c>
      <c r="BK19" s="541">
        <f>'Base%Sem'!L16</f>
        <v>1.06</v>
      </c>
      <c r="BL19" s="493"/>
      <c r="BM19" s="494">
        <f t="shared" si="23"/>
        <v>0</v>
      </c>
      <c r="BN19" s="496">
        <v>75440.34</v>
      </c>
      <c r="BO19" s="496">
        <f t="shared" si="24"/>
        <v>79966.760399999999</v>
      </c>
      <c r="BP19" s="541">
        <f>'Base%Sem'!M16</f>
        <v>1.06</v>
      </c>
      <c r="BQ19" s="606"/>
      <c r="BR19" s="494">
        <f t="shared" si="25"/>
        <v>0</v>
      </c>
      <c r="BS19" s="496">
        <v>65890.600000000006</v>
      </c>
      <c r="BT19" s="496">
        <f t="shared" si="26"/>
        <v>69844.036000000007</v>
      </c>
      <c r="BU19" s="541">
        <f>'Base%Sem'!N16</f>
        <v>1.06</v>
      </c>
      <c r="BV19" s="493"/>
      <c r="BW19" s="494">
        <f t="shared" si="27"/>
        <v>0</v>
      </c>
      <c r="BX19" s="572">
        <f t="shared" si="28"/>
        <v>425129.3664</v>
      </c>
      <c r="BY19" s="538">
        <f t="shared" si="29"/>
        <v>401065.43999999994</v>
      </c>
      <c r="BZ19" s="511">
        <f t="shared" si="30"/>
        <v>0</v>
      </c>
      <c r="CA19" s="504">
        <f t="shared" si="137"/>
        <v>0</v>
      </c>
      <c r="CB19" s="499">
        <v>77378.759999999995</v>
      </c>
      <c r="CC19" s="496">
        <f t="shared" si="31"/>
        <v>82021.4856</v>
      </c>
      <c r="CD19" s="541">
        <f>'Base%Sem'!O16</f>
        <v>1.06</v>
      </c>
      <c r="CE19" s="493"/>
      <c r="CF19" s="494">
        <f t="shared" si="32"/>
        <v>0</v>
      </c>
      <c r="CG19" s="496">
        <v>81343.990000000005</v>
      </c>
      <c r="CH19" s="496">
        <f t="shared" si="33"/>
        <v>86224.629400000005</v>
      </c>
      <c r="CI19" s="541">
        <f>'Base%Sem'!P16</f>
        <v>1.06</v>
      </c>
      <c r="CJ19" s="493"/>
      <c r="CK19" s="494">
        <f t="shared" si="34"/>
        <v>0</v>
      </c>
      <c r="CL19" s="496">
        <v>74039.649999999994</v>
      </c>
      <c r="CM19" s="496">
        <f t="shared" si="35"/>
        <v>78482.028999999995</v>
      </c>
      <c r="CN19" s="541">
        <f>'Base%Sem'!Q16</f>
        <v>1.06</v>
      </c>
      <c r="CO19" s="493"/>
      <c r="CP19" s="494">
        <f t="shared" si="36"/>
        <v>0</v>
      </c>
      <c r="CQ19" s="496">
        <v>113608.03</v>
      </c>
      <c r="CR19" s="496">
        <f t="shared" si="37"/>
        <v>120424.51180000001</v>
      </c>
      <c r="CS19" s="541">
        <f>'Base%Sem'!R16</f>
        <v>1.06</v>
      </c>
      <c r="CT19" s="493"/>
      <c r="CU19" s="494">
        <f t="shared" si="38"/>
        <v>0</v>
      </c>
      <c r="CV19" s="572">
        <f t="shared" si="39"/>
        <v>346370.43</v>
      </c>
      <c r="CW19" s="572">
        <f t="shared" si="138"/>
        <v>367152.65580000007</v>
      </c>
      <c r="CX19" s="548">
        <f t="shared" si="139"/>
        <v>346370.43</v>
      </c>
      <c r="CY19" s="547">
        <f t="shared" si="140"/>
        <v>0</v>
      </c>
      <c r="CZ19" s="506">
        <f t="shared" si="141"/>
        <v>0</v>
      </c>
      <c r="DA19" s="499">
        <v>94800.57</v>
      </c>
      <c r="DB19" s="496">
        <f t="shared" si="40"/>
        <v>100488.60420000002</v>
      </c>
      <c r="DC19" s="541">
        <f>'Base%Sem'!S16</f>
        <v>1.06</v>
      </c>
      <c r="DD19" s="493"/>
      <c r="DE19" s="494">
        <f t="shared" si="41"/>
        <v>0</v>
      </c>
      <c r="DF19" s="496">
        <v>111739.34</v>
      </c>
      <c r="DG19" s="496">
        <f t="shared" si="42"/>
        <v>118443.7004</v>
      </c>
      <c r="DH19" s="541">
        <f>'Base%Sem'!T16</f>
        <v>1.06</v>
      </c>
      <c r="DI19" s="493"/>
      <c r="DJ19" s="494">
        <f t="shared" si="43"/>
        <v>0</v>
      </c>
      <c r="DK19" s="496">
        <v>70979.520000000004</v>
      </c>
      <c r="DL19" s="496">
        <f t="shared" si="44"/>
        <v>75238.291200000007</v>
      </c>
      <c r="DM19" s="541">
        <f>'Base%Sem'!U16</f>
        <v>1.06</v>
      </c>
      <c r="DN19" s="493"/>
      <c r="DO19" s="494">
        <f t="shared" si="45"/>
        <v>0</v>
      </c>
      <c r="DP19" s="496">
        <v>80471.149999999994</v>
      </c>
      <c r="DQ19" s="496">
        <f t="shared" si="46"/>
        <v>85299.418999999994</v>
      </c>
      <c r="DR19" s="541">
        <f>'Base%Sem'!V16</f>
        <v>1.06</v>
      </c>
      <c r="DS19" s="493"/>
      <c r="DT19" s="494">
        <f t="shared" si="47"/>
        <v>0</v>
      </c>
      <c r="DU19" s="572">
        <f t="shared" si="48"/>
        <v>379470.0148</v>
      </c>
      <c r="DV19" s="548">
        <f t="shared" si="49"/>
        <v>357990.57999999996</v>
      </c>
      <c r="DW19" s="547">
        <f t="shared" si="142"/>
        <v>0</v>
      </c>
      <c r="DX19" s="506">
        <f t="shared" si="143"/>
        <v>0</v>
      </c>
      <c r="DY19" s="499">
        <v>73262.929999999993</v>
      </c>
      <c r="DZ19" s="496">
        <f t="shared" si="50"/>
        <v>77658.705799999996</v>
      </c>
      <c r="EA19" s="541">
        <f>'Base%Sem'!W16</f>
        <v>1.06</v>
      </c>
      <c r="EB19" s="540">
        <v>73262.929999999993</v>
      </c>
      <c r="EC19" s="494">
        <f t="shared" si="51"/>
        <v>1</v>
      </c>
      <c r="ED19" s="496">
        <v>72371.570000000007</v>
      </c>
      <c r="EE19" s="496">
        <f t="shared" si="52"/>
        <v>76713.864200000011</v>
      </c>
      <c r="EF19" s="541">
        <f>'Base%Sem'!X16</f>
        <v>1.06</v>
      </c>
      <c r="EG19" s="493">
        <v>72371.570000000007</v>
      </c>
      <c r="EH19" s="494">
        <f t="shared" si="53"/>
        <v>1</v>
      </c>
      <c r="EI19" s="496">
        <v>78018.26999999999</v>
      </c>
      <c r="EJ19" s="496">
        <f t="shared" si="54"/>
        <v>82699.366199999989</v>
      </c>
      <c r="EK19" s="541">
        <f>'Base%Sem'!Y16</f>
        <v>1.06</v>
      </c>
      <c r="EL19" s="493">
        <v>78018.27</v>
      </c>
      <c r="EM19" s="494">
        <f t="shared" si="55"/>
        <v>1.0000000000000002</v>
      </c>
      <c r="EN19" s="496">
        <v>76050.87</v>
      </c>
      <c r="EO19" s="496">
        <f t="shared" si="56"/>
        <v>80613.922200000001</v>
      </c>
      <c r="EP19" s="541">
        <f>'Base%Sem'!Z16</f>
        <v>1.06</v>
      </c>
      <c r="EQ19" s="493"/>
      <c r="ER19" s="494">
        <f t="shared" si="57"/>
        <v>0</v>
      </c>
      <c r="ES19" s="496">
        <v>92357.87</v>
      </c>
      <c r="ET19" s="496">
        <f t="shared" si="58"/>
        <v>97899.342199999999</v>
      </c>
      <c r="EU19" s="541">
        <f>'Base%Sem'!AA16</f>
        <v>1.06</v>
      </c>
      <c r="EV19" s="493"/>
      <c r="EW19" s="494">
        <f t="shared" si="59"/>
        <v>0</v>
      </c>
      <c r="EX19" s="572">
        <f t="shared" si="60"/>
        <v>392061.50999999995</v>
      </c>
      <c r="EY19" s="572">
        <f t="shared" si="61"/>
        <v>415585.20059999998</v>
      </c>
      <c r="EZ19" s="538">
        <f t="shared" si="144"/>
        <v>392061.51</v>
      </c>
      <c r="FA19" s="537">
        <v>392061.51</v>
      </c>
      <c r="FB19" s="506">
        <f t="shared" si="145"/>
        <v>1</v>
      </c>
      <c r="FC19" s="499">
        <v>88297.63</v>
      </c>
      <c r="FD19" s="496">
        <f t="shared" si="62"/>
        <v>93595.487800000003</v>
      </c>
      <c r="FE19" s="541">
        <f>'Base%Sem'!AB16</f>
        <v>1.06</v>
      </c>
      <c r="FF19" s="493"/>
      <c r="FG19" s="494">
        <f t="shared" si="63"/>
        <v>0</v>
      </c>
      <c r="FH19" s="496">
        <v>75927.759999999995</v>
      </c>
      <c r="FI19" s="496">
        <f t="shared" si="64"/>
        <v>80483.425600000002</v>
      </c>
      <c r="FJ19" s="541">
        <f>'Base%Sem'!AC16</f>
        <v>1.06</v>
      </c>
      <c r="FK19" s="493"/>
      <c r="FL19" s="494">
        <f t="shared" si="65"/>
        <v>0</v>
      </c>
      <c r="FM19" s="496">
        <v>68468.5</v>
      </c>
      <c r="FN19" s="496">
        <f t="shared" si="66"/>
        <v>72576.61</v>
      </c>
      <c r="FO19" s="541">
        <f>'Base%Sem'!AD16</f>
        <v>1.06</v>
      </c>
      <c r="FP19" s="493"/>
      <c r="FQ19" s="494">
        <f t="shared" si="67"/>
        <v>0</v>
      </c>
      <c r="FR19" s="496">
        <v>68982.63</v>
      </c>
      <c r="FS19" s="496">
        <f t="shared" si="68"/>
        <v>73121.587800000008</v>
      </c>
      <c r="FT19" s="541">
        <f>'Base%Sem'!AE16</f>
        <v>1.06</v>
      </c>
      <c r="FU19" s="493"/>
      <c r="FV19" s="494">
        <f t="shared" si="69"/>
        <v>0</v>
      </c>
      <c r="FW19" s="572">
        <f t="shared" si="70"/>
        <v>319777.11120000004</v>
      </c>
      <c r="FX19" s="614">
        <f t="shared" si="71"/>
        <v>301676.52</v>
      </c>
      <c r="FY19" s="544">
        <f t="shared" si="146"/>
        <v>0</v>
      </c>
      <c r="FZ19" s="504">
        <f t="shared" si="147"/>
        <v>0</v>
      </c>
      <c r="GA19" s="499">
        <v>73597.83</v>
      </c>
      <c r="GB19" s="496">
        <f t="shared" si="72"/>
        <v>78013.699800000002</v>
      </c>
      <c r="GC19" s="541">
        <f>'Base%Sem'!AF16</f>
        <v>1.06</v>
      </c>
      <c r="GD19" s="493"/>
      <c r="GE19" s="494">
        <f t="shared" si="73"/>
        <v>0</v>
      </c>
      <c r="GF19" s="496">
        <v>67429.2</v>
      </c>
      <c r="GG19" s="496">
        <f t="shared" si="74"/>
        <v>71474.952000000005</v>
      </c>
      <c r="GH19" s="541">
        <f>'Base%Sem'!AG16</f>
        <v>1.06</v>
      </c>
      <c r="GI19" s="493"/>
      <c r="GJ19" s="494">
        <f t="shared" si="75"/>
        <v>0</v>
      </c>
      <c r="GK19" s="496">
        <v>72763.23</v>
      </c>
      <c r="GL19" s="496">
        <f t="shared" si="76"/>
        <v>77129.023799999995</v>
      </c>
      <c r="GM19" s="541">
        <f>'Base%Sem'!AH16</f>
        <v>1.06</v>
      </c>
      <c r="GN19" s="493"/>
      <c r="GO19" s="494">
        <f t="shared" si="77"/>
        <v>0</v>
      </c>
      <c r="GP19" s="496">
        <v>85538.68</v>
      </c>
      <c r="GQ19" s="496">
        <f t="shared" si="78"/>
        <v>90671.000799999994</v>
      </c>
      <c r="GR19" s="541">
        <f>'Base%Sem'!AI16</f>
        <v>1.06</v>
      </c>
      <c r="GS19" s="493"/>
      <c r="GT19" s="494">
        <f t="shared" si="79"/>
        <v>0</v>
      </c>
      <c r="GU19" s="572">
        <f t="shared" si="80"/>
        <v>317288.6764</v>
      </c>
      <c r="GV19" s="614">
        <f t="shared" si="81"/>
        <v>299328.94</v>
      </c>
      <c r="GW19" s="537">
        <f t="shared" si="82"/>
        <v>0</v>
      </c>
      <c r="GX19" s="506">
        <f t="shared" si="148"/>
        <v>0</v>
      </c>
      <c r="GY19" s="499">
        <v>95897.47</v>
      </c>
      <c r="GZ19" s="496">
        <f t="shared" si="83"/>
        <v>101651.31820000001</v>
      </c>
      <c r="HA19" s="541">
        <f>'Base%Sem'!AJ16</f>
        <v>1.06</v>
      </c>
      <c r="HB19" s="493"/>
      <c r="HC19" s="494">
        <f t="shared" si="84"/>
        <v>0</v>
      </c>
      <c r="HD19" s="496">
        <v>71716.58</v>
      </c>
      <c r="HE19" s="496">
        <f t="shared" si="85"/>
        <v>76019.574800000002</v>
      </c>
      <c r="HF19" s="541">
        <f>'Base%Sem'!AK16</f>
        <v>1.06</v>
      </c>
      <c r="HG19" s="493"/>
      <c r="HH19" s="494">
        <f t="shared" si="86"/>
        <v>0</v>
      </c>
      <c r="HI19" s="496">
        <v>78706.709999999992</v>
      </c>
      <c r="HJ19" s="496">
        <f t="shared" si="87"/>
        <v>83429.112599999993</v>
      </c>
      <c r="HK19" s="541">
        <f>'Base%Sem'!AL16</f>
        <v>1.06</v>
      </c>
      <c r="HL19" s="493"/>
      <c r="HM19" s="494">
        <f t="shared" si="88"/>
        <v>0</v>
      </c>
      <c r="HN19" s="496">
        <v>65329.61</v>
      </c>
      <c r="HO19" s="496">
        <f t="shared" si="89"/>
        <v>69249.386599999998</v>
      </c>
      <c r="HP19" s="541">
        <f>'Base%Sem'!AM16</f>
        <v>1.06</v>
      </c>
      <c r="HQ19" s="493"/>
      <c r="HR19" s="494">
        <f t="shared" si="90"/>
        <v>0</v>
      </c>
      <c r="HS19" s="496">
        <v>68206.66</v>
      </c>
      <c r="HT19" s="496">
        <f t="shared" si="91"/>
        <v>72299.059600000008</v>
      </c>
      <c r="HU19" s="541">
        <f>'Base%Sem'!AN16</f>
        <v>1.06</v>
      </c>
      <c r="HV19" s="493"/>
      <c r="HW19" s="494">
        <f t="shared" si="92"/>
        <v>0</v>
      </c>
      <c r="HX19" s="572">
        <f t="shared" si="93"/>
        <v>402648.45180000004</v>
      </c>
      <c r="HY19" s="538">
        <f t="shared" si="149"/>
        <v>379857.03</v>
      </c>
      <c r="HZ19" s="511">
        <f t="shared" si="94"/>
        <v>0</v>
      </c>
      <c r="IA19" s="504">
        <f t="shared" si="150"/>
        <v>0</v>
      </c>
      <c r="IB19" s="499">
        <v>74832.149999999994</v>
      </c>
      <c r="IC19" s="496">
        <f t="shared" si="95"/>
        <v>79322.078999999998</v>
      </c>
      <c r="ID19" s="541">
        <f>'Base%Sem'!AO16</f>
        <v>1.06</v>
      </c>
      <c r="IE19" s="493"/>
      <c r="IF19" s="494">
        <f t="shared" si="96"/>
        <v>0</v>
      </c>
      <c r="IG19" s="496">
        <v>77429.240000000005</v>
      </c>
      <c r="IH19" s="496">
        <f t="shared" si="97"/>
        <v>77429.240000000005</v>
      </c>
      <c r="II19" s="541">
        <f>'Base%Sem'!AP16</f>
        <v>1</v>
      </c>
      <c r="IJ19" s="493"/>
      <c r="IK19" s="494">
        <f t="shared" si="98"/>
        <v>0</v>
      </c>
      <c r="IL19" s="496">
        <v>73100.38</v>
      </c>
      <c r="IM19" s="496">
        <f t="shared" si="99"/>
        <v>74562.387600000002</v>
      </c>
      <c r="IN19" s="541">
        <f>'Base%Sem'!AQ16</f>
        <v>1.02</v>
      </c>
      <c r="IO19" s="493"/>
      <c r="IP19" s="494">
        <f t="shared" si="100"/>
        <v>0</v>
      </c>
      <c r="IQ19" s="496">
        <v>124789.56</v>
      </c>
      <c r="IR19" s="496">
        <f t="shared" si="101"/>
        <v>132276.93360000002</v>
      </c>
      <c r="IS19" s="541">
        <f>'Base%Sem'!AR16</f>
        <v>1.06</v>
      </c>
      <c r="IT19" s="493"/>
      <c r="IU19" s="494">
        <f t="shared" si="102"/>
        <v>0</v>
      </c>
      <c r="IV19" s="572">
        <f t="shared" si="103"/>
        <v>363590.64020000002</v>
      </c>
      <c r="IW19" s="538">
        <f t="shared" si="151"/>
        <v>350151.32999999996</v>
      </c>
      <c r="IX19" s="510">
        <f t="shared" si="104"/>
        <v>0</v>
      </c>
      <c r="IY19" s="506">
        <f t="shared" si="152"/>
        <v>0</v>
      </c>
      <c r="IZ19" s="499">
        <v>104058.34</v>
      </c>
      <c r="JA19" s="496">
        <f t="shared" si="105"/>
        <v>110301.8404</v>
      </c>
      <c r="JB19" s="541">
        <f>'Base%Sem'!AS16</f>
        <v>1.06</v>
      </c>
      <c r="JC19" s="493"/>
      <c r="JD19" s="494">
        <f t="shared" si="106"/>
        <v>0</v>
      </c>
      <c r="JE19" s="496">
        <v>71299.570000000007</v>
      </c>
      <c r="JF19" s="496">
        <f t="shared" si="107"/>
        <v>75577.544200000018</v>
      </c>
      <c r="JG19" s="541">
        <f>'Base%Sem'!AT16</f>
        <v>1.06</v>
      </c>
      <c r="JH19" s="493"/>
      <c r="JI19" s="494">
        <f t="shared" si="108"/>
        <v>0</v>
      </c>
      <c r="JJ19" s="496">
        <v>91013.35</v>
      </c>
      <c r="JK19" s="496">
        <f t="shared" si="109"/>
        <v>96474.151000000013</v>
      </c>
      <c r="JL19" s="541">
        <f>'Base%Sem'!AU16</f>
        <v>1.06</v>
      </c>
      <c r="JM19" s="493"/>
      <c r="JN19" s="494">
        <f t="shared" si="110"/>
        <v>0</v>
      </c>
      <c r="JO19" s="496">
        <v>130804.87</v>
      </c>
      <c r="JP19" s="496">
        <f t="shared" si="111"/>
        <v>138653.16219999999</v>
      </c>
      <c r="JQ19" s="541">
        <f>'Base%Sem'!AV16</f>
        <v>1.06</v>
      </c>
      <c r="JR19" s="493"/>
      <c r="JS19" s="494">
        <f t="shared" si="112"/>
        <v>0</v>
      </c>
      <c r="JT19" s="572">
        <f t="shared" si="113"/>
        <v>421006.69780000002</v>
      </c>
      <c r="JU19" s="538">
        <f t="shared" si="153"/>
        <v>397176.13</v>
      </c>
      <c r="JV19" s="511">
        <f t="shared" si="114"/>
        <v>0</v>
      </c>
      <c r="JW19" s="504">
        <f t="shared" si="154"/>
        <v>0</v>
      </c>
      <c r="JX19" s="499">
        <v>164218.44</v>
      </c>
      <c r="JY19" s="496">
        <f t="shared" si="115"/>
        <v>170787.1776</v>
      </c>
      <c r="JZ19" s="541">
        <f>'Base%Sem'!AW16</f>
        <v>1.04</v>
      </c>
      <c r="KA19" s="493"/>
      <c r="KB19" s="494">
        <f t="shared" si="116"/>
        <v>0</v>
      </c>
      <c r="KC19" s="496">
        <v>211697.51</v>
      </c>
      <c r="KD19" s="496">
        <f t="shared" si="155"/>
        <v>220165.41040000002</v>
      </c>
      <c r="KE19" s="541">
        <f>'Base%Sem'!AX16</f>
        <v>1.04</v>
      </c>
      <c r="KF19" s="493"/>
      <c r="KG19" s="494">
        <f t="shared" si="117"/>
        <v>0</v>
      </c>
      <c r="KH19" s="496">
        <v>264201.19</v>
      </c>
      <c r="KI19" s="496">
        <f t="shared" si="118"/>
        <v>274769.23759999999</v>
      </c>
      <c r="KJ19" s="541">
        <f>'Base%Sem'!AY16</f>
        <v>1.04</v>
      </c>
      <c r="KK19" s="493"/>
      <c r="KL19" s="494">
        <f t="shared" si="119"/>
        <v>0</v>
      </c>
      <c r="KM19" s="496">
        <v>495723.46</v>
      </c>
      <c r="KN19" s="496">
        <f t="shared" si="120"/>
        <v>515552.39840000006</v>
      </c>
      <c r="KO19" s="541">
        <f>'Base%Sem'!AZ16</f>
        <v>1.04</v>
      </c>
      <c r="KP19" s="493"/>
      <c r="KQ19" s="494">
        <f t="shared" si="121"/>
        <v>0</v>
      </c>
      <c r="KR19" s="496">
        <v>102271.19</v>
      </c>
      <c r="KS19" s="496">
        <f t="shared" si="122"/>
        <v>106362.03760000001</v>
      </c>
      <c r="KT19" s="541">
        <f>'Base%Sem'!BA16</f>
        <v>1.04</v>
      </c>
      <c r="KU19" s="493"/>
      <c r="KV19" s="494">
        <f t="shared" si="123"/>
        <v>0</v>
      </c>
      <c r="KW19" s="572">
        <f t="shared" si="160"/>
        <v>1287636.2616000001</v>
      </c>
      <c r="KX19" s="538">
        <f t="shared" si="156"/>
        <v>1238111.79</v>
      </c>
      <c r="KY19" s="510">
        <f t="shared" si="124"/>
        <v>0</v>
      </c>
      <c r="KZ19" s="560">
        <f t="shared" si="157"/>
        <v>0</v>
      </c>
      <c r="LA19" s="588">
        <f t="shared" si="125"/>
        <v>4864643</v>
      </c>
      <c r="LB19" s="588">
        <f t="shared" si="164"/>
        <v>5330813.3796000006</v>
      </c>
      <c r="LC19" s="588">
        <f t="shared" si="127"/>
        <v>5318780.6078000003</v>
      </c>
      <c r="LD19" s="586">
        <f t="shared" si="158"/>
        <v>1.0933547657659566</v>
      </c>
      <c r="LE19" s="584">
        <f t="shared" si="128"/>
        <v>4864643</v>
      </c>
      <c r="LF19" s="584">
        <f t="shared" si="129"/>
        <v>768044.02</v>
      </c>
      <c r="LG19" s="585">
        <f t="shared" si="130"/>
        <v>-4096598.98</v>
      </c>
      <c r="LH19" s="615">
        <f t="shared" si="159"/>
        <v>-5.3338075335838173</v>
      </c>
      <c r="LI19">
        <v>5842000</v>
      </c>
      <c r="LJ19" s="385">
        <f>LI19-LC19</f>
        <v>523219.39219999965</v>
      </c>
      <c r="LK19" s="385"/>
      <c r="LM19">
        <v>5309278.7558000004</v>
      </c>
    </row>
    <row r="20" spans="1:325" hidden="1" outlineLevel="1">
      <c r="A20" s="571"/>
      <c r="B20" s="535" t="s">
        <v>23</v>
      </c>
      <c r="C20" s="499">
        <v>77605.539999999994</v>
      </c>
      <c r="D20" s="496">
        <f t="shared" si="0"/>
        <v>86918.204800000007</v>
      </c>
      <c r="E20" s="541">
        <f>'Base%Sem'!B17</f>
        <v>1.1200000000000001</v>
      </c>
      <c r="F20" s="493">
        <v>83525.86</v>
      </c>
      <c r="G20" s="494">
        <f t="shared" si="131"/>
        <v>1.0762873372184512</v>
      </c>
      <c r="H20" s="496">
        <v>53204.34</v>
      </c>
      <c r="I20" s="496">
        <f t="shared" si="163"/>
        <v>63845.207999999991</v>
      </c>
      <c r="J20" s="541">
        <f>'Base%Sem'!C17</f>
        <v>1.2</v>
      </c>
      <c r="K20" s="493">
        <v>79824.539999999994</v>
      </c>
      <c r="L20" s="494">
        <f t="shared" si="2"/>
        <v>1.5003388821287886</v>
      </c>
      <c r="M20" s="496">
        <v>57917.53</v>
      </c>
      <c r="N20" s="496">
        <f t="shared" si="3"/>
        <v>78188.665500000003</v>
      </c>
      <c r="O20" s="541">
        <f>'Base%Sem'!D17</f>
        <v>1.35</v>
      </c>
      <c r="P20" s="493">
        <v>73413.34</v>
      </c>
      <c r="Q20" s="494">
        <f t="shared" si="4"/>
        <v>1.2675495657359697</v>
      </c>
      <c r="R20" s="496">
        <v>44793.85</v>
      </c>
      <c r="S20" s="496">
        <f t="shared" si="5"/>
        <v>53752.619999999995</v>
      </c>
      <c r="T20" s="541">
        <f>'Base%Sem'!E17</f>
        <v>1.2</v>
      </c>
      <c r="U20" s="493">
        <v>69466.16</v>
      </c>
      <c r="V20" s="494">
        <f t="shared" si="6"/>
        <v>1.5507968169737587</v>
      </c>
      <c r="W20" s="496">
        <f t="shared" si="7"/>
        <v>282704.69829999999</v>
      </c>
      <c r="X20" s="542">
        <f t="shared" si="132"/>
        <v>130809.87999999999</v>
      </c>
      <c r="Y20" s="514">
        <f t="shared" si="8"/>
        <v>306229.90000000002</v>
      </c>
      <c r="Z20" s="500">
        <f t="shared" si="133"/>
        <v>2.3410303564226194</v>
      </c>
      <c r="AA20" s="499">
        <v>58199.47</v>
      </c>
      <c r="AB20" s="496">
        <f t="shared" si="9"/>
        <v>69839.364000000001</v>
      </c>
      <c r="AC20" s="541">
        <f>'Base%Sem'!F17</f>
        <v>1.2</v>
      </c>
      <c r="AD20" s="493">
        <v>73681.259999999995</v>
      </c>
      <c r="AE20" s="494">
        <f t="shared" si="134"/>
        <v>1.2660125599081915</v>
      </c>
      <c r="AF20" s="496">
        <v>71740.820000000007</v>
      </c>
      <c r="AG20" s="496">
        <f t="shared" si="10"/>
        <v>78914.902000000016</v>
      </c>
      <c r="AH20" s="541">
        <f>'Base%Sem'!G17</f>
        <v>1.1000000000000001</v>
      </c>
      <c r="AI20" s="493"/>
      <c r="AJ20" s="494">
        <f t="shared" si="11"/>
        <v>0</v>
      </c>
      <c r="AK20" s="496">
        <v>85889.35</v>
      </c>
      <c r="AL20" s="496">
        <f t="shared" si="12"/>
        <v>94478.285000000018</v>
      </c>
      <c r="AM20" s="541">
        <f>'Base%Sem'!H17</f>
        <v>1.1000000000000001</v>
      </c>
      <c r="AN20" s="493"/>
      <c r="AO20" s="494">
        <f t="shared" si="13"/>
        <v>0</v>
      </c>
      <c r="AP20" s="496">
        <v>62848.17</v>
      </c>
      <c r="AQ20" s="496">
        <f t="shared" si="14"/>
        <v>69132.987000000008</v>
      </c>
      <c r="AR20" s="541">
        <f>'Base%Sem'!I17</f>
        <v>1.1000000000000001</v>
      </c>
      <c r="AS20" s="493"/>
      <c r="AT20" s="494">
        <f t="shared" si="15"/>
        <v>0</v>
      </c>
      <c r="AU20" s="496">
        <f t="shared" si="16"/>
        <v>312365.53800000006</v>
      </c>
      <c r="AV20" s="550">
        <f t="shared" si="17"/>
        <v>278677.81</v>
      </c>
      <c r="AW20" s="617">
        <f t="shared" si="162"/>
        <v>73681.259999999995</v>
      </c>
      <c r="AX20" s="513">
        <f t="shared" si="136"/>
        <v>0.26439586273481908</v>
      </c>
      <c r="AY20" s="499">
        <v>66772.78</v>
      </c>
      <c r="AZ20" s="496">
        <f t="shared" si="18"/>
        <v>70779.146800000002</v>
      </c>
      <c r="BA20" s="541">
        <f>'Base%Sem'!J17</f>
        <v>1.06</v>
      </c>
      <c r="BB20" s="493"/>
      <c r="BC20" s="494">
        <f t="shared" si="19"/>
        <v>0</v>
      </c>
      <c r="BD20" s="496">
        <v>63923.21</v>
      </c>
      <c r="BE20" s="496">
        <f t="shared" si="20"/>
        <v>67758.602599999998</v>
      </c>
      <c r="BF20" s="541">
        <f>'Base%Sem'!K17</f>
        <v>1.06</v>
      </c>
      <c r="BG20" s="493"/>
      <c r="BH20" s="494">
        <f t="shared" si="21"/>
        <v>0</v>
      </c>
      <c r="BI20" s="496">
        <v>80071.360000000001</v>
      </c>
      <c r="BJ20" s="496">
        <f t="shared" si="22"/>
        <v>84875.641600000003</v>
      </c>
      <c r="BK20" s="541">
        <f>'Base%Sem'!L17</f>
        <v>1.06</v>
      </c>
      <c r="BL20" s="493"/>
      <c r="BM20" s="494">
        <f t="shared" si="23"/>
        <v>0</v>
      </c>
      <c r="BN20" s="496">
        <v>75782.81</v>
      </c>
      <c r="BO20" s="496">
        <f t="shared" si="24"/>
        <v>80329.778600000005</v>
      </c>
      <c r="BP20" s="541">
        <f>'Base%Sem'!M17</f>
        <v>1.06</v>
      </c>
      <c r="BQ20" s="606"/>
      <c r="BR20" s="494">
        <f t="shared" si="25"/>
        <v>0</v>
      </c>
      <c r="BS20" s="496">
        <v>65498.58</v>
      </c>
      <c r="BT20" s="496">
        <f t="shared" si="26"/>
        <v>69428.4948</v>
      </c>
      <c r="BU20" s="541">
        <f>'Base%Sem'!N17</f>
        <v>1.06</v>
      </c>
      <c r="BV20" s="493"/>
      <c r="BW20" s="494">
        <f t="shared" si="27"/>
        <v>0</v>
      </c>
      <c r="BX20" s="572">
        <f t="shared" si="28"/>
        <v>373171.66440000001</v>
      </c>
      <c r="BY20" s="538">
        <f t="shared" si="29"/>
        <v>352048.74</v>
      </c>
      <c r="BZ20" s="511">
        <f t="shared" si="30"/>
        <v>0</v>
      </c>
      <c r="CA20" s="504">
        <f t="shared" si="137"/>
        <v>0</v>
      </c>
      <c r="CB20" s="499">
        <v>72173.26999999999</v>
      </c>
      <c r="CC20" s="496">
        <f t="shared" si="31"/>
        <v>76503.666199999992</v>
      </c>
      <c r="CD20" s="541">
        <f>'Base%Sem'!O17</f>
        <v>1.06</v>
      </c>
      <c r="CE20" s="493"/>
      <c r="CF20" s="494">
        <f t="shared" si="32"/>
        <v>0</v>
      </c>
      <c r="CG20" s="496">
        <v>93722.15</v>
      </c>
      <c r="CH20" s="496">
        <f t="shared" si="33"/>
        <v>99345.478999999992</v>
      </c>
      <c r="CI20" s="541">
        <f>'Base%Sem'!P17</f>
        <v>1.06</v>
      </c>
      <c r="CJ20" s="493"/>
      <c r="CK20" s="494">
        <f t="shared" si="34"/>
        <v>0</v>
      </c>
      <c r="CL20" s="496">
        <v>79110.87999999999</v>
      </c>
      <c r="CM20" s="496">
        <f t="shared" si="35"/>
        <v>83857.532800000001</v>
      </c>
      <c r="CN20" s="541">
        <f>'Base%Sem'!Q17</f>
        <v>1.06</v>
      </c>
      <c r="CO20" s="493"/>
      <c r="CP20" s="494">
        <f t="shared" si="36"/>
        <v>0</v>
      </c>
      <c r="CQ20" s="496">
        <v>104725.2</v>
      </c>
      <c r="CR20" s="496">
        <f t="shared" si="37"/>
        <v>111008.712</v>
      </c>
      <c r="CS20" s="541">
        <f>'Base%Sem'!R17</f>
        <v>1.06</v>
      </c>
      <c r="CT20" s="493"/>
      <c r="CU20" s="494">
        <f t="shared" si="38"/>
        <v>0</v>
      </c>
      <c r="CV20" s="572">
        <f t="shared" si="39"/>
        <v>349731.5</v>
      </c>
      <c r="CW20" s="572">
        <f t="shared" si="138"/>
        <v>370715.38999999996</v>
      </c>
      <c r="CX20" s="548">
        <f t="shared" si="139"/>
        <v>349731.5</v>
      </c>
      <c r="CY20" s="547">
        <f t="shared" si="140"/>
        <v>0</v>
      </c>
      <c r="CZ20" s="506">
        <f t="shared" si="141"/>
        <v>0</v>
      </c>
      <c r="DA20" s="499">
        <v>87586</v>
      </c>
      <c r="DB20" s="496">
        <f t="shared" si="40"/>
        <v>92841.16</v>
      </c>
      <c r="DC20" s="541">
        <f>'Base%Sem'!S17</f>
        <v>1.06</v>
      </c>
      <c r="DD20" s="493"/>
      <c r="DE20" s="494">
        <f t="shared" si="41"/>
        <v>0</v>
      </c>
      <c r="DF20" s="496">
        <v>120442.2</v>
      </c>
      <c r="DG20" s="496">
        <f t="shared" si="42"/>
        <v>127668.732</v>
      </c>
      <c r="DH20" s="541">
        <f>'Base%Sem'!T17</f>
        <v>1.06</v>
      </c>
      <c r="DI20" s="493"/>
      <c r="DJ20" s="494">
        <f t="shared" si="43"/>
        <v>0</v>
      </c>
      <c r="DK20" s="496">
        <v>82777.03</v>
      </c>
      <c r="DL20" s="496">
        <f t="shared" si="44"/>
        <v>87743.651800000007</v>
      </c>
      <c r="DM20" s="541">
        <f>'Base%Sem'!U17</f>
        <v>1.06</v>
      </c>
      <c r="DN20" s="493"/>
      <c r="DO20" s="494">
        <f t="shared" si="45"/>
        <v>0</v>
      </c>
      <c r="DP20" s="496">
        <v>67695.03</v>
      </c>
      <c r="DQ20" s="496">
        <f t="shared" si="46"/>
        <v>71756.731800000009</v>
      </c>
      <c r="DR20" s="541">
        <f>'Base%Sem'!V17</f>
        <v>1.06</v>
      </c>
      <c r="DS20" s="493"/>
      <c r="DT20" s="494">
        <f t="shared" si="47"/>
        <v>0</v>
      </c>
      <c r="DU20" s="572">
        <f t="shared" si="48"/>
        <v>380010.27560000005</v>
      </c>
      <c r="DV20" s="548">
        <f t="shared" si="49"/>
        <v>358500.26</v>
      </c>
      <c r="DW20" s="547">
        <f t="shared" si="142"/>
        <v>0</v>
      </c>
      <c r="DX20" s="506">
        <f t="shared" si="143"/>
        <v>0</v>
      </c>
      <c r="DY20" s="499">
        <v>85993.989999999991</v>
      </c>
      <c r="DZ20" s="496">
        <f t="shared" si="50"/>
        <v>91153.629399999991</v>
      </c>
      <c r="EA20" s="541">
        <f>'Base%Sem'!W17</f>
        <v>1.06</v>
      </c>
      <c r="EB20" s="540">
        <v>85993.99</v>
      </c>
      <c r="EC20" s="494">
        <f t="shared" si="51"/>
        <v>1.0000000000000002</v>
      </c>
      <c r="ED20" s="496">
        <v>81819.72</v>
      </c>
      <c r="EE20" s="496">
        <f t="shared" si="52"/>
        <v>86728.903200000001</v>
      </c>
      <c r="EF20" s="541">
        <f>'Base%Sem'!X17</f>
        <v>1.06</v>
      </c>
      <c r="EG20" s="493">
        <v>81819.72</v>
      </c>
      <c r="EH20" s="494">
        <f t="shared" si="53"/>
        <v>1</v>
      </c>
      <c r="EI20" s="496">
        <v>99608.22</v>
      </c>
      <c r="EJ20" s="496">
        <f t="shared" si="54"/>
        <v>105584.71320000001</v>
      </c>
      <c r="EK20" s="541">
        <f>'Base%Sem'!Y17</f>
        <v>1.06</v>
      </c>
      <c r="EL20" s="493">
        <v>99608.22</v>
      </c>
      <c r="EM20" s="494">
        <f t="shared" si="55"/>
        <v>1</v>
      </c>
      <c r="EN20" s="496">
        <v>81357.75</v>
      </c>
      <c r="EO20" s="496">
        <f t="shared" si="56"/>
        <v>86239.215000000011</v>
      </c>
      <c r="EP20" s="541">
        <f>'Base%Sem'!Z17</f>
        <v>1.06</v>
      </c>
      <c r="EQ20" s="493"/>
      <c r="ER20" s="494">
        <f t="shared" si="57"/>
        <v>0</v>
      </c>
      <c r="ES20" s="496">
        <v>94847.54</v>
      </c>
      <c r="ET20" s="496">
        <f t="shared" si="58"/>
        <v>100538.3924</v>
      </c>
      <c r="EU20" s="541">
        <f>'Base%Sem'!AA17</f>
        <v>1.06</v>
      </c>
      <c r="EV20" s="493"/>
      <c r="EW20" s="494">
        <f t="shared" si="59"/>
        <v>0</v>
      </c>
      <c r="EX20" s="572">
        <f t="shared" si="60"/>
        <v>443627.22</v>
      </c>
      <c r="EY20" s="572">
        <f t="shared" si="61"/>
        <v>470244.85320000001</v>
      </c>
      <c r="EZ20" s="538">
        <f t="shared" si="144"/>
        <v>443627.22</v>
      </c>
      <c r="FA20" s="537">
        <v>443627.22</v>
      </c>
      <c r="FB20" s="506">
        <f t="shared" si="145"/>
        <v>1</v>
      </c>
      <c r="FC20" s="499">
        <v>90388.35</v>
      </c>
      <c r="FD20" s="496">
        <f t="shared" si="62"/>
        <v>95811.651000000013</v>
      </c>
      <c r="FE20" s="541">
        <f>'Base%Sem'!AB17</f>
        <v>1.06</v>
      </c>
      <c r="FF20" s="493"/>
      <c r="FG20" s="494">
        <f t="shared" si="63"/>
        <v>0</v>
      </c>
      <c r="FH20" s="496">
        <v>83567.14</v>
      </c>
      <c r="FI20" s="496">
        <f t="shared" si="64"/>
        <v>88581.16840000001</v>
      </c>
      <c r="FJ20" s="541">
        <f>'Base%Sem'!AC17</f>
        <v>1.06</v>
      </c>
      <c r="FK20" s="493"/>
      <c r="FL20" s="494">
        <f t="shared" si="65"/>
        <v>0</v>
      </c>
      <c r="FM20" s="496">
        <v>88097.3</v>
      </c>
      <c r="FN20" s="496">
        <f t="shared" si="66"/>
        <v>93383.138000000006</v>
      </c>
      <c r="FO20" s="541">
        <f>'Base%Sem'!AD17</f>
        <v>1.06</v>
      </c>
      <c r="FP20" s="493"/>
      <c r="FQ20" s="494">
        <f t="shared" si="67"/>
        <v>0</v>
      </c>
      <c r="FR20" s="496">
        <v>69877.680000000008</v>
      </c>
      <c r="FS20" s="496">
        <f t="shared" si="68"/>
        <v>74070.340800000005</v>
      </c>
      <c r="FT20" s="541">
        <f>'Base%Sem'!AE17</f>
        <v>1.06</v>
      </c>
      <c r="FU20" s="493"/>
      <c r="FV20" s="494">
        <f t="shared" si="69"/>
        <v>0</v>
      </c>
      <c r="FW20" s="572">
        <f t="shared" si="70"/>
        <v>351846.29820000002</v>
      </c>
      <c r="FX20" s="614">
        <f t="shared" si="71"/>
        <v>331930.46999999997</v>
      </c>
      <c r="FY20" s="544">
        <f t="shared" si="146"/>
        <v>0</v>
      </c>
      <c r="FZ20" s="504">
        <f t="shared" si="147"/>
        <v>0</v>
      </c>
      <c r="GA20" s="499">
        <v>68273.650000000009</v>
      </c>
      <c r="GB20" s="496">
        <f t="shared" si="72"/>
        <v>72370.069000000018</v>
      </c>
      <c r="GC20" s="541">
        <f>'Base%Sem'!AF17</f>
        <v>1.06</v>
      </c>
      <c r="GD20" s="493"/>
      <c r="GE20" s="494">
        <f t="shared" si="73"/>
        <v>0</v>
      </c>
      <c r="GF20" s="496">
        <v>65669.689999999988</v>
      </c>
      <c r="GG20" s="496">
        <f t="shared" si="74"/>
        <v>69609.871399999989</v>
      </c>
      <c r="GH20" s="541">
        <f>'Base%Sem'!AG17</f>
        <v>1.06</v>
      </c>
      <c r="GI20" s="493"/>
      <c r="GJ20" s="494">
        <f t="shared" si="75"/>
        <v>0</v>
      </c>
      <c r="GK20" s="496">
        <v>73280.260000000009</v>
      </c>
      <c r="GL20" s="496">
        <f t="shared" si="76"/>
        <v>77677.075600000011</v>
      </c>
      <c r="GM20" s="541">
        <f>'Base%Sem'!AH17</f>
        <v>1.06</v>
      </c>
      <c r="GN20" s="493"/>
      <c r="GO20" s="494">
        <f t="shared" si="77"/>
        <v>0</v>
      </c>
      <c r="GP20" s="496">
        <v>77448.92</v>
      </c>
      <c r="GQ20" s="496">
        <f t="shared" si="78"/>
        <v>82095.855200000005</v>
      </c>
      <c r="GR20" s="541">
        <f>'Base%Sem'!AI17</f>
        <v>1.06</v>
      </c>
      <c r="GS20" s="493"/>
      <c r="GT20" s="494">
        <f t="shared" si="79"/>
        <v>0</v>
      </c>
      <c r="GU20" s="572">
        <f t="shared" si="80"/>
        <v>301752.87120000005</v>
      </c>
      <c r="GV20" s="614">
        <f t="shared" si="81"/>
        <v>284672.52</v>
      </c>
      <c r="GW20" s="537">
        <f t="shared" si="82"/>
        <v>0</v>
      </c>
      <c r="GX20" s="506">
        <f t="shared" si="148"/>
        <v>0</v>
      </c>
      <c r="GY20" s="499">
        <v>83008.87</v>
      </c>
      <c r="GZ20" s="496">
        <f t="shared" si="83"/>
        <v>87989.402199999997</v>
      </c>
      <c r="HA20" s="541">
        <f>'Base%Sem'!AJ17</f>
        <v>1.06</v>
      </c>
      <c r="HB20" s="493"/>
      <c r="HC20" s="494">
        <f t="shared" si="84"/>
        <v>0</v>
      </c>
      <c r="HD20" s="496">
        <v>73522.97</v>
      </c>
      <c r="HE20" s="496">
        <f t="shared" si="85"/>
        <v>77934.348200000008</v>
      </c>
      <c r="HF20" s="541">
        <f>'Base%Sem'!AK17</f>
        <v>1.06</v>
      </c>
      <c r="HG20" s="493"/>
      <c r="HH20" s="494">
        <f t="shared" si="86"/>
        <v>0</v>
      </c>
      <c r="HI20" s="496">
        <v>80146.53</v>
      </c>
      <c r="HJ20" s="496">
        <f t="shared" si="87"/>
        <v>84955.321800000005</v>
      </c>
      <c r="HK20" s="541">
        <f>'Base%Sem'!AL17</f>
        <v>1.06</v>
      </c>
      <c r="HL20" s="493"/>
      <c r="HM20" s="494">
        <f t="shared" si="88"/>
        <v>0</v>
      </c>
      <c r="HN20" s="496">
        <v>63633.18</v>
      </c>
      <c r="HO20" s="496">
        <f t="shared" si="89"/>
        <v>67451.170800000007</v>
      </c>
      <c r="HP20" s="541">
        <f>'Base%Sem'!AM17</f>
        <v>1.06</v>
      </c>
      <c r="HQ20" s="493"/>
      <c r="HR20" s="494">
        <f t="shared" si="90"/>
        <v>0</v>
      </c>
      <c r="HS20" s="496">
        <v>77029.009999999995</v>
      </c>
      <c r="HT20" s="496">
        <f t="shared" si="91"/>
        <v>81650.750599999999</v>
      </c>
      <c r="HU20" s="541">
        <f>'Base%Sem'!AN17</f>
        <v>1.06</v>
      </c>
      <c r="HV20" s="493"/>
      <c r="HW20" s="494">
        <f t="shared" si="92"/>
        <v>0</v>
      </c>
      <c r="HX20" s="572">
        <f t="shared" si="93"/>
        <v>399980.99360000005</v>
      </c>
      <c r="HY20" s="538">
        <f t="shared" si="149"/>
        <v>377340.56</v>
      </c>
      <c r="HZ20" s="511">
        <f t="shared" si="94"/>
        <v>0</v>
      </c>
      <c r="IA20" s="504">
        <f t="shared" si="150"/>
        <v>0</v>
      </c>
      <c r="IB20" s="499">
        <v>73796.55</v>
      </c>
      <c r="IC20" s="496">
        <f t="shared" si="95"/>
        <v>78224.343000000008</v>
      </c>
      <c r="ID20" s="541">
        <f>'Base%Sem'!AO17</f>
        <v>1.06</v>
      </c>
      <c r="IE20" s="493"/>
      <c r="IF20" s="494">
        <f t="shared" si="96"/>
        <v>0</v>
      </c>
      <c r="IG20" s="496">
        <v>70202.47</v>
      </c>
      <c r="IH20" s="496">
        <f t="shared" si="97"/>
        <v>74414.618200000012</v>
      </c>
      <c r="II20" s="541">
        <f>'Base%Sem'!AP17</f>
        <v>1.06</v>
      </c>
      <c r="IJ20" s="493"/>
      <c r="IK20" s="494">
        <f t="shared" si="98"/>
        <v>0</v>
      </c>
      <c r="IL20" s="496">
        <v>82773.08</v>
      </c>
      <c r="IM20" s="496">
        <f t="shared" si="99"/>
        <v>87739.464800000002</v>
      </c>
      <c r="IN20" s="541">
        <f>'Base%Sem'!AQ17</f>
        <v>1.06</v>
      </c>
      <c r="IO20" s="493"/>
      <c r="IP20" s="494">
        <f t="shared" si="100"/>
        <v>0</v>
      </c>
      <c r="IQ20" s="496">
        <v>112685.75</v>
      </c>
      <c r="IR20" s="496">
        <f t="shared" si="101"/>
        <v>119446.895</v>
      </c>
      <c r="IS20" s="541">
        <f>'Base%Sem'!AR17</f>
        <v>1.06</v>
      </c>
      <c r="IT20" s="493"/>
      <c r="IU20" s="494">
        <f t="shared" si="102"/>
        <v>0</v>
      </c>
      <c r="IV20" s="572">
        <f t="shared" si="103"/>
        <v>359825.321</v>
      </c>
      <c r="IW20" s="538">
        <f t="shared" si="151"/>
        <v>339457.85000000003</v>
      </c>
      <c r="IX20" s="510">
        <f t="shared" si="104"/>
        <v>0</v>
      </c>
      <c r="IY20" s="506">
        <f t="shared" si="152"/>
        <v>0</v>
      </c>
      <c r="IZ20" s="499">
        <v>97932.04</v>
      </c>
      <c r="JA20" s="496">
        <f t="shared" si="105"/>
        <v>103807.9624</v>
      </c>
      <c r="JB20" s="541">
        <f>'Base%Sem'!AS17</f>
        <v>1.06</v>
      </c>
      <c r="JC20" s="493"/>
      <c r="JD20" s="494">
        <f t="shared" si="106"/>
        <v>0</v>
      </c>
      <c r="JE20" s="496">
        <v>76239.88</v>
      </c>
      <c r="JF20" s="496">
        <f t="shared" si="107"/>
        <v>80814.272800000006</v>
      </c>
      <c r="JG20" s="541">
        <f>'Base%Sem'!AT17</f>
        <v>1.06</v>
      </c>
      <c r="JH20" s="493"/>
      <c r="JI20" s="494">
        <f t="shared" si="108"/>
        <v>0</v>
      </c>
      <c r="JJ20" s="496">
        <v>110845.38</v>
      </c>
      <c r="JK20" s="496">
        <f t="shared" si="109"/>
        <v>117496.10280000001</v>
      </c>
      <c r="JL20" s="541">
        <f>'Base%Sem'!AU17</f>
        <v>1.06</v>
      </c>
      <c r="JM20" s="493"/>
      <c r="JN20" s="494">
        <f t="shared" si="110"/>
        <v>0</v>
      </c>
      <c r="JO20" s="496">
        <v>104614.72</v>
      </c>
      <c r="JP20" s="496">
        <f t="shared" si="111"/>
        <v>110891.60320000001</v>
      </c>
      <c r="JQ20" s="541">
        <f>'Base%Sem'!AV17</f>
        <v>1.06</v>
      </c>
      <c r="JR20" s="493"/>
      <c r="JS20" s="494">
        <f t="shared" si="112"/>
        <v>0</v>
      </c>
      <c r="JT20" s="572">
        <f t="shared" si="113"/>
        <v>413009.94120000006</v>
      </c>
      <c r="JU20" s="538">
        <f t="shared" si="153"/>
        <v>389632.01999999996</v>
      </c>
      <c r="JV20" s="511">
        <f t="shared" si="114"/>
        <v>0</v>
      </c>
      <c r="JW20" s="504">
        <f t="shared" si="154"/>
        <v>0</v>
      </c>
      <c r="JX20" s="499">
        <v>149906.99</v>
      </c>
      <c r="JY20" s="496">
        <f t="shared" si="115"/>
        <v>155903.2696</v>
      </c>
      <c r="JZ20" s="541">
        <f>'Base%Sem'!AW17</f>
        <v>1.04</v>
      </c>
      <c r="KA20" s="493"/>
      <c r="KB20" s="494">
        <f t="shared" si="116"/>
        <v>0</v>
      </c>
      <c r="KC20" s="496">
        <v>176905.51</v>
      </c>
      <c r="KD20" s="496">
        <f t="shared" si="155"/>
        <v>183981.73040000003</v>
      </c>
      <c r="KE20" s="541">
        <f>'Base%Sem'!AX17</f>
        <v>1.04</v>
      </c>
      <c r="KF20" s="493"/>
      <c r="KG20" s="494">
        <f t="shared" si="117"/>
        <v>0</v>
      </c>
      <c r="KH20" s="496">
        <v>225941.34</v>
      </c>
      <c r="KI20" s="496">
        <f t="shared" si="118"/>
        <v>234978.99360000002</v>
      </c>
      <c r="KJ20" s="541">
        <f>'Base%Sem'!AY17</f>
        <v>1.04</v>
      </c>
      <c r="KK20" s="493"/>
      <c r="KL20" s="494">
        <f t="shared" si="119"/>
        <v>0</v>
      </c>
      <c r="KM20" s="496">
        <v>337325.13</v>
      </c>
      <c r="KN20" s="496">
        <f t="shared" si="120"/>
        <v>350818.13520000002</v>
      </c>
      <c r="KO20" s="541">
        <f>'Base%Sem'!AZ17</f>
        <v>1.04</v>
      </c>
      <c r="KP20" s="493"/>
      <c r="KQ20" s="494">
        <f t="shared" si="121"/>
        <v>0</v>
      </c>
      <c r="KR20" s="496">
        <v>98380.19</v>
      </c>
      <c r="KS20" s="496">
        <f t="shared" si="122"/>
        <v>102315.39760000001</v>
      </c>
      <c r="KT20" s="541">
        <f>'Base%Sem'!BA17</f>
        <v>1.04</v>
      </c>
      <c r="KU20" s="493"/>
      <c r="KV20" s="494">
        <f t="shared" si="123"/>
        <v>0</v>
      </c>
      <c r="KW20" s="572">
        <f t="shared" si="160"/>
        <v>1027997.5264000001</v>
      </c>
      <c r="KX20" s="538">
        <f t="shared" si="156"/>
        <v>988459.16</v>
      </c>
      <c r="KY20" s="510">
        <f t="shared" si="124"/>
        <v>0</v>
      </c>
      <c r="KZ20" s="560">
        <f t="shared" si="157"/>
        <v>0</v>
      </c>
      <c r="LA20" s="588">
        <f t="shared" si="125"/>
        <v>4624887.99</v>
      </c>
      <c r="LB20" s="588">
        <f t="shared" si="164"/>
        <v>5067150.5728000002</v>
      </c>
      <c r="LC20" s="588">
        <f t="shared" si="127"/>
        <v>5043625.3711000001</v>
      </c>
      <c r="LD20" s="586">
        <f t="shared" si="158"/>
        <v>1.0905400048618259</v>
      </c>
      <c r="LE20" s="584">
        <f t="shared" si="128"/>
        <v>4624887.99</v>
      </c>
      <c r="LF20" s="584">
        <f t="shared" si="129"/>
        <v>823538.38</v>
      </c>
      <c r="LG20" s="585">
        <f t="shared" si="130"/>
        <v>-3801349.6100000003</v>
      </c>
      <c r="LH20" s="615">
        <f t="shared" si="159"/>
        <v>-4.6158742595578852</v>
      </c>
      <c r="LI20">
        <v>5218000</v>
      </c>
      <c r="LJ20" s="385">
        <f>LI20-LC20</f>
        <v>174374.62889999989</v>
      </c>
      <c r="LK20" s="385"/>
      <c r="LM20">
        <v>5050637.5046000006</v>
      </c>
    </row>
    <row r="21" spans="1:325" hidden="1" outlineLevel="1">
      <c r="A21" s="571"/>
      <c r="B21" s="535" t="s">
        <v>24</v>
      </c>
      <c r="C21" s="499">
        <v>91136.8</v>
      </c>
      <c r="D21" s="496">
        <f t="shared" si="0"/>
        <v>109364.16</v>
      </c>
      <c r="E21" s="541">
        <f>'Base%Sem'!B18</f>
        <v>1.2</v>
      </c>
      <c r="F21" s="493">
        <v>114078.65</v>
      </c>
      <c r="G21" s="494">
        <f t="shared" si="131"/>
        <v>1.2517298171539926</v>
      </c>
      <c r="H21" s="496">
        <v>70523.070000000007</v>
      </c>
      <c r="I21" s="496">
        <f t="shared" si="163"/>
        <v>84627.684000000008</v>
      </c>
      <c r="J21" s="541">
        <f>'Base%Sem'!C18</f>
        <v>1.2</v>
      </c>
      <c r="K21" s="493">
        <v>108242.2</v>
      </c>
      <c r="L21" s="494">
        <f t="shared" si="2"/>
        <v>1.5348481000614407</v>
      </c>
      <c r="M21" s="496">
        <v>77005.48</v>
      </c>
      <c r="N21" s="496">
        <f t="shared" si="3"/>
        <v>103957.398</v>
      </c>
      <c r="O21" s="541">
        <f>'Base%Sem'!D18</f>
        <v>1.35</v>
      </c>
      <c r="P21" s="493">
        <v>98629.3</v>
      </c>
      <c r="Q21" s="494">
        <f t="shared" si="4"/>
        <v>1.280808846331456</v>
      </c>
      <c r="R21" s="496">
        <v>59381.29</v>
      </c>
      <c r="S21" s="496">
        <f t="shared" si="5"/>
        <v>74226.612500000003</v>
      </c>
      <c r="T21" s="541">
        <f>'Base%Sem'!E18</f>
        <v>1.25</v>
      </c>
      <c r="U21" s="493">
        <v>89715.77</v>
      </c>
      <c r="V21" s="494">
        <f t="shared" si="6"/>
        <v>1.510842388233735</v>
      </c>
      <c r="W21" s="496">
        <f t="shared" si="7"/>
        <v>372175.85450000002</v>
      </c>
      <c r="X21" s="542">
        <f t="shared" si="132"/>
        <v>161659.87</v>
      </c>
      <c r="Y21" s="514">
        <f t="shared" si="8"/>
        <v>410665.92</v>
      </c>
      <c r="Z21" s="500">
        <f t="shared" si="133"/>
        <v>2.5403083647166116</v>
      </c>
      <c r="AA21" s="499">
        <v>69599.399999999994</v>
      </c>
      <c r="AB21" s="496">
        <f t="shared" si="9"/>
        <v>86999.25</v>
      </c>
      <c r="AC21" s="541">
        <f>'Base%Sem'!F18</f>
        <v>1.25</v>
      </c>
      <c r="AD21" s="493">
        <v>83486.84</v>
      </c>
      <c r="AE21" s="494">
        <f t="shared" si="134"/>
        <v>1.1995339040279083</v>
      </c>
      <c r="AF21" s="496">
        <v>83922.23</v>
      </c>
      <c r="AG21" s="496">
        <f t="shared" si="10"/>
        <v>92314.453000000009</v>
      </c>
      <c r="AH21" s="541">
        <f>'Base%Sem'!G18</f>
        <v>1.1000000000000001</v>
      </c>
      <c r="AI21" s="493"/>
      <c r="AJ21" s="494">
        <f t="shared" si="11"/>
        <v>0</v>
      </c>
      <c r="AK21" s="496">
        <v>98765.77</v>
      </c>
      <c r="AL21" s="496">
        <f t="shared" si="12"/>
        <v>108642.34700000001</v>
      </c>
      <c r="AM21" s="541">
        <f>'Base%Sem'!H18</f>
        <v>1.1000000000000001</v>
      </c>
      <c r="AN21" s="493"/>
      <c r="AO21" s="494">
        <f t="shared" si="13"/>
        <v>0</v>
      </c>
      <c r="AP21" s="496">
        <v>79728.12</v>
      </c>
      <c r="AQ21" s="496">
        <f t="shared" si="14"/>
        <v>87700.932000000001</v>
      </c>
      <c r="AR21" s="541">
        <f>'Base%Sem'!I18</f>
        <v>1.1000000000000001</v>
      </c>
      <c r="AS21" s="493"/>
      <c r="AT21" s="494">
        <f t="shared" si="15"/>
        <v>0</v>
      </c>
      <c r="AU21" s="496">
        <f t="shared" si="16"/>
        <v>375656.98200000008</v>
      </c>
      <c r="AV21" s="550">
        <f t="shared" si="17"/>
        <v>332015.52</v>
      </c>
      <c r="AW21" s="617">
        <f t="shared" si="162"/>
        <v>83486.84</v>
      </c>
      <c r="AX21" s="513">
        <f t="shared" si="136"/>
        <v>0.2514546307955724</v>
      </c>
      <c r="AY21" s="499">
        <v>80902.75</v>
      </c>
      <c r="AZ21" s="496">
        <f t="shared" si="18"/>
        <v>88183.997500000012</v>
      </c>
      <c r="BA21" s="541">
        <f>'Base%Sem'!J18</f>
        <v>1.0900000000000001</v>
      </c>
      <c r="BB21" s="493"/>
      <c r="BC21" s="494">
        <f t="shared" si="19"/>
        <v>0</v>
      </c>
      <c r="BD21" s="496">
        <v>82785.45</v>
      </c>
      <c r="BE21" s="496">
        <f t="shared" si="20"/>
        <v>90236.140500000009</v>
      </c>
      <c r="BF21" s="541">
        <f>'Base%Sem'!K18</f>
        <v>1.0900000000000001</v>
      </c>
      <c r="BG21" s="493"/>
      <c r="BH21" s="494">
        <f t="shared" si="21"/>
        <v>0</v>
      </c>
      <c r="BI21" s="496">
        <v>89309.39</v>
      </c>
      <c r="BJ21" s="496">
        <f t="shared" si="22"/>
        <v>97347.235100000005</v>
      </c>
      <c r="BK21" s="541">
        <f>'Base%Sem'!L18</f>
        <v>1.0900000000000001</v>
      </c>
      <c r="BL21" s="493"/>
      <c r="BM21" s="494">
        <f t="shared" si="23"/>
        <v>0</v>
      </c>
      <c r="BN21" s="496">
        <v>80236.69</v>
      </c>
      <c r="BO21" s="496">
        <f t="shared" si="24"/>
        <v>87457.992100000003</v>
      </c>
      <c r="BP21" s="541">
        <f>'Base%Sem'!M18</f>
        <v>1.0900000000000001</v>
      </c>
      <c r="BQ21" s="606"/>
      <c r="BR21" s="494">
        <f t="shared" si="25"/>
        <v>0</v>
      </c>
      <c r="BS21" s="496">
        <v>90953.16</v>
      </c>
      <c r="BT21" s="496">
        <f t="shared" si="26"/>
        <v>99138.944400000008</v>
      </c>
      <c r="BU21" s="541">
        <f>'Base%Sem'!N18</f>
        <v>1.0900000000000001</v>
      </c>
      <c r="BV21" s="493"/>
      <c r="BW21" s="494">
        <f t="shared" si="27"/>
        <v>0</v>
      </c>
      <c r="BX21" s="572">
        <f t="shared" si="28"/>
        <v>462364.30960000004</v>
      </c>
      <c r="BY21" s="538">
        <f t="shared" si="29"/>
        <v>424187.44000000006</v>
      </c>
      <c r="BZ21" s="511">
        <f t="shared" si="30"/>
        <v>0</v>
      </c>
      <c r="CA21" s="504">
        <f t="shared" si="137"/>
        <v>0</v>
      </c>
      <c r="CB21" s="499">
        <v>91076.99</v>
      </c>
      <c r="CC21" s="496">
        <f t="shared" si="31"/>
        <v>99273.919100000014</v>
      </c>
      <c r="CD21" s="541">
        <f>'Base%Sem'!O18</f>
        <v>1.0900000000000001</v>
      </c>
      <c r="CE21" s="493"/>
      <c r="CF21" s="494">
        <f t="shared" si="32"/>
        <v>0</v>
      </c>
      <c r="CG21" s="496">
        <v>99435.37999999999</v>
      </c>
      <c r="CH21" s="496">
        <f t="shared" si="33"/>
        <v>108384.56419999999</v>
      </c>
      <c r="CI21" s="541">
        <f>'Base%Sem'!P18</f>
        <v>1.0900000000000001</v>
      </c>
      <c r="CJ21" s="493"/>
      <c r="CK21" s="494">
        <f t="shared" si="34"/>
        <v>0</v>
      </c>
      <c r="CL21" s="496">
        <v>93300.72</v>
      </c>
      <c r="CM21" s="496">
        <f t="shared" si="35"/>
        <v>101697.78480000001</v>
      </c>
      <c r="CN21" s="541">
        <f>'Base%Sem'!Q18</f>
        <v>1.0900000000000001</v>
      </c>
      <c r="CO21" s="493"/>
      <c r="CP21" s="494">
        <f t="shared" si="36"/>
        <v>0</v>
      </c>
      <c r="CQ21" s="496">
        <v>136167.38999999998</v>
      </c>
      <c r="CR21" s="496">
        <f t="shared" si="37"/>
        <v>148422.45509999999</v>
      </c>
      <c r="CS21" s="541">
        <f>'Base%Sem'!R18</f>
        <v>1.0900000000000001</v>
      </c>
      <c r="CT21" s="493"/>
      <c r="CU21" s="494">
        <f t="shared" si="38"/>
        <v>0</v>
      </c>
      <c r="CV21" s="572">
        <f t="shared" si="39"/>
        <v>419980.48</v>
      </c>
      <c r="CW21" s="572">
        <f t="shared" si="138"/>
        <v>457778.72319999995</v>
      </c>
      <c r="CX21" s="548">
        <f t="shared" si="139"/>
        <v>419980.48</v>
      </c>
      <c r="CY21" s="547">
        <f t="shared" si="140"/>
        <v>0</v>
      </c>
      <c r="CZ21" s="506">
        <f t="shared" si="141"/>
        <v>0</v>
      </c>
      <c r="DA21" s="499">
        <v>140712.01999999999</v>
      </c>
      <c r="DB21" s="496">
        <f t="shared" si="40"/>
        <v>153376.1018</v>
      </c>
      <c r="DC21" s="541">
        <f>'Base%Sem'!S18</f>
        <v>1.0900000000000001</v>
      </c>
      <c r="DD21" s="493"/>
      <c r="DE21" s="494">
        <f t="shared" si="41"/>
        <v>0</v>
      </c>
      <c r="DF21" s="496">
        <v>177000.92</v>
      </c>
      <c r="DG21" s="496">
        <f t="shared" si="42"/>
        <v>192931.00280000002</v>
      </c>
      <c r="DH21" s="541">
        <f>'Base%Sem'!T18</f>
        <v>1.0900000000000001</v>
      </c>
      <c r="DI21" s="493"/>
      <c r="DJ21" s="494">
        <f t="shared" si="43"/>
        <v>0</v>
      </c>
      <c r="DK21" s="496">
        <v>116407.23</v>
      </c>
      <c r="DL21" s="496">
        <f t="shared" si="44"/>
        <v>126883.88070000001</v>
      </c>
      <c r="DM21" s="541">
        <f>'Base%Sem'!U18</f>
        <v>1.0900000000000001</v>
      </c>
      <c r="DN21" s="493"/>
      <c r="DO21" s="494">
        <f t="shared" si="45"/>
        <v>0</v>
      </c>
      <c r="DP21" s="496">
        <v>107341.71</v>
      </c>
      <c r="DQ21" s="496">
        <f t="shared" si="46"/>
        <v>117002.46390000002</v>
      </c>
      <c r="DR21" s="541">
        <f>'Base%Sem'!V18</f>
        <v>1.0900000000000001</v>
      </c>
      <c r="DS21" s="493"/>
      <c r="DT21" s="494">
        <f t="shared" si="47"/>
        <v>0</v>
      </c>
      <c r="DU21" s="572">
        <f t="shared" si="48"/>
        <v>590193.44920000003</v>
      </c>
      <c r="DV21" s="548">
        <f t="shared" si="49"/>
        <v>541461.88</v>
      </c>
      <c r="DW21" s="547">
        <f t="shared" si="142"/>
        <v>0</v>
      </c>
      <c r="DX21" s="506">
        <f t="shared" si="143"/>
        <v>0</v>
      </c>
      <c r="DY21" s="499">
        <v>126882.64</v>
      </c>
      <c r="DZ21" s="496">
        <f t="shared" si="50"/>
        <v>138302.07760000002</v>
      </c>
      <c r="EA21" s="541">
        <f>'Base%Sem'!W18</f>
        <v>1.0900000000000001</v>
      </c>
      <c r="EB21" s="540">
        <v>126882.64</v>
      </c>
      <c r="EC21" s="494">
        <f t="shared" si="51"/>
        <v>1</v>
      </c>
      <c r="ED21" s="496">
        <v>119160.84</v>
      </c>
      <c r="EE21" s="496">
        <f t="shared" si="52"/>
        <v>129885.3156</v>
      </c>
      <c r="EF21" s="541">
        <f>'Base%Sem'!X18</f>
        <v>1.0900000000000001</v>
      </c>
      <c r="EG21" s="493">
        <v>119160.84</v>
      </c>
      <c r="EH21" s="494">
        <f t="shared" si="53"/>
        <v>1</v>
      </c>
      <c r="EI21" s="496">
        <v>131623.26999999999</v>
      </c>
      <c r="EJ21" s="496">
        <f t="shared" si="54"/>
        <v>143469.36429999999</v>
      </c>
      <c r="EK21" s="541">
        <f>'Base%Sem'!Y18</f>
        <v>1.0900000000000001</v>
      </c>
      <c r="EL21" s="493">
        <v>131623.26999999999</v>
      </c>
      <c r="EM21" s="494">
        <f t="shared" si="55"/>
        <v>1</v>
      </c>
      <c r="EN21" s="496">
        <v>108676.79000000001</v>
      </c>
      <c r="EO21" s="496">
        <f t="shared" si="56"/>
        <v>118457.70110000002</v>
      </c>
      <c r="EP21" s="541">
        <f>'Base%Sem'!Z18</f>
        <v>1.0900000000000001</v>
      </c>
      <c r="EQ21" s="493"/>
      <c r="ER21" s="494">
        <f t="shared" si="57"/>
        <v>0</v>
      </c>
      <c r="ES21" s="496">
        <v>126332.36</v>
      </c>
      <c r="ET21" s="496">
        <f t="shared" si="58"/>
        <v>137702.27240000002</v>
      </c>
      <c r="EU21" s="541">
        <f>'Base%Sem'!AA18</f>
        <v>1.0900000000000001</v>
      </c>
      <c r="EV21" s="493"/>
      <c r="EW21" s="494">
        <f t="shared" si="59"/>
        <v>0</v>
      </c>
      <c r="EX21" s="572">
        <f t="shared" si="60"/>
        <v>612675.9</v>
      </c>
      <c r="EY21" s="572">
        <f t="shared" si="61"/>
        <v>667816.73099999991</v>
      </c>
      <c r="EZ21" s="538">
        <f t="shared" si="144"/>
        <v>612675.9</v>
      </c>
      <c r="FA21" s="537">
        <v>612675.9</v>
      </c>
      <c r="FB21" s="506">
        <f t="shared" si="145"/>
        <v>1</v>
      </c>
      <c r="FC21" s="499">
        <v>128785.07999999999</v>
      </c>
      <c r="FD21" s="496">
        <f t="shared" si="62"/>
        <v>140375.7372</v>
      </c>
      <c r="FE21" s="541">
        <f>'Base%Sem'!AB18</f>
        <v>1.0900000000000001</v>
      </c>
      <c r="FF21" s="493"/>
      <c r="FG21" s="494">
        <f t="shared" si="63"/>
        <v>0</v>
      </c>
      <c r="FH21" s="496">
        <v>123168.79</v>
      </c>
      <c r="FI21" s="496">
        <f t="shared" si="64"/>
        <v>134253.9811</v>
      </c>
      <c r="FJ21" s="541">
        <f>'Base%Sem'!AC18</f>
        <v>1.0900000000000001</v>
      </c>
      <c r="FK21" s="493"/>
      <c r="FL21" s="494">
        <f t="shared" si="65"/>
        <v>0</v>
      </c>
      <c r="FM21" s="496">
        <v>141624.76</v>
      </c>
      <c r="FN21" s="496">
        <f t="shared" si="66"/>
        <v>154370.98840000003</v>
      </c>
      <c r="FO21" s="541">
        <f>'Base%Sem'!AD18</f>
        <v>1.0900000000000001</v>
      </c>
      <c r="FP21" s="493"/>
      <c r="FQ21" s="494">
        <f t="shared" si="67"/>
        <v>0</v>
      </c>
      <c r="FR21" s="496">
        <v>122162.08</v>
      </c>
      <c r="FS21" s="496">
        <f t="shared" si="68"/>
        <v>133156.66720000003</v>
      </c>
      <c r="FT21" s="541">
        <f>'Base%Sem'!AE18</f>
        <v>1.0900000000000001</v>
      </c>
      <c r="FU21" s="493"/>
      <c r="FV21" s="494">
        <f t="shared" si="69"/>
        <v>0</v>
      </c>
      <c r="FW21" s="572">
        <f t="shared" si="70"/>
        <v>562157.37390000001</v>
      </c>
      <c r="FX21" s="614">
        <f t="shared" si="71"/>
        <v>515740.71</v>
      </c>
      <c r="FY21" s="544">
        <f t="shared" si="146"/>
        <v>0</v>
      </c>
      <c r="FZ21" s="504">
        <f t="shared" si="147"/>
        <v>0</v>
      </c>
      <c r="GA21" s="499">
        <v>130357.04</v>
      </c>
      <c r="GB21" s="496">
        <f t="shared" si="72"/>
        <v>142089.17360000001</v>
      </c>
      <c r="GC21" s="541">
        <f>'Base%Sem'!AF18</f>
        <v>1.0900000000000001</v>
      </c>
      <c r="GD21" s="493"/>
      <c r="GE21" s="494">
        <f t="shared" si="73"/>
        <v>0</v>
      </c>
      <c r="GF21" s="496">
        <v>103356.76000000001</v>
      </c>
      <c r="GG21" s="496">
        <f t="shared" si="74"/>
        <v>112658.86840000002</v>
      </c>
      <c r="GH21" s="541">
        <f>'Base%Sem'!AG18</f>
        <v>1.0900000000000001</v>
      </c>
      <c r="GI21" s="493"/>
      <c r="GJ21" s="494">
        <f t="shared" si="75"/>
        <v>0</v>
      </c>
      <c r="GK21" s="496">
        <v>108209.88</v>
      </c>
      <c r="GL21" s="496">
        <f t="shared" si="76"/>
        <v>117948.76920000001</v>
      </c>
      <c r="GM21" s="541">
        <f>'Base%Sem'!AH18</f>
        <v>1.0900000000000001</v>
      </c>
      <c r="GN21" s="493"/>
      <c r="GO21" s="494">
        <f t="shared" si="77"/>
        <v>0</v>
      </c>
      <c r="GP21" s="496">
        <v>116719.45999999999</v>
      </c>
      <c r="GQ21" s="496">
        <f t="shared" si="78"/>
        <v>127224.2114</v>
      </c>
      <c r="GR21" s="541">
        <f>'Base%Sem'!AI18</f>
        <v>1.0900000000000001</v>
      </c>
      <c r="GS21" s="493"/>
      <c r="GT21" s="494">
        <f t="shared" si="79"/>
        <v>0</v>
      </c>
      <c r="GU21" s="572">
        <f t="shared" si="80"/>
        <v>499921.02260000003</v>
      </c>
      <c r="GV21" s="614">
        <f t="shared" si="81"/>
        <v>458643.14</v>
      </c>
      <c r="GW21" s="537">
        <f t="shared" si="82"/>
        <v>0</v>
      </c>
      <c r="GX21" s="506">
        <f>IFERROR(GW21/GV21,0)</f>
        <v>0</v>
      </c>
      <c r="GY21" s="499">
        <v>128551.43</v>
      </c>
      <c r="GZ21" s="496">
        <f t="shared" si="83"/>
        <v>140121.05869999999</v>
      </c>
      <c r="HA21" s="541">
        <f>'Base%Sem'!AJ18</f>
        <v>1.0900000000000001</v>
      </c>
      <c r="HB21" s="493"/>
      <c r="HC21" s="494">
        <f t="shared" si="84"/>
        <v>0</v>
      </c>
      <c r="HD21" s="496">
        <v>91990.68</v>
      </c>
      <c r="HE21" s="496">
        <f t="shared" si="85"/>
        <v>100269.8412</v>
      </c>
      <c r="HF21" s="541">
        <f>'Base%Sem'!AK18</f>
        <v>1.0900000000000001</v>
      </c>
      <c r="HG21" s="493"/>
      <c r="HH21" s="494">
        <f t="shared" si="86"/>
        <v>0</v>
      </c>
      <c r="HI21" s="496">
        <v>103864.28</v>
      </c>
      <c r="HJ21" s="496">
        <f t="shared" si="87"/>
        <v>113212.06520000001</v>
      </c>
      <c r="HK21" s="541">
        <f>'Base%Sem'!AL18</f>
        <v>1.0900000000000001</v>
      </c>
      <c r="HL21" s="493"/>
      <c r="HM21" s="494">
        <f t="shared" si="88"/>
        <v>0</v>
      </c>
      <c r="HN21" s="496">
        <v>88723.32</v>
      </c>
      <c r="HO21" s="496">
        <f t="shared" si="89"/>
        <v>96708.418800000014</v>
      </c>
      <c r="HP21" s="541">
        <f>'Base%Sem'!AM18</f>
        <v>1.0900000000000001</v>
      </c>
      <c r="HQ21" s="493"/>
      <c r="HR21" s="494">
        <f t="shared" si="90"/>
        <v>0</v>
      </c>
      <c r="HS21" s="496">
        <v>80662.25</v>
      </c>
      <c r="HT21" s="496">
        <f t="shared" si="91"/>
        <v>87921.852500000008</v>
      </c>
      <c r="HU21" s="541">
        <f>'Base%Sem'!AN18</f>
        <v>1.0900000000000001</v>
      </c>
      <c r="HV21" s="493"/>
      <c r="HW21" s="494">
        <f t="shared" si="92"/>
        <v>0</v>
      </c>
      <c r="HX21" s="572">
        <f t="shared" si="93"/>
        <v>538233.23640000005</v>
      </c>
      <c r="HY21" s="538">
        <f t="shared" si="149"/>
        <v>493791.96</v>
      </c>
      <c r="HZ21" s="511">
        <f t="shared" si="94"/>
        <v>0</v>
      </c>
      <c r="IA21" s="504">
        <f t="shared" si="150"/>
        <v>0</v>
      </c>
      <c r="IB21" s="499">
        <v>83359.100000000006</v>
      </c>
      <c r="IC21" s="496">
        <f t="shared" si="95"/>
        <v>90861.419000000009</v>
      </c>
      <c r="ID21" s="541">
        <f>'Base%Sem'!AO18</f>
        <v>1.0900000000000001</v>
      </c>
      <c r="IE21" s="493"/>
      <c r="IF21" s="494">
        <f t="shared" si="96"/>
        <v>0</v>
      </c>
      <c r="IG21" s="496">
        <v>101095.14</v>
      </c>
      <c r="IH21" s="496">
        <f t="shared" si="97"/>
        <v>101095.14</v>
      </c>
      <c r="II21" s="541">
        <f>'Base%Sem'!AP18</f>
        <v>1</v>
      </c>
      <c r="IJ21" s="493"/>
      <c r="IK21" s="494">
        <f t="shared" si="98"/>
        <v>0</v>
      </c>
      <c r="IL21" s="496">
        <v>110979.87</v>
      </c>
      <c r="IM21" s="496">
        <f t="shared" si="99"/>
        <v>110979.87</v>
      </c>
      <c r="IN21" s="541">
        <f>'Base%Sem'!AQ18</f>
        <v>1</v>
      </c>
      <c r="IO21" s="493"/>
      <c r="IP21" s="494">
        <f t="shared" si="100"/>
        <v>0</v>
      </c>
      <c r="IQ21" s="496">
        <v>177542.31</v>
      </c>
      <c r="IR21" s="496">
        <f t="shared" si="101"/>
        <v>193521.11790000001</v>
      </c>
      <c r="IS21" s="541">
        <f>'Base%Sem'!AR18</f>
        <v>1.0900000000000001</v>
      </c>
      <c r="IT21" s="493"/>
      <c r="IU21" s="494">
        <f t="shared" si="102"/>
        <v>0</v>
      </c>
      <c r="IV21" s="572">
        <f t="shared" si="103"/>
        <v>496457.54690000002</v>
      </c>
      <c r="IW21" s="538">
        <f t="shared" si="151"/>
        <v>472976.42000000004</v>
      </c>
      <c r="IX21" s="510">
        <f t="shared" si="104"/>
        <v>0</v>
      </c>
      <c r="IY21" s="506">
        <f t="shared" si="152"/>
        <v>0</v>
      </c>
      <c r="IZ21" s="499">
        <v>130737.69</v>
      </c>
      <c r="JA21" s="496">
        <f t="shared" si="105"/>
        <v>142504.0821</v>
      </c>
      <c r="JB21" s="541">
        <f>'Base%Sem'!AS18</f>
        <v>1.0900000000000001</v>
      </c>
      <c r="JC21" s="493"/>
      <c r="JD21" s="494">
        <f t="shared" si="106"/>
        <v>0</v>
      </c>
      <c r="JE21" s="496">
        <v>112396.64</v>
      </c>
      <c r="JF21" s="496">
        <f t="shared" si="107"/>
        <v>122512.33760000001</v>
      </c>
      <c r="JG21" s="541">
        <f>'Base%Sem'!AT18</f>
        <v>1.0900000000000001</v>
      </c>
      <c r="JH21" s="493"/>
      <c r="JI21" s="494">
        <f t="shared" si="108"/>
        <v>0</v>
      </c>
      <c r="JJ21" s="496">
        <v>129471.77</v>
      </c>
      <c r="JK21" s="496">
        <f t="shared" si="109"/>
        <v>141124.22930000001</v>
      </c>
      <c r="JL21" s="541">
        <f>'Base%Sem'!AU18</f>
        <v>1.0900000000000001</v>
      </c>
      <c r="JM21" s="493"/>
      <c r="JN21" s="494">
        <f t="shared" si="110"/>
        <v>0</v>
      </c>
      <c r="JO21" s="496">
        <v>154303.63</v>
      </c>
      <c r="JP21" s="496">
        <f t="shared" si="111"/>
        <v>168190.95670000001</v>
      </c>
      <c r="JQ21" s="541">
        <f>'Base%Sem'!AV18</f>
        <v>1.0900000000000001</v>
      </c>
      <c r="JR21" s="493"/>
      <c r="JS21" s="494">
        <f t="shared" si="112"/>
        <v>0</v>
      </c>
      <c r="JT21" s="572">
        <f t="shared" si="113"/>
        <v>574331.60569999996</v>
      </c>
      <c r="JU21" s="538">
        <f t="shared" si="153"/>
        <v>526909.73</v>
      </c>
      <c r="JV21" s="511">
        <f t="shared" si="114"/>
        <v>0</v>
      </c>
      <c r="JW21" s="504">
        <f t="shared" si="154"/>
        <v>0</v>
      </c>
      <c r="JX21" s="499">
        <v>193732.95</v>
      </c>
      <c r="JY21" s="496">
        <f t="shared" si="115"/>
        <v>201482.26800000001</v>
      </c>
      <c r="JZ21" s="541">
        <f>'Base%Sem'!AW18</f>
        <v>1.04</v>
      </c>
      <c r="KA21" s="493"/>
      <c r="KB21" s="494">
        <f t="shared" si="116"/>
        <v>0</v>
      </c>
      <c r="KC21" s="496">
        <v>231980.97</v>
      </c>
      <c r="KD21" s="496">
        <f t="shared" si="155"/>
        <v>241260.20880000002</v>
      </c>
      <c r="KE21" s="541">
        <f>'Base%Sem'!AX18</f>
        <v>1.04</v>
      </c>
      <c r="KF21" s="493"/>
      <c r="KG21" s="494">
        <f t="shared" si="117"/>
        <v>0</v>
      </c>
      <c r="KH21" s="496">
        <v>303667.39</v>
      </c>
      <c r="KI21" s="496">
        <f t="shared" si="118"/>
        <v>315814.08560000005</v>
      </c>
      <c r="KJ21" s="541">
        <f>'Base%Sem'!AY18</f>
        <v>1.04</v>
      </c>
      <c r="KK21" s="493"/>
      <c r="KL21" s="494">
        <f t="shared" si="119"/>
        <v>0</v>
      </c>
      <c r="KM21" s="496">
        <v>521369.65</v>
      </c>
      <c r="KN21" s="496">
        <f t="shared" si="120"/>
        <v>542224.43599999999</v>
      </c>
      <c r="KO21" s="541">
        <f>'Base%Sem'!AZ18</f>
        <v>1.04</v>
      </c>
      <c r="KP21" s="493"/>
      <c r="KQ21" s="494">
        <f t="shared" si="121"/>
        <v>0</v>
      </c>
      <c r="KR21" s="496">
        <v>139923.35</v>
      </c>
      <c r="KS21" s="496">
        <f t="shared" si="122"/>
        <v>145520.28400000001</v>
      </c>
      <c r="KT21" s="541">
        <f>'Base%Sem'!BA18</f>
        <v>1.04</v>
      </c>
      <c r="KU21" s="493"/>
      <c r="KV21" s="494">
        <f t="shared" si="123"/>
        <v>0</v>
      </c>
      <c r="KW21" s="572">
        <f t="shared" si="160"/>
        <v>1446301.2824000001</v>
      </c>
      <c r="KX21" s="538">
        <f t="shared" si="156"/>
        <v>1390674.31</v>
      </c>
      <c r="KY21" s="510">
        <f t="shared" si="124"/>
        <v>0</v>
      </c>
      <c r="KZ21" s="560">
        <f t="shared" si="157"/>
        <v>0</v>
      </c>
      <c r="LA21" s="588">
        <f t="shared" si="125"/>
        <v>6350717.3600000013</v>
      </c>
      <c r="LB21" s="588">
        <f t="shared" si="164"/>
        <v>7081878.1829000004</v>
      </c>
      <c r="LC21" s="588">
        <f t="shared" si="127"/>
        <v>7043388.1173999999</v>
      </c>
      <c r="LD21" s="586">
        <f t="shared" si="158"/>
        <v>1.1090696874281929</v>
      </c>
      <c r="LE21" s="584">
        <f t="shared" si="128"/>
        <v>6350717.3600000013</v>
      </c>
      <c r="LF21" s="584">
        <f t="shared" si="129"/>
        <v>1106828.6600000001</v>
      </c>
      <c r="LG21" s="585">
        <f t="shared" si="130"/>
        <v>-5243888.7000000011</v>
      </c>
      <c r="LH21" s="615">
        <f t="shared" si="159"/>
        <v>-4.7377601335332251</v>
      </c>
      <c r="LJ21" s="385"/>
      <c r="LK21" s="385"/>
      <c r="LM21">
        <v>7068447.1505999994</v>
      </c>
    </row>
    <row r="22" spans="1:325" hidden="1" outlineLevel="1">
      <c r="A22" s="571"/>
      <c r="B22" s="535" t="s">
        <v>25</v>
      </c>
      <c r="C22" s="499">
        <v>77426.67</v>
      </c>
      <c r="D22" s="496">
        <f t="shared" si="0"/>
        <v>86717.8704</v>
      </c>
      <c r="E22" s="541">
        <f>'Base%Sem'!B19</f>
        <v>1.1200000000000001</v>
      </c>
      <c r="F22" s="493">
        <v>70863.88</v>
      </c>
      <c r="G22" s="494">
        <f t="shared" si="131"/>
        <v>0.91523863805585348</v>
      </c>
      <c r="H22" s="496">
        <v>65901.740000000005</v>
      </c>
      <c r="I22" s="496">
        <f t="shared" si="163"/>
        <v>73809.948800000013</v>
      </c>
      <c r="J22" s="541">
        <f>'Base%Sem'!C19</f>
        <v>1.1200000000000001</v>
      </c>
      <c r="K22" s="493">
        <v>66191.899999999994</v>
      </c>
      <c r="L22" s="494">
        <f t="shared" si="2"/>
        <v>1.0044029186482784</v>
      </c>
      <c r="M22" s="496">
        <v>60833.39</v>
      </c>
      <c r="N22" s="496">
        <f t="shared" si="3"/>
        <v>60833.39</v>
      </c>
      <c r="O22" s="541">
        <f>'Base%Sem'!D19</f>
        <v>1</v>
      </c>
      <c r="P22" s="493">
        <v>52751.51</v>
      </c>
      <c r="Q22" s="494">
        <f t="shared" si="4"/>
        <v>0.86714730183539013</v>
      </c>
      <c r="R22" s="496">
        <v>71727.11</v>
      </c>
      <c r="S22" s="496">
        <f t="shared" si="5"/>
        <v>71727.11</v>
      </c>
      <c r="T22" s="541">
        <f>'Base%Sem'!E19</f>
        <v>1</v>
      </c>
      <c r="U22" s="493">
        <v>58725.65</v>
      </c>
      <c r="V22" s="494">
        <f t="shared" si="6"/>
        <v>0.8187371553098961</v>
      </c>
      <c r="W22" s="496">
        <f t="shared" si="7"/>
        <v>293088.31920000003</v>
      </c>
      <c r="X22" s="542">
        <f t="shared" si="132"/>
        <v>143328.41</v>
      </c>
      <c r="Y22" s="514">
        <f t="shared" si="8"/>
        <v>248532.94</v>
      </c>
      <c r="Z22" s="500">
        <f t="shared" si="133"/>
        <v>1.7340103054237468</v>
      </c>
      <c r="AA22" s="499">
        <v>59353.67</v>
      </c>
      <c r="AB22" s="496">
        <f t="shared" si="9"/>
        <v>59353.67</v>
      </c>
      <c r="AC22" s="541">
        <f>'Base%Sem'!F19</f>
        <v>1</v>
      </c>
      <c r="AD22" s="493">
        <v>67261.11</v>
      </c>
      <c r="AE22" s="494">
        <f t="shared" si="134"/>
        <v>1.1332257971579518</v>
      </c>
      <c r="AF22" s="496">
        <v>81574.34</v>
      </c>
      <c r="AG22" s="496">
        <f t="shared" si="10"/>
        <v>81574.34</v>
      </c>
      <c r="AH22" s="541">
        <f>'Base%Sem'!G19</f>
        <v>1</v>
      </c>
      <c r="AI22" s="493"/>
      <c r="AJ22" s="494">
        <f t="shared" si="11"/>
        <v>0</v>
      </c>
      <c r="AK22" s="496">
        <v>91082.53</v>
      </c>
      <c r="AL22" s="496">
        <f t="shared" si="12"/>
        <v>91082.53</v>
      </c>
      <c r="AM22" s="541">
        <f>'Base%Sem'!H19</f>
        <v>1</v>
      </c>
      <c r="AN22" s="493"/>
      <c r="AO22" s="494">
        <f t="shared" si="13"/>
        <v>0</v>
      </c>
      <c r="AP22" s="496">
        <v>64306.6</v>
      </c>
      <c r="AQ22" s="496">
        <f t="shared" si="14"/>
        <v>64306.6</v>
      </c>
      <c r="AR22" s="541">
        <f>'Base%Sem'!I19</f>
        <v>1</v>
      </c>
      <c r="AS22" s="493"/>
      <c r="AT22" s="494">
        <f t="shared" si="15"/>
        <v>0</v>
      </c>
      <c r="AU22" s="496">
        <f t="shared" si="16"/>
        <v>296317.14</v>
      </c>
      <c r="AV22" s="550">
        <f t="shared" si="17"/>
        <v>296317.14</v>
      </c>
      <c r="AW22" s="617">
        <f t="shared" si="162"/>
        <v>67261.11</v>
      </c>
      <c r="AX22" s="513">
        <f t="shared" si="136"/>
        <v>0.22699027805141478</v>
      </c>
      <c r="AY22" s="499">
        <v>69376.72</v>
      </c>
      <c r="AZ22" s="496">
        <f t="shared" si="18"/>
        <v>74926.857600000003</v>
      </c>
      <c r="BA22" s="541">
        <f>'Base%Sem'!J19</f>
        <v>1.08</v>
      </c>
      <c r="BB22" s="493"/>
      <c r="BC22" s="494">
        <f t="shared" si="19"/>
        <v>0</v>
      </c>
      <c r="BD22" s="496">
        <v>81520.58</v>
      </c>
      <c r="BE22" s="496">
        <f t="shared" si="20"/>
        <v>88042.226400000014</v>
      </c>
      <c r="BF22" s="541">
        <f>'Base%Sem'!K19</f>
        <v>1.08</v>
      </c>
      <c r="BG22" s="493"/>
      <c r="BH22" s="494">
        <f t="shared" si="21"/>
        <v>0</v>
      </c>
      <c r="BI22" s="496">
        <v>89537.52</v>
      </c>
      <c r="BJ22" s="496">
        <f t="shared" si="22"/>
        <v>96700.521600000007</v>
      </c>
      <c r="BK22" s="541">
        <f>'Base%Sem'!L19</f>
        <v>1.08</v>
      </c>
      <c r="BL22" s="493"/>
      <c r="BM22" s="494">
        <f t="shared" si="23"/>
        <v>0</v>
      </c>
      <c r="BN22" s="496">
        <v>86268.58</v>
      </c>
      <c r="BO22" s="496">
        <f t="shared" si="24"/>
        <v>93170.066400000011</v>
      </c>
      <c r="BP22" s="541">
        <f>'Base%Sem'!M19</f>
        <v>1.08</v>
      </c>
      <c r="BQ22" s="606"/>
      <c r="BR22" s="494">
        <f t="shared" si="25"/>
        <v>0</v>
      </c>
      <c r="BS22" s="496">
        <v>100219.39</v>
      </c>
      <c r="BT22" s="496">
        <f t="shared" si="26"/>
        <v>108236.9412</v>
      </c>
      <c r="BU22" s="541">
        <f>'Base%Sem'!N19</f>
        <v>1.08</v>
      </c>
      <c r="BV22" s="493"/>
      <c r="BW22" s="494">
        <f t="shared" si="27"/>
        <v>0</v>
      </c>
      <c r="BX22" s="572">
        <f t="shared" si="28"/>
        <v>461076.61320000002</v>
      </c>
      <c r="BY22" s="538">
        <f t="shared" si="29"/>
        <v>426922.79000000004</v>
      </c>
      <c r="BZ22" s="511">
        <f t="shared" si="30"/>
        <v>0</v>
      </c>
      <c r="CA22" s="504">
        <f t="shared" si="137"/>
        <v>0</v>
      </c>
      <c r="CB22" s="499">
        <v>102883.18</v>
      </c>
      <c r="CC22" s="496">
        <f t="shared" si="31"/>
        <v>111113.83440000001</v>
      </c>
      <c r="CD22" s="541">
        <f>'Base%Sem'!O19</f>
        <v>1.08</v>
      </c>
      <c r="CE22" s="493"/>
      <c r="CF22" s="494">
        <f t="shared" si="32"/>
        <v>0</v>
      </c>
      <c r="CG22" s="496">
        <v>132682.01</v>
      </c>
      <c r="CH22" s="496">
        <f t="shared" si="33"/>
        <v>143296.57080000002</v>
      </c>
      <c r="CI22" s="541">
        <f>'Base%Sem'!P19</f>
        <v>1.08</v>
      </c>
      <c r="CJ22" s="493"/>
      <c r="CK22" s="494">
        <f t="shared" si="34"/>
        <v>0</v>
      </c>
      <c r="CL22" s="496">
        <v>134546.10999999999</v>
      </c>
      <c r="CM22" s="496">
        <f t="shared" si="35"/>
        <v>145309.79879999999</v>
      </c>
      <c r="CN22" s="541">
        <f>'Base%Sem'!Q19</f>
        <v>1.08</v>
      </c>
      <c r="CO22" s="493"/>
      <c r="CP22" s="494">
        <f t="shared" si="36"/>
        <v>0</v>
      </c>
      <c r="CQ22" s="496">
        <v>128243.81</v>
      </c>
      <c r="CR22" s="496">
        <f t="shared" si="37"/>
        <v>138503.31479999999</v>
      </c>
      <c r="CS22" s="541">
        <f>'Base%Sem'!R19</f>
        <v>1.08</v>
      </c>
      <c r="CT22" s="493"/>
      <c r="CU22" s="494">
        <f t="shared" si="38"/>
        <v>0</v>
      </c>
      <c r="CV22" s="572">
        <f t="shared" si="39"/>
        <v>498355.11</v>
      </c>
      <c r="CW22" s="572">
        <f>CR22+CM22+CH22+CC22</f>
        <v>538223.51880000008</v>
      </c>
      <c r="CX22" s="548">
        <f t="shared" si="139"/>
        <v>498355.11</v>
      </c>
      <c r="CY22" s="547">
        <f t="shared" si="140"/>
        <v>0</v>
      </c>
      <c r="CZ22" s="506">
        <f t="shared" si="141"/>
        <v>0</v>
      </c>
      <c r="DA22" s="499">
        <v>134056.39000000001</v>
      </c>
      <c r="DB22" s="496">
        <f t="shared" si="40"/>
        <v>144780.90120000002</v>
      </c>
      <c r="DC22" s="541">
        <f>'Base%Sem'!S19</f>
        <v>1.08</v>
      </c>
      <c r="DD22" s="493"/>
      <c r="DE22" s="494">
        <f t="shared" si="41"/>
        <v>0</v>
      </c>
      <c r="DF22" s="496">
        <v>142967.96</v>
      </c>
      <c r="DG22" s="496">
        <f t="shared" si="42"/>
        <v>154405.39679999999</v>
      </c>
      <c r="DH22" s="541">
        <f>'Base%Sem'!T19</f>
        <v>1.08</v>
      </c>
      <c r="DI22" s="493"/>
      <c r="DJ22" s="494">
        <f t="shared" si="43"/>
        <v>0</v>
      </c>
      <c r="DK22" s="496">
        <v>111285.09</v>
      </c>
      <c r="DL22" s="496">
        <f t="shared" si="44"/>
        <v>120187.89720000001</v>
      </c>
      <c r="DM22" s="541">
        <f>'Base%Sem'!U19</f>
        <v>1.08</v>
      </c>
      <c r="DN22" s="493"/>
      <c r="DO22" s="494">
        <f t="shared" si="45"/>
        <v>0</v>
      </c>
      <c r="DP22" s="496">
        <v>110717.45</v>
      </c>
      <c r="DQ22" s="496">
        <f t="shared" si="46"/>
        <v>119574.84600000001</v>
      </c>
      <c r="DR22" s="541">
        <f>'Base%Sem'!V19</f>
        <v>1.08</v>
      </c>
      <c r="DS22" s="493"/>
      <c r="DT22" s="494">
        <f t="shared" si="47"/>
        <v>0</v>
      </c>
      <c r="DU22" s="572">
        <f t="shared" si="48"/>
        <v>538949.04120000009</v>
      </c>
      <c r="DV22" s="548">
        <f t="shared" si="49"/>
        <v>499026.88999999996</v>
      </c>
      <c r="DW22" s="547">
        <f t="shared" si="142"/>
        <v>0</v>
      </c>
      <c r="DX22" s="506">
        <f t="shared" si="143"/>
        <v>0</v>
      </c>
      <c r="DY22" s="499">
        <v>92764.569999999992</v>
      </c>
      <c r="DZ22" s="496">
        <f t="shared" si="50"/>
        <v>100185.7356</v>
      </c>
      <c r="EA22" s="541">
        <f>'Base%Sem'!W19</f>
        <v>1.08</v>
      </c>
      <c r="EB22" s="540">
        <v>92764.57</v>
      </c>
      <c r="EC22" s="494">
        <f t="shared" si="51"/>
        <v>1.0000000000000002</v>
      </c>
      <c r="ED22" s="496">
        <v>152795.37</v>
      </c>
      <c r="EE22" s="496">
        <f t="shared" si="52"/>
        <v>165018.99960000001</v>
      </c>
      <c r="EF22" s="541">
        <f>'Base%Sem'!X19</f>
        <v>1.08</v>
      </c>
      <c r="EG22" s="493">
        <v>152795.37</v>
      </c>
      <c r="EH22" s="494">
        <f t="shared" si="53"/>
        <v>1</v>
      </c>
      <c r="EI22" s="496">
        <v>67574.98</v>
      </c>
      <c r="EJ22" s="496">
        <f t="shared" si="54"/>
        <v>72980.978400000007</v>
      </c>
      <c r="EK22" s="541">
        <f>'Base%Sem'!Y19</f>
        <v>1.08</v>
      </c>
      <c r="EL22" s="493">
        <v>67574.98</v>
      </c>
      <c r="EM22" s="494">
        <f t="shared" si="55"/>
        <v>1</v>
      </c>
      <c r="EN22" s="496">
        <v>48010.42</v>
      </c>
      <c r="EO22" s="496">
        <f t="shared" si="56"/>
        <v>51851.253600000004</v>
      </c>
      <c r="EP22" s="541">
        <f>'Base%Sem'!Z19</f>
        <v>1.08</v>
      </c>
      <c r="EQ22" s="493"/>
      <c r="ER22" s="494">
        <f t="shared" si="57"/>
        <v>0</v>
      </c>
      <c r="ES22" s="496">
        <v>92546.9</v>
      </c>
      <c r="ET22" s="496">
        <f t="shared" si="58"/>
        <v>99950.652000000002</v>
      </c>
      <c r="EU22" s="541">
        <f>'Base%Sem'!AA19</f>
        <v>1.08</v>
      </c>
      <c r="EV22" s="493"/>
      <c r="EW22" s="494">
        <f t="shared" si="59"/>
        <v>0</v>
      </c>
      <c r="EX22" s="572">
        <f t="shared" si="60"/>
        <v>453692.24</v>
      </c>
      <c r="EY22" s="572">
        <f t="shared" si="61"/>
        <v>489987.61920000007</v>
      </c>
      <c r="EZ22" s="538">
        <f t="shared" si="144"/>
        <v>453692.24</v>
      </c>
      <c r="FA22" s="537">
        <v>453692.24</v>
      </c>
      <c r="FB22" s="506">
        <f t="shared" si="145"/>
        <v>1</v>
      </c>
      <c r="FC22" s="499">
        <v>92205.86</v>
      </c>
      <c r="FD22" s="496">
        <f t="shared" si="62"/>
        <v>99582.328800000003</v>
      </c>
      <c r="FE22" s="541">
        <f>'Base%Sem'!AB19</f>
        <v>1.08</v>
      </c>
      <c r="FF22" s="493"/>
      <c r="FG22" s="494">
        <f t="shared" si="63"/>
        <v>0</v>
      </c>
      <c r="FH22" s="496">
        <v>90844.69</v>
      </c>
      <c r="FI22" s="496">
        <f t="shared" si="64"/>
        <v>98112.265200000009</v>
      </c>
      <c r="FJ22" s="541">
        <f>'Base%Sem'!AC19</f>
        <v>1.08</v>
      </c>
      <c r="FK22" s="493"/>
      <c r="FL22" s="494">
        <f t="shared" si="65"/>
        <v>0</v>
      </c>
      <c r="FM22" s="496">
        <v>90310.5</v>
      </c>
      <c r="FN22" s="496">
        <f t="shared" si="66"/>
        <v>97535.340000000011</v>
      </c>
      <c r="FO22" s="541">
        <f>'Base%Sem'!AD19</f>
        <v>1.08</v>
      </c>
      <c r="FP22" s="493"/>
      <c r="FQ22" s="494">
        <f t="shared" si="67"/>
        <v>0</v>
      </c>
      <c r="FR22" s="496">
        <v>81033.350000000006</v>
      </c>
      <c r="FS22" s="496">
        <f t="shared" si="68"/>
        <v>87516.018000000011</v>
      </c>
      <c r="FT22" s="541">
        <f>'Base%Sem'!AE19</f>
        <v>1.08</v>
      </c>
      <c r="FU22" s="493"/>
      <c r="FV22" s="494">
        <f t="shared" si="69"/>
        <v>0</v>
      </c>
      <c r="FW22" s="572">
        <f t="shared" si="70"/>
        <v>382745.95200000005</v>
      </c>
      <c r="FX22" s="614">
        <f t="shared" si="71"/>
        <v>354394.4</v>
      </c>
      <c r="FY22" s="544">
        <f t="shared" si="146"/>
        <v>0</v>
      </c>
      <c r="FZ22" s="504">
        <f t="shared" si="147"/>
        <v>0</v>
      </c>
      <c r="GA22" s="499">
        <v>90227.48</v>
      </c>
      <c r="GB22" s="496">
        <f t="shared" si="72"/>
        <v>97445.678400000004</v>
      </c>
      <c r="GC22" s="541">
        <f>'Base%Sem'!AF19</f>
        <v>1.08</v>
      </c>
      <c r="GD22" s="493"/>
      <c r="GE22" s="494">
        <f t="shared" si="73"/>
        <v>0</v>
      </c>
      <c r="GF22" s="496">
        <v>75752.19</v>
      </c>
      <c r="GG22" s="496">
        <f t="shared" si="74"/>
        <v>81812.365200000015</v>
      </c>
      <c r="GH22" s="541">
        <f>'Base%Sem'!AG19</f>
        <v>1.08</v>
      </c>
      <c r="GI22" s="493"/>
      <c r="GJ22" s="494">
        <f t="shared" si="75"/>
        <v>0</v>
      </c>
      <c r="GK22" s="496">
        <v>93481.72</v>
      </c>
      <c r="GL22" s="496">
        <f t="shared" si="76"/>
        <v>100960.25760000001</v>
      </c>
      <c r="GM22" s="541">
        <f>'Base%Sem'!AH19</f>
        <v>1.08</v>
      </c>
      <c r="GN22" s="493"/>
      <c r="GO22" s="494">
        <f t="shared" si="77"/>
        <v>0</v>
      </c>
      <c r="GP22" s="496">
        <v>92533.08</v>
      </c>
      <c r="GQ22" s="496">
        <f t="shared" si="78"/>
        <v>99935.726400000014</v>
      </c>
      <c r="GR22" s="541">
        <f>'Base%Sem'!AI19</f>
        <v>1.08</v>
      </c>
      <c r="GS22" s="493"/>
      <c r="GT22" s="494">
        <f t="shared" si="79"/>
        <v>0</v>
      </c>
      <c r="GU22" s="572">
        <f t="shared" si="80"/>
        <v>380154.02760000003</v>
      </c>
      <c r="GV22" s="614">
        <f t="shared" si="81"/>
        <v>351994.47</v>
      </c>
      <c r="GW22" s="537">
        <f t="shared" si="82"/>
        <v>0</v>
      </c>
      <c r="GX22" s="506">
        <f t="shared" si="148"/>
        <v>0</v>
      </c>
      <c r="GY22" s="499">
        <v>74811.34</v>
      </c>
      <c r="GZ22" s="496">
        <f t="shared" si="83"/>
        <v>80796.247199999998</v>
      </c>
      <c r="HA22" s="541">
        <f>'Base%Sem'!AJ19</f>
        <v>1.08</v>
      </c>
      <c r="HB22" s="493"/>
      <c r="HC22" s="494">
        <f t="shared" si="84"/>
        <v>0</v>
      </c>
      <c r="HD22" s="496">
        <v>69825.81</v>
      </c>
      <c r="HE22" s="496">
        <f t="shared" si="85"/>
        <v>75411.874800000005</v>
      </c>
      <c r="HF22" s="541">
        <f>'Base%Sem'!AK19</f>
        <v>1.08</v>
      </c>
      <c r="HG22" s="493"/>
      <c r="HH22" s="494">
        <f t="shared" si="86"/>
        <v>0</v>
      </c>
      <c r="HI22" s="496">
        <v>88094.25</v>
      </c>
      <c r="HJ22" s="496">
        <f t="shared" si="87"/>
        <v>95141.790000000008</v>
      </c>
      <c r="HK22" s="541">
        <f>'Base%Sem'!AL19</f>
        <v>1.08</v>
      </c>
      <c r="HL22" s="493"/>
      <c r="HM22" s="494">
        <f t="shared" si="88"/>
        <v>0</v>
      </c>
      <c r="HN22" s="496">
        <v>64685.48</v>
      </c>
      <c r="HO22" s="496">
        <f t="shared" si="89"/>
        <v>69860.318400000004</v>
      </c>
      <c r="HP22" s="541">
        <f>'Base%Sem'!AM19</f>
        <v>1.08</v>
      </c>
      <c r="HQ22" s="493"/>
      <c r="HR22" s="494">
        <f t="shared" si="90"/>
        <v>0</v>
      </c>
      <c r="HS22" s="496">
        <v>63387.11</v>
      </c>
      <c r="HT22" s="496">
        <f t="shared" si="91"/>
        <v>68458.078800000003</v>
      </c>
      <c r="HU22" s="541">
        <f>'Base%Sem'!AN19</f>
        <v>1.08</v>
      </c>
      <c r="HV22" s="493"/>
      <c r="HW22" s="494">
        <f t="shared" si="92"/>
        <v>0</v>
      </c>
      <c r="HX22" s="572">
        <f t="shared" si="93"/>
        <v>389668.30920000002</v>
      </c>
      <c r="HY22" s="538">
        <f t="shared" si="149"/>
        <v>360803.99</v>
      </c>
      <c r="HZ22" s="511">
        <f t="shared" si="94"/>
        <v>0</v>
      </c>
      <c r="IA22" s="504">
        <f t="shared" si="150"/>
        <v>0</v>
      </c>
      <c r="IB22" s="499">
        <v>70216.960000000006</v>
      </c>
      <c r="IC22" s="496">
        <f t="shared" si="95"/>
        <v>75834.316800000015</v>
      </c>
      <c r="ID22" s="541">
        <f>'Base%Sem'!AO19</f>
        <v>1.08</v>
      </c>
      <c r="IE22" s="493"/>
      <c r="IF22" s="494">
        <f t="shared" si="96"/>
        <v>0</v>
      </c>
      <c r="IG22" s="496">
        <v>69414.880000000005</v>
      </c>
      <c r="IH22" s="496">
        <f t="shared" si="97"/>
        <v>74968.070400000011</v>
      </c>
      <c r="II22" s="541">
        <f>'Base%Sem'!AP19</f>
        <v>1.08</v>
      </c>
      <c r="IJ22" s="493"/>
      <c r="IK22" s="494">
        <f t="shared" si="98"/>
        <v>0</v>
      </c>
      <c r="IL22" s="496">
        <v>98455.74</v>
      </c>
      <c r="IM22" s="496">
        <f t="shared" si="99"/>
        <v>106332.19920000002</v>
      </c>
      <c r="IN22" s="541">
        <f>'Base%Sem'!AQ19</f>
        <v>1.08</v>
      </c>
      <c r="IO22" s="493"/>
      <c r="IP22" s="494">
        <f t="shared" si="100"/>
        <v>0</v>
      </c>
      <c r="IQ22" s="496">
        <v>153231.26</v>
      </c>
      <c r="IR22" s="496">
        <f t="shared" si="101"/>
        <v>165489.76080000002</v>
      </c>
      <c r="IS22" s="541">
        <f>'Base%Sem'!AR19</f>
        <v>1.08</v>
      </c>
      <c r="IT22" s="493"/>
      <c r="IU22" s="494">
        <f t="shared" si="102"/>
        <v>0</v>
      </c>
      <c r="IV22" s="572">
        <f t="shared" si="103"/>
        <v>422624.34720000008</v>
      </c>
      <c r="IW22" s="538">
        <f t="shared" si="151"/>
        <v>391318.84</v>
      </c>
      <c r="IX22" s="510">
        <f t="shared" si="104"/>
        <v>0</v>
      </c>
      <c r="IY22" s="506">
        <f t="shared" si="152"/>
        <v>0</v>
      </c>
      <c r="IZ22" s="499">
        <v>84684.66</v>
      </c>
      <c r="JA22" s="496">
        <f t="shared" si="105"/>
        <v>91459.43280000001</v>
      </c>
      <c r="JB22" s="541">
        <f>'Base%Sem'!AS19</f>
        <v>1.08</v>
      </c>
      <c r="JC22" s="493"/>
      <c r="JD22" s="494">
        <f t="shared" si="106"/>
        <v>0</v>
      </c>
      <c r="JE22" s="496">
        <v>68778.2</v>
      </c>
      <c r="JF22" s="496">
        <f t="shared" si="107"/>
        <v>74280.456000000006</v>
      </c>
      <c r="JG22" s="541">
        <f>'Base%Sem'!AT19</f>
        <v>1.08</v>
      </c>
      <c r="JH22" s="493"/>
      <c r="JI22" s="494">
        <f t="shared" si="108"/>
        <v>0</v>
      </c>
      <c r="JJ22" s="496">
        <v>138376.78</v>
      </c>
      <c r="JK22" s="496">
        <f t="shared" si="109"/>
        <v>149446.92240000001</v>
      </c>
      <c r="JL22" s="541">
        <f>'Base%Sem'!AU19</f>
        <v>1.08</v>
      </c>
      <c r="JM22" s="493"/>
      <c r="JN22" s="494">
        <f t="shared" si="110"/>
        <v>0</v>
      </c>
      <c r="JO22" s="496">
        <v>167612.35999999999</v>
      </c>
      <c r="JP22" s="496">
        <f t="shared" si="111"/>
        <v>181021.34880000001</v>
      </c>
      <c r="JQ22" s="541">
        <f>'Base%Sem'!AV19</f>
        <v>1.08</v>
      </c>
      <c r="JR22" s="493"/>
      <c r="JS22" s="494">
        <f t="shared" si="112"/>
        <v>0</v>
      </c>
      <c r="JT22" s="572">
        <f t="shared" si="113"/>
        <v>496208.16000000003</v>
      </c>
      <c r="JU22" s="538">
        <f t="shared" si="153"/>
        <v>459452</v>
      </c>
      <c r="JV22" s="511">
        <f t="shared" si="114"/>
        <v>0</v>
      </c>
      <c r="JW22" s="504">
        <f t="shared" si="154"/>
        <v>0</v>
      </c>
      <c r="JX22" s="499">
        <v>259741.37</v>
      </c>
      <c r="JY22" s="496">
        <f t="shared" si="115"/>
        <v>270131.02480000001</v>
      </c>
      <c r="JZ22" s="541">
        <f>'Base%Sem'!AW19</f>
        <v>1.04</v>
      </c>
      <c r="KA22" s="493"/>
      <c r="KB22" s="494">
        <f t="shared" si="116"/>
        <v>0</v>
      </c>
      <c r="KC22" s="496">
        <v>337073.62</v>
      </c>
      <c r="KD22" s="496">
        <f t="shared" si="155"/>
        <v>350556.56479999999</v>
      </c>
      <c r="KE22" s="541">
        <f>'Base%Sem'!AX19</f>
        <v>1.04</v>
      </c>
      <c r="KF22" s="493"/>
      <c r="KG22" s="494">
        <f t="shared" si="117"/>
        <v>0</v>
      </c>
      <c r="KH22" s="496">
        <v>408070.73</v>
      </c>
      <c r="KI22" s="496">
        <f t="shared" si="118"/>
        <v>424393.55920000002</v>
      </c>
      <c r="KJ22" s="541">
        <f>'Base%Sem'!AY19</f>
        <v>1.04</v>
      </c>
      <c r="KK22" s="493"/>
      <c r="KL22" s="494">
        <f t="shared" si="119"/>
        <v>0</v>
      </c>
      <c r="KM22" s="496">
        <v>610132.92000000004</v>
      </c>
      <c r="KN22" s="496">
        <f t="shared" si="120"/>
        <v>634538.23680000007</v>
      </c>
      <c r="KO22" s="541">
        <f>'Base%Sem'!AZ19</f>
        <v>1.04</v>
      </c>
      <c r="KP22" s="493"/>
      <c r="KQ22" s="494">
        <f t="shared" si="121"/>
        <v>0</v>
      </c>
      <c r="KR22" s="496">
        <v>83942.81</v>
      </c>
      <c r="KS22" s="496">
        <f t="shared" si="122"/>
        <v>87300.522400000002</v>
      </c>
      <c r="KT22" s="541">
        <f>'Base%Sem'!BA19</f>
        <v>1.04</v>
      </c>
      <c r="KU22" s="493"/>
      <c r="KV22" s="494">
        <f t="shared" si="123"/>
        <v>0</v>
      </c>
      <c r="KW22" s="572">
        <f t="shared" si="160"/>
        <v>1766919.9080000003</v>
      </c>
      <c r="KX22" s="538">
        <f t="shared" si="156"/>
        <v>1698961.4500000002</v>
      </c>
      <c r="KY22" s="510">
        <f t="shared" si="124"/>
        <v>0</v>
      </c>
      <c r="KZ22" s="560">
        <f t="shared" si="157"/>
        <v>0</v>
      </c>
      <c r="LA22" s="588">
        <f t="shared" si="125"/>
        <v>5934567.7300000004</v>
      </c>
      <c r="LB22" s="588">
        <f t="shared" si="164"/>
        <v>6411407.5764000006</v>
      </c>
      <c r="LC22" s="588">
        <f t="shared" si="127"/>
        <v>6455962.9556000009</v>
      </c>
      <c r="LD22" s="586">
        <f t="shared" si="158"/>
        <v>1.0878573215980467</v>
      </c>
      <c r="LE22" s="584">
        <f t="shared" si="128"/>
        <v>5934567.7300000004</v>
      </c>
      <c r="LF22" s="584">
        <f t="shared" si="129"/>
        <v>769486.29</v>
      </c>
      <c r="LG22" s="585">
        <f t="shared" si="130"/>
        <v>-5165081.4400000004</v>
      </c>
      <c r="LH22" s="615">
        <f t="shared" si="159"/>
        <v>-6.7123761750193109</v>
      </c>
      <c r="LI22">
        <v>7525000</v>
      </c>
      <c r="LJ22" s="385">
        <f>LI22-LC22</f>
        <v>1069037.0443999991</v>
      </c>
      <c r="LK22" s="385"/>
      <c r="LM22">
        <v>6455962.9556000009</v>
      </c>
    </row>
    <row r="23" spans="1:325" hidden="1" outlineLevel="1">
      <c r="A23" s="571"/>
      <c r="B23" s="535" t="s">
        <v>26</v>
      </c>
      <c r="C23" s="499">
        <v>55731.02</v>
      </c>
      <c r="D23" s="496">
        <f t="shared" si="0"/>
        <v>62418.742400000003</v>
      </c>
      <c r="E23" s="541">
        <f>'Base%Sem'!B20</f>
        <v>1.1200000000000001</v>
      </c>
      <c r="F23" s="493">
        <v>75214.649999999994</v>
      </c>
      <c r="G23" s="494">
        <f t="shared" si="131"/>
        <v>1.3496011736372311</v>
      </c>
      <c r="H23" s="496">
        <v>39792.78</v>
      </c>
      <c r="I23" s="496">
        <f t="shared" si="163"/>
        <v>51730.614000000001</v>
      </c>
      <c r="J23" s="541">
        <f>'Base%Sem'!C20</f>
        <v>1.3</v>
      </c>
      <c r="K23" s="493">
        <v>76408.820000000007</v>
      </c>
      <c r="L23" s="494">
        <f t="shared" si="2"/>
        <v>1.920167929961164</v>
      </c>
      <c r="M23" s="496">
        <v>47839.01</v>
      </c>
      <c r="N23" s="496">
        <f t="shared" si="3"/>
        <v>86110.218000000008</v>
      </c>
      <c r="O23" s="541">
        <f>'Base%Sem'!D20</f>
        <v>1.8</v>
      </c>
      <c r="P23" s="493">
        <v>74699.759999999995</v>
      </c>
      <c r="Q23" s="494">
        <f t="shared" si="4"/>
        <v>1.5614821460561159</v>
      </c>
      <c r="R23" s="496">
        <v>43116.27</v>
      </c>
      <c r="S23" s="496">
        <f t="shared" si="5"/>
        <v>64674.404999999999</v>
      </c>
      <c r="T23" s="541">
        <f>'Base%Sem'!E20</f>
        <v>1.5</v>
      </c>
      <c r="U23" s="493">
        <v>57379.56</v>
      </c>
      <c r="V23" s="494">
        <f t="shared" si="6"/>
        <v>1.3308099239567801</v>
      </c>
      <c r="W23" s="496">
        <f t="shared" si="7"/>
        <v>264933.97940000001</v>
      </c>
      <c r="X23" s="542">
        <f t="shared" si="132"/>
        <v>95523.799999999988</v>
      </c>
      <c r="Y23" s="514">
        <f t="shared" si="8"/>
        <v>283702.78999999998</v>
      </c>
      <c r="Z23" s="500">
        <f t="shared" si="133"/>
        <v>2.9699696829481241</v>
      </c>
      <c r="AA23" s="499">
        <v>50101.25</v>
      </c>
      <c r="AB23" s="496">
        <f t="shared" si="9"/>
        <v>75151.875</v>
      </c>
      <c r="AC23" s="541">
        <f>'Base%Sem'!F20</f>
        <v>1.5</v>
      </c>
      <c r="AD23" s="493">
        <v>63921.45</v>
      </c>
      <c r="AE23" s="494">
        <f t="shared" si="134"/>
        <v>1.2758454130385968</v>
      </c>
      <c r="AF23" s="496">
        <v>59109.82</v>
      </c>
      <c r="AG23" s="496">
        <f t="shared" si="10"/>
        <v>88664.73</v>
      </c>
      <c r="AH23" s="541">
        <f>'Base%Sem'!G20</f>
        <v>1.5</v>
      </c>
      <c r="AI23" s="493"/>
      <c r="AJ23" s="494">
        <f t="shared" si="11"/>
        <v>0</v>
      </c>
      <c r="AK23" s="496">
        <v>67564.070000000007</v>
      </c>
      <c r="AL23" s="496">
        <f t="shared" si="12"/>
        <v>101346.10500000001</v>
      </c>
      <c r="AM23" s="541">
        <f>'Base%Sem'!H20</f>
        <v>1.5</v>
      </c>
      <c r="AN23" s="493"/>
      <c r="AO23" s="494">
        <f t="shared" si="13"/>
        <v>0</v>
      </c>
      <c r="AP23" s="496">
        <v>49303.88</v>
      </c>
      <c r="AQ23" s="496">
        <f t="shared" si="14"/>
        <v>73955.819999999992</v>
      </c>
      <c r="AR23" s="541">
        <f>'Base%Sem'!I20</f>
        <v>1.5</v>
      </c>
      <c r="AS23" s="493"/>
      <c r="AT23" s="494">
        <f t="shared" si="15"/>
        <v>0</v>
      </c>
      <c r="AU23" s="496">
        <f t="shared" si="16"/>
        <v>339118.52999999997</v>
      </c>
      <c r="AV23" s="550">
        <f t="shared" si="17"/>
        <v>226079.02000000002</v>
      </c>
      <c r="AW23" s="617">
        <f t="shared" si="162"/>
        <v>63921.45</v>
      </c>
      <c r="AX23" s="513">
        <f t="shared" si="136"/>
        <v>0.2827394156255631</v>
      </c>
      <c r="AY23" s="499">
        <v>66054.87</v>
      </c>
      <c r="AZ23" s="496">
        <f t="shared" si="18"/>
        <v>71339.259600000005</v>
      </c>
      <c r="BA23" s="541">
        <f>'Base%Sem'!J20</f>
        <v>1.08</v>
      </c>
      <c r="BB23" s="493"/>
      <c r="BC23" s="494">
        <f t="shared" si="19"/>
        <v>0</v>
      </c>
      <c r="BD23" s="496">
        <v>53106.53</v>
      </c>
      <c r="BE23" s="496">
        <f t="shared" si="20"/>
        <v>57355.0524</v>
      </c>
      <c r="BF23" s="541">
        <f>'Base%Sem'!K20</f>
        <v>1.08</v>
      </c>
      <c r="BG23" s="493"/>
      <c r="BH23" s="494">
        <f t="shared" si="21"/>
        <v>0</v>
      </c>
      <c r="BI23" s="496">
        <v>67393.460000000006</v>
      </c>
      <c r="BJ23" s="496">
        <f t="shared" si="22"/>
        <v>72784.93680000001</v>
      </c>
      <c r="BK23" s="541">
        <f>'Base%Sem'!L20</f>
        <v>1.08</v>
      </c>
      <c r="BL23" s="493"/>
      <c r="BM23" s="494">
        <f t="shared" si="23"/>
        <v>0</v>
      </c>
      <c r="BN23" s="496">
        <v>53307.26</v>
      </c>
      <c r="BO23" s="496">
        <f t="shared" si="24"/>
        <v>57571.840800000005</v>
      </c>
      <c r="BP23" s="541">
        <f>'Base%Sem'!M20</f>
        <v>1.08</v>
      </c>
      <c r="BQ23" s="606"/>
      <c r="BR23" s="494">
        <f t="shared" si="25"/>
        <v>0</v>
      </c>
      <c r="BS23" s="496">
        <v>67866.78</v>
      </c>
      <c r="BT23" s="496">
        <f t="shared" si="26"/>
        <v>73296.122400000007</v>
      </c>
      <c r="BU23" s="541">
        <f>'Base%Sem'!N20</f>
        <v>1.08</v>
      </c>
      <c r="BV23" s="493"/>
      <c r="BW23" s="494">
        <f t="shared" si="27"/>
        <v>0</v>
      </c>
      <c r="BX23" s="572">
        <f t="shared" si="28"/>
        <v>332347.212</v>
      </c>
      <c r="BY23" s="538">
        <f t="shared" si="29"/>
        <v>307728.90000000002</v>
      </c>
      <c r="BZ23" s="511">
        <f t="shared" si="30"/>
        <v>0</v>
      </c>
      <c r="CA23" s="504">
        <f t="shared" si="137"/>
        <v>0</v>
      </c>
      <c r="CB23" s="499">
        <v>75932.14</v>
      </c>
      <c r="CC23" s="496">
        <f t="shared" si="31"/>
        <v>82006.711200000005</v>
      </c>
      <c r="CD23" s="541">
        <f>'Base%Sem'!O20</f>
        <v>1.08</v>
      </c>
      <c r="CE23" s="493"/>
      <c r="CF23" s="494">
        <f t="shared" si="32"/>
        <v>0</v>
      </c>
      <c r="CG23" s="496">
        <v>69234.58</v>
      </c>
      <c r="CH23" s="496">
        <f t="shared" si="33"/>
        <v>74773.346400000009</v>
      </c>
      <c r="CI23" s="541">
        <f>'Base%Sem'!P20</f>
        <v>1.08</v>
      </c>
      <c r="CJ23" s="493"/>
      <c r="CK23" s="494">
        <f t="shared" si="34"/>
        <v>0</v>
      </c>
      <c r="CL23" s="496">
        <v>66815.400000000009</v>
      </c>
      <c r="CM23" s="496">
        <f t="shared" si="35"/>
        <v>72160.632000000012</v>
      </c>
      <c r="CN23" s="541">
        <f>'Base%Sem'!Q20</f>
        <v>1.08</v>
      </c>
      <c r="CO23" s="493"/>
      <c r="CP23" s="494">
        <f t="shared" si="36"/>
        <v>0</v>
      </c>
      <c r="CQ23" s="496">
        <v>112334.05</v>
      </c>
      <c r="CR23" s="496">
        <f t="shared" si="37"/>
        <v>121320.774</v>
      </c>
      <c r="CS23" s="541">
        <f>'Base%Sem'!R20</f>
        <v>1.08</v>
      </c>
      <c r="CT23" s="493"/>
      <c r="CU23" s="494">
        <f t="shared" si="38"/>
        <v>0</v>
      </c>
      <c r="CV23" s="572">
        <f t="shared" si="39"/>
        <v>324316.17000000004</v>
      </c>
      <c r="CW23" s="572">
        <f t="shared" si="138"/>
        <v>350261.46360000002</v>
      </c>
      <c r="CX23" s="548">
        <f t="shared" si="139"/>
        <v>324316.17</v>
      </c>
      <c r="CY23" s="547">
        <f t="shared" si="140"/>
        <v>0</v>
      </c>
      <c r="CZ23" s="506">
        <f t="shared" si="141"/>
        <v>0</v>
      </c>
      <c r="DA23" s="499">
        <v>88098.42</v>
      </c>
      <c r="DB23" s="496">
        <f t="shared" si="40"/>
        <v>95146.293600000005</v>
      </c>
      <c r="DC23" s="541">
        <f>'Base%Sem'!S20</f>
        <v>1.08</v>
      </c>
      <c r="DD23" s="493"/>
      <c r="DE23" s="494">
        <f t="shared" si="41"/>
        <v>0</v>
      </c>
      <c r="DF23" s="496">
        <v>105904.96000000001</v>
      </c>
      <c r="DG23" s="496">
        <f t="shared" si="42"/>
        <v>114377.35680000001</v>
      </c>
      <c r="DH23" s="541">
        <f>'Base%Sem'!T20</f>
        <v>1.08</v>
      </c>
      <c r="DI23" s="493"/>
      <c r="DJ23" s="494">
        <f t="shared" si="43"/>
        <v>0</v>
      </c>
      <c r="DK23" s="496">
        <v>67174.37000000001</v>
      </c>
      <c r="DL23" s="496">
        <f t="shared" si="44"/>
        <v>72548.319600000017</v>
      </c>
      <c r="DM23" s="541">
        <f>'Base%Sem'!U20</f>
        <v>1.08</v>
      </c>
      <c r="DN23" s="493"/>
      <c r="DO23" s="494">
        <f t="shared" si="45"/>
        <v>0</v>
      </c>
      <c r="DP23" s="496">
        <v>67193.01999999999</v>
      </c>
      <c r="DQ23" s="496">
        <f t="shared" si="46"/>
        <v>72568.461599999995</v>
      </c>
      <c r="DR23" s="541">
        <f>'Base%Sem'!V20</f>
        <v>1.08</v>
      </c>
      <c r="DS23" s="493"/>
      <c r="DT23" s="494">
        <f t="shared" si="47"/>
        <v>0</v>
      </c>
      <c r="DU23" s="572">
        <f t="shared" si="48"/>
        <v>354640.43160000001</v>
      </c>
      <c r="DV23" s="548">
        <f t="shared" si="49"/>
        <v>328370.77</v>
      </c>
      <c r="DW23" s="547">
        <f t="shared" si="142"/>
        <v>0</v>
      </c>
      <c r="DX23" s="506">
        <f t="shared" si="143"/>
        <v>0</v>
      </c>
      <c r="DY23" s="499">
        <v>66913.26999999999</v>
      </c>
      <c r="DZ23" s="496">
        <f t="shared" si="50"/>
        <v>72266.33159999999</v>
      </c>
      <c r="EA23" s="541">
        <f>'Base%Sem'!W20</f>
        <v>1.08</v>
      </c>
      <c r="EB23" s="540">
        <v>66913.27</v>
      </c>
      <c r="EC23" s="494">
        <f t="shared" si="51"/>
        <v>1.0000000000000002</v>
      </c>
      <c r="ED23" s="496">
        <v>75716.53</v>
      </c>
      <c r="EE23" s="496">
        <f t="shared" si="52"/>
        <v>81773.852400000003</v>
      </c>
      <c r="EF23" s="541">
        <f>'Base%Sem'!X20</f>
        <v>1.08</v>
      </c>
      <c r="EG23" s="493">
        <v>75716.53</v>
      </c>
      <c r="EH23" s="494">
        <f t="shared" si="53"/>
        <v>1</v>
      </c>
      <c r="EI23" s="496">
        <v>78710.47</v>
      </c>
      <c r="EJ23" s="496">
        <f t="shared" si="54"/>
        <v>85007.3076</v>
      </c>
      <c r="EK23" s="541">
        <f>'Base%Sem'!Y20</f>
        <v>1.08</v>
      </c>
      <c r="EL23" s="493">
        <v>78710.47</v>
      </c>
      <c r="EM23" s="494">
        <f t="shared" si="55"/>
        <v>1</v>
      </c>
      <c r="EN23" s="496">
        <v>78201.45</v>
      </c>
      <c r="EO23" s="496">
        <f t="shared" si="56"/>
        <v>84457.566000000006</v>
      </c>
      <c r="EP23" s="541">
        <f>'Base%Sem'!Z20</f>
        <v>1.08</v>
      </c>
      <c r="EQ23" s="493"/>
      <c r="ER23" s="494">
        <f t="shared" si="57"/>
        <v>0</v>
      </c>
      <c r="ES23" s="496">
        <v>79090.290000000008</v>
      </c>
      <c r="ET23" s="496">
        <f t="shared" si="58"/>
        <v>85417.513200000016</v>
      </c>
      <c r="EU23" s="541">
        <f>'Base%Sem'!AA20</f>
        <v>1.08</v>
      </c>
      <c r="EV23" s="493"/>
      <c r="EW23" s="494">
        <f t="shared" si="59"/>
        <v>0</v>
      </c>
      <c r="EX23" s="572">
        <f t="shared" si="60"/>
        <v>378632.01</v>
      </c>
      <c r="EY23" s="572">
        <f t="shared" si="61"/>
        <v>408922.57080000004</v>
      </c>
      <c r="EZ23" s="538">
        <f t="shared" si="144"/>
        <v>378632.01</v>
      </c>
      <c r="FA23" s="537">
        <v>378632.01</v>
      </c>
      <c r="FB23" s="506">
        <f t="shared" si="145"/>
        <v>1</v>
      </c>
      <c r="FC23" s="499">
        <v>79629.960000000006</v>
      </c>
      <c r="FD23" s="496">
        <f t="shared" si="62"/>
        <v>86000.356800000009</v>
      </c>
      <c r="FE23" s="541">
        <f>'Base%Sem'!AB20</f>
        <v>1.08</v>
      </c>
      <c r="FF23" s="493"/>
      <c r="FG23" s="494">
        <f t="shared" si="63"/>
        <v>0</v>
      </c>
      <c r="FH23" s="496">
        <v>66064.509999999995</v>
      </c>
      <c r="FI23" s="496">
        <f t="shared" si="64"/>
        <v>71349.670799999993</v>
      </c>
      <c r="FJ23" s="541">
        <f>'Base%Sem'!AC20</f>
        <v>1.08</v>
      </c>
      <c r="FK23" s="493"/>
      <c r="FL23" s="494">
        <f t="shared" si="65"/>
        <v>0</v>
      </c>
      <c r="FM23" s="496">
        <v>64155.06</v>
      </c>
      <c r="FN23" s="496">
        <f t="shared" si="66"/>
        <v>69287.464800000002</v>
      </c>
      <c r="FO23" s="541">
        <f>'Base%Sem'!AD20</f>
        <v>1.08</v>
      </c>
      <c r="FP23" s="493"/>
      <c r="FQ23" s="494">
        <f t="shared" si="67"/>
        <v>0</v>
      </c>
      <c r="FR23" s="496">
        <v>64026.14</v>
      </c>
      <c r="FS23" s="496">
        <f t="shared" si="68"/>
        <v>69148.231200000009</v>
      </c>
      <c r="FT23" s="541">
        <f>'Base%Sem'!AE20</f>
        <v>1.08</v>
      </c>
      <c r="FU23" s="493"/>
      <c r="FV23" s="494">
        <f t="shared" si="69"/>
        <v>0</v>
      </c>
      <c r="FW23" s="572">
        <f t="shared" si="70"/>
        <v>295785.72360000003</v>
      </c>
      <c r="FX23" s="614">
        <f t="shared" si="71"/>
        <v>273875.67</v>
      </c>
      <c r="FY23" s="544">
        <f t="shared" si="146"/>
        <v>0</v>
      </c>
      <c r="FZ23" s="504">
        <f t="shared" si="147"/>
        <v>0</v>
      </c>
      <c r="GA23" s="499">
        <v>72491.340000000011</v>
      </c>
      <c r="GB23" s="496">
        <f t="shared" si="72"/>
        <v>78290.647200000021</v>
      </c>
      <c r="GC23" s="541">
        <f>'Base%Sem'!AF20</f>
        <v>1.08</v>
      </c>
      <c r="GD23" s="493"/>
      <c r="GE23" s="494">
        <f t="shared" si="73"/>
        <v>0</v>
      </c>
      <c r="GF23" s="496">
        <v>64117.46</v>
      </c>
      <c r="GG23" s="496">
        <f t="shared" si="74"/>
        <v>69246.856800000009</v>
      </c>
      <c r="GH23" s="541">
        <f>'Base%Sem'!AG20</f>
        <v>1.08</v>
      </c>
      <c r="GI23" s="493"/>
      <c r="GJ23" s="494">
        <f t="shared" si="75"/>
        <v>0</v>
      </c>
      <c r="GK23" s="496">
        <v>66104.92</v>
      </c>
      <c r="GL23" s="496">
        <f t="shared" si="76"/>
        <v>71393.313600000009</v>
      </c>
      <c r="GM23" s="541">
        <f>'Base%Sem'!AH20</f>
        <v>1.08</v>
      </c>
      <c r="GN23" s="493"/>
      <c r="GO23" s="494">
        <f t="shared" si="77"/>
        <v>0</v>
      </c>
      <c r="GP23" s="496">
        <v>66099.94</v>
      </c>
      <c r="GQ23" s="496">
        <f t="shared" si="78"/>
        <v>71387.935200000007</v>
      </c>
      <c r="GR23" s="541">
        <f>'Base%Sem'!AI20</f>
        <v>1.08</v>
      </c>
      <c r="GS23" s="493"/>
      <c r="GT23" s="494">
        <f t="shared" si="79"/>
        <v>0</v>
      </c>
      <c r="GU23" s="572">
        <f t="shared" si="80"/>
        <v>290318.75280000002</v>
      </c>
      <c r="GV23" s="614">
        <f t="shared" si="81"/>
        <v>268813.66000000003</v>
      </c>
      <c r="GW23" s="537">
        <f t="shared" si="82"/>
        <v>0</v>
      </c>
      <c r="GX23" s="506">
        <f t="shared" si="148"/>
        <v>0</v>
      </c>
      <c r="GY23" s="499">
        <v>66130.59</v>
      </c>
      <c r="GZ23" s="496">
        <f t="shared" si="83"/>
        <v>71421.037200000006</v>
      </c>
      <c r="HA23" s="541">
        <f>'Base%Sem'!AJ20</f>
        <v>1.08</v>
      </c>
      <c r="HB23" s="493"/>
      <c r="HC23" s="494">
        <f t="shared" si="84"/>
        <v>0</v>
      </c>
      <c r="HD23" s="496">
        <v>63866.04</v>
      </c>
      <c r="HE23" s="496">
        <f t="shared" si="85"/>
        <v>68975.323199999999</v>
      </c>
      <c r="HF23" s="541">
        <f>'Base%Sem'!AK20</f>
        <v>1.08</v>
      </c>
      <c r="HG23" s="493"/>
      <c r="HH23" s="494">
        <f t="shared" si="86"/>
        <v>0</v>
      </c>
      <c r="HI23" s="496">
        <v>75065.989999999991</v>
      </c>
      <c r="HJ23" s="496">
        <f t="shared" si="87"/>
        <v>81071.269199999995</v>
      </c>
      <c r="HK23" s="541">
        <f>'Base%Sem'!AL20</f>
        <v>1.08</v>
      </c>
      <c r="HL23" s="493"/>
      <c r="HM23" s="494">
        <f t="shared" si="88"/>
        <v>0</v>
      </c>
      <c r="HN23" s="496">
        <v>54649.82</v>
      </c>
      <c r="HO23" s="496">
        <f t="shared" si="89"/>
        <v>59021.805600000007</v>
      </c>
      <c r="HP23" s="541">
        <f>'Base%Sem'!AM20</f>
        <v>1.08</v>
      </c>
      <c r="HQ23" s="493"/>
      <c r="HR23" s="494">
        <f t="shared" si="90"/>
        <v>0</v>
      </c>
      <c r="HS23" s="496">
        <v>62736.79</v>
      </c>
      <c r="HT23" s="496">
        <f t="shared" si="91"/>
        <v>67755.733200000002</v>
      </c>
      <c r="HU23" s="541">
        <f>'Base%Sem'!AN20</f>
        <v>1.08</v>
      </c>
      <c r="HV23" s="493"/>
      <c r="HW23" s="494">
        <f t="shared" si="92"/>
        <v>0</v>
      </c>
      <c r="HX23" s="572">
        <f t="shared" si="93"/>
        <v>348245.16840000002</v>
      </c>
      <c r="HY23" s="538">
        <f t="shared" si="149"/>
        <v>322449.23</v>
      </c>
      <c r="HZ23" s="511">
        <f t="shared" si="94"/>
        <v>0</v>
      </c>
      <c r="IA23" s="504">
        <f t="shared" si="150"/>
        <v>0</v>
      </c>
      <c r="IB23" s="499">
        <v>66976.28</v>
      </c>
      <c r="IC23" s="496">
        <f t="shared" si="95"/>
        <v>72334.382400000002</v>
      </c>
      <c r="ID23" s="541">
        <f>'Base%Sem'!AO20</f>
        <v>1.08</v>
      </c>
      <c r="IE23" s="493"/>
      <c r="IF23" s="494">
        <f t="shared" si="96"/>
        <v>0</v>
      </c>
      <c r="IG23" s="496">
        <v>61527.07</v>
      </c>
      <c r="IH23" s="496">
        <f t="shared" si="97"/>
        <v>66449.2356</v>
      </c>
      <c r="II23" s="541">
        <f>'Base%Sem'!AP20</f>
        <v>1.08</v>
      </c>
      <c r="IJ23" s="493"/>
      <c r="IK23" s="494">
        <f t="shared" si="98"/>
        <v>0</v>
      </c>
      <c r="IL23" s="496">
        <v>63542.559999999998</v>
      </c>
      <c r="IM23" s="496">
        <f t="shared" si="99"/>
        <v>68625.964800000002</v>
      </c>
      <c r="IN23" s="541">
        <f>'Base%Sem'!AQ20</f>
        <v>1.08</v>
      </c>
      <c r="IO23" s="493"/>
      <c r="IP23" s="494">
        <f t="shared" si="100"/>
        <v>0</v>
      </c>
      <c r="IQ23" s="496">
        <v>111852.19</v>
      </c>
      <c r="IR23" s="496">
        <f t="shared" si="101"/>
        <v>120800.36520000001</v>
      </c>
      <c r="IS23" s="541">
        <f>'Base%Sem'!AR20</f>
        <v>1.08</v>
      </c>
      <c r="IT23" s="493"/>
      <c r="IU23" s="494">
        <f t="shared" si="102"/>
        <v>0</v>
      </c>
      <c r="IV23" s="572">
        <f t="shared" si="103"/>
        <v>328209.94800000003</v>
      </c>
      <c r="IW23" s="538">
        <f t="shared" si="151"/>
        <v>303898.09999999998</v>
      </c>
      <c r="IX23" s="510">
        <f t="shared" si="104"/>
        <v>0</v>
      </c>
      <c r="IY23" s="506">
        <f t="shared" si="152"/>
        <v>0</v>
      </c>
      <c r="IZ23" s="499">
        <v>82641.66</v>
      </c>
      <c r="JA23" s="496">
        <f t="shared" si="105"/>
        <v>89252.992800000007</v>
      </c>
      <c r="JB23" s="541">
        <f>'Base%Sem'!AS20</f>
        <v>1.08</v>
      </c>
      <c r="JC23" s="493"/>
      <c r="JD23" s="494">
        <f t="shared" si="106"/>
        <v>0</v>
      </c>
      <c r="JE23" s="496">
        <v>62533.19</v>
      </c>
      <c r="JF23" s="496">
        <f t="shared" si="107"/>
        <v>67535.845200000011</v>
      </c>
      <c r="JG23" s="541">
        <f>'Base%Sem'!AT20</f>
        <v>1.08</v>
      </c>
      <c r="JH23" s="493"/>
      <c r="JI23" s="494">
        <f t="shared" si="108"/>
        <v>0</v>
      </c>
      <c r="JJ23" s="496">
        <v>78172.95</v>
      </c>
      <c r="JK23" s="496">
        <f t="shared" si="109"/>
        <v>84426.786000000007</v>
      </c>
      <c r="JL23" s="541">
        <f>'Base%Sem'!AU20</f>
        <v>1.08</v>
      </c>
      <c r="JM23" s="493"/>
      <c r="JN23" s="494">
        <f t="shared" si="110"/>
        <v>0</v>
      </c>
      <c r="JO23" s="496">
        <v>94193.82</v>
      </c>
      <c r="JP23" s="496">
        <f t="shared" si="111"/>
        <v>101729.32560000001</v>
      </c>
      <c r="JQ23" s="541">
        <f>'Base%Sem'!AV20</f>
        <v>1.08</v>
      </c>
      <c r="JR23" s="493"/>
      <c r="JS23" s="494">
        <f t="shared" si="112"/>
        <v>0</v>
      </c>
      <c r="JT23" s="572">
        <f t="shared" si="113"/>
        <v>342944.94960000005</v>
      </c>
      <c r="JU23" s="538">
        <f t="shared" si="153"/>
        <v>317541.62</v>
      </c>
      <c r="JV23" s="511">
        <f t="shared" si="114"/>
        <v>0</v>
      </c>
      <c r="JW23" s="504">
        <f t="shared" si="154"/>
        <v>0</v>
      </c>
      <c r="JX23" s="499">
        <v>148755.49</v>
      </c>
      <c r="JY23" s="496">
        <f t="shared" si="115"/>
        <v>154705.7096</v>
      </c>
      <c r="JZ23" s="541">
        <f>'Base%Sem'!AW20</f>
        <v>1.04</v>
      </c>
      <c r="KA23" s="493"/>
      <c r="KB23" s="494">
        <f t="shared" si="116"/>
        <v>0</v>
      </c>
      <c r="KC23" s="496">
        <v>201349.14</v>
      </c>
      <c r="KD23" s="496">
        <f t="shared" si="155"/>
        <v>209403.10560000001</v>
      </c>
      <c r="KE23" s="541">
        <f>'Base%Sem'!AX20</f>
        <v>1.04</v>
      </c>
      <c r="KF23" s="493"/>
      <c r="KG23" s="494">
        <f t="shared" si="117"/>
        <v>0</v>
      </c>
      <c r="KH23" s="496">
        <v>213352.41</v>
      </c>
      <c r="KI23" s="496">
        <f t="shared" si="118"/>
        <v>221886.50640000001</v>
      </c>
      <c r="KJ23" s="541">
        <f>'Base%Sem'!AY20</f>
        <v>1.04</v>
      </c>
      <c r="KK23" s="493"/>
      <c r="KL23" s="494">
        <f t="shared" si="119"/>
        <v>0</v>
      </c>
      <c r="KM23" s="496">
        <v>353005.79</v>
      </c>
      <c r="KN23" s="496">
        <f t="shared" si="120"/>
        <v>367126.02159999998</v>
      </c>
      <c r="KO23" s="541">
        <f>'Base%Sem'!AZ20</f>
        <v>1.04</v>
      </c>
      <c r="KP23" s="493"/>
      <c r="KQ23" s="494">
        <f t="shared" si="121"/>
        <v>0</v>
      </c>
      <c r="KR23" s="496">
        <v>83326.2</v>
      </c>
      <c r="KS23" s="496">
        <f t="shared" si="122"/>
        <v>86659.248000000007</v>
      </c>
      <c r="KT23" s="541">
        <f>'Base%Sem'!BA20</f>
        <v>1.04</v>
      </c>
      <c r="KU23" s="493"/>
      <c r="KV23" s="494">
        <f t="shared" si="123"/>
        <v>0</v>
      </c>
      <c r="KW23" s="572">
        <f t="shared" si="160"/>
        <v>1039780.5912000001</v>
      </c>
      <c r="KX23" s="538">
        <f t="shared" si="156"/>
        <v>999789.03</v>
      </c>
      <c r="KY23" s="510">
        <f t="shared" si="124"/>
        <v>0</v>
      </c>
      <c r="KZ23" s="560">
        <f t="shared" si="157"/>
        <v>0</v>
      </c>
      <c r="LA23" s="588">
        <f t="shared" si="125"/>
        <v>4147017.9800000004</v>
      </c>
      <c r="LB23" s="588">
        <f t="shared" si="164"/>
        <v>4714278.1316</v>
      </c>
      <c r="LC23" s="588">
        <f t="shared" si="127"/>
        <v>4695509.3210000005</v>
      </c>
      <c r="LD23" s="586">
        <f t="shared" si="158"/>
        <v>1.1322616259792537</v>
      </c>
      <c r="LE23" s="584">
        <f t="shared" si="128"/>
        <v>4147017.9800000004</v>
      </c>
      <c r="LF23" s="584">
        <f t="shared" si="129"/>
        <v>726256.25</v>
      </c>
      <c r="LG23" s="585">
        <f t="shared" si="130"/>
        <v>-3420761.7300000004</v>
      </c>
      <c r="LH23" s="615">
        <f t="shared" si="159"/>
        <v>-4.7101305221125473</v>
      </c>
      <c r="LK23">
        <v>4172</v>
      </c>
      <c r="LM23">
        <v>4688934.7530000005</v>
      </c>
    </row>
    <row r="24" spans="1:325" ht="15" hidden="1" customHeight="1" outlineLevel="1">
      <c r="A24" s="571"/>
      <c r="B24" s="621" t="s">
        <v>27</v>
      </c>
      <c r="C24" s="499">
        <v>77065.09</v>
      </c>
      <c r="D24" s="496">
        <f t="shared" si="0"/>
        <v>86312.900800000003</v>
      </c>
      <c r="E24" s="541">
        <f>'Base%Sem'!B21</f>
        <v>1.1200000000000001</v>
      </c>
      <c r="F24" s="594">
        <v>91041.41</v>
      </c>
      <c r="G24" s="622">
        <f t="shared" si="131"/>
        <v>1.1813573435131264</v>
      </c>
      <c r="H24" s="496">
        <v>47438.13</v>
      </c>
      <c r="I24" s="496">
        <f t="shared" si="163"/>
        <v>61669.568999999996</v>
      </c>
      <c r="J24" s="541">
        <f>'Base%Sem'!C21</f>
        <v>1.3</v>
      </c>
      <c r="K24" s="594">
        <v>102492.09</v>
      </c>
      <c r="L24" s="622">
        <f t="shared" si="2"/>
        <v>2.1605423738246006</v>
      </c>
      <c r="M24" s="594">
        <v>47031.63</v>
      </c>
      <c r="N24" s="496">
        <f t="shared" si="3"/>
        <v>94063.26</v>
      </c>
      <c r="O24" s="541">
        <f>'Base%Sem'!D21</f>
        <v>2</v>
      </c>
      <c r="P24" s="594">
        <v>94845.53</v>
      </c>
      <c r="Q24" s="622">
        <f t="shared" si="4"/>
        <v>2.0166328489997052</v>
      </c>
      <c r="R24" s="496">
        <v>43288.66</v>
      </c>
      <c r="S24" s="496">
        <f t="shared" si="5"/>
        <v>86577.32</v>
      </c>
      <c r="T24" s="541">
        <f>'Base%Sem'!E21</f>
        <v>2</v>
      </c>
      <c r="U24" s="594">
        <v>81760.27</v>
      </c>
      <c r="V24" s="622">
        <f t="shared" si="6"/>
        <v>1.8887225892416166</v>
      </c>
      <c r="W24" s="496">
        <f t="shared" si="7"/>
        <v>328623.04979999998</v>
      </c>
      <c r="X24" s="542">
        <f t="shared" si="132"/>
        <v>124503.22</v>
      </c>
      <c r="Y24" s="496">
        <f t="shared" si="8"/>
        <v>370139.30000000005</v>
      </c>
      <c r="Z24" s="623">
        <f t="shared" si="133"/>
        <v>2.9729295354770748</v>
      </c>
      <c r="AA24" s="499">
        <v>43253.97</v>
      </c>
      <c r="AB24" s="496">
        <f t="shared" si="9"/>
        <v>86507.94</v>
      </c>
      <c r="AC24" s="541">
        <f>'Base%Sem'!F21</f>
        <v>2</v>
      </c>
      <c r="AD24" s="594">
        <v>106685.16</v>
      </c>
      <c r="AE24" s="622">
        <f t="shared" si="134"/>
        <v>2.4664824986007066</v>
      </c>
      <c r="AF24" s="496">
        <v>76653.69</v>
      </c>
      <c r="AG24" s="496">
        <f t="shared" si="10"/>
        <v>134143.95750000002</v>
      </c>
      <c r="AH24" s="541">
        <f>'Base%Sem'!G21</f>
        <v>1.75</v>
      </c>
      <c r="AI24" s="594"/>
      <c r="AJ24" s="622">
        <f t="shared" si="11"/>
        <v>0</v>
      </c>
      <c r="AK24" s="496">
        <v>107554.12</v>
      </c>
      <c r="AL24" s="496">
        <f t="shared" si="12"/>
        <v>188219.71</v>
      </c>
      <c r="AM24" s="541">
        <f>'Base%Sem'!H21</f>
        <v>1.75</v>
      </c>
      <c r="AN24" s="594"/>
      <c r="AO24" s="622">
        <f t="shared" si="13"/>
        <v>0</v>
      </c>
      <c r="AP24" s="496">
        <v>61028.800000000003</v>
      </c>
      <c r="AQ24" s="496">
        <f t="shared" si="14"/>
        <v>106800.40000000001</v>
      </c>
      <c r="AR24" s="541">
        <f>'Base%Sem'!I21</f>
        <v>1.75</v>
      </c>
      <c r="AS24" s="594"/>
      <c r="AT24" s="622">
        <f t="shared" si="15"/>
        <v>0</v>
      </c>
      <c r="AU24" s="496">
        <f t="shared" si="16"/>
        <v>515672.00750000007</v>
      </c>
      <c r="AV24" s="550">
        <f t="shared" si="17"/>
        <v>288490.58</v>
      </c>
      <c r="AW24" s="496">
        <f t="shared" si="162"/>
        <v>106685.16</v>
      </c>
      <c r="AX24" s="624">
        <f t="shared" si="136"/>
        <v>0.36980465705327364</v>
      </c>
      <c r="AY24" s="499">
        <v>75695.48</v>
      </c>
      <c r="AZ24" s="496">
        <f t="shared" si="18"/>
        <v>81751.118400000007</v>
      </c>
      <c r="BA24" s="541">
        <f>'Base%Sem'!J21</f>
        <v>1.08</v>
      </c>
      <c r="BB24" s="594"/>
      <c r="BC24" s="622">
        <f t="shared" si="19"/>
        <v>0</v>
      </c>
      <c r="BD24" s="496">
        <v>83890.01</v>
      </c>
      <c r="BE24" s="496">
        <f t="shared" si="20"/>
        <v>90601.210800000001</v>
      </c>
      <c r="BF24" s="541">
        <f>'Base%Sem'!K21</f>
        <v>1.08</v>
      </c>
      <c r="BG24" s="594"/>
      <c r="BH24" s="622">
        <f t="shared" si="21"/>
        <v>0</v>
      </c>
      <c r="BI24" s="496">
        <v>86151.27</v>
      </c>
      <c r="BJ24" s="496">
        <f t="shared" si="22"/>
        <v>93043.371600000013</v>
      </c>
      <c r="BK24" s="541">
        <f>'Base%Sem'!L21</f>
        <v>1.08</v>
      </c>
      <c r="BL24" s="594"/>
      <c r="BM24" s="622">
        <f t="shared" si="23"/>
        <v>0</v>
      </c>
      <c r="BN24" s="496">
        <v>80699.42</v>
      </c>
      <c r="BO24" s="496">
        <f>BN24*BP24</f>
        <v>87155.373600000006</v>
      </c>
      <c r="BP24" s="541">
        <f>'Base%Sem'!M21</f>
        <v>1.08</v>
      </c>
      <c r="BQ24" s="625"/>
      <c r="BR24" s="622">
        <f t="shared" si="25"/>
        <v>0</v>
      </c>
      <c r="BS24" s="496">
        <v>77884.460000000006</v>
      </c>
      <c r="BT24" s="496">
        <f t="shared" si="26"/>
        <v>84115.216800000009</v>
      </c>
      <c r="BU24" s="541">
        <f>'Base%Sem'!N21</f>
        <v>1.08</v>
      </c>
      <c r="BV24" s="594"/>
      <c r="BW24" s="622">
        <f t="shared" si="27"/>
        <v>0</v>
      </c>
      <c r="BX24" s="572">
        <f t="shared" si="28"/>
        <v>436666.29119999998</v>
      </c>
      <c r="BY24" s="538">
        <f t="shared" si="29"/>
        <v>404320.64</v>
      </c>
      <c r="BZ24" s="626">
        <f t="shared" si="30"/>
        <v>0</v>
      </c>
      <c r="CA24" s="627">
        <f t="shared" si="137"/>
        <v>0</v>
      </c>
      <c r="CB24" s="499">
        <v>68628.28</v>
      </c>
      <c r="CC24" s="496">
        <f t="shared" si="31"/>
        <v>74118.542400000006</v>
      </c>
      <c r="CD24" s="541">
        <f>'Base%Sem'!O21</f>
        <v>1.08</v>
      </c>
      <c r="CE24" s="594"/>
      <c r="CF24" s="622">
        <f t="shared" si="32"/>
        <v>0</v>
      </c>
      <c r="CG24" s="496">
        <v>102214.06999999999</v>
      </c>
      <c r="CH24" s="496">
        <f t="shared" si="33"/>
        <v>110391.19559999999</v>
      </c>
      <c r="CI24" s="541">
        <f>'Base%Sem'!P21</f>
        <v>1.08</v>
      </c>
      <c r="CJ24" s="594"/>
      <c r="CK24" s="622">
        <f t="shared" si="34"/>
        <v>0</v>
      </c>
      <c r="CL24" s="496">
        <v>101763.59</v>
      </c>
      <c r="CM24" s="496">
        <f t="shared" si="35"/>
        <v>109904.67720000001</v>
      </c>
      <c r="CN24" s="541">
        <f>'Base%Sem'!Q21</f>
        <v>1.08</v>
      </c>
      <c r="CO24" s="594"/>
      <c r="CP24" s="622">
        <f t="shared" si="36"/>
        <v>0</v>
      </c>
      <c r="CQ24" s="496">
        <v>114221.95</v>
      </c>
      <c r="CR24" s="496">
        <f t="shared" si="37"/>
        <v>123359.70600000001</v>
      </c>
      <c r="CS24" s="541">
        <f>'Base%Sem'!R21</f>
        <v>1.08</v>
      </c>
      <c r="CT24" s="594"/>
      <c r="CU24" s="622">
        <f t="shared" si="38"/>
        <v>0</v>
      </c>
      <c r="CV24" s="572">
        <f t="shared" si="39"/>
        <v>386827.89</v>
      </c>
      <c r="CW24" s="572">
        <f t="shared" si="138"/>
        <v>417774.12120000005</v>
      </c>
      <c r="CX24" s="548">
        <f t="shared" si="139"/>
        <v>386827.88999999996</v>
      </c>
      <c r="CY24" s="548">
        <f t="shared" si="140"/>
        <v>0</v>
      </c>
      <c r="CZ24" s="627">
        <f t="shared" si="141"/>
        <v>0</v>
      </c>
      <c r="DA24" s="499">
        <v>115056.85</v>
      </c>
      <c r="DB24" s="496">
        <f t="shared" si="40"/>
        <v>124261.39800000002</v>
      </c>
      <c r="DC24" s="541">
        <f>'Base%Sem'!S21</f>
        <v>1.08</v>
      </c>
      <c r="DD24" s="594"/>
      <c r="DE24" s="622">
        <f t="shared" si="41"/>
        <v>0</v>
      </c>
      <c r="DF24" s="496">
        <v>134177.00999999998</v>
      </c>
      <c r="DG24" s="496">
        <f t="shared" si="42"/>
        <v>144911.17079999999</v>
      </c>
      <c r="DH24" s="541">
        <f>'Base%Sem'!T21</f>
        <v>1.08</v>
      </c>
      <c r="DI24" s="594"/>
      <c r="DJ24" s="622">
        <f t="shared" si="43"/>
        <v>0</v>
      </c>
      <c r="DK24" s="496">
        <v>79150.27</v>
      </c>
      <c r="DL24" s="496">
        <f t="shared" si="44"/>
        <v>85482.291600000011</v>
      </c>
      <c r="DM24" s="541">
        <f>'Base%Sem'!U21</f>
        <v>1.08</v>
      </c>
      <c r="DN24" s="594"/>
      <c r="DO24" s="622">
        <f t="shared" si="45"/>
        <v>0</v>
      </c>
      <c r="DP24" s="496">
        <v>85967.05</v>
      </c>
      <c r="DQ24" s="496">
        <f t="shared" si="46"/>
        <v>92844.414000000004</v>
      </c>
      <c r="DR24" s="541">
        <f>'Base%Sem'!V21</f>
        <v>1.08</v>
      </c>
      <c r="DS24" s="594"/>
      <c r="DT24" s="622">
        <f t="shared" si="47"/>
        <v>0</v>
      </c>
      <c r="DU24" s="572">
        <f t="shared" si="48"/>
        <v>447499.27439999999</v>
      </c>
      <c r="DV24" s="548">
        <f t="shared" si="49"/>
        <v>414351.18</v>
      </c>
      <c r="DW24" s="548">
        <f t="shared" si="142"/>
        <v>0</v>
      </c>
      <c r="DX24" s="627">
        <f t="shared" si="143"/>
        <v>0</v>
      </c>
      <c r="DY24" s="499">
        <v>80986.350000000006</v>
      </c>
      <c r="DZ24" s="496">
        <f t="shared" si="50"/>
        <v>87465.258000000016</v>
      </c>
      <c r="EA24" s="541">
        <f>'Base%Sem'!W21</f>
        <v>1.08</v>
      </c>
      <c r="EB24" s="628">
        <v>80986.350000000006</v>
      </c>
      <c r="EC24" s="622">
        <f t="shared" si="51"/>
        <v>1</v>
      </c>
      <c r="ED24" s="496">
        <v>91918.09</v>
      </c>
      <c r="EE24" s="496">
        <f t="shared" si="52"/>
        <v>99271.537200000006</v>
      </c>
      <c r="EF24" s="541">
        <f>'Base%Sem'!X21</f>
        <v>1.08</v>
      </c>
      <c r="EG24" s="594">
        <v>91918.09</v>
      </c>
      <c r="EH24" s="622">
        <f t="shared" si="53"/>
        <v>1</v>
      </c>
      <c r="EI24" s="496">
        <v>101178.76999999999</v>
      </c>
      <c r="EJ24" s="496">
        <f t="shared" si="54"/>
        <v>109273.0716</v>
      </c>
      <c r="EK24" s="541">
        <f>'Base%Sem'!Y21</f>
        <v>1.08</v>
      </c>
      <c r="EL24" s="594">
        <v>101178.77</v>
      </c>
      <c r="EM24" s="622">
        <f t="shared" si="55"/>
        <v>1.0000000000000002</v>
      </c>
      <c r="EN24" s="496">
        <v>94214.24</v>
      </c>
      <c r="EO24" s="496">
        <f t="shared" si="56"/>
        <v>65949.967999999993</v>
      </c>
      <c r="EP24" s="541">
        <v>0.7</v>
      </c>
      <c r="EQ24" s="594"/>
      <c r="ER24" s="622">
        <f t="shared" si="57"/>
        <v>0</v>
      </c>
      <c r="ES24" s="496">
        <v>118040.62</v>
      </c>
      <c r="ET24" s="496">
        <f t="shared" si="58"/>
        <v>82628.433999999994</v>
      </c>
      <c r="EU24" s="541">
        <v>0.7</v>
      </c>
      <c r="EV24" s="594"/>
      <c r="EW24" s="622">
        <f t="shared" si="59"/>
        <v>0</v>
      </c>
      <c r="EX24" s="572">
        <f t="shared" si="60"/>
        <v>486338.06999999995</v>
      </c>
      <c r="EY24" s="572">
        <f t="shared" si="61"/>
        <v>444588.26880000002</v>
      </c>
      <c r="EZ24" s="538">
        <f t="shared" si="144"/>
        <v>486338.06999999995</v>
      </c>
      <c r="FA24" s="538">
        <v>486338.07</v>
      </c>
      <c r="FB24" s="627">
        <f t="shared" si="145"/>
        <v>1.0000000000000002</v>
      </c>
      <c r="FC24" s="499">
        <v>94669.5</v>
      </c>
      <c r="FD24" s="496">
        <f t="shared" si="62"/>
        <v>102243.06000000001</v>
      </c>
      <c r="FE24" s="541">
        <f>'Base%Sem'!AB21</f>
        <v>1.08</v>
      </c>
      <c r="FF24" s="594"/>
      <c r="FG24" s="622">
        <f t="shared" si="63"/>
        <v>0</v>
      </c>
      <c r="FH24" s="496">
        <v>93117.83</v>
      </c>
      <c r="FI24" s="496">
        <f t="shared" si="64"/>
        <v>100567.25640000001</v>
      </c>
      <c r="FJ24" s="541">
        <f>'Base%Sem'!AC21</f>
        <v>1.08</v>
      </c>
      <c r="FK24" s="594"/>
      <c r="FL24" s="622">
        <f t="shared" si="65"/>
        <v>0</v>
      </c>
      <c r="FM24" s="496">
        <v>100225.43000000001</v>
      </c>
      <c r="FN24" s="496">
        <f t="shared" si="66"/>
        <v>108243.46440000001</v>
      </c>
      <c r="FO24" s="541">
        <f>'Base%Sem'!AD21</f>
        <v>1.08</v>
      </c>
      <c r="FP24" s="594"/>
      <c r="FQ24" s="622">
        <f t="shared" si="67"/>
        <v>0</v>
      </c>
      <c r="FR24" s="496">
        <v>96470.82</v>
      </c>
      <c r="FS24" s="496">
        <f t="shared" si="68"/>
        <v>104188.48560000001</v>
      </c>
      <c r="FT24" s="541">
        <f>'Base%Sem'!AE21</f>
        <v>1.08</v>
      </c>
      <c r="FU24" s="594"/>
      <c r="FV24" s="622">
        <f t="shared" si="69"/>
        <v>0</v>
      </c>
      <c r="FW24" s="572">
        <f t="shared" si="70"/>
        <v>415242.26640000002</v>
      </c>
      <c r="FX24" s="614">
        <f t="shared" si="71"/>
        <v>384483.58</v>
      </c>
      <c r="FY24" s="538">
        <f t="shared" si="146"/>
        <v>0</v>
      </c>
      <c r="FZ24" s="627">
        <f t="shared" si="147"/>
        <v>0</v>
      </c>
      <c r="GA24" s="499">
        <v>91027.67</v>
      </c>
      <c r="GB24" s="496">
        <f t="shared" si="72"/>
        <v>98309.883600000001</v>
      </c>
      <c r="GC24" s="541">
        <f>'Base%Sem'!AF21</f>
        <v>1.08</v>
      </c>
      <c r="GD24" s="594"/>
      <c r="GE24" s="622">
        <f t="shared" si="73"/>
        <v>0</v>
      </c>
      <c r="GF24" s="496">
        <v>86860.88</v>
      </c>
      <c r="GG24" s="496">
        <f t="shared" si="74"/>
        <v>93809.750400000004</v>
      </c>
      <c r="GH24" s="541">
        <f>'Base%Sem'!AG21</f>
        <v>1.08</v>
      </c>
      <c r="GI24" s="594"/>
      <c r="GJ24" s="622">
        <f t="shared" si="75"/>
        <v>0</v>
      </c>
      <c r="GK24" s="496">
        <v>105783.86</v>
      </c>
      <c r="GL24" s="496">
        <f t="shared" si="76"/>
        <v>114246.56880000001</v>
      </c>
      <c r="GM24" s="541">
        <f>'Base%Sem'!AH21</f>
        <v>1.08</v>
      </c>
      <c r="GN24" s="594"/>
      <c r="GO24" s="622">
        <f t="shared" si="77"/>
        <v>0</v>
      </c>
      <c r="GP24" s="496">
        <v>153376.66999999998</v>
      </c>
      <c r="GQ24" s="496">
        <f t="shared" si="78"/>
        <v>165646.80359999998</v>
      </c>
      <c r="GR24" s="541">
        <f>'Base%Sem'!AI21</f>
        <v>1.08</v>
      </c>
      <c r="GS24" s="594"/>
      <c r="GT24" s="622">
        <f t="shared" si="79"/>
        <v>0</v>
      </c>
      <c r="GU24" s="572">
        <f t="shared" si="80"/>
        <v>472013.00640000001</v>
      </c>
      <c r="GV24" s="614">
        <f t="shared" si="81"/>
        <v>437049.07999999996</v>
      </c>
      <c r="GW24" s="538">
        <f t="shared" si="82"/>
        <v>0</v>
      </c>
      <c r="GX24" s="627">
        <f t="shared" si="148"/>
        <v>0</v>
      </c>
      <c r="GY24" s="499">
        <v>102736.41</v>
      </c>
      <c r="GZ24" s="496">
        <f t="shared" si="83"/>
        <v>110955.32280000001</v>
      </c>
      <c r="HA24" s="541">
        <f>'Base%Sem'!AJ21</f>
        <v>1.08</v>
      </c>
      <c r="HB24" s="594"/>
      <c r="HC24" s="622">
        <f t="shared" si="84"/>
        <v>0</v>
      </c>
      <c r="HD24" s="496">
        <v>84966.969999999987</v>
      </c>
      <c r="HE24" s="496">
        <f t="shared" si="85"/>
        <v>91764.32759999999</v>
      </c>
      <c r="HF24" s="541">
        <f>'Base%Sem'!AK21</f>
        <v>1.08</v>
      </c>
      <c r="HG24" s="594"/>
      <c r="HH24" s="622">
        <f t="shared" si="86"/>
        <v>0</v>
      </c>
      <c r="HI24" s="496">
        <v>80037.569999999992</v>
      </c>
      <c r="HJ24" s="496">
        <f t="shared" si="87"/>
        <v>86440.575599999996</v>
      </c>
      <c r="HK24" s="541">
        <f>'Base%Sem'!AL21</f>
        <v>1.08</v>
      </c>
      <c r="HL24" s="594"/>
      <c r="HM24" s="622">
        <f t="shared" si="88"/>
        <v>0</v>
      </c>
      <c r="HN24" s="496">
        <v>67773.83</v>
      </c>
      <c r="HO24" s="496">
        <f t="shared" si="89"/>
        <v>73195.736400000009</v>
      </c>
      <c r="HP24" s="541">
        <f>'Base%Sem'!AM21</f>
        <v>1.08</v>
      </c>
      <c r="HQ24" s="594"/>
      <c r="HR24" s="622">
        <f t="shared" si="90"/>
        <v>0</v>
      </c>
      <c r="HS24" s="496">
        <v>66489.919999999998</v>
      </c>
      <c r="HT24" s="496">
        <f t="shared" si="91"/>
        <v>71809.113599999997</v>
      </c>
      <c r="HU24" s="541">
        <f>'Base%Sem'!AN21</f>
        <v>1.08</v>
      </c>
      <c r="HV24" s="594"/>
      <c r="HW24" s="622">
        <f t="shared" si="92"/>
        <v>0</v>
      </c>
      <c r="HX24" s="572">
        <f t="shared" si="93"/>
        <v>434165.07600000006</v>
      </c>
      <c r="HY24" s="538">
        <f t="shared" si="149"/>
        <v>402004.7</v>
      </c>
      <c r="HZ24" s="626">
        <f t="shared" si="94"/>
        <v>0</v>
      </c>
      <c r="IA24" s="627">
        <f t="shared" si="150"/>
        <v>0</v>
      </c>
      <c r="IB24" s="499">
        <v>90543.79</v>
      </c>
      <c r="IC24" s="496">
        <f t="shared" si="95"/>
        <v>97787.2932</v>
      </c>
      <c r="ID24" s="541">
        <f>'Base%Sem'!AO21</f>
        <v>1.08</v>
      </c>
      <c r="IE24" s="594"/>
      <c r="IF24" s="622">
        <f t="shared" si="96"/>
        <v>0</v>
      </c>
      <c r="IG24" s="496">
        <v>100116.64</v>
      </c>
      <c r="IH24" s="496">
        <f t="shared" si="97"/>
        <v>125145.8</v>
      </c>
      <c r="II24" s="541">
        <f>'Base%Sem'!AP21</f>
        <v>1.25</v>
      </c>
      <c r="IJ24" s="594"/>
      <c r="IK24" s="622">
        <f t="shared" si="98"/>
        <v>0</v>
      </c>
      <c r="IL24" s="496">
        <v>123380.84</v>
      </c>
      <c r="IM24" s="496">
        <f t="shared" si="99"/>
        <v>154226.04999999999</v>
      </c>
      <c r="IN24" s="541">
        <f>'Base%Sem'!AQ21</f>
        <v>1.25</v>
      </c>
      <c r="IO24" s="594"/>
      <c r="IP24" s="622">
        <f t="shared" si="100"/>
        <v>0</v>
      </c>
      <c r="IQ24" s="496">
        <v>157770.85</v>
      </c>
      <c r="IR24" s="496">
        <f t="shared" si="101"/>
        <v>170392.51800000001</v>
      </c>
      <c r="IS24" s="541">
        <f>'Base%Sem'!AR21</f>
        <v>1.08</v>
      </c>
      <c r="IT24" s="594"/>
      <c r="IU24" s="622">
        <f t="shared" si="102"/>
        <v>0</v>
      </c>
      <c r="IV24" s="572">
        <f t="shared" si="103"/>
        <v>547551.66119999997</v>
      </c>
      <c r="IW24" s="538">
        <f t="shared" si="151"/>
        <v>471812.12</v>
      </c>
      <c r="IX24" s="626">
        <f t="shared" si="104"/>
        <v>0</v>
      </c>
      <c r="IY24" s="627">
        <f t="shared" si="152"/>
        <v>0</v>
      </c>
      <c r="IZ24" s="499">
        <v>125079.02</v>
      </c>
      <c r="JA24" s="496">
        <f t="shared" si="105"/>
        <v>135085.34160000001</v>
      </c>
      <c r="JB24" s="541">
        <f>'Base%Sem'!AS21</f>
        <v>1.08</v>
      </c>
      <c r="JC24" s="594"/>
      <c r="JD24" s="622">
        <f t="shared" si="106"/>
        <v>0</v>
      </c>
      <c r="JE24" s="496">
        <v>92584.87</v>
      </c>
      <c r="JF24" s="496">
        <f t="shared" si="107"/>
        <v>99991.659599999999</v>
      </c>
      <c r="JG24" s="541">
        <f>'Base%Sem'!AT21</f>
        <v>1.08</v>
      </c>
      <c r="JH24" s="594"/>
      <c r="JI24" s="622">
        <f t="shared" si="108"/>
        <v>0</v>
      </c>
      <c r="JJ24" s="496">
        <v>143348.98000000001</v>
      </c>
      <c r="JK24" s="496">
        <f t="shared" si="109"/>
        <v>154816.89840000003</v>
      </c>
      <c r="JL24" s="541">
        <f>'Base%Sem'!AU21</f>
        <v>1.08</v>
      </c>
      <c r="JM24" s="594"/>
      <c r="JN24" s="622">
        <f t="shared" si="110"/>
        <v>0</v>
      </c>
      <c r="JO24" s="496">
        <v>168256.93</v>
      </c>
      <c r="JP24" s="496">
        <f t="shared" si="111"/>
        <v>181717.48440000002</v>
      </c>
      <c r="JQ24" s="541">
        <f>'Base%Sem'!AV21</f>
        <v>1.08</v>
      </c>
      <c r="JR24" s="594"/>
      <c r="JS24" s="622">
        <f t="shared" si="112"/>
        <v>0</v>
      </c>
      <c r="JT24" s="572">
        <f t="shared" si="113"/>
        <v>571611.38400000008</v>
      </c>
      <c r="JU24" s="538">
        <f t="shared" si="153"/>
        <v>529269.80000000005</v>
      </c>
      <c r="JV24" s="626">
        <f t="shared" si="114"/>
        <v>0</v>
      </c>
      <c r="JW24" s="627">
        <f t="shared" si="154"/>
        <v>0</v>
      </c>
      <c r="JX24" s="499">
        <v>290343.14</v>
      </c>
      <c r="JY24" s="496">
        <f t="shared" si="115"/>
        <v>301956.86560000002</v>
      </c>
      <c r="JZ24" s="541">
        <f>'Base%Sem'!AW21</f>
        <v>1.04</v>
      </c>
      <c r="KA24" s="594"/>
      <c r="KB24" s="622">
        <f t="shared" si="116"/>
        <v>0</v>
      </c>
      <c r="KC24" s="496">
        <v>352189.48</v>
      </c>
      <c r="KD24" s="496">
        <f t="shared" si="155"/>
        <v>366277.05920000002</v>
      </c>
      <c r="KE24" s="541">
        <f>'Base%Sem'!AX21</f>
        <v>1.04</v>
      </c>
      <c r="KF24" s="594"/>
      <c r="KG24" s="622">
        <f t="shared" si="117"/>
        <v>0</v>
      </c>
      <c r="KH24" s="496">
        <v>376352.63</v>
      </c>
      <c r="KI24" s="496">
        <f t="shared" si="118"/>
        <v>391406.7352</v>
      </c>
      <c r="KJ24" s="541">
        <f>'Base%Sem'!AY21</f>
        <v>1.04</v>
      </c>
      <c r="KK24" s="594"/>
      <c r="KL24" s="622">
        <f t="shared" si="119"/>
        <v>0</v>
      </c>
      <c r="KM24" s="496">
        <v>588718.61</v>
      </c>
      <c r="KN24" s="496">
        <f t="shared" si="120"/>
        <v>612267.35439999995</v>
      </c>
      <c r="KO24" s="541">
        <f>'Base%Sem'!AZ21</f>
        <v>1.04</v>
      </c>
      <c r="KP24" s="594"/>
      <c r="KQ24" s="622">
        <f t="shared" si="121"/>
        <v>0</v>
      </c>
      <c r="KR24" s="496">
        <v>125391.47</v>
      </c>
      <c r="KS24" s="496">
        <f t="shared" si="122"/>
        <v>130407.12880000001</v>
      </c>
      <c r="KT24" s="541">
        <f>'Base%Sem'!BA21</f>
        <v>1.04</v>
      </c>
      <c r="KU24" s="594"/>
      <c r="KV24" s="622">
        <f t="shared" si="123"/>
        <v>0</v>
      </c>
      <c r="KW24" s="572">
        <f t="shared" si="160"/>
        <v>1802315.1431999998</v>
      </c>
      <c r="KX24" s="538">
        <f t="shared" si="156"/>
        <v>1732995.33</v>
      </c>
      <c r="KY24" s="626">
        <f t="shared" si="124"/>
        <v>0</v>
      </c>
      <c r="KZ24" s="629">
        <f t="shared" si="157"/>
        <v>0</v>
      </c>
      <c r="LA24" s="588">
        <f t="shared" si="125"/>
        <v>6062446.1900000004</v>
      </c>
      <c r="LB24" s="588">
        <f t="shared" si="164"/>
        <v>6875237.8002999993</v>
      </c>
      <c r="LC24" s="588">
        <f t="shared" si="127"/>
        <v>6833721.5500999996</v>
      </c>
      <c r="LD24" s="586">
        <f t="shared" si="158"/>
        <v>1.1272218071596607</v>
      </c>
      <c r="LE24" s="584">
        <f t="shared" si="128"/>
        <v>6062446.1900000004</v>
      </c>
      <c r="LF24" s="584">
        <f t="shared" si="129"/>
        <v>963162.53</v>
      </c>
      <c r="LG24" s="585">
        <f t="shared" si="130"/>
        <v>-5099283.66</v>
      </c>
      <c r="LH24" s="615">
        <f t="shared" si="159"/>
        <v>-5.2943127469877798</v>
      </c>
      <c r="LK24">
        <v>3527</v>
      </c>
      <c r="LM24">
        <v>6723665.7180999992</v>
      </c>
    </row>
    <row r="25" spans="1:325" hidden="1" outlineLevel="1">
      <c r="A25" s="571"/>
      <c r="B25" s="534" t="s">
        <v>349</v>
      </c>
      <c r="C25" s="499">
        <v>98724.160000000003</v>
      </c>
      <c r="D25" s="496">
        <f t="shared" ref="D25:D30" si="165">C25*E25</f>
        <v>110571.05920000002</v>
      </c>
      <c r="E25" s="541">
        <f>'Base%Sem'!B22</f>
        <v>1.1200000000000001</v>
      </c>
      <c r="F25" s="493">
        <v>115715.58</v>
      </c>
      <c r="G25" s="494">
        <f t="shared" si="131"/>
        <v>1.1721100488472123</v>
      </c>
      <c r="H25" s="496">
        <v>79208.259999999995</v>
      </c>
      <c r="I25" s="496">
        <f t="shared" ref="I25:I30" si="166">H25*J25</f>
        <v>118812.38999999998</v>
      </c>
      <c r="J25" s="541">
        <f>'Base%Sem'!C22</f>
        <v>1.5</v>
      </c>
      <c r="K25" s="495">
        <v>114008.66</v>
      </c>
      <c r="L25" s="494">
        <f t="shared" si="2"/>
        <v>1.4393531684700562</v>
      </c>
      <c r="M25" s="496">
        <v>83189.929999999993</v>
      </c>
      <c r="N25" s="496">
        <f t="shared" ref="N25:N30" si="167">M25*O25</f>
        <v>108146.909</v>
      </c>
      <c r="O25" s="541">
        <f>'Base%Sem'!D22</f>
        <v>1.3</v>
      </c>
      <c r="P25" s="493">
        <v>123282.95</v>
      </c>
      <c r="Q25" s="494">
        <f t="shared" si="4"/>
        <v>1.4819455912512489</v>
      </c>
      <c r="R25" s="496">
        <v>98637.83</v>
      </c>
      <c r="S25" s="496">
        <f t="shared" ref="S25:S30" si="168">R25*T25</f>
        <v>138092.962</v>
      </c>
      <c r="T25" s="541">
        <f>'Base%Sem'!E22</f>
        <v>1.4</v>
      </c>
      <c r="U25" s="493">
        <v>100762.81</v>
      </c>
      <c r="V25" s="494">
        <f t="shared" si="6"/>
        <v>1.0215432557670825</v>
      </c>
      <c r="W25" s="496">
        <f t="shared" si="7"/>
        <v>475623.32020000002</v>
      </c>
      <c r="X25" s="542">
        <f t="shared" si="132"/>
        <v>177932.41999999998</v>
      </c>
      <c r="Y25" s="514">
        <f t="shared" si="8"/>
        <v>453770</v>
      </c>
      <c r="Z25" s="500">
        <f t="shared" si="133"/>
        <v>2.5502378936902002</v>
      </c>
      <c r="AA25" s="499">
        <v>86387.64</v>
      </c>
      <c r="AB25" s="496">
        <f t="shared" ref="AB25:AB30" si="169">AA25*AC25</f>
        <v>120942.696</v>
      </c>
      <c r="AC25" s="541">
        <f>'Base%Sem'!F22</f>
        <v>1.4</v>
      </c>
      <c r="AD25" s="493">
        <v>122050.34</v>
      </c>
      <c r="AE25" s="494">
        <f t="shared" si="134"/>
        <v>1.4128217879316995</v>
      </c>
      <c r="AF25" s="496">
        <v>108743.54</v>
      </c>
      <c r="AG25" s="496">
        <f t="shared" ref="AG25:AG30" si="170">AF25*AH25</f>
        <v>114180.717</v>
      </c>
      <c r="AH25" s="541">
        <f>'Base%Sem'!G22</f>
        <v>1.05</v>
      </c>
      <c r="AI25" s="493"/>
      <c r="AJ25" s="494">
        <f t="shared" si="11"/>
        <v>0</v>
      </c>
      <c r="AK25" s="496">
        <v>112593.42</v>
      </c>
      <c r="AL25" s="496">
        <f t="shared" ref="AL25:AL30" si="171">AK25*AM25</f>
        <v>118223.091</v>
      </c>
      <c r="AM25" s="541">
        <f>'Base%Sem'!H22</f>
        <v>1.05</v>
      </c>
      <c r="AN25" s="493"/>
      <c r="AO25" s="494">
        <f t="shared" si="13"/>
        <v>0</v>
      </c>
      <c r="AP25" s="496">
        <v>97800.85</v>
      </c>
      <c r="AQ25" s="496">
        <f t="shared" ref="AQ25:AQ30" si="172">AP25*AR25</f>
        <v>102690.89250000002</v>
      </c>
      <c r="AR25" s="541">
        <f>'Base%Sem'!I22</f>
        <v>1.05</v>
      </c>
      <c r="AS25" s="495"/>
      <c r="AT25" s="494">
        <f t="shared" si="15"/>
        <v>0</v>
      </c>
      <c r="AU25" s="496">
        <f t="shared" si="16"/>
        <v>456037.39650000003</v>
      </c>
      <c r="AV25" s="550">
        <f t="shared" si="17"/>
        <v>405525.44999999995</v>
      </c>
      <c r="AW25" s="617">
        <f t="shared" si="162"/>
        <v>122050.34</v>
      </c>
      <c r="AX25" s="513">
        <f t="shared" si="136"/>
        <v>0.30096838558467787</v>
      </c>
      <c r="AY25" s="499">
        <v>107728.72</v>
      </c>
      <c r="AZ25" s="496">
        <f t="shared" si="18"/>
        <v>118501.592</v>
      </c>
      <c r="BA25" s="541">
        <f>'Base%Sem'!J22</f>
        <v>1.1000000000000001</v>
      </c>
      <c r="BB25" s="493"/>
      <c r="BC25" s="494">
        <f t="shared" si="19"/>
        <v>0</v>
      </c>
      <c r="BD25" s="496">
        <v>126586.83</v>
      </c>
      <c r="BE25" s="496">
        <f t="shared" ref="BE25:BE30" si="173">BD25*BF25</f>
        <v>139245.51300000001</v>
      </c>
      <c r="BF25" s="541">
        <f>'Base%Sem'!K22</f>
        <v>1.1000000000000001</v>
      </c>
      <c r="BG25" s="495"/>
      <c r="BH25" s="494">
        <f t="shared" si="21"/>
        <v>0</v>
      </c>
      <c r="BI25" s="496">
        <v>151762.43</v>
      </c>
      <c r="BJ25" s="496">
        <f t="shared" ref="BJ25:BJ30" si="174">BI25*BK25</f>
        <v>166938.67300000001</v>
      </c>
      <c r="BK25" s="541">
        <f>'Base%Sem'!L22</f>
        <v>1.1000000000000001</v>
      </c>
      <c r="BL25" s="493"/>
      <c r="BM25" s="494">
        <f t="shared" si="23"/>
        <v>0</v>
      </c>
      <c r="BN25" s="496">
        <v>140430.82</v>
      </c>
      <c r="BO25" s="496">
        <f t="shared" ref="BO25:BO30" si="175">BN25*BP25</f>
        <v>154473.90200000003</v>
      </c>
      <c r="BP25" s="541">
        <f>'Base%Sem'!M22</f>
        <v>1.1000000000000001</v>
      </c>
      <c r="BQ25" s="606"/>
      <c r="BR25" s="494">
        <f t="shared" si="25"/>
        <v>0</v>
      </c>
      <c r="BS25" s="496">
        <v>125783.27</v>
      </c>
      <c r="BT25" s="496">
        <f t="shared" ref="BT25:BT30" si="176">BS25*BU25</f>
        <v>138361.59700000001</v>
      </c>
      <c r="BU25" s="541">
        <f>'Base%Sem'!N22</f>
        <v>1.1000000000000001</v>
      </c>
      <c r="BV25" s="493"/>
      <c r="BW25" s="494">
        <f t="shared" si="27"/>
        <v>0</v>
      </c>
      <c r="BX25" s="572">
        <f t="shared" si="28"/>
        <v>717521.277</v>
      </c>
      <c r="BY25" s="538">
        <f t="shared" si="29"/>
        <v>652292.07000000007</v>
      </c>
      <c r="BZ25" s="511">
        <f t="shared" si="30"/>
        <v>0</v>
      </c>
      <c r="CA25" s="504">
        <f t="shared" si="137"/>
        <v>0</v>
      </c>
      <c r="CB25" s="499">
        <v>126192.68999999999</v>
      </c>
      <c r="CC25" s="496">
        <f>CB25*CD25</f>
        <v>138811.959</v>
      </c>
      <c r="CD25" s="541">
        <f>'Base%Sem'!O22</f>
        <v>1.1000000000000001</v>
      </c>
      <c r="CE25" s="493"/>
      <c r="CF25" s="494">
        <f t="shared" si="32"/>
        <v>0</v>
      </c>
      <c r="CG25" s="496">
        <v>136593.91999999998</v>
      </c>
      <c r="CH25" s="496">
        <f>CG25*CI25</f>
        <v>150253.31200000001</v>
      </c>
      <c r="CI25" s="541">
        <f>'Base%Sem'!P22</f>
        <v>1.1000000000000001</v>
      </c>
      <c r="CJ25" s="493"/>
      <c r="CK25" s="494">
        <f t="shared" si="34"/>
        <v>0</v>
      </c>
      <c r="CL25" s="496">
        <v>158931.53999999998</v>
      </c>
      <c r="CM25" s="496">
        <f t="shared" ref="CM25:CM30" si="177">CL25*CN25</f>
        <v>174824.69399999999</v>
      </c>
      <c r="CN25" s="541">
        <f>'Base%Sem'!Q22</f>
        <v>1.1000000000000001</v>
      </c>
      <c r="CO25" s="493"/>
      <c r="CP25" s="494">
        <f t="shared" si="36"/>
        <v>0</v>
      </c>
      <c r="CQ25" s="496">
        <v>129066.3</v>
      </c>
      <c r="CR25" s="496">
        <f t="shared" ref="CR25:CR30" si="178">CQ25*CS25</f>
        <v>141972.93000000002</v>
      </c>
      <c r="CS25" s="541">
        <f>'Base%Sem'!R22</f>
        <v>1.1000000000000001</v>
      </c>
      <c r="CT25" s="495"/>
      <c r="CU25" s="494">
        <f t="shared" si="38"/>
        <v>0</v>
      </c>
      <c r="CV25" s="572">
        <f t="shared" si="39"/>
        <v>550784.44999999995</v>
      </c>
      <c r="CW25" s="572">
        <f t="shared" si="138"/>
        <v>605862.89500000002</v>
      </c>
      <c r="CX25" s="548">
        <f t="shared" si="139"/>
        <v>550784.44999999995</v>
      </c>
      <c r="CY25" s="547">
        <f t="shared" si="140"/>
        <v>0</v>
      </c>
      <c r="CZ25" s="506">
        <f t="shared" si="141"/>
        <v>0</v>
      </c>
      <c r="DA25" s="499">
        <v>158144.79999999999</v>
      </c>
      <c r="DB25" s="496">
        <f t="shared" ref="DB25:DB30" si="179">DA25*DC25</f>
        <v>173959.28</v>
      </c>
      <c r="DC25" s="541">
        <f>'Base%Sem'!S22</f>
        <v>1.1000000000000001</v>
      </c>
      <c r="DD25" s="493"/>
      <c r="DE25" s="494">
        <f t="shared" si="41"/>
        <v>0</v>
      </c>
      <c r="DF25" s="496">
        <v>194125.59</v>
      </c>
      <c r="DG25" s="496">
        <f t="shared" ref="DG25:DG30" si="180">DF25*DH25</f>
        <v>213538.149</v>
      </c>
      <c r="DH25" s="541">
        <f>'Base%Sem'!T22</f>
        <v>1.1000000000000001</v>
      </c>
      <c r="DI25" s="493"/>
      <c r="DJ25" s="494">
        <f t="shared" si="43"/>
        <v>0</v>
      </c>
      <c r="DK25" s="496">
        <v>151589.76999999999</v>
      </c>
      <c r="DL25" s="496">
        <f t="shared" ref="DL25:DL30" si="181">DK25*DM25</f>
        <v>166748.747</v>
      </c>
      <c r="DM25" s="541">
        <f>'Base%Sem'!U22</f>
        <v>1.1000000000000001</v>
      </c>
      <c r="DN25" s="493"/>
      <c r="DO25" s="494">
        <f t="shared" si="45"/>
        <v>0</v>
      </c>
      <c r="DP25" s="496">
        <v>138075.67000000001</v>
      </c>
      <c r="DQ25" s="496">
        <f t="shared" ref="DQ25:DQ30" si="182">DP25*DR25</f>
        <v>151883.23700000002</v>
      </c>
      <c r="DR25" s="541">
        <f>'Base%Sem'!V22</f>
        <v>1.1000000000000001</v>
      </c>
      <c r="DS25" s="495"/>
      <c r="DT25" s="494">
        <f t="shared" si="47"/>
        <v>0</v>
      </c>
      <c r="DU25" s="572">
        <f t="shared" si="48"/>
        <v>706129.41300000006</v>
      </c>
      <c r="DV25" s="548">
        <f t="shared" si="49"/>
        <v>641935.83000000007</v>
      </c>
      <c r="DW25" s="547">
        <f t="shared" si="142"/>
        <v>0</v>
      </c>
      <c r="DX25" s="506">
        <f t="shared" si="143"/>
        <v>0</v>
      </c>
      <c r="DY25" s="499">
        <v>137170.18</v>
      </c>
      <c r="DZ25" s="496">
        <f t="shared" ref="DZ25:DZ30" si="183">DY25*EA25</f>
        <v>150887.198</v>
      </c>
      <c r="EA25" s="541">
        <f>'Base%Sem'!W22</f>
        <v>1.1000000000000001</v>
      </c>
      <c r="EB25" s="540">
        <v>137170.18</v>
      </c>
      <c r="EC25" s="494">
        <f t="shared" si="51"/>
        <v>1</v>
      </c>
      <c r="ED25" s="496">
        <v>148141.12999999998</v>
      </c>
      <c r="EE25" s="496">
        <f t="shared" ref="EE25:EE30" si="184">ED25*EF25</f>
        <v>162955.24299999999</v>
      </c>
      <c r="EF25" s="541">
        <f>'Base%Sem'!X22</f>
        <v>1.1000000000000001</v>
      </c>
      <c r="EG25" s="493">
        <v>148141.13</v>
      </c>
      <c r="EH25" s="494">
        <f t="shared" si="53"/>
        <v>1.0000000000000002</v>
      </c>
      <c r="EI25" s="496">
        <v>157171.34</v>
      </c>
      <c r="EJ25" s="496">
        <f t="shared" ref="EJ25:EJ30" si="185">EI25*EK25</f>
        <v>172888.47400000002</v>
      </c>
      <c r="EK25" s="541">
        <f>'Base%Sem'!Y22</f>
        <v>1.1000000000000001</v>
      </c>
      <c r="EL25" s="493">
        <v>157171.34</v>
      </c>
      <c r="EM25" s="494">
        <f t="shared" si="55"/>
        <v>1</v>
      </c>
      <c r="EN25" s="496">
        <v>182358.13</v>
      </c>
      <c r="EO25" s="496">
        <f t="shared" ref="EO25:EO30" si="186">EN25*EP25</f>
        <v>200593.94300000003</v>
      </c>
      <c r="EP25" s="541">
        <f>'Base%Sem'!Z22</f>
        <v>1.1000000000000001</v>
      </c>
      <c r="EQ25" s="495"/>
      <c r="ER25" s="494">
        <f t="shared" si="57"/>
        <v>0</v>
      </c>
      <c r="ES25" s="496">
        <v>193180.37999999998</v>
      </c>
      <c r="ET25" s="496">
        <f t="shared" ref="ET25:ET30" si="187">ES25*EU25</f>
        <v>212498.41799999998</v>
      </c>
      <c r="EU25" s="541">
        <f>'Base%Sem'!AA22</f>
        <v>1.1000000000000001</v>
      </c>
      <c r="EV25" s="493"/>
      <c r="EW25" s="494">
        <f t="shared" si="59"/>
        <v>0</v>
      </c>
      <c r="EX25" s="572">
        <f t="shared" si="60"/>
        <v>818021.15999999992</v>
      </c>
      <c r="EY25" s="572">
        <f t="shared" si="61"/>
        <v>899823.27600000007</v>
      </c>
      <c r="EZ25" s="538">
        <f t="shared" si="144"/>
        <v>818021.15999999992</v>
      </c>
      <c r="FA25" s="537">
        <v>818021.16</v>
      </c>
      <c r="FB25" s="506">
        <f t="shared" si="145"/>
        <v>1.0000000000000002</v>
      </c>
      <c r="FC25" s="499">
        <v>198626.43</v>
      </c>
      <c r="FD25" s="496">
        <f t="shared" ref="FD25:FD29" si="188">FC25*FE25</f>
        <v>218489.073</v>
      </c>
      <c r="FE25" s="541">
        <f>'Base%Sem'!AB22</f>
        <v>1.1000000000000001</v>
      </c>
      <c r="FF25" s="493"/>
      <c r="FG25" s="494">
        <f t="shared" si="63"/>
        <v>0</v>
      </c>
      <c r="FH25" s="496">
        <v>173043.83</v>
      </c>
      <c r="FI25" s="496">
        <f t="shared" ref="FI25:FI31" si="189">FH25*FJ25</f>
        <v>190348.21299999999</v>
      </c>
      <c r="FJ25" s="541">
        <f>'Base%Sem'!AC22</f>
        <v>1.1000000000000001</v>
      </c>
      <c r="FK25" s="493"/>
      <c r="FL25" s="494">
        <f t="shared" si="65"/>
        <v>0</v>
      </c>
      <c r="FM25" s="496">
        <v>146593.35</v>
      </c>
      <c r="FN25" s="496">
        <f t="shared" ref="FN25:FN31" si="190">FM25*FO25</f>
        <v>161252.68500000003</v>
      </c>
      <c r="FO25" s="541">
        <f>'Base%Sem'!AD22</f>
        <v>1.1000000000000001</v>
      </c>
      <c r="FP25" s="493"/>
      <c r="FQ25" s="494">
        <f t="shared" si="67"/>
        <v>0</v>
      </c>
      <c r="FR25" s="496">
        <v>166292.28</v>
      </c>
      <c r="FS25" s="496">
        <f t="shared" ref="FS25:FS31" si="191">FR25*FT25</f>
        <v>182921.508</v>
      </c>
      <c r="FT25" s="541">
        <f>'Base%Sem'!AE22</f>
        <v>1.1000000000000001</v>
      </c>
      <c r="FU25" s="495"/>
      <c r="FV25" s="494">
        <f t="shared" si="69"/>
        <v>0</v>
      </c>
      <c r="FW25" s="572">
        <f t="shared" si="70"/>
        <v>753011.47899999993</v>
      </c>
      <c r="FX25" s="614">
        <f t="shared" si="71"/>
        <v>684555.89</v>
      </c>
      <c r="FY25" s="544">
        <f t="shared" si="146"/>
        <v>0</v>
      </c>
      <c r="FZ25" s="504">
        <f t="shared" si="147"/>
        <v>0</v>
      </c>
      <c r="GA25" s="499">
        <v>151503.15</v>
      </c>
      <c r="GB25" s="496">
        <f t="shared" ref="GB25:GB31" si="192">GA25*GC25</f>
        <v>166653.465</v>
      </c>
      <c r="GC25" s="541">
        <f>'Base%Sem'!AF22</f>
        <v>1.1000000000000001</v>
      </c>
      <c r="GD25" s="493"/>
      <c r="GE25" s="494">
        <f t="shared" si="73"/>
        <v>0</v>
      </c>
      <c r="GF25" s="496">
        <v>156527.69</v>
      </c>
      <c r="GG25" s="496">
        <f t="shared" ref="GG25:GG31" si="193">GF25*GH25</f>
        <v>172180.459</v>
      </c>
      <c r="GH25" s="541">
        <f>'Base%Sem'!AG22</f>
        <v>1.1000000000000001</v>
      </c>
      <c r="GI25" s="495"/>
      <c r="GJ25" s="494">
        <f t="shared" si="75"/>
        <v>0</v>
      </c>
      <c r="GK25" s="496">
        <v>154712.76999999999</v>
      </c>
      <c r="GL25" s="496">
        <f t="shared" ref="GL25:GL31" si="194">GK25*GM25</f>
        <v>170184.04699999999</v>
      </c>
      <c r="GM25" s="541">
        <f>'Base%Sem'!AH22</f>
        <v>1.1000000000000001</v>
      </c>
      <c r="GN25" s="493"/>
      <c r="GO25" s="494">
        <f t="shared" si="77"/>
        <v>0</v>
      </c>
      <c r="GP25" s="496">
        <v>122530.75</v>
      </c>
      <c r="GQ25" s="496">
        <f t="shared" ref="GQ25:GQ31" si="195">GP25*GR25</f>
        <v>134783.82500000001</v>
      </c>
      <c r="GR25" s="541">
        <f>'Base%Sem'!AI22</f>
        <v>1.1000000000000001</v>
      </c>
      <c r="GS25" s="495"/>
      <c r="GT25" s="494">
        <f t="shared" si="79"/>
        <v>0</v>
      </c>
      <c r="GU25" s="572">
        <f t="shared" si="80"/>
        <v>643801.79599999997</v>
      </c>
      <c r="GV25" s="614">
        <f t="shared" si="81"/>
        <v>585274.36</v>
      </c>
      <c r="GW25" s="537">
        <f t="shared" si="82"/>
        <v>0</v>
      </c>
      <c r="GX25" s="506">
        <f t="shared" si="148"/>
        <v>0</v>
      </c>
      <c r="GY25" s="499">
        <v>127800.31999999999</v>
      </c>
      <c r="GZ25" s="496">
        <f t="shared" ref="GZ25:GZ30" si="196">GY25*HA25</f>
        <v>140580.35200000001</v>
      </c>
      <c r="HA25" s="541">
        <f>'Base%Sem'!AJ22</f>
        <v>1.1000000000000001</v>
      </c>
      <c r="HB25" s="493"/>
      <c r="HC25" s="494">
        <f t="shared" si="84"/>
        <v>0</v>
      </c>
      <c r="HD25" s="496">
        <v>144249.34999999998</v>
      </c>
      <c r="HE25" s="496">
        <f t="shared" ref="HE25:HE30" si="197">HD25*HF25</f>
        <v>158674.28499999997</v>
      </c>
      <c r="HF25" s="541">
        <f>'Base%Sem'!AK22</f>
        <v>1.1000000000000001</v>
      </c>
      <c r="HG25" s="495"/>
      <c r="HH25" s="494">
        <f t="shared" si="86"/>
        <v>0</v>
      </c>
      <c r="HI25" s="496">
        <v>159981.64000000001</v>
      </c>
      <c r="HJ25" s="496">
        <f t="shared" ref="HJ25:HJ30" si="198">HI25*HK25</f>
        <v>175979.80400000003</v>
      </c>
      <c r="HK25" s="541">
        <f>'Base%Sem'!AL22</f>
        <v>1.1000000000000001</v>
      </c>
      <c r="HL25" s="493"/>
      <c r="HM25" s="494">
        <f t="shared" si="88"/>
        <v>0</v>
      </c>
      <c r="HN25" s="496">
        <v>142494.49000000002</v>
      </c>
      <c r="HO25" s="496">
        <f t="shared" ref="HO25:HO30" si="199">HN25*HP25</f>
        <v>156743.93900000004</v>
      </c>
      <c r="HP25" s="541">
        <f>'Base%Sem'!AM22</f>
        <v>1.1000000000000001</v>
      </c>
      <c r="HQ25" s="495"/>
      <c r="HR25" s="494">
        <f t="shared" si="90"/>
        <v>0</v>
      </c>
      <c r="HS25" s="496">
        <v>144332.75</v>
      </c>
      <c r="HT25" s="496">
        <f t="shared" ref="HT25:HT30" si="200">HS25*HU25</f>
        <v>158766.02500000002</v>
      </c>
      <c r="HU25" s="541">
        <f>'Base%Sem'!AN22</f>
        <v>1.1000000000000001</v>
      </c>
      <c r="HV25" s="493"/>
      <c r="HW25" s="494">
        <f t="shared" si="92"/>
        <v>0</v>
      </c>
      <c r="HX25" s="572">
        <f t="shared" si="93"/>
        <v>790744.40500000003</v>
      </c>
      <c r="HY25" s="538">
        <f t="shared" si="149"/>
        <v>718858.55</v>
      </c>
      <c r="HZ25" s="511">
        <f t="shared" si="94"/>
        <v>0</v>
      </c>
      <c r="IA25" s="504">
        <f t="shared" si="150"/>
        <v>0</v>
      </c>
      <c r="IB25" s="499">
        <v>147486.6</v>
      </c>
      <c r="IC25" s="496">
        <f t="shared" ref="IC25:IC31" si="201">IB25*ID25</f>
        <v>162235.26</v>
      </c>
      <c r="ID25" s="541">
        <f>'Base%Sem'!AO22</f>
        <v>1.1000000000000001</v>
      </c>
      <c r="IE25" s="493"/>
      <c r="IF25" s="494">
        <f t="shared" si="96"/>
        <v>0</v>
      </c>
      <c r="IG25" s="496">
        <v>147464.18</v>
      </c>
      <c r="IH25" s="496">
        <f t="shared" ref="IH25:IH31" si="202">IG25*II25</f>
        <v>162210.598</v>
      </c>
      <c r="II25" s="541">
        <f>'Base%Sem'!AP22</f>
        <v>1.1000000000000001</v>
      </c>
      <c r="IJ25" s="495"/>
      <c r="IK25" s="494">
        <f t="shared" si="98"/>
        <v>0</v>
      </c>
      <c r="IL25" s="496">
        <v>140765.32999999999</v>
      </c>
      <c r="IM25" s="496">
        <f t="shared" ref="IM25:IM31" si="203">IL25*IN25</f>
        <v>154841.86300000001</v>
      </c>
      <c r="IN25" s="541">
        <f>'Base%Sem'!AQ22</f>
        <v>1.1000000000000001</v>
      </c>
      <c r="IO25" s="493"/>
      <c r="IP25" s="494">
        <f t="shared" si="100"/>
        <v>0</v>
      </c>
      <c r="IQ25" s="496">
        <v>182020.68</v>
      </c>
      <c r="IR25" s="496">
        <f t="shared" ref="IR25:IR31" si="204">IQ25*IS25</f>
        <v>200222.74800000002</v>
      </c>
      <c r="IS25" s="541">
        <f>'Base%Sem'!AR22</f>
        <v>1.1000000000000001</v>
      </c>
      <c r="IT25" s="495"/>
      <c r="IU25" s="494">
        <f t="shared" si="102"/>
        <v>0</v>
      </c>
      <c r="IV25" s="572">
        <f t="shared" si="103"/>
        <v>679510.46900000004</v>
      </c>
      <c r="IW25" s="538">
        <f t="shared" si="151"/>
        <v>617736.79</v>
      </c>
      <c r="IX25" s="510">
        <f t="shared" si="104"/>
        <v>0</v>
      </c>
      <c r="IY25" s="506">
        <f t="shared" si="152"/>
        <v>0</v>
      </c>
      <c r="IZ25" s="499">
        <v>136244.10999999999</v>
      </c>
      <c r="JA25" s="496">
        <f>IZ25*JB25</f>
        <v>149868.52100000001</v>
      </c>
      <c r="JB25" s="541">
        <f>'Base%Sem'!AS22</f>
        <v>1.1000000000000001</v>
      </c>
      <c r="JC25" s="493"/>
      <c r="JD25" s="494">
        <f t="shared" si="106"/>
        <v>0</v>
      </c>
      <c r="JE25" s="496">
        <v>147303.26999999999</v>
      </c>
      <c r="JF25" s="496">
        <f t="shared" si="107"/>
        <v>162033.59700000001</v>
      </c>
      <c r="JG25" s="541">
        <f>'Base%Sem'!AT22</f>
        <v>1.1000000000000001</v>
      </c>
      <c r="JH25" s="493"/>
      <c r="JI25" s="494">
        <f t="shared" si="108"/>
        <v>0</v>
      </c>
      <c r="JJ25" s="496">
        <v>184815.68</v>
      </c>
      <c r="JK25" s="496">
        <f>JJ25*JL25</f>
        <v>203297.24800000002</v>
      </c>
      <c r="JL25" s="541">
        <f>'Base%Sem'!AU22</f>
        <v>1.1000000000000001</v>
      </c>
      <c r="JM25" s="493"/>
      <c r="JN25" s="494">
        <f t="shared" si="110"/>
        <v>0</v>
      </c>
      <c r="JO25" s="496">
        <v>141105.47</v>
      </c>
      <c r="JP25" s="496">
        <f>JO25*JQ25</f>
        <v>155216.01700000002</v>
      </c>
      <c r="JQ25" s="541">
        <f>'Base%Sem'!AV22</f>
        <v>1.1000000000000001</v>
      </c>
      <c r="JR25" s="495"/>
      <c r="JS25" s="494">
        <f t="shared" si="112"/>
        <v>0</v>
      </c>
      <c r="JT25" s="572">
        <f t="shared" si="113"/>
        <v>670415.38300000003</v>
      </c>
      <c r="JU25" s="538">
        <f t="shared" si="153"/>
        <v>609468.53</v>
      </c>
      <c r="JV25" s="511">
        <f t="shared" si="114"/>
        <v>0</v>
      </c>
      <c r="JW25" s="504">
        <f t="shared" si="154"/>
        <v>0</v>
      </c>
      <c r="JX25" s="499">
        <v>169876.87</v>
      </c>
      <c r="JY25" s="496">
        <f>JX25*JZ25</f>
        <v>176671.9448</v>
      </c>
      <c r="JZ25" s="541">
        <f>'Base%Sem'!AW22</f>
        <v>1.04</v>
      </c>
      <c r="KA25" s="493"/>
      <c r="KB25" s="494">
        <f t="shared" si="116"/>
        <v>0</v>
      </c>
      <c r="KC25" s="496">
        <v>268577.56</v>
      </c>
      <c r="KD25" s="496">
        <f>KC25*KE25</f>
        <v>279320.66240000003</v>
      </c>
      <c r="KE25" s="541">
        <f>'Base%Sem'!AX22</f>
        <v>1.04</v>
      </c>
      <c r="KF25" s="495"/>
      <c r="KG25" s="494">
        <f t="shared" si="117"/>
        <v>0</v>
      </c>
      <c r="KH25" s="496">
        <v>306755.53000000003</v>
      </c>
      <c r="KI25" s="496">
        <f>KH25*KJ25</f>
        <v>319025.75120000006</v>
      </c>
      <c r="KJ25" s="541">
        <f>'Base%Sem'!AY22</f>
        <v>1.04</v>
      </c>
      <c r="KK25" s="493"/>
      <c r="KL25" s="494">
        <f t="shared" si="119"/>
        <v>0</v>
      </c>
      <c r="KM25" s="496">
        <v>419259.72</v>
      </c>
      <c r="KN25" s="496">
        <f>KM25*KO25</f>
        <v>436030.10879999999</v>
      </c>
      <c r="KO25" s="541">
        <f>'Base%Sem'!AZ22</f>
        <v>1.04</v>
      </c>
      <c r="KP25" s="495"/>
      <c r="KQ25" s="494">
        <f t="shared" si="121"/>
        <v>0</v>
      </c>
      <c r="KR25" s="496">
        <v>229483.58</v>
      </c>
      <c r="KS25" s="496">
        <f>KR25*KT25</f>
        <v>238662.92319999999</v>
      </c>
      <c r="KT25" s="541">
        <f>'Base%Sem'!BA22</f>
        <v>1.04</v>
      </c>
      <c r="KU25" s="493"/>
      <c r="KV25" s="494">
        <f t="shared" si="123"/>
        <v>0</v>
      </c>
      <c r="KW25" s="572">
        <f t="shared" si="160"/>
        <v>1449711.3904000001</v>
      </c>
      <c r="KX25" s="538">
        <f t="shared" si="156"/>
        <v>1393953.2599999998</v>
      </c>
      <c r="KY25" s="510">
        <f t="shared" si="124"/>
        <v>0</v>
      </c>
      <c r="KZ25" s="560">
        <f t="shared" si="157"/>
        <v>0</v>
      </c>
      <c r="LA25" s="588">
        <f t="shared" si="125"/>
        <v>7856338.7599999998</v>
      </c>
      <c r="LB25" s="588">
        <f t="shared" si="164"/>
        <v>8826339.1799000017</v>
      </c>
      <c r="LC25" s="588">
        <f t="shared" si="127"/>
        <v>8848192.5001000017</v>
      </c>
      <c r="LD25" s="586">
        <f t="shared" si="158"/>
        <v>1.1262488508196662</v>
      </c>
      <c r="LE25" s="584">
        <f t="shared" si="128"/>
        <v>7856338.7599999998</v>
      </c>
      <c r="LF25" s="584">
        <f t="shared" si="129"/>
        <v>1393841.5</v>
      </c>
      <c r="LG25" s="585">
        <f t="shared" si="130"/>
        <v>-6462497.2599999998</v>
      </c>
      <c r="LH25" s="615">
        <f t="shared" si="159"/>
        <v>-4.6364649495656431</v>
      </c>
      <c r="LK25">
        <v>9310</v>
      </c>
      <c r="LM25">
        <v>8845183.4071000014</v>
      </c>
    </row>
    <row r="26" spans="1:325" ht="14.25" hidden="1" customHeight="1" outlineLevel="1">
      <c r="A26" s="571"/>
      <c r="B26" s="533" t="s">
        <v>350</v>
      </c>
      <c r="C26" s="499">
        <v>136722.79999999999</v>
      </c>
      <c r="D26" s="496">
        <f t="shared" si="165"/>
        <v>164067.35999999999</v>
      </c>
      <c r="E26" s="541">
        <f>'Base%Sem'!B23</f>
        <v>1.2</v>
      </c>
      <c r="F26" s="493">
        <v>253120.54</v>
      </c>
      <c r="G26" s="494">
        <f t="shared" si="131"/>
        <v>1.8513411077011297</v>
      </c>
      <c r="H26" s="496">
        <v>100800.16</v>
      </c>
      <c r="I26" s="496">
        <f t="shared" si="166"/>
        <v>171360.272</v>
      </c>
      <c r="J26" s="541">
        <f>'Base%Sem'!C23</f>
        <v>1.7</v>
      </c>
      <c r="K26" s="495">
        <v>248360.94</v>
      </c>
      <c r="L26" s="494">
        <f t="shared" si="2"/>
        <v>2.4638943033423755</v>
      </c>
      <c r="M26" s="496">
        <v>126253.21</v>
      </c>
      <c r="N26" s="496">
        <f t="shared" si="167"/>
        <v>290382.38299999997</v>
      </c>
      <c r="O26" s="541">
        <f>'Base%Sem'!D23</f>
        <v>2.2999999999999998</v>
      </c>
      <c r="P26" s="493">
        <v>204319.78</v>
      </c>
      <c r="Q26" s="494">
        <f t="shared" si="4"/>
        <v>1.6183333477224062</v>
      </c>
      <c r="R26" s="496">
        <v>114819.23</v>
      </c>
      <c r="S26" s="496">
        <f t="shared" si="168"/>
        <v>177969.80650000001</v>
      </c>
      <c r="T26" s="541">
        <f>'Base%Sem'!E23</f>
        <v>1.55</v>
      </c>
      <c r="U26" s="493">
        <v>201858.12</v>
      </c>
      <c r="V26" s="494">
        <f t="shared" si="6"/>
        <v>1.7580515040903864</v>
      </c>
      <c r="W26" s="496">
        <f t="shared" si="7"/>
        <v>803779.82149999985</v>
      </c>
      <c r="X26" s="542">
        <f t="shared" si="132"/>
        <v>237522.96</v>
      </c>
      <c r="Y26" s="514">
        <f t="shared" si="8"/>
        <v>907659.38</v>
      </c>
      <c r="Z26" s="500">
        <f t="shared" si="133"/>
        <v>3.8213542808661529</v>
      </c>
      <c r="AA26" s="499">
        <v>105607.34</v>
      </c>
      <c r="AB26" s="496">
        <f t="shared" si="169"/>
        <v>163691.37700000001</v>
      </c>
      <c r="AC26" s="541">
        <f>'Base%Sem'!F23</f>
        <v>1.55</v>
      </c>
      <c r="AD26" s="493">
        <v>234265.52</v>
      </c>
      <c r="AE26" s="494">
        <f t="shared" si="134"/>
        <v>2.2182692983271806</v>
      </c>
      <c r="AF26" s="496">
        <v>155395.28</v>
      </c>
      <c r="AG26" s="496">
        <f t="shared" si="170"/>
        <v>240862.68400000001</v>
      </c>
      <c r="AH26" s="541">
        <f>'Base%Sem'!G23</f>
        <v>1.55</v>
      </c>
      <c r="AI26" s="493"/>
      <c r="AJ26" s="494">
        <f t="shared" si="11"/>
        <v>0</v>
      </c>
      <c r="AK26" s="496">
        <v>132829.69</v>
      </c>
      <c r="AL26" s="496">
        <f t="shared" si="171"/>
        <v>205886.01950000002</v>
      </c>
      <c r="AM26" s="541">
        <f>'Base%Sem'!H23</f>
        <v>1.55</v>
      </c>
      <c r="AN26" s="493"/>
      <c r="AO26" s="494">
        <f t="shared" si="13"/>
        <v>0</v>
      </c>
      <c r="AP26" s="496">
        <v>128682.35</v>
      </c>
      <c r="AQ26" s="496">
        <f t="shared" si="172"/>
        <v>199457.64250000002</v>
      </c>
      <c r="AR26" s="541">
        <f>'Base%Sem'!I23</f>
        <v>1.55</v>
      </c>
      <c r="AS26" s="495"/>
      <c r="AT26" s="494">
        <f t="shared" si="15"/>
        <v>0</v>
      </c>
      <c r="AU26" s="496">
        <f t="shared" si="16"/>
        <v>809897.723</v>
      </c>
      <c r="AV26" s="550">
        <f t="shared" si="17"/>
        <v>522514.66000000003</v>
      </c>
      <c r="AW26" s="617">
        <f t="shared" si="162"/>
        <v>234265.52</v>
      </c>
      <c r="AX26" s="513">
        <f t="shared" si="136"/>
        <v>0.44834248286928441</v>
      </c>
      <c r="AY26" s="499">
        <v>139242.12</v>
      </c>
      <c r="AZ26" s="496">
        <f t="shared" si="18"/>
        <v>153166.33199999999</v>
      </c>
      <c r="BA26" s="541">
        <f>'Base%Sem'!J23</f>
        <v>1.1000000000000001</v>
      </c>
      <c r="BB26" s="493"/>
      <c r="BC26" s="494">
        <f t="shared" si="19"/>
        <v>0</v>
      </c>
      <c r="BD26" s="496">
        <v>145758.60999999999</v>
      </c>
      <c r="BE26" s="496">
        <f t="shared" si="173"/>
        <v>160334.47099999999</v>
      </c>
      <c r="BF26" s="541">
        <f>'Base%Sem'!K23</f>
        <v>1.1000000000000001</v>
      </c>
      <c r="BG26" s="495"/>
      <c r="BH26" s="494">
        <f t="shared" si="21"/>
        <v>0</v>
      </c>
      <c r="BI26" s="496">
        <v>174577.32</v>
      </c>
      <c r="BJ26" s="496">
        <f t="shared" si="174"/>
        <v>192035.05200000003</v>
      </c>
      <c r="BK26" s="541">
        <f>'Base%Sem'!L23</f>
        <v>1.1000000000000001</v>
      </c>
      <c r="BL26" s="493"/>
      <c r="BM26" s="494">
        <f t="shared" si="23"/>
        <v>0</v>
      </c>
      <c r="BN26" s="496">
        <v>167446.14000000001</v>
      </c>
      <c r="BO26" s="496">
        <f t="shared" si="175"/>
        <v>184190.75400000004</v>
      </c>
      <c r="BP26" s="541">
        <f>'Base%Sem'!M23</f>
        <v>1.1000000000000001</v>
      </c>
      <c r="BQ26" s="606"/>
      <c r="BR26" s="494">
        <f t="shared" si="25"/>
        <v>0</v>
      </c>
      <c r="BS26" s="496">
        <v>155424.84</v>
      </c>
      <c r="BT26" s="496">
        <f t="shared" si="176"/>
        <v>170967.32400000002</v>
      </c>
      <c r="BU26" s="541">
        <f>'Base%Sem'!N23</f>
        <v>1.1000000000000001</v>
      </c>
      <c r="BV26" s="493"/>
      <c r="BW26" s="494">
        <f t="shared" si="27"/>
        <v>0</v>
      </c>
      <c r="BX26" s="572">
        <f t="shared" si="28"/>
        <v>860693.93300000008</v>
      </c>
      <c r="BY26" s="538">
        <f t="shared" si="29"/>
        <v>782449.02999999991</v>
      </c>
      <c r="BZ26" s="511">
        <f t="shared" si="30"/>
        <v>0</v>
      </c>
      <c r="CA26" s="504">
        <f t="shared" si="137"/>
        <v>0</v>
      </c>
      <c r="CB26" s="499">
        <v>157767.1</v>
      </c>
      <c r="CC26" s="496">
        <f t="shared" ref="CC26:CC27" si="205">CB26*CD26</f>
        <v>173543.81000000003</v>
      </c>
      <c r="CD26" s="541">
        <f>'Base%Sem'!O23</f>
        <v>1.1000000000000001</v>
      </c>
      <c r="CE26" s="493"/>
      <c r="CF26" s="494">
        <f t="shared" si="32"/>
        <v>0</v>
      </c>
      <c r="CG26" s="496">
        <v>186459.63</v>
      </c>
      <c r="CH26" s="496">
        <f>CG26*CI26</f>
        <v>205105.59300000002</v>
      </c>
      <c r="CI26" s="541">
        <f>'Base%Sem'!P23</f>
        <v>1.1000000000000001</v>
      </c>
      <c r="CJ26" s="493"/>
      <c r="CK26" s="494">
        <f t="shared" si="34"/>
        <v>0</v>
      </c>
      <c r="CL26" s="496">
        <v>174508.33</v>
      </c>
      <c r="CM26" s="496">
        <f t="shared" si="177"/>
        <v>191959.163</v>
      </c>
      <c r="CN26" s="541">
        <f>'Base%Sem'!Q23</f>
        <v>1.1000000000000001</v>
      </c>
      <c r="CO26" s="493"/>
      <c r="CP26" s="494">
        <f t="shared" si="36"/>
        <v>0</v>
      </c>
      <c r="CQ26" s="496">
        <v>183675.99000000002</v>
      </c>
      <c r="CR26" s="496">
        <f t="shared" si="178"/>
        <v>202043.58900000004</v>
      </c>
      <c r="CS26" s="541">
        <f>'Base%Sem'!R23</f>
        <v>1.1000000000000001</v>
      </c>
      <c r="CT26" s="495"/>
      <c r="CU26" s="494">
        <f t="shared" si="38"/>
        <v>0</v>
      </c>
      <c r="CV26" s="572">
        <f t="shared" si="39"/>
        <v>702411.04999999993</v>
      </c>
      <c r="CW26" s="572">
        <f t="shared" si="138"/>
        <v>772652.15500000014</v>
      </c>
      <c r="CX26" s="548">
        <f t="shared" si="139"/>
        <v>702411.04999999993</v>
      </c>
      <c r="CY26" s="547">
        <f t="shared" si="140"/>
        <v>0</v>
      </c>
      <c r="CZ26" s="506">
        <f t="shared" si="141"/>
        <v>0</v>
      </c>
      <c r="DA26" s="499">
        <v>205183.28</v>
      </c>
      <c r="DB26" s="496">
        <f t="shared" si="179"/>
        <v>225701.60800000001</v>
      </c>
      <c r="DC26" s="541">
        <f>'Base%Sem'!S23</f>
        <v>1.1000000000000001</v>
      </c>
      <c r="DD26" s="493"/>
      <c r="DE26" s="494">
        <f t="shared" si="41"/>
        <v>0</v>
      </c>
      <c r="DF26" s="496">
        <v>247506.62999999998</v>
      </c>
      <c r="DG26" s="496">
        <f t="shared" si="180"/>
        <v>272257.29300000001</v>
      </c>
      <c r="DH26" s="541">
        <f>'Base%Sem'!T23</f>
        <v>1.1000000000000001</v>
      </c>
      <c r="DI26" s="493"/>
      <c r="DJ26" s="494">
        <f t="shared" si="43"/>
        <v>0</v>
      </c>
      <c r="DK26" s="496">
        <v>185193.25</v>
      </c>
      <c r="DL26" s="496">
        <f t="shared" si="181"/>
        <v>203712.57500000001</v>
      </c>
      <c r="DM26" s="541">
        <f>'Base%Sem'!U23</f>
        <v>1.1000000000000001</v>
      </c>
      <c r="DN26" s="493"/>
      <c r="DO26" s="494">
        <f t="shared" si="45"/>
        <v>0</v>
      </c>
      <c r="DP26" s="496">
        <v>192184.09999999998</v>
      </c>
      <c r="DQ26" s="496">
        <f t="shared" si="182"/>
        <v>211402.50999999998</v>
      </c>
      <c r="DR26" s="541">
        <f>'Base%Sem'!V23</f>
        <v>1.1000000000000001</v>
      </c>
      <c r="DS26" s="495"/>
      <c r="DT26" s="494">
        <f t="shared" si="47"/>
        <v>0</v>
      </c>
      <c r="DU26" s="572">
        <f t="shared" si="48"/>
        <v>913073.98600000003</v>
      </c>
      <c r="DV26" s="548">
        <f t="shared" si="49"/>
        <v>830067.25999999989</v>
      </c>
      <c r="DW26" s="547">
        <f t="shared" si="142"/>
        <v>0</v>
      </c>
      <c r="DX26" s="506">
        <f t="shared" si="143"/>
        <v>0</v>
      </c>
      <c r="DY26" s="499">
        <v>195423.74</v>
      </c>
      <c r="DZ26" s="496">
        <f t="shared" si="183"/>
        <v>214966.114</v>
      </c>
      <c r="EA26" s="541">
        <f>'Base%Sem'!W23</f>
        <v>1.1000000000000001</v>
      </c>
      <c r="EB26" s="540">
        <v>195423.74</v>
      </c>
      <c r="EC26" s="494">
        <f t="shared" si="51"/>
        <v>1</v>
      </c>
      <c r="ED26" s="496">
        <v>183944.62</v>
      </c>
      <c r="EE26" s="496">
        <f t="shared" si="184"/>
        <v>202339.08200000002</v>
      </c>
      <c r="EF26" s="541">
        <f>'Base%Sem'!X23</f>
        <v>1.1000000000000001</v>
      </c>
      <c r="EG26" s="493">
        <v>183944.62</v>
      </c>
      <c r="EH26" s="494">
        <f t="shared" si="53"/>
        <v>1</v>
      </c>
      <c r="EI26" s="496">
        <v>209590.94</v>
      </c>
      <c r="EJ26" s="496">
        <f t="shared" si="185"/>
        <v>230550.03400000001</v>
      </c>
      <c r="EK26" s="541">
        <f>'Base%Sem'!Y23</f>
        <v>1.1000000000000001</v>
      </c>
      <c r="EL26" s="493">
        <v>209590.94</v>
      </c>
      <c r="EM26" s="494">
        <f t="shared" si="55"/>
        <v>1</v>
      </c>
      <c r="EN26" s="496">
        <v>196509.02000000002</v>
      </c>
      <c r="EO26" s="496">
        <f t="shared" si="186"/>
        <v>216159.92200000005</v>
      </c>
      <c r="EP26" s="541">
        <f>'Base%Sem'!Z23</f>
        <v>1.1000000000000001</v>
      </c>
      <c r="EQ26" s="495"/>
      <c r="ER26" s="494">
        <f t="shared" si="57"/>
        <v>0</v>
      </c>
      <c r="ES26" s="496">
        <v>205164.82</v>
      </c>
      <c r="ET26" s="496">
        <f t="shared" si="187"/>
        <v>225681.30200000003</v>
      </c>
      <c r="EU26" s="541">
        <f>'Base%Sem'!AA23</f>
        <v>1.1000000000000001</v>
      </c>
      <c r="EV26" s="493"/>
      <c r="EW26" s="494">
        <f t="shared" si="59"/>
        <v>0</v>
      </c>
      <c r="EX26" s="572">
        <f t="shared" si="60"/>
        <v>990633.14</v>
      </c>
      <c r="EY26" s="572">
        <f t="shared" si="61"/>
        <v>1089696.4540000001</v>
      </c>
      <c r="EZ26" s="538">
        <f t="shared" si="144"/>
        <v>990633.14000000013</v>
      </c>
      <c r="FA26" s="537">
        <v>990633.14</v>
      </c>
      <c r="FB26" s="506">
        <f t="shared" si="145"/>
        <v>0.99999999999999989</v>
      </c>
      <c r="FC26" s="499">
        <v>192174.25</v>
      </c>
      <c r="FD26" s="496">
        <f t="shared" si="188"/>
        <v>211391.67500000002</v>
      </c>
      <c r="FE26" s="541">
        <f>'Base%Sem'!AB23</f>
        <v>1.1000000000000001</v>
      </c>
      <c r="FF26" s="493"/>
      <c r="FG26" s="494">
        <f t="shared" si="63"/>
        <v>0</v>
      </c>
      <c r="FH26" s="496">
        <v>219691.45</v>
      </c>
      <c r="FI26" s="496">
        <f t="shared" si="189"/>
        <v>241660.59500000003</v>
      </c>
      <c r="FJ26" s="541">
        <f>'Base%Sem'!AC23</f>
        <v>1.1000000000000001</v>
      </c>
      <c r="FK26" s="493"/>
      <c r="FL26" s="494">
        <f t="shared" si="65"/>
        <v>0</v>
      </c>
      <c r="FM26" s="496">
        <v>202138.93</v>
      </c>
      <c r="FN26" s="496">
        <f t="shared" si="190"/>
        <v>222352.823</v>
      </c>
      <c r="FO26" s="541">
        <f>'Base%Sem'!AD23</f>
        <v>1.1000000000000001</v>
      </c>
      <c r="FP26" s="493"/>
      <c r="FQ26" s="494">
        <f t="shared" si="67"/>
        <v>0</v>
      </c>
      <c r="FR26" s="496">
        <v>221522.99000000002</v>
      </c>
      <c r="FS26" s="496">
        <f t="shared" si="191"/>
        <v>299056.03650000005</v>
      </c>
      <c r="FT26" s="541">
        <f>'Base%Sem'!AE23</f>
        <v>1.35</v>
      </c>
      <c r="FU26" s="495"/>
      <c r="FV26" s="494">
        <f t="shared" si="69"/>
        <v>0</v>
      </c>
      <c r="FW26" s="572">
        <f t="shared" si="70"/>
        <v>974461.12950000004</v>
      </c>
      <c r="FX26" s="614">
        <f t="shared" si="71"/>
        <v>835527.62</v>
      </c>
      <c r="FY26" s="544">
        <f t="shared" si="146"/>
        <v>0</v>
      </c>
      <c r="FZ26" s="504">
        <f t="shared" si="147"/>
        <v>0</v>
      </c>
      <c r="GA26" s="499">
        <v>242859.03</v>
      </c>
      <c r="GB26" s="496">
        <f t="shared" si="192"/>
        <v>340002.64199999999</v>
      </c>
      <c r="GC26" s="541">
        <f>'Base%Sem'!AF23</f>
        <v>1.4</v>
      </c>
      <c r="GD26" s="493"/>
      <c r="GE26" s="494">
        <f t="shared" si="73"/>
        <v>0</v>
      </c>
      <c r="GF26" s="496">
        <v>216794.42</v>
      </c>
      <c r="GG26" s="496">
        <f t="shared" si="193"/>
        <v>303512.18800000002</v>
      </c>
      <c r="GH26" s="541">
        <f>'Base%Sem'!AG23</f>
        <v>1.4</v>
      </c>
      <c r="GI26" s="495"/>
      <c r="GJ26" s="494">
        <f t="shared" si="75"/>
        <v>0</v>
      </c>
      <c r="GK26" s="496">
        <v>219500.94</v>
      </c>
      <c r="GL26" s="496">
        <f t="shared" si="194"/>
        <v>307301.31599999999</v>
      </c>
      <c r="GM26" s="541">
        <f>'Base%Sem'!AH23</f>
        <v>1.4</v>
      </c>
      <c r="GN26" s="493"/>
      <c r="GO26" s="494">
        <f t="shared" si="77"/>
        <v>0</v>
      </c>
      <c r="GP26" s="496">
        <v>208013.37</v>
      </c>
      <c r="GQ26" s="496">
        <f t="shared" si="195"/>
        <v>291218.71799999999</v>
      </c>
      <c r="GR26" s="541">
        <f>'Base%Sem'!AI23</f>
        <v>1.4</v>
      </c>
      <c r="GS26" s="495"/>
      <c r="GT26" s="494">
        <f t="shared" si="79"/>
        <v>0</v>
      </c>
      <c r="GU26" s="572">
        <f t="shared" si="80"/>
        <v>1242034.8640000001</v>
      </c>
      <c r="GV26" s="614">
        <f t="shared" si="81"/>
        <v>887167.76</v>
      </c>
      <c r="GW26" s="537">
        <f t="shared" si="82"/>
        <v>0</v>
      </c>
      <c r="GX26" s="506">
        <f t="shared" si="148"/>
        <v>0</v>
      </c>
      <c r="GY26" s="499">
        <v>208998.74</v>
      </c>
      <c r="GZ26" s="496">
        <f t="shared" si="196"/>
        <v>229898.614</v>
      </c>
      <c r="HA26" s="541">
        <f>'Base%Sem'!AJ23</f>
        <v>1.1000000000000001</v>
      </c>
      <c r="HB26" s="493"/>
      <c r="HC26" s="494">
        <f t="shared" si="84"/>
        <v>0</v>
      </c>
      <c r="HD26" s="496">
        <v>201465.41</v>
      </c>
      <c r="HE26" s="496">
        <f t="shared" si="197"/>
        <v>221611.95100000003</v>
      </c>
      <c r="HF26" s="541">
        <f>'Base%Sem'!AK23</f>
        <v>1.1000000000000001</v>
      </c>
      <c r="HG26" s="495"/>
      <c r="HH26" s="494">
        <f t="shared" si="86"/>
        <v>0</v>
      </c>
      <c r="HI26" s="496">
        <v>230216.01</v>
      </c>
      <c r="HJ26" s="496">
        <f t="shared" si="198"/>
        <v>253237.61100000003</v>
      </c>
      <c r="HK26" s="541">
        <f>'Base%Sem'!AL23</f>
        <v>1.1000000000000001</v>
      </c>
      <c r="HL26" s="493"/>
      <c r="HM26" s="494">
        <f t="shared" si="88"/>
        <v>0</v>
      </c>
      <c r="HN26" s="496">
        <v>206118.19</v>
      </c>
      <c r="HO26" s="496">
        <f t="shared" si="199"/>
        <v>226730.00900000002</v>
      </c>
      <c r="HP26" s="541">
        <f>'Base%Sem'!AM23</f>
        <v>1.1000000000000001</v>
      </c>
      <c r="HQ26" s="495"/>
      <c r="HR26" s="494">
        <f t="shared" si="90"/>
        <v>0</v>
      </c>
      <c r="HS26" s="496">
        <v>197660.74</v>
      </c>
      <c r="HT26" s="496">
        <f t="shared" si="200"/>
        <v>217426.81400000001</v>
      </c>
      <c r="HU26" s="541">
        <f>'Base%Sem'!AN23</f>
        <v>1.1000000000000001</v>
      </c>
      <c r="HV26" s="493"/>
      <c r="HW26" s="494">
        <f t="shared" si="92"/>
        <v>0</v>
      </c>
      <c r="HX26" s="572">
        <f t="shared" si="93"/>
        <v>1148904.9990000001</v>
      </c>
      <c r="HY26" s="538">
        <f t="shared" si="149"/>
        <v>1044459.0900000001</v>
      </c>
      <c r="HZ26" s="511">
        <f t="shared" si="94"/>
        <v>0</v>
      </c>
      <c r="IA26" s="504">
        <f t="shared" si="150"/>
        <v>0</v>
      </c>
      <c r="IB26" s="499">
        <v>224112.39</v>
      </c>
      <c r="IC26" s="496">
        <f t="shared" si="201"/>
        <v>246523.62900000004</v>
      </c>
      <c r="ID26" s="541">
        <f>'Base%Sem'!AO23</f>
        <v>1.1000000000000001</v>
      </c>
      <c r="IE26" s="493"/>
      <c r="IF26" s="494">
        <f t="shared" si="96"/>
        <v>0</v>
      </c>
      <c r="IG26" s="496">
        <v>222409.28</v>
      </c>
      <c r="IH26" s="496">
        <f t="shared" si="202"/>
        <v>289132.06400000001</v>
      </c>
      <c r="II26" s="541">
        <f>'Base%Sem'!AP23</f>
        <v>1.3</v>
      </c>
      <c r="IJ26" s="495"/>
      <c r="IK26" s="494">
        <f t="shared" si="98"/>
        <v>0</v>
      </c>
      <c r="IL26" s="496">
        <v>253269.37</v>
      </c>
      <c r="IM26" s="496">
        <f t="shared" si="203"/>
        <v>341913.6495</v>
      </c>
      <c r="IN26" s="541">
        <f>'Base%Sem'!AQ23</f>
        <v>1.35</v>
      </c>
      <c r="IO26" s="493"/>
      <c r="IP26" s="494">
        <f t="shared" si="100"/>
        <v>0</v>
      </c>
      <c r="IQ26" s="496">
        <v>283165.55</v>
      </c>
      <c r="IR26" s="496">
        <f t="shared" si="204"/>
        <v>311482.10500000004</v>
      </c>
      <c r="IS26" s="541">
        <f>'Base%Sem'!AR23</f>
        <v>1.1000000000000001</v>
      </c>
      <c r="IT26" s="495"/>
      <c r="IU26" s="494">
        <f t="shared" si="102"/>
        <v>0</v>
      </c>
      <c r="IV26" s="572">
        <f t="shared" si="103"/>
        <v>1189051.4475</v>
      </c>
      <c r="IW26" s="538">
        <f t="shared" si="151"/>
        <v>982956.59</v>
      </c>
      <c r="IX26" s="510">
        <f t="shared" si="104"/>
        <v>0</v>
      </c>
      <c r="IY26" s="506">
        <f t="shared" si="152"/>
        <v>0</v>
      </c>
      <c r="IZ26" s="499">
        <v>206146.28</v>
      </c>
      <c r="JA26" s="496">
        <f>JA29</f>
        <v>205587.899</v>
      </c>
      <c r="JB26" s="541">
        <f>'Base%Sem'!AS23</f>
        <v>1.1000000000000001</v>
      </c>
      <c r="JC26" s="493"/>
      <c r="JD26" s="494">
        <f t="shared" si="106"/>
        <v>0</v>
      </c>
      <c r="JE26" s="496">
        <v>206433.27</v>
      </c>
      <c r="JF26" s="496">
        <f>JF29</f>
        <v>198022.70400000003</v>
      </c>
      <c r="JG26" s="541">
        <f>'Base%Sem'!AT23</f>
        <v>1.1000000000000001</v>
      </c>
      <c r="JH26" s="493"/>
      <c r="JI26" s="494">
        <f t="shared" si="108"/>
        <v>0</v>
      </c>
      <c r="JJ26" s="496">
        <v>260971.65</v>
      </c>
      <c r="JK26" s="496">
        <f>JK29</f>
        <v>275904.48600000003</v>
      </c>
      <c r="JL26" s="541">
        <f>'Base%Sem'!AU23</f>
        <v>1.1000000000000001</v>
      </c>
      <c r="JM26" s="493"/>
      <c r="JN26" s="494">
        <f t="shared" si="110"/>
        <v>0</v>
      </c>
      <c r="JO26" s="496">
        <v>308976.57</v>
      </c>
      <c r="JP26" s="496">
        <f>JP29</f>
        <v>221012.24200000003</v>
      </c>
      <c r="JQ26" s="541">
        <f>'Base%Sem'!AV23</f>
        <v>1.1000000000000001</v>
      </c>
      <c r="JR26" s="495"/>
      <c r="JS26" s="494">
        <f t="shared" si="112"/>
        <v>0</v>
      </c>
      <c r="JT26" s="572">
        <f t="shared" si="113"/>
        <v>900527.33100000001</v>
      </c>
      <c r="JU26" s="538">
        <f t="shared" si="153"/>
        <v>982527.77</v>
      </c>
      <c r="JV26" s="511">
        <f t="shared" si="114"/>
        <v>0</v>
      </c>
      <c r="JW26" s="504">
        <f t="shared" si="154"/>
        <v>0</v>
      </c>
      <c r="JX26" s="499">
        <v>307585.45</v>
      </c>
      <c r="JY26" s="496">
        <f>JY29</f>
        <v>328943.04560000001</v>
      </c>
      <c r="JZ26" s="541">
        <f>'Base%Sem'!AW23</f>
        <v>1.04</v>
      </c>
      <c r="KA26" s="493"/>
      <c r="KB26" s="494">
        <f t="shared" si="116"/>
        <v>0</v>
      </c>
      <c r="KC26" s="496">
        <v>431320.67</v>
      </c>
      <c r="KD26" s="496">
        <f>KD29</f>
        <v>401193.07280000002</v>
      </c>
      <c r="KE26" s="541">
        <f>'Base%Sem'!AX23</f>
        <v>1.04</v>
      </c>
      <c r="KF26" s="495"/>
      <c r="KG26" s="494">
        <f t="shared" si="117"/>
        <v>0</v>
      </c>
      <c r="KH26" s="496">
        <v>603545.64</v>
      </c>
      <c r="KI26" s="496">
        <f>KI29</f>
        <v>552752.40799999994</v>
      </c>
      <c r="KJ26" s="541">
        <f>'Base%Sem'!AY23</f>
        <v>1.04</v>
      </c>
      <c r="KK26" s="493"/>
      <c r="KL26" s="494">
        <f t="shared" si="119"/>
        <v>0</v>
      </c>
      <c r="KM26" s="496">
        <v>972611.68</v>
      </c>
      <c r="KN26" s="496">
        <f>KN29</f>
        <v>771453.41520000005</v>
      </c>
      <c r="KO26" s="541">
        <f>'Base%Sem'!AZ23</f>
        <v>1.04</v>
      </c>
      <c r="KP26" s="495"/>
      <c r="KQ26" s="494">
        <f t="shared" si="121"/>
        <v>0</v>
      </c>
      <c r="KR26" s="496">
        <v>382860.77</v>
      </c>
      <c r="KS26" s="496">
        <f>KS29</f>
        <v>328228.9816</v>
      </c>
      <c r="KT26" s="541">
        <f>'Base%Sem'!BA23</f>
        <v>1.04</v>
      </c>
      <c r="KU26" s="493"/>
      <c r="KV26" s="494">
        <f t="shared" si="123"/>
        <v>0</v>
      </c>
      <c r="KW26" s="572">
        <f t="shared" si="160"/>
        <v>2382570.9232000001</v>
      </c>
      <c r="KX26" s="538">
        <f t="shared" si="156"/>
        <v>2697924.2100000004</v>
      </c>
      <c r="KY26" s="510">
        <f t="shared" si="124"/>
        <v>0</v>
      </c>
      <c r="KZ26" s="560">
        <f t="shared" si="157"/>
        <v>0</v>
      </c>
      <c r="LA26" s="588">
        <f t="shared" si="125"/>
        <v>11496161.140000001</v>
      </c>
      <c r="LB26" s="588">
        <f t="shared" si="164"/>
        <v>13191224.325200001</v>
      </c>
      <c r="LC26" s="588">
        <f t="shared" si="127"/>
        <v>13087344.766700001</v>
      </c>
      <c r="LD26" s="586">
        <f t="shared" si="158"/>
        <v>1.138409996808726</v>
      </c>
      <c r="LE26" s="584">
        <f t="shared" si="128"/>
        <v>11496161.140000001</v>
      </c>
      <c r="LF26" s="584">
        <f t="shared" si="129"/>
        <v>2132558.04</v>
      </c>
      <c r="LG26" s="585">
        <f t="shared" si="130"/>
        <v>-9363603.1000000015</v>
      </c>
      <c r="LH26" s="615">
        <f t="shared" si="159"/>
        <v>-4.3907846465927847</v>
      </c>
      <c r="LK26">
        <v>8395</v>
      </c>
      <c r="LM26">
        <v>12819485.452200001</v>
      </c>
    </row>
    <row r="27" spans="1:325" hidden="1" outlineLevel="1">
      <c r="A27" s="571"/>
      <c r="B27" s="533" t="s">
        <v>351</v>
      </c>
      <c r="C27" s="499">
        <v>85211.15</v>
      </c>
      <c r="D27" s="496">
        <f t="shared" si="165"/>
        <v>95436.487999999998</v>
      </c>
      <c r="E27" s="541">
        <f>'Base%Sem'!B24</f>
        <v>1.1200000000000001</v>
      </c>
      <c r="F27" s="493">
        <v>127624.31</v>
      </c>
      <c r="G27" s="494">
        <f t="shared" si="131"/>
        <v>1.4977419034950239</v>
      </c>
      <c r="H27" s="496">
        <v>63887.18</v>
      </c>
      <c r="I27" s="496">
        <f t="shared" si="166"/>
        <v>108608.20599999999</v>
      </c>
      <c r="J27" s="541">
        <f>'Base%Sem'!C24</f>
        <v>1.7</v>
      </c>
      <c r="K27" s="495">
        <v>111169.58</v>
      </c>
      <c r="L27" s="494">
        <f t="shared" si="2"/>
        <v>1.7400921436820345</v>
      </c>
      <c r="M27" s="496">
        <v>77203.81</v>
      </c>
      <c r="N27" s="496">
        <f t="shared" si="167"/>
        <v>123526.09600000001</v>
      </c>
      <c r="O27" s="541">
        <f>'Base%Sem'!D24</f>
        <v>1.6</v>
      </c>
      <c r="P27" s="493">
        <v>91792.58</v>
      </c>
      <c r="Q27" s="494">
        <f t="shared" si="4"/>
        <v>1.1889643788305266</v>
      </c>
      <c r="R27" s="496">
        <v>69406.28</v>
      </c>
      <c r="S27" s="496">
        <f t="shared" si="168"/>
        <v>79817.221999999994</v>
      </c>
      <c r="T27" s="541">
        <f>'Base%Sem'!E24</f>
        <v>1.1499999999999999</v>
      </c>
      <c r="U27" s="493">
        <v>93775.5</v>
      </c>
      <c r="V27" s="494">
        <f t="shared" si="6"/>
        <v>1.3511097266702667</v>
      </c>
      <c r="W27" s="496">
        <f t="shared" si="7"/>
        <v>407388.01199999999</v>
      </c>
      <c r="X27" s="542">
        <f t="shared" si="132"/>
        <v>149098.32999999999</v>
      </c>
      <c r="Y27" s="514">
        <f t="shared" si="8"/>
        <v>424361.97000000003</v>
      </c>
      <c r="Z27" s="500">
        <f t="shared" si="133"/>
        <v>2.8461886192823225</v>
      </c>
      <c r="AA27" s="499">
        <v>70245.78</v>
      </c>
      <c r="AB27" s="496">
        <f t="shared" si="169"/>
        <v>80782.646999999997</v>
      </c>
      <c r="AC27" s="541">
        <f>'Base%Sem'!F24</f>
        <v>1.1499999999999999</v>
      </c>
      <c r="AD27" s="493">
        <v>98568.92</v>
      </c>
      <c r="AE27" s="494">
        <f t="shared" si="134"/>
        <v>1.4032005908397629</v>
      </c>
      <c r="AF27" s="496">
        <v>87119.81</v>
      </c>
      <c r="AG27" s="496">
        <f t="shared" si="170"/>
        <v>100187.78149999998</v>
      </c>
      <c r="AH27" s="541">
        <f>'Base%Sem'!G24</f>
        <v>1.1499999999999999</v>
      </c>
      <c r="AI27" s="493"/>
      <c r="AJ27" s="494">
        <f t="shared" si="11"/>
        <v>0</v>
      </c>
      <c r="AK27" s="496">
        <v>99062.12</v>
      </c>
      <c r="AL27" s="496">
        <f t="shared" si="171"/>
        <v>113921.43799999998</v>
      </c>
      <c r="AM27" s="541">
        <f>'Base%Sem'!H24</f>
        <v>1.1499999999999999</v>
      </c>
      <c r="AN27" s="493"/>
      <c r="AO27" s="494">
        <f t="shared" si="13"/>
        <v>0</v>
      </c>
      <c r="AP27" s="496">
        <v>82380.570000000007</v>
      </c>
      <c r="AQ27" s="496">
        <f t="shared" si="172"/>
        <v>94737.655499999993</v>
      </c>
      <c r="AR27" s="541">
        <f>'Base%Sem'!I24</f>
        <v>1.1499999999999999</v>
      </c>
      <c r="AS27" s="495"/>
      <c r="AT27" s="494">
        <f t="shared" si="15"/>
        <v>0</v>
      </c>
      <c r="AU27" s="496">
        <f t="shared" si="16"/>
        <v>389629.52199999994</v>
      </c>
      <c r="AV27" s="550">
        <f t="shared" si="17"/>
        <v>338808.28</v>
      </c>
      <c r="AW27" s="617">
        <f t="shared" si="162"/>
        <v>98568.92</v>
      </c>
      <c r="AX27" s="513">
        <f t="shared" si="136"/>
        <v>0.2909283090720215</v>
      </c>
      <c r="AY27" s="499">
        <v>83528.2</v>
      </c>
      <c r="AZ27" s="496">
        <f t="shared" si="18"/>
        <v>91881.02</v>
      </c>
      <c r="BA27" s="541">
        <f>'Base%Sem'!J24</f>
        <v>1.1000000000000001</v>
      </c>
      <c r="BB27" s="493"/>
      <c r="BC27" s="494">
        <f t="shared" si="19"/>
        <v>0</v>
      </c>
      <c r="BD27" s="496">
        <v>97397.96</v>
      </c>
      <c r="BE27" s="496">
        <f t="shared" si="173"/>
        <v>107137.75600000001</v>
      </c>
      <c r="BF27" s="541">
        <f>'Base%Sem'!K24</f>
        <v>1.1000000000000001</v>
      </c>
      <c r="BG27" s="495"/>
      <c r="BH27" s="494">
        <f t="shared" si="21"/>
        <v>0</v>
      </c>
      <c r="BI27" s="496">
        <v>120678.45</v>
      </c>
      <c r="BJ27" s="496">
        <f t="shared" si="174"/>
        <v>132746.29500000001</v>
      </c>
      <c r="BK27" s="541">
        <f>'Base%Sem'!L24</f>
        <v>1.1000000000000001</v>
      </c>
      <c r="BL27" s="493"/>
      <c r="BM27" s="494">
        <f t="shared" si="23"/>
        <v>0</v>
      </c>
      <c r="BN27" s="496">
        <v>90743.01</v>
      </c>
      <c r="BO27" s="496">
        <f t="shared" si="175"/>
        <v>99817.311000000002</v>
      </c>
      <c r="BP27" s="541">
        <f>'Base%Sem'!M24</f>
        <v>1.1000000000000001</v>
      </c>
      <c r="BQ27" s="606"/>
      <c r="BR27" s="494">
        <f t="shared" si="25"/>
        <v>0</v>
      </c>
      <c r="BS27" s="496">
        <v>104620.68</v>
      </c>
      <c r="BT27" s="496">
        <f t="shared" si="176"/>
        <v>115082.74800000001</v>
      </c>
      <c r="BU27" s="541">
        <f>'Base%Sem'!N24</f>
        <v>1.1000000000000001</v>
      </c>
      <c r="BV27" s="493"/>
      <c r="BW27" s="494">
        <f t="shared" si="27"/>
        <v>0</v>
      </c>
      <c r="BX27" s="572">
        <f t="shared" si="28"/>
        <v>546665.13</v>
      </c>
      <c r="BY27" s="538">
        <f t="shared" si="29"/>
        <v>496968.3</v>
      </c>
      <c r="BZ27" s="511">
        <f t="shared" si="30"/>
        <v>0</v>
      </c>
      <c r="CA27" s="504">
        <f t="shared" si="137"/>
        <v>0</v>
      </c>
      <c r="CB27" s="499">
        <v>119580.2</v>
      </c>
      <c r="CC27" s="496">
        <f t="shared" si="205"/>
        <v>131538.22</v>
      </c>
      <c r="CD27" s="541">
        <f>'Base%Sem'!O24</f>
        <v>1.1000000000000001</v>
      </c>
      <c r="CE27" s="493"/>
      <c r="CF27" s="494">
        <f t="shared" si="32"/>
        <v>0</v>
      </c>
      <c r="CG27" s="496">
        <v>128560.15999999999</v>
      </c>
      <c r="CH27" s="496">
        <f t="shared" ref="CH27" si="206">CG27*CI27</f>
        <v>141416.17600000001</v>
      </c>
      <c r="CI27" s="541">
        <f>'Base%Sem'!P24</f>
        <v>1.1000000000000001</v>
      </c>
      <c r="CJ27" s="493"/>
      <c r="CK27" s="494">
        <f t="shared" si="34"/>
        <v>0</v>
      </c>
      <c r="CL27" s="496">
        <v>127979.09</v>
      </c>
      <c r="CM27" s="496">
        <f t="shared" si="177"/>
        <v>140776.99900000001</v>
      </c>
      <c r="CN27" s="541">
        <f>'Base%Sem'!Q24</f>
        <v>1.1000000000000001</v>
      </c>
      <c r="CO27" s="493"/>
      <c r="CP27" s="494">
        <f t="shared" si="36"/>
        <v>0</v>
      </c>
      <c r="CQ27" s="496">
        <v>108273.77</v>
      </c>
      <c r="CR27" s="496">
        <f t="shared" si="178"/>
        <v>119101.14700000001</v>
      </c>
      <c r="CS27" s="541">
        <f>'Base%Sem'!R24</f>
        <v>1.1000000000000001</v>
      </c>
      <c r="CT27" s="495"/>
      <c r="CU27" s="494">
        <f t="shared" si="38"/>
        <v>0</v>
      </c>
      <c r="CV27" s="572">
        <f t="shared" si="39"/>
        <v>484393.22</v>
      </c>
      <c r="CW27" s="572">
        <f t="shared" si="138"/>
        <v>532832.54200000002</v>
      </c>
      <c r="CX27" s="548">
        <f t="shared" si="139"/>
        <v>484393.22</v>
      </c>
      <c r="CY27" s="547">
        <f t="shared" si="140"/>
        <v>0</v>
      </c>
      <c r="CZ27" s="506">
        <f t="shared" si="141"/>
        <v>0</v>
      </c>
      <c r="DA27" s="499">
        <v>133361.81</v>
      </c>
      <c r="DB27" s="496">
        <f t="shared" si="179"/>
        <v>146697.99100000001</v>
      </c>
      <c r="DC27" s="541">
        <f>'Base%Sem'!S24</f>
        <v>1.1000000000000001</v>
      </c>
      <c r="DD27" s="493"/>
      <c r="DE27" s="494">
        <f t="shared" si="41"/>
        <v>0</v>
      </c>
      <c r="DF27" s="496">
        <v>162910.78</v>
      </c>
      <c r="DG27" s="496">
        <f t="shared" si="180"/>
        <v>179201.85800000001</v>
      </c>
      <c r="DH27" s="541">
        <f>'Base%Sem'!T24</f>
        <v>1.1000000000000001</v>
      </c>
      <c r="DI27" s="493"/>
      <c r="DJ27" s="494">
        <f t="shared" si="43"/>
        <v>0</v>
      </c>
      <c r="DK27" s="496">
        <v>121342.12</v>
      </c>
      <c r="DL27" s="496">
        <f t="shared" si="181"/>
        <v>133476.33199999999</v>
      </c>
      <c r="DM27" s="541">
        <f>'Base%Sem'!U24</f>
        <v>1.1000000000000001</v>
      </c>
      <c r="DN27" s="493"/>
      <c r="DO27" s="494">
        <f t="shared" si="45"/>
        <v>0</v>
      </c>
      <c r="DP27" s="496">
        <v>120650.77</v>
      </c>
      <c r="DQ27" s="496">
        <f t="shared" si="182"/>
        <v>132715.84700000001</v>
      </c>
      <c r="DR27" s="541">
        <f>'Base%Sem'!V24</f>
        <v>1.1000000000000001</v>
      </c>
      <c r="DS27" s="495"/>
      <c r="DT27" s="494">
        <f t="shared" si="47"/>
        <v>0</v>
      </c>
      <c r="DU27" s="572">
        <f t="shared" si="48"/>
        <v>592092.02800000005</v>
      </c>
      <c r="DV27" s="548">
        <f t="shared" si="49"/>
        <v>538265.48</v>
      </c>
      <c r="DW27" s="547">
        <f t="shared" si="142"/>
        <v>0</v>
      </c>
      <c r="DX27" s="506">
        <f t="shared" si="143"/>
        <v>0</v>
      </c>
      <c r="DY27" s="499">
        <v>122583.71</v>
      </c>
      <c r="DZ27" s="496">
        <f t="shared" si="183"/>
        <v>134842.08100000001</v>
      </c>
      <c r="EA27" s="541">
        <f>'Base%Sem'!W24</f>
        <v>1.1000000000000001</v>
      </c>
      <c r="EB27" s="540">
        <v>122583.71</v>
      </c>
      <c r="EC27" s="494">
        <f t="shared" si="51"/>
        <v>1</v>
      </c>
      <c r="ED27" s="496">
        <v>129042.52</v>
      </c>
      <c r="EE27" s="496">
        <f t="shared" si="184"/>
        <v>141946.77200000003</v>
      </c>
      <c r="EF27" s="541">
        <f>'Base%Sem'!X24</f>
        <v>1.1000000000000001</v>
      </c>
      <c r="EG27" s="493">
        <v>129042.52</v>
      </c>
      <c r="EH27" s="494">
        <f t="shared" si="53"/>
        <v>1</v>
      </c>
      <c r="EI27" s="496">
        <v>140996.20000000001</v>
      </c>
      <c r="EJ27" s="496">
        <f t="shared" si="185"/>
        <v>155095.82000000004</v>
      </c>
      <c r="EK27" s="541">
        <f>'Base%Sem'!Y24</f>
        <v>1.1000000000000001</v>
      </c>
      <c r="EL27" s="493">
        <v>140996.20000000001</v>
      </c>
      <c r="EM27" s="494">
        <f t="shared" si="55"/>
        <v>1</v>
      </c>
      <c r="EN27" s="496">
        <v>127140.39</v>
      </c>
      <c r="EO27" s="496">
        <f t="shared" si="186"/>
        <v>139854.429</v>
      </c>
      <c r="EP27" s="541">
        <f>'Base%Sem'!Z24</f>
        <v>1.1000000000000001</v>
      </c>
      <c r="EQ27" s="495"/>
      <c r="ER27" s="494">
        <f t="shared" si="57"/>
        <v>0</v>
      </c>
      <c r="ES27" s="496">
        <v>151444.87</v>
      </c>
      <c r="ET27" s="496">
        <f t="shared" si="187"/>
        <v>166589.35700000002</v>
      </c>
      <c r="EU27" s="541">
        <f>'Base%Sem'!AA24</f>
        <v>1.1000000000000001</v>
      </c>
      <c r="EV27" s="493"/>
      <c r="EW27" s="494">
        <f t="shared" si="59"/>
        <v>0</v>
      </c>
      <c r="EX27" s="572">
        <f t="shared" si="60"/>
        <v>671207.69</v>
      </c>
      <c r="EY27" s="572">
        <f t="shared" si="61"/>
        <v>738328.45900000003</v>
      </c>
      <c r="EZ27" s="538">
        <f t="shared" si="144"/>
        <v>671207.69000000006</v>
      </c>
      <c r="FA27" s="537">
        <v>671207.69</v>
      </c>
      <c r="FB27" s="506">
        <f t="shared" si="145"/>
        <v>0.99999999999999978</v>
      </c>
      <c r="FC27" s="499">
        <v>155047.91</v>
      </c>
      <c r="FD27" s="496">
        <f t="shared" si="188"/>
        <v>170552.70100000003</v>
      </c>
      <c r="FE27" s="541">
        <f>'Base%Sem'!AB24</f>
        <v>1.1000000000000001</v>
      </c>
      <c r="FF27" s="493"/>
      <c r="FG27" s="494">
        <f t="shared" si="63"/>
        <v>0</v>
      </c>
      <c r="FH27" s="496">
        <v>154656.34</v>
      </c>
      <c r="FI27" s="496">
        <f t="shared" si="189"/>
        <v>170121.97400000002</v>
      </c>
      <c r="FJ27" s="541">
        <f>'Base%Sem'!AC24</f>
        <v>1.1000000000000001</v>
      </c>
      <c r="FK27" s="493"/>
      <c r="FL27" s="494">
        <f t="shared" si="65"/>
        <v>0</v>
      </c>
      <c r="FM27" s="496">
        <v>153866.01</v>
      </c>
      <c r="FN27" s="496">
        <f t="shared" si="190"/>
        <v>169252.61100000003</v>
      </c>
      <c r="FO27" s="541">
        <f>'Base%Sem'!AD24</f>
        <v>1.1000000000000001</v>
      </c>
      <c r="FP27" s="493"/>
      <c r="FQ27" s="494">
        <f t="shared" si="67"/>
        <v>0</v>
      </c>
      <c r="FR27" s="496">
        <v>159635.02000000002</v>
      </c>
      <c r="FS27" s="496">
        <f t="shared" si="191"/>
        <v>175598.52200000003</v>
      </c>
      <c r="FT27" s="541">
        <f>'Base%Sem'!AE24</f>
        <v>1.1000000000000001</v>
      </c>
      <c r="FU27" s="495"/>
      <c r="FV27" s="494">
        <f t="shared" si="69"/>
        <v>0</v>
      </c>
      <c r="FW27" s="572">
        <f t="shared" si="70"/>
        <v>685525.80800000008</v>
      </c>
      <c r="FX27" s="614">
        <f t="shared" si="71"/>
        <v>623205.28</v>
      </c>
      <c r="FY27" s="544">
        <f t="shared" si="146"/>
        <v>0</v>
      </c>
      <c r="FZ27" s="504">
        <f t="shared" si="147"/>
        <v>0</v>
      </c>
      <c r="GA27" s="499">
        <v>154813.05000000002</v>
      </c>
      <c r="GB27" s="496">
        <f t="shared" si="192"/>
        <v>170294.35500000004</v>
      </c>
      <c r="GC27" s="541">
        <f>'Base%Sem'!AF24</f>
        <v>1.1000000000000001</v>
      </c>
      <c r="GD27" s="493"/>
      <c r="GE27" s="494">
        <f t="shared" si="73"/>
        <v>0</v>
      </c>
      <c r="GF27" s="496">
        <v>120420.01</v>
      </c>
      <c r="GG27" s="496">
        <f t="shared" si="193"/>
        <v>132462.011</v>
      </c>
      <c r="GH27" s="541">
        <f>'Base%Sem'!AG24</f>
        <v>1.1000000000000001</v>
      </c>
      <c r="GI27" s="495"/>
      <c r="GJ27" s="494">
        <f t="shared" si="75"/>
        <v>0</v>
      </c>
      <c r="GK27" s="496">
        <v>100765.9</v>
      </c>
      <c r="GL27" s="496">
        <f t="shared" si="194"/>
        <v>110842.49</v>
      </c>
      <c r="GM27" s="541">
        <f>'Base%Sem'!AH24</f>
        <v>1.1000000000000001</v>
      </c>
      <c r="GN27" s="493"/>
      <c r="GO27" s="494">
        <f t="shared" si="77"/>
        <v>0</v>
      </c>
      <c r="GP27" s="496">
        <v>105462.38</v>
      </c>
      <c r="GQ27" s="496">
        <f t="shared" si="195"/>
        <v>116008.61800000002</v>
      </c>
      <c r="GR27" s="541">
        <f>'Base%Sem'!AI24</f>
        <v>1.1000000000000001</v>
      </c>
      <c r="GS27" s="495"/>
      <c r="GT27" s="494">
        <f t="shared" si="79"/>
        <v>0</v>
      </c>
      <c r="GU27" s="572">
        <f t="shared" si="80"/>
        <v>529607.47400000005</v>
      </c>
      <c r="GV27" s="614">
        <f t="shared" si="81"/>
        <v>481461.33999999997</v>
      </c>
      <c r="GW27" s="537">
        <f t="shared" si="82"/>
        <v>0</v>
      </c>
      <c r="GX27" s="506">
        <f t="shared" si="148"/>
        <v>0</v>
      </c>
      <c r="GY27" s="499">
        <v>87752.98</v>
      </c>
      <c r="GZ27" s="496">
        <f t="shared" si="196"/>
        <v>96528.278000000006</v>
      </c>
      <c r="HA27" s="541">
        <f>'Base%Sem'!AJ24</f>
        <v>1.1000000000000001</v>
      </c>
      <c r="HB27" s="493"/>
      <c r="HC27" s="494">
        <f t="shared" si="84"/>
        <v>0</v>
      </c>
      <c r="HD27" s="496">
        <v>108705.57</v>
      </c>
      <c r="HE27" s="496">
        <f t="shared" si="197"/>
        <v>119576.12700000002</v>
      </c>
      <c r="HF27" s="541">
        <f>'Base%Sem'!AK24</f>
        <v>1.1000000000000001</v>
      </c>
      <c r="HG27" s="495"/>
      <c r="HH27" s="494">
        <f t="shared" si="86"/>
        <v>0</v>
      </c>
      <c r="HI27" s="496">
        <v>132173.75</v>
      </c>
      <c r="HJ27" s="496">
        <f t="shared" si="198"/>
        <v>145391.125</v>
      </c>
      <c r="HK27" s="541">
        <f>'Base%Sem'!AL24</f>
        <v>1.1000000000000001</v>
      </c>
      <c r="HL27" s="493"/>
      <c r="HM27" s="494">
        <f t="shared" si="88"/>
        <v>0</v>
      </c>
      <c r="HN27" s="496">
        <v>108733.75</v>
      </c>
      <c r="HO27" s="496">
        <f t="shared" si="199"/>
        <v>119607.12500000001</v>
      </c>
      <c r="HP27" s="541">
        <f>'Base%Sem'!AM24</f>
        <v>1.1000000000000001</v>
      </c>
      <c r="HQ27" s="495"/>
      <c r="HR27" s="494">
        <f t="shared" si="90"/>
        <v>0</v>
      </c>
      <c r="HS27" s="496">
        <v>103844.67</v>
      </c>
      <c r="HT27" s="496">
        <f t="shared" si="200"/>
        <v>114229.137</v>
      </c>
      <c r="HU27" s="541">
        <f>'Base%Sem'!AN24</f>
        <v>1.1000000000000001</v>
      </c>
      <c r="HV27" s="493"/>
      <c r="HW27" s="494">
        <f t="shared" si="92"/>
        <v>0</v>
      </c>
      <c r="HX27" s="572">
        <f t="shared" si="93"/>
        <v>595331.79200000002</v>
      </c>
      <c r="HY27" s="538">
        <f t="shared" si="149"/>
        <v>541210.72</v>
      </c>
      <c r="HZ27" s="511">
        <f t="shared" si="94"/>
        <v>0</v>
      </c>
      <c r="IA27" s="504">
        <f t="shared" si="150"/>
        <v>0</v>
      </c>
      <c r="IB27" s="499">
        <v>100238.17</v>
      </c>
      <c r="IC27" s="496">
        <f t="shared" si="201"/>
        <v>110261.98700000001</v>
      </c>
      <c r="ID27" s="541">
        <f>'Base%Sem'!AO24</f>
        <v>1.1000000000000001</v>
      </c>
      <c r="IE27" s="493"/>
      <c r="IF27" s="494">
        <f t="shared" si="96"/>
        <v>0</v>
      </c>
      <c r="IG27" s="496">
        <v>127070.29</v>
      </c>
      <c r="IH27" s="496">
        <f t="shared" si="202"/>
        <v>139777.31900000002</v>
      </c>
      <c r="II27" s="541">
        <f>'Base%Sem'!AP24</f>
        <v>1.1000000000000001</v>
      </c>
      <c r="IJ27" s="495"/>
      <c r="IK27" s="494">
        <f t="shared" si="98"/>
        <v>0</v>
      </c>
      <c r="IL27" s="496">
        <v>128038.76</v>
      </c>
      <c r="IM27" s="496">
        <f t="shared" si="203"/>
        <v>140842.636</v>
      </c>
      <c r="IN27" s="541">
        <f>'Base%Sem'!AQ24</f>
        <v>1.1000000000000001</v>
      </c>
      <c r="IO27" s="493"/>
      <c r="IP27" s="494">
        <f t="shared" si="100"/>
        <v>0</v>
      </c>
      <c r="IQ27" s="496">
        <v>151898.28</v>
      </c>
      <c r="IR27" s="496">
        <f t="shared" si="204"/>
        <v>167088.10800000001</v>
      </c>
      <c r="IS27" s="541">
        <f>'Base%Sem'!AR24</f>
        <v>1.1000000000000001</v>
      </c>
      <c r="IT27" s="495"/>
      <c r="IU27" s="494">
        <f t="shared" si="102"/>
        <v>0</v>
      </c>
      <c r="IV27" s="572">
        <f t="shared" si="103"/>
        <v>557970.05000000005</v>
      </c>
      <c r="IW27" s="538">
        <f t="shared" si="151"/>
        <v>507245.49999999994</v>
      </c>
      <c r="IX27" s="510">
        <f t="shared" si="104"/>
        <v>0</v>
      </c>
      <c r="IY27" s="506">
        <f t="shared" si="152"/>
        <v>0</v>
      </c>
      <c r="IZ27" s="499">
        <v>95525.6</v>
      </c>
      <c r="JA27" s="496">
        <f>IZ27*JB27</f>
        <v>105078.16000000002</v>
      </c>
      <c r="JB27" s="541">
        <f>'Base%Sem'!AS24</f>
        <v>1.1000000000000001</v>
      </c>
      <c r="JC27" s="493"/>
      <c r="JD27" s="494">
        <f t="shared" si="106"/>
        <v>0</v>
      </c>
      <c r="JE27" s="496">
        <v>90287.32</v>
      </c>
      <c r="JF27" s="496">
        <f>JE27*JG27</f>
        <v>99316.052000000011</v>
      </c>
      <c r="JG27" s="541">
        <f>'Base%Sem'!AT24</f>
        <v>1.1000000000000001</v>
      </c>
      <c r="JH27" s="493"/>
      <c r="JI27" s="494">
        <f t="shared" si="108"/>
        <v>0</v>
      </c>
      <c r="JJ27" s="496">
        <v>146316.76</v>
      </c>
      <c r="JK27" s="496">
        <f>JJ27*JL27</f>
        <v>160948.43600000002</v>
      </c>
      <c r="JL27" s="541">
        <f>'Base%Sem'!AU24</f>
        <v>1.1000000000000001</v>
      </c>
      <c r="JM27" s="493"/>
      <c r="JN27" s="494">
        <f t="shared" si="110"/>
        <v>0</v>
      </c>
      <c r="JO27" s="496">
        <v>99629.95</v>
      </c>
      <c r="JP27" s="496">
        <f>JO27*JQ27</f>
        <v>109592.94500000001</v>
      </c>
      <c r="JQ27" s="541">
        <f>'Base%Sem'!AV24</f>
        <v>1.1000000000000001</v>
      </c>
      <c r="JR27" s="495"/>
      <c r="JS27" s="494">
        <f t="shared" si="112"/>
        <v>0</v>
      </c>
      <c r="JT27" s="572">
        <f t="shared" si="113"/>
        <v>474935.59300000011</v>
      </c>
      <c r="JU27" s="538">
        <f t="shared" si="153"/>
        <v>431759.63</v>
      </c>
      <c r="JV27" s="511">
        <f t="shared" si="114"/>
        <v>0</v>
      </c>
      <c r="JW27" s="504">
        <f t="shared" si="154"/>
        <v>0</v>
      </c>
      <c r="JX27" s="499">
        <v>119283.01</v>
      </c>
      <c r="JY27" s="496">
        <f>JX27*JZ27</f>
        <v>124054.33039999999</v>
      </c>
      <c r="JZ27" s="541">
        <f>'Base%Sem'!AW24</f>
        <v>1.04</v>
      </c>
      <c r="KA27" s="493"/>
      <c r="KB27" s="494">
        <f t="shared" si="116"/>
        <v>0</v>
      </c>
      <c r="KC27" s="496">
        <v>182315.84</v>
      </c>
      <c r="KD27" s="496">
        <f>KC27*KE27</f>
        <v>189608.4736</v>
      </c>
      <c r="KE27" s="541">
        <f>'Base%Sem'!AX24</f>
        <v>1.04</v>
      </c>
      <c r="KF27" s="495"/>
      <c r="KG27" s="494">
        <f t="shared" si="117"/>
        <v>0</v>
      </c>
      <c r="KH27" s="496">
        <v>242446.88</v>
      </c>
      <c r="KI27" s="496">
        <f>KH27*KJ27</f>
        <v>252144.75520000001</v>
      </c>
      <c r="KJ27" s="541">
        <f>'Base%Sem'!AY24</f>
        <v>1.04</v>
      </c>
      <c r="KK27" s="493"/>
      <c r="KL27" s="494">
        <f t="shared" si="119"/>
        <v>0</v>
      </c>
      <c r="KM27" s="496">
        <v>330931.92</v>
      </c>
      <c r="KN27" s="496">
        <f>KM27*KO27</f>
        <v>344169.19679999998</v>
      </c>
      <c r="KO27" s="541">
        <f>'Base%Sem'!AZ24</f>
        <v>1.04</v>
      </c>
      <c r="KP27" s="495"/>
      <c r="KQ27" s="494">
        <f t="shared" si="121"/>
        <v>0</v>
      </c>
      <c r="KR27" s="496">
        <v>189172.29</v>
      </c>
      <c r="KS27" s="496">
        <f>KR27*KT27</f>
        <v>196739.18160000001</v>
      </c>
      <c r="KT27" s="541">
        <f>'Base%Sem'!BA24</f>
        <v>1.04</v>
      </c>
      <c r="KU27" s="493"/>
      <c r="KV27" s="494">
        <f t="shared" si="123"/>
        <v>0</v>
      </c>
      <c r="KW27" s="572">
        <f t="shared" si="160"/>
        <v>1106715.9376000001</v>
      </c>
      <c r="KX27" s="538">
        <f t="shared" si="156"/>
        <v>1064149.94</v>
      </c>
      <c r="KY27" s="510">
        <f t="shared" si="124"/>
        <v>0</v>
      </c>
      <c r="KZ27" s="560">
        <f>IFERROR(KY27/KX27,0)</f>
        <v>0</v>
      </c>
      <c r="LA27" s="588">
        <f t="shared" si="125"/>
        <v>6327773.709999999</v>
      </c>
      <c r="LB27" s="588">
        <f t="shared" si="164"/>
        <v>7173996.3056000005</v>
      </c>
      <c r="LC27" s="588">
        <f t="shared" si="127"/>
        <v>7157022.3476000009</v>
      </c>
      <c r="LD27" s="586">
        <f t="shared" si="158"/>
        <v>1.1310490348745423</v>
      </c>
      <c r="LE27" s="584">
        <f t="shared" si="128"/>
        <v>6327773.709999999</v>
      </c>
      <c r="LF27" s="584">
        <f t="shared" si="129"/>
        <v>1194138.58</v>
      </c>
      <c r="LG27" s="585">
        <f t="shared" si="130"/>
        <v>-5133635.129999999</v>
      </c>
      <c r="LH27" s="615">
        <f t="shared" si="159"/>
        <v>-4.2990279486657226</v>
      </c>
      <c r="LK27">
        <v>7166</v>
      </c>
      <c r="LM27">
        <v>7217579.9186000004</v>
      </c>
    </row>
    <row r="28" spans="1:325" ht="18.75" hidden="1" customHeight="1" outlineLevel="1">
      <c r="A28" s="571"/>
      <c r="B28" s="533" t="s">
        <v>228</v>
      </c>
      <c r="C28" s="499">
        <v>136435.85999999999</v>
      </c>
      <c r="D28" s="496">
        <f t="shared" si="165"/>
        <v>163723.03199999998</v>
      </c>
      <c r="E28" s="541">
        <f>'Base%Sem'!B25</f>
        <v>1.2</v>
      </c>
      <c r="F28" s="493">
        <v>193769.94</v>
      </c>
      <c r="G28" s="494">
        <f t="shared" si="131"/>
        <v>1.42022735078593</v>
      </c>
      <c r="H28" s="496">
        <v>102808.52</v>
      </c>
      <c r="I28" s="496">
        <f t="shared" si="166"/>
        <v>154212.78</v>
      </c>
      <c r="J28" s="541">
        <f>'Base%Sem'!C25</f>
        <v>1.5</v>
      </c>
      <c r="K28" s="495">
        <v>223255.34</v>
      </c>
      <c r="L28" s="494">
        <f t="shared" si="2"/>
        <v>2.1715645746091861</v>
      </c>
      <c r="M28" s="496">
        <v>110076.83</v>
      </c>
      <c r="N28" s="496">
        <f t="shared" si="167"/>
        <v>220153.66</v>
      </c>
      <c r="O28" s="541">
        <f>'Base%Sem'!D25</f>
        <v>2</v>
      </c>
      <c r="P28" s="493">
        <v>222034.66</v>
      </c>
      <c r="Q28" s="494">
        <f t="shared" si="4"/>
        <v>2.017088064763493</v>
      </c>
      <c r="R28" s="496">
        <v>114667.83</v>
      </c>
      <c r="S28" s="496">
        <f t="shared" si="168"/>
        <v>229335.66</v>
      </c>
      <c r="T28" s="541">
        <f>'Base%Sem'!E25</f>
        <v>2</v>
      </c>
      <c r="U28" s="493">
        <v>196769.92000000001</v>
      </c>
      <c r="V28" s="494">
        <f t="shared" si="6"/>
        <v>1.7159993347741909</v>
      </c>
      <c r="W28" s="496">
        <f t="shared" si="7"/>
        <v>767425.13199999998</v>
      </c>
      <c r="X28" s="542">
        <f t="shared" si="132"/>
        <v>239244.38</v>
      </c>
      <c r="Y28" s="514">
        <f t="shared" si="8"/>
        <v>835829.8600000001</v>
      </c>
      <c r="Z28" s="500">
        <f t="shared" si="133"/>
        <v>3.4936238000658575</v>
      </c>
      <c r="AA28" s="499">
        <v>128655.14</v>
      </c>
      <c r="AB28" s="496">
        <f t="shared" si="169"/>
        <v>257310.28</v>
      </c>
      <c r="AC28" s="541">
        <f>'Base%Sem'!F25</f>
        <v>2</v>
      </c>
      <c r="AD28" s="493">
        <v>206161.51</v>
      </c>
      <c r="AE28" s="494">
        <f t="shared" si="134"/>
        <v>1.6024350834331222</v>
      </c>
      <c r="AF28" s="496">
        <v>138099.63</v>
      </c>
      <c r="AG28" s="496">
        <f t="shared" si="170"/>
        <v>241674.35250000001</v>
      </c>
      <c r="AH28" s="541">
        <f>'Base%Sem'!G25</f>
        <v>1.75</v>
      </c>
      <c r="AI28" s="493"/>
      <c r="AJ28" s="494">
        <f t="shared" si="11"/>
        <v>0</v>
      </c>
      <c r="AK28" s="496">
        <v>159486.32999999999</v>
      </c>
      <c r="AL28" s="496">
        <f t="shared" si="171"/>
        <v>279101.07749999996</v>
      </c>
      <c r="AM28" s="541">
        <f>'Base%Sem'!H25</f>
        <v>1.75</v>
      </c>
      <c r="AN28" s="493"/>
      <c r="AO28" s="494">
        <f t="shared" si="13"/>
        <v>0</v>
      </c>
      <c r="AP28" s="496">
        <v>156896.53</v>
      </c>
      <c r="AQ28" s="496">
        <f t="shared" si="172"/>
        <v>274568.92749999999</v>
      </c>
      <c r="AR28" s="541">
        <f>'Base%Sem'!I25</f>
        <v>1.75</v>
      </c>
      <c r="AS28" s="495"/>
      <c r="AT28" s="494">
        <f t="shared" si="15"/>
        <v>0</v>
      </c>
      <c r="AU28" s="496">
        <f t="shared" si="16"/>
        <v>1052654.6375</v>
      </c>
      <c r="AV28" s="550">
        <f t="shared" si="17"/>
        <v>583137.63</v>
      </c>
      <c r="AW28" s="617">
        <f t="shared" si="162"/>
        <v>206161.51</v>
      </c>
      <c r="AX28" s="513">
        <f t="shared" si="136"/>
        <v>0.35353834051148442</v>
      </c>
      <c r="AY28" s="499">
        <v>171824.07</v>
      </c>
      <c r="AZ28" s="496">
        <f t="shared" si="18"/>
        <v>192442.95840000003</v>
      </c>
      <c r="BA28" s="541">
        <f>'Base%Sem'!J25</f>
        <v>1.1200000000000001</v>
      </c>
      <c r="BB28" s="493"/>
      <c r="BC28" s="494">
        <f t="shared" si="19"/>
        <v>0</v>
      </c>
      <c r="BD28" s="496">
        <v>174027.18</v>
      </c>
      <c r="BE28" s="496">
        <f t="shared" si="173"/>
        <v>194910.44160000002</v>
      </c>
      <c r="BF28" s="541">
        <f>'Base%Sem'!K25</f>
        <v>1.1200000000000001</v>
      </c>
      <c r="BG28" s="495"/>
      <c r="BH28" s="494">
        <f t="shared" si="21"/>
        <v>0</v>
      </c>
      <c r="BI28" s="496">
        <v>198670.62</v>
      </c>
      <c r="BJ28" s="496">
        <f t="shared" si="174"/>
        <v>222511.0944</v>
      </c>
      <c r="BK28" s="541">
        <f>'Base%Sem'!L25</f>
        <v>1.1200000000000001</v>
      </c>
      <c r="BL28" s="493"/>
      <c r="BM28" s="494">
        <f t="shared" si="23"/>
        <v>0</v>
      </c>
      <c r="BN28" s="496">
        <v>197804.86</v>
      </c>
      <c r="BO28" s="496">
        <f t="shared" si="175"/>
        <v>221541.44320000001</v>
      </c>
      <c r="BP28" s="541">
        <f>'Base%Sem'!M25</f>
        <v>1.1200000000000001</v>
      </c>
      <c r="BQ28" s="606"/>
      <c r="BR28" s="494">
        <f t="shared" si="25"/>
        <v>0</v>
      </c>
      <c r="BS28" s="496">
        <v>187507.84</v>
      </c>
      <c r="BT28" s="496">
        <f t="shared" si="176"/>
        <v>210008.78080000001</v>
      </c>
      <c r="BU28" s="541">
        <f>'Base%Sem'!N25</f>
        <v>1.1200000000000001</v>
      </c>
      <c r="BV28" s="493"/>
      <c r="BW28" s="494">
        <f t="shared" si="27"/>
        <v>0</v>
      </c>
      <c r="BX28" s="572">
        <f t="shared" si="28"/>
        <v>1041414.7183999999</v>
      </c>
      <c r="BY28" s="538">
        <f t="shared" si="29"/>
        <v>929834.57</v>
      </c>
      <c r="BZ28" s="511">
        <f t="shared" si="30"/>
        <v>0</v>
      </c>
      <c r="CA28" s="504">
        <f t="shared" si="137"/>
        <v>0</v>
      </c>
      <c r="CB28" s="499">
        <v>201698.4</v>
      </c>
      <c r="CC28" s="496">
        <f>CB28*CD28</f>
        <v>225902.20800000001</v>
      </c>
      <c r="CD28" s="541">
        <f>'Base%Sem'!O25</f>
        <v>1.1200000000000001</v>
      </c>
      <c r="CE28" s="493"/>
      <c r="CF28" s="494">
        <f t="shared" si="32"/>
        <v>0</v>
      </c>
      <c r="CG28" s="496">
        <v>219923.9</v>
      </c>
      <c r="CH28" s="496">
        <f>CG28*CI28</f>
        <v>246314.76800000001</v>
      </c>
      <c r="CI28" s="541">
        <f>'Base%Sem'!P25</f>
        <v>1.1200000000000001</v>
      </c>
      <c r="CJ28" s="493"/>
      <c r="CK28" s="494">
        <f t="shared" si="34"/>
        <v>0</v>
      </c>
      <c r="CL28" s="496">
        <v>201611.28</v>
      </c>
      <c r="CM28" s="496">
        <f t="shared" si="177"/>
        <v>225804.63360000003</v>
      </c>
      <c r="CN28" s="541">
        <f>'Base%Sem'!Q25</f>
        <v>1.1200000000000001</v>
      </c>
      <c r="CO28" s="493"/>
      <c r="CP28" s="494">
        <f t="shared" si="36"/>
        <v>0</v>
      </c>
      <c r="CQ28" s="496">
        <v>180733.26</v>
      </c>
      <c r="CR28" s="496">
        <f t="shared" si="178"/>
        <v>202421.25120000003</v>
      </c>
      <c r="CS28" s="541">
        <f>'Base%Sem'!R25</f>
        <v>1.1200000000000001</v>
      </c>
      <c r="CT28" s="495"/>
      <c r="CU28" s="494">
        <f t="shared" si="38"/>
        <v>0</v>
      </c>
      <c r="CV28" s="572">
        <f t="shared" si="39"/>
        <v>803966.84000000008</v>
      </c>
      <c r="CW28" s="572">
        <f t="shared" si="138"/>
        <v>900442.86080000002</v>
      </c>
      <c r="CX28" s="548">
        <f t="shared" si="139"/>
        <v>803966.84</v>
      </c>
      <c r="CY28" s="547">
        <f t="shared" si="140"/>
        <v>0</v>
      </c>
      <c r="CZ28" s="506">
        <f t="shared" si="141"/>
        <v>0</v>
      </c>
      <c r="DA28" s="499">
        <v>237906.75</v>
      </c>
      <c r="DB28" s="496">
        <f t="shared" si="179"/>
        <v>266455.56</v>
      </c>
      <c r="DC28" s="541">
        <f>'Base%Sem'!S25</f>
        <v>1.1200000000000001</v>
      </c>
      <c r="DD28" s="493"/>
      <c r="DE28" s="494">
        <f t="shared" si="41"/>
        <v>0</v>
      </c>
      <c r="DF28" s="496">
        <v>289143.15000000002</v>
      </c>
      <c r="DG28" s="496">
        <f t="shared" si="180"/>
        <v>323840.32800000004</v>
      </c>
      <c r="DH28" s="541">
        <f>'Base%Sem'!T25</f>
        <v>1.1200000000000001</v>
      </c>
      <c r="DI28" s="493"/>
      <c r="DJ28" s="494">
        <f t="shared" si="43"/>
        <v>0</v>
      </c>
      <c r="DK28" s="496">
        <v>203319.61</v>
      </c>
      <c r="DL28" s="496">
        <f t="shared" si="181"/>
        <v>227717.9632</v>
      </c>
      <c r="DM28" s="541">
        <f>'Base%Sem'!U25</f>
        <v>1.1200000000000001</v>
      </c>
      <c r="DN28" s="493"/>
      <c r="DO28" s="494">
        <f t="shared" si="45"/>
        <v>0</v>
      </c>
      <c r="DP28" s="496">
        <v>210346.64</v>
      </c>
      <c r="DQ28" s="496">
        <f t="shared" si="182"/>
        <v>235588.23680000004</v>
      </c>
      <c r="DR28" s="541">
        <f>'Base%Sem'!V25</f>
        <v>1.1200000000000001</v>
      </c>
      <c r="DS28" s="495"/>
      <c r="DT28" s="494">
        <f t="shared" si="47"/>
        <v>0</v>
      </c>
      <c r="DU28" s="572">
        <f t="shared" si="48"/>
        <v>1053602.0880000002</v>
      </c>
      <c r="DV28" s="548">
        <f t="shared" si="49"/>
        <v>940716.15</v>
      </c>
      <c r="DW28" s="547">
        <f t="shared" si="142"/>
        <v>0</v>
      </c>
      <c r="DX28" s="506">
        <f t="shared" si="143"/>
        <v>0</v>
      </c>
      <c r="DY28" s="499">
        <v>217743.34</v>
      </c>
      <c r="DZ28" s="496">
        <f t="shared" si="183"/>
        <v>243872.54080000002</v>
      </c>
      <c r="EA28" s="541">
        <f>'Base%Sem'!W25</f>
        <v>1.1200000000000001</v>
      </c>
      <c r="EB28" s="540">
        <v>217743.34</v>
      </c>
      <c r="EC28" s="494">
        <f t="shared" si="51"/>
        <v>1</v>
      </c>
      <c r="ED28" s="496">
        <v>233220.25</v>
      </c>
      <c r="EE28" s="496">
        <f t="shared" si="184"/>
        <v>261206.68000000002</v>
      </c>
      <c r="EF28" s="541">
        <f>'Base%Sem'!X25</f>
        <v>1.1200000000000001</v>
      </c>
      <c r="EG28" s="493">
        <v>233220.25</v>
      </c>
      <c r="EH28" s="494">
        <f t="shared" si="53"/>
        <v>1</v>
      </c>
      <c r="EI28" s="496">
        <v>232281.22</v>
      </c>
      <c r="EJ28" s="496">
        <f t="shared" si="185"/>
        <v>260154.96640000003</v>
      </c>
      <c r="EK28" s="541">
        <f>'Base%Sem'!Y25</f>
        <v>1.1200000000000001</v>
      </c>
      <c r="EL28" s="493">
        <v>232281.22</v>
      </c>
      <c r="EM28" s="494">
        <f t="shared" si="55"/>
        <v>1</v>
      </c>
      <c r="EN28" s="496">
        <v>212896.63999999998</v>
      </c>
      <c r="EO28" s="496">
        <f t="shared" si="186"/>
        <v>238444.23680000001</v>
      </c>
      <c r="EP28" s="541">
        <f>'Base%Sem'!Z25</f>
        <v>1.1200000000000001</v>
      </c>
      <c r="EQ28" s="495"/>
      <c r="ER28" s="494">
        <f t="shared" si="57"/>
        <v>0</v>
      </c>
      <c r="ES28" s="496">
        <v>220551.43</v>
      </c>
      <c r="ET28" s="496">
        <f t="shared" si="187"/>
        <v>247017.60160000002</v>
      </c>
      <c r="EU28" s="541">
        <f>'Base%Sem'!AA25</f>
        <v>1.1200000000000001</v>
      </c>
      <c r="EV28" s="493"/>
      <c r="EW28" s="494">
        <f t="shared" si="59"/>
        <v>0</v>
      </c>
      <c r="EX28" s="572">
        <f t="shared" si="60"/>
        <v>1116692.8799999999</v>
      </c>
      <c r="EY28" s="572">
        <f t="shared" si="61"/>
        <v>1250696.0256000001</v>
      </c>
      <c r="EZ28" s="538">
        <f t="shared" si="144"/>
        <v>1116692.8799999999</v>
      </c>
      <c r="FA28" s="537">
        <v>1116692.8799999999</v>
      </c>
      <c r="FB28" s="506">
        <f t="shared" si="145"/>
        <v>1</v>
      </c>
      <c r="FC28" s="499">
        <v>247013.04</v>
      </c>
      <c r="FD28" s="496">
        <f t="shared" si="188"/>
        <v>276654.60480000003</v>
      </c>
      <c r="FE28" s="541">
        <f>'Base%Sem'!AB25</f>
        <v>1.1200000000000001</v>
      </c>
      <c r="FF28" s="493"/>
      <c r="FG28" s="494">
        <f t="shared" si="63"/>
        <v>0</v>
      </c>
      <c r="FH28" s="496">
        <v>244725.35</v>
      </c>
      <c r="FI28" s="496">
        <f t="shared" si="189"/>
        <v>274092.39200000005</v>
      </c>
      <c r="FJ28" s="541">
        <f>'Base%Sem'!AC25</f>
        <v>1.1200000000000001</v>
      </c>
      <c r="FK28" s="493"/>
      <c r="FL28" s="494">
        <f t="shared" si="65"/>
        <v>0</v>
      </c>
      <c r="FM28" s="496">
        <v>236475.18</v>
      </c>
      <c r="FN28" s="496">
        <f t="shared" si="190"/>
        <v>264852.20160000003</v>
      </c>
      <c r="FO28" s="541">
        <f>'Base%Sem'!AD25</f>
        <v>1.1200000000000001</v>
      </c>
      <c r="FP28" s="493"/>
      <c r="FQ28" s="494">
        <f t="shared" si="67"/>
        <v>0</v>
      </c>
      <c r="FR28" s="496">
        <v>250903.44</v>
      </c>
      <c r="FS28" s="496">
        <f t="shared" si="191"/>
        <v>281011.85280000005</v>
      </c>
      <c r="FT28" s="541">
        <f>'Base%Sem'!AE25</f>
        <v>1.1200000000000001</v>
      </c>
      <c r="FU28" s="495"/>
      <c r="FV28" s="494">
        <f t="shared" si="69"/>
        <v>0</v>
      </c>
      <c r="FW28" s="572">
        <f t="shared" si="70"/>
        <v>1096611.0512000001</v>
      </c>
      <c r="FX28" s="614">
        <f t="shared" si="71"/>
        <v>979117.01</v>
      </c>
      <c r="FY28" s="544">
        <f t="shared" si="146"/>
        <v>0</v>
      </c>
      <c r="FZ28" s="504">
        <f t="shared" si="147"/>
        <v>0</v>
      </c>
      <c r="GA28" s="499">
        <v>248859.7</v>
      </c>
      <c r="GB28" s="496">
        <f t="shared" si="192"/>
        <v>278722.86400000006</v>
      </c>
      <c r="GC28" s="541">
        <f>'Base%Sem'!AF25</f>
        <v>1.1200000000000001</v>
      </c>
      <c r="GD28" s="493"/>
      <c r="GE28" s="494">
        <f t="shared" si="73"/>
        <v>0</v>
      </c>
      <c r="GF28" s="496">
        <v>237000.11000000002</v>
      </c>
      <c r="GG28" s="496">
        <f t="shared" si="193"/>
        <v>265440.12320000003</v>
      </c>
      <c r="GH28" s="541">
        <f>'Base%Sem'!AG25</f>
        <v>1.1200000000000001</v>
      </c>
      <c r="GI28" s="495"/>
      <c r="GJ28" s="494">
        <f t="shared" si="75"/>
        <v>0</v>
      </c>
      <c r="GK28" s="496">
        <v>225353.79</v>
      </c>
      <c r="GL28" s="496">
        <f t="shared" si="194"/>
        <v>252396.24480000004</v>
      </c>
      <c r="GM28" s="541">
        <f>'Base%Sem'!AH25</f>
        <v>1.1200000000000001</v>
      </c>
      <c r="GN28" s="493"/>
      <c r="GO28" s="494">
        <f t="shared" si="77"/>
        <v>0</v>
      </c>
      <c r="GP28" s="496">
        <v>223469.48</v>
      </c>
      <c r="GQ28" s="496">
        <f t="shared" si="195"/>
        <v>250285.81760000004</v>
      </c>
      <c r="GR28" s="541">
        <f>'Base%Sem'!AI25</f>
        <v>1.1200000000000001</v>
      </c>
      <c r="GS28" s="495"/>
      <c r="GT28" s="494">
        <f t="shared" si="79"/>
        <v>0</v>
      </c>
      <c r="GU28" s="572">
        <f t="shared" si="80"/>
        <v>1046845.0496000001</v>
      </c>
      <c r="GV28" s="614">
        <f t="shared" si="81"/>
        <v>934683.08000000007</v>
      </c>
      <c r="GW28" s="537">
        <f t="shared" si="82"/>
        <v>0</v>
      </c>
      <c r="GX28" s="506">
        <f t="shared" si="148"/>
        <v>0</v>
      </c>
      <c r="GY28" s="499">
        <v>221825.74</v>
      </c>
      <c r="GZ28" s="496">
        <f t="shared" si="196"/>
        <v>248444.82880000002</v>
      </c>
      <c r="HA28" s="541">
        <f>'Base%Sem'!AJ25</f>
        <v>1.1200000000000001</v>
      </c>
      <c r="HB28" s="493"/>
      <c r="HC28" s="494">
        <f t="shared" si="84"/>
        <v>0</v>
      </c>
      <c r="HD28" s="496">
        <v>215876.66</v>
      </c>
      <c r="HE28" s="496">
        <f t="shared" si="197"/>
        <v>241781.85920000004</v>
      </c>
      <c r="HF28" s="541">
        <f>'Base%Sem'!AK25</f>
        <v>1.1200000000000001</v>
      </c>
      <c r="HG28" s="495"/>
      <c r="HH28" s="494">
        <f t="shared" si="86"/>
        <v>0</v>
      </c>
      <c r="HI28" s="496">
        <v>251743.4</v>
      </c>
      <c r="HJ28" s="496">
        <f t="shared" si="198"/>
        <v>281952.60800000001</v>
      </c>
      <c r="HK28" s="541">
        <f>'Base%Sem'!AL25</f>
        <v>1.1200000000000001</v>
      </c>
      <c r="HL28" s="493"/>
      <c r="HM28" s="494">
        <f t="shared" si="88"/>
        <v>0</v>
      </c>
      <c r="HN28" s="496">
        <v>212137.75999999998</v>
      </c>
      <c r="HO28" s="496">
        <f t="shared" si="199"/>
        <v>237594.29120000001</v>
      </c>
      <c r="HP28" s="541">
        <f>'Base%Sem'!AM25</f>
        <v>1.1200000000000001</v>
      </c>
      <c r="HQ28" s="495"/>
      <c r="HR28" s="494">
        <f t="shared" si="90"/>
        <v>0</v>
      </c>
      <c r="HS28" s="496">
        <v>220617.92</v>
      </c>
      <c r="HT28" s="496">
        <f t="shared" si="200"/>
        <v>247092.07040000003</v>
      </c>
      <c r="HU28" s="541">
        <f>'Base%Sem'!AN25</f>
        <v>1.1200000000000001</v>
      </c>
      <c r="HV28" s="493"/>
      <c r="HW28" s="494">
        <f t="shared" si="92"/>
        <v>0</v>
      </c>
      <c r="HX28" s="572">
        <f t="shared" si="93"/>
        <v>1256865.6576</v>
      </c>
      <c r="HY28" s="538">
        <f t="shared" si="149"/>
        <v>1122201.48</v>
      </c>
      <c r="HZ28" s="511">
        <f t="shared" si="94"/>
        <v>0</v>
      </c>
      <c r="IA28" s="504">
        <f t="shared" si="150"/>
        <v>0</v>
      </c>
      <c r="IB28" s="499">
        <v>210073.45</v>
      </c>
      <c r="IC28" s="496">
        <f t="shared" si="201"/>
        <v>235282.26400000002</v>
      </c>
      <c r="ID28" s="541">
        <f>'Base%Sem'!AO25</f>
        <v>1.1200000000000001</v>
      </c>
      <c r="IE28" s="493"/>
      <c r="IF28" s="494">
        <f t="shared" si="96"/>
        <v>0</v>
      </c>
      <c r="IG28" s="496">
        <v>211509.35</v>
      </c>
      <c r="IH28" s="496">
        <f t="shared" si="202"/>
        <v>236890.47200000004</v>
      </c>
      <c r="II28" s="541">
        <f>'Base%Sem'!AP25</f>
        <v>1.1200000000000001</v>
      </c>
      <c r="IJ28" s="495"/>
      <c r="IK28" s="494">
        <f t="shared" si="98"/>
        <v>0</v>
      </c>
      <c r="IL28" s="496">
        <v>229511.03</v>
      </c>
      <c r="IM28" s="496">
        <f t="shared" si="203"/>
        <v>257052.35360000003</v>
      </c>
      <c r="IN28" s="541">
        <f>'Base%Sem'!AQ25</f>
        <v>1.1200000000000001</v>
      </c>
      <c r="IO28" s="493"/>
      <c r="IP28" s="494">
        <f t="shared" si="100"/>
        <v>0</v>
      </c>
      <c r="IQ28" s="496">
        <v>250906.81</v>
      </c>
      <c r="IR28" s="496">
        <f t="shared" si="204"/>
        <v>281015.62720000005</v>
      </c>
      <c r="IS28" s="541">
        <f>'Base%Sem'!AR25</f>
        <v>1.1200000000000001</v>
      </c>
      <c r="IT28" s="495"/>
      <c r="IU28" s="494">
        <f t="shared" si="102"/>
        <v>0</v>
      </c>
      <c r="IV28" s="572">
        <f t="shared" si="103"/>
        <v>1010240.7168000001</v>
      </c>
      <c r="IW28" s="538">
        <f t="shared" si="151"/>
        <v>902000.6399999999</v>
      </c>
      <c r="IX28" s="510">
        <f t="shared" si="104"/>
        <v>0</v>
      </c>
      <c r="IY28" s="506">
        <f t="shared" si="152"/>
        <v>0</v>
      </c>
      <c r="IZ28" s="499">
        <v>206560.58</v>
      </c>
      <c r="JA28" s="496">
        <f>IZ28*JB28</f>
        <v>231347.84960000002</v>
      </c>
      <c r="JB28" s="541">
        <f>'Base%Sem'!AS25</f>
        <v>1.1200000000000001</v>
      </c>
      <c r="JC28" s="493"/>
      <c r="JD28" s="494">
        <f t="shared" si="106"/>
        <v>0</v>
      </c>
      <c r="JE28" s="496">
        <v>231013.28</v>
      </c>
      <c r="JF28" s="496">
        <f>JE28*JG28</f>
        <v>258734.87360000002</v>
      </c>
      <c r="JG28" s="541">
        <f>'Base%Sem'!AT25</f>
        <v>1.1200000000000001</v>
      </c>
      <c r="JH28" s="493"/>
      <c r="JI28" s="494">
        <f t="shared" si="108"/>
        <v>0</v>
      </c>
      <c r="JJ28" s="496">
        <v>284076.09999999998</v>
      </c>
      <c r="JK28" s="496">
        <f>JJ28*JL28</f>
        <v>318165.23200000002</v>
      </c>
      <c r="JL28" s="541">
        <f>'Base%Sem'!AU25</f>
        <v>1.1200000000000001</v>
      </c>
      <c r="JM28" s="493"/>
      <c r="JN28" s="494">
        <f t="shared" si="110"/>
        <v>0</v>
      </c>
      <c r="JO28" s="496">
        <v>247709.19</v>
      </c>
      <c r="JP28" s="496">
        <f>JO28*JQ28</f>
        <v>277434.29280000005</v>
      </c>
      <c r="JQ28" s="541">
        <f>'Base%Sem'!AV25</f>
        <v>1.1200000000000001</v>
      </c>
      <c r="JR28" s="495"/>
      <c r="JS28" s="494">
        <f t="shared" si="112"/>
        <v>0</v>
      </c>
      <c r="JT28" s="572">
        <f t="shared" si="113"/>
        <v>1085682.2480000001</v>
      </c>
      <c r="JU28" s="538">
        <f t="shared" si="153"/>
        <v>969359.15</v>
      </c>
      <c r="JV28" s="511">
        <f t="shared" si="114"/>
        <v>0</v>
      </c>
      <c r="JW28" s="504">
        <f t="shared" si="154"/>
        <v>0</v>
      </c>
      <c r="JX28" s="499">
        <v>330564.88</v>
      </c>
      <c r="JY28" s="496">
        <f>JX28*JZ28</f>
        <v>343787.47520000004</v>
      </c>
      <c r="JZ28" s="541">
        <f>'Base%Sem'!AW25</f>
        <v>1.04</v>
      </c>
      <c r="KA28" s="493"/>
      <c r="KB28" s="494">
        <f t="shared" si="116"/>
        <v>0</v>
      </c>
      <c r="KC28" s="496">
        <v>395384.32000000001</v>
      </c>
      <c r="KD28" s="496">
        <f>KC28*KE28</f>
        <v>411199.69280000002</v>
      </c>
      <c r="KE28" s="541">
        <f>'Base%Sem'!AX25</f>
        <v>1.04</v>
      </c>
      <c r="KF28" s="495"/>
      <c r="KG28" s="494">
        <f t="shared" si="117"/>
        <v>0</v>
      </c>
      <c r="KH28" s="496">
        <v>534854.53</v>
      </c>
      <c r="KI28" s="496">
        <f>KH28*KJ28</f>
        <v>556248.71120000002</v>
      </c>
      <c r="KJ28" s="541">
        <f>'Base%Sem'!AY25</f>
        <v>1.04</v>
      </c>
      <c r="KK28" s="493"/>
      <c r="KL28" s="494">
        <f t="shared" si="119"/>
        <v>0</v>
      </c>
      <c r="KM28" s="496">
        <v>834257.55</v>
      </c>
      <c r="KN28" s="496">
        <f>KM28*KO28</f>
        <v>867627.85200000007</v>
      </c>
      <c r="KO28" s="541">
        <f>'Base%Sem'!AZ25</f>
        <v>1.04</v>
      </c>
      <c r="KP28" s="495"/>
      <c r="KQ28" s="494">
        <f t="shared" si="121"/>
        <v>0</v>
      </c>
      <c r="KR28" s="496">
        <v>327235.28999999998</v>
      </c>
      <c r="KS28" s="496">
        <f>KR28*KT28</f>
        <v>340324.70159999997</v>
      </c>
      <c r="KT28" s="541">
        <f>'Base%Sem'!BA25</f>
        <v>1.04</v>
      </c>
      <c r="KU28" s="493"/>
      <c r="KV28" s="494">
        <f t="shared" si="123"/>
        <v>0</v>
      </c>
      <c r="KW28" s="572">
        <f t="shared" si="160"/>
        <v>2519188.4328000001</v>
      </c>
      <c r="KX28" s="538">
        <f t="shared" si="156"/>
        <v>2422296.5700000003</v>
      </c>
      <c r="KY28" s="510">
        <f t="shared" si="124"/>
        <v>0</v>
      </c>
      <c r="KZ28" s="560">
        <f t="shared" si="157"/>
        <v>0</v>
      </c>
      <c r="LA28" s="588">
        <f t="shared" si="125"/>
        <v>11943250.380000001</v>
      </c>
      <c r="LB28" s="588">
        <f t="shared" si="164"/>
        <v>14150073.346300002</v>
      </c>
      <c r="LC28" s="588">
        <f t="shared" si="127"/>
        <v>14081668.618300002</v>
      </c>
      <c r="LD28" s="586">
        <f t="shared" si="158"/>
        <v>1.1790482632668378</v>
      </c>
      <c r="LE28" s="584">
        <f t="shared" si="128"/>
        <v>11943250.380000001</v>
      </c>
      <c r="LF28" s="584">
        <f t="shared" si="129"/>
        <v>2158684.25</v>
      </c>
      <c r="LG28" s="585">
        <f t="shared" si="130"/>
        <v>-9784566.1300000008</v>
      </c>
      <c r="LH28" s="615">
        <f t="shared" si="159"/>
        <v>-4.5326527629040703</v>
      </c>
      <c r="LK28">
        <v>9889</v>
      </c>
      <c r="LM28">
        <v>13981192.230400002</v>
      </c>
    </row>
    <row r="29" spans="1:325" hidden="1" outlineLevel="1">
      <c r="A29" s="571"/>
      <c r="B29" s="533" t="s">
        <v>229</v>
      </c>
      <c r="C29" s="499">
        <v>152282.97</v>
      </c>
      <c r="D29" s="496">
        <f t="shared" si="165"/>
        <v>170556.92640000003</v>
      </c>
      <c r="E29" s="541">
        <f>'Base%Sem'!B26</f>
        <v>1.1200000000000001</v>
      </c>
      <c r="F29" s="493">
        <v>197896.58</v>
      </c>
      <c r="G29" s="494">
        <f t="shared" si="131"/>
        <v>1.2995319174560358</v>
      </c>
      <c r="H29" s="496">
        <v>94048.34</v>
      </c>
      <c r="I29" s="496">
        <f t="shared" si="166"/>
        <v>150477.34400000001</v>
      </c>
      <c r="J29" s="541">
        <f>'Base%Sem'!C26</f>
        <v>1.6</v>
      </c>
      <c r="K29" s="495">
        <v>192331</v>
      </c>
      <c r="L29" s="494">
        <f t="shared" si="2"/>
        <v>2.0450228042302503</v>
      </c>
      <c r="M29" s="496">
        <v>111060.76</v>
      </c>
      <c r="N29" s="496">
        <f t="shared" si="167"/>
        <v>211015.44399999999</v>
      </c>
      <c r="O29" s="541">
        <f>'Base%Sem'!D26</f>
        <v>1.9</v>
      </c>
      <c r="P29" s="493">
        <v>183317.29</v>
      </c>
      <c r="Q29" s="494">
        <f t="shared" si="4"/>
        <v>1.6506035975262552</v>
      </c>
      <c r="R29" s="496">
        <v>119572.77</v>
      </c>
      <c r="S29" s="496">
        <f t="shared" si="168"/>
        <v>191316.43200000003</v>
      </c>
      <c r="T29" s="541">
        <f>'Base%Sem'!E26</f>
        <v>1.6</v>
      </c>
      <c r="U29" s="493">
        <v>169090.97</v>
      </c>
      <c r="V29" s="494">
        <f t="shared" si="6"/>
        <v>1.4141260589681077</v>
      </c>
      <c r="W29" s="496">
        <f t="shared" si="7"/>
        <v>723366.14640000009</v>
      </c>
      <c r="X29" s="542">
        <f t="shared" si="132"/>
        <v>246331.31</v>
      </c>
      <c r="Y29" s="514">
        <f t="shared" si="8"/>
        <v>742635.84</v>
      </c>
      <c r="Z29" s="500">
        <f t="shared" si="133"/>
        <v>3.0147846004634977</v>
      </c>
      <c r="AA29" s="499">
        <v>122958.25</v>
      </c>
      <c r="AB29" s="496">
        <f t="shared" si="169"/>
        <v>196733.2</v>
      </c>
      <c r="AC29" s="541">
        <f>'Base%Sem'!F26</f>
        <v>1.6</v>
      </c>
      <c r="AD29" s="493">
        <v>187497.61</v>
      </c>
      <c r="AE29" s="494">
        <f t="shared" si="134"/>
        <v>1.5248884072439222</v>
      </c>
      <c r="AF29" s="496">
        <v>145597.73000000001</v>
      </c>
      <c r="AG29" s="496">
        <f t="shared" si="170"/>
        <v>232956.36800000002</v>
      </c>
      <c r="AH29" s="541">
        <f>'Base%Sem'!G26</f>
        <v>1.6</v>
      </c>
      <c r="AI29" s="493"/>
      <c r="AJ29" s="494">
        <f t="shared" si="11"/>
        <v>0</v>
      </c>
      <c r="AK29" s="496">
        <v>164900.84</v>
      </c>
      <c r="AL29" s="496">
        <f t="shared" si="171"/>
        <v>263841.34399999998</v>
      </c>
      <c r="AM29" s="541">
        <f>'Base%Sem'!H26</f>
        <v>1.6</v>
      </c>
      <c r="AN29" s="493"/>
      <c r="AO29" s="494">
        <f t="shared" si="13"/>
        <v>0</v>
      </c>
      <c r="AP29" s="496">
        <v>177383.72</v>
      </c>
      <c r="AQ29" s="496">
        <f t="shared" si="172"/>
        <v>283813.95199999999</v>
      </c>
      <c r="AR29" s="541">
        <f>'Base%Sem'!I26</f>
        <v>1.6</v>
      </c>
      <c r="AS29" s="495"/>
      <c r="AT29" s="494">
        <f t="shared" si="15"/>
        <v>0</v>
      </c>
      <c r="AU29" s="496">
        <f t="shared" si="16"/>
        <v>977344.86400000006</v>
      </c>
      <c r="AV29" s="550">
        <f t="shared" si="17"/>
        <v>610840.53999999992</v>
      </c>
      <c r="AW29" s="617">
        <f t="shared" si="162"/>
        <v>187497.61</v>
      </c>
      <c r="AX29" s="513">
        <f t="shared" si="136"/>
        <v>0.30695017393573781</v>
      </c>
      <c r="AY29" s="499">
        <v>176378.94</v>
      </c>
      <c r="AZ29" s="496">
        <f t="shared" si="18"/>
        <v>194016.83400000003</v>
      </c>
      <c r="BA29" s="541">
        <f>'Base%Sem'!J26</f>
        <v>1.1000000000000001</v>
      </c>
      <c r="BB29" s="493"/>
      <c r="BC29" s="494">
        <f t="shared" si="19"/>
        <v>0</v>
      </c>
      <c r="BD29" s="496">
        <v>188496.56</v>
      </c>
      <c r="BE29" s="496">
        <f t="shared" si="173"/>
        <v>207346.21600000001</v>
      </c>
      <c r="BF29" s="541">
        <f>'Base%Sem'!K26</f>
        <v>1.1000000000000001</v>
      </c>
      <c r="BG29" s="495"/>
      <c r="BH29" s="494">
        <f t="shared" si="21"/>
        <v>0</v>
      </c>
      <c r="BI29" s="496">
        <v>220946.91</v>
      </c>
      <c r="BJ29" s="496">
        <f t="shared" si="174"/>
        <v>243041.60100000002</v>
      </c>
      <c r="BK29" s="541">
        <f>'Base%Sem'!L26</f>
        <v>1.1000000000000001</v>
      </c>
      <c r="BL29" s="493"/>
      <c r="BM29" s="494">
        <f t="shared" si="23"/>
        <v>0</v>
      </c>
      <c r="BN29" s="496">
        <v>190111.27</v>
      </c>
      <c r="BO29" s="496">
        <f t="shared" si="175"/>
        <v>209122.397</v>
      </c>
      <c r="BP29" s="541">
        <f>'Base%Sem'!M26</f>
        <v>1.1000000000000001</v>
      </c>
      <c r="BQ29" s="606"/>
      <c r="BR29" s="494">
        <f t="shared" si="25"/>
        <v>0</v>
      </c>
      <c r="BS29" s="496">
        <v>189318.23</v>
      </c>
      <c r="BT29" s="496">
        <f t="shared" si="176"/>
        <v>208250.05300000001</v>
      </c>
      <c r="BU29" s="541">
        <f>'Base%Sem'!N26</f>
        <v>1.1000000000000001</v>
      </c>
      <c r="BV29" s="493"/>
      <c r="BW29" s="494">
        <f t="shared" si="27"/>
        <v>0</v>
      </c>
      <c r="BX29" s="572">
        <f t="shared" si="28"/>
        <v>1061777.101</v>
      </c>
      <c r="BY29" s="538">
        <f t="shared" si="29"/>
        <v>965251.91</v>
      </c>
      <c r="BZ29" s="511">
        <f t="shared" si="30"/>
        <v>0</v>
      </c>
      <c r="CA29" s="504">
        <f t="shared" si="137"/>
        <v>0</v>
      </c>
      <c r="CB29" s="499">
        <v>188793.13</v>
      </c>
      <c r="CC29" s="496">
        <f>CB29*CD29</f>
        <v>207672.44300000003</v>
      </c>
      <c r="CD29" s="541">
        <f>'Base%Sem'!O26</f>
        <v>1.1000000000000001</v>
      </c>
      <c r="CE29" s="493"/>
      <c r="CF29" s="494">
        <f t="shared" si="32"/>
        <v>0</v>
      </c>
      <c r="CG29" s="496">
        <v>216850.74</v>
      </c>
      <c r="CH29" s="496">
        <f>CG29*CI29</f>
        <v>238535.81400000001</v>
      </c>
      <c r="CI29" s="541">
        <f>'Base%Sem'!P26</f>
        <v>1.1000000000000001</v>
      </c>
      <c r="CJ29" s="493"/>
      <c r="CK29" s="494">
        <f t="shared" si="34"/>
        <v>0</v>
      </c>
      <c r="CL29" s="496">
        <v>190441.2</v>
      </c>
      <c r="CM29" s="496">
        <f t="shared" si="177"/>
        <v>209485.32000000004</v>
      </c>
      <c r="CN29" s="541">
        <f>'Base%Sem'!Q26</f>
        <v>1.1000000000000001</v>
      </c>
      <c r="CO29" s="493"/>
      <c r="CP29" s="494">
        <f t="shared" si="36"/>
        <v>0</v>
      </c>
      <c r="CQ29" s="496">
        <v>188680.8</v>
      </c>
      <c r="CR29" s="496">
        <f t="shared" si="178"/>
        <v>207548.88</v>
      </c>
      <c r="CS29" s="541">
        <f>'Base%Sem'!R26</f>
        <v>1.1000000000000001</v>
      </c>
      <c r="CT29" s="495"/>
      <c r="CU29" s="494">
        <f t="shared" si="38"/>
        <v>0</v>
      </c>
      <c r="CV29" s="572">
        <f t="shared" si="39"/>
        <v>784765.87</v>
      </c>
      <c r="CW29" s="572">
        <f t="shared" si="138"/>
        <v>863242.45700000017</v>
      </c>
      <c r="CX29" s="548">
        <f t="shared" si="139"/>
        <v>784765.87000000011</v>
      </c>
      <c r="CY29" s="547">
        <f t="shared" si="140"/>
        <v>0</v>
      </c>
      <c r="CZ29" s="506">
        <f t="shared" si="141"/>
        <v>0</v>
      </c>
      <c r="DA29" s="499">
        <v>239418.08</v>
      </c>
      <c r="DB29" s="496">
        <f t="shared" si="179"/>
        <v>263359.88800000004</v>
      </c>
      <c r="DC29" s="541">
        <f>'Base%Sem'!S26</f>
        <v>1.1000000000000001</v>
      </c>
      <c r="DD29" s="493"/>
      <c r="DE29" s="494">
        <f t="shared" si="41"/>
        <v>0</v>
      </c>
      <c r="DF29" s="496">
        <v>265002.45</v>
      </c>
      <c r="DG29" s="496">
        <f t="shared" si="180"/>
        <v>291502.69500000007</v>
      </c>
      <c r="DH29" s="541">
        <f>'Base%Sem'!T26</f>
        <v>1.1000000000000001</v>
      </c>
      <c r="DI29" s="493"/>
      <c r="DJ29" s="494">
        <f t="shared" si="43"/>
        <v>0</v>
      </c>
      <c r="DK29" s="496">
        <v>210962.16</v>
      </c>
      <c r="DL29" s="496">
        <f t="shared" si="181"/>
        <v>232058.37600000002</v>
      </c>
      <c r="DM29" s="541">
        <f>'Base%Sem'!U26</f>
        <v>1.1000000000000001</v>
      </c>
      <c r="DN29" s="493"/>
      <c r="DO29" s="494">
        <f t="shared" si="45"/>
        <v>0</v>
      </c>
      <c r="DP29" s="496">
        <v>209840.69</v>
      </c>
      <c r="DQ29" s="496">
        <f t="shared" si="182"/>
        <v>230824.75900000002</v>
      </c>
      <c r="DR29" s="541">
        <f>'Base%Sem'!V26</f>
        <v>1.1000000000000001</v>
      </c>
      <c r="DS29" s="495"/>
      <c r="DT29" s="494">
        <f t="shared" si="47"/>
        <v>0</v>
      </c>
      <c r="DU29" s="572">
        <f t="shared" si="48"/>
        <v>1017745.7180000001</v>
      </c>
      <c r="DV29" s="548">
        <f t="shared" si="49"/>
        <v>925223.38000000012</v>
      </c>
      <c r="DW29" s="547">
        <f t="shared" si="142"/>
        <v>0</v>
      </c>
      <c r="DX29" s="506">
        <f t="shared" si="143"/>
        <v>0</v>
      </c>
      <c r="DY29" s="499">
        <v>197455.72</v>
      </c>
      <c r="DZ29" s="496">
        <f t="shared" si="183"/>
        <v>217201.29200000002</v>
      </c>
      <c r="EA29" s="541">
        <f>'Base%Sem'!W26</f>
        <v>1.1000000000000001</v>
      </c>
      <c r="EB29" s="540">
        <v>197455.72</v>
      </c>
      <c r="EC29" s="494">
        <f t="shared" si="51"/>
        <v>1</v>
      </c>
      <c r="ED29" s="496">
        <v>198042.86</v>
      </c>
      <c r="EE29" s="496">
        <f t="shared" si="184"/>
        <v>217847.14600000001</v>
      </c>
      <c r="EF29" s="541">
        <f>'Base%Sem'!X26</f>
        <v>1.1000000000000001</v>
      </c>
      <c r="EG29" s="493">
        <v>198042.86</v>
      </c>
      <c r="EH29" s="494">
        <f t="shared" si="53"/>
        <v>1</v>
      </c>
      <c r="EI29" s="496">
        <v>218773.24</v>
      </c>
      <c r="EJ29" s="496">
        <f t="shared" si="185"/>
        <v>240650.56400000001</v>
      </c>
      <c r="EK29" s="541">
        <f>'Base%Sem'!Y26</f>
        <v>1.1000000000000001</v>
      </c>
      <c r="EL29" s="493">
        <v>218773.24</v>
      </c>
      <c r="EM29" s="494">
        <f t="shared" si="55"/>
        <v>1</v>
      </c>
      <c r="EN29" s="496">
        <v>204211.45</v>
      </c>
      <c r="EO29" s="496">
        <f t="shared" si="186"/>
        <v>224632.59500000003</v>
      </c>
      <c r="EP29" s="541">
        <f>'Base%Sem'!Z26</f>
        <v>1.1000000000000001</v>
      </c>
      <c r="EQ29" s="495"/>
      <c r="ER29" s="494">
        <f t="shared" si="57"/>
        <v>0</v>
      </c>
      <c r="ES29" s="496">
        <v>225518.57</v>
      </c>
      <c r="ET29" s="496">
        <f t="shared" si="187"/>
        <v>248070.42700000003</v>
      </c>
      <c r="EU29" s="541">
        <f>'Base%Sem'!AA26</f>
        <v>1.1000000000000001</v>
      </c>
      <c r="EV29" s="493"/>
      <c r="EW29" s="494">
        <f t="shared" si="59"/>
        <v>0</v>
      </c>
      <c r="EX29" s="572">
        <f t="shared" si="60"/>
        <v>1044001.84</v>
      </c>
      <c r="EY29" s="572">
        <f t="shared" si="61"/>
        <v>1148402.0240000002</v>
      </c>
      <c r="EZ29" s="538">
        <f t="shared" si="144"/>
        <v>1044001.8400000001</v>
      </c>
      <c r="FA29" s="537">
        <v>1044001.84</v>
      </c>
      <c r="FB29" s="506">
        <f t="shared" si="145"/>
        <v>0.99999999999999989</v>
      </c>
      <c r="FC29" s="499">
        <v>216666.3</v>
      </c>
      <c r="FD29" s="496">
        <f t="shared" si="188"/>
        <v>238332.93</v>
      </c>
      <c r="FE29" s="541">
        <f>'Base%Sem'!AB26</f>
        <v>1.1000000000000001</v>
      </c>
      <c r="FF29" s="493"/>
      <c r="FG29" s="494">
        <f t="shared" si="63"/>
        <v>0</v>
      </c>
      <c r="FH29" s="496">
        <v>235192.72</v>
      </c>
      <c r="FI29" s="496">
        <f t="shared" si="189"/>
        <v>258711.99200000003</v>
      </c>
      <c r="FJ29" s="541">
        <f>'Base%Sem'!AC26</f>
        <v>1.1000000000000001</v>
      </c>
      <c r="FK29" s="493"/>
      <c r="FL29" s="494">
        <f t="shared" si="65"/>
        <v>0</v>
      </c>
      <c r="FM29" s="496">
        <v>212689.45</v>
      </c>
      <c r="FN29" s="496">
        <f t="shared" si="190"/>
        <v>233958.39500000002</v>
      </c>
      <c r="FO29" s="541">
        <f>'Base%Sem'!AD26</f>
        <v>1.1000000000000001</v>
      </c>
      <c r="FP29" s="493"/>
      <c r="FQ29" s="494">
        <f t="shared" si="67"/>
        <v>0</v>
      </c>
      <c r="FR29" s="496">
        <v>242293.29</v>
      </c>
      <c r="FS29" s="496">
        <f t="shared" si="191"/>
        <v>266522.61900000001</v>
      </c>
      <c r="FT29" s="541">
        <f>'Base%Sem'!AE26</f>
        <v>1.1000000000000001</v>
      </c>
      <c r="FU29" s="495"/>
      <c r="FV29" s="494">
        <f t="shared" si="69"/>
        <v>0</v>
      </c>
      <c r="FW29" s="572">
        <f t="shared" si="70"/>
        <v>997525.93599999999</v>
      </c>
      <c r="FX29" s="614">
        <f t="shared" si="71"/>
        <v>906841.76</v>
      </c>
      <c r="FY29" s="544">
        <f t="shared" si="146"/>
        <v>0</v>
      </c>
      <c r="FZ29" s="504">
        <f t="shared" si="147"/>
        <v>0</v>
      </c>
      <c r="GA29" s="499">
        <v>243601.16</v>
      </c>
      <c r="GB29" s="496">
        <f t="shared" si="192"/>
        <v>267961.27600000001</v>
      </c>
      <c r="GC29" s="541">
        <f>'Base%Sem'!AF26</f>
        <v>1.1000000000000001</v>
      </c>
      <c r="GD29" s="493"/>
      <c r="GE29" s="494">
        <f t="shared" si="73"/>
        <v>0</v>
      </c>
      <c r="GF29" s="496">
        <v>239458.38</v>
      </c>
      <c r="GG29" s="496">
        <f t="shared" si="193"/>
        <v>263404.21800000005</v>
      </c>
      <c r="GH29" s="541">
        <f>'Base%Sem'!AG26</f>
        <v>1.1000000000000001</v>
      </c>
      <c r="GI29" s="495"/>
      <c r="GJ29" s="494">
        <f t="shared" si="75"/>
        <v>0</v>
      </c>
      <c r="GK29" s="496">
        <v>231100.83000000002</v>
      </c>
      <c r="GL29" s="496">
        <f t="shared" si="194"/>
        <v>254210.91300000003</v>
      </c>
      <c r="GM29" s="541">
        <f>'Base%Sem'!AH26</f>
        <v>1.1000000000000001</v>
      </c>
      <c r="GN29" s="493"/>
      <c r="GO29" s="494">
        <f t="shared" si="77"/>
        <v>0</v>
      </c>
      <c r="GP29" s="496">
        <v>212721.67</v>
      </c>
      <c r="GQ29" s="496">
        <f t="shared" si="195"/>
        <v>233993.83700000003</v>
      </c>
      <c r="GR29" s="541">
        <f>'Base%Sem'!AI26</f>
        <v>1.1000000000000001</v>
      </c>
      <c r="GS29" s="495"/>
      <c r="GT29" s="494">
        <f t="shared" si="79"/>
        <v>0</v>
      </c>
      <c r="GU29" s="572">
        <f t="shared" si="80"/>
        <v>1019570.2440000002</v>
      </c>
      <c r="GV29" s="614">
        <f t="shared" si="81"/>
        <v>926882.04000000015</v>
      </c>
      <c r="GW29" s="537">
        <f t="shared" si="82"/>
        <v>0</v>
      </c>
      <c r="GX29" s="506">
        <f t="shared" si="148"/>
        <v>0</v>
      </c>
      <c r="GY29" s="499">
        <v>210235.97</v>
      </c>
      <c r="GZ29" s="496">
        <f t="shared" si="196"/>
        <v>231259.56700000001</v>
      </c>
      <c r="HA29" s="541">
        <f>'Base%Sem'!AJ26</f>
        <v>1.1000000000000001</v>
      </c>
      <c r="HB29" s="493"/>
      <c r="HC29" s="494">
        <f t="shared" si="84"/>
        <v>0</v>
      </c>
      <c r="HD29" s="496">
        <v>211432.94</v>
      </c>
      <c r="HE29" s="496">
        <f t="shared" si="197"/>
        <v>232576.23400000003</v>
      </c>
      <c r="HF29" s="541">
        <f>'Base%Sem'!AK26</f>
        <v>1.1000000000000001</v>
      </c>
      <c r="HG29" s="495"/>
      <c r="HH29" s="494">
        <f t="shared" si="86"/>
        <v>0</v>
      </c>
      <c r="HI29" s="496">
        <v>199437.27</v>
      </c>
      <c r="HJ29" s="496">
        <f t="shared" si="198"/>
        <v>219380.997</v>
      </c>
      <c r="HK29" s="541">
        <f>'Base%Sem'!AL26</f>
        <v>1.1000000000000001</v>
      </c>
      <c r="HL29" s="493"/>
      <c r="HM29" s="494">
        <f t="shared" si="88"/>
        <v>0</v>
      </c>
      <c r="HN29" s="496">
        <v>184288.45</v>
      </c>
      <c r="HO29" s="496">
        <f t="shared" si="199"/>
        <v>202717.29500000004</v>
      </c>
      <c r="HP29" s="541">
        <f>'Base%Sem'!AM26</f>
        <v>1.1000000000000001</v>
      </c>
      <c r="HQ29" s="495"/>
      <c r="HR29" s="494">
        <f t="shared" si="90"/>
        <v>0</v>
      </c>
      <c r="HS29" s="496">
        <v>198351.1</v>
      </c>
      <c r="HT29" s="496">
        <f t="shared" si="200"/>
        <v>218186.21000000002</v>
      </c>
      <c r="HU29" s="541">
        <f>'Base%Sem'!AN26</f>
        <v>1.1000000000000001</v>
      </c>
      <c r="HV29" s="493"/>
      <c r="HW29" s="494">
        <f t="shared" si="92"/>
        <v>0</v>
      </c>
      <c r="HX29" s="572">
        <f t="shared" si="93"/>
        <v>1104120.3030000001</v>
      </c>
      <c r="HY29" s="538">
        <f t="shared" si="149"/>
        <v>1003745.7300000001</v>
      </c>
      <c r="HZ29" s="511">
        <f t="shared" si="94"/>
        <v>0</v>
      </c>
      <c r="IA29" s="504">
        <f t="shared" si="150"/>
        <v>0</v>
      </c>
      <c r="IB29" s="499">
        <v>185814.13</v>
      </c>
      <c r="IC29" s="496">
        <f t="shared" si="201"/>
        <v>204395.54300000003</v>
      </c>
      <c r="ID29" s="541">
        <f>'Base%Sem'!AO26</f>
        <v>1.1000000000000001</v>
      </c>
      <c r="IE29" s="493"/>
      <c r="IF29" s="494">
        <f t="shared" si="96"/>
        <v>0</v>
      </c>
      <c r="IG29" s="496">
        <v>214739.68</v>
      </c>
      <c r="IH29" s="496">
        <f t="shared" si="202"/>
        <v>236213.64800000002</v>
      </c>
      <c r="II29" s="541">
        <f>'Base%Sem'!AP26</f>
        <v>1.1000000000000001</v>
      </c>
      <c r="IJ29" s="495"/>
      <c r="IK29" s="494">
        <f t="shared" si="98"/>
        <v>0</v>
      </c>
      <c r="IL29" s="496">
        <v>220616.53</v>
      </c>
      <c r="IM29" s="496">
        <f t="shared" si="203"/>
        <v>242678.18300000002</v>
      </c>
      <c r="IN29" s="541">
        <f>'Base%Sem'!AQ26</f>
        <v>1.1000000000000001</v>
      </c>
      <c r="IO29" s="493"/>
      <c r="IP29" s="494">
        <f t="shared" si="100"/>
        <v>0</v>
      </c>
      <c r="IQ29" s="496">
        <v>240396.92</v>
      </c>
      <c r="IR29" s="496">
        <f t="shared" si="204"/>
        <v>264436.61200000002</v>
      </c>
      <c r="IS29" s="541">
        <f>'Base%Sem'!AR26</f>
        <v>1.1000000000000001</v>
      </c>
      <c r="IT29" s="495"/>
      <c r="IU29" s="494">
        <f t="shared" si="102"/>
        <v>0</v>
      </c>
      <c r="IV29" s="572">
        <f t="shared" si="103"/>
        <v>947723.98600000015</v>
      </c>
      <c r="IW29" s="538">
        <f t="shared" si="151"/>
        <v>861567.26</v>
      </c>
      <c r="IX29" s="510">
        <f t="shared" si="104"/>
        <v>0</v>
      </c>
      <c r="IY29" s="506">
        <f t="shared" si="152"/>
        <v>0</v>
      </c>
      <c r="IZ29" s="499">
        <v>186898.09</v>
      </c>
      <c r="JA29" s="496">
        <f>IZ29*JB29</f>
        <v>205587.899</v>
      </c>
      <c r="JB29" s="541">
        <f>'Base%Sem'!AS26</f>
        <v>1.1000000000000001</v>
      </c>
      <c r="JC29" s="493"/>
      <c r="JD29" s="494">
        <f t="shared" si="106"/>
        <v>0</v>
      </c>
      <c r="JE29" s="496">
        <v>180020.64</v>
      </c>
      <c r="JF29" s="496">
        <f>JE29*JG29</f>
        <v>198022.70400000003</v>
      </c>
      <c r="JG29" s="541">
        <f>'Base%Sem'!AT26</f>
        <v>1.1000000000000001</v>
      </c>
      <c r="JH29" s="493"/>
      <c r="JI29" s="494">
        <f t="shared" si="108"/>
        <v>0</v>
      </c>
      <c r="JJ29" s="496">
        <v>250822.26</v>
      </c>
      <c r="JK29" s="496">
        <f>JJ29*JL29</f>
        <v>275904.48600000003</v>
      </c>
      <c r="JL29" s="541">
        <f>'Base%Sem'!AU26</f>
        <v>1.1000000000000001</v>
      </c>
      <c r="JM29" s="493"/>
      <c r="JN29" s="494">
        <f t="shared" si="110"/>
        <v>0</v>
      </c>
      <c r="JO29" s="496">
        <v>200920.22</v>
      </c>
      <c r="JP29" s="496">
        <f>JO29*JQ29</f>
        <v>221012.24200000003</v>
      </c>
      <c r="JQ29" s="541">
        <f>'Base%Sem'!AV26</f>
        <v>1.1000000000000001</v>
      </c>
      <c r="JR29" s="495"/>
      <c r="JS29" s="494">
        <f t="shared" si="112"/>
        <v>0</v>
      </c>
      <c r="JT29" s="572">
        <f t="shared" si="113"/>
        <v>900527.33100000001</v>
      </c>
      <c r="JU29" s="538">
        <f t="shared" si="153"/>
        <v>818661.21</v>
      </c>
      <c r="JV29" s="511">
        <f t="shared" si="114"/>
        <v>0</v>
      </c>
      <c r="JW29" s="504">
        <f t="shared" si="154"/>
        <v>0</v>
      </c>
      <c r="JX29" s="499">
        <v>316291.39</v>
      </c>
      <c r="JY29" s="496">
        <f>JX29*JZ29</f>
        <v>328943.04560000001</v>
      </c>
      <c r="JZ29" s="541">
        <f>'Base%Sem'!AW26</f>
        <v>1.04</v>
      </c>
      <c r="KA29" s="493"/>
      <c r="KB29" s="494">
        <f t="shared" si="116"/>
        <v>0</v>
      </c>
      <c r="KC29" s="496">
        <v>385762.57</v>
      </c>
      <c r="KD29" s="496">
        <f>KC29*KE29</f>
        <v>401193.07280000002</v>
      </c>
      <c r="KE29" s="541">
        <f>'Base%Sem'!AX26</f>
        <v>1.04</v>
      </c>
      <c r="KF29" s="495"/>
      <c r="KG29" s="494">
        <f t="shared" si="117"/>
        <v>0</v>
      </c>
      <c r="KH29" s="496">
        <v>531492.69999999995</v>
      </c>
      <c r="KI29" s="496">
        <f>KH29*KJ29</f>
        <v>552752.40799999994</v>
      </c>
      <c r="KJ29" s="541">
        <f>'Base%Sem'!AY26</f>
        <v>1.04</v>
      </c>
      <c r="KK29" s="493"/>
      <c r="KL29" s="494">
        <f t="shared" si="119"/>
        <v>0</v>
      </c>
      <c r="KM29" s="496">
        <v>741782.13</v>
      </c>
      <c r="KN29" s="496">
        <f>KM29*KO29</f>
        <v>771453.41520000005</v>
      </c>
      <c r="KO29" s="541">
        <f>'Base%Sem'!AZ26</f>
        <v>1.04</v>
      </c>
      <c r="KP29" s="495"/>
      <c r="KQ29" s="494">
        <f t="shared" si="121"/>
        <v>0</v>
      </c>
      <c r="KR29" s="496">
        <v>315604.78999999998</v>
      </c>
      <c r="KS29" s="496">
        <f>KR29*KT29</f>
        <v>328228.9816</v>
      </c>
      <c r="KT29" s="541">
        <f>'Base%Sem'!BA26</f>
        <v>1.04</v>
      </c>
      <c r="KU29" s="493"/>
      <c r="KV29" s="494">
        <f t="shared" si="123"/>
        <v>0</v>
      </c>
      <c r="KW29" s="572">
        <f t="shared" si="160"/>
        <v>2382570.9232000001</v>
      </c>
      <c r="KX29" s="538">
        <f t="shared" si="156"/>
        <v>2290933.58</v>
      </c>
      <c r="KY29" s="510">
        <f t="shared" si="124"/>
        <v>0</v>
      </c>
      <c r="KZ29" s="560">
        <f t="shared" si="157"/>
        <v>0</v>
      </c>
      <c r="LA29" s="588">
        <f t="shared" si="125"/>
        <v>11385046.43</v>
      </c>
      <c r="LB29" s="588">
        <f t="shared" si="164"/>
        <v>13163186.7272</v>
      </c>
      <c r="LC29" s="588">
        <f t="shared" si="127"/>
        <v>13143917.033600001</v>
      </c>
      <c r="LD29" s="586">
        <f t="shared" si="158"/>
        <v>1.1544895415591205</v>
      </c>
      <c r="LE29" s="584">
        <f t="shared" si="128"/>
        <v>11385046.43</v>
      </c>
      <c r="LF29" s="584">
        <f t="shared" si="129"/>
        <v>1974135.29</v>
      </c>
      <c r="LG29" s="585">
        <f t="shared" si="130"/>
        <v>-9410911.1400000006</v>
      </c>
      <c r="LH29" s="615">
        <f t="shared" si="159"/>
        <v>-4.7671054702638944</v>
      </c>
      <c r="LK29" s="385">
        <v>12986</v>
      </c>
      <c r="LM29">
        <v>13114503.1611</v>
      </c>
    </row>
    <row r="30" spans="1:325" hidden="1" outlineLevel="1">
      <c r="A30" s="571"/>
      <c r="B30" s="533" t="s">
        <v>230</v>
      </c>
      <c r="C30" s="499">
        <v>100620.95</v>
      </c>
      <c r="D30" s="496">
        <f t="shared" si="165"/>
        <v>112695.46400000001</v>
      </c>
      <c r="E30" s="541">
        <f>'Base%Sem'!B27</f>
        <v>1.1200000000000001</v>
      </c>
      <c r="F30" s="493">
        <v>110353.68</v>
      </c>
      <c r="G30" s="494">
        <f t="shared" si="131"/>
        <v>1.0967266757071961</v>
      </c>
      <c r="H30" s="496">
        <v>62450.1</v>
      </c>
      <c r="I30" s="496">
        <f t="shared" si="166"/>
        <v>81185.13</v>
      </c>
      <c r="J30" s="541">
        <f>'Base%Sem'!C27</f>
        <v>1.3</v>
      </c>
      <c r="K30" s="495">
        <v>97628.66</v>
      </c>
      <c r="L30" s="494">
        <f t="shared" si="2"/>
        <v>1.5633067040725317</v>
      </c>
      <c r="M30" s="496">
        <v>65767.91</v>
      </c>
      <c r="N30" s="496">
        <f t="shared" si="167"/>
        <v>92075.073999999993</v>
      </c>
      <c r="O30" s="541">
        <f>'Base%Sem'!D27</f>
        <v>1.4</v>
      </c>
      <c r="P30" s="493">
        <v>102153.29</v>
      </c>
      <c r="Q30" s="494">
        <f t="shared" si="4"/>
        <v>1.5532391100766314</v>
      </c>
      <c r="R30" s="496">
        <v>58996.56</v>
      </c>
      <c r="S30" s="496">
        <f t="shared" si="168"/>
        <v>88494.84</v>
      </c>
      <c r="T30" s="541">
        <f>'Base%Sem'!E27</f>
        <v>1.5</v>
      </c>
      <c r="U30" s="493">
        <v>81310.42</v>
      </c>
      <c r="V30" s="494">
        <f t="shared" si="6"/>
        <v>1.3782230692772597</v>
      </c>
      <c r="W30" s="496">
        <f t="shared" si="7"/>
        <v>374450.50800000003</v>
      </c>
      <c r="X30" s="542">
        <f t="shared" si="132"/>
        <v>163071.04999999999</v>
      </c>
      <c r="Y30" s="514">
        <f t="shared" si="8"/>
        <v>391446.05</v>
      </c>
      <c r="Z30" s="500">
        <f t="shared" si="133"/>
        <v>2.4004631723411363</v>
      </c>
      <c r="AA30" s="499">
        <v>56580.04</v>
      </c>
      <c r="AB30" s="496">
        <f t="shared" si="169"/>
        <v>84870.06</v>
      </c>
      <c r="AC30" s="541">
        <f>'Base%Sem'!F27</f>
        <v>1.5</v>
      </c>
      <c r="AD30" s="493">
        <v>92400.16</v>
      </c>
      <c r="AE30" s="494">
        <f t="shared" si="134"/>
        <v>1.6330875693972644</v>
      </c>
      <c r="AF30" s="496">
        <v>70883.649999999994</v>
      </c>
      <c r="AG30" s="496">
        <f t="shared" si="170"/>
        <v>81516.19749999998</v>
      </c>
      <c r="AH30" s="541">
        <f>'Base%Sem'!G27</f>
        <v>1.1499999999999999</v>
      </c>
      <c r="AI30" s="493"/>
      <c r="AJ30" s="494">
        <f t="shared" si="11"/>
        <v>0</v>
      </c>
      <c r="AK30" s="496">
        <v>77672.28</v>
      </c>
      <c r="AL30" s="496">
        <f t="shared" si="171"/>
        <v>89323.121999999988</v>
      </c>
      <c r="AM30" s="541">
        <f>'Base%Sem'!H27</f>
        <v>1.1499999999999999</v>
      </c>
      <c r="AN30" s="493"/>
      <c r="AO30" s="494">
        <f t="shared" si="13"/>
        <v>0</v>
      </c>
      <c r="AP30" s="496">
        <v>69310.399999999994</v>
      </c>
      <c r="AQ30" s="496">
        <f t="shared" si="172"/>
        <v>79706.959999999992</v>
      </c>
      <c r="AR30" s="541">
        <f>'Base%Sem'!I27</f>
        <v>1.1499999999999999</v>
      </c>
      <c r="AS30" s="495"/>
      <c r="AT30" s="494">
        <f t="shared" si="15"/>
        <v>0</v>
      </c>
      <c r="AU30" s="496">
        <f t="shared" si="16"/>
        <v>335416.3395</v>
      </c>
      <c r="AV30" s="550">
        <f t="shared" si="17"/>
        <v>274446.37</v>
      </c>
      <c r="AW30" s="617">
        <f t="shared" si="162"/>
        <v>92400.16</v>
      </c>
      <c r="AX30" s="513">
        <f t="shared" si="136"/>
        <v>0.33667838273831058</v>
      </c>
      <c r="AY30" s="499">
        <v>74649.02</v>
      </c>
      <c r="AZ30" s="496">
        <f t="shared" si="18"/>
        <v>80620.941600000006</v>
      </c>
      <c r="BA30" s="541">
        <f>'Base%Sem'!J27</f>
        <v>1.08</v>
      </c>
      <c r="BB30" s="493"/>
      <c r="BC30" s="494">
        <f t="shared" si="19"/>
        <v>0</v>
      </c>
      <c r="BD30" s="496">
        <v>85599.76</v>
      </c>
      <c r="BE30" s="496">
        <f t="shared" si="173"/>
        <v>92447.7408</v>
      </c>
      <c r="BF30" s="541">
        <f>'Base%Sem'!K27</f>
        <v>1.08</v>
      </c>
      <c r="BG30" s="495"/>
      <c r="BH30" s="494">
        <f t="shared" si="21"/>
        <v>0</v>
      </c>
      <c r="BI30" s="496">
        <v>75383.92</v>
      </c>
      <c r="BJ30" s="496">
        <f t="shared" si="174"/>
        <v>81414.633600000001</v>
      </c>
      <c r="BK30" s="541">
        <f>'Base%Sem'!L27</f>
        <v>1.08</v>
      </c>
      <c r="BL30" s="493"/>
      <c r="BM30" s="494">
        <f t="shared" si="23"/>
        <v>0</v>
      </c>
      <c r="BN30" s="496">
        <v>71829.41</v>
      </c>
      <c r="BO30" s="496">
        <f t="shared" si="175"/>
        <v>77575.762800000011</v>
      </c>
      <c r="BP30" s="541">
        <f>'Base%Sem'!M27</f>
        <v>1.08</v>
      </c>
      <c r="BQ30" s="606"/>
      <c r="BR30" s="494">
        <f t="shared" si="25"/>
        <v>0</v>
      </c>
      <c r="BS30" s="496">
        <v>82110</v>
      </c>
      <c r="BT30" s="496">
        <f t="shared" si="176"/>
        <v>88678.8</v>
      </c>
      <c r="BU30" s="541">
        <f>'Base%Sem'!N27</f>
        <v>1.08</v>
      </c>
      <c r="BV30" s="493"/>
      <c r="BW30" s="494">
        <f t="shared" si="27"/>
        <v>0</v>
      </c>
      <c r="BX30" s="572">
        <f t="shared" si="28"/>
        <v>420737.87880000001</v>
      </c>
      <c r="BY30" s="538">
        <f t="shared" si="29"/>
        <v>389572.11</v>
      </c>
      <c r="BZ30" s="511">
        <f t="shared" si="30"/>
        <v>0</v>
      </c>
      <c r="CA30" s="504">
        <f t="shared" si="137"/>
        <v>0</v>
      </c>
      <c r="CB30" s="499">
        <v>82896.3</v>
      </c>
      <c r="CC30" s="496">
        <f>CB30*CD30</f>
        <v>89528.004000000015</v>
      </c>
      <c r="CD30" s="541">
        <f>'Base%Sem'!O27</f>
        <v>1.08</v>
      </c>
      <c r="CE30" s="493"/>
      <c r="CF30" s="494">
        <f t="shared" si="32"/>
        <v>0</v>
      </c>
      <c r="CG30" s="496">
        <v>98768.52</v>
      </c>
      <c r="CH30" s="496">
        <f>CG30*CI30</f>
        <v>106670.00160000002</v>
      </c>
      <c r="CI30" s="541">
        <f>'Base%Sem'!P27</f>
        <v>1.08</v>
      </c>
      <c r="CJ30" s="493"/>
      <c r="CK30" s="494">
        <f t="shared" si="34"/>
        <v>0</v>
      </c>
      <c r="CL30" s="496">
        <v>89771.74</v>
      </c>
      <c r="CM30" s="496">
        <f t="shared" si="177"/>
        <v>96953.479200000016</v>
      </c>
      <c r="CN30" s="541">
        <f>'Base%Sem'!Q27</f>
        <v>1.08</v>
      </c>
      <c r="CO30" s="493"/>
      <c r="CP30" s="494">
        <f t="shared" si="36"/>
        <v>0</v>
      </c>
      <c r="CQ30" s="496">
        <v>89785.209999999992</v>
      </c>
      <c r="CR30" s="496">
        <f t="shared" si="178"/>
        <v>96968.026799999992</v>
      </c>
      <c r="CS30" s="541">
        <f>'Base%Sem'!R27</f>
        <v>1.08</v>
      </c>
      <c r="CT30" s="495"/>
      <c r="CU30" s="494">
        <f t="shared" si="38"/>
        <v>0</v>
      </c>
      <c r="CV30" s="572">
        <f t="shared" si="39"/>
        <v>361221.77</v>
      </c>
      <c r="CW30" s="572">
        <f t="shared" si="138"/>
        <v>390119.51160000003</v>
      </c>
      <c r="CX30" s="548">
        <f t="shared" si="139"/>
        <v>361221.77</v>
      </c>
      <c r="CY30" s="547">
        <f t="shared" si="140"/>
        <v>0</v>
      </c>
      <c r="CZ30" s="506">
        <f t="shared" si="141"/>
        <v>0</v>
      </c>
      <c r="DA30" s="499">
        <v>94084.36</v>
      </c>
      <c r="DB30" s="496">
        <f t="shared" si="179"/>
        <v>101611.1088</v>
      </c>
      <c r="DC30" s="541">
        <f>'Base%Sem'!S27</f>
        <v>1.08</v>
      </c>
      <c r="DD30" s="493"/>
      <c r="DE30" s="494">
        <f t="shared" si="41"/>
        <v>0</v>
      </c>
      <c r="DF30" s="496">
        <v>104094.95999999999</v>
      </c>
      <c r="DG30" s="496">
        <f t="shared" si="180"/>
        <v>112422.55680000001</v>
      </c>
      <c r="DH30" s="541">
        <f>'Base%Sem'!T27</f>
        <v>1.08</v>
      </c>
      <c r="DI30" s="493"/>
      <c r="DJ30" s="494">
        <f t="shared" si="43"/>
        <v>0</v>
      </c>
      <c r="DK30" s="496">
        <v>82255.76999999999</v>
      </c>
      <c r="DL30" s="496">
        <f t="shared" si="181"/>
        <v>88836.231599999999</v>
      </c>
      <c r="DM30" s="541">
        <f>'Base%Sem'!U27</f>
        <v>1.08</v>
      </c>
      <c r="DN30" s="493"/>
      <c r="DO30" s="494">
        <f t="shared" si="45"/>
        <v>0</v>
      </c>
      <c r="DP30" s="496">
        <v>88916.03</v>
      </c>
      <c r="DQ30" s="496">
        <f t="shared" si="182"/>
        <v>96029.31240000001</v>
      </c>
      <c r="DR30" s="541">
        <f>'Base%Sem'!V27</f>
        <v>1.08</v>
      </c>
      <c r="DS30" s="495"/>
      <c r="DT30" s="494">
        <f t="shared" si="47"/>
        <v>0</v>
      </c>
      <c r="DU30" s="572">
        <f t="shared" si="48"/>
        <v>398899.2096</v>
      </c>
      <c r="DV30" s="548">
        <f t="shared" si="49"/>
        <v>369351.12</v>
      </c>
      <c r="DW30" s="547">
        <f t="shared" si="142"/>
        <v>0</v>
      </c>
      <c r="DX30" s="506">
        <f t="shared" si="143"/>
        <v>0</v>
      </c>
      <c r="DY30" s="499">
        <v>102476.89</v>
      </c>
      <c r="DZ30" s="496">
        <f t="shared" si="183"/>
        <v>110675.04120000001</v>
      </c>
      <c r="EA30" s="541">
        <f>'Base%Sem'!W27</f>
        <v>1.08</v>
      </c>
      <c r="EB30" s="540">
        <v>102476.89</v>
      </c>
      <c r="EC30" s="494">
        <f t="shared" si="51"/>
        <v>1</v>
      </c>
      <c r="ED30" s="496">
        <v>104753.55</v>
      </c>
      <c r="EE30" s="496">
        <f t="shared" si="184"/>
        <v>113133.83400000002</v>
      </c>
      <c r="EF30" s="541">
        <f>'Base%Sem'!X27</f>
        <v>1.08</v>
      </c>
      <c r="EG30" s="493">
        <v>104753.55</v>
      </c>
      <c r="EH30" s="494">
        <f t="shared" si="53"/>
        <v>1</v>
      </c>
      <c r="EI30" s="496">
        <v>103083.40999999999</v>
      </c>
      <c r="EJ30" s="496">
        <f t="shared" si="185"/>
        <v>111330.08279999999</v>
      </c>
      <c r="EK30" s="541">
        <f>'Base%Sem'!Y27</f>
        <v>1.08</v>
      </c>
      <c r="EL30" s="493">
        <v>103083.41</v>
      </c>
      <c r="EM30" s="494">
        <f t="shared" si="55"/>
        <v>1.0000000000000002</v>
      </c>
      <c r="EN30" s="496">
        <v>93384.12999999999</v>
      </c>
      <c r="EO30" s="496">
        <f t="shared" si="186"/>
        <v>100854.86039999999</v>
      </c>
      <c r="EP30" s="541">
        <f>'Base%Sem'!Z27</f>
        <v>1.08</v>
      </c>
      <c r="EQ30" s="495"/>
      <c r="ER30" s="494">
        <f t="shared" si="57"/>
        <v>0</v>
      </c>
      <c r="ES30" s="496">
        <v>106491.96</v>
      </c>
      <c r="ET30" s="496">
        <f t="shared" si="187"/>
        <v>115011.31680000002</v>
      </c>
      <c r="EU30" s="541">
        <f>'Base%Sem'!AA27</f>
        <v>1.08</v>
      </c>
      <c r="EV30" s="493"/>
      <c r="EW30" s="494">
        <f t="shared" si="59"/>
        <v>0</v>
      </c>
      <c r="EX30" s="572">
        <f t="shared" si="60"/>
        <v>510189.94</v>
      </c>
      <c r="EY30" s="572">
        <f t="shared" si="61"/>
        <v>551005.13520000002</v>
      </c>
      <c r="EZ30" s="538">
        <f t="shared" si="144"/>
        <v>510189.94</v>
      </c>
      <c r="FA30" s="537">
        <v>510189.94</v>
      </c>
      <c r="FB30" s="506">
        <f t="shared" si="145"/>
        <v>1</v>
      </c>
      <c r="FC30" s="499">
        <v>117949.62000000001</v>
      </c>
      <c r="FD30" s="496">
        <f>FC30*FE30</f>
        <v>127385.58960000002</v>
      </c>
      <c r="FE30" s="541">
        <f>'Base%Sem'!AB27</f>
        <v>1.08</v>
      </c>
      <c r="FF30" s="493"/>
      <c r="FG30" s="494">
        <f t="shared" si="63"/>
        <v>0</v>
      </c>
      <c r="FH30" s="496">
        <v>121836.07</v>
      </c>
      <c r="FI30" s="496">
        <f t="shared" si="189"/>
        <v>131582.95560000002</v>
      </c>
      <c r="FJ30" s="541">
        <f>'Base%Sem'!AC27</f>
        <v>1.08</v>
      </c>
      <c r="FK30" s="493"/>
      <c r="FL30" s="494">
        <f t="shared" si="65"/>
        <v>0</v>
      </c>
      <c r="FM30" s="496">
        <v>97982.07</v>
      </c>
      <c r="FN30" s="496">
        <f t="shared" si="190"/>
        <v>105820.63560000001</v>
      </c>
      <c r="FO30" s="541">
        <f>'Base%Sem'!AD27</f>
        <v>1.08</v>
      </c>
      <c r="FP30" s="493"/>
      <c r="FQ30" s="494">
        <f t="shared" si="67"/>
        <v>0</v>
      </c>
      <c r="FR30" s="496">
        <v>108726.93</v>
      </c>
      <c r="FS30" s="496">
        <f t="shared" si="191"/>
        <v>117425.08440000001</v>
      </c>
      <c r="FT30" s="541">
        <f>'Base%Sem'!AE27</f>
        <v>1.08</v>
      </c>
      <c r="FU30" s="495"/>
      <c r="FV30" s="494">
        <f t="shared" si="69"/>
        <v>0</v>
      </c>
      <c r="FW30" s="572">
        <f t="shared" si="70"/>
        <v>482214.26520000008</v>
      </c>
      <c r="FX30" s="614">
        <f t="shared" si="71"/>
        <v>446494.69</v>
      </c>
      <c r="FY30" s="544">
        <f t="shared" si="146"/>
        <v>0</v>
      </c>
      <c r="FZ30" s="504">
        <f t="shared" si="147"/>
        <v>0</v>
      </c>
      <c r="GA30" s="499">
        <v>122808.93</v>
      </c>
      <c r="GB30" s="496">
        <f t="shared" si="192"/>
        <v>132633.64439999999</v>
      </c>
      <c r="GC30" s="541">
        <f>'Base%Sem'!AF27</f>
        <v>1.08</v>
      </c>
      <c r="GD30" s="493"/>
      <c r="GE30" s="494">
        <f t="shared" si="73"/>
        <v>0</v>
      </c>
      <c r="GF30" s="496">
        <v>91964.09</v>
      </c>
      <c r="GG30" s="496">
        <f t="shared" si="193"/>
        <v>99321.217199999999</v>
      </c>
      <c r="GH30" s="541">
        <f>'Base%Sem'!AG27</f>
        <v>1.08</v>
      </c>
      <c r="GI30" s="495"/>
      <c r="GJ30" s="494">
        <f t="shared" si="75"/>
        <v>0</v>
      </c>
      <c r="GK30" s="496">
        <v>81493.06</v>
      </c>
      <c r="GL30" s="496">
        <f t="shared" si="194"/>
        <v>88012.50480000001</v>
      </c>
      <c r="GM30" s="541">
        <f>'Base%Sem'!AH27</f>
        <v>1.08</v>
      </c>
      <c r="GN30" s="493"/>
      <c r="GO30" s="494">
        <f t="shared" si="77"/>
        <v>0</v>
      </c>
      <c r="GP30" s="496">
        <v>87558.080000000002</v>
      </c>
      <c r="GQ30" s="496">
        <f t="shared" si="195"/>
        <v>94562.726400000014</v>
      </c>
      <c r="GR30" s="541">
        <f>'Base%Sem'!AI27</f>
        <v>1.08</v>
      </c>
      <c r="GS30" s="495"/>
      <c r="GT30" s="494">
        <f t="shared" si="79"/>
        <v>0</v>
      </c>
      <c r="GU30" s="572">
        <f t="shared" si="80"/>
        <v>414530.09280000004</v>
      </c>
      <c r="GV30" s="614">
        <f t="shared" si="81"/>
        <v>383824.16</v>
      </c>
      <c r="GW30" s="537">
        <f t="shared" si="82"/>
        <v>0</v>
      </c>
      <c r="GX30" s="506">
        <f t="shared" si="148"/>
        <v>0</v>
      </c>
      <c r="GY30" s="499">
        <v>104286.39</v>
      </c>
      <c r="GZ30" s="496">
        <f t="shared" si="196"/>
        <v>112629.3012</v>
      </c>
      <c r="HA30" s="541">
        <f>'Base%Sem'!AJ27</f>
        <v>1.08</v>
      </c>
      <c r="HB30" s="493"/>
      <c r="HC30" s="494">
        <f t="shared" si="84"/>
        <v>0</v>
      </c>
      <c r="HD30" s="496">
        <v>96079.43</v>
      </c>
      <c r="HE30" s="496">
        <f t="shared" si="197"/>
        <v>103765.7844</v>
      </c>
      <c r="HF30" s="541">
        <f>'Base%Sem'!AK27</f>
        <v>1.08</v>
      </c>
      <c r="HG30" s="495"/>
      <c r="HH30" s="494">
        <f t="shared" si="86"/>
        <v>0</v>
      </c>
      <c r="HI30" s="496">
        <v>96060.68</v>
      </c>
      <c r="HJ30" s="496">
        <f t="shared" si="198"/>
        <v>103745.5344</v>
      </c>
      <c r="HK30" s="541">
        <f>'Base%Sem'!AL27</f>
        <v>1.08</v>
      </c>
      <c r="HL30" s="493"/>
      <c r="HM30" s="494">
        <f t="shared" si="88"/>
        <v>0</v>
      </c>
      <c r="HN30" s="496">
        <v>81767.81</v>
      </c>
      <c r="HO30" s="496">
        <f t="shared" si="199"/>
        <v>88309.234800000006</v>
      </c>
      <c r="HP30" s="541">
        <f>'Base%Sem'!AM27</f>
        <v>1.08</v>
      </c>
      <c r="HQ30" s="495"/>
      <c r="HR30" s="494">
        <f t="shared" si="90"/>
        <v>0</v>
      </c>
      <c r="HS30" s="496">
        <v>86119.37</v>
      </c>
      <c r="HT30" s="496">
        <f t="shared" si="200"/>
        <v>93008.919600000008</v>
      </c>
      <c r="HU30" s="541">
        <f>'Base%Sem'!AN27</f>
        <v>1.08</v>
      </c>
      <c r="HV30" s="493"/>
      <c r="HW30" s="494">
        <f t="shared" si="92"/>
        <v>0</v>
      </c>
      <c r="HX30" s="572">
        <f t="shared" si="93"/>
        <v>501458.77439999999</v>
      </c>
      <c r="HY30" s="538">
        <f t="shared" si="149"/>
        <v>464313.68</v>
      </c>
      <c r="HZ30" s="511">
        <f t="shared" si="94"/>
        <v>0</v>
      </c>
      <c r="IA30" s="504">
        <f t="shared" si="150"/>
        <v>0</v>
      </c>
      <c r="IB30" s="499">
        <v>76904.91</v>
      </c>
      <c r="IC30" s="496">
        <f t="shared" si="201"/>
        <v>83057.302800000005</v>
      </c>
      <c r="ID30" s="541">
        <f>'Base%Sem'!AO27</f>
        <v>1.08</v>
      </c>
      <c r="IE30" s="493"/>
      <c r="IF30" s="494">
        <f t="shared" si="96"/>
        <v>0</v>
      </c>
      <c r="IG30" s="496">
        <v>105281.57</v>
      </c>
      <c r="IH30" s="496">
        <f t="shared" si="202"/>
        <v>113704.09560000002</v>
      </c>
      <c r="II30" s="541">
        <f>'Base%Sem'!AP27</f>
        <v>1.08</v>
      </c>
      <c r="IJ30" s="495"/>
      <c r="IK30" s="494">
        <f t="shared" si="98"/>
        <v>0</v>
      </c>
      <c r="IL30" s="496">
        <v>110363.62</v>
      </c>
      <c r="IM30" s="496">
        <f t="shared" si="203"/>
        <v>119192.7096</v>
      </c>
      <c r="IN30" s="541">
        <f>'Base%Sem'!AQ27</f>
        <v>1.08</v>
      </c>
      <c r="IO30" s="493"/>
      <c r="IP30" s="494">
        <f t="shared" si="100"/>
        <v>0</v>
      </c>
      <c r="IQ30" s="496">
        <v>125283.71</v>
      </c>
      <c r="IR30" s="496">
        <f t="shared" si="204"/>
        <v>135306.40680000003</v>
      </c>
      <c r="IS30" s="541">
        <f>'Base%Sem'!AR27</f>
        <v>1.08</v>
      </c>
      <c r="IT30" s="495"/>
      <c r="IU30" s="494">
        <f t="shared" si="102"/>
        <v>0</v>
      </c>
      <c r="IV30" s="572">
        <f t="shared" si="103"/>
        <v>451260.51480000006</v>
      </c>
      <c r="IW30" s="538">
        <f t="shared" si="151"/>
        <v>417833.81000000006</v>
      </c>
      <c r="IX30" s="510">
        <f t="shared" si="104"/>
        <v>0</v>
      </c>
      <c r="IY30" s="506">
        <f t="shared" si="152"/>
        <v>0</v>
      </c>
      <c r="IZ30" s="499">
        <v>84203.05</v>
      </c>
      <c r="JA30" s="496">
        <f>IZ30*JB30</f>
        <v>90939.294000000009</v>
      </c>
      <c r="JB30" s="541">
        <f>'Base%Sem'!AS27</f>
        <v>1.08</v>
      </c>
      <c r="JC30" s="493"/>
      <c r="JD30" s="494">
        <f t="shared" si="106"/>
        <v>0</v>
      </c>
      <c r="JE30" s="496">
        <v>81209.87</v>
      </c>
      <c r="JF30" s="496">
        <f>JE30*JG30</f>
        <v>87706.659599999999</v>
      </c>
      <c r="JG30" s="541">
        <f>'Base%Sem'!AT27</f>
        <v>1.08</v>
      </c>
      <c r="JH30" s="493"/>
      <c r="JI30" s="494">
        <f t="shared" si="108"/>
        <v>0</v>
      </c>
      <c r="JJ30" s="496">
        <v>114674.63</v>
      </c>
      <c r="JK30" s="496">
        <f>JJ30*JL30</f>
        <v>123848.60040000001</v>
      </c>
      <c r="JL30" s="541">
        <f>'Base%Sem'!AU27</f>
        <v>1.08</v>
      </c>
      <c r="JM30" s="493"/>
      <c r="JN30" s="494">
        <f t="shared" si="110"/>
        <v>0</v>
      </c>
      <c r="JO30" s="496">
        <v>121005.8</v>
      </c>
      <c r="JP30" s="496">
        <f>JO30*JQ30</f>
        <v>130686.26400000001</v>
      </c>
      <c r="JQ30" s="541">
        <f>'Base%Sem'!AV27</f>
        <v>1.08</v>
      </c>
      <c r="JR30" s="495"/>
      <c r="JS30" s="494">
        <f t="shared" si="112"/>
        <v>0</v>
      </c>
      <c r="JT30" s="572">
        <f t="shared" si="113"/>
        <v>433180.81800000003</v>
      </c>
      <c r="JU30" s="538">
        <f t="shared" si="153"/>
        <v>401093.35</v>
      </c>
      <c r="JV30" s="511">
        <f t="shared" si="114"/>
        <v>0</v>
      </c>
      <c r="JW30" s="504">
        <f t="shared" si="154"/>
        <v>0</v>
      </c>
      <c r="JX30" s="499">
        <v>109725.96</v>
      </c>
      <c r="JY30" s="496">
        <f>JX30*JZ30</f>
        <v>114114.99840000001</v>
      </c>
      <c r="JZ30" s="541">
        <f>'Base%Sem'!AW27</f>
        <v>1.04</v>
      </c>
      <c r="KA30" s="493"/>
      <c r="KB30" s="494">
        <f t="shared" si="116"/>
        <v>0</v>
      </c>
      <c r="KC30" s="496">
        <v>146070.56</v>
      </c>
      <c r="KD30" s="496">
        <f>KC30*KE30</f>
        <v>151913.3824</v>
      </c>
      <c r="KE30" s="541">
        <f>'Base%Sem'!AX27</f>
        <v>1.04</v>
      </c>
      <c r="KF30" s="495"/>
      <c r="KG30" s="494">
        <f t="shared" si="117"/>
        <v>0</v>
      </c>
      <c r="KH30" s="496">
        <v>229432.84</v>
      </c>
      <c r="KI30" s="496">
        <f>KH30*KJ30</f>
        <v>238610.15359999999</v>
      </c>
      <c r="KJ30" s="541">
        <f>'Base%Sem'!AY27</f>
        <v>1.04</v>
      </c>
      <c r="KK30" s="493"/>
      <c r="KL30" s="494">
        <f t="shared" si="119"/>
        <v>0</v>
      </c>
      <c r="KM30" s="496">
        <v>311074.53000000003</v>
      </c>
      <c r="KN30" s="496">
        <f>KM30*KO30</f>
        <v>323517.51120000007</v>
      </c>
      <c r="KO30" s="541">
        <f>'Base%Sem'!AZ27</f>
        <v>1.04</v>
      </c>
      <c r="KP30" s="495"/>
      <c r="KQ30" s="494">
        <f t="shared" si="121"/>
        <v>0</v>
      </c>
      <c r="KR30" s="496">
        <v>135881.57999999999</v>
      </c>
      <c r="KS30" s="496">
        <f>KR30*KT30</f>
        <v>141316.8432</v>
      </c>
      <c r="KT30" s="541">
        <f>'Base%Sem'!BA27</f>
        <v>1.04</v>
      </c>
      <c r="KU30" s="493"/>
      <c r="KV30" s="494">
        <f t="shared" si="123"/>
        <v>0</v>
      </c>
      <c r="KW30" s="572">
        <f t="shared" si="160"/>
        <v>969472.88880000007</v>
      </c>
      <c r="KX30" s="538">
        <f t="shared" si="156"/>
        <v>932185.47</v>
      </c>
      <c r="KY30" s="510">
        <f t="shared" si="124"/>
        <v>0</v>
      </c>
      <c r="KZ30" s="560">
        <f t="shared" si="157"/>
        <v>0</v>
      </c>
      <c r="LA30" s="588">
        <f t="shared" si="125"/>
        <v>5113597.5200000005</v>
      </c>
      <c r="LB30" s="588">
        <f t="shared" si="164"/>
        <v>5739741.4787000008</v>
      </c>
      <c r="LC30" s="588">
        <f t="shared" si="127"/>
        <v>5722745.9367000004</v>
      </c>
      <c r="LD30" s="586">
        <f t="shared" si="158"/>
        <v>1.1191232619144418</v>
      </c>
      <c r="LE30" s="584">
        <f t="shared" si="128"/>
        <v>5113597.5200000005</v>
      </c>
      <c r="LF30" s="584">
        <f t="shared" si="129"/>
        <v>994036.14999999991</v>
      </c>
      <c r="LG30" s="585">
        <f t="shared" si="130"/>
        <v>-4119561.3700000006</v>
      </c>
      <c r="LH30" s="615">
        <f t="shared" si="159"/>
        <v>-4.1442772176846896</v>
      </c>
      <c r="LK30">
        <v>5417</v>
      </c>
      <c r="LM30">
        <v>5711650.8731000004</v>
      </c>
    </row>
    <row r="31" spans="1:325" hidden="1" outlineLevel="1">
      <c r="A31" s="571"/>
      <c r="B31" s="533" t="s">
        <v>231</v>
      </c>
      <c r="C31" s="499"/>
      <c r="D31" s="496">
        <f>D30*67%</f>
        <v>75505.960880000013</v>
      </c>
      <c r="E31" s="541"/>
      <c r="F31" s="493">
        <v>58169.83</v>
      </c>
      <c r="G31" s="494"/>
      <c r="H31" s="496"/>
      <c r="I31" s="496">
        <f>I30*67%</f>
        <v>54394.037100000009</v>
      </c>
      <c r="J31" s="541"/>
      <c r="K31" s="495">
        <v>52871.92</v>
      </c>
      <c r="L31" s="494"/>
      <c r="M31" s="496"/>
      <c r="N31" s="496">
        <f>N30*67%</f>
        <v>61690.299579999999</v>
      </c>
      <c r="O31" s="541"/>
      <c r="P31" s="493">
        <v>50962.02</v>
      </c>
      <c r="Q31" s="494"/>
      <c r="R31" s="496"/>
      <c r="S31" s="496">
        <f>S30*67%</f>
        <v>59291.542800000003</v>
      </c>
      <c r="T31" s="541"/>
      <c r="U31" s="493">
        <v>45990.03</v>
      </c>
      <c r="V31" s="494"/>
      <c r="W31" s="496">
        <f t="shared" si="7"/>
        <v>250881.84036</v>
      </c>
      <c r="X31" s="542">
        <f>C31+H31</f>
        <v>0</v>
      </c>
      <c r="Y31" s="514">
        <f t="shared" si="8"/>
        <v>207993.8</v>
      </c>
      <c r="Z31" s="500"/>
      <c r="AA31" s="499"/>
      <c r="AB31" s="496">
        <f>AB30*67%</f>
        <v>56862.940200000005</v>
      </c>
      <c r="AC31" s="541"/>
      <c r="AD31" s="493">
        <v>52196.24</v>
      </c>
      <c r="AE31" s="494"/>
      <c r="AF31" s="496"/>
      <c r="AG31" s="496">
        <f>AG30*67%</f>
        <v>54615.852324999993</v>
      </c>
      <c r="AH31" s="541"/>
      <c r="AI31" s="493"/>
      <c r="AJ31" s="494"/>
      <c r="AK31" s="496"/>
      <c r="AL31" s="496">
        <f>AL30*67%</f>
        <v>59846.491739999998</v>
      </c>
      <c r="AM31" s="541"/>
      <c r="AN31" s="493"/>
      <c r="AO31" s="494"/>
      <c r="AP31" s="496"/>
      <c r="AQ31" s="496">
        <f>AQ30*67%</f>
        <v>53403.663199999995</v>
      </c>
      <c r="AR31" s="541"/>
      <c r="AS31" s="495"/>
      <c r="AT31" s="494"/>
      <c r="AU31" s="496">
        <f t="shared" si="16"/>
        <v>224728.94746499998</v>
      </c>
      <c r="AV31" s="550">
        <f t="shared" si="17"/>
        <v>0</v>
      </c>
      <c r="AW31" s="617">
        <f t="shared" si="162"/>
        <v>52196.24</v>
      </c>
      <c r="AX31" s="513"/>
      <c r="AY31" s="499"/>
      <c r="AZ31" s="496">
        <f>AZ30*67%</f>
        <v>54016.03087200001</v>
      </c>
      <c r="BA31" s="541"/>
      <c r="BB31" s="493"/>
      <c r="BC31" s="494"/>
      <c r="BD31" s="496"/>
      <c r="BE31" s="496">
        <f>BE30*67%</f>
        <v>61939.986336000002</v>
      </c>
      <c r="BF31" s="541"/>
      <c r="BG31" s="495"/>
      <c r="BH31" s="494"/>
      <c r="BI31" s="496"/>
      <c r="BJ31" s="496">
        <f>BJ30*67%</f>
        <v>54547.804512000002</v>
      </c>
      <c r="BK31" s="541"/>
      <c r="BL31" s="493"/>
      <c r="BM31" s="494"/>
      <c r="BN31" s="496"/>
      <c r="BO31" s="496">
        <f>BO30*67%</f>
        <v>51975.76107600001</v>
      </c>
      <c r="BP31" s="541"/>
      <c r="BQ31" s="606"/>
      <c r="BR31" s="494"/>
      <c r="BS31" s="496"/>
      <c r="BT31" s="496">
        <f>BT30*67%</f>
        <v>59414.796000000002</v>
      </c>
      <c r="BU31" s="541"/>
      <c r="BV31" s="493"/>
      <c r="BW31" s="494"/>
      <c r="BX31" s="572">
        <f t="shared" si="28"/>
        <v>281894.37879600003</v>
      </c>
      <c r="BY31" s="538">
        <f t="shared" si="29"/>
        <v>0</v>
      </c>
      <c r="BZ31" s="511">
        <f t="shared" si="30"/>
        <v>0</v>
      </c>
      <c r="CA31" s="504"/>
      <c r="CB31" s="499"/>
      <c r="CC31" s="496">
        <f>CC30*67%</f>
        <v>59983.762680000014</v>
      </c>
      <c r="CD31" s="541"/>
      <c r="CE31" s="493"/>
      <c r="CF31" s="494"/>
      <c r="CG31" s="496"/>
      <c r="CH31" s="496">
        <f>CH30*67%</f>
        <v>71468.901072000022</v>
      </c>
      <c r="CI31" s="541"/>
      <c r="CJ31" s="493"/>
      <c r="CK31" s="494"/>
      <c r="CL31" s="496"/>
      <c r="CM31" s="496">
        <f>CM30*67%</f>
        <v>64958.831064000013</v>
      </c>
      <c r="CN31" s="541"/>
      <c r="CO31" s="493"/>
      <c r="CP31" s="494"/>
      <c r="CQ31" s="496"/>
      <c r="CR31" s="496">
        <f>CR30*67%</f>
        <v>64968.577956000001</v>
      </c>
      <c r="CS31" s="541"/>
      <c r="CT31" s="495"/>
      <c r="CU31" s="494"/>
      <c r="CV31" s="572"/>
      <c r="CW31" s="572">
        <f t="shared" ref="CW31" si="207">CR31+CM31+CH31+CC31</f>
        <v>261380.07277200007</v>
      </c>
      <c r="CX31" s="548">
        <f t="shared" ref="CX31" si="208">CB31+CG31+CL31+CQ31</f>
        <v>0</v>
      </c>
      <c r="CY31" s="547">
        <f>CE31+CJ31++CO31+CT31</f>
        <v>0</v>
      </c>
      <c r="CZ31" s="506"/>
      <c r="DA31" s="499"/>
      <c r="DB31" s="496">
        <f>DB30*67%</f>
        <v>68079.442896000008</v>
      </c>
      <c r="DC31" s="541"/>
      <c r="DD31" s="493"/>
      <c r="DE31" s="494"/>
      <c r="DF31" s="496"/>
      <c r="DG31" s="496">
        <f>DG30*67%</f>
        <v>75323.113056000002</v>
      </c>
      <c r="DH31" s="541"/>
      <c r="DI31" s="493"/>
      <c r="DJ31" s="494"/>
      <c r="DK31" s="496"/>
      <c r="DL31" s="496">
        <f>DL30*67%</f>
        <v>59520.275172000001</v>
      </c>
      <c r="DM31" s="541"/>
      <c r="DN31" s="493"/>
      <c r="DO31" s="494"/>
      <c r="DP31" s="496"/>
      <c r="DQ31" s="496">
        <f>DQ30*67%</f>
        <v>64339.639308000013</v>
      </c>
      <c r="DR31" s="541"/>
      <c r="DS31" s="495"/>
      <c r="DT31" s="494"/>
      <c r="DU31" s="572">
        <f t="shared" si="48"/>
        <v>267262.470432</v>
      </c>
      <c r="DV31" s="548">
        <f t="shared" si="49"/>
        <v>0</v>
      </c>
      <c r="DW31" s="547">
        <f t="shared" si="142"/>
        <v>0</v>
      </c>
      <c r="DX31" s="506"/>
      <c r="DY31" s="499"/>
      <c r="DZ31" s="496">
        <f>DZ30*67%</f>
        <v>74152.277604000003</v>
      </c>
      <c r="EA31" s="541"/>
      <c r="EB31" s="540"/>
      <c r="EC31" s="494"/>
      <c r="ED31" s="496"/>
      <c r="EE31" s="496">
        <f>EE30*67%</f>
        <v>75799.668780000022</v>
      </c>
      <c r="EF31" s="541"/>
      <c r="EG31" s="493"/>
      <c r="EH31" s="494"/>
      <c r="EI31" s="496"/>
      <c r="EJ31" s="496">
        <f>EJ30*67%</f>
        <v>74591.155476</v>
      </c>
      <c r="EK31" s="541"/>
      <c r="EL31" s="493"/>
      <c r="EM31" s="494"/>
      <c r="EN31" s="496"/>
      <c r="EO31" s="496">
        <f>EO30*67%</f>
        <v>67572.756467999992</v>
      </c>
      <c r="EP31" s="541"/>
      <c r="EQ31" s="495"/>
      <c r="ER31" s="494"/>
      <c r="ES31" s="496">
        <v>29038.79</v>
      </c>
      <c r="ET31" s="496">
        <f>ET30*67%</f>
        <v>77057.582256000009</v>
      </c>
      <c r="EU31" s="541"/>
      <c r="EV31" s="493"/>
      <c r="EW31" s="494"/>
      <c r="EX31" s="572"/>
      <c r="EY31" s="572">
        <f t="shared" si="61"/>
        <v>369173.44058400003</v>
      </c>
      <c r="EZ31" s="538">
        <f t="shared" si="144"/>
        <v>29038.79</v>
      </c>
      <c r="FA31" s="537">
        <v>29038.79</v>
      </c>
      <c r="FB31" s="506"/>
      <c r="FC31" s="499">
        <v>64065.11</v>
      </c>
      <c r="FD31" s="496">
        <f>FC31*FE31</f>
        <v>67268.3655</v>
      </c>
      <c r="FE31" s="541">
        <v>1.05</v>
      </c>
      <c r="FF31" s="493"/>
      <c r="FG31" s="494"/>
      <c r="FH31" s="496">
        <v>67307.349999999991</v>
      </c>
      <c r="FI31" s="496">
        <f t="shared" si="189"/>
        <v>70672.717499999999</v>
      </c>
      <c r="FJ31" s="541">
        <v>1.05</v>
      </c>
      <c r="FK31" s="493"/>
      <c r="FL31" s="494"/>
      <c r="FM31" s="496">
        <v>64511.100000000006</v>
      </c>
      <c r="FN31" s="496">
        <f t="shared" si="190"/>
        <v>67736.655000000013</v>
      </c>
      <c r="FO31" s="541">
        <v>1.05</v>
      </c>
      <c r="FP31" s="493"/>
      <c r="FQ31" s="494"/>
      <c r="FR31" s="496">
        <v>97880.86</v>
      </c>
      <c r="FS31" s="496">
        <f t="shared" si="191"/>
        <v>102774.90300000001</v>
      </c>
      <c r="FT31" s="541">
        <v>1.05</v>
      </c>
      <c r="FU31" s="495"/>
      <c r="FV31" s="494"/>
      <c r="FW31" s="572">
        <f t="shared" si="70"/>
        <v>308452.641</v>
      </c>
      <c r="FX31" s="614">
        <f t="shared" si="71"/>
        <v>293764.42</v>
      </c>
      <c r="FY31" s="544">
        <f t="shared" si="146"/>
        <v>0</v>
      </c>
      <c r="FZ31" s="504"/>
      <c r="GA31" s="499">
        <v>78795.259999999995</v>
      </c>
      <c r="GB31" s="496">
        <f t="shared" si="192"/>
        <v>82735.023000000001</v>
      </c>
      <c r="GC31" s="541">
        <v>1.05</v>
      </c>
      <c r="GD31" s="493"/>
      <c r="GE31" s="494"/>
      <c r="GF31" s="496">
        <v>63943.66</v>
      </c>
      <c r="GG31" s="496">
        <f t="shared" si="193"/>
        <v>67140.843000000008</v>
      </c>
      <c r="GH31" s="541">
        <v>1.05</v>
      </c>
      <c r="GI31" s="495"/>
      <c r="GJ31" s="494"/>
      <c r="GK31" s="496">
        <v>65140.44</v>
      </c>
      <c r="GL31" s="496">
        <f t="shared" si="194"/>
        <v>68397.462</v>
      </c>
      <c r="GM31" s="541">
        <v>1.05</v>
      </c>
      <c r="GN31" s="493"/>
      <c r="GO31" s="494"/>
      <c r="GP31" s="496">
        <v>59164.98</v>
      </c>
      <c r="GQ31" s="496">
        <f t="shared" si="195"/>
        <v>62123.229000000007</v>
      </c>
      <c r="GR31" s="541">
        <v>1.05</v>
      </c>
      <c r="GS31" s="495"/>
      <c r="GT31" s="494"/>
      <c r="GU31" s="572">
        <f t="shared" si="80"/>
        <v>280396.55700000003</v>
      </c>
      <c r="GV31" s="614">
        <f t="shared" si="81"/>
        <v>267044.33999999997</v>
      </c>
      <c r="GW31" s="537">
        <f t="shared" si="82"/>
        <v>0</v>
      </c>
      <c r="GX31" s="506">
        <f t="shared" si="148"/>
        <v>0</v>
      </c>
      <c r="GY31" s="499">
        <v>48661.520000000004</v>
      </c>
      <c r="GZ31" s="496">
        <f>GY31*HA31</f>
        <v>51094.596000000005</v>
      </c>
      <c r="HA31" s="541">
        <v>1.05</v>
      </c>
      <c r="HB31" s="493"/>
      <c r="HC31" s="494"/>
      <c r="HD31" s="496">
        <v>58926.090000000004</v>
      </c>
      <c r="HE31" s="496">
        <f>HD31*HF31</f>
        <v>61872.394500000009</v>
      </c>
      <c r="HF31" s="541">
        <v>1.05</v>
      </c>
      <c r="HG31" s="495"/>
      <c r="HH31" s="494"/>
      <c r="HI31" s="496">
        <v>71835.959999999992</v>
      </c>
      <c r="HJ31" s="496">
        <f>HI31*HK31</f>
        <v>75427.758000000002</v>
      </c>
      <c r="HK31" s="541">
        <v>1.05</v>
      </c>
      <c r="HL31" s="493"/>
      <c r="HM31" s="494"/>
      <c r="HN31" s="496">
        <v>52733.77</v>
      </c>
      <c r="HO31" s="496">
        <f>HN31*HP31</f>
        <v>55370.458500000001</v>
      </c>
      <c r="HP31" s="541">
        <v>1.05</v>
      </c>
      <c r="HQ31" s="495"/>
      <c r="HR31" s="494"/>
      <c r="HS31" s="496">
        <v>68027.33</v>
      </c>
      <c r="HT31" s="496">
        <f>HS31*HU31</f>
        <v>71428.696500000005</v>
      </c>
      <c r="HU31" s="541">
        <v>1.05</v>
      </c>
      <c r="HV31" s="493"/>
      <c r="HW31" s="494"/>
      <c r="HX31" s="572">
        <f t="shared" si="93"/>
        <v>315193.90350000001</v>
      </c>
      <c r="HY31" s="538">
        <f t="shared" si="149"/>
        <v>300184.67</v>
      </c>
      <c r="HZ31" s="511">
        <f t="shared" ref="HZ31" si="209">HV31+HQ31+HL31+HG31+HB31</f>
        <v>0</v>
      </c>
      <c r="IA31" s="504">
        <f t="shared" ref="IA31" si="210">IFERROR(HZ31/HY31,0)</f>
        <v>0</v>
      </c>
      <c r="IB31" s="499">
        <v>59944.89</v>
      </c>
      <c r="IC31" s="496">
        <f>IB31*ID31</f>
        <v>62942.1345</v>
      </c>
      <c r="ID31" s="541">
        <v>1.05</v>
      </c>
      <c r="IE31" s="493"/>
      <c r="IF31" s="494"/>
      <c r="IG31" s="496">
        <v>65732.61</v>
      </c>
      <c r="IH31" s="496">
        <f t="shared" si="202"/>
        <v>69019.2405</v>
      </c>
      <c r="II31" s="541">
        <v>1.05</v>
      </c>
      <c r="IJ31" s="495"/>
      <c r="IK31" s="494"/>
      <c r="IL31" s="496">
        <v>69249.149999999994</v>
      </c>
      <c r="IM31" s="496">
        <f t="shared" si="203"/>
        <v>72711.607499999998</v>
      </c>
      <c r="IN31" s="541">
        <v>1.05</v>
      </c>
      <c r="IO31" s="493"/>
      <c r="IP31" s="494"/>
      <c r="IQ31" s="496">
        <v>77319.38</v>
      </c>
      <c r="IR31" s="496">
        <f t="shared" si="204"/>
        <v>81185.349000000002</v>
      </c>
      <c r="IS31" s="541">
        <v>1.05</v>
      </c>
      <c r="IT31" s="495"/>
      <c r="IU31" s="494"/>
      <c r="IV31" s="572">
        <f t="shared" si="103"/>
        <v>285858.33149999997</v>
      </c>
      <c r="IW31" s="538">
        <f t="shared" si="151"/>
        <v>272246.03000000003</v>
      </c>
      <c r="IX31" s="510">
        <f t="shared" ref="IX31" si="211">IE31+IJ31+IO31+IT31</f>
        <v>0</v>
      </c>
      <c r="IY31" s="506">
        <f t="shared" ref="IY31" si="212">IFERROR(IX31/IW31,0)</f>
        <v>0</v>
      </c>
      <c r="IZ31" s="499">
        <v>55263.55</v>
      </c>
      <c r="JA31" s="496">
        <f>IZ31*JB31</f>
        <v>58026.727500000008</v>
      </c>
      <c r="JB31" s="541">
        <v>1.05</v>
      </c>
      <c r="JC31" s="493"/>
      <c r="JD31" s="494"/>
      <c r="JE31" s="496">
        <v>37327.29</v>
      </c>
      <c r="JF31" s="496">
        <f>JE31*JG31</f>
        <v>39193.654500000004</v>
      </c>
      <c r="JG31" s="541">
        <v>1.05</v>
      </c>
      <c r="JH31" s="493"/>
      <c r="JI31" s="494"/>
      <c r="JJ31" s="496">
        <v>62502.85</v>
      </c>
      <c r="JK31" s="496">
        <f>JJ31*JL31</f>
        <v>65627.992500000008</v>
      </c>
      <c r="JL31" s="541">
        <v>1.05</v>
      </c>
      <c r="JM31" s="493"/>
      <c r="JN31" s="494"/>
      <c r="JO31" s="496">
        <v>53692.74</v>
      </c>
      <c r="JP31" s="496">
        <f>JO31*JQ31</f>
        <v>56377.377</v>
      </c>
      <c r="JQ31" s="541">
        <v>1.05</v>
      </c>
      <c r="JR31" s="495"/>
      <c r="JS31" s="494"/>
      <c r="JT31" s="572">
        <f t="shared" si="113"/>
        <v>219225.75150000001</v>
      </c>
      <c r="JU31" s="538">
        <f t="shared" si="153"/>
        <v>208786.43</v>
      </c>
      <c r="JV31" s="511">
        <f t="shared" ref="JV31" si="213">JR31+JM31+JC31+JH31</f>
        <v>0</v>
      </c>
      <c r="JW31" s="504">
        <f t="shared" ref="JW31" si="214">IFERROR(JV31/JU31,0)</f>
        <v>0</v>
      </c>
      <c r="JX31" s="499">
        <v>60179.54</v>
      </c>
      <c r="JY31" s="496">
        <f>JX31*JZ31</f>
        <v>63188.517000000007</v>
      </c>
      <c r="JZ31" s="541">
        <v>1.05</v>
      </c>
      <c r="KA31" s="493"/>
      <c r="KB31" s="494"/>
      <c r="KC31" s="496">
        <v>78378.73</v>
      </c>
      <c r="KD31" s="496">
        <f>KC31*KE31</f>
        <v>82297.666499999992</v>
      </c>
      <c r="KE31" s="541">
        <v>1.05</v>
      </c>
      <c r="KF31" s="495"/>
      <c r="KG31" s="494"/>
      <c r="KH31" s="496">
        <v>127959.53</v>
      </c>
      <c r="KI31" s="496">
        <f>KH31*KJ31</f>
        <v>134357.50650000002</v>
      </c>
      <c r="KJ31" s="541">
        <v>1.05</v>
      </c>
      <c r="KK31" s="493"/>
      <c r="KL31" s="494"/>
      <c r="KM31" s="496">
        <v>213804.99</v>
      </c>
      <c r="KN31" s="496">
        <f>KM31*KO31</f>
        <v>224495.2395</v>
      </c>
      <c r="KO31" s="541">
        <v>1.05</v>
      </c>
      <c r="KP31" s="495"/>
      <c r="KQ31" s="494"/>
      <c r="KR31" s="496">
        <v>72813.98</v>
      </c>
      <c r="KS31" s="496">
        <f>KR31*KT31</f>
        <v>76454.679000000004</v>
      </c>
      <c r="KT31" s="541">
        <v>1.05</v>
      </c>
      <c r="KU31" s="493"/>
      <c r="KV31" s="494"/>
      <c r="KW31" s="572">
        <f>KS31+KN31+KI31+KD31+JY31</f>
        <v>580793.60850000009</v>
      </c>
      <c r="KX31" s="538">
        <f t="shared" si="156"/>
        <v>553136.77</v>
      </c>
      <c r="KY31" s="510"/>
      <c r="KZ31" s="560"/>
      <c r="LA31" s="588">
        <f t="shared" si="125"/>
        <v>1924201.45</v>
      </c>
      <c r="LB31" s="588">
        <f t="shared" si="164"/>
        <v>3602353.9030490005</v>
      </c>
      <c r="LC31" s="588">
        <f t="shared" si="127"/>
        <v>3645241.9434090005</v>
      </c>
      <c r="LD31" s="586">
        <f t="shared" si="158"/>
        <v>1.8944180420449224</v>
      </c>
      <c r="LE31" s="584"/>
      <c r="LF31" s="584"/>
      <c r="LG31" s="585"/>
      <c r="LH31" s="615"/>
      <c r="LK31" s="385"/>
      <c r="LM31">
        <v>3637808.2507969998</v>
      </c>
    </row>
    <row r="32" spans="1:325" hidden="1" outlineLevel="1">
      <c r="A32" s="571"/>
      <c r="B32" s="647"/>
      <c r="C32" s="648"/>
      <c r="D32" s="649"/>
      <c r="E32" s="650"/>
      <c r="F32" s="651"/>
      <c r="G32" s="652"/>
      <c r="H32" s="649"/>
      <c r="I32" s="649"/>
      <c r="J32" s="650"/>
      <c r="K32" s="653"/>
      <c r="L32" s="652"/>
      <c r="M32" s="649"/>
      <c r="N32" s="649"/>
      <c r="O32" s="650"/>
      <c r="P32" s="651"/>
      <c r="Q32" s="652"/>
      <c r="R32" s="649"/>
      <c r="S32" s="649"/>
      <c r="T32" s="650"/>
      <c r="U32" s="651"/>
      <c r="V32" s="652"/>
      <c r="W32" s="649"/>
      <c r="X32" s="649"/>
      <c r="Y32" s="654"/>
      <c r="Z32" s="655"/>
      <c r="AA32" s="648"/>
      <c r="AB32" s="649"/>
      <c r="AC32" s="650"/>
      <c r="AD32" s="651"/>
      <c r="AE32" s="652"/>
      <c r="AF32" s="649"/>
      <c r="AG32" s="649"/>
      <c r="AH32" s="650"/>
      <c r="AI32" s="651"/>
      <c r="AJ32" s="652"/>
      <c r="AK32" s="649"/>
      <c r="AL32" s="649"/>
      <c r="AM32" s="650"/>
      <c r="AN32" s="651"/>
      <c r="AO32" s="652"/>
      <c r="AP32" s="649"/>
      <c r="AQ32" s="649"/>
      <c r="AR32" s="650"/>
      <c r="AS32" s="653"/>
      <c r="AT32" s="652"/>
      <c r="AU32" s="649"/>
      <c r="AV32" s="656"/>
      <c r="AW32" s="657"/>
      <c r="AX32" s="658"/>
      <c r="AY32" s="648"/>
      <c r="AZ32" s="659"/>
      <c r="BA32" s="650"/>
      <c r="BB32" s="651"/>
      <c r="BC32" s="652"/>
      <c r="BD32" s="649"/>
      <c r="BE32" s="649"/>
      <c r="BF32" s="650"/>
      <c r="BG32" s="653"/>
      <c r="BH32" s="652"/>
      <c r="BI32" s="649"/>
      <c r="BJ32" s="649"/>
      <c r="BK32" s="650"/>
      <c r="BL32" s="651"/>
      <c r="BM32" s="652"/>
      <c r="BN32" s="649"/>
      <c r="BO32" s="649"/>
      <c r="BP32" s="650"/>
      <c r="BQ32" s="660"/>
      <c r="BR32" s="652"/>
      <c r="BS32" s="649"/>
      <c r="BT32" s="649"/>
      <c r="BU32" s="650"/>
      <c r="BV32" s="651"/>
      <c r="BW32" s="652"/>
      <c r="BX32" s="661"/>
      <c r="BY32" s="662"/>
      <c r="BZ32" s="663"/>
      <c r="CA32" s="664"/>
      <c r="CB32" s="648"/>
      <c r="CC32" s="649"/>
      <c r="CD32" s="650"/>
      <c r="CE32" s="651"/>
      <c r="CF32" s="652"/>
      <c r="CG32" s="649"/>
      <c r="CH32" s="649"/>
      <c r="CI32" s="650"/>
      <c r="CJ32" s="651"/>
      <c r="CK32" s="652"/>
      <c r="CL32" s="649"/>
      <c r="CM32" s="649"/>
      <c r="CN32" s="650"/>
      <c r="CO32" s="651"/>
      <c r="CP32" s="652"/>
      <c r="CQ32" s="649"/>
      <c r="CR32" s="649"/>
      <c r="CS32" s="650"/>
      <c r="CT32" s="653"/>
      <c r="CU32" s="652"/>
      <c r="CV32" s="665"/>
      <c r="CW32" s="665"/>
      <c r="CX32" s="666"/>
      <c r="CY32" s="667"/>
      <c r="CZ32" s="668"/>
      <c r="DA32" s="648"/>
      <c r="DB32" s="649"/>
      <c r="DC32" s="650"/>
      <c r="DD32" s="651"/>
      <c r="DE32" s="652"/>
      <c r="DF32" s="649"/>
      <c r="DG32" s="649"/>
      <c r="DH32" s="650"/>
      <c r="DI32" s="651"/>
      <c r="DJ32" s="652"/>
      <c r="DK32" s="649"/>
      <c r="DL32" s="649"/>
      <c r="DM32" s="650"/>
      <c r="DN32" s="651"/>
      <c r="DO32" s="652"/>
      <c r="DP32" s="649"/>
      <c r="DQ32" s="649"/>
      <c r="DR32" s="650"/>
      <c r="DS32" s="653"/>
      <c r="DT32" s="652"/>
      <c r="DU32" s="665"/>
      <c r="DV32" s="666"/>
      <c r="DW32" s="667"/>
      <c r="DX32" s="546"/>
      <c r="DY32" s="648"/>
      <c r="DZ32" s="659"/>
      <c r="EA32" s="650"/>
      <c r="EB32" s="651"/>
      <c r="EC32" s="652"/>
      <c r="ED32" s="649"/>
      <c r="EE32" s="649"/>
      <c r="EF32" s="650"/>
      <c r="EG32" s="651"/>
      <c r="EH32" s="652"/>
      <c r="EI32" s="649"/>
      <c r="EJ32" s="649"/>
      <c r="EK32" s="650"/>
      <c r="EL32" s="651"/>
      <c r="EM32" s="652"/>
      <c r="EN32" s="649"/>
      <c r="EO32" s="649"/>
      <c r="EP32" s="650"/>
      <c r="EQ32" s="653"/>
      <c r="ER32" s="652"/>
      <c r="ES32" s="649"/>
      <c r="ET32" s="649"/>
      <c r="EU32" s="650"/>
      <c r="EV32" s="651"/>
      <c r="EW32" s="652"/>
      <c r="EX32" s="665"/>
      <c r="EY32" s="665"/>
      <c r="EZ32" s="662"/>
      <c r="FA32" s="669"/>
      <c r="FB32" s="668"/>
      <c r="FC32" s="648"/>
      <c r="FD32" s="649"/>
      <c r="FE32" s="650"/>
      <c r="FF32" s="651"/>
      <c r="FG32" s="652"/>
      <c r="FH32" s="649"/>
      <c r="FI32" s="649"/>
      <c r="FJ32" s="650"/>
      <c r="FK32" s="651"/>
      <c r="FL32" s="652"/>
      <c r="FM32" s="649"/>
      <c r="FN32" s="649"/>
      <c r="FO32" s="650"/>
      <c r="FP32" s="651"/>
      <c r="FQ32" s="652"/>
      <c r="FR32" s="649"/>
      <c r="FS32" s="649"/>
      <c r="FT32" s="650"/>
      <c r="FU32" s="653"/>
      <c r="FV32" s="652"/>
      <c r="FW32" s="665"/>
      <c r="FX32" s="670"/>
      <c r="FY32" s="663"/>
      <c r="FZ32" s="664"/>
      <c r="GA32" s="648"/>
      <c r="GB32" s="659"/>
      <c r="GC32" s="650"/>
      <c r="GD32" s="651"/>
      <c r="GE32" s="652"/>
      <c r="GF32" s="649"/>
      <c r="GG32" s="649"/>
      <c r="GH32" s="650"/>
      <c r="GI32" s="653"/>
      <c r="GJ32" s="652"/>
      <c r="GK32" s="649"/>
      <c r="GL32" s="649"/>
      <c r="GM32" s="650"/>
      <c r="GN32" s="651"/>
      <c r="GO32" s="652"/>
      <c r="GP32" s="649"/>
      <c r="GQ32" s="649"/>
      <c r="GR32" s="650"/>
      <c r="GS32" s="653"/>
      <c r="GT32" s="652"/>
      <c r="GU32" s="665"/>
      <c r="GV32" s="670"/>
      <c r="GW32" s="669"/>
      <c r="GX32" s="668"/>
      <c r="GY32" s="648"/>
      <c r="GZ32" s="659"/>
      <c r="HA32" s="650"/>
      <c r="HB32" s="651"/>
      <c r="HC32" s="652"/>
      <c r="HD32" s="649"/>
      <c r="HE32" s="649"/>
      <c r="HF32" s="650"/>
      <c r="HG32" s="653"/>
      <c r="HH32" s="652"/>
      <c r="HI32" s="649"/>
      <c r="HJ32" s="649"/>
      <c r="HK32" s="650"/>
      <c r="HL32" s="651"/>
      <c r="HM32" s="652"/>
      <c r="HN32" s="649"/>
      <c r="HO32" s="649"/>
      <c r="HP32" s="650"/>
      <c r="HQ32" s="653"/>
      <c r="HR32" s="652"/>
      <c r="HS32" s="649"/>
      <c r="HT32" s="649"/>
      <c r="HU32" s="650"/>
      <c r="HV32" s="651"/>
      <c r="HW32" s="652"/>
      <c r="HX32" s="661"/>
      <c r="HY32" s="662"/>
      <c r="HZ32" s="663"/>
      <c r="IA32" s="664"/>
      <c r="IB32" s="648"/>
      <c r="IC32" s="659"/>
      <c r="ID32" s="650"/>
      <c r="IE32" s="651"/>
      <c r="IF32" s="652"/>
      <c r="IG32" s="649"/>
      <c r="IH32" s="649"/>
      <c r="II32" s="650"/>
      <c r="IJ32" s="653"/>
      <c r="IK32" s="652"/>
      <c r="IL32" s="649"/>
      <c r="IM32" s="649"/>
      <c r="IN32" s="650"/>
      <c r="IO32" s="651"/>
      <c r="IP32" s="652"/>
      <c r="IQ32" s="649"/>
      <c r="IR32" s="649"/>
      <c r="IS32" s="650"/>
      <c r="IT32" s="653"/>
      <c r="IU32" s="652"/>
      <c r="IV32" s="665"/>
      <c r="IW32" s="662"/>
      <c r="IX32" s="510">
        <f t="shared" ref="IX32" si="215">IE32+IJ32+IO32+IT32</f>
        <v>0</v>
      </c>
      <c r="IY32" s="506">
        <f t="shared" ref="IY32" si="216">IFERROR(IX32/IW32,0)</f>
        <v>0</v>
      </c>
      <c r="IZ32" s="648"/>
      <c r="JA32" s="649"/>
      <c r="JB32" s="650"/>
      <c r="JC32" s="651"/>
      <c r="JD32" s="652"/>
      <c r="JE32" s="649"/>
      <c r="JF32" s="649"/>
      <c r="JG32" s="650"/>
      <c r="JH32" s="651"/>
      <c r="JI32" s="652"/>
      <c r="JJ32" s="649"/>
      <c r="JK32" s="649"/>
      <c r="JL32" s="650"/>
      <c r="JM32" s="651"/>
      <c r="JN32" s="652"/>
      <c r="JO32" s="649"/>
      <c r="JP32" s="649"/>
      <c r="JQ32" s="650"/>
      <c r="JR32" s="653"/>
      <c r="JS32" s="652"/>
      <c r="JT32" s="665"/>
      <c r="JU32" s="662"/>
      <c r="JV32" s="663"/>
      <c r="JW32" s="664"/>
      <c r="JX32" s="648"/>
      <c r="JY32" s="659"/>
      <c r="JZ32" s="650"/>
      <c r="KA32" s="651"/>
      <c r="KB32" s="652"/>
      <c r="KC32" s="649"/>
      <c r="KD32" s="649"/>
      <c r="KE32" s="650"/>
      <c r="KF32" s="653"/>
      <c r="KG32" s="652"/>
      <c r="KH32" s="649"/>
      <c r="KI32" s="649"/>
      <c r="KJ32" s="650"/>
      <c r="KK32" s="651"/>
      <c r="KL32" s="652"/>
      <c r="KM32" s="649"/>
      <c r="KN32" s="649"/>
      <c r="KO32" s="650"/>
      <c r="KP32" s="653"/>
      <c r="KQ32" s="652"/>
      <c r="KR32" s="649"/>
      <c r="KS32" s="649"/>
      <c r="KT32" s="650"/>
      <c r="KU32" s="651"/>
      <c r="KV32" s="652"/>
      <c r="KW32" s="665">
        <f>KW25</f>
        <v>1449711.3904000001</v>
      </c>
      <c r="KX32" s="662">
        <f>KX25</f>
        <v>1393953.2599999998</v>
      </c>
      <c r="KY32" s="669"/>
      <c r="KZ32" s="668"/>
      <c r="LA32" s="588">
        <f t="shared" ref="LA32" si="217">X32+AV32+BY32+CX32+DV32+EZ32+FX32+GV32+HY32+IW32+JU32+KX32</f>
        <v>1393953.2599999998</v>
      </c>
      <c r="LB32" s="588">
        <f t="shared" ref="LB32" si="218">Y32+AU32+BX32+CW32+DU32+EY32+FW32+GU32+HX32+IV32+JT32+KW32</f>
        <v>1449711.3904000001</v>
      </c>
      <c r="LC32" s="588">
        <f t="shared" ref="LC32" si="219">W32+AU32+BX32+CW32+DU32+EY32+FW32+GU32+HX32+IV32+JT32+KW32</f>
        <v>1449711.3904000001</v>
      </c>
      <c r="LD32" s="586">
        <f t="shared" ref="LD32" si="220">LC32/LA32</f>
        <v>1.0400000000000003</v>
      </c>
      <c r="LE32" s="584"/>
      <c r="LF32" s="584"/>
      <c r="LG32" s="585"/>
      <c r="LH32" s="615"/>
      <c r="LK32" s="385"/>
    </row>
    <row r="33" spans="1:322" s="488" customFormat="1" ht="24.75" customHeight="1" collapsed="1">
      <c r="A33" s="487"/>
      <c r="B33" s="515" t="s">
        <v>38</v>
      </c>
      <c r="C33" s="490">
        <f>SUM(C6:C31)</f>
        <v>1988310.0499999998</v>
      </c>
      <c r="D33" s="491">
        <f>SUM(D6:D31)</f>
        <v>2331556.8536799997</v>
      </c>
      <c r="E33" s="489">
        <f>D33/C33</f>
        <v>1.1726324341015124</v>
      </c>
      <c r="F33" s="532">
        <f>SUM(F6:F31)</f>
        <v>2583700.4400000009</v>
      </c>
      <c r="G33" s="492">
        <f>F33/C33</f>
        <v>1.2994454461465912</v>
      </c>
      <c r="H33" s="491">
        <f>SUM(H6:H31)</f>
        <v>1414716.4000000001</v>
      </c>
      <c r="I33" s="491">
        <f>SUM(I6:I31)</f>
        <v>1999383.8598</v>
      </c>
      <c r="J33" s="489">
        <f>I33/H33</f>
        <v>1.413275381412133</v>
      </c>
      <c r="K33" s="497">
        <f>SUM(K6:K31)</f>
        <v>2506813.06</v>
      </c>
      <c r="L33" s="498">
        <f>K33/H33</f>
        <v>1.7719544779434238</v>
      </c>
      <c r="M33" s="491">
        <f>SUM(M6:M31)</f>
        <v>1535316.6400000001</v>
      </c>
      <c r="N33" s="491">
        <f>SUM(N6:N31)</f>
        <v>2527040.7307799999</v>
      </c>
      <c r="O33" s="489">
        <f>N33/M33</f>
        <v>1.6459410814306028</v>
      </c>
      <c r="P33" s="532">
        <f>SUM(P6:P31)</f>
        <v>2292321.6800000002</v>
      </c>
      <c r="Q33" s="492">
        <f>P33/M33</f>
        <v>1.49306118378291</v>
      </c>
      <c r="R33" s="491">
        <f>SUM(R6:R31)</f>
        <v>1535974.4800000002</v>
      </c>
      <c r="S33" s="491">
        <f>SUM(S6:S31)</f>
        <v>2270969.8163000001</v>
      </c>
      <c r="T33" s="489">
        <f>S33/R33</f>
        <v>1.4785205391563536</v>
      </c>
      <c r="U33" s="497">
        <v>1585863.31</v>
      </c>
      <c r="V33" s="498">
        <f>U33/R33</f>
        <v>1.0324802466770151</v>
      </c>
      <c r="W33" s="502">
        <f>SUM(W6:W31)</f>
        <v>9128951.2605600003</v>
      </c>
      <c r="X33" s="502">
        <f>SUM(X6:X31)</f>
        <v>3403026.4499999997</v>
      </c>
      <c r="Y33" s="502">
        <f>SUM(Y6:Y31)</f>
        <v>9477927.6100000031</v>
      </c>
      <c r="Z33" s="503">
        <f>IFERROR(Y33/X33,0)</f>
        <v>2.7851466185342177</v>
      </c>
      <c r="AA33" s="490">
        <f>SUM(AA6:AA31)</f>
        <v>1577549.76</v>
      </c>
      <c r="AB33" s="491">
        <f>SUM(AB6:AB31)</f>
        <v>2331826.4077000003</v>
      </c>
      <c r="AC33" s="489">
        <f>AB33/AA33</f>
        <v>1.4781317628294655</v>
      </c>
      <c r="AD33" s="532">
        <f>SUM(AD6:AD31)</f>
        <v>2294194.9800000004</v>
      </c>
      <c r="AE33" s="492">
        <f>AD33/AA33</f>
        <v>1.454277410558511</v>
      </c>
      <c r="AF33" s="491">
        <f>SUM(AF6:AF31)</f>
        <v>2016126.83</v>
      </c>
      <c r="AG33" s="491">
        <f>SUM(AG6:AG31)</f>
        <v>2672585.2533249995</v>
      </c>
      <c r="AH33" s="489">
        <f>AG33/AF33</f>
        <v>1.32560373363267</v>
      </c>
      <c r="AI33" s="497">
        <f>SUM(AI6:AI31)</f>
        <v>0</v>
      </c>
      <c r="AJ33" s="498">
        <f>AI33/AF33</f>
        <v>0</v>
      </c>
      <c r="AK33" s="491">
        <f>SUM(AK6:AK31)</f>
        <v>2277141.86</v>
      </c>
      <c r="AL33" s="491">
        <f>SUM(AL6:AL31)</f>
        <v>3011174.8617400005</v>
      </c>
      <c r="AM33" s="489">
        <f>AL33/AK33</f>
        <v>1.3223483853307236</v>
      </c>
      <c r="AN33" s="532">
        <f>SUM(AN6:AN31)</f>
        <v>0</v>
      </c>
      <c r="AO33" s="492">
        <f>AN33/AK33</f>
        <v>0</v>
      </c>
      <c r="AP33" s="491">
        <f>SUM(AP6:AP31)</f>
        <v>1835379.7200000002</v>
      </c>
      <c r="AQ33" s="491">
        <f>SUM(AQ6:AQ31)</f>
        <v>2460286.2642000001</v>
      </c>
      <c r="AR33" s="489">
        <f>AQ33/AP33</f>
        <v>1.3404780696824958</v>
      </c>
      <c r="AS33" s="497">
        <f>SUM(AS6:AS31)</f>
        <v>0</v>
      </c>
      <c r="AT33" s="498">
        <f>AS33/AP33</f>
        <v>0</v>
      </c>
      <c r="AU33" s="512">
        <f>SUM(AU6:AU31)</f>
        <v>10475872.786965</v>
      </c>
      <c r="AV33" s="512">
        <f>SUM(AV6:AV31)</f>
        <v>7706198.1700000009</v>
      </c>
      <c r="AW33" s="512">
        <f>AD33+AI33+AN33+AS33</f>
        <v>2294194.9800000004</v>
      </c>
      <c r="AX33" s="509">
        <f>IFERROR(AW33/#REF!,0)</f>
        <v>0</v>
      </c>
      <c r="AY33" s="490">
        <f>SUM(AY6:AY31)</f>
        <v>2020984.63</v>
      </c>
      <c r="AZ33" s="490">
        <f>SUM(AZ6:AZ31)</f>
        <v>2253293.428572</v>
      </c>
      <c r="BA33" s="489">
        <f>AZ33/AY33</f>
        <v>1.1149483252487675</v>
      </c>
      <c r="BB33" s="532">
        <f>SUM(BB6:BB31)</f>
        <v>0</v>
      </c>
      <c r="BC33" s="492">
        <f>BB33/AY33</f>
        <v>0</v>
      </c>
      <c r="BD33" s="491">
        <f>SUM(BD6:BD31)</f>
        <v>2094828.4500000002</v>
      </c>
      <c r="BE33" s="491">
        <f>SUM(BE6:BE31)</f>
        <v>2342504.894636</v>
      </c>
      <c r="BF33" s="489">
        <f>BE33/BD33</f>
        <v>1.1182323281106861</v>
      </c>
      <c r="BG33" s="497">
        <f>SUM(BG6:BG31)</f>
        <v>0</v>
      </c>
      <c r="BH33" s="498">
        <f>BG33/BD33</f>
        <v>0</v>
      </c>
      <c r="BI33" s="491">
        <f>SUM(BI6:BI31)</f>
        <v>2343668.92</v>
      </c>
      <c r="BJ33" s="491">
        <f>SUM(BJ6:BJ31)</f>
        <v>2606453.4672119999</v>
      </c>
      <c r="BK33" s="489">
        <f>BJ33/BI33</f>
        <v>1.1121252856875365</v>
      </c>
      <c r="BL33" s="532">
        <f>SUM(BL6:BL31)</f>
        <v>0</v>
      </c>
      <c r="BM33" s="492">
        <f>BL33/BI33</f>
        <v>0</v>
      </c>
      <c r="BN33" s="491">
        <f>SUM(BN6:BN31)</f>
        <v>2162308.8200000003</v>
      </c>
      <c r="BO33" s="491">
        <f>SUM(BO6:BO31)</f>
        <v>2406612.1691760002</v>
      </c>
      <c r="BP33" s="489">
        <f>BO33/BN33</f>
        <v>1.1129826354664731</v>
      </c>
      <c r="BQ33" s="497">
        <f>SUM(BQ6:BQ31)</f>
        <v>0</v>
      </c>
      <c r="BR33" s="498">
        <f>BQ33/BN33</f>
        <v>0</v>
      </c>
      <c r="BS33" s="491">
        <f>SUM(BS6:BS31)</f>
        <v>2173201.0499999998</v>
      </c>
      <c r="BT33" s="491">
        <f>SUM(BT6:BT31)</f>
        <v>2425547.5328000002</v>
      </c>
      <c r="BU33" s="489">
        <f>BT33/BS33</f>
        <v>1.1161174125145947</v>
      </c>
      <c r="BV33" s="532">
        <f>SUM(BV6:BV31)</f>
        <v>0</v>
      </c>
      <c r="BW33" s="492">
        <f>BV33/BS33</f>
        <v>0</v>
      </c>
      <c r="BX33" s="575">
        <f>SUM(BX6:BX31)</f>
        <v>12034411.492395999</v>
      </c>
      <c r="BY33" s="502">
        <f>SUM(BY6:BY31)</f>
        <v>10794991.870000003</v>
      </c>
      <c r="BZ33" s="502">
        <f>SUM(BZ6:BZ31)</f>
        <v>445147.1</v>
      </c>
      <c r="CA33" s="503">
        <f>IFERROR(BZ33/BY33,0)</f>
        <v>4.1236446063205777E-2</v>
      </c>
      <c r="CB33" s="490">
        <f>SUM(CB6:CB31)</f>
        <v>2318460.6499999994</v>
      </c>
      <c r="CC33" s="491">
        <f>SUM(CC6:CC31)</f>
        <v>2583851.7101800009</v>
      </c>
      <c r="CD33" s="489">
        <f>CC33/CB33</f>
        <v>1.1144686497827778</v>
      </c>
      <c r="CE33" s="532">
        <f>SUM(CE6:CE31)</f>
        <v>0</v>
      </c>
      <c r="CF33" s="492">
        <f>CE33/CB33</f>
        <v>0</v>
      </c>
      <c r="CG33" s="491">
        <f>SUM(CG6:CG31)</f>
        <v>2634752.1599999997</v>
      </c>
      <c r="CH33" s="491">
        <f>SUM(CH6:CH31)</f>
        <v>2939223.5844720006</v>
      </c>
      <c r="CI33" s="489">
        <f>CH33/CG33</f>
        <v>1.1155597968926234</v>
      </c>
      <c r="CJ33" s="497">
        <f>SUM(CJ6:CJ31)</f>
        <v>0</v>
      </c>
      <c r="CK33" s="498">
        <f>CJ33/CG33</f>
        <v>0</v>
      </c>
      <c r="CL33" s="491">
        <f>SUM(CL6:CL31)</f>
        <v>2595026.23</v>
      </c>
      <c r="CM33" s="491">
        <f>SUM(CM6:CM31)</f>
        <v>2889284.0142639992</v>
      </c>
      <c r="CN33" s="489">
        <f>CM33/CL33</f>
        <v>1.1133929903529334</v>
      </c>
      <c r="CO33" s="532">
        <f>SUM(CO6:CO31)</f>
        <v>0</v>
      </c>
      <c r="CP33" s="492">
        <f>CO33/CL33</f>
        <v>0</v>
      </c>
      <c r="CQ33" s="491">
        <f>SUM(CQ6:CQ31)</f>
        <v>3044193.0199999996</v>
      </c>
      <c r="CR33" s="491">
        <f>SUM(CR6:CR31)</f>
        <v>3372735.9582560002</v>
      </c>
      <c r="CS33" s="489">
        <f>CR33/CQ33</f>
        <v>1.1079244765681779</v>
      </c>
      <c r="CT33" s="497">
        <f>SUM(CT6:CT31)</f>
        <v>0</v>
      </c>
      <c r="CU33" s="498">
        <f>CT33/CQ33</f>
        <v>0</v>
      </c>
      <c r="CV33" s="573">
        <f>SUM(CV6:CV31)</f>
        <v>10592432.059999999</v>
      </c>
      <c r="CW33" s="573">
        <f>SUM(CW6:CW31)</f>
        <v>11785095.267171999</v>
      </c>
      <c r="CX33" s="505">
        <f>SUM(CX6:CX31)</f>
        <v>10592432.059999999</v>
      </c>
      <c r="CY33" s="505">
        <f>SUM(CY6:CY31)</f>
        <v>0</v>
      </c>
      <c r="CZ33" s="578">
        <f>IFERROR(CY33/CX33,0)</f>
        <v>0</v>
      </c>
      <c r="DA33" s="490">
        <f>SUM(DA6:DA31)</f>
        <v>2980369.9899999998</v>
      </c>
      <c r="DB33" s="491">
        <f>SUM(DB6:DB31)</f>
        <v>3312487.1492960001</v>
      </c>
      <c r="DC33" s="489">
        <f>DB33/DA33</f>
        <v>1.1114348756732719</v>
      </c>
      <c r="DD33" s="532">
        <f>SUM(DD6:DD31)</f>
        <v>0</v>
      </c>
      <c r="DE33" s="492">
        <f>DD33/DA33</f>
        <v>0</v>
      </c>
      <c r="DF33" s="491">
        <f>SUM(DF6:DF31)</f>
        <v>3545160.1599999992</v>
      </c>
      <c r="DG33" s="491">
        <f>SUM(DG6:DG31)</f>
        <v>3934830.5280560004</v>
      </c>
      <c r="DH33" s="489">
        <f>DG33/DF33</f>
        <v>1.1099161534230941</v>
      </c>
      <c r="DI33" s="497">
        <f>SUM(DI6:DI31)</f>
        <v>0</v>
      </c>
      <c r="DJ33" s="498">
        <f>DI33/DF33</f>
        <v>0</v>
      </c>
      <c r="DK33" s="491">
        <f>SUM(DK6:DK31)</f>
        <v>2588565.79</v>
      </c>
      <c r="DL33" s="491">
        <f>SUM(DL6:DL31)</f>
        <v>2877718.7342720008</v>
      </c>
      <c r="DM33" s="489">
        <f>DL33/DK33</f>
        <v>1.1117039193630078</v>
      </c>
      <c r="DN33" s="532">
        <f>SUM(DN6:DN31)</f>
        <v>0</v>
      </c>
      <c r="DO33" s="492">
        <f>DN33/DK33</f>
        <v>0</v>
      </c>
      <c r="DP33" s="491">
        <f>SUM(DP6:DP31)</f>
        <v>2495355.56</v>
      </c>
      <c r="DQ33" s="491">
        <f>SUM(DQ6:DQ31)</f>
        <v>2781457.9348080005</v>
      </c>
      <c r="DR33" s="489">
        <f>DQ33/DP33</f>
        <v>1.1146539512821974</v>
      </c>
      <c r="DS33" s="497">
        <f>SUM(DS6:DS31)</f>
        <v>0</v>
      </c>
      <c r="DT33" s="498">
        <f>DS33/DP33</f>
        <v>0</v>
      </c>
      <c r="DU33" s="574">
        <f>SUM(DU6:DU31)</f>
        <v>12906494.346432002</v>
      </c>
      <c r="DV33" s="502">
        <f>SUM(DV6:DV31)</f>
        <v>11609451.5</v>
      </c>
      <c r="DW33" s="502">
        <f>SUM(DW6:DW31)</f>
        <v>0</v>
      </c>
      <c r="DX33" s="508">
        <f>IFERROR(DW33/DV33,0)</f>
        <v>0</v>
      </c>
      <c r="DY33" s="490">
        <f>SUM(DY6:DY31)</f>
        <v>2510787.0800000005</v>
      </c>
      <c r="DZ33" s="490">
        <f>SUM(DZ6:DZ31)</f>
        <v>2807861.9886039998</v>
      </c>
      <c r="EA33" s="489">
        <f>DZ33/DY33</f>
        <v>1.1183194349574235</v>
      </c>
      <c r="EB33" s="532">
        <f>SUM(EB6:EB31)</f>
        <v>2510787.0800000005</v>
      </c>
      <c r="EC33" s="492">
        <f>EB33/DY33</f>
        <v>1</v>
      </c>
      <c r="ED33" s="491">
        <f>SUM(ED6:ED31)</f>
        <v>2668283.29</v>
      </c>
      <c r="EE33" s="491">
        <f>SUM(EE6:EE31)</f>
        <v>2980896.0799799999</v>
      </c>
      <c r="EF33" s="489">
        <f>EE33/ED33</f>
        <v>1.1171587706416284</v>
      </c>
      <c r="EG33" s="497">
        <f>SUM(EG6:EG31)</f>
        <v>2668283.29</v>
      </c>
      <c r="EH33" s="498">
        <f>EG33/ED33</f>
        <v>1</v>
      </c>
      <c r="EI33" s="491">
        <f>SUM(EI6:EI31)</f>
        <v>2735319.8900000006</v>
      </c>
      <c r="EJ33" s="491">
        <f>SUM(EJ6:EJ31)</f>
        <v>3052795.1499760002</v>
      </c>
      <c r="EK33" s="489">
        <f>EJ33/EI33</f>
        <v>1.1160651304941154</v>
      </c>
      <c r="EL33" s="532">
        <f>SUM(EL6:EL31)</f>
        <v>2735319.8900000006</v>
      </c>
      <c r="EM33" s="492">
        <f>EL33/EI33</f>
        <v>1</v>
      </c>
      <c r="EN33" s="491">
        <f>SUM(EN6:EN31)</f>
        <v>2506933.52</v>
      </c>
      <c r="EO33" s="491">
        <f>SUM(EO6:EO31)</f>
        <v>2762218.3321679998</v>
      </c>
      <c r="EP33" s="489">
        <f>EO33/EN33</f>
        <v>1.1018315045578073</v>
      </c>
      <c r="EQ33" s="497">
        <f>SUM(EQ6:EQ31)</f>
        <v>0</v>
      </c>
      <c r="ER33" s="498">
        <f>EQ33/EN33</f>
        <v>0</v>
      </c>
      <c r="ES33" s="491">
        <f>SUM(ES6:ES31)</f>
        <v>2860450.75</v>
      </c>
      <c r="ET33" s="491">
        <f>SUM(ET6:ET31)</f>
        <v>3114731.9382560002</v>
      </c>
      <c r="EU33" s="489">
        <f>ET33/ES33</f>
        <v>1.0888954960178916</v>
      </c>
      <c r="EV33" s="532">
        <f>SUM(EV6:EV31)</f>
        <v>0</v>
      </c>
      <c r="EW33" s="492">
        <f>EV33/ES33</f>
        <v>0</v>
      </c>
      <c r="EX33" s="573">
        <f>SUM(EX6:EX31)</f>
        <v>13252735.74</v>
      </c>
      <c r="EY33" s="573">
        <f>SUM(EY6:EY31)</f>
        <v>14718503.488984</v>
      </c>
      <c r="EZ33" s="505">
        <f>SUM(EZ6:EZ31)</f>
        <v>13281774.529999999</v>
      </c>
      <c r="FA33" s="505">
        <f>SUM(FA6:FA31)</f>
        <v>13281774.529999999</v>
      </c>
      <c r="FB33" s="509">
        <f>IFERROR(FA33/EZ33,0)</f>
        <v>1</v>
      </c>
      <c r="FC33" s="490">
        <f>SUM(FC6:FC31)</f>
        <v>3035579.96</v>
      </c>
      <c r="FD33" s="491">
        <f>SUM(FD6:FD31)</f>
        <v>3302747.1428999999</v>
      </c>
      <c r="FE33" s="489">
        <f>FD33/FC33</f>
        <v>1.0880119075828922</v>
      </c>
      <c r="FF33" s="532">
        <f>SUM(FF6:FF31)</f>
        <v>0</v>
      </c>
      <c r="FG33" s="492">
        <f>FF33/FC33</f>
        <v>0</v>
      </c>
      <c r="FH33" s="491">
        <f>SUM(FH6:FH31)</f>
        <v>2858217.1500000004</v>
      </c>
      <c r="FI33" s="491">
        <f>SUM(FI6:FI31)</f>
        <v>3111264.8732000003</v>
      </c>
      <c r="FJ33" s="489">
        <f>FI33/FH33</f>
        <v>1.0885334143348766</v>
      </c>
      <c r="FK33" s="497">
        <f>SUM(FK6:FK31)</f>
        <v>0</v>
      </c>
      <c r="FL33" s="498">
        <f>FK33/FH33</f>
        <v>0</v>
      </c>
      <c r="FM33" s="491">
        <f>SUM(FM6:FM31)</f>
        <v>2772492.0500000003</v>
      </c>
      <c r="FN33" s="491">
        <f>SUM(FN6:FN31)</f>
        <v>3017803.6324</v>
      </c>
      <c r="FO33" s="489">
        <f>FN33/FM33</f>
        <v>1.0884805359135294</v>
      </c>
      <c r="FP33" s="532">
        <f>SUM(FP6:FP31)</f>
        <v>0</v>
      </c>
      <c r="FQ33" s="492">
        <f>FP33/FM33</f>
        <v>0</v>
      </c>
      <c r="FR33" s="491">
        <f>SUM(FR6:FR31)</f>
        <v>2762927.91</v>
      </c>
      <c r="FS33" s="491">
        <f>SUM(FS6:FS31)</f>
        <v>3063473.0109000001</v>
      </c>
      <c r="FT33" s="489">
        <f>FS33/FR33</f>
        <v>1.1087777570352895</v>
      </c>
      <c r="FU33" s="497">
        <f>SUM(FU6:FU31)</f>
        <v>0</v>
      </c>
      <c r="FV33" s="498">
        <f>FU33/FR33</f>
        <v>0</v>
      </c>
      <c r="FW33" s="574">
        <f>SUM(FW6:FW31)</f>
        <v>12495288.659400005</v>
      </c>
      <c r="FX33" s="502">
        <f>SUM(FX6:FX31)</f>
        <v>11429217.069999998</v>
      </c>
      <c r="FY33" s="502">
        <f>SUM(FY6:FY31)</f>
        <v>0</v>
      </c>
      <c r="FZ33" s="503">
        <f>IFERROR(FY33/FX33,0)</f>
        <v>0</v>
      </c>
      <c r="GA33" s="490">
        <f>SUM(GA6:GA31)</f>
        <v>2751822.78</v>
      </c>
      <c r="GB33" s="490">
        <f>SUM(GB6:GB31)</f>
        <v>3069185.5390000013</v>
      </c>
      <c r="GC33" s="489">
        <f>GB33/GA33</f>
        <v>1.1153281967525546</v>
      </c>
      <c r="GD33" s="532">
        <f>SUM(GD6:GD31)</f>
        <v>0</v>
      </c>
      <c r="GE33" s="492">
        <f>GD33/GA33</f>
        <v>0</v>
      </c>
      <c r="GF33" s="491">
        <f>SUM(GF6:GF31)</f>
        <v>2549533.7299999995</v>
      </c>
      <c r="GG33" s="491">
        <f>SUM(GG6:GG31)</f>
        <v>2841904.8685999997</v>
      </c>
      <c r="GH33" s="489">
        <f>GG33/GF33</f>
        <v>1.1146763171476066</v>
      </c>
      <c r="GI33" s="497">
        <f>SUM(GI6:GI31)</f>
        <v>0</v>
      </c>
      <c r="GJ33" s="498">
        <f>GI33/GF33</f>
        <v>0</v>
      </c>
      <c r="GK33" s="491">
        <f>SUM(GK6:GK31)</f>
        <v>2573624.4899999998</v>
      </c>
      <c r="GL33" s="491">
        <f>SUM(GL6:GL31)</f>
        <v>2867304.8296000003</v>
      </c>
      <c r="GM33" s="489">
        <f>GL33/GK33</f>
        <v>1.1141115732855031</v>
      </c>
      <c r="GN33" s="532">
        <f>SUM(GN6:GN31)</f>
        <v>0</v>
      </c>
      <c r="GO33" s="492">
        <f>GN33/GK33</f>
        <v>0</v>
      </c>
      <c r="GP33" s="491">
        <f>SUM(GP6:GP31)</f>
        <v>2670649.8299999996</v>
      </c>
      <c r="GQ33" s="491">
        <f>SUM(GQ6:GQ31)</f>
        <v>2967912.9468000005</v>
      </c>
      <c r="GR33" s="489">
        <f>GQ33/GP33</f>
        <v>1.111307410451486</v>
      </c>
      <c r="GS33" s="497">
        <f>SUM(GS6:GS31)</f>
        <v>0</v>
      </c>
      <c r="GT33" s="498">
        <f>GS33/GP33</f>
        <v>0</v>
      </c>
      <c r="GU33" s="573">
        <f>SUM(GU6:GU31)</f>
        <v>11746308.184000002</v>
      </c>
      <c r="GV33" s="505">
        <f>SUM(GV6:GV31)</f>
        <v>10545630.83</v>
      </c>
      <c r="GW33" s="505">
        <f>SUM(GW6:GW31)</f>
        <v>0</v>
      </c>
      <c r="GX33" s="501">
        <f>IFERROR(GW33/GV33,0)</f>
        <v>0</v>
      </c>
      <c r="GY33" s="490">
        <f>SUM(GY6:GY31)</f>
        <v>2761871.43</v>
      </c>
      <c r="GZ33" s="490">
        <f>SUM(GZ6:GZ31)</f>
        <v>3007687.7506999993</v>
      </c>
      <c r="HA33" s="489">
        <f>GZ33/GY33</f>
        <v>1.0890035350776626</v>
      </c>
      <c r="HB33" s="532">
        <f>SUM(HB6:HB31)</f>
        <v>0</v>
      </c>
      <c r="HC33" s="492">
        <f>HB33/GY33</f>
        <v>0</v>
      </c>
      <c r="HD33" s="491">
        <f>SUM(HD6:HD31)</f>
        <v>2390019.15</v>
      </c>
      <c r="HE33" s="491">
        <f>SUM(HE6:HE31)</f>
        <v>2602014.6371000004</v>
      </c>
      <c r="HF33" s="489">
        <f>HE33/HD33</f>
        <v>1.0887003299115827</v>
      </c>
      <c r="HG33" s="497">
        <f>SUM(HG6:HG31)</f>
        <v>0</v>
      </c>
      <c r="HH33" s="498">
        <f>HG33/HD33</f>
        <v>0</v>
      </c>
      <c r="HI33" s="491">
        <f>SUM(HI6:HI31)</f>
        <v>2681191.2400000002</v>
      </c>
      <c r="HJ33" s="491">
        <f>SUM(HJ6:HJ31)</f>
        <v>2918841.6574000004</v>
      </c>
      <c r="HK33" s="489">
        <f>HJ33/HI33</f>
        <v>1.0886361307819281</v>
      </c>
      <c r="HL33" s="532">
        <f>SUM(HL6:HL31)</f>
        <v>0</v>
      </c>
      <c r="HM33" s="492">
        <f>HL33/HI33</f>
        <v>0</v>
      </c>
      <c r="HN33" s="491">
        <f>SUM(HN6:HN31)</f>
        <v>2222907.4499999997</v>
      </c>
      <c r="HO33" s="491">
        <f>SUM(HO6:HO31)</f>
        <v>2420653.3259000005</v>
      </c>
      <c r="HP33" s="489">
        <f>HO33/HN33</f>
        <v>1.0889582136674205</v>
      </c>
      <c r="HQ33" s="497">
        <f>SUM(HQ6:HQ31)</f>
        <v>0</v>
      </c>
      <c r="HR33" s="498">
        <f>HQ33/HN33</f>
        <v>0</v>
      </c>
      <c r="HS33" s="491">
        <f>SUM(HS6:HS31)</f>
        <v>2278922.4500000002</v>
      </c>
      <c r="HT33" s="491">
        <f>SUM(HT6:HT31)</f>
        <v>2480794.9722000002</v>
      </c>
      <c r="HU33" s="489">
        <f>HT33/HS33</f>
        <v>1.0885824448304504</v>
      </c>
      <c r="HV33" s="532">
        <f>SUM(HV6:HV31)</f>
        <v>0</v>
      </c>
      <c r="HW33" s="492">
        <f>HV33/HS33</f>
        <v>0</v>
      </c>
      <c r="HX33" s="575">
        <f>SUM(HX6:HX31)</f>
        <v>13429992.3433</v>
      </c>
      <c r="HY33" s="502">
        <f>SUM(HY6:HY31)</f>
        <v>12334911.720000001</v>
      </c>
      <c r="HZ33" s="502">
        <f>SUM(HZ6:HZ31)</f>
        <v>0</v>
      </c>
      <c r="IA33" s="503">
        <f>IFERROR(HZ33/HY33,0)</f>
        <v>0</v>
      </c>
      <c r="IB33" s="490">
        <f>SUM(IB6:IB31)</f>
        <v>2323825.9400000004</v>
      </c>
      <c r="IC33" s="490">
        <f>SUM(IC6:IC31)</f>
        <v>2529334.1133000003</v>
      </c>
      <c r="ID33" s="489">
        <f>IC33/IB33</f>
        <v>1.088435269510762</v>
      </c>
      <c r="IE33" s="532">
        <f>SUM(IE6:IE31)</f>
        <v>0</v>
      </c>
      <c r="IF33" s="492">
        <f>IE33/IB33</f>
        <v>0</v>
      </c>
      <c r="IG33" s="491">
        <f>SUM(IG6:IG31)</f>
        <v>2470762.84</v>
      </c>
      <c r="IH33" s="491">
        <f>SUM(IH6:IH31)</f>
        <v>2737249.0199000002</v>
      </c>
      <c r="II33" s="489">
        <f>IH33/IG33</f>
        <v>1.1078558312379347</v>
      </c>
      <c r="IJ33" s="497">
        <f>SUM(IJ6:IJ31)</f>
        <v>0</v>
      </c>
      <c r="IK33" s="498">
        <f>IJ33/IG33</f>
        <v>0</v>
      </c>
      <c r="IL33" s="491">
        <f>SUM(IL6:IL31)</f>
        <v>2760635.36</v>
      </c>
      <c r="IM33" s="491">
        <f>SUM(IM6:IM31)</f>
        <v>3075795.2792000002</v>
      </c>
      <c r="IN33" s="489">
        <f>IM33/IL33</f>
        <v>1.1141620960763179</v>
      </c>
      <c r="IO33" s="532">
        <f>SUM(IO6:IO31)</f>
        <v>0</v>
      </c>
      <c r="IP33" s="492">
        <f>IO33/IL33</f>
        <v>0</v>
      </c>
      <c r="IQ33" s="491">
        <f>SUM(IQ6:IQ31)</f>
        <v>3849597.1299999994</v>
      </c>
      <c r="IR33" s="491">
        <f>SUM(IR6:IR31)</f>
        <v>4184903.3957000007</v>
      </c>
      <c r="IS33" s="489">
        <f>IR33/IQ33</f>
        <v>1.0871016509979581</v>
      </c>
      <c r="IT33" s="497">
        <f>SUM(IT6:IT31)</f>
        <v>0</v>
      </c>
      <c r="IU33" s="498">
        <f>IT33/IQ33</f>
        <v>0</v>
      </c>
      <c r="IV33" s="573">
        <f>SUM(IV6:IV32)</f>
        <v>12527281.808100002</v>
      </c>
      <c r="IW33" s="505">
        <f>SUM(IW6:IW32)</f>
        <v>11404821.27</v>
      </c>
      <c r="IX33" s="505">
        <f>SUM(IX6:IX31)</f>
        <v>0</v>
      </c>
      <c r="IY33" s="501">
        <f>IFERROR(IX33/IW33,0)</f>
        <v>0</v>
      </c>
      <c r="IZ33" s="490">
        <f>SUM(IZ6:IZ31)</f>
        <v>2861386.5699999994</v>
      </c>
      <c r="JA33" s="491">
        <f>SUM(JA6:JA31)</f>
        <v>3089250.8814000012</v>
      </c>
      <c r="JB33" s="489">
        <f>JA33/IZ33</f>
        <v>1.0796342283105083</v>
      </c>
      <c r="JC33" s="532">
        <f>SUM(JC6:JC31)</f>
        <v>0</v>
      </c>
      <c r="JD33" s="492">
        <f>JC33/IZ33</f>
        <v>0</v>
      </c>
      <c r="JE33" s="491">
        <f>SUM(JE6:JE31)</f>
        <v>2477502.8500000006</v>
      </c>
      <c r="JF33" s="491">
        <f>SUM(JF6:JF31)</f>
        <v>2668059.0205000001</v>
      </c>
      <c r="JG33" s="489">
        <f>JF33/JE33</f>
        <v>1.0769146120255721</v>
      </c>
      <c r="JH33" s="497">
        <f>SUM(JH6:JH31)</f>
        <v>0</v>
      </c>
      <c r="JI33" s="498">
        <f>JH33/JE33</f>
        <v>0</v>
      </c>
      <c r="JJ33" s="491">
        <f>SUM(JJ6:JJ31)</f>
        <v>3366019.23</v>
      </c>
      <c r="JK33" s="491">
        <f>SUM(JK6:JK31)</f>
        <v>3651952.2628000006</v>
      </c>
      <c r="JL33" s="489">
        <f>JK33/JJ33</f>
        <v>1.0849469397713454</v>
      </c>
      <c r="JM33" s="532">
        <f>SUM(JM6:JM31)</f>
        <v>0</v>
      </c>
      <c r="JN33" s="492">
        <f>JM33/JJ33</f>
        <v>0</v>
      </c>
      <c r="JO33" s="491">
        <f>SUM(JO6:JO31)</f>
        <v>3595584.6300000004</v>
      </c>
      <c r="JP33" s="491">
        <f>SUM(JP6:JP31)</f>
        <v>3789560.2242999994</v>
      </c>
      <c r="JQ33" s="489">
        <f>JP33/JO33</f>
        <v>1.053948276639507</v>
      </c>
      <c r="JR33" s="497">
        <f>SUM(JR6:JR31)</f>
        <v>0</v>
      </c>
      <c r="JS33" s="498">
        <f>JR33/JO33</f>
        <v>0</v>
      </c>
      <c r="JT33" s="574">
        <f>SUM(JT6:JT32)</f>
        <v>13198822.389</v>
      </c>
      <c r="JU33" s="502">
        <f>SUM(JU6:JU32)</f>
        <v>12300493.279999999</v>
      </c>
      <c r="JV33" s="502">
        <f>SUM(JV6:JV31)</f>
        <v>0</v>
      </c>
      <c r="JW33" s="503">
        <f>IFERROR(JV33/JU33,0)</f>
        <v>0</v>
      </c>
      <c r="JX33" s="490">
        <f>SUM(JX6:JX31)</f>
        <v>4922131.3100000005</v>
      </c>
      <c r="JY33" s="490">
        <f>SUM(JY6:JY31)</f>
        <v>5128672.5354000013</v>
      </c>
      <c r="JZ33" s="489">
        <f>JY33/JX33</f>
        <v>1.0419617463232611</v>
      </c>
      <c r="KA33" s="532">
        <f>SUM(KA6:KA31)</f>
        <v>0</v>
      </c>
      <c r="KB33" s="492">
        <f>KA33/JX33</f>
        <v>0</v>
      </c>
      <c r="KC33" s="491">
        <f>SUM(KC6:KC31)</f>
        <v>6187765.7300000004</v>
      </c>
      <c r="KD33" s="491">
        <f>SUM(KD6:KD31)</f>
        <v>6388679.722500002</v>
      </c>
      <c r="KE33" s="489">
        <f>KD33/KC33</f>
        <v>1.032469553836842</v>
      </c>
      <c r="KF33" s="497">
        <f>SUM(KF6:KF31)</f>
        <v>0</v>
      </c>
      <c r="KG33" s="498">
        <f>KF33/KC33</f>
        <v>0</v>
      </c>
      <c r="KH33" s="491">
        <f>SUM(KH6:KH31)</f>
        <v>7902768.8700000001</v>
      </c>
      <c r="KI33" s="491">
        <f>SUM(KI6:KI31)</f>
        <v>8145224.1625000006</v>
      </c>
      <c r="KJ33" s="489">
        <f>KI33/KH33</f>
        <v>1.0306797903985772</v>
      </c>
      <c r="KK33" s="532">
        <f>SUM(KK6:KK31)</f>
        <v>0</v>
      </c>
      <c r="KL33" s="492">
        <f>KK33/KH33</f>
        <v>0</v>
      </c>
      <c r="KM33" s="491">
        <f>SUM(KM6:KM31)</f>
        <v>12492833.310000001</v>
      </c>
      <c r="KN33" s="491">
        <f>SUM(KN6:KN31)</f>
        <v>12754621.960299999</v>
      </c>
      <c r="KO33" s="489">
        <f>KN33/KM33</f>
        <v>1.0209551063240752</v>
      </c>
      <c r="KP33" s="497">
        <f>SUM(KP6:KP31)</f>
        <v>0</v>
      </c>
      <c r="KQ33" s="498">
        <f>KP33/KM33</f>
        <v>0</v>
      </c>
      <c r="KR33" s="491">
        <f>SUM(KR6:KR31)</f>
        <v>3552336.38</v>
      </c>
      <c r="KS33" s="491">
        <f>SUM(KS6:KS31)</f>
        <v>3625211.7557999999</v>
      </c>
      <c r="KT33" s="489">
        <f>KS33/KR33</f>
        <v>1.0205147733785278</v>
      </c>
      <c r="KU33" s="532">
        <f>SUM(KU6:KU31)</f>
        <v>0</v>
      </c>
      <c r="KV33" s="492">
        <f>KU33/KR33</f>
        <v>0</v>
      </c>
      <c r="KW33" s="573">
        <f>SUM(KW6:KW32)</f>
        <v>37492121.526900001</v>
      </c>
      <c r="KX33" s="505">
        <f>SUM(KX6:KX32)</f>
        <v>36451788.859999999</v>
      </c>
      <c r="KY33" s="505">
        <f>SUM(KY6:KY31)</f>
        <v>0</v>
      </c>
      <c r="KZ33" s="531">
        <f>IFERROR(KY33/KX33,0)</f>
        <v>0</v>
      </c>
      <c r="LA33" s="590">
        <f>SUM(LA6:LA32)</f>
        <v>151854737.60999998</v>
      </c>
      <c r="LB33" s="590">
        <f>SUM(LB6:LB32)</f>
        <v>172145169.63104901</v>
      </c>
      <c r="LC33" s="590">
        <f>SUM(LC6:LC32)</f>
        <v>171939143.55320901</v>
      </c>
      <c r="LD33" s="593">
        <f>LC33/LA33</f>
        <v>1.1322606476380781</v>
      </c>
      <c r="LE33" s="589">
        <f>SUM(LE6:LE31)</f>
        <v>148536582.90000001</v>
      </c>
      <c r="LF33" s="589">
        <f>SUM(LF6:LF31)</f>
        <v>25526945.349999994</v>
      </c>
      <c r="LG33" s="591">
        <f>LF33-LE33</f>
        <v>-123009637.55000001</v>
      </c>
      <c r="LH33" s="592">
        <f>IFERROR(LG33/LF33,0)</f>
        <v>-4.818815407147806</v>
      </c>
      <c r="LJ33" s="645">
        <f>FW33+GU33+HX33+IV33+JT33+KW33</f>
        <v>100889814.91070001</v>
      </c>
    </row>
    <row r="34" spans="1:322" ht="9" customHeight="1">
      <c r="A34" s="571"/>
      <c r="B34" s="417"/>
      <c r="C34" s="412"/>
      <c r="D34" s="413"/>
      <c r="E34" s="413"/>
      <c r="F34" s="414"/>
      <c r="G34" s="412"/>
      <c r="H34" s="412"/>
      <c r="I34" s="413"/>
      <c r="J34" s="413"/>
      <c r="K34" s="414"/>
      <c r="L34" s="413"/>
      <c r="M34" s="413"/>
      <c r="N34" s="413"/>
      <c r="O34" s="413"/>
      <c r="P34" s="414"/>
      <c r="Q34" s="413"/>
      <c r="R34" s="413"/>
      <c r="S34" s="413"/>
      <c r="T34" s="413"/>
      <c r="U34" s="414"/>
      <c r="V34" s="413"/>
      <c r="W34" s="413"/>
      <c r="X34" s="413"/>
      <c r="Y34" s="413"/>
      <c r="Z34" s="413"/>
      <c r="AA34" s="412"/>
      <c r="AB34" s="413"/>
      <c r="AC34" s="413"/>
      <c r="AD34" s="414"/>
      <c r="AE34" s="413"/>
      <c r="AF34" s="412"/>
      <c r="AG34" s="413"/>
      <c r="AH34" s="413"/>
      <c r="AI34" s="414"/>
      <c r="AJ34" s="413"/>
      <c r="AK34" s="412"/>
      <c r="AL34" s="413"/>
      <c r="AM34" s="413"/>
      <c r="AN34" s="414"/>
      <c r="AO34" s="413"/>
      <c r="AP34" s="412"/>
      <c r="AQ34" s="413"/>
      <c r="AR34" s="413"/>
      <c r="AS34" s="414"/>
      <c r="AT34" s="413"/>
      <c r="AU34" s="413"/>
      <c r="AV34" s="413"/>
      <c r="AW34" s="413"/>
      <c r="AX34" s="413"/>
      <c r="AY34" s="412"/>
      <c r="AZ34" s="413"/>
      <c r="BA34" s="413"/>
      <c r="BB34" s="414"/>
      <c r="BC34" s="413"/>
      <c r="BD34" s="412"/>
      <c r="BE34" s="413"/>
      <c r="BF34" s="413"/>
      <c r="BG34" s="414"/>
      <c r="BH34" s="413"/>
      <c r="BI34" s="412"/>
      <c r="BJ34" s="413"/>
      <c r="BK34" s="413"/>
      <c r="BL34" s="415"/>
      <c r="BM34" s="413"/>
      <c r="BN34" s="416"/>
      <c r="BO34" s="416"/>
      <c r="BP34" s="407"/>
      <c r="BQ34" s="416"/>
      <c r="BR34" s="421"/>
      <c r="BS34" s="416"/>
      <c r="BT34" s="416"/>
      <c r="BU34" s="407"/>
      <c r="BV34" s="416"/>
      <c r="BW34" s="421"/>
      <c r="BX34" s="421"/>
      <c r="BY34" s="421"/>
      <c r="BZ34" s="421"/>
      <c r="CA34" s="421"/>
      <c r="CB34" s="416"/>
      <c r="CC34" s="416"/>
      <c r="CD34" s="407"/>
      <c r="CE34" s="416"/>
      <c r="CF34" s="421"/>
      <c r="CG34" s="416"/>
      <c r="CH34" s="416"/>
      <c r="CI34" s="407"/>
      <c r="CJ34" s="416"/>
      <c r="CK34" s="421"/>
      <c r="CL34" s="416"/>
      <c r="CM34" s="416"/>
      <c r="CN34" s="407"/>
      <c r="CO34" s="416"/>
      <c r="CP34" s="421"/>
      <c r="CQ34" s="416"/>
      <c r="CR34" s="416"/>
      <c r="CS34" s="507"/>
      <c r="CT34" s="416"/>
      <c r="CU34" s="421"/>
      <c r="CV34" s="421"/>
      <c r="CW34" s="416"/>
      <c r="CX34" s="416"/>
      <c r="CY34" s="416"/>
      <c r="CZ34" s="507"/>
      <c r="DA34" s="422"/>
      <c r="DB34" s="422"/>
      <c r="DC34" s="407"/>
      <c r="DD34" s="416"/>
      <c r="DE34" s="421"/>
      <c r="DF34" s="422"/>
      <c r="DG34" s="422"/>
      <c r="DH34" s="407"/>
      <c r="DI34" s="416"/>
      <c r="DJ34" s="421"/>
      <c r="DK34" s="422"/>
      <c r="DL34" s="422"/>
      <c r="DM34" s="407"/>
      <c r="DN34" s="416"/>
      <c r="DO34" s="421"/>
      <c r="DP34" s="422"/>
      <c r="DQ34" s="422"/>
      <c r="DR34" s="407"/>
      <c r="DS34" s="416"/>
      <c r="DT34" s="421"/>
      <c r="DU34" s="416"/>
      <c r="DV34" s="416"/>
      <c r="DW34" s="416"/>
      <c r="DX34" s="407"/>
      <c r="DY34" s="422"/>
      <c r="DZ34" s="422"/>
      <c r="EA34" s="407"/>
      <c r="EB34" s="416"/>
      <c r="EC34" s="421"/>
      <c r="ED34" s="422"/>
      <c r="EE34" s="422"/>
      <c r="EF34" s="407"/>
      <c r="EG34" s="416"/>
      <c r="EH34" s="421"/>
      <c r="EI34" s="422"/>
      <c r="EJ34" s="422"/>
      <c r="EK34" s="407"/>
      <c r="EL34" s="416"/>
      <c r="EM34" s="421"/>
      <c r="EN34" s="422"/>
      <c r="EO34" s="422"/>
      <c r="EP34" s="407"/>
      <c r="EQ34" s="416"/>
      <c r="ER34" s="421"/>
      <c r="ES34" s="422"/>
      <c r="ET34" s="422"/>
      <c r="EU34" s="407"/>
      <c r="EV34" s="416"/>
      <c r="EW34" s="421"/>
      <c r="EX34" s="421"/>
      <c r="EY34" s="342"/>
      <c r="EZ34" s="342"/>
      <c r="FA34" s="342"/>
      <c r="FB34" s="342"/>
      <c r="FC34" s="422"/>
      <c r="FD34" s="422"/>
      <c r="FE34" s="407"/>
      <c r="FF34" s="416"/>
      <c r="FG34" s="421"/>
      <c r="FH34" s="422"/>
      <c r="FI34" s="422"/>
      <c r="FJ34" s="407"/>
      <c r="FK34" s="416"/>
      <c r="FL34" s="421"/>
      <c r="FM34" s="422"/>
      <c r="FN34" s="422"/>
      <c r="FO34" s="407"/>
      <c r="FP34" s="416"/>
      <c r="FQ34" s="421"/>
      <c r="FR34" s="422"/>
      <c r="FS34" s="422"/>
      <c r="FT34" s="407"/>
      <c r="FU34" s="416"/>
      <c r="FV34" s="421"/>
      <c r="FW34" s="342"/>
      <c r="FX34" s="342"/>
      <c r="FY34" s="342"/>
      <c r="FZ34" s="342"/>
      <c r="GA34" s="399"/>
      <c r="GB34" s="342"/>
      <c r="GC34" s="342"/>
      <c r="GD34" s="410"/>
      <c r="GE34" s="342"/>
      <c r="GF34" s="399"/>
      <c r="GG34" s="342"/>
      <c r="GH34" s="342"/>
      <c r="GI34" s="410"/>
      <c r="GJ34" s="342"/>
      <c r="GK34" s="399"/>
      <c r="GL34" s="342"/>
      <c r="GM34" s="342"/>
      <c r="GN34" s="410"/>
      <c r="GO34" s="342"/>
      <c r="GP34" s="399"/>
      <c r="GQ34" s="342"/>
      <c r="GR34" s="342"/>
      <c r="GS34" s="410"/>
      <c r="GT34" s="342"/>
      <c r="GU34" s="342"/>
      <c r="GV34" s="342"/>
      <c r="GW34" s="342"/>
      <c r="GX34" s="342"/>
      <c r="GY34" s="402"/>
      <c r="GZ34" s="342"/>
      <c r="HA34" s="342"/>
      <c r="HB34" s="571"/>
      <c r="HC34" s="342"/>
      <c r="HD34" s="571"/>
      <c r="HE34" s="342"/>
      <c r="HF34" s="342"/>
      <c r="HG34" s="571"/>
      <c r="HH34" s="342"/>
      <c r="HI34" s="571"/>
      <c r="HJ34" s="342"/>
      <c r="HK34" s="342"/>
      <c r="HL34" s="571"/>
      <c r="HM34" s="342"/>
      <c r="HN34" s="571"/>
      <c r="HO34" s="342"/>
      <c r="HP34" s="342"/>
      <c r="HQ34" s="571"/>
      <c r="HR34" s="342"/>
      <c r="HS34" s="571"/>
      <c r="HT34" s="342"/>
      <c r="HU34" s="342"/>
      <c r="HV34" s="571"/>
      <c r="HW34" s="342"/>
      <c r="HX34" s="342"/>
      <c r="HY34" s="342"/>
      <c r="HZ34" s="342"/>
      <c r="IA34" s="342"/>
      <c r="IB34" s="571"/>
      <c r="IC34" s="342"/>
      <c r="ID34" s="342"/>
      <c r="IE34" s="571"/>
      <c r="IF34" s="342"/>
      <c r="IG34" s="571"/>
      <c r="IH34" s="342"/>
      <c r="II34" s="342"/>
      <c r="IJ34" s="571"/>
      <c r="IK34" s="342"/>
      <c r="IL34" s="571"/>
      <c r="IM34" s="342"/>
      <c r="IN34" s="342"/>
      <c r="IO34" s="571"/>
      <c r="IP34" s="342"/>
      <c r="IQ34" s="571"/>
      <c r="IR34" s="342"/>
      <c r="IS34" s="342"/>
      <c r="IT34" s="571"/>
      <c r="IU34" s="342"/>
      <c r="IV34" s="342"/>
      <c r="IW34" s="342"/>
      <c r="IX34" s="342"/>
      <c r="IY34" s="342"/>
      <c r="IZ34" s="571"/>
      <c r="JA34" s="342"/>
      <c r="JB34" s="342"/>
      <c r="JC34" s="571"/>
      <c r="JD34" s="342"/>
      <c r="JE34" s="571"/>
      <c r="JF34" s="342"/>
      <c r="JG34" s="342"/>
      <c r="JH34" s="571"/>
      <c r="JI34" s="342"/>
      <c r="JJ34" s="571"/>
      <c r="JK34" s="342"/>
      <c r="JL34" s="342"/>
      <c r="JM34" s="571"/>
      <c r="JN34" s="342"/>
      <c r="JO34" s="571"/>
      <c r="JP34" s="342"/>
      <c r="JQ34" s="342"/>
      <c r="JR34" s="571"/>
      <c r="JS34" s="342"/>
      <c r="JT34" s="342"/>
      <c r="JU34" s="342"/>
      <c r="JV34" s="342"/>
      <c r="JW34" s="342"/>
      <c r="JX34" s="571"/>
      <c r="JY34" s="342"/>
      <c r="JZ34" s="342"/>
      <c r="KA34" s="571"/>
      <c r="KB34" s="342"/>
      <c r="KC34" s="571"/>
      <c r="KD34" s="342"/>
      <c r="KE34" s="342"/>
      <c r="KF34" s="571"/>
      <c r="KG34" s="342"/>
      <c r="KH34" s="571"/>
      <c r="KI34" s="342"/>
      <c r="KJ34" s="342"/>
      <c r="KK34" s="571"/>
      <c r="KL34" s="342"/>
      <c r="KM34" s="571"/>
      <c r="KN34" s="342"/>
      <c r="KO34" s="342"/>
      <c r="KP34" s="571"/>
      <c r="KQ34" s="342"/>
      <c r="KR34" s="571"/>
      <c r="KS34" s="342"/>
      <c r="KT34" s="342"/>
      <c r="KU34" s="571"/>
      <c r="KV34" s="342"/>
      <c r="KW34" s="342"/>
      <c r="KX34" s="342"/>
      <c r="KY34" s="342"/>
      <c r="KZ34" s="342"/>
      <c r="LA34" s="342"/>
      <c r="LB34" s="342"/>
      <c r="LC34" s="342"/>
      <c r="LD34" s="342"/>
      <c r="LE34" s="571"/>
      <c r="LF34" s="571"/>
      <c r="LG34" s="571"/>
      <c r="LH34" s="571"/>
    </row>
    <row r="35" spans="1:322">
      <c r="A35" s="571"/>
      <c r="B35" s="408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  <c r="P35" s="571"/>
      <c r="Q35" s="571"/>
      <c r="R35" s="571"/>
      <c r="S35" s="571"/>
      <c r="T35" s="571"/>
      <c r="U35" s="571"/>
      <c r="V35" s="571"/>
      <c r="W35">
        <f>W25*0.6</f>
        <v>285373.99212000001</v>
      </c>
      <c r="X35" s="571"/>
      <c r="Y35" s="571"/>
      <c r="Z35" s="571"/>
      <c r="AA35" s="571"/>
      <c r="AB35" s="571"/>
      <c r="AC35" s="571"/>
      <c r="AD35" s="571"/>
      <c r="AE35" s="571"/>
      <c r="AF35" s="571"/>
      <c r="AG35" s="571"/>
      <c r="AH35" s="571"/>
      <c r="AI35" s="571"/>
      <c r="AJ35" s="571"/>
      <c r="AK35" s="571"/>
      <c r="AL35" s="571"/>
      <c r="AM35" s="571"/>
      <c r="AN35" s="571"/>
      <c r="AO35" s="571"/>
      <c r="AP35" s="571"/>
      <c r="AQ35" s="571"/>
      <c r="AR35" s="571"/>
      <c r="AS35" s="571"/>
      <c r="AT35" s="571"/>
      <c r="AV35" s="571"/>
      <c r="AW35" s="571"/>
      <c r="AX35" s="571"/>
      <c r="AY35" s="571"/>
      <c r="AZ35" s="571"/>
      <c r="BA35" s="571"/>
      <c r="BB35" s="363"/>
      <c r="BC35" s="571"/>
      <c r="BD35" s="571"/>
      <c r="BE35" s="571"/>
      <c r="BF35" s="571"/>
      <c r="BG35" s="363"/>
      <c r="BH35" s="571"/>
      <c r="BI35" s="571"/>
      <c r="BJ35" s="571"/>
      <c r="BK35" s="571"/>
      <c r="BL35" s="363"/>
      <c r="BM35" s="571"/>
      <c r="BN35" s="571"/>
      <c r="BO35" s="571"/>
      <c r="BP35" s="408"/>
      <c r="BQ35" s="571"/>
      <c r="BR35" s="571"/>
      <c r="BS35" s="571"/>
      <c r="BT35" s="571"/>
      <c r="BU35" s="571"/>
      <c r="BV35" s="571"/>
      <c r="BW35" s="571"/>
      <c r="BY35" s="571"/>
      <c r="BZ35" s="417"/>
      <c r="CA35" s="424"/>
      <c r="CB35" s="424"/>
      <c r="CC35" s="417"/>
      <c r="CD35" s="430"/>
      <c r="CE35" s="108"/>
      <c r="CF35" s="417"/>
      <c r="CG35" s="432"/>
      <c r="CH35" s="348"/>
      <c r="CI35" s="401"/>
      <c r="CJ35" s="571"/>
      <c r="CK35" s="571"/>
      <c r="CL35" s="571"/>
      <c r="CM35" s="571"/>
      <c r="CN35" s="571"/>
      <c r="CO35" s="571"/>
      <c r="CP35" s="571"/>
      <c r="CQ35" s="571"/>
      <c r="CR35" s="571"/>
      <c r="CS35" s="571"/>
      <c r="CT35" s="571"/>
      <c r="CU35" s="571"/>
      <c r="CV35" s="571"/>
      <c r="CW35" s="571"/>
      <c r="CX35" s="571"/>
      <c r="CZ35" s="571"/>
      <c r="DA35" s="571"/>
      <c r="DB35" s="417"/>
      <c r="DC35" s="422"/>
      <c r="DD35" s="108"/>
      <c r="DE35" s="401"/>
      <c r="DF35" s="571"/>
      <c r="DG35" s="571"/>
      <c r="DH35" s="400"/>
      <c r="DI35" s="571"/>
      <c r="DJ35" s="400"/>
      <c r="DK35" s="571"/>
      <c r="DL35" s="571"/>
      <c r="DM35" s="571"/>
      <c r="DN35" s="571"/>
      <c r="DO35" s="571"/>
      <c r="DP35" s="571"/>
      <c r="DQ35" s="571"/>
      <c r="DR35" s="571"/>
      <c r="DS35" s="571"/>
      <c r="DT35" s="571"/>
      <c r="DV35" s="571"/>
      <c r="DW35" s="571"/>
      <c r="DX35" s="571"/>
      <c r="DY35" s="571"/>
      <c r="DZ35" s="571"/>
      <c r="EA35" s="571"/>
      <c r="EB35" s="571"/>
      <c r="EC35" s="571"/>
      <c r="ED35" s="571"/>
      <c r="EE35" s="571"/>
      <c r="EF35" s="571"/>
      <c r="EG35" s="571"/>
      <c r="EH35" s="571"/>
      <c r="EI35" s="571"/>
      <c r="EJ35" s="571"/>
      <c r="EK35" s="571"/>
      <c r="EL35" s="571"/>
      <c r="EM35" s="400"/>
      <c r="EN35" s="571"/>
      <c r="EO35" s="400"/>
      <c r="EP35" s="571"/>
      <c r="EQ35" s="571"/>
      <c r="ER35" s="571"/>
      <c r="ES35" s="571"/>
      <c r="ET35" s="400"/>
      <c r="EU35" s="571"/>
      <c r="EV35" s="571"/>
      <c r="EW35" s="571"/>
      <c r="EX35" s="571"/>
      <c r="EZ35" s="571"/>
      <c r="FA35" s="571"/>
      <c r="FB35" s="571"/>
      <c r="FC35" s="571"/>
      <c r="FD35" s="571"/>
      <c r="FE35" s="571"/>
      <c r="FF35" s="571"/>
      <c r="FG35" s="571"/>
      <c r="FH35" s="571"/>
      <c r="FI35" s="571"/>
      <c r="FJ35" s="571"/>
      <c r="FK35" s="571"/>
      <c r="FL35" s="571"/>
      <c r="FM35" s="571"/>
      <c r="FN35" s="571"/>
      <c r="FO35" s="571"/>
      <c r="FP35" s="571"/>
      <c r="FQ35" s="571"/>
      <c r="FR35" s="571"/>
      <c r="FS35" s="571"/>
      <c r="FT35" s="571"/>
      <c r="FU35" s="571"/>
      <c r="FV35" s="571"/>
      <c r="FW35" s="571"/>
      <c r="FX35" s="571"/>
      <c r="FY35" s="571"/>
      <c r="FZ35" s="571"/>
      <c r="GA35" s="571"/>
      <c r="GB35" s="571"/>
      <c r="GC35" s="571"/>
      <c r="GD35" s="571"/>
      <c r="GE35" s="571"/>
      <c r="GF35" s="571"/>
      <c r="GG35" s="571"/>
      <c r="GH35" s="571"/>
      <c r="GI35" s="571"/>
      <c r="GJ35" s="571"/>
      <c r="GK35" s="571"/>
      <c r="GL35" s="571"/>
      <c r="GM35" s="571"/>
      <c r="GN35" s="571"/>
      <c r="GO35" s="571"/>
      <c r="GP35" s="571"/>
      <c r="GQ35" s="571"/>
      <c r="GR35" s="571"/>
      <c r="GS35" s="571"/>
      <c r="GT35" s="571"/>
      <c r="GV35" s="571"/>
      <c r="GW35" s="571"/>
      <c r="GX35" s="571"/>
      <c r="GY35" s="571"/>
      <c r="GZ35" s="571"/>
      <c r="HA35" s="571"/>
      <c r="HB35" s="571"/>
      <c r="HC35" s="571"/>
      <c r="HD35" s="571"/>
      <c r="HE35" s="571"/>
      <c r="HF35" s="571"/>
      <c r="HG35" s="571"/>
      <c r="HH35" s="571"/>
      <c r="HI35" s="571"/>
      <c r="HJ35" s="571"/>
      <c r="HK35" s="571"/>
      <c r="HL35" s="571"/>
      <c r="HM35" s="571"/>
      <c r="HN35" s="571"/>
      <c r="HO35" s="571"/>
      <c r="HP35" s="571"/>
      <c r="HQ35" s="571"/>
      <c r="HR35" s="571"/>
      <c r="HS35" s="571"/>
      <c r="HT35" s="571"/>
      <c r="HU35" s="571"/>
      <c r="HV35" s="571"/>
      <c r="HW35" s="571"/>
      <c r="HY35" s="571"/>
      <c r="HZ35" s="571"/>
      <c r="IA35" s="571"/>
      <c r="IB35" s="571"/>
      <c r="IC35" s="671">
        <f>IC33+IC25</f>
        <v>2691569.3733000001</v>
      </c>
      <c r="ID35" s="571"/>
      <c r="IE35" s="571"/>
      <c r="IF35" s="571"/>
      <c r="IG35" s="571"/>
      <c r="IH35" s="671">
        <f>IH33+IH25</f>
        <v>2899459.6179</v>
      </c>
      <c r="II35" s="571"/>
      <c r="IJ35" s="571"/>
      <c r="IK35" s="571"/>
      <c r="IL35" s="571"/>
      <c r="IM35" s="671">
        <f>IM33+IM25</f>
        <v>3230637.1422000001</v>
      </c>
      <c r="IN35" s="571"/>
      <c r="IO35" s="571"/>
      <c r="IP35" s="571"/>
      <c r="IQ35" s="571"/>
      <c r="IR35" s="671">
        <f>IR33+IR25</f>
        <v>4385126.1437000008</v>
      </c>
      <c r="IS35" s="571"/>
      <c r="IT35" s="571"/>
      <c r="IU35" s="571"/>
      <c r="IV35" s="385">
        <f>IV25</f>
        <v>679510.46900000004</v>
      </c>
      <c r="IW35" s="630">
        <f>IV35*0.51</f>
        <v>346550.33919000003</v>
      </c>
      <c r="IX35" s="630">
        <f>IW35*0.03</f>
        <v>10396.510175700001</v>
      </c>
      <c r="JA35" s="671">
        <f>JA33+JA25</f>
        <v>3239119.4024000014</v>
      </c>
      <c r="JF35" s="671">
        <f>JF33+JF25</f>
        <v>2830092.6175000002</v>
      </c>
      <c r="JK35" s="671">
        <f>JK33+JK25</f>
        <v>3855249.5108000007</v>
      </c>
      <c r="JP35" s="671">
        <f>JP33+JP25</f>
        <v>3944776.2412999994</v>
      </c>
      <c r="JT35" s="385">
        <f>JT25</f>
        <v>670415.38300000003</v>
      </c>
      <c r="JU35" s="630">
        <f>JT35*0.51</f>
        <v>341911.84533000004</v>
      </c>
      <c r="JV35" s="630">
        <f>JU35*0.03</f>
        <v>10257.355359900001</v>
      </c>
      <c r="JW35" s="630"/>
      <c r="JX35" s="630"/>
      <c r="JY35" s="671">
        <f>JY33+JY25</f>
        <v>5305344.480200001</v>
      </c>
      <c r="JZ35" s="633">
        <f>JY35/$KW$36</f>
        <v>0.13623766738116452</v>
      </c>
      <c r="KA35" s="630"/>
      <c r="KB35" s="630"/>
      <c r="KC35" s="630"/>
      <c r="KD35" s="671">
        <f>KD33+KD25</f>
        <v>6668000.3849000018</v>
      </c>
      <c r="KE35" s="633">
        <f>KD35/$KW$36</f>
        <v>0.1712297517957283</v>
      </c>
      <c r="KF35" s="630"/>
      <c r="KG35" s="630"/>
      <c r="KH35" s="630"/>
      <c r="KI35" s="671">
        <f>KI33+KI25</f>
        <v>8464249.9137000013</v>
      </c>
      <c r="KJ35" s="633">
        <f>KI35/$KW$36</f>
        <v>0.21735622798432117</v>
      </c>
      <c r="KK35" s="630"/>
      <c r="KL35" s="630"/>
      <c r="KM35" s="630"/>
      <c r="KN35" s="671">
        <f>KN33+KN25</f>
        <v>13190652.069099998</v>
      </c>
      <c r="KO35" s="633">
        <f>KN35/$KW$36</f>
        <v>0.33872704700656298</v>
      </c>
      <c r="KP35" s="630"/>
      <c r="KQ35" s="630"/>
      <c r="KR35" s="630"/>
      <c r="KS35" s="671">
        <f>KS33+KS25</f>
        <v>3863874.679</v>
      </c>
      <c r="KT35" s="633">
        <f>KS35/$KW$36</f>
        <v>9.9221695270626686E-2</v>
      </c>
      <c r="KU35" s="630"/>
      <c r="KV35" s="630"/>
      <c r="KW35" s="630">
        <f>KW25</f>
        <v>1449711.3904000001</v>
      </c>
      <c r="KX35" s="630">
        <f>KW35*0.51</f>
        <v>739352.8091040001</v>
      </c>
      <c r="KY35" s="630">
        <f>KX35*0.03</f>
        <v>22180.584273120003</v>
      </c>
      <c r="KZ35" s="571"/>
      <c r="LA35" s="571"/>
      <c r="LB35" s="630"/>
      <c r="LC35" s="630"/>
      <c r="LD35" s="633">
        <f>LB33/LC33</f>
        <v>1.0011982499946339</v>
      </c>
      <c r="LE35" s="571"/>
      <c r="LF35" s="571"/>
      <c r="LG35" s="571"/>
      <c r="LH35" s="571"/>
    </row>
    <row r="36" spans="1:322">
      <c r="A36" s="571"/>
      <c r="B36" s="966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V36" s="571"/>
      <c r="AW36" s="571"/>
      <c r="AX36" s="571"/>
      <c r="AY36" s="571"/>
      <c r="AZ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408"/>
      <c r="BQ36" s="571"/>
      <c r="BR36" s="571"/>
      <c r="BS36" s="571"/>
      <c r="BT36" s="571"/>
      <c r="BU36" s="571"/>
      <c r="BV36" s="571"/>
      <c r="BW36" s="571"/>
      <c r="BY36" s="571"/>
      <c r="BZ36" s="417"/>
      <c r="CA36" s="424"/>
      <c r="CB36" s="424"/>
      <c r="CC36" s="417"/>
      <c r="CD36" s="430"/>
      <c r="CE36" s="108"/>
      <c r="CF36" s="417"/>
      <c r="CG36" s="432"/>
      <c r="CH36" s="348"/>
      <c r="CI36" s="401"/>
      <c r="CJ36" s="571"/>
      <c r="CK36" s="571"/>
      <c r="CL36" s="571"/>
      <c r="CM36" s="571"/>
      <c r="CN36" s="571"/>
      <c r="CO36" s="571"/>
      <c r="CP36" s="571"/>
      <c r="CQ36" s="571"/>
      <c r="CR36" s="571"/>
      <c r="CS36" s="571"/>
      <c r="CT36" s="571"/>
      <c r="CU36" s="571"/>
      <c r="CV36" s="571"/>
      <c r="CW36" s="571"/>
      <c r="CX36" s="571"/>
      <c r="CZ36" s="571"/>
      <c r="DA36" s="571"/>
      <c r="DB36" s="417"/>
      <c r="DC36" s="422"/>
      <c r="DD36" s="108"/>
      <c r="DE36" s="401"/>
      <c r="DF36" s="571"/>
      <c r="DG36" s="417"/>
      <c r="DH36" s="422"/>
      <c r="DI36" s="400"/>
      <c r="DJ36" s="400"/>
      <c r="DK36" s="571"/>
      <c r="DL36" s="571"/>
      <c r="DM36" s="571"/>
      <c r="DN36" s="571"/>
      <c r="DO36" s="571"/>
      <c r="DP36" s="571"/>
      <c r="DQ36" s="571"/>
      <c r="DR36" s="571"/>
      <c r="DS36" s="571"/>
      <c r="DT36" s="571"/>
      <c r="DV36" s="571"/>
      <c r="DW36" s="571"/>
      <c r="DX36" s="571"/>
      <c r="DY36" s="571"/>
      <c r="DZ36" s="571"/>
      <c r="EA36" s="571"/>
      <c r="EB36" s="571"/>
      <c r="EC36" s="571"/>
      <c r="ED36" s="571"/>
      <c r="EE36" s="571"/>
      <c r="EF36" s="571"/>
      <c r="EG36" s="571"/>
      <c r="EH36" s="571"/>
      <c r="EI36" s="571"/>
      <c r="EJ36" s="571"/>
      <c r="EK36" s="571"/>
      <c r="EL36" s="571"/>
      <c r="EM36" s="400"/>
      <c r="EN36" s="571"/>
      <c r="EO36" s="400"/>
      <c r="EP36" s="571"/>
      <c r="EQ36" s="571"/>
      <c r="ER36" s="571"/>
      <c r="ES36" s="571"/>
      <c r="ET36" s="571"/>
      <c r="EU36" s="571"/>
      <c r="EV36" s="571"/>
      <c r="EW36" s="571"/>
      <c r="EX36" s="571"/>
      <c r="EZ36" s="571"/>
      <c r="FA36" s="571"/>
      <c r="FB36" s="571"/>
      <c r="FC36" s="571"/>
      <c r="FD36" s="571"/>
      <c r="FE36" s="571"/>
      <c r="FF36" s="571"/>
      <c r="FG36" s="571"/>
      <c r="FH36" s="571"/>
      <c r="FI36" s="571"/>
      <c r="FJ36" s="571"/>
      <c r="FK36" s="571"/>
      <c r="FL36" s="571"/>
      <c r="FM36" s="571"/>
      <c r="FN36" s="571"/>
      <c r="FO36" s="571"/>
      <c r="FP36" s="571"/>
      <c r="FQ36" s="571"/>
      <c r="FR36" s="571"/>
      <c r="FS36" s="571"/>
      <c r="FT36" s="571"/>
      <c r="FU36" s="571"/>
      <c r="FV36" s="571"/>
      <c r="FW36" s="571"/>
      <c r="FX36" s="571"/>
      <c r="FY36" s="571"/>
      <c r="FZ36" s="571"/>
      <c r="GA36" s="571"/>
      <c r="GB36" s="571"/>
      <c r="GC36" s="571"/>
      <c r="GD36" s="571"/>
      <c r="GE36" s="571"/>
      <c r="GF36" s="571"/>
      <c r="GG36" s="571"/>
      <c r="GH36" s="571"/>
      <c r="GI36" s="571"/>
      <c r="GJ36" s="571"/>
      <c r="GK36" s="571"/>
      <c r="GL36" s="571"/>
      <c r="GM36" s="571"/>
      <c r="GN36" s="571"/>
      <c r="GO36" s="571"/>
      <c r="GP36" s="571"/>
      <c r="GQ36" s="571"/>
      <c r="GR36" s="571"/>
      <c r="GS36" s="571"/>
      <c r="GT36" s="571"/>
      <c r="GV36" s="571"/>
      <c r="GW36" s="571"/>
      <c r="GX36" s="571"/>
      <c r="GY36" s="571"/>
      <c r="GZ36" s="571"/>
      <c r="HA36" s="571"/>
      <c r="HB36" s="571"/>
      <c r="HC36" s="571"/>
      <c r="HD36" s="571"/>
      <c r="HE36" s="571"/>
      <c r="HF36" s="571"/>
      <c r="HG36" s="571"/>
      <c r="HH36" s="571"/>
      <c r="HI36" s="571"/>
      <c r="HJ36" s="571"/>
      <c r="HK36" s="571"/>
      <c r="HL36" s="571"/>
      <c r="HM36" s="571"/>
      <c r="HN36" s="571"/>
      <c r="HO36" s="571"/>
      <c r="HP36" s="571"/>
      <c r="HQ36" s="571"/>
      <c r="HR36" s="571"/>
      <c r="HS36" s="571"/>
      <c r="HT36" s="571"/>
      <c r="HU36" s="571"/>
      <c r="HV36" s="571"/>
      <c r="HW36" s="571"/>
      <c r="HY36" s="571"/>
      <c r="HZ36" s="571"/>
      <c r="IA36" s="571"/>
      <c r="IB36" s="571"/>
      <c r="IC36" s="571"/>
      <c r="ID36" s="571"/>
      <c r="IE36" s="571"/>
      <c r="IF36" s="571"/>
      <c r="IG36" s="571"/>
      <c r="IH36" s="571"/>
      <c r="II36" s="571"/>
      <c r="IJ36" s="571"/>
      <c r="IK36" s="571"/>
      <c r="IL36" s="571"/>
      <c r="IM36" s="571"/>
      <c r="IN36" s="571"/>
      <c r="IO36" s="571"/>
      <c r="IP36" s="571"/>
      <c r="IQ36" s="571"/>
      <c r="IR36" s="571"/>
      <c r="IS36" s="571"/>
      <c r="IT36" s="571"/>
      <c r="IU36" s="571"/>
      <c r="IV36" s="385">
        <f>IV33+IV35</f>
        <v>13206792.277100002</v>
      </c>
      <c r="IW36" s="630"/>
      <c r="IX36" s="630">
        <f>IW35*0.16</f>
        <v>55448.054270400004</v>
      </c>
      <c r="JT36" s="385">
        <f>JT33+JT35</f>
        <v>13869237.772</v>
      </c>
      <c r="JU36" s="630"/>
      <c r="JV36" s="630">
        <f>JU35*0.16</f>
        <v>54705.895252800008</v>
      </c>
      <c r="JW36" s="630"/>
      <c r="JX36" s="630"/>
      <c r="JY36" s="630"/>
      <c r="JZ36" s="630"/>
      <c r="KA36" s="630"/>
      <c r="KB36" s="630"/>
      <c r="KC36" s="630"/>
      <c r="KD36" s="630"/>
      <c r="KE36" s="630"/>
      <c r="KF36" s="630"/>
      <c r="KG36" s="630"/>
      <c r="KH36" s="630"/>
      <c r="KI36" s="630"/>
      <c r="KJ36" s="630"/>
      <c r="KK36" s="630"/>
      <c r="KL36" s="630"/>
      <c r="KM36" s="630"/>
      <c r="KN36" s="630"/>
      <c r="KO36" s="630"/>
      <c r="KP36" s="630"/>
      <c r="KQ36" s="630"/>
      <c r="KR36" s="630"/>
      <c r="KS36" s="630"/>
      <c r="KT36" s="630"/>
      <c r="KU36" s="630"/>
      <c r="KV36" s="630"/>
      <c r="KW36" s="630">
        <f>KW33+KW35</f>
        <v>38941832.917300001</v>
      </c>
      <c r="KX36" s="630"/>
      <c r="KY36" s="630">
        <f>KX35*0.16</f>
        <v>118296.44945664002</v>
      </c>
      <c r="KZ36" s="571"/>
      <c r="LA36" s="571"/>
      <c r="LB36" s="571"/>
      <c r="LC36" s="630"/>
      <c r="LD36" s="571"/>
      <c r="LE36" s="571"/>
      <c r="LF36" s="571"/>
      <c r="LG36" s="571"/>
      <c r="LH36" s="571"/>
    </row>
    <row r="37" spans="1:322">
      <c r="A37" s="571"/>
      <c r="B37" s="967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  <c r="AI37" s="571"/>
      <c r="AJ37" s="571"/>
      <c r="AK37" s="571"/>
      <c r="AL37" s="571"/>
      <c r="AM37" s="571"/>
      <c r="AN37" s="571"/>
      <c r="AO37" s="571"/>
      <c r="AP37" s="571"/>
      <c r="AQ37" s="571"/>
      <c r="AR37" s="571"/>
      <c r="AS37" s="571"/>
      <c r="AT37" s="571"/>
      <c r="AU37" s="571"/>
      <c r="AV37" s="571"/>
      <c r="AW37" s="571"/>
      <c r="AX37" s="571"/>
      <c r="AY37" s="571"/>
      <c r="AZ37" s="571"/>
      <c r="BA37" s="571"/>
      <c r="BB37" s="571"/>
      <c r="BC37" s="571"/>
      <c r="BD37" s="571"/>
      <c r="BE37" s="571"/>
      <c r="BF37" s="571"/>
      <c r="BG37" s="571"/>
      <c r="BH37" s="571"/>
      <c r="BI37" s="571"/>
      <c r="BJ37" s="571"/>
      <c r="BK37" s="571"/>
      <c r="BL37" s="571"/>
      <c r="BM37" s="571"/>
      <c r="BN37" s="571"/>
      <c r="BO37" s="571"/>
      <c r="BP37" s="408"/>
      <c r="BQ37" s="571"/>
      <c r="BR37" s="571"/>
      <c r="BS37" s="571"/>
      <c r="BT37" s="571"/>
      <c r="BU37" s="571"/>
      <c r="BV37" s="571"/>
      <c r="BW37" s="571"/>
      <c r="BY37" s="571"/>
      <c r="BZ37" s="417"/>
      <c r="CA37" s="424"/>
      <c r="CB37" s="424"/>
      <c r="CC37" s="417"/>
      <c r="CD37" s="430"/>
      <c r="CE37" s="108"/>
      <c r="CF37" s="417"/>
      <c r="CG37" s="432"/>
      <c r="CH37" s="348"/>
      <c r="CI37" s="401"/>
      <c r="CJ37" s="571"/>
      <c r="CK37" s="571"/>
      <c r="CL37" s="571"/>
      <c r="CM37" s="571"/>
      <c r="CN37" s="571"/>
      <c r="CO37" s="571"/>
      <c r="CP37" s="571"/>
      <c r="CQ37" s="571"/>
      <c r="CR37" s="571"/>
      <c r="CS37" s="571"/>
      <c r="CT37" s="571"/>
      <c r="CU37" s="571"/>
      <c r="CV37" s="571"/>
      <c r="CW37" s="571"/>
      <c r="CX37" s="571"/>
      <c r="CZ37" s="571"/>
      <c r="DA37" s="571"/>
      <c r="DB37" s="417"/>
      <c r="DC37" s="422"/>
      <c r="DD37" s="108"/>
      <c r="DE37" s="401"/>
      <c r="DF37" s="571"/>
      <c r="DG37" s="417"/>
      <c r="DH37" s="422"/>
      <c r="DI37" s="400"/>
      <c r="DJ37" s="400"/>
      <c r="DK37" s="571"/>
      <c r="DL37" s="571"/>
      <c r="DM37" s="571"/>
      <c r="DN37" s="571"/>
      <c r="DO37" s="571"/>
      <c r="DP37" s="571"/>
      <c r="DQ37" s="571"/>
      <c r="DR37" s="571"/>
      <c r="DS37" s="571"/>
      <c r="DT37" s="571"/>
      <c r="DV37" s="571"/>
      <c r="DW37" s="571"/>
      <c r="DX37" s="571"/>
      <c r="DY37" s="571"/>
      <c r="DZ37" s="571"/>
      <c r="EA37" s="571"/>
      <c r="EB37" s="571"/>
      <c r="EC37" s="571"/>
      <c r="ED37" s="571"/>
      <c r="EE37" s="571"/>
      <c r="EF37" s="571"/>
      <c r="EG37" s="571"/>
      <c r="EH37" s="571"/>
      <c r="EI37" s="571"/>
      <c r="EJ37" s="571"/>
      <c r="EK37" s="571"/>
      <c r="EL37" s="571"/>
      <c r="EM37" s="400"/>
      <c r="EN37" s="571"/>
      <c r="EO37" s="400"/>
      <c r="EP37" s="571"/>
      <c r="EQ37" s="571"/>
      <c r="ER37" s="571"/>
      <c r="ES37" s="571"/>
      <c r="ET37" s="571"/>
      <c r="EU37" s="571"/>
      <c r="EV37" s="571"/>
      <c r="EW37" s="571"/>
      <c r="EX37" s="571"/>
      <c r="EZ37" s="571"/>
      <c r="FA37" s="571"/>
      <c r="FB37" s="571"/>
      <c r="FC37" s="571"/>
      <c r="FD37" s="571"/>
      <c r="FE37" s="571"/>
      <c r="FF37" s="571"/>
      <c r="FG37" s="571"/>
      <c r="FH37" s="571"/>
      <c r="FI37" s="571"/>
      <c r="FJ37" s="571"/>
      <c r="FK37" s="571"/>
      <c r="FL37" s="571"/>
      <c r="FM37" s="571"/>
      <c r="FN37" s="571"/>
      <c r="FO37" s="571"/>
      <c r="FP37" s="571"/>
      <c r="FQ37" s="571"/>
      <c r="FR37" s="571"/>
      <c r="FS37" s="571"/>
      <c r="FT37" s="571"/>
      <c r="FU37" s="571"/>
      <c r="FV37" s="571"/>
      <c r="FW37" s="571"/>
      <c r="FX37" s="571"/>
      <c r="FY37" s="571"/>
      <c r="FZ37" s="571"/>
      <c r="GA37" s="571"/>
      <c r="GB37" s="571"/>
      <c r="GC37" s="571"/>
      <c r="GD37" s="571"/>
      <c r="GE37" s="571"/>
      <c r="GF37" s="571"/>
      <c r="GG37" s="571"/>
      <c r="GH37" s="571"/>
      <c r="GI37" s="571"/>
      <c r="GJ37" s="571"/>
      <c r="GK37" s="571"/>
      <c r="GL37" s="571"/>
      <c r="GM37" s="571"/>
      <c r="GN37" s="571"/>
      <c r="GO37" s="571"/>
      <c r="GP37" s="571"/>
      <c r="GQ37" s="571"/>
      <c r="GR37" s="571"/>
      <c r="GS37" s="571"/>
      <c r="GT37" s="571"/>
      <c r="GV37" s="571"/>
      <c r="GW37" s="571"/>
      <c r="GX37" s="571"/>
      <c r="GY37" s="571"/>
      <c r="GZ37" s="571"/>
      <c r="HA37" s="571"/>
      <c r="HB37" s="571"/>
      <c r="HC37" s="571"/>
      <c r="HD37" s="571"/>
      <c r="HE37" s="571"/>
      <c r="HF37" s="571"/>
      <c r="HG37" s="571"/>
      <c r="HH37" s="571"/>
      <c r="HI37" s="571"/>
      <c r="HJ37" s="571"/>
      <c r="HK37" s="571"/>
      <c r="HL37" s="571"/>
      <c r="HM37" s="571"/>
      <c r="HN37" s="571"/>
      <c r="HO37" s="571"/>
      <c r="HP37" s="571"/>
      <c r="HQ37" s="571"/>
      <c r="HR37" s="571"/>
      <c r="HS37" s="571"/>
      <c r="HT37" s="571"/>
      <c r="HU37" s="571"/>
      <c r="HV37" s="571"/>
      <c r="HW37" s="571"/>
      <c r="HY37" s="571"/>
      <c r="HZ37" s="571"/>
      <c r="IA37" s="571"/>
      <c r="IB37" s="571"/>
      <c r="IC37" s="571"/>
      <c r="ID37" s="571"/>
      <c r="IE37" s="571"/>
      <c r="IF37" s="571"/>
      <c r="IG37" s="571"/>
      <c r="IH37" s="571"/>
      <c r="II37" s="571"/>
      <c r="IJ37" s="571"/>
      <c r="IK37" s="571"/>
      <c r="IL37" s="571"/>
      <c r="IM37" s="571"/>
      <c r="IN37" s="571"/>
      <c r="IO37" s="571"/>
      <c r="IP37" s="571"/>
      <c r="IQ37" s="571"/>
      <c r="IR37" s="571"/>
      <c r="IS37" s="571"/>
      <c r="IT37" s="571"/>
      <c r="IU37" s="571"/>
      <c r="IW37" s="571"/>
      <c r="IX37" s="596">
        <f>IW35*3.5%</f>
        <v>12129.261871650002</v>
      </c>
      <c r="JU37" s="571"/>
      <c r="JV37" s="596">
        <f>JU35*3.5%</f>
        <v>11966.914586550003</v>
      </c>
      <c r="JW37" s="571"/>
      <c r="JX37" s="571"/>
      <c r="JY37" s="571"/>
      <c r="JZ37" s="571"/>
      <c r="KA37" s="571"/>
      <c r="KB37" s="571"/>
      <c r="KC37" s="571"/>
      <c r="KD37" s="571"/>
      <c r="KE37" s="571"/>
      <c r="KF37" s="571"/>
      <c r="KG37" s="571"/>
      <c r="KH37" s="571"/>
      <c r="KI37" s="571"/>
      <c r="KJ37" s="571"/>
      <c r="KK37" s="571"/>
      <c r="KL37" s="571"/>
      <c r="KM37" s="571"/>
      <c r="KN37" s="571"/>
      <c r="KO37" s="571"/>
      <c r="KP37" s="571"/>
      <c r="KQ37" s="571"/>
      <c r="KR37" s="571"/>
      <c r="KS37" s="571"/>
      <c r="KT37" s="571"/>
      <c r="KU37" s="571"/>
      <c r="KV37" s="571"/>
      <c r="KW37" s="571"/>
      <c r="KX37" s="571"/>
      <c r="KY37" s="596">
        <f>KX35*3.5%</f>
        <v>25877.348318640004</v>
      </c>
      <c r="KZ37" s="571"/>
      <c r="LA37" s="571"/>
      <c r="LB37" s="571"/>
      <c r="LC37" s="630"/>
      <c r="LD37" s="571"/>
      <c r="LE37" s="571"/>
      <c r="LF37" s="571"/>
      <c r="LG37" s="571"/>
      <c r="LH37" s="571"/>
    </row>
    <row r="38" spans="1:322">
      <c r="A38" s="571"/>
      <c r="B38" s="553" t="s">
        <v>341</v>
      </c>
      <c r="C38" s="571"/>
      <c r="D38" s="633">
        <f>D6/$D$33</f>
        <v>3.0655643625926276E-2</v>
      </c>
      <c r="E38" s="571"/>
      <c r="F38" s="571"/>
      <c r="G38" s="571"/>
      <c r="H38" s="571"/>
      <c r="I38" s="633">
        <f>I6/$I$33</f>
        <v>2.6043039081654194E-2</v>
      </c>
      <c r="J38" s="571"/>
      <c r="K38" s="571"/>
      <c r="L38" s="571"/>
      <c r="M38" s="571"/>
      <c r="N38" s="633">
        <f>N6/$N$33</f>
        <v>2.6074831995154125E-2</v>
      </c>
      <c r="O38" s="571"/>
      <c r="P38" s="571"/>
      <c r="Q38" s="571"/>
      <c r="R38" s="571"/>
      <c r="S38" s="633">
        <f>S6/$S$33</f>
        <v>2.0496282982675765E-2</v>
      </c>
      <c r="T38" s="571"/>
      <c r="U38" s="571"/>
      <c r="V38" s="571"/>
      <c r="W38" s="571"/>
      <c r="X38" s="571"/>
      <c r="Y38" s="571"/>
      <c r="Z38" s="571"/>
      <c r="AA38" s="571"/>
      <c r="AB38" s="633">
        <f>AB6/$AB$33</f>
        <v>1.9626812634454063E-2</v>
      </c>
      <c r="AC38" s="571"/>
      <c r="AD38" s="571"/>
      <c r="AE38" s="571"/>
      <c r="AF38" s="571"/>
      <c r="AG38" s="633">
        <f>AG6/$AG$33</f>
        <v>2.2196990695131247E-2</v>
      </c>
      <c r="AH38" s="571"/>
      <c r="AI38" s="571"/>
      <c r="AJ38" s="571"/>
      <c r="AK38" s="571"/>
      <c r="AL38" s="633">
        <f>AL6/$AL$33</f>
        <v>2.5238806608555594E-2</v>
      </c>
      <c r="AM38" s="571"/>
      <c r="AN38" s="571"/>
      <c r="AO38" s="571"/>
      <c r="AP38" s="571"/>
      <c r="AQ38" s="633">
        <f>AQ6/$AQ$33</f>
        <v>2.0453380052651189E-2</v>
      </c>
      <c r="AR38" s="571"/>
      <c r="AS38" s="571"/>
      <c r="AT38" s="571"/>
      <c r="AU38" s="571"/>
      <c r="AV38" s="571"/>
      <c r="AW38" s="571"/>
      <c r="AX38" s="571"/>
      <c r="AY38" s="571"/>
      <c r="AZ38" s="633">
        <f>AZ6/$AZ$33</f>
        <v>2.8177595156897793E-2</v>
      </c>
      <c r="BA38" s="571"/>
      <c r="BB38" s="571"/>
      <c r="BC38" s="571"/>
      <c r="BD38" s="571"/>
      <c r="BE38" s="633">
        <f>BE6/$BE$33</f>
        <v>2.6168850165636671E-2</v>
      </c>
      <c r="BF38" s="571"/>
      <c r="BG38" s="571"/>
      <c r="BH38" s="571"/>
      <c r="BI38" s="571"/>
      <c r="BJ38" s="633">
        <f>BJ6/$BJ$33</f>
        <v>2.7852617863020245E-2</v>
      </c>
      <c r="BK38" s="571"/>
      <c r="BL38" s="571"/>
      <c r="BM38" s="571"/>
      <c r="BN38" s="571"/>
      <c r="BO38" s="633">
        <f>BO6/$BO$33</f>
        <v>2.2715660753397465E-2</v>
      </c>
      <c r="BP38" s="408"/>
      <c r="BQ38" s="571"/>
      <c r="BR38" s="571"/>
      <c r="BS38" s="571"/>
      <c r="BT38" s="633">
        <f>BT6/$BT$33</f>
        <v>2.4301126736509197E-2</v>
      </c>
      <c r="BU38" s="571"/>
      <c r="BV38" s="571"/>
      <c r="BW38" s="571"/>
      <c r="BY38" s="571"/>
      <c r="BZ38" s="417"/>
      <c r="CA38" s="424"/>
      <c r="CB38" s="424"/>
      <c r="CC38" s="642">
        <f>CC6/$CC$33</f>
        <v>3.4828015572817429E-2</v>
      </c>
      <c r="CD38" s="430"/>
      <c r="CE38" s="108"/>
      <c r="CF38" s="417"/>
      <c r="CG38" s="432"/>
      <c r="CH38" s="339">
        <f>CH6/$CH$33</f>
        <v>2.7315619820199095E-2</v>
      </c>
      <c r="CI38" s="401"/>
      <c r="CJ38" s="571"/>
      <c r="CK38" s="571"/>
      <c r="CL38" s="571"/>
      <c r="CM38" s="633">
        <f>CM6/$CM$33</f>
        <v>2.7520980425406696E-2</v>
      </c>
      <c r="CN38" s="571"/>
      <c r="CO38" s="571"/>
      <c r="CP38" s="571"/>
      <c r="CQ38" s="571"/>
      <c r="CR38" s="633">
        <f>CR6/$CR$33</f>
        <v>3.2246204430493683E-2</v>
      </c>
      <c r="CS38" s="571"/>
      <c r="CT38" s="571"/>
      <c r="CU38" s="571"/>
      <c r="CV38" s="571"/>
      <c r="CW38" s="571"/>
      <c r="CX38" s="571"/>
      <c r="CZ38" s="571"/>
      <c r="DA38" s="571"/>
      <c r="DB38" s="642">
        <f>DB6/$DB$33</f>
        <v>3.0503123195956917E-2</v>
      </c>
      <c r="DC38" s="422"/>
      <c r="DD38" s="108"/>
      <c r="DE38" s="401"/>
      <c r="DF38" s="571"/>
      <c r="DG38" s="642">
        <f>DG6/$DG$33</f>
        <v>2.6731164976491473E-2</v>
      </c>
      <c r="DH38" s="422"/>
      <c r="DI38" s="400"/>
      <c r="DJ38" s="400"/>
      <c r="DK38" s="571"/>
      <c r="DL38" s="633">
        <f>DL6/$DL$33</f>
        <v>2.9700226982614319E-2</v>
      </c>
      <c r="DM38" s="571"/>
      <c r="DN38" s="571"/>
      <c r="DO38" s="571"/>
      <c r="DP38" s="571"/>
      <c r="DQ38" s="633">
        <f>DQ6/$DQ$33</f>
        <v>2.6481996609840703E-2</v>
      </c>
      <c r="DR38" s="571"/>
      <c r="DS38" s="571"/>
      <c r="DT38" s="571"/>
      <c r="DV38" s="571"/>
      <c r="DW38" s="571"/>
      <c r="DX38" s="571"/>
      <c r="DY38" s="571"/>
      <c r="DZ38" s="633">
        <f>DZ6/$DZ$33</f>
        <v>2.8119843610709409E-2</v>
      </c>
      <c r="EA38" s="571"/>
      <c r="EB38" s="571"/>
      <c r="EC38" s="571"/>
      <c r="ED38" s="571"/>
      <c r="EE38" s="633">
        <f>EE6/$EE$33</f>
        <v>2.7083895122080769E-2</v>
      </c>
      <c r="EF38" s="571"/>
      <c r="EG38" s="571"/>
      <c r="EH38" s="571"/>
      <c r="EI38" s="571"/>
      <c r="EJ38" s="633">
        <f>EJ6/$EJ$33</f>
        <v>2.6499289741283818E-2</v>
      </c>
      <c r="EK38" s="571"/>
      <c r="EL38" s="571"/>
      <c r="EM38" s="400"/>
      <c r="EN38" s="571"/>
      <c r="EO38" s="633">
        <f>EO6/$EO$33</f>
        <v>2.6643374690166935E-2</v>
      </c>
      <c r="EP38" s="571"/>
      <c r="EQ38" s="571"/>
      <c r="ER38" s="571"/>
      <c r="ES38" s="571"/>
      <c r="ET38" s="633">
        <f>ET6/$ET$33</f>
        <v>3.4083177269964703E-2</v>
      </c>
      <c r="EU38" s="571"/>
      <c r="EV38" s="571"/>
      <c r="EW38" s="571"/>
      <c r="EX38" s="571"/>
      <c r="EZ38" s="571"/>
      <c r="FA38" s="571"/>
      <c r="FB38" s="571"/>
      <c r="FC38" s="571"/>
      <c r="FD38" s="633">
        <f>FD6/$FD$33</f>
        <v>2.9256565585930979E-2</v>
      </c>
      <c r="FE38" s="571"/>
      <c r="FF38" s="571"/>
      <c r="FG38" s="571"/>
      <c r="FH38" s="571"/>
      <c r="FI38" s="633">
        <f>FI6/$FI$33</f>
        <v>2.4979314705554524E-2</v>
      </c>
      <c r="FJ38" s="571"/>
      <c r="FK38" s="571"/>
      <c r="FL38" s="571"/>
      <c r="FM38" s="571"/>
      <c r="FN38" s="633">
        <f>FN6/$FN$33</f>
        <v>2.5050998941199363E-2</v>
      </c>
      <c r="FO38" s="571"/>
      <c r="FP38" s="571"/>
      <c r="FQ38" s="571"/>
      <c r="FR38" s="571"/>
      <c r="FS38" s="633">
        <f>FS6/$FS$33</f>
        <v>2.1589162811187869E-2</v>
      </c>
      <c r="FT38" s="571"/>
      <c r="FU38" s="571"/>
      <c r="FV38" s="571"/>
      <c r="FW38" s="571"/>
      <c r="FX38" s="571"/>
      <c r="FY38" s="571"/>
      <c r="FZ38" s="571"/>
      <c r="GA38" s="571"/>
      <c r="GB38" s="633">
        <f>GB6/$GB$33</f>
        <v>2.1190074947762868E-2</v>
      </c>
      <c r="GC38" s="571"/>
      <c r="GD38" s="571"/>
      <c r="GE38" s="571"/>
      <c r="GF38" s="571"/>
      <c r="GG38" s="633">
        <f>GG6/$GG$33</f>
        <v>2.0674445738552902E-2</v>
      </c>
      <c r="GH38" s="571"/>
      <c r="GI38" s="571"/>
      <c r="GJ38" s="571"/>
      <c r="GK38" s="571"/>
      <c r="GL38" s="633">
        <f>GL6/$GL$33</f>
        <v>2.3464010420331069E-2</v>
      </c>
      <c r="GM38" s="571"/>
      <c r="GN38" s="571"/>
      <c r="GO38" s="571"/>
      <c r="GP38" s="571"/>
      <c r="GQ38" s="633">
        <f>GQ6/$GQ$33</f>
        <v>1.9083377381761416E-2</v>
      </c>
      <c r="GR38" s="571"/>
      <c r="GS38" s="571"/>
      <c r="GT38" s="571"/>
      <c r="GV38" s="571"/>
      <c r="GW38" s="571"/>
      <c r="GX38" s="571"/>
      <c r="GY38" s="571"/>
      <c r="GZ38" s="633">
        <f>GZ6/$GZ$33</f>
        <v>2.3733122689809417E-2</v>
      </c>
      <c r="HA38" s="571"/>
      <c r="HB38" s="571"/>
      <c r="HC38" s="571"/>
      <c r="HD38" s="571"/>
      <c r="HE38" s="633">
        <f>HE6/$HE$33</f>
        <v>2.3495952685392368E-2</v>
      </c>
      <c r="HF38" s="571"/>
      <c r="HG38" s="571"/>
      <c r="HH38" s="571"/>
      <c r="HI38" s="571"/>
      <c r="HJ38" s="633">
        <f>HJ6/$HJ$33</f>
        <v>2.8927857797950037E-2</v>
      </c>
      <c r="HK38" s="571"/>
      <c r="HL38" s="571"/>
      <c r="HM38" s="571"/>
      <c r="HN38" s="571"/>
      <c r="HO38" s="633">
        <f>HO6/$HO$33</f>
        <v>2.8167743505629422E-2</v>
      </c>
      <c r="HP38" s="571"/>
      <c r="HQ38" s="571"/>
      <c r="HR38" s="571"/>
      <c r="HS38" s="571"/>
      <c r="HT38" s="633">
        <f>HT6/$HT$33</f>
        <v>2.5092658884581724E-2</v>
      </c>
      <c r="HU38" s="571"/>
      <c r="HV38" s="571"/>
      <c r="HW38" s="571"/>
      <c r="HY38" s="571"/>
      <c r="HZ38" s="571"/>
      <c r="IA38" s="571"/>
      <c r="IB38" s="571"/>
      <c r="IC38" s="633">
        <f>IC6/$IC$33</f>
        <v>2.2441045214838994E-2</v>
      </c>
      <c r="ID38" s="571"/>
      <c r="IE38" s="571"/>
      <c r="IF38" s="571"/>
      <c r="IG38" s="571"/>
      <c r="IH38" s="633">
        <f>IH6/$IH$33</f>
        <v>2.4479399832773686E-2</v>
      </c>
      <c r="II38" s="571"/>
      <c r="IJ38" s="571"/>
      <c r="IK38" s="571"/>
      <c r="IL38" s="571"/>
      <c r="IM38" s="633">
        <f>IM6/$IM$33</f>
        <v>2.2796757012461963E-2</v>
      </c>
      <c r="IN38" s="571"/>
      <c r="IO38" s="571"/>
      <c r="IP38" s="571"/>
      <c r="IQ38" s="571"/>
      <c r="IR38" s="633">
        <f>IR6/$IR$33</f>
        <v>2.5900143671505203E-2</v>
      </c>
      <c r="IS38" s="571"/>
      <c r="IT38" s="571"/>
      <c r="IU38" s="571"/>
      <c r="IW38" s="571"/>
      <c r="IX38" s="646">
        <f>IW35*0.715</f>
        <v>247783.49252085001</v>
      </c>
      <c r="IY38" s="836"/>
      <c r="IZ38" s="836"/>
      <c r="JA38" s="633">
        <f>JA6/$JA$33</f>
        <v>3.2723083453224638E-2</v>
      </c>
      <c r="JB38" s="836"/>
      <c r="JC38" s="836"/>
      <c r="JD38" s="836"/>
      <c r="JE38" s="836"/>
      <c r="JF38" s="676">
        <f>JF6/$JF$33</f>
        <v>2.6271200097689143E-2</v>
      </c>
      <c r="JG38" s="836"/>
      <c r="JH38" s="836"/>
      <c r="JI38" s="836"/>
      <c r="JJ38" s="836"/>
      <c r="JK38" s="633">
        <f t="shared" ref="JK38:JK51" si="221">JK6/$JK$33</f>
        <v>2.5090103102757343E-2</v>
      </c>
      <c r="JL38" s="836"/>
      <c r="JM38" s="836"/>
      <c r="JN38" s="836"/>
      <c r="JO38" s="836"/>
      <c r="JP38" s="633">
        <f t="shared" ref="JP38:JP51" si="222">JP6/$JP$33</f>
        <v>2.4847662004736547E-2</v>
      </c>
      <c r="JQ38" s="836"/>
      <c r="JR38" s="836"/>
      <c r="JS38" s="836"/>
      <c r="JT38" s="836"/>
      <c r="JU38" s="571"/>
      <c r="JV38" s="646">
        <f>JU35*0.715</f>
        <v>244466.96941095003</v>
      </c>
      <c r="JW38" s="571"/>
      <c r="JX38" s="571"/>
      <c r="JY38" s="633">
        <f>JY6/$JY$35</f>
        <v>3.8426873120275609E-2</v>
      </c>
      <c r="JZ38" s="571"/>
      <c r="KA38" s="571"/>
      <c r="KB38" s="571"/>
      <c r="KC38" s="571"/>
      <c r="KD38" s="633">
        <f>KD6/$KD$33</f>
        <v>2.4518368802921311E-2</v>
      </c>
      <c r="KE38" s="571"/>
      <c r="KF38" s="571"/>
      <c r="KG38" s="571"/>
      <c r="KH38" s="571"/>
      <c r="KI38" s="633">
        <f>KI6/$KI$33</f>
        <v>2.4127145733418606E-2</v>
      </c>
      <c r="KJ38" s="571"/>
      <c r="KK38" s="571"/>
      <c r="KL38" s="571"/>
      <c r="KM38" s="571"/>
      <c r="KN38" s="633">
        <f>KN6/$KN$33</f>
        <v>2.5398953587831809E-2</v>
      </c>
      <c r="KO38" s="571"/>
      <c r="KP38" s="571"/>
      <c r="KQ38" s="571"/>
      <c r="KR38" s="571"/>
      <c r="KS38" s="633">
        <f>KS6/$KS$33</f>
        <v>2.2185298023301749E-2</v>
      </c>
      <c r="KT38" s="571"/>
      <c r="KU38" s="571"/>
      <c r="KV38" s="571"/>
      <c r="KW38" s="571"/>
      <c r="KX38" s="571"/>
      <c r="KY38" s="646">
        <f>KX35*0.715</f>
        <v>528637.25850936002</v>
      </c>
      <c r="KZ38" s="571"/>
      <c r="LA38" s="571"/>
      <c r="LB38" s="571"/>
      <c r="LC38" s="571"/>
      <c r="LD38" s="571"/>
      <c r="LE38" s="571"/>
      <c r="LF38" s="571"/>
      <c r="LG38" s="571"/>
      <c r="LH38" s="571"/>
    </row>
    <row r="39" spans="1:322">
      <c r="A39" s="571"/>
      <c r="B39" s="535" t="s">
        <v>342</v>
      </c>
      <c r="C39" s="571"/>
      <c r="D39" s="633">
        <f t="shared" ref="D39:D63" si="223">D7/$D$33</f>
        <v>2.9132379891484463E-2</v>
      </c>
      <c r="E39" s="571"/>
      <c r="F39" s="571"/>
      <c r="G39" s="571"/>
      <c r="H39" s="571"/>
      <c r="I39" s="633">
        <f t="shared" ref="I39:I63" si="224">I7/$I$33</f>
        <v>2.4422286276175331E-2</v>
      </c>
      <c r="J39" s="571"/>
      <c r="K39" s="571"/>
      <c r="L39" s="571"/>
      <c r="M39" s="571"/>
      <c r="N39" s="633">
        <f t="shared" ref="N39:N63" si="225">N7/$N$33</f>
        <v>2.3428025626530423E-2</v>
      </c>
      <c r="O39" s="571"/>
      <c r="P39" s="571"/>
      <c r="Q39" s="571"/>
      <c r="R39" s="571"/>
      <c r="S39" s="633">
        <f t="shared" ref="S39:S63" si="226">S7/$S$33</f>
        <v>2.453446611226983E-2</v>
      </c>
      <c r="T39" s="571"/>
      <c r="U39" s="571"/>
      <c r="V39" s="571"/>
      <c r="W39" s="571"/>
      <c r="X39" s="571"/>
      <c r="Y39" s="571"/>
      <c r="Z39" s="571"/>
      <c r="AA39" s="571"/>
      <c r="AB39" s="633">
        <f t="shared" ref="AB39:AB63" si="227">AB7/$AB$33</f>
        <v>2.7773120583139018E-2</v>
      </c>
      <c r="AC39" s="571"/>
      <c r="AD39" s="571"/>
      <c r="AE39" s="571"/>
      <c r="AF39" s="571"/>
      <c r="AG39" s="633">
        <f t="shared" ref="AG39:AG63" si="228">AG7/$AG$33</f>
        <v>2.896141475887563E-2</v>
      </c>
      <c r="AH39" s="571"/>
      <c r="AI39" s="571"/>
      <c r="AJ39" s="571"/>
      <c r="AK39" s="571"/>
      <c r="AL39" s="633">
        <f t="shared" ref="AL39:AL63" si="229">AL7/$AL$33</f>
        <v>2.4732688541696017E-2</v>
      </c>
      <c r="AM39" s="571"/>
      <c r="AN39" s="571"/>
      <c r="AO39" s="571"/>
      <c r="AP39" s="571"/>
      <c r="AQ39" s="633">
        <f t="shared" ref="AQ39:AQ63" si="230">AQ7/$AQ$33</f>
        <v>2.4670304989787943E-2</v>
      </c>
      <c r="AR39" s="571"/>
      <c r="AS39" s="571"/>
      <c r="AT39" s="571"/>
      <c r="AU39" s="633"/>
      <c r="AV39" s="571"/>
      <c r="AW39" s="571"/>
      <c r="AX39" s="571"/>
      <c r="AY39" s="571"/>
      <c r="AZ39" s="633">
        <f t="shared" ref="AZ39:AZ63" si="231">AZ7/$AZ$33</f>
        <v>2.7306254578212362E-2</v>
      </c>
      <c r="BA39" s="571"/>
      <c r="BB39" s="571"/>
      <c r="BC39" s="571"/>
      <c r="BD39" s="571"/>
      <c r="BE39" s="633">
        <f t="shared" ref="BE39:BE63" si="232">BE7/$BE$33</f>
        <v>2.9459138786868202E-2</v>
      </c>
      <c r="BF39" s="571"/>
      <c r="BG39" s="571"/>
      <c r="BH39" s="571"/>
      <c r="BI39" s="571"/>
      <c r="BJ39" s="633">
        <f t="shared" ref="BJ39:BJ63" si="233">BJ7/$BJ$33</f>
        <v>2.421398670412812E-2</v>
      </c>
      <c r="BK39" s="571"/>
      <c r="BL39" s="571"/>
      <c r="BM39" s="571"/>
      <c r="BN39" s="571"/>
      <c r="BO39" s="633">
        <f t="shared" ref="BO39:BO63" si="234">BO7/$BO$33</f>
        <v>2.58087999369115E-2</v>
      </c>
      <c r="BP39" s="408"/>
      <c r="BQ39" s="571"/>
      <c r="BR39" s="571"/>
      <c r="BS39" s="571"/>
      <c r="BT39" s="633">
        <f>BT7/$BT$33</f>
        <v>2.5028254601929357E-2</v>
      </c>
      <c r="BU39" s="571"/>
      <c r="BV39" s="571"/>
      <c r="BW39" s="571"/>
      <c r="BX39" s="571"/>
      <c r="BY39" s="571"/>
      <c r="BZ39" s="417"/>
      <c r="CA39" s="424"/>
      <c r="CB39" s="424"/>
      <c r="CC39" s="642">
        <f t="shared" ref="CC39:CC63" si="235">CC7/$CC$33</f>
        <v>2.307688686818879E-2</v>
      </c>
      <c r="CD39" s="430"/>
      <c r="CE39" s="108"/>
      <c r="CF39" s="417"/>
      <c r="CG39" s="432"/>
      <c r="CH39" s="339">
        <f t="shared" ref="CH39:CH63" si="236">CH7/$CH$33</f>
        <v>2.8437360138771108E-2</v>
      </c>
      <c r="CI39" s="401"/>
      <c r="CJ39" s="571"/>
      <c r="CK39" s="571"/>
      <c r="CL39" s="571"/>
      <c r="CM39" s="633">
        <f t="shared" ref="CM39:CM63" si="237">CM7/$CM$33</f>
        <v>2.9864903268078544E-2</v>
      </c>
      <c r="CN39" s="571"/>
      <c r="CO39" s="571"/>
      <c r="CP39" s="571"/>
      <c r="CQ39" s="571"/>
      <c r="CR39" s="633">
        <f t="shared" ref="CR39:CR63" si="238">CR7/$CR$33</f>
        <v>2.9861177289454317E-2</v>
      </c>
      <c r="CS39" s="571"/>
      <c r="CT39" s="571"/>
      <c r="CU39" s="571"/>
      <c r="CV39" s="571"/>
      <c r="CW39" s="571"/>
      <c r="CX39" s="571"/>
      <c r="CY39" s="571"/>
      <c r="CZ39" s="571"/>
      <c r="DA39" s="571"/>
      <c r="DB39" s="642">
        <f t="shared" ref="DB39:DB63" si="239">DB7/$DB$33</f>
        <v>2.6568777970566445E-2</v>
      </c>
      <c r="DC39" s="422"/>
      <c r="DD39" s="108"/>
      <c r="DE39" s="401"/>
      <c r="DF39" s="571"/>
      <c r="DG39" s="642">
        <f t="shared" ref="DG39:DG63" si="240">DG7/$DG$33</f>
        <v>2.6815847759555228E-2</v>
      </c>
      <c r="DH39" s="422"/>
      <c r="DI39" s="400"/>
      <c r="DJ39" s="400"/>
      <c r="DK39" s="571"/>
      <c r="DL39" s="633">
        <f t="shared" ref="DL39:DL63" si="241">DL7/$DL$33</f>
        <v>2.8558159844203922E-2</v>
      </c>
      <c r="DM39" s="571"/>
      <c r="DN39" s="571"/>
      <c r="DO39" s="571"/>
      <c r="DP39" s="571"/>
      <c r="DQ39" s="633">
        <f t="shared" ref="DQ39:DQ63" si="242">DQ7/$DQ$33</f>
        <v>2.6684347755603709E-2</v>
      </c>
      <c r="DR39" s="571"/>
      <c r="DS39" s="571"/>
      <c r="DT39" s="571"/>
      <c r="DV39" s="571"/>
      <c r="DW39" s="571"/>
      <c r="DX39" s="571"/>
      <c r="DY39" s="571"/>
      <c r="DZ39" s="633">
        <f t="shared" ref="DZ39:DZ63" si="243">DZ7/$DZ$33</f>
        <v>3.6246662269394644E-2</v>
      </c>
      <c r="EA39" s="571"/>
      <c r="EB39" s="571"/>
      <c r="EC39" s="571"/>
      <c r="ED39" s="571"/>
      <c r="EE39" s="633">
        <f t="shared" ref="EE39:EE63" si="244">EE7/$EE$33</f>
        <v>2.9448837008967114E-2</v>
      </c>
      <c r="EF39" s="571"/>
      <c r="EG39" s="571"/>
      <c r="EH39" s="571"/>
      <c r="EI39" s="571"/>
      <c r="EJ39" s="633">
        <f t="shared" ref="EJ39:EJ63" si="245">EJ7/$EJ$33</f>
        <v>2.931738737881041E-2</v>
      </c>
      <c r="EK39" s="571"/>
      <c r="EL39" s="571"/>
      <c r="EM39" s="400"/>
      <c r="EN39" s="571"/>
      <c r="EO39" s="633">
        <f t="shared" ref="EO39:EO63" si="246">EO7/$EO$33</f>
        <v>3.0258711495263706E-2</v>
      </c>
      <c r="EP39" s="571"/>
      <c r="EQ39" s="571"/>
      <c r="ER39" s="571"/>
      <c r="ES39" s="571"/>
      <c r="ET39" s="633">
        <f t="shared" ref="ET39:ET63" si="247">ET7/$ET$33</f>
        <v>2.9774351898778958E-2</v>
      </c>
      <c r="EU39" s="571"/>
      <c r="EV39" s="571"/>
      <c r="EW39" s="571"/>
      <c r="EX39" s="571"/>
      <c r="EZ39" s="571"/>
      <c r="FA39" s="571"/>
      <c r="FB39" s="571"/>
      <c r="FC39" s="571"/>
      <c r="FD39" s="633">
        <f t="shared" ref="FD39:FD63" si="248">FD7/$FD$33</f>
        <v>3.2277749457499956E-2</v>
      </c>
      <c r="FE39" s="571"/>
      <c r="FF39" s="571"/>
      <c r="FG39" s="571"/>
      <c r="FH39" s="571"/>
      <c r="FI39" s="633">
        <f t="shared" ref="FI39:FI63" si="249">FI7/$FI$33</f>
        <v>2.6393813753163294E-2</v>
      </c>
      <c r="FJ39" s="571"/>
      <c r="FK39" s="571"/>
      <c r="FL39" s="571"/>
      <c r="FM39" s="571"/>
      <c r="FN39" s="633">
        <f t="shared" ref="FN39:FN63" si="250">FN7/$FN$33</f>
        <v>3.0127493858072542E-2</v>
      </c>
      <c r="FO39" s="571"/>
      <c r="FP39" s="571"/>
      <c r="FQ39" s="571"/>
      <c r="FR39" s="571"/>
      <c r="FS39" s="633">
        <f t="shared" ref="FS39:FS63" si="251">FS7/$FS$33</f>
        <v>2.9628854465844966E-2</v>
      </c>
      <c r="FT39" s="571"/>
      <c r="FU39" s="571"/>
      <c r="FV39" s="571"/>
      <c r="FW39" s="571"/>
      <c r="FX39" s="571"/>
      <c r="FY39" s="571"/>
      <c r="FZ39" s="571"/>
      <c r="GA39" s="571"/>
      <c r="GB39" s="633">
        <f t="shared" ref="GB39:GB63" si="252">GB7/$GB$33</f>
        <v>2.8889062871346984E-2</v>
      </c>
      <c r="GC39" s="571"/>
      <c r="GD39" s="571"/>
      <c r="GE39" s="571"/>
      <c r="GF39" s="571"/>
      <c r="GG39" s="633">
        <f t="shared" ref="GG39:GG63" si="253">GG7/$GG$33</f>
        <v>2.5779911920870133E-2</v>
      </c>
      <c r="GH39" s="571"/>
      <c r="GI39" s="571"/>
      <c r="GJ39" s="571"/>
      <c r="GK39" s="571"/>
      <c r="GL39" s="633">
        <f t="shared" ref="GL39:GL63" si="254">GL7/$GL$33</f>
        <v>2.9087771463641384E-2</v>
      </c>
      <c r="GM39" s="571"/>
      <c r="GN39" s="571"/>
      <c r="GO39" s="571"/>
      <c r="GP39" s="571"/>
      <c r="GQ39" s="633">
        <f t="shared" ref="GQ39:GQ63" si="255">GQ7/$GQ$33</f>
        <v>2.4071391607704818E-2</v>
      </c>
      <c r="GR39" s="571"/>
      <c r="GS39" s="571"/>
      <c r="GT39" s="571"/>
      <c r="GV39" s="571"/>
      <c r="GW39" s="571"/>
      <c r="GX39" s="571"/>
      <c r="GY39" s="571"/>
      <c r="GZ39" s="633">
        <f t="shared" ref="GZ39:GZ63" si="256">GZ7/$GZ$33</f>
        <v>2.5738536848442149E-2</v>
      </c>
      <c r="HA39" s="571"/>
      <c r="HB39" s="571"/>
      <c r="HC39" s="571"/>
      <c r="HD39" s="571"/>
      <c r="HE39" s="633">
        <f t="shared" ref="HE39:HE63" si="257">HE7/$HE$33</f>
        <v>2.5366678979778283E-2</v>
      </c>
      <c r="HF39" s="571"/>
      <c r="HG39" s="571"/>
      <c r="HH39" s="571"/>
      <c r="HI39" s="571"/>
      <c r="HJ39" s="633">
        <f t="shared" ref="HJ39:HJ63" si="258">HJ7/$HJ$33</f>
        <v>2.5664715525106033E-2</v>
      </c>
      <c r="HK39" s="571"/>
      <c r="HL39" s="571"/>
      <c r="HM39" s="571"/>
      <c r="HN39" s="571"/>
      <c r="HO39" s="633">
        <f t="shared" ref="HO39:HO63" si="259">HO7/$HO$33</f>
        <v>2.5832994312289762E-2</v>
      </c>
      <c r="HP39" s="571"/>
      <c r="HQ39" s="571"/>
      <c r="HR39" s="571"/>
      <c r="HS39" s="571"/>
      <c r="HT39" s="633">
        <f t="shared" ref="HT39:HT63" si="260">HT7/$HT$33</f>
        <v>2.5105188094108635E-2</v>
      </c>
      <c r="HU39" s="571"/>
      <c r="HV39" s="571"/>
      <c r="HW39" s="571"/>
      <c r="HY39" s="571"/>
      <c r="HZ39" s="571"/>
      <c r="IA39" s="571"/>
      <c r="IB39" s="571"/>
      <c r="IC39" s="633">
        <f t="shared" ref="IC39:IC63" si="261">IC7/$IC$33</f>
        <v>2.2585636788596264E-2</v>
      </c>
      <c r="ID39" s="571"/>
      <c r="IE39" s="571"/>
      <c r="IF39" s="571"/>
      <c r="IG39" s="571"/>
      <c r="IH39" s="633">
        <f t="shared" ref="IH39:IH63" si="262">IH7/$IH$33</f>
        <v>2.1160688552229738E-2</v>
      </c>
      <c r="II39" s="571"/>
      <c r="IJ39" s="571"/>
      <c r="IK39" s="571"/>
      <c r="IL39" s="571"/>
      <c r="IM39" s="633">
        <f t="shared" ref="IM39:IM63" si="263">IM7/$IM$33</f>
        <v>2.211916640228908E-2</v>
      </c>
      <c r="IN39" s="571"/>
      <c r="IO39" s="571"/>
      <c r="IP39" s="571"/>
      <c r="IQ39" s="571"/>
      <c r="IR39" s="633">
        <f t="shared" ref="IR39:IR63" si="264">IR7/$IR$33</f>
        <v>2.5315877281386769E-2</v>
      </c>
      <c r="IS39" s="571"/>
      <c r="IT39" s="571"/>
      <c r="IU39" s="571"/>
      <c r="IW39" s="571"/>
      <c r="IX39" s="571"/>
      <c r="IY39" s="571"/>
      <c r="IZ39" s="571"/>
      <c r="JA39" s="633">
        <f t="shared" ref="JA38:JA51" si="265">JA7/$JA$33</f>
        <v>3.2064417362927082E-2</v>
      </c>
      <c r="JB39" s="571"/>
      <c r="JC39" s="571"/>
      <c r="JD39" s="571"/>
      <c r="JE39" s="571"/>
      <c r="JF39" s="633">
        <f>JF7/$JF$33</f>
        <v>2.5648562297237231E-2</v>
      </c>
      <c r="JG39" s="571"/>
      <c r="JH39" s="571"/>
      <c r="JI39" s="571"/>
      <c r="JJ39" s="571"/>
      <c r="JK39" s="633">
        <f t="shared" si="221"/>
        <v>2.511951663071996E-2</v>
      </c>
      <c r="JL39" s="571"/>
      <c r="JM39" s="571"/>
      <c r="JN39" s="571"/>
      <c r="JO39" s="571"/>
      <c r="JP39" s="633">
        <f t="shared" si="222"/>
        <v>3.0964312018995566E-2</v>
      </c>
      <c r="JQ39" s="571"/>
      <c r="JR39" s="571"/>
      <c r="JS39" s="571"/>
      <c r="JT39" s="671"/>
      <c r="JU39" s="571"/>
      <c r="JV39" s="571"/>
      <c r="JW39" s="571"/>
      <c r="JX39" s="571"/>
      <c r="JY39" s="633">
        <f t="shared" ref="JY39:JY64" si="266">JY7/$JY$35</f>
        <v>2.5270227729858163E-2</v>
      </c>
      <c r="JZ39" s="571"/>
      <c r="KA39" s="571"/>
      <c r="KB39" s="571"/>
      <c r="KC39" s="571"/>
      <c r="KD39" s="633">
        <f t="shared" ref="KD39:KD64" si="267">KD7/$KD$33</f>
        <v>2.3839095433696628E-2</v>
      </c>
      <c r="KE39" s="571"/>
      <c r="KF39" s="571"/>
      <c r="KG39" s="571"/>
      <c r="KH39" s="571"/>
      <c r="KI39" s="633">
        <f t="shared" ref="KI39:KI64" si="268">KI7/$KI$33</f>
        <v>2.5046050143006118E-2</v>
      </c>
      <c r="KJ39" s="571"/>
      <c r="KK39" s="571"/>
      <c r="KL39" s="571"/>
      <c r="KM39" s="571"/>
      <c r="KN39" s="633">
        <f t="shared" ref="KN39:KN64" si="269">KN7/$KN$33</f>
        <v>2.7604190754997399E-2</v>
      </c>
      <c r="KO39" s="571"/>
      <c r="KP39" s="571"/>
      <c r="KQ39" s="571"/>
      <c r="KR39" s="571"/>
      <c r="KS39" s="633">
        <f t="shared" ref="KS39:KS64" si="270">KS7/$KS$33</f>
        <v>2.8839985480221424E-2</v>
      </c>
      <c r="KT39" s="571"/>
      <c r="KU39" s="571"/>
      <c r="KV39" s="571"/>
      <c r="KW39" s="571"/>
      <c r="KX39" s="571"/>
      <c r="KY39" s="571"/>
      <c r="KZ39" s="571"/>
      <c r="LA39" s="571"/>
      <c r="LB39" s="571"/>
      <c r="LC39" s="571"/>
      <c r="LD39" s="571"/>
      <c r="LE39" s="571"/>
      <c r="LF39" s="571"/>
      <c r="LG39" s="571"/>
      <c r="LH39" s="571"/>
    </row>
    <row r="40" spans="1:322" ht="30.75">
      <c r="A40" s="571"/>
      <c r="B40" s="535" t="s">
        <v>343</v>
      </c>
      <c r="C40" s="571"/>
      <c r="D40" s="633">
        <f t="shared" si="223"/>
        <v>2.7045306101145802E-2</v>
      </c>
      <c r="E40" s="571"/>
      <c r="F40" s="571"/>
      <c r="G40" s="571"/>
      <c r="H40" s="571"/>
      <c r="I40" s="633">
        <f t="shared" si="224"/>
        <v>2.6065556318541606E-2</v>
      </c>
      <c r="J40" s="571"/>
      <c r="K40" s="571"/>
      <c r="L40" s="571"/>
      <c r="M40" s="571"/>
      <c r="N40" s="633">
        <f t="shared" si="225"/>
        <v>2.5810304205056471E-2</v>
      </c>
      <c r="O40" s="571"/>
      <c r="P40" s="571"/>
      <c r="Q40" s="571"/>
      <c r="R40" s="571"/>
      <c r="S40" s="633">
        <f t="shared" si="226"/>
        <v>3.412408542102912E-2</v>
      </c>
      <c r="T40" s="571"/>
      <c r="U40" s="571"/>
      <c r="V40" s="571"/>
      <c r="W40" s="571"/>
      <c r="X40" s="571"/>
      <c r="Y40" s="571"/>
      <c r="Z40" s="571"/>
      <c r="AA40" s="571"/>
      <c r="AB40" s="633">
        <f t="shared" si="227"/>
        <v>3.2697089177921822E-2</v>
      </c>
      <c r="AC40" s="571"/>
      <c r="AD40" s="571"/>
      <c r="AE40" s="571"/>
      <c r="AF40" s="571"/>
      <c r="AG40" s="633">
        <f t="shared" si="228"/>
        <v>2.6199429901398619E-2</v>
      </c>
      <c r="AH40" s="571"/>
      <c r="AI40" s="571"/>
      <c r="AJ40" s="571"/>
      <c r="AK40" s="571"/>
      <c r="AL40" s="633">
        <f t="shared" si="229"/>
        <v>3.2464062529903207E-2</v>
      </c>
      <c r="AM40" s="571"/>
      <c r="AN40" s="571"/>
      <c r="AO40" s="571"/>
      <c r="AP40" s="571"/>
      <c r="AQ40" s="633">
        <f t="shared" si="230"/>
        <v>3.2857692690604907E-2</v>
      </c>
      <c r="AR40" s="571"/>
      <c r="AS40" s="571"/>
      <c r="AT40" s="571"/>
      <c r="AU40" s="571"/>
      <c r="AV40" s="571"/>
      <c r="AW40" s="571"/>
      <c r="AX40" s="571"/>
      <c r="AY40" s="571"/>
      <c r="AZ40" s="633">
        <f t="shared" si="231"/>
        <v>3.000213569292795E-2</v>
      </c>
      <c r="BA40" s="571"/>
      <c r="BB40" s="571"/>
      <c r="BC40" s="571"/>
      <c r="BD40" s="571"/>
      <c r="BE40" s="633">
        <f t="shared" si="232"/>
        <v>2.7900502641278701E-2</v>
      </c>
      <c r="BF40" s="571"/>
      <c r="BG40" s="571"/>
      <c r="BH40" s="571"/>
      <c r="BI40" s="571"/>
      <c r="BJ40" s="633">
        <f t="shared" si="233"/>
        <v>2.6728722410118328E-2</v>
      </c>
      <c r="BK40" s="571"/>
      <c r="BL40" s="571"/>
      <c r="BM40" s="571"/>
      <c r="BN40" s="571"/>
      <c r="BO40" s="633">
        <f t="shared" si="234"/>
        <v>2.8076088397381745E-2</v>
      </c>
      <c r="BP40" s="408"/>
      <c r="BQ40" s="571"/>
      <c r="BR40" s="571"/>
      <c r="BS40" s="571"/>
      <c r="BT40" s="633">
        <f>BT8/$BT$33</f>
        <v>3.0390711294330314E-2</v>
      </c>
      <c r="BU40" s="571"/>
      <c r="BV40" s="571"/>
      <c r="BW40" s="571"/>
      <c r="BX40" s="571"/>
      <c r="BY40" s="571"/>
      <c r="BZ40" s="417"/>
      <c r="CA40" s="424"/>
      <c r="CB40" s="424"/>
      <c r="CC40" s="642">
        <f t="shared" si="235"/>
        <v>3.0492273101273046E-2</v>
      </c>
      <c r="CD40" s="430"/>
      <c r="CE40" s="108"/>
      <c r="CF40" s="417"/>
      <c r="CG40" s="432"/>
      <c r="CH40" s="339">
        <f t="shared" si="236"/>
        <v>3.0549251739258206E-2</v>
      </c>
      <c r="CI40" s="401"/>
      <c r="CJ40" s="571"/>
      <c r="CK40" s="571"/>
      <c r="CL40" s="571"/>
      <c r="CM40" s="633">
        <f t="shared" si="237"/>
        <v>3.0099026046130292E-2</v>
      </c>
      <c r="CN40" s="571"/>
      <c r="CO40" s="571"/>
      <c r="CP40" s="571"/>
      <c r="CQ40" s="571"/>
      <c r="CR40" s="633">
        <f t="shared" si="238"/>
        <v>3.6485746030243987E-2</v>
      </c>
      <c r="CS40" s="571"/>
      <c r="CT40" s="571"/>
      <c r="CU40" s="571"/>
      <c r="CV40" s="571"/>
      <c r="CW40" s="571"/>
      <c r="CX40" s="571"/>
      <c r="CY40" s="571"/>
      <c r="CZ40" s="571"/>
      <c r="DA40" s="571"/>
      <c r="DB40" s="642">
        <f t="shared" si="239"/>
        <v>2.8783401143235687E-2</v>
      </c>
      <c r="DC40" s="422"/>
      <c r="DD40" s="108"/>
      <c r="DE40" s="401"/>
      <c r="DF40" s="571"/>
      <c r="DG40" s="642">
        <f t="shared" si="240"/>
        <v>2.8047100786961612E-2</v>
      </c>
      <c r="DH40" s="422"/>
      <c r="DI40" s="400"/>
      <c r="DJ40" s="400"/>
      <c r="DK40" s="571"/>
      <c r="DL40" s="633">
        <f t="shared" si="241"/>
        <v>3.1867459911157546E-2</v>
      </c>
      <c r="DM40" s="571"/>
      <c r="DN40" s="571"/>
      <c r="DO40" s="571"/>
      <c r="DP40" s="571"/>
      <c r="DQ40" s="633">
        <f t="shared" si="242"/>
        <v>3.1571861397235834E-2</v>
      </c>
      <c r="DR40" s="571"/>
      <c r="DS40" s="571"/>
      <c r="DT40" s="571"/>
      <c r="DV40" s="571"/>
      <c r="DW40" s="571"/>
      <c r="DX40" s="571"/>
      <c r="DY40" s="571"/>
      <c r="DZ40" s="633">
        <f t="shared" si="243"/>
        <v>2.6523103593501851E-2</v>
      </c>
      <c r="EA40" s="571"/>
      <c r="EB40" s="571"/>
      <c r="EC40" s="571"/>
      <c r="ED40" s="571"/>
      <c r="EE40" s="633">
        <f t="shared" si="244"/>
        <v>2.9992852082451619E-2</v>
      </c>
      <c r="EF40" s="571"/>
      <c r="EG40" s="571"/>
      <c r="EH40" s="571"/>
      <c r="EI40" s="571"/>
      <c r="EJ40" s="633">
        <f t="shared" si="245"/>
        <v>2.6916683093081435E-2</v>
      </c>
      <c r="EK40" s="571"/>
      <c r="EL40" s="571"/>
      <c r="EM40" s="400"/>
      <c r="EN40" s="571"/>
      <c r="EO40" s="633">
        <f t="shared" si="246"/>
        <v>2.6826655205723662E-2</v>
      </c>
      <c r="EP40" s="571"/>
      <c r="EQ40" s="571"/>
      <c r="ER40" s="571"/>
      <c r="ES40" s="571"/>
      <c r="ET40" s="633">
        <f t="shared" si="247"/>
        <v>2.626230572053705E-2</v>
      </c>
      <c r="EU40" s="571"/>
      <c r="EV40" s="571"/>
      <c r="EW40" s="571"/>
      <c r="EX40" s="571"/>
      <c r="EY40" s="371"/>
      <c r="EZ40" s="571"/>
      <c r="FA40" s="571"/>
      <c r="FB40" s="571"/>
      <c r="FC40" s="571"/>
      <c r="FD40" s="633">
        <f t="shared" si="248"/>
        <v>2.6124410821301691E-2</v>
      </c>
      <c r="FE40" s="571"/>
      <c r="FF40" s="571"/>
      <c r="FG40" s="571"/>
      <c r="FH40" s="571"/>
      <c r="FI40" s="633">
        <f t="shared" si="249"/>
        <v>2.7199169678203145E-2</v>
      </c>
      <c r="FJ40" s="571"/>
      <c r="FK40" s="571"/>
      <c r="FL40" s="571"/>
      <c r="FM40" s="571"/>
      <c r="FN40" s="633">
        <f t="shared" si="250"/>
        <v>2.2914374433635861E-2</v>
      </c>
      <c r="FO40" s="571"/>
      <c r="FP40" s="571"/>
      <c r="FQ40" s="571"/>
      <c r="FR40" s="571"/>
      <c r="FS40" s="633">
        <f t="shared" si="251"/>
        <v>2.5078642353512759E-2</v>
      </c>
      <c r="FT40" s="571"/>
      <c r="FU40" s="571"/>
      <c r="FV40" s="571"/>
      <c r="FW40" s="571"/>
      <c r="FX40" s="571"/>
      <c r="FY40" s="571"/>
      <c r="FZ40" s="571"/>
      <c r="GA40" s="571"/>
      <c r="GB40" s="633">
        <f t="shared" si="252"/>
        <v>2.092568272067568E-2</v>
      </c>
      <c r="GC40" s="571"/>
      <c r="GD40" s="571"/>
      <c r="GE40" s="571"/>
      <c r="GF40" s="571"/>
      <c r="GG40" s="633">
        <f t="shared" si="253"/>
        <v>2.3885827970533079E-2</v>
      </c>
      <c r="GH40" s="571"/>
      <c r="GI40" s="571"/>
      <c r="GJ40" s="571"/>
      <c r="GK40" s="571"/>
      <c r="GL40" s="633">
        <f t="shared" si="254"/>
        <v>2.3841992833924394E-2</v>
      </c>
      <c r="GM40" s="571"/>
      <c r="GN40" s="571"/>
      <c r="GO40" s="571"/>
      <c r="GP40" s="571"/>
      <c r="GQ40" s="633">
        <f t="shared" si="255"/>
        <v>2.5075220646293115E-2</v>
      </c>
      <c r="GR40" s="571"/>
      <c r="GS40" s="571"/>
      <c r="GT40" s="571"/>
      <c r="GV40" s="571"/>
      <c r="GW40" s="571"/>
      <c r="GX40" s="571"/>
      <c r="GY40" s="571"/>
      <c r="GZ40" s="633">
        <f t="shared" si="256"/>
        <v>2.5694793743803249E-2</v>
      </c>
      <c r="HA40" s="571"/>
      <c r="HB40" s="571"/>
      <c r="HC40" s="571"/>
      <c r="HD40" s="571"/>
      <c r="HE40" s="633">
        <f t="shared" si="257"/>
        <v>2.3365108225432127E-2</v>
      </c>
      <c r="HF40" s="571"/>
      <c r="HG40" s="571"/>
      <c r="HH40" s="571"/>
      <c r="HI40" s="571"/>
      <c r="HJ40" s="633">
        <f t="shared" si="258"/>
        <v>2.7916469327281975E-2</v>
      </c>
      <c r="HK40" s="571"/>
      <c r="HL40" s="571"/>
      <c r="HM40" s="571"/>
      <c r="HN40" s="571"/>
      <c r="HO40" s="633">
        <f t="shared" si="259"/>
        <v>2.8820663766077035E-2</v>
      </c>
      <c r="HP40" s="571"/>
      <c r="HQ40" s="571"/>
      <c r="HR40" s="571"/>
      <c r="HS40" s="571"/>
      <c r="HT40" s="633">
        <f t="shared" si="260"/>
        <v>2.5368488692231315E-2</v>
      </c>
      <c r="HU40" s="571"/>
      <c r="HV40" s="571"/>
      <c r="HW40" s="571"/>
      <c r="HY40" s="571"/>
      <c r="HZ40" s="571"/>
      <c r="IA40" s="571"/>
      <c r="IB40" s="571"/>
      <c r="IC40" s="633">
        <f t="shared" si="261"/>
        <v>2.3429159512138857E-2</v>
      </c>
      <c r="ID40" s="571"/>
      <c r="IE40" s="571"/>
      <c r="IF40" s="571"/>
      <c r="IG40" s="571"/>
      <c r="IH40" s="633">
        <f t="shared" si="262"/>
        <v>2.4835692443679662E-2</v>
      </c>
      <c r="II40" s="571"/>
      <c r="IJ40" s="571"/>
      <c r="IK40" s="571"/>
      <c r="IL40" s="571"/>
      <c r="IM40" s="633">
        <f t="shared" si="263"/>
        <v>2.5140994045648183E-2</v>
      </c>
      <c r="IN40" s="571"/>
      <c r="IO40" s="571"/>
      <c r="IP40" s="571"/>
      <c r="IQ40" s="571"/>
      <c r="IR40" s="633">
        <f t="shared" si="264"/>
        <v>2.93324964504867E-2</v>
      </c>
      <c r="IS40" s="571"/>
      <c r="IT40" s="571"/>
      <c r="IU40" s="571"/>
      <c r="IW40" s="571"/>
      <c r="IX40" s="571"/>
      <c r="IY40" s="571"/>
      <c r="IZ40" s="571"/>
      <c r="JA40" s="633">
        <f t="shared" si="265"/>
        <v>3.266002622431103E-2</v>
      </c>
      <c r="JB40" s="571"/>
      <c r="JC40" s="571"/>
      <c r="JD40" s="571"/>
      <c r="JE40" s="571"/>
      <c r="JF40" s="633">
        <f>JF8/$JF$33</f>
        <v>2.5515799716920098E-2</v>
      </c>
      <c r="JG40" s="571"/>
      <c r="JH40" s="571"/>
      <c r="JI40" s="571"/>
      <c r="JJ40" s="571"/>
      <c r="JK40" s="633">
        <f t="shared" si="221"/>
        <v>2.6410092098534645E-2</v>
      </c>
      <c r="JL40" s="571"/>
      <c r="JM40" s="571"/>
      <c r="JN40" s="571"/>
      <c r="JO40" s="571"/>
      <c r="JP40" s="633">
        <f t="shared" si="222"/>
        <v>3.2222019646766652E-2</v>
      </c>
      <c r="JQ40" s="571"/>
      <c r="JR40" s="571"/>
      <c r="JS40" s="571"/>
      <c r="JT40" s="674"/>
      <c r="JU40" s="571"/>
      <c r="JV40" s="571"/>
      <c r="JW40" s="571"/>
      <c r="JX40" s="571"/>
      <c r="JY40" s="633">
        <f t="shared" si="266"/>
        <v>2.8099796753326002E-2</v>
      </c>
      <c r="JZ40" s="571"/>
      <c r="KA40" s="571"/>
      <c r="KB40" s="571"/>
      <c r="KC40" s="571"/>
      <c r="KD40" s="633">
        <f t="shared" si="267"/>
        <v>2.6621339899231416E-2</v>
      </c>
      <c r="KE40" s="571"/>
      <c r="KF40" s="571"/>
      <c r="KG40" s="571"/>
      <c r="KH40" s="571"/>
      <c r="KI40" s="633">
        <f t="shared" si="268"/>
        <v>2.4525214090447691E-2</v>
      </c>
      <c r="KJ40" s="571"/>
      <c r="KK40" s="571"/>
      <c r="KL40" s="571"/>
      <c r="KM40" s="571"/>
      <c r="KN40" s="633">
        <f t="shared" si="269"/>
        <v>2.5976750846185566E-2</v>
      </c>
      <c r="KO40" s="571"/>
      <c r="KP40" s="571"/>
      <c r="KQ40" s="571"/>
      <c r="KR40" s="571"/>
      <c r="KS40" s="633">
        <f t="shared" si="270"/>
        <v>2.4177224919281499E-2</v>
      </c>
      <c r="KT40" s="571"/>
      <c r="KU40" s="571"/>
      <c r="KV40" s="571"/>
      <c r="KW40" s="571"/>
      <c r="KX40" s="571"/>
      <c r="KY40" s="571"/>
      <c r="KZ40" s="571"/>
      <c r="LA40" s="571"/>
      <c r="LB40" s="371">
        <f>LB33</f>
        <v>172145169.63104901</v>
      </c>
      <c r="LC40" s="571" t="s">
        <v>352</v>
      </c>
      <c r="LD40" s="571"/>
      <c r="LE40" s="571"/>
      <c r="LF40" s="571"/>
      <c r="LG40" s="571"/>
      <c r="LH40" s="571"/>
    </row>
    <row r="41" spans="1:322" ht="30.75">
      <c r="A41" s="571"/>
      <c r="B41" s="535" t="s">
        <v>344</v>
      </c>
      <c r="C41" s="571"/>
      <c r="D41" s="633">
        <f t="shared" si="223"/>
        <v>2.0546188408140268E-2</v>
      </c>
      <c r="E41" s="571"/>
      <c r="F41" s="571"/>
      <c r="G41" s="571"/>
      <c r="H41" s="571"/>
      <c r="I41" s="633">
        <f t="shared" si="224"/>
        <v>1.8251750318545812E-2</v>
      </c>
      <c r="J41" s="571"/>
      <c r="K41" s="571"/>
      <c r="L41" s="571"/>
      <c r="M41" s="571"/>
      <c r="N41" s="633">
        <f t="shared" si="225"/>
        <v>2.3986950135659341E-2</v>
      </c>
      <c r="O41" s="571"/>
      <c r="P41" s="571"/>
      <c r="Q41" s="571"/>
      <c r="R41" s="571"/>
      <c r="S41" s="633">
        <f t="shared" si="226"/>
        <v>1.3695162206370536E-2</v>
      </c>
      <c r="T41" s="571"/>
      <c r="U41" s="571"/>
      <c r="V41" s="571"/>
      <c r="W41" s="571"/>
      <c r="X41" s="571"/>
      <c r="Y41" s="571"/>
      <c r="Z41" s="571"/>
      <c r="AA41" s="571"/>
      <c r="AB41" s="633">
        <f t="shared" si="227"/>
        <v>1.3089186184363151E-2</v>
      </c>
      <c r="AC41" s="571"/>
      <c r="AD41" s="571"/>
      <c r="AE41" s="571"/>
      <c r="AF41" s="571"/>
      <c r="AG41" s="633">
        <f t="shared" si="228"/>
        <v>1.5045738933855496E-2</v>
      </c>
      <c r="AH41" s="571"/>
      <c r="AI41" s="571"/>
      <c r="AJ41" s="571"/>
      <c r="AK41" s="571"/>
      <c r="AL41" s="633">
        <f t="shared" si="229"/>
        <v>1.4600616708986113E-2</v>
      </c>
      <c r="AM41" s="571"/>
      <c r="AN41" s="571"/>
      <c r="AO41" s="571"/>
      <c r="AP41" s="571"/>
      <c r="AQ41" s="633">
        <f t="shared" si="230"/>
        <v>1.5520551634838493E-2</v>
      </c>
      <c r="AR41" s="571"/>
      <c r="AS41" s="571"/>
      <c r="AT41" s="571"/>
      <c r="AU41" s="571"/>
      <c r="AV41" s="571"/>
      <c r="AW41" s="571"/>
      <c r="AX41" s="571"/>
      <c r="AY41" s="571"/>
      <c r="AZ41" s="633">
        <f t="shared" si="231"/>
        <v>1.9853394073203617E-2</v>
      </c>
      <c r="BA41" s="571"/>
      <c r="BB41" s="571"/>
      <c r="BC41" s="571"/>
      <c r="BD41" s="571"/>
      <c r="BE41" s="633">
        <f t="shared" si="232"/>
        <v>1.9694908004522636E-2</v>
      </c>
      <c r="BF41" s="571"/>
      <c r="BG41" s="571"/>
      <c r="BH41" s="571"/>
      <c r="BI41" s="571"/>
      <c r="BJ41" s="633">
        <f t="shared" si="233"/>
        <v>1.7058209463282032E-2</v>
      </c>
      <c r="BK41" s="571"/>
      <c r="BL41" s="571"/>
      <c r="BM41" s="571"/>
      <c r="BN41" s="571"/>
      <c r="BO41" s="633">
        <f t="shared" si="234"/>
        <v>1.9369311182349882E-2</v>
      </c>
      <c r="BP41" s="408"/>
      <c r="BQ41" s="571"/>
      <c r="BR41" s="571"/>
      <c r="BS41" s="571"/>
      <c r="BT41" s="633">
        <f>BT9/$BT$33</f>
        <v>1.9316188434334525E-2</v>
      </c>
      <c r="BU41" s="571"/>
      <c r="BV41" s="571"/>
      <c r="BW41" s="571"/>
      <c r="BX41" s="571"/>
      <c r="BY41" s="571"/>
      <c r="BZ41" s="417"/>
      <c r="CA41" s="424"/>
      <c r="CB41" s="424"/>
      <c r="CC41" s="642">
        <f t="shared" si="235"/>
        <v>1.9304118345292054E-2</v>
      </c>
      <c r="CD41" s="430"/>
      <c r="CE41" s="108"/>
      <c r="CF41" s="417"/>
      <c r="CG41" s="432"/>
      <c r="CH41" s="339">
        <f t="shared" si="236"/>
        <v>1.9064044360567352E-2</v>
      </c>
      <c r="CI41" s="401"/>
      <c r="CJ41" s="571"/>
      <c r="CK41" s="571"/>
      <c r="CL41" s="571"/>
      <c r="CM41" s="633">
        <f t="shared" si="237"/>
        <v>2.0346082043088701E-2</v>
      </c>
      <c r="CN41" s="571"/>
      <c r="CO41" s="571"/>
      <c r="CP41" s="571"/>
      <c r="CQ41" s="571"/>
      <c r="CR41" s="633">
        <f t="shared" si="238"/>
        <v>2.0758350866043652E-2</v>
      </c>
      <c r="CS41" s="571"/>
      <c r="CT41" s="571"/>
      <c r="CU41" s="571"/>
      <c r="CV41" s="571"/>
      <c r="CW41" s="571"/>
      <c r="CX41" s="571"/>
      <c r="CY41" s="571"/>
      <c r="CZ41" s="571"/>
      <c r="DA41" s="571"/>
      <c r="DB41" s="642">
        <f t="shared" si="239"/>
        <v>1.8653845408315713E-2</v>
      </c>
      <c r="DC41" s="422"/>
      <c r="DD41" s="108"/>
      <c r="DE41" s="401"/>
      <c r="DF41" s="571"/>
      <c r="DG41" s="642">
        <f t="shared" si="240"/>
        <v>1.7173005830414843E-2</v>
      </c>
      <c r="DH41" s="422"/>
      <c r="DI41" s="400"/>
      <c r="DJ41" s="400"/>
      <c r="DK41" s="571"/>
      <c r="DL41" s="633">
        <f t="shared" si="241"/>
        <v>1.573191384579592E-2</v>
      </c>
      <c r="DM41" s="571"/>
      <c r="DN41" s="571"/>
      <c r="DO41" s="571"/>
      <c r="DP41" s="571"/>
      <c r="DQ41" s="633">
        <f t="shared" si="242"/>
        <v>1.5770210957020234E-2</v>
      </c>
      <c r="DR41" s="571"/>
      <c r="DS41" s="571"/>
      <c r="DT41" s="571"/>
      <c r="DU41" s="571"/>
      <c r="DV41" s="571"/>
      <c r="DW41" s="571"/>
      <c r="DX41" s="571"/>
      <c r="DY41" s="571"/>
      <c r="DZ41" s="633">
        <f t="shared" si="243"/>
        <v>2.0543248148986972E-2</v>
      </c>
      <c r="EA41" s="571"/>
      <c r="EB41" s="571"/>
      <c r="EC41" s="571"/>
      <c r="ED41" s="571"/>
      <c r="EE41" s="633">
        <f t="shared" si="244"/>
        <v>1.660611690976229E-2</v>
      </c>
      <c r="EF41" s="571"/>
      <c r="EG41" s="571"/>
      <c r="EH41" s="571"/>
      <c r="EI41" s="571"/>
      <c r="EJ41" s="633">
        <f t="shared" si="245"/>
        <v>1.7735172044028448E-2</v>
      </c>
      <c r="EK41" s="571"/>
      <c r="EL41" s="571"/>
      <c r="EM41" s="400"/>
      <c r="EN41" s="571"/>
      <c r="EO41" s="633">
        <f t="shared" si="246"/>
        <v>2.2371260548219998E-2</v>
      </c>
      <c r="EP41" s="571"/>
      <c r="EQ41" s="571"/>
      <c r="ER41" s="571"/>
      <c r="ES41" s="571"/>
      <c r="ET41" s="633">
        <f t="shared" si="247"/>
        <v>1.6121422258929853E-2</v>
      </c>
      <c r="EU41" s="571"/>
      <c r="EV41" s="571"/>
      <c r="EW41" s="571"/>
      <c r="EX41" s="571"/>
      <c r="EY41" s="371">
        <f>FW33</f>
        <v>12495288.659400005</v>
      </c>
      <c r="EZ41" s="571"/>
      <c r="FA41" s="571"/>
      <c r="FB41" s="571"/>
      <c r="FC41" s="571"/>
      <c r="FD41" s="633">
        <f t="shared" si="248"/>
        <v>2.6870933365511693E-2</v>
      </c>
      <c r="FE41" s="571"/>
      <c r="FF41" s="571"/>
      <c r="FG41" s="571"/>
      <c r="FH41" s="571"/>
      <c r="FI41" s="633">
        <f t="shared" si="249"/>
        <v>2.0766663152516063E-2</v>
      </c>
      <c r="FJ41" s="571"/>
      <c r="FK41" s="571"/>
      <c r="FL41" s="571"/>
      <c r="FM41" s="571"/>
      <c r="FN41" s="633">
        <f t="shared" si="250"/>
        <v>1.9294843499705241E-2</v>
      </c>
      <c r="FO41" s="571"/>
      <c r="FP41" s="571"/>
      <c r="FQ41" s="571"/>
      <c r="FR41" s="571"/>
      <c r="FS41" s="633">
        <f t="shared" si="251"/>
        <v>2.0517681264485527E-2</v>
      </c>
      <c r="FT41" s="571"/>
      <c r="FU41" s="571"/>
      <c r="FV41" s="571"/>
      <c r="FW41" s="571"/>
      <c r="FX41" s="571"/>
      <c r="FY41" s="571"/>
      <c r="FZ41" s="571"/>
      <c r="GA41" s="571"/>
      <c r="GB41" s="633">
        <f t="shared" si="252"/>
        <v>1.5794381207658876E-2</v>
      </c>
      <c r="GC41" s="571"/>
      <c r="GD41" s="571"/>
      <c r="GE41" s="571"/>
      <c r="GF41" s="571"/>
      <c r="GG41" s="633">
        <f t="shared" si="253"/>
        <v>1.6169919728044203E-2</v>
      </c>
      <c r="GH41" s="571"/>
      <c r="GI41" s="571"/>
      <c r="GJ41" s="571"/>
      <c r="GK41" s="571"/>
      <c r="GL41" s="633">
        <f t="shared" si="254"/>
        <v>1.5031304922683269E-2</v>
      </c>
      <c r="GM41" s="571"/>
      <c r="GN41" s="571"/>
      <c r="GO41" s="571"/>
      <c r="GP41" s="571"/>
      <c r="GQ41" s="633">
        <f t="shared" si="255"/>
        <v>2.0713577487602337E-2</v>
      </c>
      <c r="GR41" s="571"/>
      <c r="GS41" s="571"/>
      <c r="GT41" s="571"/>
      <c r="GV41" s="571"/>
      <c r="GW41" s="571"/>
      <c r="GX41" s="571"/>
      <c r="GY41" s="571"/>
      <c r="GZ41" s="633">
        <f t="shared" si="256"/>
        <v>1.7832184337459062E-2</v>
      </c>
      <c r="HA41" s="571"/>
      <c r="HB41" s="571"/>
      <c r="HC41" s="571"/>
      <c r="HD41" s="571"/>
      <c r="HE41" s="633">
        <f t="shared" si="257"/>
        <v>1.7801060047695608E-2</v>
      </c>
      <c r="HF41" s="571"/>
      <c r="HG41" s="571"/>
      <c r="HH41" s="571"/>
      <c r="HI41" s="571"/>
      <c r="HJ41" s="633">
        <f t="shared" si="258"/>
        <v>1.6229998595469548E-2</v>
      </c>
      <c r="HK41" s="571"/>
      <c r="HL41" s="571"/>
      <c r="HM41" s="571"/>
      <c r="HN41" s="571"/>
      <c r="HO41" s="633">
        <f t="shared" si="259"/>
        <v>1.6847517306030273E-2</v>
      </c>
      <c r="HP41" s="571"/>
      <c r="HQ41" s="571"/>
      <c r="HR41" s="571"/>
      <c r="HS41" s="571"/>
      <c r="HT41" s="633">
        <f t="shared" si="260"/>
        <v>1.7422584165296944E-2</v>
      </c>
      <c r="HU41" s="571"/>
      <c r="HV41" s="571"/>
      <c r="HW41" s="571"/>
      <c r="HY41" s="571"/>
      <c r="HZ41" s="571"/>
      <c r="IA41" s="571"/>
      <c r="IB41" s="571"/>
      <c r="IC41" s="633">
        <f t="shared" si="261"/>
        <v>1.8019859915040824E-2</v>
      </c>
      <c r="ID41" s="571"/>
      <c r="IE41" s="571"/>
      <c r="IF41" s="571"/>
      <c r="IG41" s="571"/>
      <c r="IH41" s="633">
        <f t="shared" si="262"/>
        <v>1.6587330297649985E-2</v>
      </c>
      <c r="II41" s="571"/>
      <c r="IJ41" s="571"/>
      <c r="IK41" s="571"/>
      <c r="IL41" s="571"/>
      <c r="IM41" s="633">
        <f t="shared" si="263"/>
        <v>1.6871776204005821E-2</v>
      </c>
      <c r="IN41" s="571"/>
      <c r="IO41" s="571"/>
      <c r="IP41" s="571"/>
      <c r="IQ41" s="571"/>
      <c r="IR41" s="633">
        <f t="shared" si="264"/>
        <v>2.2436533396798859E-2</v>
      </c>
      <c r="IS41" s="571"/>
      <c r="IT41" s="571"/>
      <c r="IU41" s="571"/>
      <c r="IW41" s="571"/>
      <c r="IX41" s="571"/>
      <c r="IY41" s="571"/>
      <c r="IZ41" s="571"/>
      <c r="JA41" s="633">
        <f t="shared" si="265"/>
        <v>2.2490612082795011E-2</v>
      </c>
      <c r="JB41" s="571"/>
      <c r="JC41" s="571"/>
      <c r="JD41" s="571"/>
      <c r="JE41" s="571"/>
      <c r="JF41" s="633">
        <f>JF9/$JF$33</f>
        <v>2.0462499210294364E-2</v>
      </c>
      <c r="JG41" s="571"/>
      <c r="JH41" s="571"/>
      <c r="JI41" s="571"/>
      <c r="JJ41" s="571"/>
      <c r="JK41" s="633">
        <f t="shared" si="221"/>
        <v>1.9546694059267154E-2</v>
      </c>
      <c r="JL41" s="571"/>
      <c r="JM41" s="571"/>
      <c r="JN41" s="571"/>
      <c r="JO41" s="571"/>
      <c r="JP41" s="633">
        <f t="shared" si="222"/>
        <v>2.2615176887927843E-2</v>
      </c>
      <c r="JQ41" s="571"/>
      <c r="JR41" s="571"/>
      <c r="JS41" s="571"/>
      <c r="JT41" s="371"/>
      <c r="JU41" s="571"/>
      <c r="JV41" s="571"/>
      <c r="JW41" s="571"/>
      <c r="JX41" s="571"/>
      <c r="JY41" s="633">
        <f t="shared" si="266"/>
        <v>1.8049003294200831E-2</v>
      </c>
      <c r="JZ41" s="571"/>
      <c r="KA41" s="571"/>
      <c r="KB41" s="571"/>
      <c r="KC41" s="571"/>
      <c r="KD41" s="633">
        <f t="shared" si="267"/>
        <v>1.9615109826003639E-2</v>
      </c>
      <c r="KE41" s="571"/>
      <c r="KF41" s="571"/>
      <c r="KG41" s="571"/>
      <c r="KH41" s="571"/>
      <c r="KI41" s="633">
        <f t="shared" si="268"/>
        <v>2.1832774795656214E-2</v>
      </c>
      <c r="KJ41" s="571"/>
      <c r="KK41" s="571"/>
      <c r="KL41" s="571"/>
      <c r="KM41" s="571"/>
      <c r="KN41" s="633">
        <f t="shared" si="269"/>
        <v>2.345082378223343E-2</v>
      </c>
      <c r="KO41" s="571"/>
      <c r="KP41" s="571"/>
      <c r="KQ41" s="571"/>
      <c r="KR41" s="571"/>
      <c r="KS41" s="633">
        <f t="shared" si="270"/>
        <v>2.34006499245944E-2</v>
      </c>
      <c r="KT41" s="571"/>
      <c r="KU41" s="571"/>
      <c r="KV41" s="571"/>
      <c r="KW41" s="571"/>
      <c r="KX41" s="571"/>
      <c r="KY41" s="571"/>
      <c r="KZ41" s="571"/>
      <c r="LA41" s="571"/>
      <c r="LB41" s="571">
        <f>LC36</f>
        <v>0</v>
      </c>
      <c r="LC41" s="571" t="s">
        <v>353</v>
      </c>
      <c r="LD41" s="571"/>
      <c r="LE41" s="571"/>
      <c r="LF41" s="571"/>
      <c r="LG41" s="571"/>
      <c r="LH41" s="571"/>
    </row>
    <row r="42" spans="1:322" ht="30.75">
      <c r="A42" s="571"/>
      <c r="B42" s="535" t="s">
        <v>345</v>
      </c>
      <c r="C42" s="571"/>
      <c r="D42" s="633">
        <f t="shared" si="223"/>
        <v>2.3608870576378768E-2</v>
      </c>
      <c r="E42" s="571"/>
      <c r="F42" s="571"/>
      <c r="G42" s="571"/>
      <c r="H42" s="571"/>
      <c r="I42" s="633">
        <f t="shared" si="224"/>
        <v>2.543096922123108E-2</v>
      </c>
      <c r="J42" s="571"/>
      <c r="K42" s="571"/>
      <c r="L42" s="571"/>
      <c r="M42" s="571"/>
      <c r="N42" s="633">
        <f t="shared" si="225"/>
        <v>2.19545432427104E-2</v>
      </c>
      <c r="O42" s="571"/>
      <c r="P42" s="571"/>
      <c r="Q42" s="571"/>
      <c r="R42" s="571"/>
      <c r="S42" s="633">
        <f t="shared" si="226"/>
        <v>2.1594744962264871E-2</v>
      </c>
      <c r="T42" s="571"/>
      <c r="U42" s="571"/>
      <c r="V42" s="571"/>
      <c r="W42" s="571"/>
      <c r="X42" s="571"/>
      <c r="Y42" s="571"/>
      <c r="Z42" s="571"/>
      <c r="AA42" s="571"/>
      <c r="AB42" s="633">
        <f t="shared" si="227"/>
        <v>2.200266144622923E-2</v>
      </c>
      <c r="AC42" s="571"/>
      <c r="AD42" s="571"/>
      <c r="AE42" s="571"/>
      <c r="AF42" s="571"/>
      <c r="AG42" s="633">
        <f t="shared" si="228"/>
        <v>2.1416865908688576E-2</v>
      </c>
      <c r="AH42" s="571"/>
      <c r="AI42" s="571"/>
      <c r="AJ42" s="571"/>
      <c r="AK42" s="571"/>
      <c r="AL42" s="633">
        <f t="shared" si="229"/>
        <v>2.327690792407126E-2</v>
      </c>
      <c r="AM42" s="571"/>
      <c r="AN42" s="571"/>
      <c r="AO42" s="571"/>
      <c r="AP42" s="571"/>
      <c r="AQ42" s="633">
        <f t="shared" si="230"/>
        <v>1.9826871657092106E-2</v>
      </c>
      <c r="AR42" s="571"/>
      <c r="AS42" s="571"/>
      <c r="AT42" s="571"/>
      <c r="AU42" s="571"/>
      <c r="AV42" s="571"/>
      <c r="AW42" s="571"/>
      <c r="AX42" s="571"/>
      <c r="AY42" s="571"/>
      <c r="AZ42" s="633">
        <f t="shared" si="231"/>
        <v>2.3239972981764157E-2</v>
      </c>
      <c r="BA42" s="571"/>
      <c r="BB42" s="571"/>
      <c r="BC42" s="571"/>
      <c r="BD42" s="571"/>
      <c r="BE42" s="633">
        <f t="shared" si="232"/>
        <v>2.3079853759879154E-2</v>
      </c>
      <c r="BF42" s="571"/>
      <c r="BG42" s="571"/>
      <c r="BH42" s="571"/>
      <c r="BI42" s="571"/>
      <c r="BJ42" s="633">
        <f t="shared" si="233"/>
        <v>2.4687305723830249E-2</v>
      </c>
      <c r="BK42" s="571"/>
      <c r="BL42" s="571"/>
      <c r="BM42" s="571"/>
      <c r="BN42" s="571"/>
      <c r="BO42" s="633">
        <f t="shared" si="234"/>
        <v>2.2189427064305125E-2</v>
      </c>
      <c r="BP42" s="408"/>
      <c r="BQ42" s="571"/>
      <c r="BR42" s="571"/>
      <c r="BS42" s="571"/>
      <c r="BT42" s="633">
        <f>BT10/$BT$33</f>
        <v>2.5323653636708479E-2</v>
      </c>
      <c r="BU42" s="571"/>
      <c r="BV42" s="571"/>
      <c r="BW42" s="571"/>
      <c r="BX42" s="571"/>
      <c r="BY42" s="571"/>
      <c r="BZ42" s="417"/>
      <c r="CA42" s="424"/>
      <c r="CB42" s="424"/>
      <c r="CC42" s="642">
        <f t="shared" si="235"/>
        <v>2.547170278414123E-2</v>
      </c>
      <c r="CD42" s="430"/>
      <c r="CE42" s="108"/>
      <c r="CF42" s="417"/>
      <c r="CG42" s="432"/>
      <c r="CH42" s="339">
        <f t="shared" si="236"/>
        <v>2.3184634595343815E-2</v>
      </c>
      <c r="CI42" s="401"/>
      <c r="CJ42" s="571"/>
      <c r="CK42" s="571"/>
      <c r="CL42" s="571"/>
      <c r="CM42" s="633">
        <f t="shared" si="237"/>
        <v>2.5869688556401791E-2</v>
      </c>
      <c r="CN42" s="571"/>
      <c r="CO42" s="571"/>
      <c r="CP42" s="571"/>
      <c r="CQ42" s="571"/>
      <c r="CR42" s="633">
        <f t="shared" si="238"/>
        <v>2.9129845091936116E-2</v>
      </c>
      <c r="CS42" s="571"/>
      <c r="CT42" s="571"/>
      <c r="CU42" s="571"/>
      <c r="CV42" s="571"/>
      <c r="CW42" s="571"/>
      <c r="CX42" s="571"/>
      <c r="CY42" s="571"/>
      <c r="CZ42" s="571"/>
      <c r="DA42" s="571"/>
      <c r="DB42" s="642">
        <f t="shared" si="239"/>
        <v>2.6122169747402644E-2</v>
      </c>
      <c r="DC42" s="422"/>
      <c r="DD42" s="108"/>
      <c r="DE42" s="401"/>
      <c r="DF42" s="571"/>
      <c r="DG42" s="642">
        <f t="shared" si="240"/>
        <v>2.6398318519531849E-2</v>
      </c>
      <c r="DH42" s="422"/>
      <c r="DI42" s="400"/>
      <c r="DJ42" s="400"/>
      <c r="DK42" s="571"/>
      <c r="DL42" s="633">
        <f t="shared" si="241"/>
        <v>2.6635091569986363E-2</v>
      </c>
      <c r="DM42" s="571"/>
      <c r="DN42" s="571"/>
      <c r="DO42" s="571"/>
      <c r="DP42" s="571"/>
      <c r="DQ42" s="633">
        <f t="shared" si="242"/>
        <v>2.692984907757396E-2</v>
      </c>
      <c r="DR42" s="571"/>
      <c r="DS42" s="571"/>
      <c r="DT42" s="571"/>
      <c r="DU42" s="571"/>
      <c r="DV42" s="571"/>
      <c r="DW42" s="571"/>
      <c r="DX42" s="571"/>
      <c r="DY42" s="571"/>
      <c r="DZ42" s="633">
        <f t="shared" si="243"/>
        <v>2.7465823004478324E-2</v>
      </c>
      <c r="EA42" s="571"/>
      <c r="EB42" s="571"/>
      <c r="EC42" s="571"/>
      <c r="ED42" s="571"/>
      <c r="EE42" s="633">
        <f t="shared" si="244"/>
        <v>2.0396882403363736E-2</v>
      </c>
      <c r="EF42" s="571"/>
      <c r="EG42" s="571"/>
      <c r="EH42" s="571"/>
      <c r="EI42" s="571"/>
      <c r="EJ42" s="633">
        <f t="shared" si="245"/>
        <v>2.637917280516942E-2</v>
      </c>
      <c r="EK42" s="571"/>
      <c r="EL42" s="571"/>
      <c r="EM42" s="400"/>
      <c r="EN42" s="571"/>
      <c r="EO42" s="633">
        <f t="shared" si="246"/>
        <v>2.627898365406444E-2</v>
      </c>
      <c r="EP42" s="571"/>
      <c r="EQ42" s="571"/>
      <c r="ER42" s="571"/>
      <c r="ES42" s="571"/>
      <c r="ET42" s="633">
        <f t="shared" si="247"/>
        <v>2.6208439768883453E-2</v>
      </c>
      <c r="EU42" s="571"/>
      <c r="EV42" s="571"/>
      <c r="EW42" s="571"/>
      <c r="EX42" s="571"/>
      <c r="EY42" s="571"/>
      <c r="EZ42" s="571"/>
      <c r="FA42" s="571"/>
      <c r="FB42" s="571"/>
      <c r="FC42" s="571"/>
      <c r="FD42" s="633">
        <f t="shared" si="248"/>
        <v>2.4272433623123188E-2</v>
      </c>
      <c r="FE42" s="571"/>
      <c r="FF42" s="571"/>
      <c r="FG42" s="571"/>
      <c r="FH42" s="571"/>
      <c r="FI42" s="633">
        <f t="shared" si="249"/>
        <v>1.9503826794916291E-2</v>
      </c>
      <c r="FJ42" s="571"/>
      <c r="FK42" s="571"/>
      <c r="FL42" s="571"/>
      <c r="FM42" s="571"/>
      <c r="FN42" s="633">
        <f t="shared" si="250"/>
        <v>2.2949782701706316E-2</v>
      </c>
      <c r="FO42" s="571"/>
      <c r="FP42" s="571"/>
      <c r="FQ42" s="571"/>
      <c r="FR42" s="571"/>
      <c r="FS42" s="633">
        <f t="shared" si="251"/>
        <v>1.8436779497987776E-2</v>
      </c>
      <c r="FT42" s="571"/>
      <c r="FU42" s="571"/>
      <c r="FV42" s="571"/>
      <c r="FW42" s="571"/>
      <c r="FX42" s="571"/>
      <c r="FY42" s="571"/>
      <c r="FZ42" s="571"/>
      <c r="GA42" s="571"/>
      <c r="GB42" s="633">
        <f t="shared" si="252"/>
        <v>2.1335853817861999E-2</v>
      </c>
      <c r="GC42" s="571"/>
      <c r="GD42" s="571"/>
      <c r="GE42" s="571"/>
      <c r="GF42" s="571"/>
      <c r="GG42" s="633">
        <f t="shared" si="253"/>
        <v>2.0746650829675844E-2</v>
      </c>
      <c r="GH42" s="571"/>
      <c r="GI42" s="571"/>
      <c r="GJ42" s="571"/>
      <c r="GK42" s="571"/>
      <c r="GL42" s="633">
        <f t="shared" si="254"/>
        <v>2.4770419129070475E-2</v>
      </c>
      <c r="GM42" s="571"/>
      <c r="GN42" s="571"/>
      <c r="GO42" s="571"/>
      <c r="GP42" s="571"/>
      <c r="GQ42" s="633">
        <f t="shared" si="255"/>
        <v>2.5930145047878324E-2</v>
      </c>
      <c r="GR42" s="571"/>
      <c r="GS42" s="571"/>
      <c r="GT42" s="571"/>
      <c r="GV42" s="571"/>
      <c r="GW42" s="571"/>
      <c r="GX42" s="571"/>
      <c r="GY42" s="571"/>
      <c r="GZ42" s="633">
        <f t="shared" si="256"/>
        <v>2.586959380404143E-2</v>
      </c>
      <c r="HA42" s="571"/>
      <c r="HB42" s="571"/>
      <c r="HC42" s="571"/>
      <c r="HD42" s="571"/>
      <c r="HE42" s="633">
        <f t="shared" si="257"/>
        <v>2.8436480773400177E-2</v>
      </c>
      <c r="HF42" s="571"/>
      <c r="HG42" s="571"/>
      <c r="HH42" s="571"/>
      <c r="HI42" s="571"/>
      <c r="HJ42" s="633">
        <f t="shared" si="258"/>
        <v>2.6809570228521706E-2</v>
      </c>
      <c r="HK42" s="571"/>
      <c r="HL42" s="571"/>
      <c r="HM42" s="571"/>
      <c r="HN42" s="571"/>
      <c r="HO42" s="633">
        <f t="shared" si="259"/>
        <v>2.6955793009203321E-2</v>
      </c>
      <c r="HP42" s="571"/>
      <c r="HQ42" s="571"/>
      <c r="HR42" s="571"/>
      <c r="HS42" s="571"/>
      <c r="HT42" s="633">
        <f t="shared" si="260"/>
        <v>2.3677250017928753E-2</v>
      </c>
      <c r="HU42" s="571"/>
      <c r="HV42" s="571"/>
      <c r="HW42" s="571"/>
      <c r="HY42" s="571"/>
      <c r="HZ42" s="571"/>
      <c r="IA42" s="571"/>
      <c r="IB42" s="571"/>
      <c r="IC42" s="633">
        <f t="shared" si="261"/>
        <v>2.2604701885511076E-2</v>
      </c>
      <c r="ID42" s="571"/>
      <c r="IE42" s="571"/>
      <c r="IF42" s="571"/>
      <c r="IG42" s="571"/>
      <c r="IH42" s="633">
        <f t="shared" si="262"/>
        <v>2.2622627736756763E-2</v>
      </c>
      <c r="II42" s="571"/>
      <c r="IJ42" s="571"/>
      <c r="IK42" s="571"/>
      <c r="IL42" s="571"/>
      <c r="IM42" s="633">
        <f t="shared" si="263"/>
        <v>2.1472921051227549E-2</v>
      </c>
      <c r="IN42" s="571"/>
      <c r="IO42" s="571"/>
      <c r="IP42" s="571"/>
      <c r="IQ42" s="571"/>
      <c r="IR42" s="633">
        <f t="shared" si="264"/>
        <v>2.789500262298731E-2</v>
      </c>
      <c r="IS42" s="571"/>
      <c r="IT42" s="571"/>
      <c r="IU42" s="571"/>
      <c r="IW42" s="571"/>
      <c r="IX42" s="571"/>
      <c r="IY42" s="571"/>
      <c r="IZ42" s="571"/>
      <c r="JA42" s="633">
        <f t="shared" si="265"/>
        <v>2.6039674435099431E-2</v>
      </c>
      <c r="JB42" s="571"/>
      <c r="JC42" s="571"/>
      <c r="JD42" s="571"/>
      <c r="JE42" s="571"/>
      <c r="JF42" s="633">
        <f>JF10/$JF$33</f>
        <v>2.2467474047394298E-2</v>
      </c>
      <c r="JG42" s="571"/>
      <c r="JH42" s="571"/>
      <c r="JI42" s="571"/>
      <c r="JJ42" s="571"/>
      <c r="JK42" s="633">
        <f t="shared" si="221"/>
        <v>2.2099555249421917E-2</v>
      </c>
      <c r="JL42" s="571"/>
      <c r="JM42" s="571"/>
      <c r="JN42" s="571"/>
      <c r="JO42" s="571"/>
      <c r="JP42" s="633">
        <f t="shared" si="222"/>
        <v>2.3925861955854815E-2</v>
      </c>
      <c r="JQ42" s="571"/>
      <c r="JR42" s="571"/>
      <c r="JS42" s="571"/>
      <c r="JT42" s="371"/>
      <c r="JU42" s="571"/>
      <c r="JV42" s="571"/>
      <c r="JW42" s="571"/>
      <c r="JX42" s="571"/>
      <c r="JY42" s="633">
        <f t="shared" si="266"/>
        <v>2.1583721024592779E-2</v>
      </c>
      <c r="JZ42" s="571"/>
      <c r="KA42" s="571"/>
      <c r="KB42" s="571"/>
      <c r="KC42" s="571"/>
      <c r="KD42" s="633">
        <f t="shared" si="267"/>
        <v>2.4341380872845902E-2</v>
      </c>
      <c r="KE42" s="571"/>
      <c r="KF42" s="571"/>
      <c r="KG42" s="571"/>
      <c r="KH42" s="571"/>
      <c r="KI42" s="633">
        <f t="shared" si="268"/>
        <v>1.924580226063238E-2</v>
      </c>
      <c r="KJ42" s="571"/>
      <c r="KK42" s="571"/>
      <c r="KL42" s="571"/>
      <c r="KM42" s="571"/>
      <c r="KN42" s="633">
        <f t="shared" si="269"/>
        <v>1.8634319946116987E-2</v>
      </c>
      <c r="KO42" s="571"/>
      <c r="KP42" s="571"/>
      <c r="KQ42" s="571"/>
      <c r="KR42" s="571"/>
      <c r="KS42" s="633">
        <f t="shared" si="270"/>
        <v>1.9475967958848029E-2</v>
      </c>
      <c r="KT42" s="571"/>
      <c r="KU42" s="571"/>
      <c r="KV42" s="571"/>
      <c r="KW42" s="571"/>
      <c r="KX42" s="571"/>
      <c r="KY42" s="571"/>
      <c r="KZ42" s="571"/>
      <c r="LA42" s="571"/>
      <c r="LB42" s="631">
        <f>1-((LB47+LB48+LB49+LB51)/LB40)</f>
        <v>0.35699999999999998</v>
      </c>
      <c r="LC42" s="571" t="s">
        <v>354</v>
      </c>
      <c r="LD42" s="571"/>
      <c r="LE42" s="571"/>
      <c r="LF42" s="571"/>
      <c r="LG42" s="571"/>
      <c r="LH42" s="571"/>
    </row>
    <row r="43" spans="1:322" ht="30.75">
      <c r="A43" s="571"/>
      <c r="B43" s="535" t="s">
        <v>346</v>
      </c>
      <c r="C43" s="571"/>
      <c r="D43" s="633">
        <f t="shared" si="223"/>
        <v>3.0125824248779083E-2</v>
      </c>
      <c r="E43" s="571"/>
      <c r="F43" s="571"/>
      <c r="G43" s="571"/>
      <c r="H43" s="571"/>
      <c r="I43" s="633">
        <f t="shared" si="224"/>
        <v>3.20071757038198E-2</v>
      </c>
      <c r="J43" s="571"/>
      <c r="K43" s="571"/>
      <c r="L43" s="571"/>
      <c r="M43" s="571"/>
      <c r="N43" s="633">
        <f t="shared" si="225"/>
        <v>2.98921913208277E-2</v>
      </c>
      <c r="O43" s="571"/>
      <c r="P43" s="571"/>
      <c r="Q43" s="571"/>
      <c r="R43" s="571"/>
      <c r="S43" s="633">
        <f t="shared" si="226"/>
        <v>2.6165224906780717E-2</v>
      </c>
      <c r="T43" s="571"/>
      <c r="U43" s="571"/>
      <c r="V43" s="571"/>
      <c r="W43" s="571"/>
      <c r="X43" s="571"/>
      <c r="Y43" s="571"/>
      <c r="Z43" s="571"/>
      <c r="AA43" s="571"/>
      <c r="AB43" s="633">
        <f t="shared" si="227"/>
        <v>2.6003475987652097E-2</v>
      </c>
      <c r="AC43" s="571"/>
      <c r="AD43" s="571"/>
      <c r="AE43" s="571"/>
      <c r="AF43" s="571"/>
      <c r="AG43" s="633">
        <f t="shared" si="228"/>
        <v>3.0437063849991976E-2</v>
      </c>
      <c r="AH43" s="571"/>
      <c r="AI43" s="571"/>
      <c r="AJ43" s="571"/>
      <c r="AK43" s="571"/>
      <c r="AL43" s="633">
        <f t="shared" si="229"/>
        <v>2.5515324591811755E-2</v>
      </c>
      <c r="AM43" s="571"/>
      <c r="AN43" s="571"/>
      <c r="AO43" s="571"/>
      <c r="AP43" s="571"/>
      <c r="AQ43" s="633">
        <f t="shared" si="230"/>
        <v>3.4669853358603321E-2</v>
      </c>
      <c r="AR43" s="571"/>
      <c r="AS43" s="571"/>
      <c r="AT43" s="571"/>
      <c r="AU43" s="571"/>
      <c r="AV43" s="571"/>
      <c r="AW43" s="571"/>
      <c r="AX43" s="571"/>
      <c r="AY43" s="571"/>
      <c r="AZ43" s="633">
        <f t="shared" si="231"/>
        <v>3.3463739184552733E-2</v>
      </c>
      <c r="BA43" s="571"/>
      <c r="BB43" s="571"/>
      <c r="BC43" s="571"/>
      <c r="BD43" s="571"/>
      <c r="BE43" s="633">
        <f t="shared" si="232"/>
        <v>3.5252389606140772E-2</v>
      </c>
      <c r="BF43" s="571"/>
      <c r="BG43" s="571"/>
      <c r="BH43" s="571"/>
      <c r="BI43" s="571"/>
      <c r="BJ43" s="633">
        <f t="shared" si="233"/>
        <v>3.0974836963561007E-2</v>
      </c>
      <c r="BK43" s="571"/>
      <c r="BL43" s="571"/>
      <c r="BM43" s="571"/>
      <c r="BN43" s="571"/>
      <c r="BO43" s="633">
        <f t="shared" si="234"/>
        <v>3.7314035701376327E-2</v>
      </c>
      <c r="BP43" s="408"/>
      <c r="BQ43" s="571"/>
      <c r="BR43" s="571"/>
      <c r="BS43" s="571"/>
      <c r="BT43" s="633">
        <f>BT11/$BT$33</f>
        <v>3.8749110759129297E-2</v>
      </c>
      <c r="BU43" s="571"/>
      <c r="BV43" s="571"/>
      <c r="BW43" s="571"/>
      <c r="BX43" s="571"/>
      <c r="BY43" s="571"/>
      <c r="BZ43" s="417"/>
      <c r="CA43" s="424"/>
      <c r="CB43" s="424"/>
      <c r="CC43" s="642">
        <f t="shared" si="235"/>
        <v>3.3981972593111094E-2</v>
      </c>
      <c r="CD43" s="430"/>
      <c r="CE43" s="108"/>
      <c r="CF43" s="417"/>
      <c r="CG43" s="432"/>
      <c r="CH43" s="339">
        <f t="shared" si="236"/>
        <v>2.4858268416870083E-2</v>
      </c>
      <c r="CI43" s="401"/>
      <c r="CJ43" s="571"/>
      <c r="CK43" s="571"/>
      <c r="CL43" s="571"/>
      <c r="CM43" s="633">
        <f t="shared" si="237"/>
        <v>3.5349339800371672E-2</v>
      </c>
      <c r="CN43" s="571"/>
      <c r="CO43" s="571"/>
      <c r="CP43" s="571"/>
      <c r="CQ43" s="571"/>
      <c r="CR43" s="633">
        <f t="shared" si="238"/>
        <v>3.5385843385650893E-2</v>
      </c>
      <c r="CS43" s="571"/>
      <c r="CT43" s="571"/>
      <c r="CU43" s="571"/>
      <c r="CV43" s="571"/>
      <c r="CW43" s="571"/>
      <c r="CX43" s="571"/>
      <c r="CY43" s="571"/>
      <c r="CZ43" s="571"/>
      <c r="DA43" s="571"/>
      <c r="DB43" s="642">
        <f t="shared" si="239"/>
        <v>3.2015337726680332E-2</v>
      </c>
      <c r="DC43" s="422"/>
      <c r="DD43" s="108"/>
      <c r="DE43" s="401"/>
      <c r="DF43" s="571"/>
      <c r="DG43" s="642">
        <f t="shared" si="240"/>
        <v>2.6560328241540122E-2</v>
      </c>
      <c r="DH43" s="400"/>
      <c r="DI43" s="571"/>
      <c r="DJ43" s="400"/>
      <c r="DK43" s="571"/>
      <c r="DL43" s="633">
        <f t="shared" si="241"/>
        <v>3.380069874153524E-2</v>
      </c>
      <c r="DM43" s="571"/>
      <c r="DN43" s="571"/>
      <c r="DO43" s="571"/>
      <c r="DP43" s="571"/>
      <c r="DQ43" s="633">
        <f t="shared" si="242"/>
        <v>3.6438050394961702E-2</v>
      </c>
      <c r="DR43" s="571"/>
      <c r="DS43" s="571"/>
      <c r="DT43" s="571"/>
      <c r="DU43" s="571"/>
      <c r="DV43" s="571"/>
      <c r="DW43" s="571"/>
      <c r="DX43" s="571"/>
      <c r="DY43" s="571"/>
      <c r="DZ43" s="633">
        <f t="shared" si="243"/>
        <v>3.0769500762733087E-2</v>
      </c>
      <c r="EA43" s="571"/>
      <c r="EB43" s="571"/>
      <c r="EC43" s="571"/>
      <c r="ED43" s="571"/>
      <c r="EE43" s="633">
        <f t="shared" si="244"/>
        <v>3.3992020278908831E-2</v>
      </c>
      <c r="EF43" s="571"/>
      <c r="EG43" s="571"/>
      <c r="EH43" s="571"/>
      <c r="EI43" s="571"/>
      <c r="EJ43" s="633">
        <f t="shared" si="245"/>
        <v>3.2829681873933765E-2</v>
      </c>
      <c r="EK43" s="571"/>
      <c r="EL43" s="571"/>
      <c r="EM43" s="400"/>
      <c r="EN43" s="571"/>
      <c r="EO43" s="633">
        <f t="shared" si="246"/>
        <v>3.1735602279924488E-2</v>
      </c>
      <c r="EP43" s="571"/>
      <c r="EQ43" s="571"/>
      <c r="ER43" s="571"/>
      <c r="ES43" s="571"/>
      <c r="ET43" s="633">
        <f t="shared" si="247"/>
        <v>3.3648702513604856E-2</v>
      </c>
      <c r="EU43" s="571"/>
      <c r="EV43" s="571"/>
      <c r="EW43" s="571"/>
      <c r="EX43" s="571"/>
      <c r="EY43" s="571"/>
      <c r="EZ43" s="571"/>
      <c r="FA43" s="571"/>
      <c r="FB43" s="571"/>
      <c r="FC43" s="571"/>
      <c r="FD43" s="633">
        <f t="shared" si="248"/>
        <v>3.0012986435577489E-2</v>
      </c>
      <c r="FE43" s="571"/>
      <c r="FF43" s="571"/>
      <c r="FG43" s="571"/>
      <c r="FH43" s="571"/>
      <c r="FI43" s="633">
        <f t="shared" si="249"/>
        <v>2.9756375292078426E-2</v>
      </c>
      <c r="FJ43" s="571"/>
      <c r="FK43" s="571"/>
      <c r="FL43" s="571"/>
      <c r="FM43" s="571"/>
      <c r="FN43" s="633">
        <f t="shared" si="250"/>
        <v>2.7937005408450382E-2</v>
      </c>
      <c r="FO43" s="571"/>
      <c r="FP43" s="571"/>
      <c r="FQ43" s="571"/>
      <c r="FR43" s="571"/>
      <c r="FS43" s="633">
        <f t="shared" si="251"/>
        <v>3.1546071421601506E-2</v>
      </c>
      <c r="FT43" s="571"/>
      <c r="FU43" s="571"/>
      <c r="FV43" s="571"/>
      <c r="FW43" s="571"/>
      <c r="FX43" s="571"/>
      <c r="FY43" s="571"/>
      <c r="FZ43" s="571"/>
      <c r="GA43" s="571"/>
      <c r="GB43" s="633">
        <f t="shared" si="252"/>
        <v>2.6262456855658988E-2</v>
      </c>
      <c r="GC43" s="571"/>
      <c r="GD43" s="571"/>
      <c r="GE43" s="571"/>
      <c r="GF43" s="571"/>
      <c r="GG43" s="633">
        <f t="shared" si="253"/>
        <v>3.3760026192313768E-2</v>
      </c>
      <c r="GH43" s="571"/>
      <c r="GI43" s="571"/>
      <c r="GJ43" s="571"/>
      <c r="GK43" s="571"/>
      <c r="GL43" s="633">
        <f t="shared" si="254"/>
        <v>2.7113479947245573E-2</v>
      </c>
      <c r="GM43" s="571"/>
      <c r="GN43" s="571"/>
      <c r="GO43" s="571"/>
      <c r="GP43" s="571"/>
      <c r="GQ43" s="633">
        <f t="shared" si="255"/>
        <v>3.0613647107797973E-2</v>
      </c>
      <c r="GR43" s="571"/>
      <c r="GS43" s="571"/>
      <c r="GT43" s="571"/>
      <c r="GU43" s="571"/>
      <c r="GV43" s="571"/>
      <c r="GW43" s="571"/>
      <c r="GX43" s="571"/>
      <c r="GY43" s="571"/>
      <c r="GZ43" s="633">
        <f t="shared" si="256"/>
        <v>3.0604431187571553E-2</v>
      </c>
      <c r="HA43" s="571"/>
      <c r="HB43" s="571"/>
      <c r="HC43" s="571"/>
      <c r="HD43" s="571"/>
      <c r="HE43" s="633">
        <f t="shared" si="257"/>
        <v>3.2153926118281329E-2</v>
      </c>
      <c r="HF43" s="571"/>
      <c r="HG43" s="571"/>
      <c r="HH43" s="571"/>
      <c r="HI43" s="571"/>
      <c r="HJ43" s="633">
        <f t="shared" si="258"/>
        <v>3.1149111692817102E-2</v>
      </c>
      <c r="HK43" s="571"/>
      <c r="HL43" s="571"/>
      <c r="HM43" s="571"/>
      <c r="HN43" s="571"/>
      <c r="HO43" s="633">
        <f t="shared" si="259"/>
        <v>3.2467472958268101E-2</v>
      </c>
      <c r="HP43" s="571"/>
      <c r="HQ43" s="571"/>
      <c r="HR43" s="571"/>
      <c r="HS43" s="571"/>
      <c r="HT43" s="633">
        <f t="shared" si="260"/>
        <v>3.1829281373452471E-2</v>
      </c>
      <c r="HU43" s="571"/>
      <c r="HV43" s="571"/>
      <c r="HW43" s="571"/>
      <c r="HY43" s="571"/>
      <c r="HZ43" s="571"/>
      <c r="IA43" s="571"/>
      <c r="IB43" s="571"/>
      <c r="IC43" s="633">
        <f t="shared" si="261"/>
        <v>3.4735752599079135E-2</v>
      </c>
      <c r="ID43" s="571"/>
      <c r="IE43" s="571"/>
      <c r="IF43" s="571"/>
      <c r="IG43" s="571"/>
      <c r="IH43" s="633">
        <f t="shared" si="262"/>
        <v>3.1999603603182568E-2</v>
      </c>
      <c r="II43" s="571"/>
      <c r="IJ43" s="571"/>
      <c r="IK43" s="571"/>
      <c r="IL43" s="571"/>
      <c r="IM43" s="633">
        <f t="shared" si="263"/>
        <v>3.3242158179849254E-2</v>
      </c>
      <c r="IN43" s="571"/>
      <c r="IO43" s="571"/>
      <c r="IP43" s="571"/>
      <c r="IQ43" s="571"/>
      <c r="IR43" s="633">
        <f t="shared" si="264"/>
        <v>4.0268214691204902E-2</v>
      </c>
      <c r="IS43" s="571"/>
      <c r="IT43" s="571"/>
      <c r="IU43" s="571"/>
      <c r="IW43" s="571"/>
      <c r="IX43" s="571"/>
      <c r="IY43" s="571"/>
      <c r="IZ43" s="571"/>
      <c r="JA43" s="633">
        <f t="shared" si="265"/>
        <v>3.6476692870257461E-2</v>
      </c>
      <c r="JB43" s="571"/>
      <c r="JC43" s="571"/>
      <c r="JD43" s="571"/>
      <c r="JE43" s="571"/>
      <c r="JF43" s="633">
        <f>JF11/$JF$33</f>
        <v>3.2676150613662934E-2</v>
      </c>
      <c r="JG43" s="571"/>
      <c r="JH43" s="571"/>
      <c r="JI43" s="571"/>
      <c r="JJ43" s="571"/>
      <c r="JK43" s="633">
        <f t="shared" si="221"/>
        <v>2.8743162135290108E-2</v>
      </c>
      <c r="JL43" s="571"/>
      <c r="JM43" s="571"/>
      <c r="JN43" s="571"/>
      <c r="JO43" s="571"/>
      <c r="JP43" s="633">
        <f t="shared" si="222"/>
        <v>3.2624116964083058E-2</v>
      </c>
      <c r="JQ43" s="571"/>
      <c r="JR43" s="571"/>
      <c r="JS43" s="571"/>
      <c r="JT43" s="371"/>
      <c r="JU43" s="571"/>
      <c r="JV43" s="571"/>
      <c r="JW43" s="571"/>
      <c r="JX43" s="571"/>
      <c r="JY43" s="633">
        <f t="shared" si="266"/>
        <v>4.8403318758732002E-2</v>
      </c>
      <c r="JZ43" s="571"/>
      <c r="KA43" s="571"/>
      <c r="KB43" s="571"/>
      <c r="KC43" s="571"/>
      <c r="KD43" s="633">
        <f t="shared" si="267"/>
        <v>3.7765194951044904E-2</v>
      </c>
      <c r="KE43" s="571"/>
      <c r="KF43" s="571"/>
      <c r="KG43" s="571"/>
      <c r="KH43" s="571"/>
      <c r="KI43" s="633">
        <f t="shared" si="268"/>
        <v>3.5127397342516055E-2</v>
      </c>
      <c r="KJ43" s="571"/>
      <c r="KK43" s="571"/>
      <c r="KL43" s="571"/>
      <c r="KM43" s="571"/>
      <c r="KN43" s="633">
        <f t="shared" si="269"/>
        <v>3.5890619841564698E-2</v>
      </c>
      <c r="KO43" s="571"/>
      <c r="KP43" s="571"/>
      <c r="KQ43" s="571"/>
      <c r="KR43" s="571"/>
      <c r="KS43" s="633">
        <f t="shared" si="270"/>
        <v>2.8378949570436015E-2</v>
      </c>
      <c r="KT43" s="571"/>
      <c r="KU43" s="571"/>
      <c r="KV43" s="571"/>
      <c r="KW43" s="571"/>
      <c r="KX43" s="571"/>
      <c r="KY43" s="571"/>
      <c r="KZ43" s="571"/>
      <c r="LA43" s="571"/>
      <c r="LB43" s="632">
        <f>LB41/LB42</f>
        <v>0</v>
      </c>
      <c r="LC43" s="571" t="s">
        <v>355</v>
      </c>
      <c r="LD43" s="571"/>
      <c r="LE43" s="571"/>
      <c r="LF43" s="571"/>
      <c r="LG43" s="571"/>
      <c r="LH43" s="571"/>
    </row>
    <row r="44" spans="1:322">
      <c r="A44" s="571"/>
      <c r="B44" s="535" t="s">
        <v>347</v>
      </c>
      <c r="C44" s="571"/>
      <c r="D44" s="633">
        <f t="shared" si="223"/>
        <v>3.6572855886148309E-2</v>
      </c>
      <c r="E44" s="571"/>
      <c r="F44" s="571"/>
      <c r="G44" s="571"/>
      <c r="H44" s="571"/>
      <c r="I44" s="633">
        <f t="shared" si="224"/>
        <v>2.9998792931138177E-2</v>
      </c>
      <c r="J44" s="571"/>
      <c r="K44" s="571"/>
      <c r="L44" s="571"/>
      <c r="M44" s="571"/>
      <c r="N44" s="633">
        <f t="shared" si="225"/>
        <v>3.0979474943340551E-2</v>
      </c>
      <c r="O44" s="571"/>
      <c r="P44" s="571"/>
      <c r="Q44" s="571"/>
      <c r="R44" s="571"/>
      <c r="S44" s="633">
        <f t="shared" si="226"/>
        <v>4.9155927216098773E-2</v>
      </c>
      <c r="T44" s="571"/>
      <c r="U44" s="571"/>
      <c r="V44" s="571"/>
      <c r="W44" s="571"/>
      <c r="X44" s="571"/>
      <c r="Y44" s="571"/>
      <c r="Z44" s="571"/>
      <c r="AA44" s="571"/>
      <c r="AB44" s="633">
        <f t="shared" si="227"/>
        <v>4.5400816780534647E-2</v>
      </c>
      <c r="AC44" s="571"/>
      <c r="AD44" s="571"/>
      <c r="AE44" s="571"/>
      <c r="AF44" s="571"/>
      <c r="AG44" s="633">
        <f t="shared" si="228"/>
        <v>3.9030064567715871E-2</v>
      </c>
      <c r="AH44" s="571"/>
      <c r="AI44" s="571"/>
      <c r="AJ44" s="571"/>
      <c r="AK44" s="571"/>
      <c r="AL44" s="633">
        <f t="shared" si="229"/>
        <v>4.0828553021646279E-2</v>
      </c>
      <c r="AM44" s="571"/>
      <c r="AN44" s="571"/>
      <c r="AO44" s="571"/>
      <c r="AP44" s="571"/>
      <c r="AQ44" s="633">
        <f t="shared" si="230"/>
        <v>3.5343041687986021E-2</v>
      </c>
      <c r="AR44" s="571"/>
      <c r="AS44" s="571"/>
      <c r="AT44" s="571"/>
      <c r="AU44" s="571"/>
      <c r="AV44" s="571"/>
      <c r="AW44" s="571"/>
      <c r="AX44" s="571"/>
      <c r="AY44" s="571"/>
      <c r="AZ44" s="633">
        <f t="shared" si="231"/>
        <v>3.7561817438769296E-2</v>
      </c>
      <c r="BA44" s="571"/>
      <c r="BB44" s="571"/>
      <c r="BC44" s="571"/>
      <c r="BD44" s="571"/>
      <c r="BE44" s="633">
        <f t="shared" si="232"/>
        <v>3.6057867368138444E-2</v>
      </c>
      <c r="BF44" s="571"/>
      <c r="BG44" s="571"/>
      <c r="BH44" s="571"/>
      <c r="BI44" s="571"/>
      <c r="BJ44" s="633">
        <f t="shared" si="233"/>
        <v>3.3055849522669482E-2</v>
      </c>
      <c r="BK44" s="571"/>
      <c r="BL44" s="571"/>
      <c r="BM44" s="571"/>
      <c r="BN44" s="571"/>
      <c r="BO44" s="633">
        <f t="shared" si="234"/>
        <v>3.6349463166702081E-2</v>
      </c>
      <c r="BP44" s="408"/>
      <c r="BQ44" s="571"/>
      <c r="BR44" s="571"/>
      <c r="BS44" s="571"/>
      <c r="BT44" s="633">
        <f>BT12/$BT$33</f>
        <v>3.5405954011902344E-2</v>
      </c>
      <c r="BU44" s="571"/>
      <c r="BV44" s="571"/>
      <c r="BW44" s="571"/>
      <c r="BX44" s="571"/>
      <c r="BY44" s="571"/>
      <c r="BZ44" s="417"/>
      <c r="CA44" s="424"/>
      <c r="CB44" s="424"/>
      <c r="CC44" s="642">
        <f t="shared" si="235"/>
        <v>3.6130727484162177E-2</v>
      </c>
      <c r="CD44" s="430"/>
      <c r="CE44" s="108"/>
      <c r="CF44" s="417"/>
      <c r="CG44" s="432"/>
      <c r="CH44" s="339">
        <f t="shared" si="236"/>
        <v>3.6532962979503786E-2</v>
      </c>
      <c r="CI44" s="401"/>
      <c r="CJ44" s="571"/>
      <c r="CK44" s="571"/>
      <c r="CL44" s="571"/>
      <c r="CM44" s="633">
        <f t="shared" si="237"/>
        <v>3.4601846930394968E-2</v>
      </c>
      <c r="CN44" s="571"/>
      <c r="CO44" s="571"/>
      <c r="CP44" s="571"/>
      <c r="CQ44" s="571"/>
      <c r="CR44" s="633">
        <f t="shared" si="238"/>
        <v>4.6505417898502037E-2</v>
      </c>
      <c r="CS44" s="571"/>
      <c r="CT44" s="571"/>
      <c r="CU44" s="571"/>
      <c r="CV44" s="571"/>
      <c r="CW44" s="571"/>
      <c r="CX44" s="571"/>
      <c r="CY44" s="571"/>
      <c r="CZ44" s="571"/>
      <c r="DA44" s="571"/>
      <c r="DB44" s="642">
        <f t="shared" si="239"/>
        <v>3.6585077537811997E-2</v>
      </c>
      <c r="DC44" s="422"/>
      <c r="DD44" s="108"/>
      <c r="DE44" s="401"/>
      <c r="DF44" s="571"/>
      <c r="DG44" s="642">
        <f t="shared" si="240"/>
        <v>3.9055933947916358E-2</v>
      </c>
      <c r="DH44" s="422"/>
      <c r="DI44" s="400"/>
      <c r="DJ44" s="400"/>
      <c r="DK44" s="571"/>
      <c r="DL44" s="633">
        <f t="shared" si="241"/>
        <v>3.984348401895018E-2</v>
      </c>
      <c r="DM44" s="571"/>
      <c r="DN44" s="571"/>
      <c r="DO44" s="571"/>
      <c r="DP44" s="571"/>
      <c r="DQ44" s="633">
        <f t="shared" si="242"/>
        <v>4.0007633481496975E-2</v>
      </c>
      <c r="DR44" s="571"/>
      <c r="DS44" s="571"/>
      <c r="DT44" s="571"/>
      <c r="DU44" s="571"/>
      <c r="DV44" s="571"/>
      <c r="DW44" s="571"/>
      <c r="DX44" s="571"/>
      <c r="DY44" s="571"/>
      <c r="DZ44" s="633">
        <f t="shared" si="243"/>
        <v>3.3790699252697898E-2</v>
      </c>
      <c r="EA44" s="571"/>
      <c r="EB44" s="571"/>
      <c r="EC44" s="571"/>
      <c r="ED44" s="571"/>
      <c r="EE44" s="633">
        <f t="shared" si="244"/>
        <v>3.6166442944473041E-2</v>
      </c>
      <c r="EF44" s="571"/>
      <c r="EG44" s="571"/>
      <c r="EH44" s="571"/>
      <c r="EI44" s="571"/>
      <c r="EJ44" s="633">
        <f t="shared" si="245"/>
        <v>4.2058871064771387E-2</v>
      </c>
      <c r="EK44" s="571"/>
      <c r="EL44" s="571"/>
      <c r="EM44" s="400"/>
      <c r="EN44" s="571"/>
      <c r="EO44" s="633">
        <f t="shared" si="246"/>
        <v>3.8283970810156907E-2</v>
      </c>
      <c r="EP44" s="571"/>
      <c r="EQ44" s="571"/>
      <c r="ER44" s="571"/>
      <c r="ES44" s="571"/>
      <c r="ET44" s="633">
        <f t="shared" si="247"/>
        <v>4.0237553819855942E-2</v>
      </c>
      <c r="EU44" s="571"/>
      <c r="EV44" s="571"/>
      <c r="EW44" s="571"/>
      <c r="EX44" s="571"/>
      <c r="EY44" s="571"/>
      <c r="EZ44" s="571"/>
      <c r="FA44" s="571"/>
      <c r="FB44" s="571"/>
      <c r="FC44" s="571"/>
      <c r="FD44" s="633">
        <f t="shared" si="248"/>
        <v>3.9780766348536077E-2</v>
      </c>
      <c r="FE44" s="571"/>
      <c r="FF44" s="571"/>
      <c r="FG44" s="571"/>
      <c r="FH44" s="571"/>
      <c r="FI44" s="633">
        <f t="shared" si="249"/>
        <v>3.9981775088168026E-2</v>
      </c>
      <c r="FJ44" s="571"/>
      <c r="FK44" s="571"/>
      <c r="FL44" s="571"/>
      <c r="FM44" s="571"/>
      <c r="FN44" s="633">
        <f t="shared" si="250"/>
        <v>3.3685734919456714E-2</v>
      </c>
      <c r="FO44" s="571"/>
      <c r="FP44" s="571"/>
      <c r="FQ44" s="571"/>
      <c r="FR44" s="571"/>
      <c r="FS44" s="633">
        <f t="shared" si="251"/>
        <v>3.1702620801437265E-2</v>
      </c>
      <c r="FT44" s="571"/>
      <c r="FU44" s="571"/>
      <c r="FV44" s="571"/>
      <c r="FW44" s="571"/>
      <c r="FX44" s="571"/>
      <c r="FY44" s="571"/>
      <c r="FZ44" s="571"/>
      <c r="GA44" s="571"/>
      <c r="GB44" s="633">
        <f t="shared" si="252"/>
        <v>3.2489524381275919E-2</v>
      </c>
      <c r="GC44" s="571"/>
      <c r="GD44" s="571"/>
      <c r="GE44" s="571"/>
      <c r="GF44" s="571"/>
      <c r="GG44" s="633">
        <f t="shared" si="253"/>
        <v>3.1220147507509014E-2</v>
      </c>
      <c r="GH44" s="571"/>
      <c r="GI44" s="571"/>
      <c r="GJ44" s="571"/>
      <c r="GK44" s="571"/>
      <c r="GL44" s="633">
        <f t="shared" si="254"/>
        <v>3.6988598667688721E-2</v>
      </c>
      <c r="GM44" s="571"/>
      <c r="GN44" s="571"/>
      <c r="GO44" s="571"/>
      <c r="GP44" s="571"/>
      <c r="GQ44" s="633">
        <f t="shared" si="255"/>
        <v>3.9787901234543038E-2</v>
      </c>
      <c r="GR44" s="571"/>
      <c r="GS44" s="571"/>
      <c r="GT44" s="571"/>
      <c r="GU44" s="571"/>
      <c r="GV44" s="571"/>
      <c r="GW44" s="571"/>
      <c r="GX44" s="571"/>
      <c r="GY44" s="571"/>
      <c r="GZ44" s="633">
        <f t="shared" si="256"/>
        <v>3.2552270486593378E-2</v>
      </c>
      <c r="HA44" s="571"/>
      <c r="HB44" s="571"/>
      <c r="HC44" s="571"/>
      <c r="HD44" s="571"/>
      <c r="HE44" s="633">
        <f t="shared" si="257"/>
        <v>3.229124556103366E-2</v>
      </c>
      <c r="HF44" s="571"/>
      <c r="HG44" s="571"/>
      <c r="HH44" s="571"/>
      <c r="HI44" s="571"/>
      <c r="HJ44" s="633">
        <f t="shared" si="258"/>
        <v>3.6455473948108656E-2</v>
      </c>
      <c r="HK44" s="571"/>
      <c r="HL44" s="571"/>
      <c r="HM44" s="571"/>
      <c r="HN44" s="571"/>
      <c r="HO44" s="633">
        <f t="shared" si="259"/>
        <v>3.4858041297023711E-2</v>
      </c>
      <c r="HP44" s="571"/>
      <c r="HQ44" s="571"/>
      <c r="HR44" s="571"/>
      <c r="HS44" s="571"/>
      <c r="HT44" s="633">
        <f t="shared" si="260"/>
        <v>3.4993024321963759E-2</v>
      </c>
      <c r="HU44" s="571"/>
      <c r="HV44" s="571"/>
      <c r="HW44" s="571"/>
      <c r="HX44" s="571"/>
      <c r="HY44" s="571"/>
      <c r="HZ44" s="571"/>
      <c r="IA44" s="571"/>
      <c r="IB44" s="571"/>
      <c r="IC44" s="633">
        <f t="shared" si="261"/>
        <v>3.5405844854225571E-2</v>
      </c>
      <c r="ID44" s="571"/>
      <c r="IE44" s="571"/>
      <c r="IF44" s="571"/>
      <c r="IG44" s="571"/>
      <c r="IH44" s="633">
        <f t="shared" si="262"/>
        <v>3.1757235300124691E-2</v>
      </c>
      <c r="II44" s="571"/>
      <c r="IJ44" s="571"/>
      <c r="IK44" s="571"/>
      <c r="IL44" s="571"/>
      <c r="IM44" s="633">
        <f t="shared" si="263"/>
        <v>3.7562424645521252E-2</v>
      </c>
      <c r="IN44" s="571"/>
      <c r="IO44" s="571"/>
      <c r="IP44" s="571"/>
      <c r="IQ44" s="571"/>
      <c r="IR44" s="633">
        <f t="shared" si="264"/>
        <v>3.5379237320539041E-2</v>
      </c>
      <c r="IS44" s="571"/>
      <c r="IT44" s="571"/>
      <c r="IU44" s="571"/>
      <c r="IW44" s="571"/>
      <c r="IX44" s="571"/>
      <c r="IY44" s="571"/>
      <c r="IZ44" s="571"/>
      <c r="JA44" s="633">
        <f t="shared" si="265"/>
        <v>3.5947007952191357E-2</v>
      </c>
      <c r="JB44" s="571"/>
      <c r="JC44" s="571"/>
      <c r="JD44" s="571"/>
      <c r="JE44" s="571"/>
      <c r="JF44" s="633">
        <f>JF12/$JF$33</f>
        <v>3.6968889684275259E-2</v>
      </c>
      <c r="JG44" s="571"/>
      <c r="JH44" s="571"/>
      <c r="JI44" s="571"/>
      <c r="JJ44" s="571"/>
      <c r="JK44" s="633">
        <f t="shared" si="221"/>
        <v>3.8500853100472236E-2</v>
      </c>
      <c r="JL44" s="571"/>
      <c r="JM44" s="571"/>
      <c r="JN44" s="571"/>
      <c r="JO44" s="571"/>
      <c r="JP44" s="633">
        <f t="shared" si="222"/>
        <v>4.0725624100223394E-2</v>
      </c>
      <c r="JQ44" s="571"/>
      <c r="JR44" s="571"/>
      <c r="JS44" s="571"/>
      <c r="JT44" s="385"/>
      <c r="JU44" s="571"/>
      <c r="JV44" s="571"/>
      <c r="JW44" s="571"/>
      <c r="JX44" s="571"/>
      <c r="JY44" s="633">
        <f t="shared" si="266"/>
        <v>3.6966755001855527E-2</v>
      </c>
      <c r="JZ44" s="571"/>
      <c r="KA44" s="571"/>
      <c r="KB44" s="571"/>
      <c r="KC44" s="571"/>
      <c r="KD44" s="633">
        <f t="shared" si="267"/>
        <v>4.1001842411579732E-2</v>
      </c>
      <c r="KE44" s="571"/>
      <c r="KF44" s="571"/>
      <c r="KG44" s="571"/>
      <c r="KH44" s="571"/>
      <c r="KI44" s="633">
        <f t="shared" si="268"/>
        <v>4.7055782229369673E-2</v>
      </c>
      <c r="KJ44" s="571"/>
      <c r="KK44" s="571"/>
      <c r="KL44" s="571"/>
      <c r="KM44" s="571"/>
      <c r="KN44" s="633">
        <f t="shared" si="269"/>
        <v>4.6989012599939373E-2</v>
      </c>
      <c r="KO44" s="571"/>
      <c r="KP44" s="571"/>
      <c r="KQ44" s="571"/>
      <c r="KR44" s="571"/>
      <c r="KS44" s="633">
        <f t="shared" si="270"/>
        <v>2.719724580012629E-2</v>
      </c>
      <c r="KT44" s="571"/>
      <c r="KU44" s="571"/>
      <c r="KV44" s="571"/>
      <c r="KW44" s="571"/>
      <c r="KX44" s="571"/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</row>
    <row r="45" spans="1:322">
      <c r="A45" s="571"/>
      <c r="B45" s="535" t="s">
        <v>348</v>
      </c>
      <c r="C45" s="571"/>
      <c r="D45" s="633">
        <f t="shared" si="223"/>
        <v>2.6684863678876077E-2</v>
      </c>
      <c r="E45" s="571"/>
      <c r="F45" s="571"/>
      <c r="G45" s="571"/>
      <c r="H45" s="571"/>
      <c r="I45" s="633">
        <f t="shared" si="224"/>
        <v>3.4810732145733214E-2</v>
      </c>
      <c r="J45" s="571"/>
      <c r="K45" s="571"/>
      <c r="L45" s="571"/>
      <c r="M45" s="571"/>
      <c r="N45" s="633">
        <f t="shared" si="225"/>
        <v>1.9466692167172145E-2</v>
      </c>
      <c r="O45" s="571"/>
      <c r="P45" s="571"/>
      <c r="Q45" s="571"/>
      <c r="R45" s="571"/>
      <c r="S45" s="633">
        <f t="shared" si="226"/>
        <v>2.8390796318484731E-2</v>
      </c>
      <c r="T45" s="571"/>
      <c r="U45" s="571"/>
      <c r="V45" s="571"/>
      <c r="W45" s="571"/>
      <c r="X45" s="571"/>
      <c r="Y45" s="571"/>
      <c r="Z45" s="571"/>
      <c r="AA45" s="571"/>
      <c r="AB45" s="633">
        <f t="shared" si="227"/>
        <v>3.3766117940855669E-2</v>
      </c>
      <c r="AC45" s="571"/>
      <c r="AD45" s="571"/>
      <c r="AE45" s="571"/>
      <c r="AF45" s="571"/>
      <c r="AG45" s="633">
        <f t="shared" si="228"/>
        <v>2.2481011569322494E-2</v>
      </c>
      <c r="AH45" s="571"/>
      <c r="AI45" s="571"/>
      <c r="AJ45" s="571"/>
      <c r="AK45" s="571"/>
      <c r="AL45" s="633">
        <f t="shared" si="229"/>
        <v>2.23294670974859E-2</v>
      </c>
      <c r="AM45" s="571"/>
      <c r="AN45" s="571"/>
      <c r="AO45" s="571"/>
      <c r="AP45" s="571"/>
      <c r="AQ45" s="633">
        <f t="shared" si="230"/>
        <v>1.9017559330728552E-2</v>
      </c>
      <c r="AR45" s="571"/>
      <c r="AS45" s="571"/>
      <c r="AT45" s="571"/>
      <c r="AU45" s="571"/>
      <c r="AV45" s="571"/>
      <c r="AW45" s="571"/>
      <c r="AX45" s="571"/>
      <c r="AY45" s="571"/>
      <c r="AZ45" s="633">
        <f t="shared" si="231"/>
        <v>2.5104712277020012E-2</v>
      </c>
      <c r="BA45" s="571"/>
      <c r="BB45" s="571"/>
      <c r="BC45" s="571"/>
      <c r="BD45" s="571"/>
      <c r="BE45" s="633">
        <f t="shared" si="232"/>
        <v>2.5521533866118062E-2</v>
      </c>
      <c r="BF45" s="571"/>
      <c r="BG45" s="571"/>
      <c r="BH45" s="571"/>
      <c r="BI45" s="571"/>
      <c r="BJ45" s="633">
        <f t="shared" si="233"/>
        <v>2.355959819443244E-2</v>
      </c>
      <c r="BK45" s="571"/>
      <c r="BL45" s="571"/>
      <c r="BM45" s="571"/>
      <c r="BN45" s="571"/>
      <c r="BO45" s="633">
        <f t="shared" si="234"/>
        <v>2.7581362402371228E-2</v>
      </c>
      <c r="BP45" s="408"/>
      <c r="BQ45" s="571"/>
      <c r="BR45" s="571"/>
      <c r="BS45" s="571"/>
      <c r="BT45" s="633">
        <f>BT13/$BT$33</f>
        <v>2.5269866193570065E-2</v>
      </c>
      <c r="BU45" s="571"/>
      <c r="BV45" s="571"/>
      <c r="BW45" s="571"/>
      <c r="BX45" s="571"/>
      <c r="BY45" s="571"/>
      <c r="BZ45" s="417"/>
      <c r="CA45" s="424"/>
      <c r="CB45" s="424"/>
      <c r="CC45" s="642">
        <f t="shared" si="235"/>
        <v>2.1628115800851021E-2</v>
      </c>
      <c r="CD45" s="430"/>
      <c r="CE45" s="108"/>
      <c r="CF45" s="417"/>
      <c r="CG45" s="432"/>
      <c r="CH45" s="339">
        <f t="shared" si="236"/>
        <v>2.4766800587943994E-2</v>
      </c>
      <c r="CI45" s="401"/>
      <c r="CJ45" s="571"/>
      <c r="CK45" s="571"/>
      <c r="CL45" s="571"/>
      <c r="CM45" s="633">
        <f t="shared" si="237"/>
        <v>3.0420568267460396E-2</v>
      </c>
      <c r="CN45" s="571"/>
      <c r="CO45" s="571"/>
      <c r="CP45" s="571"/>
      <c r="CQ45" s="571"/>
      <c r="CR45" s="633">
        <f t="shared" si="238"/>
        <v>3.3274699172724763E-2</v>
      </c>
      <c r="CS45" s="571"/>
      <c r="CT45" s="571"/>
      <c r="CU45" s="571"/>
      <c r="CV45" s="571"/>
      <c r="CW45" s="571"/>
      <c r="CX45" s="571"/>
      <c r="CY45" s="571"/>
      <c r="CZ45" s="571"/>
      <c r="DA45" s="571"/>
      <c r="DB45" s="642">
        <f t="shared" si="239"/>
        <v>2.3636422322918307E-2</v>
      </c>
      <c r="DC45" s="422"/>
      <c r="DD45" s="108"/>
      <c r="DE45" s="401"/>
      <c r="DF45" s="571"/>
      <c r="DG45" s="642">
        <f t="shared" si="240"/>
        <v>2.5877522011171824E-2</v>
      </c>
      <c r="DH45" s="422"/>
      <c r="DI45" s="400"/>
      <c r="DJ45" s="400"/>
      <c r="DK45" s="571"/>
      <c r="DL45" s="633">
        <f t="shared" si="241"/>
        <v>3.5207072739035672E-2</v>
      </c>
      <c r="DM45" s="571"/>
      <c r="DN45" s="571"/>
      <c r="DO45" s="571"/>
      <c r="DP45" s="571"/>
      <c r="DQ45" s="633">
        <f t="shared" si="242"/>
        <v>2.638318957898084E-2</v>
      </c>
      <c r="DR45" s="571"/>
      <c r="DS45" s="571"/>
      <c r="DT45" s="571"/>
      <c r="DU45" s="571"/>
      <c r="DV45" s="571"/>
      <c r="DW45" s="571"/>
      <c r="DX45" s="571"/>
      <c r="DY45" s="571"/>
      <c r="DZ45" s="633">
        <f t="shared" si="243"/>
        <v>2.6873901604229478E-2</v>
      </c>
      <c r="EA45" s="571"/>
      <c r="EB45" s="571"/>
      <c r="EC45" s="571"/>
      <c r="ED45" s="571"/>
      <c r="EE45" s="633">
        <f t="shared" si="244"/>
        <v>2.6739351879900088E-2</v>
      </c>
      <c r="EF45" s="571"/>
      <c r="EG45" s="571"/>
      <c r="EH45" s="571"/>
      <c r="EI45" s="571"/>
      <c r="EJ45" s="633">
        <f t="shared" si="245"/>
        <v>2.7556165241110708E-2</v>
      </c>
      <c r="EK45" s="571"/>
      <c r="EL45" s="571"/>
      <c r="EM45" s="400"/>
      <c r="EN45" s="571"/>
      <c r="EO45" s="633">
        <f t="shared" si="246"/>
        <v>2.3527429980161104E-2</v>
      </c>
      <c r="EP45" s="571"/>
      <c r="EQ45" s="571"/>
      <c r="ER45" s="571"/>
      <c r="ES45" s="571"/>
      <c r="ET45" s="633">
        <f t="shared" si="247"/>
        <v>2.1718769043694183E-2</v>
      </c>
      <c r="EU45" s="571"/>
      <c r="EV45" s="571"/>
      <c r="EW45" s="571"/>
      <c r="EX45" s="571"/>
      <c r="EY45" s="571"/>
      <c r="EZ45" s="571"/>
      <c r="FA45" s="571"/>
      <c r="FB45" s="571"/>
      <c r="FC45" s="571"/>
      <c r="FD45" s="633">
        <f t="shared" si="248"/>
        <v>2.4688479641951463E-2</v>
      </c>
      <c r="FE45" s="571"/>
      <c r="FF45" s="571"/>
      <c r="FG45" s="571"/>
      <c r="FH45" s="571"/>
      <c r="FI45" s="633">
        <f t="shared" si="249"/>
        <v>2.3865954146047665E-2</v>
      </c>
      <c r="FJ45" s="571"/>
      <c r="FK45" s="571"/>
      <c r="FL45" s="571"/>
      <c r="FM45" s="571"/>
      <c r="FN45" s="633">
        <f t="shared" si="250"/>
        <v>2.1341798554593058E-2</v>
      </c>
      <c r="FO45" s="571"/>
      <c r="FP45" s="571"/>
      <c r="FQ45" s="571"/>
      <c r="FR45" s="571"/>
      <c r="FS45" s="633">
        <f t="shared" si="251"/>
        <v>2.2688812387996221E-2</v>
      </c>
      <c r="FT45" s="571"/>
      <c r="FU45" s="571"/>
      <c r="FV45" s="571"/>
      <c r="FW45" s="571"/>
      <c r="FX45" s="571"/>
      <c r="FY45" s="571"/>
      <c r="FZ45" s="571"/>
      <c r="GA45" s="571"/>
      <c r="GB45" s="633">
        <f t="shared" si="252"/>
        <v>2.1757820096388762E-2</v>
      </c>
      <c r="GC45" s="571"/>
      <c r="GD45" s="571"/>
      <c r="GE45" s="571"/>
      <c r="GF45" s="571"/>
      <c r="GG45" s="633">
        <f t="shared" si="253"/>
        <v>1.9304912773884259E-2</v>
      </c>
      <c r="GH45" s="571"/>
      <c r="GI45" s="571"/>
      <c r="GJ45" s="571"/>
      <c r="GK45" s="571"/>
      <c r="GL45" s="633">
        <f t="shared" si="254"/>
        <v>2.4644396113913624E-2</v>
      </c>
      <c r="GM45" s="571"/>
      <c r="GN45" s="571"/>
      <c r="GO45" s="571"/>
      <c r="GP45" s="571"/>
      <c r="GQ45" s="633">
        <f t="shared" si="255"/>
        <v>1.8744320941078082E-2</v>
      </c>
      <c r="GR45" s="571"/>
      <c r="GS45" s="571"/>
      <c r="GT45" s="571"/>
      <c r="GU45" s="571"/>
      <c r="GV45" s="571"/>
      <c r="GW45" s="571"/>
      <c r="GX45" s="571"/>
      <c r="GY45" s="571"/>
      <c r="GZ45" s="633">
        <f t="shared" si="256"/>
        <v>1.9843415589304317E-2</v>
      </c>
      <c r="HA45" s="571"/>
      <c r="HB45" s="571"/>
      <c r="HC45" s="571"/>
      <c r="HD45" s="571"/>
      <c r="HE45" s="633">
        <f t="shared" si="257"/>
        <v>2.7402865988282187E-2</v>
      </c>
      <c r="HF45" s="571"/>
      <c r="HG45" s="571"/>
      <c r="HH45" s="571"/>
      <c r="HI45" s="571"/>
      <c r="HJ45" s="633">
        <f t="shared" si="258"/>
        <v>2.3904042421455125E-2</v>
      </c>
      <c r="HK45" s="571"/>
      <c r="HL45" s="571"/>
      <c r="HM45" s="571"/>
      <c r="HN45" s="571"/>
      <c r="HO45" s="633">
        <f t="shared" si="259"/>
        <v>2.2728033713602817E-2</v>
      </c>
      <c r="HP45" s="571"/>
      <c r="HQ45" s="571"/>
      <c r="HR45" s="571"/>
      <c r="HS45" s="571"/>
      <c r="HT45" s="633">
        <f t="shared" si="260"/>
        <v>2.9809827909485956E-2</v>
      </c>
      <c r="HU45" s="571"/>
      <c r="HV45" s="571"/>
      <c r="HW45" s="571"/>
      <c r="HX45" s="571"/>
      <c r="HY45" s="571"/>
      <c r="HZ45" s="571"/>
      <c r="IA45" s="571"/>
      <c r="IB45" s="571"/>
      <c r="IC45" s="633">
        <f t="shared" si="261"/>
        <v>2.2652469240311966E-2</v>
      </c>
      <c r="ID45" s="571"/>
      <c r="IE45" s="571"/>
      <c r="IF45" s="571"/>
      <c r="IG45" s="571"/>
      <c r="IH45" s="633">
        <f t="shared" si="262"/>
        <v>2.0241541049861866E-2</v>
      </c>
      <c r="II45" s="571"/>
      <c r="IJ45" s="571"/>
      <c r="IK45" s="571"/>
      <c r="IL45" s="571"/>
      <c r="IM45" s="633">
        <f t="shared" si="263"/>
        <v>2.0055161673843303E-2</v>
      </c>
      <c r="IN45" s="571"/>
      <c r="IO45" s="571"/>
      <c r="IP45" s="571"/>
      <c r="IQ45" s="571"/>
      <c r="IR45" s="633">
        <f t="shared" si="264"/>
        <v>2.4596472287930188E-2</v>
      </c>
      <c r="IS45" s="571"/>
      <c r="IT45" s="571"/>
      <c r="IU45" s="571"/>
      <c r="IV45" s="571"/>
      <c r="IW45" s="571"/>
      <c r="IX45" s="571"/>
      <c r="IY45" s="571"/>
      <c r="IZ45" s="571"/>
      <c r="JA45" s="633">
        <f t="shared" si="265"/>
        <v>2.6524086241537705E-2</v>
      </c>
      <c r="JB45" s="571"/>
      <c r="JC45" s="571"/>
      <c r="JD45" s="571"/>
      <c r="JE45" s="571"/>
      <c r="JF45" s="633">
        <f>JF13/$JF$33</f>
        <v>3.0472497413030902E-2</v>
      </c>
      <c r="JG45" s="571"/>
      <c r="JH45" s="571"/>
      <c r="JI45" s="571"/>
      <c r="JJ45" s="571"/>
      <c r="JK45" s="633">
        <f t="shared" si="221"/>
        <v>2.1399929674896734E-2</v>
      </c>
      <c r="JL45" s="571"/>
      <c r="JM45" s="571"/>
      <c r="JN45" s="571"/>
      <c r="JO45" s="571"/>
      <c r="JP45" s="633">
        <f t="shared" si="222"/>
        <v>2.5264368088433024E-2</v>
      </c>
      <c r="JQ45" s="571"/>
      <c r="JR45" s="571"/>
      <c r="JS45" s="571"/>
      <c r="JT45" s="385"/>
      <c r="JU45" s="571"/>
      <c r="JV45" s="571"/>
      <c r="JW45" s="571"/>
      <c r="JX45" s="571"/>
      <c r="JY45" s="633">
        <f t="shared" si="266"/>
        <v>2.2661334141203159E-2</v>
      </c>
      <c r="JZ45" s="571"/>
      <c r="KA45" s="571"/>
      <c r="KB45" s="571"/>
      <c r="KC45" s="571"/>
      <c r="KD45" s="633">
        <f t="shared" si="267"/>
        <v>2.1118321321514637E-2</v>
      </c>
      <c r="KE45" s="571"/>
      <c r="KF45" s="571"/>
      <c r="KG45" s="571"/>
      <c r="KH45" s="571"/>
      <c r="KI45" s="633">
        <f t="shared" si="268"/>
        <v>2.2682333734974112E-2</v>
      </c>
      <c r="KJ45" s="571"/>
      <c r="KK45" s="571"/>
      <c r="KL45" s="571"/>
      <c r="KM45" s="571"/>
      <c r="KN45" s="633">
        <f t="shared" si="269"/>
        <v>2.3494464307349156E-2</v>
      </c>
      <c r="KO45" s="571"/>
      <c r="KP45" s="571"/>
      <c r="KQ45" s="571"/>
      <c r="KR45" s="571"/>
      <c r="KS45" s="633">
        <f t="shared" si="270"/>
        <v>1.9108311421856063E-2</v>
      </c>
      <c r="KT45" s="571"/>
      <c r="KU45" s="571"/>
      <c r="KV45" s="571"/>
      <c r="KW45" s="571"/>
      <c r="KX45" s="571"/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</row>
    <row r="46" spans="1:322">
      <c r="A46" s="571"/>
      <c r="B46" s="535" t="s">
        <v>17</v>
      </c>
      <c r="C46" s="571"/>
      <c r="D46" s="633">
        <f t="shared" si="223"/>
        <v>4.6213944914074351E-2</v>
      </c>
      <c r="E46" s="571"/>
      <c r="F46" s="571"/>
      <c r="G46" s="571"/>
      <c r="H46" s="571"/>
      <c r="I46" s="633">
        <f t="shared" si="224"/>
        <v>4.8013089647328963E-2</v>
      </c>
      <c r="J46" s="571"/>
      <c r="K46" s="571"/>
      <c r="L46" s="571"/>
      <c r="M46" s="571"/>
      <c r="N46" s="633">
        <f t="shared" si="225"/>
        <v>4.5375930669944838E-2</v>
      </c>
      <c r="O46" s="571"/>
      <c r="P46" s="571"/>
      <c r="Q46" s="571"/>
      <c r="R46" s="571"/>
      <c r="S46" s="633">
        <f t="shared" si="226"/>
        <v>4.6005229461930655E-2</v>
      </c>
      <c r="T46" s="571"/>
      <c r="U46" s="571"/>
      <c r="V46" s="571"/>
      <c r="W46" s="571"/>
      <c r="X46" s="571"/>
      <c r="Y46" s="571"/>
      <c r="Z46" s="571"/>
      <c r="AA46" s="571"/>
      <c r="AB46" s="633">
        <f t="shared" si="227"/>
        <v>4.6504898324297328E-2</v>
      </c>
      <c r="AC46" s="571"/>
      <c r="AD46" s="571"/>
      <c r="AE46" s="571"/>
      <c r="AF46" s="571"/>
      <c r="AG46" s="633">
        <f t="shared" si="228"/>
        <v>5.1790532155259215E-2</v>
      </c>
      <c r="AH46" s="571"/>
      <c r="AI46" s="571"/>
      <c r="AJ46" s="571"/>
      <c r="AK46" s="571"/>
      <c r="AL46" s="633">
        <f t="shared" si="229"/>
        <v>5.4376030957360495E-2</v>
      </c>
      <c r="AM46" s="571"/>
      <c r="AN46" s="571"/>
      <c r="AO46" s="571"/>
      <c r="AP46" s="571"/>
      <c r="AQ46" s="633">
        <f t="shared" si="230"/>
        <v>3.9444556274655963E-2</v>
      </c>
      <c r="AR46" s="571"/>
      <c r="AS46" s="571"/>
      <c r="AT46" s="571"/>
      <c r="AU46" s="571"/>
      <c r="AV46" s="571"/>
      <c r="AW46" s="571"/>
      <c r="AX46" s="571"/>
      <c r="AY46" s="571"/>
      <c r="AZ46" s="633">
        <f t="shared" si="231"/>
        <v>4.6282074796663658E-2</v>
      </c>
      <c r="BA46" s="571"/>
      <c r="BB46" s="571"/>
      <c r="BC46" s="571"/>
      <c r="BD46" s="571"/>
      <c r="BE46" s="633">
        <f t="shared" si="232"/>
        <v>4.5731771679668728E-2</v>
      </c>
      <c r="BF46" s="571"/>
      <c r="BG46" s="571"/>
      <c r="BH46" s="571"/>
      <c r="BI46" s="571"/>
      <c r="BJ46" s="633">
        <f t="shared" si="233"/>
        <v>4.4335100339852329E-2</v>
      </c>
      <c r="BK46" s="571"/>
      <c r="BL46" s="571"/>
      <c r="BM46" s="571"/>
      <c r="BN46" s="571"/>
      <c r="BO46" s="633">
        <f t="shared" si="234"/>
        <v>4.2922897308945489E-2</v>
      </c>
      <c r="BP46" s="408"/>
      <c r="BQ46" s="571"/>
      <c r="BR46" s="571"/>
      <c r="BS46" s="571"/>
      <c r="BT46" s="633">
        <f>BT14/$BT$33</f>
        <v>4.0602397053960543E-2</v>
      </c>
      <c r="BU46" s="571"/>
      <c r="BV46" s="571"/>
      <c r="BW46" s="571"/>
      <c r="BX46" s="571"/>
      <c r="BY46" s="571"/>
      <c r="BZ46" s="417"/>
      <c r="CA46" s="424"/>
      <c r="CB46" s="424"/>
      <c r="CC46" s="642">
        <f t="shared" si="235"/>
        <v>4.4618070977443483E-2</v>
      </c>
      <c r="CD46" s="430"/>
      <c r="CE46" s="108"/>
      <c r="CF46" s="417"/>
      <c r="CG46" s="430"/>
      <c r="CH46" s="339">
        <f t="shared" si="236"/>
        <v>4.7961340452200948E-2</v>
      </c>
      <c r="CI46" s="401"/>
      <c r="CJ46" s="571"/>
      <c r="CK46" s="571"/>
      <c r="CL46" s="571"/>
      <c r="CM46" s="633">
        <f t="shared" si="237"/>
        <v>5.1876592352995528E-2</v>
      </c>
      <c r="CN46" s="571"/>
      <c r="CO46" s="571"/>
      <c r="CP46" s="571"/>
      <c r="CQ46" s="571"/>
      <c r="CR46" s="633">
        <f t="shared" si="238"/>
        <v>5.9042658976177428E-2</v>
      </c>
      <c r="CS46" s="571"/>
      <c r="CT46" s="571"/>
      <c r="CU46" s="571"/>
      <c r="CV46" s="571"/>
      <c r="CW46" s="571"/>
      <c r="CX46" s="571"/>
      <c r="CY46" s="571"/>
      <c r="CZ46" s="571"/>
      <c r="DA46" s="571"/>
      <c r="DB46" s="642">
        <f t="shared" si="239"/>
        <v>5.9944819723210453E-2</v>
      </c>
      <c r="DC46" s="422"/>
      <c r="DD46" s="108"/>
      <c r="DE46" s="401"/>
      <c r="DF46" s="571"/>
      <c r="DG46" s="642">
        <f t="shared" si="240"/>
        <v>6.5016417397369311E-2</v>
      </c>
      <c r="DH46" s="422"/>
      <c r="DI46" s="400"/>
      <c r="DJ46" s="400"/>
      <c r="DK46" s="571"/>
      <c r="DL46" s="633">
        <f t="shared" si="241"/>
        <v>5.6265533900748385E-2</v>
      </c>
      <c r="DM46" s="571"/>
      <c r="DN46" s="571"/>
      <c r="DO46" s="571"/>
      <c r="DP46" s="571"/>
      <c r="DQ46" s="633">
        <f t="shared" si="242"/>
        <v>4.7364327661167355E-2</v>
      </c>
      <c r="DR46" s="571"/>
      <c r="DS46" s="571"/>
      <c r="DT46" s="571"/>
      <c r="DU46" s="571"/>
      <c r="DV46" s="571"/>
      <c r="DW46" s="571"/>
      <c r="DX46" s="571"/>
      <c r="DY46" s="571"/>
      <c r="DZ46" s="633">
        <f t="shared" si="243"/>
        <v>4.3359210849436891E-2</v>
      </c>
      <c r="EA46" s="571"/>
      <c r="EB46" s="571"/>
      <c r="EC46" s="571"/>
      <c r="ED46" s="571"/>
      <c r="EE46" s="633">
        <f t="shared" si="244"/>
        <v>5.0378929681107035E-2</v>
      </c>
      <c r="EF46" s="571"/>
      <c r="EG46" s="571"/>
      <c r="EH46" s="571"/>
      <c r="EI46" s="571"/>
      <c r="EJ46" s="633">
        <f t="shared" si="245"/>
        <v>4.4552938968430059E-2</v>
      </c>
      <c r="EK46" s="571"/>
      <c r="EL46" s="571"/>
      <c r="EM46" s="400"/>
      <c r="EN46" s="571"/>
      <c r="EO46" s="633">
        <f t="shared" si="246"/>
        <v>4.5795417591308056E-2</v>
      </c>
      <c r="EP46" s="571"/>
      <c r="EQ46" s="571"/>
      <c r="ER46" s="571"/>
      <c r="ES46" s="571"/>
      <c r="ET46" s="633">
        <f t="shared" si="247"/>
        <v>4.8690744502692798E-2</v>
      </c>
      <c r="EU46" s="571"/>
      <c r="EV46" s="571"/>
      <c r="EW46" s="571"/>
      <c r="EX46" s="571"/>
      <c r="EY46" s="571"/>
      <c r="EZ46" s="571"/>
      <c r="FA46" s="571"/>
      <c r="FB46" s="571"/>
      <c r="FC46" s="571"/>
      <c r="FD46" s="633">
        <f t="shared" si="248"/>
        <v>5.6582710063571552E-2</v>
      </c>
      <c r="FE46" s="571"/>
      <c r="FF46" s="571"/>
      <c r="FG46" s="571"/>
      <c r="FH46" s="571"/>
      <c r="FI46" s="633">
        <f t="shared" si="249"/>
        <v>5.1744053162024441E-2</v>
      </c>
      <c r="FJ46" s="571"/>
      <c r="FK46" s="571"/>
      <c r="FL46" s="571"/>
      <c r="FM46" s="571"/>
      <c r="FN46" s="633">
        <f t="shared" si="250"/>
        <v>6.1926553800114657E-2</v>
      </c>
      <c r="FO46" s="571"/>
      <c r="FP46" s="571"/>
      <c r="FQ46" s="571"/>
      <c r="FR46" s="571"/>
      <c r="FS46" s="633">
        <f t="shared" si="251"/>
        <v>5.0110362472199708E-2</v>
      </c>
      <c r="FT46" s="571"/>
      <c r="FU46" s="571"/>
      <c r="FV46" s="571"/>
      <c r="FW46" s="571"/>
      <c r="FX46" s="571"/>
      <c r="FY46" s="571"/>
      <c r="FZ46" s="571"/>
      <c r="GA46" s="571"/>
      <c r="GB46" s="633">
        <f t="shared" si="252"/>
        <v>4.3850911679927586E-2</v>
      </c>
      <c r="GC46" s="571"/>
      <c r="GD46" s="571"/>
      <c r="GE46" s="571"/>
      <c r="GF46" s="571"/>
      <c r="GG46" s="633">
        <f t="shared" si="253"/>
        <v>5.3662981715193091E-2</v>
      </c>
      <c r="GH46" s="571"/>
      <c r="GI46" s="571"/>
      <c r="GJ46" s="571"/>
      <c r="GK46" s="571"/>
      <c r="GL46" s="633">
        <f t="shared" si="254"/>
        <v>4.9821253577677159E-2</v>
      </c>
      <c r="GM46" s="571"/>
      <c r="GN46" s="571"/>
      <c r="GO46" s="571"/>
      <c r="GP46" s="571"/>
      <c r="GQ46" s="633">
        <f t="shared" si="255"/>
        <v>5.8583456158128572E-2</v>
      </c>
      <c r="GR46" s="571"/>
      <c r="GS46" s="571"/>
      <c r="GT46" s="571"/>
      <c r="GU46" s="571"/>
      <c r="GV46" s="571"/>
      <c r="GW46" s="571"/>
      <c r="GX46" s="571"/>
      <c r="GY46" s="571"/>
      <c r="GZ46" s="633">
        <f t="shared" si="256"/>
        <v>0.12892465413331317</v>
      </c>
      <c r="HA46" s="571"/>
      <c r="HB46" s="571"/>
      <c r="HC46" s="571"/>
      <c r="HD46" s="571"/>
      <c r="HE46" s="633">
        <f t="shared" si="257"/>
        <v>5.4840952454840435E-2</v>
      </c>
      <c r="HF46" s="571"/>
      <c r="HG46" s="571"/>
      <c r="HH46" s="571"/>
      <c r="HI46" s="571"/>
      <c r="HJ46" s="633">
        <f t="shared" si="258"/>
        <v>5.5449745822858144E-2</v>
      </c>
      <c r="HK46" s="571"/>
      <c r="HL46" s="571"/>
      <c r="HM46" s="571"/>
      <c r="HN46" s="571"/>
      <c r="HO46" s="633">
        <f t="shared" si="259"/>
        <v>4.2468253053864514E-2</v>
      </c>
      <c r="HP46" s="571"/>
      <c r="HQ46" s="571"/>
      <c r="HR46" s="571"/>
      <c r="HS46" s="571"/>
      <c r="HT46" s="633">
        <f t="shared" si="260"/>
        <v>4.4099744729400411E-2</v>
      </c>
      <c r="HU46" s="571"/>
      <c r="HV46" s="571"/>
      <c r="HW46" s="571"/>
      <c r="HX46" s="571"/>
      <c r="HY46" s="571"/>
      <c r="HZ46" s="571"/>
      <c r="IA46" s="571"/>
      <c r="IB46" s="571"/>
      <c r="IC46" s="633">
        <f t="shared" si="261"/>
        <v>4.3130134301502206E-2</v>
      </c>
      <c r="ID46" s="571"/>
      <c r="IE46" s="571"/>
      <c r="IF46" s="571"/>
      <c r="IG46" s="571"/>
      <c r="IH46" s="633">
        <f t="shared" si="262"/>
        <v>4.5961177110804524E-2</v>
      </c>
      <c r="II46" s="571"/>
      <c r="IJ46" s="571"/>
      <c r="IK46" s="571"/>
      <c r="IL46" s="571"/>
      <c r="IM46" s="633">
        <f t="shared" si="263"/>
        <v>5.3289044985669935E-2</v>
      </c>
      <c r="IN46" s="571"/>
      <c r="IO46" s="571"/>
      <c r="IP46" s="571"/>
      <c r="IQ46" s="571"/>
      <c r="IR46" s="633">
        <f t="shared" si="264"/>
        <v>7.1577335407020992E-2</v>
      </c>
      <c r="IS46" s="571"/>
      <c r="IT46" s="571"/>
      <c r="IU46" s="571"/>
      <c r="IV46" s="571"/>
      <c r="IW46" s="571"/>
      <c r="IX46" s="571"/>
      <c r="IY46" s="571"/>
      <c r="IZ46" s="571"/>
      <c r="JA46" s="633">
        <f t="shared" si="265"/>
        <v>6.6906672178832755E-2</v>
      </c>
      <c r="JB46" s="571"/>
      <c r="JC46" s="571"/>
      <c r="JD46" s="571"/>
      <c r="JE46" s="571"/>
      <c r="JF46" s="633">
        <f>JF14/$JF$33</f>
        <v>5.4319659680107144E-2</v>
      </c>
      <c r="JG46" s="571"/>
      <c r="JH46" s="571"/>
      <c r="JI46" s="571"/>
      <c r="JJ46" s="571"/>
      <c r="JK46" s="633">
        <f t="shared" si="221"/>
        <v>6.343147372424629E-2</v>
      </c>
      <c r="JL46" s="571"/>
      <c r="JM46" s="571"/>
      <c r="JN46" s="571"/>
      <c r="JO46" s="571"/>
      <c r="JP46" s="633">
        <f t="shared" si="222"/>
        <v>7.323446457464973E-2</v>
      </c>
      <c r="JQ46" s="571"/>
      <c r="JR46" s="571"/>
      <c r="JS46" s="571"/>
      <c r="JT46" s="371"/>
      <c r="JU46" s="571"/>
      <c r="JV46" s="571"/>
      <c r="JW46" s="571"/>
      <c r="JX46" s="571"/>
      <c r="JY46" s="633">
        <f t="shared" si="266"/>
        <v>6.5816722383093315E-2</v>
      </c>
      <c r="JZ46" s="571"/>
      <c r="KA46" s="571"/>
      <c r="KB46" s="571"/>
      <c r="KC46" s="571"/>
      <c r="KD46" s="633">
        <f t="shared" si="267"/>
        <v>8.0898141470418641E-2</v>
      </c>
      <c r="KE46" s="571"/>
      <c r="KF46" s="571"/>
      <c r="KG46" s="571"/>
      <c r="KH46" s="571"/>
      <c r="KI46" s="633">
        <f t="shared" si="268"/>
        <v>7.5489253448769042E-2</v>
      </c>
      <c r="KJ46" s="571"/>
      <c r="KK46" s="571"/>
      <c r="KL46" s="571"/>
      <c r="KM46" s="571"/>
      <c r="KN46" s="633">
        <f t="shared" si="269"/>
        <v>7.7256778152037284E-2</v>
      </c>
      <c r="KO46" s="571"/>
      <c r="KP46" s="571"/>
      <c r="KQ46" s="571"/>
      <c r="KR46" s="571"/>
      <c r="KS46" s="633">
        <f t="shared" si="270"/>
        <v>4.81699000673863E-2</v>
      </c>
      <c r="KT46" s="571"/>
      <c r="KU46" s="571"/>
      <c r="KV46" s="571"/>
      <c r="KW46" s="571"/>
      <c r="KX46" s="571"/>
      <c r="KY46" s="571"/>
      <c r="KZ46" s="571"/>
      <c r="LA46" s="571"/>
      <c r="LB46" s="571"/>
      <c r="LC46" s="571" t="s">
        <v>356</v>
      </c>
      <c r="LD46" s="571"/>
      <c r="LE46" s="571"/>
      <c r="LF46" s="571"/>
      <c r="LG46" s="571"/>
      <c r="LH46" s="571"/>
    </row>
    <row r="47" spans="1:322">
      <c r="A47" s="571"/>
      <c r="B47" s="535" t="s">
        <v>18</v>
      </c>
      <c r="C47" s="571"/>
      <c r="D47" s="633">
        <f t="shared" si="223"/>
        <v>3.4069271386037658E-2</v>
      </c>
      <c r="E47" s="571"/>
      <c r="F47" s="571"/>
      <c r="G47" s="571"/>
      <c r="H47" s="571"/>
      <c r="I47" s="633">
        <f t="shared" si="224"/>
        <v>4.1034213914384027E-2</v>
      </c>
      <c r="J47" s="571"/>
      <c r="K47" s="571"/>
      <c r="L47" s="571"/>
      <c r="M47" s="571"/>
      <c r="N47" s="633">
        <f t="shared" si="225"/>
        <v>3.8825918397332598E-2</v>
      </c>
      <c r="O47" s="571"/>
      <c r="P47" s="571"/>
      <c r="Q47" s="571"/>
      <c r="R47" s="571"/>
      <c r="S47" s="633">
        <f t="shared" si="226"/>
        <v>3.1141734906553892E-2</v>
      </c>
      <c r="T47" s="571"/>
      <c r="U47" s="571"/>
      <c r="V47" s="571"/>
      <c r="W47" s="571"/>
      <c r="X47" s="571"/>
      <c r="Y47" s="571"/>
      <c r="Z47" s="571"/>
      <c r="AA47" s="571"/>
      <c r="AB47" s="633">
        <f t="shared" si="227"/>
        <v>3.2638271763577809E-2</v>
      </c>
      <c r="AC47" s="571"/>
      <c r="AD47" s="571"/>
      <c r="AE47" s="571"/>
      <c r="AF47" s="571"/>
      <c r="AG47" s="633">
        <f t="shared" si="228"/>
        <v>3.9141262517203269E-2</v>
      </c>
      <c r="AH47" s="571"/>
      <c r="AI47" s="571"/>
      <c r="AJ47" s="571"/>
      <c r="AK47" s="571"/>
      <c r="AL47" s="633">
        <f t="shared" si="229"/>
        <v>3.8345238752849869E-2</v>
      </c>
      <c r="AM47" s="571"/>
      <c r="AN47" s="571"/>
      <c r="AO47" s="571"/>
      <c r="AP47" s="571"/>
      <c r="AQ47" s="633">
        <f t="shared" si="230"/>
        <v>3.5568622348283889E-2</v>
      </c>
      <c r="AR47" s="571"/>
      <c r="AS47" s="571"/>
      <c r="AT47" s="571"/>
      <c r="AU47" s="571"/>
      <c r="AV47" s="571"/>
      <c r="AW47" s="571"/>
      <c r="AX47" s="571"/>
      <c r="AY47" s="571"/>
      <c r="AZ47" s="633">
        <f t="shared" si="231"/>
        <v>3.6029778354899178E-2</v>
      </c>
      <c r="BA47" s="571"/>
      <c r="BB47" s="571"/>
      <c r="BC47" s="571"/>
      <c r="BD47" s="571"/>
      <c r="BE47" s="633">
        <f t="shared" si="232"/>
        <v>3.5017584034865545E-2</v>
      </c>
      <c r="BF47" s="571"/>
      <c r="BG47" s="571"/>
      <c r="BH47" s="571"/>
      <c r="BI47" s="571"/>
      <c r="BJ47" s="633">
        <f t="shared" si="233"/>
        <v>3.0497212783555366E-2</v>
      </c>
      <c r="BK47" s="571"/>
      <c r="BL47" s="571"/>
      <c r="BM47" s="571"/>
      <c r="BN47" s="571"/>
      <c r="BO47" s="633">
        <f t="shared" si="234"/>
        <v>3.4639803898499855E-2</v>
      </c>
      <c r="BP47" s="408"/>
      <c r="BQ47" s="571"/>
      <c r="BR47" s="571"/>
      <c r="BS47" s="571"/>
      <c r="BT47" s="633">
        <f>BT15/$BT$33</f>
        <v>3.3406183183086378E-2</v>
      </c>
      <c r="BU47" s="571"/>
      <c r="BV47" s="571"/>
      <c r="BW47" s="571"/>
      <c r="BX47" s="571"/>
      <c r="BY47" s="571"/>
      <c r="BZ47" s="417"/>
      <c r="CA47" s="424"/>
      <c r="CB47" s="424"/>
      <c r="CC47" s="642">
        <f t="shared" si="235"/>
        <v>3.6878256606050312E-2</v>
      </c>
      <c r="CD47" s="430"/>
      <c r="CE47" s="108"/>
      <c r="CF47" s="417"/>
      <c r="CG47" s="432"/>
      <c r="CH47" s="339">
        <f t="shared" si="236"/>
        <v>3.5555484840318223E-2</v>
      </c>
      <c r="CI47" s="401"/>
      <c r="CJ47" s="571"/>
      <c r="CK47" s="571"/>
      <c r="CL47" s="571"/>
      <c r="CM47" s="633">
        <f t="shared" si="237"/>
        <v>3.2788085052321198E-2</v>
      </c>
      <c r="CN47" s="571"/>
      <c r="CO47" s="571"/>
      <c r="CP47" s="571"/>
      <c r="CQ47" s="571"/>
      <c r="CR47" s="633">
        <f t="shared" si="238"/>
        <v>3.8223407700928247E-2</v>
      </c>
      <c r="CS47" s="571"/>
      <c r="CT47" s="571"/>
      <c r="CU47" s="571"/>
      <c r="CV47" s="571"/>
      <c r="CW47" s="571"/>
      <c r="CX47" s="571"/>
      <c r="CY47" s="571"/>
      <c r="CZ47" s="571"/>
      <c r="DA47" s="571"/>
      <c r="DB47" s="642">
        <f t="shared" si="239"/>
        <v>3.049959219357929E-2</v>
      </c>
      <c r="DC47" s="422"/>
      <c r="DD47" s="108"/>
      <c r="DE47" s="401"/>
      <c r="DF47" s="571"/>
      <c r="DG47" s="642">
        <f t="shared" si="240"/>
        <v>4.0819632066683528E-2</v>
      </c>
      <c r="DH47" s="422"/>
      <c r="DI47" s="400"/>
      <c r="DJ47" s="400"/>
      <c r="DK47" s="571"/>
      <c r="DL47" s="633">
        <f t="shared" si="241"/>
        <v>3.2495981516990416E-2</v>
      </c>
      <c r="DM47" s="571"/>
      <c r="DN47" s="571"/>
      <c r="DO47" s="571"/>
      <c r="DP47" s="571"/>
      <c r="DQ47" s="633">
        <f t="shared" si="242"/>
        <v>3.1945714399643999E-2</v>
      </c>
      <c r="DR47" s="571"/>
      <c r="DS47" s="571"/>
      <c r="DT47" s="571"/>
      <c r="DU47" s="571"/>
      <c r="DV47" s="571"/>
      <c r="DW47" s="571"/>
      <c r="DX47" s="571"/>
      <c r="DY47" s="571"/>
      <c r="DZ47" s="633">
        <f t="shared" si="243"/>
        <v>3.0530673639918047E-2</v>
      </c>
      <c r="EA47" s="571"/>
      <c r="EB47" s="571"/>
      <c r="EC47" s="571"/>
      <c r="ED47" s="571"/>
      <c r="EE47" s="633">
        <f t="shared" si="244"/>
        <v>2.9788826050117047E-2</v>
      </c>
      <c r="EF47" s="571"/>
      <c r="EG47" s="571"/>
      <c r="EH47" s="571"/>
      <c r="EI47" s="571"/>
      <c r="EJ47" s="633">
        <f t="shared" si="245"/>
        <v>2.9264876682178417E-2</v>
      </c>
      <c r="EK47" s="571"/>
      <c r="EL47" s="571"/>
      <c r="EM47" s="400"/>
      <c r="EN47" s="571"/>
      <c r="EO47" s="633">
        <f t="shared" si="246"/>
        <v>3.5146439537168131E-2</v>
      </c>
      <c r="EP47" s="571"/>
      <c r="EQ47" s="571"/>
      <c r="ER47" s="571"/>
      <c r="ES47" s="571"/>
      <c r="ET47" s="633">
        <f t="shared" si="247"/>
        <v>3.1342130217042262E-2</v>
      </c>
      <c r="EU47" s="571"/>
      <c r="EV47" s="571"/>
      <c r="EW47" s="571"/>
      <c r="EX47" s="571"/>
      <c r="EY47" s="571"/>
      <c r="EZ47" s="571"/>
      <c r="FA47" s="571"/>
      <c r="FB47" s="571"/>
      <c r="FC47" s="571"/>
      <c r="FD47" s="633">
        <f t="shared" si="248"/>
        <v>3.7209878529208679E-2</v>
      </c>
      <c r="FE47" s="571"/>
      <c r="FF47" s="571"/>
      <c r="FG47" s="571"/>
      <c r="FH47" s="571"/>
      <c r="FI47" s="633">
        <f t="shared" si="249"/>
        <v>3.8683261151022982E-2</v>
      </c>
      <c r="FJ47" s="571"/>
      <c r="FK47" s="571"/>
      <c r="FL47" s="571"/>
      <c r="FM47" s="571"/>
      <c r="FN47" s="633">
        <f t="shared" si="250"/>
        <v>3.9323461979407753E-2</v>
      </c>
      <c r="FO47" s="571"/>
      <c r="FP47" s="571"/>
      <c r="FQ47" s="571"/>
      <c r="FR47" s="571"/>
      <c r="FS47" s="633">
        <f t="shared" si="251"/>
        <v>3.2530013499522552E-2</v>
      </c>
      <c r="FT47" s="571"/>
      <c r="FU47" s="571"/>
      <c r="FV47" s="571"/>
      <c r="FW47" s="571"/>
      <c r="FX47" s="571"/>
      <c r="FY47" s="571"/>
      <c r="FZ47" s="571"/>
      <c r="GA47" s="571"/>
      <c r="GB47" s="633">
        <f t="shared" si="252"/>
        <v>3.4217145449674288E-2</v>
      </c>
      <c r="GC47" s="571"/>
      <c r="GD47" s="571"/>
      <c r="GE47" s="571"/>
      <c r="GF47" s="571"/>
      <c r="GG47" s="633">
        <f t="shared" si="253"/>
        <v>3.245941868752391E-2</v>
      </c>
      <c r="GH47" s="571"/>
      <c r="GI47" s="571"/>
      <c r="GJ47" s="571"/>
      <c r="GK47" s="571"/>
      <c r="GL47" s="633">
        <f t="shared" si="254"/>
        <v>3.1388337462729884E-2</v>
      </c>
      <c r="GM47" s="571"/>
      <c r="GN47" s="571"/>
      <c r="GO47" s="571"/>
      <c r="GP47" s="571"/>
      <c r="GQ47" s="633">
        <f t="shared" si="255"/>
        <v>3.1583761545657202E-2</v>
      </c>
      <c r="GR47" s="571"/>
      <c r="GS47" s="571"/>
      <c r="GT47" s="571"/>
      <c r="GU47" s="571"/>
      <c r="GV47" s="571"/>
      <c r="GW47" s="571"/>
      <c r="GX47" s="571"/>
      <c r="GY47" s="571"/>
      <c r="GZ47" s="633">
        <f t="shared" si="256"/>
        <v>2.6080484977785239E-2</v>
      </c>
      <c r="HA47" s="571"/>
      <c r="HB47" s="571"/>
      <c r="HC47" s="571"/>
      <c r="HD47" s="571"/>
      <c r="HE47" s="633">
        <f t="shared" si="257"/>
        <v>3.1906249725223726E-2</v>
      </c>
      <c r="HF47" s="571"/>
      <c r="HG47" s="571"/>
      <c r="HH47" s="571"/>
      <c r="HI47" s="571"/>
      <c r="HJ47" s="633">
        <f t="shared" si="258"/>
        <v>3.1912608401982581E-2</v>
      </c>
      <c r="HK47" s="571"/>
      <c r="HL47" s="571"/>
      <c r="HM47" s="571"/>
      <c r="HN47" s="571"/>
      <c r="HO47" s="633">
        <f t="shared" si="259"/>
        <v>3.432662393699272E-2</v>
      </c>
      <c r="HP47" s="571"/>
      <c r="HQ47" s="571"/>
      <c r="HR47" s="571"/>
      <c r="HS47" s="571"/>
      <c r="HT47" s="633">
        <f t="shared" si="260"/>
        <v>3.0997468981407029E-2</v>
      </c>
      <c r="HU47" s="571"/>
      <c r="HV47" s="571"/>
      <c r="HW47" s="571"/>
      <c r="HX47" s="571"/>
      <c r="HY47" s="571"/>
      <c r="HZ47" s="571"/>
      <c r="IA47" s="571"/>
      <c r="IB47" s="571"/>
      <c r="IC47" s="633">
        <f t="shared" si="261"/>
        <v>3.3478357151290473E-2</v>
      </c>
      <c r="ID47" s="571"/>
      <c r="IE47" s="571"/>
      <c r="IF47" s="571"/>
      <c r="IG47" s="571"/>
      <c r="IH47" s="633">
        <f t="shared" si="262"/>
        <v>3.1896608516527904E-2</v>
      </c>
      <c r="II47" s="571"/>
      <c r="IJ47" s="571"/>
      <c r="IK47" s="571"/>
      <c r="IL47" s="571"/>
      <c r="IM47" s="633">
        <f t="shared" si="263"/>
        <v>2.9905034519697952E-2</v>
      </c>
      <c r="IN47" s="571"/>
      <c r="IO47" s="571"/>
      <c r="IP47" s="571"/>
      <c r="IQ47" s="571"/>
      <c r="IR47" s="633">
        <f t="shared" si="264"/>
        <v>3.8576490479058347E-2</v>
      </c>
      <c r="IS47" s="571"/>
      <c r="IT47" s="571"/>
      <c r="IU47" s="571"/>
      <c r="IV47" s="571"/>
      <c r="IW47" s="571"/>
      <c r="IX47" s="571"/>
      <c r="IY47" s="571"/>
      <c r="IZ47" s="571"/>
      <c r="JA47" s="633">
        <f t="shared" si="265"/>
        <v>3.9355580322729289E-2</v>
      </c>
      <c r="JB47" s="571"/>
      <c r="JC47" s="571"/>
      <c r="JD47" s="571"/>
      <c r="JE47" s="571"/>
      <c r="JF47" s="633">
        <f>JF15/$JF$33</f>
        <v>3.2576507840411925E-2</v>
      </c>
      <c r="JG47" s="571"/>
      <c r="JH47" s="571"/>
      <c r="JI47" s="571"/>
      <c r="JJ47" s="571"/>
      <c r="JK47" s="633">
        <f t="shared" si="221"/>
        <v>3.5315577400542572E-2</v>
      </c>
      <c r="JL47" s="571"/>
      <c r="JM47" s="571"/>
      <c r="JN47" s="571"/>
      <c r="JO47" s="571"/>
      <c r="JP47" s="633">
        <f t="shared" si="222"/>
        <v>3.5585307639466199E-2</v>
      </c>
      <c r="JQ47" s="571"/>
      <c r="JR47" s="571"/>
      <c r="JS47" s="571"/>
      <c r="JT47" s="371"/>
      <c r="JU47" s="571"/>
      <c r="JV47" s="571"/>
      <c r="JW47" s="571"/>
      <c r="JX47" s="571"/>
      <c r="JY47" s="633">
        <f t="shared" si="266"/>
        <v>3.2790182324492892E-2</v>
      </c>
      <c r="JZ47" s="571"/>
      <c r="KA47" s="571"/>
      <c r="KB47" s="571"/>
      <c r="KC47" s="571"/>
      <c r="KD47" s="633">
        <f t="shared" si="267"/>
        <v>3.4644095996940925E-2</v>
      </c>
      <c r="KE47" s="571"/>
      <c r="KF47" s="571"/>
      <c r="KG47" s="571"/>
      <c r="KH47" s="571"/>
      <c r="KI47" s="633">
        <f t="shared" si="268"/>
        <v>3.5075004235649236E-2</v>
      </c>
      <c r="KJ47" s="571"/>
      <c r="KK47" s="571"/>
      <c r="KL47" s="571"/>
      <c r="KM47" s="571"/>
      <c r="KN47" s="633">
        <f t="shared" si="269"/>
        <v>3.9653585905897286E-2</v>
      </c>
      <c r="KO47" s="571"/>
      <c r="KP47" s="571"/>
      <c r="KQ47" s="571"/>
      <c r="KR47" s="571"/>
      <c r="KS47" s="633">
        <f t="shared" si="270"/>
        <v>3.8012694342482584E-2</v>
      </c>
      <c r="KT47" s="571"/>
      <c r="KU47" s="571"/>
      <c r="KV47" s="571"/>
      <c r="KW47" s="571"/>
      <c r="KX47" s="571"/>
      <c r="KY47" s="571"/>
      <c r="KZ47" s="571"/>
      <c r="LA47" s="571"/>
      <c r="LB47" s="630">
        <f>LB40*0.49</f>
        <v>84351133.119214013</v>
      </c>
      <c r="LC47" s="571" t="s">
        <v>357</v>
      </c>
      <c r="LD47" s="571"/>
      <c r="LE47" s="571"/>
      <c r="LF47" s="571"/>
      <c r="LG47" s="571"/>
      <c r="LH47" s="571"/>
    </row>
    <row r="48" spans="1:322">
      <c r="A48" s="571"/>
      <c r="B48" s="535" t="s">
        <v>19</v>
      </c>
      <c r="C48" s="571"/>
      <c r="D48" s="633">
        <f t="shared" si="223"/>
        <v>3.5651687355940653E-2</v>
      </c>
      <c r="E48" s="571"/>
      <c r="F48" s="571"/>
      <c r="G48" s="571"/>
      <c r="H48" s="571"/>
      <c r="I48" s="633">
        <f t="shared" si="224"/>
        <v>3.1345436591785375E-2</v>
      </c>
      <c r="J48" s="571"/>
      <c r="K48" s="571"/>
      <c r="L48" s="571"/>
      <c r="M48" s="571"/>
      <c r="N48" s="633">
        <f t="shared" si="225"/>
        <v>4.1901456597146683E-2</v>
      </c>
      <c r="O48" s="571"/>
      <c r="P48" s="571"/>
      <c r="Q48" s="571"/>
      <c r="R48" s="571"/>
      <c r="S48" s="633">
        <f t="shared" si="226"/>
        <v>4.0994158236624376E-2</v>
      </c>
      <c r="T48" s="571"/>
      <c r="U48" s="571"/>
      <c r="V48" s="571"/>
      <c r="W48" s="571"/>
      <c r="X48" s="571"/>
      <c r="Y48" s="571"/>
      <c r="Z48" s="571"/>
      <c r="AA48" s="571"/>
      <c r="AB48" s="633">
        <f t="shared" si="227"/>
        <v>3.5946689566260369E-2</v>
      </c>
      <c r="AC48" s="571"/>
      <c r="AD48" s="571"/>
      <c r="AE48" s="571"/>
      <c r="AF48" s="571"/>
      <c r="AG48" s="633">
        <f t="shared" si="228"/>
        <v>5.4872819423645289E-2</v>
      </c>
      <c r="AH48" s="571"/>
      <c r="AI48" s="571"/>
      <c r="AJ48" s="571"/>
      <c r="AK48" s="571"/>
      <c r="AL48" s="633">
        <f t="shared" si="229"/>
        <v>5.0868166424413275E-2</v>
      </c>
      <c r="AM48" s="571"/>
      <c r="AN48" s="571"/>
      <c r="AO48" s="571"/>
      <c r="AP48" s="571"/>
      <c r="AQ48" s="633">
        <f t="shared" si="230"/>
        <v>4.7973714976772823E-2</v>
      </c>
      <c r="AR48" s="571"/>
      <c r="AS48" s="571"/>
      <c r="AT48" s="571"/>
      <c r="AU48" s="571"/>
      <c r="AV48" s="571"/>
      <c r="AW48" s="571"/>
      <c r="AX48" s="571"/>
      <c r="AY48" s="571"/>
      <c r="AZ48" s="633">
        <f t="shared" si="231"/>
        <v>3.9146996339443421E-2</v>
      </c>
      <c r="BA48" s="571"/>
      <c r="BB48" s="571"/>
      <c r="BC48" s="571"/>
      <c r="BD48" s="571"/>
      <c r="BE48" s="633">
        <f t="shared" si="232"/>
        <v>4.0219715320868085E-2</v>
      </c>
      <c r="BF48" s="571"/>
      <c r="BG48" s="571"/>
      <c r="BH48" s="571"/>
      <c r="BI48" s="571"/>
      <c r="BJ48" s="633">
        <f t="shared" si="233"/>
        <v>4.2925083531099882E-2</v>
      </c>
      <c r="BK48" s="571"/>
      <c r="BL48" s="571"/>
      <c r="BM48" s="571"/>
      <c r="BN48" s="571"/>
      <c r="BO48" s="633">
        <f t="shared" si="234"/>
        <v>4.1289147986824253E-2</v>
      </c>
      <c r="BP48" s="408"/>
      <c r="BQ48" s="571"/>
      <c r="BR48" s="571"/>
      <c r="BS48" s="571"/>
      <c r="BT48" s="633">
        <f>BT16/$BT$33</f>
        <v>3.7315145539744424E-2</v>
      </c>
      <c r="BU48" s="571"/>
      <c r="BV48" s="571"/>
      <c r="BW48" s="571"/>
      <c r="BX48" s="571"/>
      <c r="BY48" s="571"/>
      <c r="BZ48" s="417"/>
      <c r="CA48" s="424"/>
      <c r="CB48" s="424"/>
      <c r="CC48" s="642">
        <f t="shared" si="235"/>
        <v>4.1096387684184332E-2</v>
      </c>
      <c r="CD48" s="430"/>
      <c r="CE48" s="108"/>
      <c r="CF48" s="417"/>
      <c r="CG48" s="432"/>
      <c r="CH48" s="339">
        <f t="shared" si="236"/>
        <v>3.9225280107675418E-2</v>
      </c>
      <c r="CI48" s="401"/>
      <c r="CJ48" s="571"/>
      <c r="CK48" s="571"/>
      <c r="CL48" s="571"/>
      <c r="CM48" s="633">
        <f t="shared" si="237"/>
        <v>4.3559616769644538E-2</v>
      </c>
      <c r="CN48" s="571"/>
      <c r="CO48" s="571"/>
      <c r="CP48" s="571"/>
      <c r="CQ48" s="571"/>
      <c r="CR48" s="633">
        <f t="shared" si="238"/>
        <v>4.7572697058374774E-2</v>
      </c>
      <c r="CS48" s="571"/>
      <c r="CT48" s="571"/>
      <c r="CU48" s="571"/>
      <c r="CV48" s="571"/>
      <c r="CW48" s="571"/>
      <c r="CX48" s="571"/>
      <c r="CY48" s="571"/>
      <c r="CZ48" s="571"/>
      <c r="DA48" s="571"/>
      <c r="DB48" s="642">
        <f t="shared" si="239"/>
        <v>4.0405661235076967E-2</v>
      </c>
      <c r="DC48" s="422"/>
      <c r="DD48" s="108"/>
      <c r="DE48" s="401"/>
      <c r="DF48" s="571"/>
      <c r="DG48" s="642">
        <f t="shared" si="240"/>
        <v>3.7563504538789746E-2</v>
      </c>
      <c r="DH48" s="422"/>
      <c r="DI48" s="400"/>
      <c r="DJ48" s="400"/>
      <c r="DK48" s="571"/>
      <c r="DL48" s="633">
        <f t="shared" si="241"/>
        <v>3.6214929818832502E-2</v>
      </c>
      <c r="DM48" s="571"/>
      <c r="DN48" s="571"/>
      <c r="DO48" s="571"/>
      <c r="DP48" s="571"/>
      <c r="DQ48" s="633">
        <f t="shared" si="242"/>
        <v>3.985917637386558E-2</v>
      </c>
      <c r="DR48" s="571"/>
      <c r="DS48" s="571"/>
      <c r="DT48" s="571"/>
      <c r="DU48" s="571"/>
      <c r="DV48" s="571"/>
      <c r="DW48" s="571"/>
      <c r="DX48" s="571"/>
      <c r="DY48" s="571"/>
      <c r="DZ48" s="633">
        <f t="shared" si="243"/>
        <v>3.4773486017574462E-2</v>
      </c>
      <c r="EA48" s="571"/>
      <c r="EB48" s="571"/>
      <c r="EC48" s="571"/>
      <c r="ED48" s="571"/>
      <c r="EE48" s="633">
        <f t="shared" si="244"/>
        <v>4.0447337567302566E-2</v>
      </c>
      <c r="EF48" s="571"/>
      <c r="EG48" s="571"/>
      <c r="EH48" s="571"/>
      <c r="EI48" s="571"/>
      <c r="EJ48" s="633">
        <f t="shared" si="245"/>
        <v>3.5029877586395121E-2</v>
      </c>
      <c r="EK48" s="571"/>
      <c r="EL48" s="571"/>
      <c r="EM48" s="400"/>
      <c r="EN48" s="571"/>
      <c r="EO48" s="633">
        <f t="shared" si="246"/>
        <v>3.5477776270887385E-2</v>
      </c>
      <c r="EP48" s="571"/>
      <c r="EQ48" s="571"/>
      <c r="ER48" s="571"/>
      <c r="ES48" s="571"/>
      <c r="ET48" s="633">
        <f t="shared" si="247"/>
        <v>3.6323508488935397E-2</v>
      </c>
      <c r="EU48" s="571"/>
      <c r="EV48" s="571"/>
      <c r="EW48" s="571"/>
      <c r="EX48" s="571"/>
      <c r="EY48" s="571"/>
      <c r="EZ48" s="571"/>
      <c r="FA48" s="571"/>
      <c r="FB48" s="571"/>
      <c r="FC48" s="571"/>
      <c r="FD48" s="633">
        <f t="shared" si="248"/>
        <v>3.3914207159573467E-2</v>
      </c>
      <c r="FE48" s="571"/>
      <c r="FF48" s="571"/>
      <c r="FG48" s="571"/>
      <c r="FH48" s="571"/>
      <c r="FI48" s="633">
        <f t="shared" si="249"/>
        <v>3.5929620574228133E-2</v>
      </c>
      <c r="FJ48" s="571"/>
      <c r="FK48" s="571"/>
      <c r="FL48" s="571"/>
      <c r="FM48" s="571"/>
      <c r="FN48" s="633">
        <f t="shared" si="250"/>
        <v>4.067506721846572E-2</v>
      </c>
      <c r="FO48" s="571"/>
      <c r="FP48" s="571"/>
      <c r="FQ48" s="571"/>
      <c r="FR48" s="571"/>
      <c r="FS48" s="633">
        <f t="shared" si="251"/>
        <v>2.9385012395964763E-2</v>
      </c>
      <c r="FT48" s="571"/>
      <c r="FU48" s="571"/>
      <c r="FV48" s="571"/>
      <c r="FW48" s="571"/>
      <c r="FX48" s="571"/>
      <c r="FY48" s="571"/>
      <c r="FZ48" s="571"/>
      <c r="GA48" s="571"/>
      <c r="GB48" s="633">
        <f t="shared" si="252"/>
        <v>3.2463168203400027E-2</v>
      </c>
      <c r="GC48" s="571"/>
      <c r="GD48" s="571"/>
      <c r="GE48" s="571"/>
      <c r="GF48" s="571"/>
      <c r="GG48" s="633">
        <f t="shared" si="253"/>
        <v>3.852367727352294E-2</v>
      </c>
      <c r="GH48" s="571"/>
      <c r="GI48" s="571"/>
      <c r="GJ48" s="571"/>
      <c r="GK48" s="571"/>
      <c r="GL48" s="633">
        <f t="shared" si="254"/>
        <v>3.5023053204290534E-2</v>
      </c>
      <c r="GM48" s="571"/>
      <c r="GN48" s="571"/>
      <c r="GO48" s="571"/>
      <c r="GP48" s="571"/>
      <c r="GQ48" s="633">
        <f t="shared" si="255"/>
        <v>4.241386289167421E-2</v>
      </c>
      <c r="GR48" s="571"/>
      <c r="GS48" s="571"/>
      <c r="GT48" s="571"/>
      <c r="GU48" s="571"/>
      <c r="GV48" s="571"/>
      <c r="GW48" s="571"/>
      <c r="GX48" s="571"/>
      <c r="GY48" s="571"/>
      <c r="GZ48" s="633">
        <f t="shared" si="256"/>
        <v>3.606352899324592E-2</v>
      </c>
      <c r="HA48" s="571"/>
      <c r="HB48" s="571"/>
      <c r="HC48" s="571"/>
      <c r="HD48" s="571"/>
      <c r="HE48" s="633">
        <f t="shared" si="257"/>
        <v>3.565560096287592E-2</v>
      </c>
      <c r="HF48" s="571"/>
      <c r="HG48" s="571"/>
      <c r="HH48" s="571"/>
      <c r="HI48" s="571"/>
      <c r="HJ48" s="633">
        <f t="shared" si="258"/>
        <v>3.8108033890088058E-2</v>
      </c>
      <c r="HK48" s="571"/>
      <c r="HL48" s="571"/>
      <c r="HM48" s="571"/>
      <c r="HN48" s="571"/>
      <c r="HO48" s="633">
        <f t="shared" si="259"/>
        <v>3.2955130892334761E-2</v>
      </c>
      <c r="HP48" s="571"/>
      <c r="HQ48" s="571"/>
      <c r="HR48" s="571"/>
      <c r="HS48" s="571"/>
      <c r="HT48" s="633">
        <f t="shared" si="260"/>
        <v>3.5688164718217737E-2</v>
      </c>
      <c r="HU48" s="571"/>
      <c r="HV48" s="571"/>
      <c r="HW48" s="571"/>
      <c r="HX48" s="571"/>
      <c r="HY48" s="571"/>
      <c r="HZ48" s="571"/>
      <c r="IA48" s="571"/>
      <c r="IB48" s="571"/>
      <c r="IC48" s="633">
        <f t="shared" si="261"/>
        <v>4.4763613555300556E-2</v>
      </c>
      <c r="ID48" s="571"/>
      <c r="IE48" s="571"/>
      <c r="IF48" s="571"/>
      <c r="IG48" s="571"/>
      <c r="IH48" s="633">
        <f t="shared" si="262"/>
        <v>4.1270794866930693E-2</v>
      </c>
      <c r="II48" s="571"/>
      <c r="IJ48" s="571"/>
      <c r="IK48" s="571"/>
      <c r="IL48" s="571"/>
      <c r="IM48" s="633">
        <f t="shared" si="263"/>
        <v>4.5146471008342653E-2</v>
      </c>
      <c r="IN48" s="571"/>
      <c r="IO48" s="571"/>
      <c r="IP48" s="571"/>
      <c r="IQ48" s="571"/>
      <c r="IR48" s="633">
        <f t="shared" si="264"/>
        <v>5.2805286025733048E-2</v>
      </c>
      <c r="IS48" s="571"/>
      <c r="IT48" s="571"/>
      <c r="IU48" s="571"/>
      <c r="IV48" s="571"/>
      <c r="IW48" s="571"/>
      <c r="IX48" s="571"/>
      <c r="IY48" s="571"/>
      <c r="IZ48" s="571"/>
      <c r="JA48" s="633">
        <f t="shared" si="265"/>
        <v>4.398369145675303E-2</v>
      </c>
      <c r="JB48" s="571"/>
      <c r="JC48" s="571"/>
      <c r="JD48" s="571"/>
      <c r="JE48" s="571"/>
      <c r="JF48" s="633">
        <f>JF16/$JF$33</f>
        <v>5.1352843751681164E-2</v>
      </c>
      <c r="JG48" s="571"/>
      <c r="JH48" s="571"/>
      <c r="JI48" s="571"/>
      <c r="JJ48" s="571"/>
      <c r="JK48" s="633">
        <f t="shared" si="221"/>
        <v>5.5069564969013364E-2</v>
      </c>
      <c r="JL48" s="571"/>
      <c r="JM48" s="571"/>
      <c r="JN48" s="571"/>
      <c r="JO48" s="571"/>
      <c r="JP48" s="633">
        <f t="shared" si="222"/>
        <v>5.6040812397757482E-2</v>
      </c>
      <c r="JQ48" s="571"/>
      <c r="JR48" s="571"/>
      <c r="JS48" s="571"/>
      <c r="JT48" s="371"/>
      <c r="JU48" s="571"/>
      <c r="JV48" s="571"/>
      <c r="JW48" s="571"/>
      <c r="JX48" s="571"/>
      <c r="JY48" s="633">
        <f t="shared" si="266"/>
        <v>6.7126529583348499E-2</v>
      </c>
      <c r="JZ48" s="571"/>
      <c r="KA48" s="571"/>
      <c r="KB48" s="571"/>
      <c r="KC48" s="571"/>
      <c r="KD48" s="633">
        <f t="shared" si="267"/>
        <v>7.0357871535952535E-2</v>
      </c>
      <c r="KE48" s="571"/>
      <c r="KF48" s="571"/>
      <c r="KG48" s="571"/>
      <c r="KH48" s="571"/>
      <c r="KI48" s="633">
        <f t="shared" si="268"/>
        <v>6.731997119545205E-2</v>
      </c>
      <c r="KJ48" s="571"/>
      <c r="KK48" s="571"/>
      <c r="KL48" s="571"/>
      <c r="KM48" s="571"/>
      <c r="KN48" s="633">
        <f t="shared" si="269"/>
        <v>6.9871068760319316E-2</v>
      </c>
      <c r="KO48" s="571"/>
      <c r="KP48" s="571"/>
      <c r="KQ48" s="571"/>
      <c r="KR48" s="571"/>
      <c r="KS48" s="633">
        <f t="shared" si="270"/>
        <v>3.8963293488721837E-2</v>
      </c>
      <c r="KT48" s="571"/>
      <c r="KU48" s="571"/>
      <c r="KV48" s="571"/>
      <c r="KW48" s="571"/>
      <c r="KX48" s="571"/>
      <c r="KY48" s="571"/>
      <c r="KZ48" s="571"/>
      <c r="LA48" s="571"/>
      <c r="LB48" s="630">
        <f>($LB$40*0.51)*0.18</f>
        <v>15802926.572130298</v>
      </c>
      <c r="LC48" s="571" t="s">
        <v>358</v>
      </c>
      <c r="LD48" s="571"/>
      <c r="LE48" s="571"/>
      <c r="LF48" s="571"/>
      <c r="LG48" s="571"/>
      <c r="LH48" s="571"/>
    </row>
    <row r="49" spans="1:320">
      <c r="A49" s="571"/>
      <c r="B49" s="535" t="s">
        <v>20</v>
      </c>
      <c r="C49" s="571"/>
      <c r="D49" s="633">
        <f t="shared" si="223"/>
        <v>2.4037673845071102E-2</v>
      </c>
      <c r="E49" s="571"/>
      <c r="F49" s="571"/>
      <c r="G49" s="571"/>
      <c r="H49" s="571"/>
      <c r="I49" s="633">
        <f t="shared" si="224"/>
        <v>1.8065121573809757E-2</v>
      </c>
      <c r="J49" s="571"/>
      <c r="K49" s="571"/>
      <c r="L49" s="571"/>
      <c r="M49" s="571"/>
      <c r="N49" s="633">
        <f t="shared" si="225"/>
        <v>1.7877764869288573E-2</v>
      </c>
      <c r="O49" s="571"/>
      <c r="P49" s="571"/>
      <c r="Q49" s="571"/>
      <c r="R49" s="571"/>
      <c r="S49" s="633">
        <f t="shared" si="226"/>
        <v>2.4398429958119916E-2</v>
      </c>
      <c r="T49" s="571"/>
      <c r="U49" s="571"/>
      <c r="V49" s="571"/>
      <c r="W49" s="571"/>
      <c r="X49" s="571"/>
      <c r="Y49" s="571"/>
      <c r="Z49" s="571"/>
      <c r="AA49" s="571"/>
      <c r="AB49" s="633">
        <f t="shared" si="227"/>
        <v>2.7927489063919307E-2</v>
      </c>
      <c r="AC49" s="571"/>
      <c r="AD49" s="571"/>
      <c r="AE49" s="571"/>
      <c r="AF49" s="571"/>
      <c r="AG49" s="633">
        <f t="shared" si="228"/>
        <v>2.2607707247067007E-2</v>
      </c>
      <c r="AH49" s="571"/>
      <c r="AI49" s="571"/>
      <c r="AJ49" s="571"/>
      <c r="AK49" s="571"/>
      <c r="AL49" s="633">
        <f t="shared" si="229"/>
        <v>2.4909994750904836E-2</v>
      </c>
      <c r="AM49" s="571"/>
      <c r="AN49" s="571"/>
      <c r="AO49" s="571"/>
      <c r="AP49" s="571"/>
      <c r="AQ49" s="633">
        <f t="shared" si="230"/>
        <v>2.0396833787273722E-2</v>
      </c>
      <c r="AR49" s="571"/>
      <c r="AS49" s="571"/>
      <c r="AT49" s="571"/>
      <c r="AU49" s="571"/>
      <c r="AV49" s="571"/>
      <c r="AW49" s="571"/>
      <c r="AX49" s="571"/>
      <c r="AY49" s="571"/>
      <c r="AZ49" s="633">
        <f t="shared" si="231"/>
        <v>2.250027650954026E-2</v>
      </c>
      <c r="BA49" s="571"/>
      <c r="BB49" s="571"/>
      <c r="BC49" s="571"/>
      <c r="BD49" s="571"/>
      <c r="BE49" s="633">
        <f t="shared" si="232"/>
        <v>2.1660932669207756E-2</v>
      </c>
      <c r="BF49" s="571"/>
      <c r="BG49" s="571"/>
      <c r="BH49" s="571"/>
      <c r="BI49" s="571"/>
      <c r="BJ49" s="633">
        <f t="shared" si="233"/>
        <v>1.8325559155710408E-2</v>
      </c>
      <c r="BK49" s="571"/>
      <c r="BL49" s="571"/>
      <c r="BM49" s="571"/>
      <c r="BN49" s="571"/>
      <c r="BO49" s="633">
        <f t="shared" si="234"/>
        <v>2.3443483550287803E-2</v>
      </c>
      <c r="BP49" s="408"/>
      <c r="BQ49" s="571"/>
      <c r="BR49" s="571"/>
      <c r="BS49" s="571"/>
      <c r="BT49" s="633">
        <f>BT17/$BT$33</f>
        <v>2.2048688503029944E-2</v>
      </c>
      <c r="BU49" s="571"/>
      <c r="BV49" s="571"/>
      <c r="BW49" s="571"/>
      <c r="BX49" s="571"/>
      <c r="BY49" s="571"/>
      <c r="BZ49" s="417"/>
      <c r="CA49" s="424"/>
      <c r="CB49" s="424"/>
      <c r="CC49" s="642">
        <f t="shared" si="235"/>
        <v>2.4686714237000997E-2</v>
      </c>
      <c r="CD49" s="430"/>
      <c r="CE49" s="108"/>
      <c r="CF49" s="417"/>
      <c r="CG49" s="432"/>
      <c r="CH49" s="339">
        <f t="shared" si="236"/>
        <v>2.7375707933581503E-2</v>
      </c>
      <c r="CI49" s="401"/>
      <c r="CJ49" s="571"/>
      <c r="CK49" s="571"/>
      <c r="CL49" s="571"/>
      <c r="CM49" s="633">
        <f t="shared" si="237"/>
        <v>2.4569057541434829E-2</v>
      </c>
      <c r="CN49" s="571"/>
      <c r="CO49" s="571"/>
      <c r="CP49" s="571"/>
      <c r="CQ49" s="571"/>
      <c r="CR49" s="633">
        <f t="shared" si="238"/>
        <v>3.0150478560611198E-2</v>
      </c>
      <c r="CS49" s="571"/>
      <c r="CT49" s="571"/>
      <c r="CU49" s="571"/>
      <c r="CV49" s="571"/>
      <c r="CW49" s="571"/>
      <c r="CX49" s="571"/>
      <c r="CY49" s="571"/>
      <c r="CZ49" s="571"/>
      <c r="DA49" s="571"/>
      <c r="DB49" s="642">
        <f t="shared" si="239"/>
        <v>2.7222424219567033E-2</v>
      </c>
      <c r="DC49" s="422"/>
      <c r="DD49" s="108"/>
      <c r="DE49" s="401"/>
      <c r="DF49" s="571"/>
      <c r="DG49" s="642">
        <f t="shared" si="240"/>
        <v>2.3935400757025847E-2</v>
      </c>
      <c r="DH49" s="422"/>
      <c r="DI49" s="400"/>
      <c r="DJ49" s="400"/>
      <c r="DK49" s="571"/>
      <c r="DL49" s="633">
        <f t="shared" si="241"/>
        <v>2.2662584923018321E-2</v>
      </c>
      <c r="DM49" s="571"/>
      <c r="DN49" s="571"/>
      <c r="DO49" s="571"/>
      <c r="DP49" s="571"/>
      <c r="DQ49" s="633">
        <f t="shared" si="242"/>
        <v>2.0806787431784365E-2</v>
      </c>
      <c r="DR49" s="571"/>
      <c r="DS49" s="571"/>
      <c r="DT49" s="571"/>
      <c r="DU49" s="571"/>
      <c r="DV49" s="571"/>
      <c r="DW49" s="571"/>
      <c r="DX49" s="571"/>
      <c r="DY49" s="571"/>
      <c r="DZ49" s="633">
        <f t="shared" si="243"/>
        <v>2.3751082735072929E-2</v>
      </c>
      <c r="EA49" s="571"/>
      <c r="EB49" s="571"/>
      <c r="EC49" s="571"/>
      <c r="ED49" s="571"/>
      <c r="EE49" s="633">
        <f t="shared" si="244"/>
        <v>2.0499868214261936E-2</v>
      </c>
      <c r="EF49" s="571"/>
      <c r="EG49" s="571"/>
      <c r="EH49" s="571"/>
      <c r="EI49" s="571"/>
      <c r="EJ49" s="633">
        <f t="shared" si="245"/>
        <v>2.4766171421817935E-2</v>
      </c>
      <c r="EK49" s="571"/>
      <c r="EL49" s="571"/>
      <c r="EM49" s="400"/>
      <c r="EN49" s="571"/>
      <c r="EO49" s="633">
        <f t="shared" si="246"/>
        <v>2.4687755636780873E-2</v>
      </c>
      <c r="EP49" s="571"/>
      <c r="EQ49" s="571"/>
      <c r="ER49" s="571"/>
      <c r="ES49" s="571"/>
      <c r="ET49" s="633">
        <f t="shared" si="247"/>
        <v>2.4118426975151683E-2</v>
      </c>
      <c r="EU49" s="571"/>
      <c r="EV49" s="571"/>
      <c r="EW49" s="571"/>
      <c r="EX49" s="571"/>
      <c r="EY49" s="571"/>
      <c r="EZ49" s="571"/>
      <c r="FA49" s="571"/>
      <c r="FB49" s="571"/>
      <c r="FC49" s="571"/>
      <c r="FD49" s="633">
        <f t="shared" si="248"/>
        <v>2.2672099667385048E-2</v>
      </c>
      <c r="FE49" s="571"/>
      <c r="FF49" s="571"/>
      <c r="FG49" s="571"/>
      <c r="FH49" s="571"/>
      <c r="FI49" s="633">
        <f t="shared" si="249"/>
        <v>2.4162642482663185E-2</v>
      </c>
      <c r="FJ49" s="571"/>
      <c r="FK49" s="571"/>
      <c r="FL49" s="571"/>
      <c r="FM49" s="571"/>
      <c r="FN49" s="633">
        <f t="shared" si="250"/>
        <v>2.3974965509091152E-2</v>
      </c>
      <c r="FO49" s="571"/>
      <c r="FP49" s="571"/>
      <c r="FQ49" s="571"/>
      <c r="FR49" s="571"/>
      <c r="FS49" s="633">
        <f t="shared" si="251"/>
        <v>2.0687669509247969E-2</v>
      </c>
      <c r="FT49" s="571"/>
      <c r="FU49" s="571"/>
      <c r="FV49" s="571"/>
      <c r="FW49" s="571"/>
      <c r="FX49" s="571"/>
      <c r="FY49" s="571"/>
      <c r="FZ49" s="571"/>
      <c r="GA49" s="571"/>
      <c r="GB49" s="633">
        <f t="shared" si="252"/>
        <v>2.0452745916577177E-2</v>
      </c>
      <c r="GC49" s="571"/>
      <c r="GD49" s="571"/>
      <c r="GE49" s="571"/>
      <c r="GF49" s="571"/>
      <c r="GG49" s="633">
        <f t="shared" si="253"/>
        <v>2.4716045908532637E-2</v>
      </c>
      <c r="GH49" s="571"/>
      <c r="GI49" s="571"/>
      <c r="GJ49" s="571"/>
      <c r="GK49" s="571"/>
      <c r="GL49" s="633">
        <f t="shared" si="254"/>
        <v>2.5063442037317449E-2</v>
      </c>
      <c r="GM49" s="571"/>
      <c r="GN49" s="571"/>
      <c r="GO49" s="571"/>
      <c r="GP49" s="571"/>
      <c r="GQ49" s="633">
        <f t="shared" si="255"/>
        <v>2.8129243106679924E-2</v>
      </c>
      <c r="GR49" s="571"/>
      <c r="GS49" s="571"/>
      <c r="GT49" s="571"/>
      <c r="GU49" s="571"/>
      <c r="GV49" s="571"/>
      <c r="GW49" s="571"/>
      <c r="GX49" s="571"/>
      <c r="GY49" s="571"/>
      <c r="GZ49" s="633">
        <f t="shared" si="256"/>
        <v>1.7517522684240661E-2</v>
      </c>
      <c r="HA49" s="571"/>
      <c r="HB49" s="571"/>
      <c r="HC49" s="571"/>
      <c r="HD49" s="571"/>
      <c r="HE49" s="633">
        <f t="shared" si="257"/>
        <v>1.723422511180769E-2</v>
      </c>
      <c r="HF49" s="571"/>
      <c r="HG49" s="571"/>
      <c r="HH49" s="571"/>
      <c r="HI49" s="571"/>
      <c r="HJ49" s="633">
        <f t="shared" si="258"/>
        <v>1.764922666133523E-2</v>
      </c>
      <c r="HK49" s="571"/>
      <c r="HL49" s="571"/>
      <c r="HM49" s="571"/>
      <c r="HN49" s="571"/>
      <c r="HO49" s="633">
        <f t="shared" si="259"/>
        <v>1.8573823983359349E-2</v>
      </c>
      <c r="HP49" s="571"/>
      <c r="HQ49" s="571"/>
      <c r="HR49" s="571"/>
      <c r="HS49" s="571"/>
      <c r="HT49" s="633">
        <f t="shared" si="260"/>
        <v>1.9999112927902282E-2</v>
      </c>
      <c r="HU49" s="571"/>
      <c r="HV49" s="571"/>
      <c r="HW49" s="571"/>
      <c r="HX49" s="571"/>
      <c r="HY49" s="571"/>
      <c r="HZ49" s="571"/>
      <c r="IA49" s="571"/>
      <c r="IB49" s="571"/>
      <c r="IC49" s="633">
        <f t="shared" si="261"/>
        <v>1.7620436527403867E-2</v>
      </c>
      <c r="ID49" s="571"/>
      <c r="IE49" s="571"/>
      <c r="IF49" s="571"/>
      <c r="IG49" s="571"/>
      <c r="IH49" s="633">
        <f t="shared" si="262"/>
        <v>1.8446055449439745E-2</v>
      </c>
      <c r="II49" s="571"/>
      <c r="IJ49" s="571"/>
      <c r="IK49" s="571"/>
      <c r="IL49" s="571"/>
      <c r="IM49" s="633">
        <f t="shared" si="263"/>
        <v>2.0165668898527125E-2</v>
      </c>
      <c r="IN49" s="571"/>
      <c r="IO49" s="571"/>
      <c r="IP49" s="571"/>
      <c r="IQ49" s="571"/>
      <c r="IR49" s="633">
        <f t="shared" si="264"/>
        <v>2.4441008054115736E-2</v>
      </c>
      <c r="IS49" s="571"/>
      <c r="IT49" s="571"/>
      <c r="IU49" s="571"/>
      <c r="IV49" s="571"/>
      <c r="IW49" s="571"/>
      <c r="IX49" s="571"/>
      <c r="IY49" s="571"/>
      <c r="IZ49" s="571"/>
      <c r="JA49" s="633">
        <f t="shared" si="265"/>
        <v>1.8236271563178839E-2</v>
      </c>
      <c r="JB49" s="571"/>
      <c r="JC49" s="571"/>
      <c r="JD49" s="571"/>
      <c r="JE49" s="571"/>
      <c r="JF49" s="633">
        <f>JF17/$JF$33</f>
        <v>2.6935867103319203E-2</v>
      </c>
      <c r="JG49" s="571"/>
      <c r="JH49" s="571"/>
      <c r="JI49" s="571"/>
      <c r="JJ49" s="571"/>
      <c r="JK49" s="633">
        <f t="shared" si="221"/>
        <v>2.41411811698778E-2</v>
      </c>
      <c r="JL49" s="571"/>
      <c r="JM49" s="571"/>
      <c r="JN49" s="571"/>
      <c r="JO49" s="571"/>
      <c r="JP49" s="633">
        <f t="shared" si="222"/>
        <v>3.1960039379601637E-2</v>
      </c>
      <c r="JQ49" s="571"/>
      <c r="JR49" s="571"/>
      <c r="JS49" s="571"/>
      <c r="JT49" s="371"/>
      <c r="JU49" s="571"/>
      <c r="JV49" s="571"/>
      <c r="JW49" s="571"/>
      <c r="JX49" s="571"/>
      <c r="JY49" s="633">
        <f t="shared" si="266"/>
        <v>2.3957156651062277E-2</v>
      </c>
      <c r="JZ49" s="571"/>
      <c r="KA49" s="571"/>
      <c r="KB49" s="571"/>
      <c r="KC49" s="571"/>
      <c r="KD49" s="633">
        <f t="shared" si="267"/>
        <v>2.5774116586261529E-2</v>
      </c>
      <c r="KE49" s="571"/>
      <c r="KF49" s="571"/>
      <c r="KG49" s="571"/>
      <c r="KH49" s="571"/>
      <c r="KI49" s="633">
        <f t="shared" si="268"/>
        <v>3.2615069088345668E-2</v>
      </c>
      <c r="KJ49" s="571"/>
      <c r="KK49" s="571"/>
      <c r="KL49" s="571"/>
      <c r="KM49" s="571"/>
      <c r="KN49" s="633">
        <f t="shared" si="269"/>
        <v>3.2758835479446261E-2</v>
      </c>
      <c r="KO49" s="571"/>
      <c r="KP49" s="571"/>
      <c r="KQ49" s="571"/>
      <c r="KR49" s="571"/>
      <c r="KS49" s="633">
        <f t="shared" si="270"/>
        <v>2.309450328413282E-2</v>
      </c>
      <c r="KT49" s="571"/>
      <c r="KU49" s="571"/>
      <c r="KV49" s="571"/>
      <c r="KW49" s="571"/>
      <c r="KX49" s="571"/>
      <c r="KY49" s="571"/>
      <c r="KZ49" s="571"/>
      <c r="LA49" s="571"/>
      <c r="LB49" s="630">
        <f>($LB$40*0.51)*0.04</f>
        <v>3511761.4604733996</v>
      </c>
      <c r="LC49" s="571" t="s">
        <v>359</v>
      </c>
      <c r="LD49" s="571"/>
      <c r="LE49" s="571"/>
      <c r="LF49" s="571"/>
      <c r="LG49" s="571"/>
      <c r="LH49" s="571"/>
    </row>
    <row r="50" spans="1:320">
      <c r="A50" s="571"/>
      <c r="B50" s="535" t="s">
        <v>21</v>
      </c>
      <c r="C50" s="571"/>
      <c r="D50" s="633">
        <f t="shared" si="223"/>
        <v>3.2382760163378155E-2</v>
      </c>
      <c r="E50" s="571"/>
      <c r="F50" s="571"/>
      <c r="G50" s="571"/>
      <c r="H50" s="571"/>
      <c r="I50" s="633">
        <f t="shared" si="224"/>
        <v>2.549397593171468E-2</v>
      </c>
      <c r="J50" s="571"/>
      <c r="K50" s="571"/>
      <c r="L50" s="571"/>
      <c r="M50" s="571"/>
      <c r="N50" s="633">
        <f t="shared" si="225"/>
        <v>2.4735207366723584E-2</v>
      </c>
      <c r="O50" s="571"/>
      <c r="P50" s="571"/>
      <c r="Q50" s="571"/>
      <c r="R50" s="571"/>
      <c r="S50" s="633">
        <f t="shared" si="226"/>
        <v>1.9769532460430173E-2</v>
      </c>
      <c r="T50" s="571"/>
      <c r="U50" s="571"/>
      <c r="V50" s="571"/>
      <c r="W50" s="571"/>
      <c r="X50" s="571"/>
      <c r="Y50" s="571"/>
      <c r="Z50" s="571"/>
      <c r="AA50" s="571"/>
      <c r="AB50" s="633">
        <f t="shared" si="227"/>
        <v>2.1438700511719908E-2</v>
      </c>
      <c r="AC50" s="571"/>
      <c r="AD50" s="571"/>
      <c r="AE50" s="571"/>
      <c r="AF50" s="571"/>
      <c r="AG50" s="633">
        <f t="shared" si="228"/>
        <v>2.1574866106988951E-2</v>
      </c>
      <c r="AH50" s="571"/>
      <c r="AI50" s="571"/>
      <c r="AJ50" s="571"/>
      <c r="AK50" s="571"/>
      <c r="AL50" s="633">
        <f t="shared" si="229"/>
        <v>2.4497827720763379E-2</v>
      </c>
      <c r="AM50" s="571"/>
      <c r="AN50" s="571"/>
      <c r="AO50" s="571"/>
      <c r="AP50" s="571"/>
      <c r="AQ50" s="633">
        <f t="shared" si="230"/>
        <v>2.1717013088057707E-2</v>
      </c>
      <c r="AR50" s="571"/>
      <c r="AS50" s="571"/>
      <c r="AT50" s="571"/>
      <c r="AU50" s="571"/>
      <c r="AV50" s="571"/>
      <c r="AW50" s="571"/>
      <c r="AX50" s="571"/>
      <c r="AY50" s="571"/>
      <c r="AZ50" s="633">
        <f t="shared" si="231"/>
        <v>2.544652874452203E-2</v>
      </c>
      <c r="BA50" s="571"/>
      <c r="BB50" s="571"/>
      <c r="BC50" s="571"/>
      <c r="BD50" s="571"/>
      <c r="BE50" s="633">
        <f t="shared" si="232"/>
        <v>2.1464947080852628E-2</v>
      </c>
      <c r="BF50" s="571"/>
      <c r="BG50" s="571"/>
      <c r="BH50" s="571"/>
      <c r="BI50" s="571"/>
      <c r="BJ50" s="633">
        <f t="shared" si="233"/>
        <v>2.5951510453149512E-2</v>
      </c>
      <c r="BK50" s="571"/>
      <c r="BL50" s="571"/>
      <c r="BM50" s="571"/>
      <c r="BN50" s="571"/>
      <c r="BO50" s="633">
        <f t="shared" si="234"/>
        <v>2.1520980182583093E-2</v>
      </c>
      <c r="BP50" s="408"/>
      <c r="BQ50" s="571"/>
      <c r="BR50" s="571"/>
      <c r="BS50" s="571"/>
      <c r="BT50" s="633">
        <f>BT18/$BT$33</f>
        <v>2.6559660583370611E-2</v>
      </c>
      <c r="BU50" s="571"/>
      <c r="BV50" s="571"/>
      <c r="BW50" s="571"/>
      <c r="BX50" s="571"/>
      <c r="BY50" s="571"/>
      <c r="BZ50" s="417"/>
      <c r="CA50" s="424"/>
      <c r="CB50" s="424"/>
      <c r="CC50" s="642">
        <f t="shared" si="235"/>
        <v>2.7145907531633737E-2</v>
      </c>
      <c r="CD50" s="430"/>
      <c r="CE50" s="108"/>
      <c r="CF50" s="417"/>
      <c r="CG50" s="432"/>
      <c r="CH50" s="339">
        <f t="shared" si="236"/>
        <v>2.8829323651205621E-2</v>
      </c>
      <c r="CI50" s="401"/>
      <c r="CJ50" s="571"/>
      <c r="CK50" s="571"/>
      <c r="CL50" s="571"/>
      <c r="CM50" s="633">
        <f t="shared" si="237"/>
        <v>2.6076808381606108E-2</v>
      </c>
      <c r="CN50" s="571"/>
      <c r="CO50" s="571"/>
      <c r="CP50" s="571"/>
      <c r="CQ50" s="571"/>
      <c r="CR50" s="633">
        <f t="shared" si="238"/>
        <v>2.8246177103428319E-2</v>
      </c>
      <c r="CS50" s="571"/>
      <c r="CT50" s="571"/>
      <c r="CU50" s="571"/>
      <c r="CV50" s="571"/>
      <c r="CW50" s="571"/>
      <c r="CX50" s="571"/>
      <c r="CY50" s="571"/>
      <c r="CZ50" s="571"/>
      <c r="DA50" s="571"/>
      <c r="DB50" s="642">
        <f t="shared" si="239"/>
        <v>2.8337255895452884E-2</v>
      </c>
      <c r="DC50" s="571"/>
      <c r="DD50" s="571"/>
      <c r="DE50" s="571"/>
      <c r="DF50" s="571"/>
      <c r="DG50" s="642">
        <f t="shared" si="240"/>
        <v>2.6190496710137682E-2</v>
      </c>
      <c r="DH50" s="422"/>
      <c r="DI50" s="400"/>
      <c r="DJ50" s="400"/>
      <c r="DK50" s="571"/>
      <c r="DL50" s="633">
        <f t="shared" si="241"/>
        <v>2.71672968830909E-2</v>
      </c>
      <c r="DM50" s="571"/>
      <c r="DN50" s="571"/>
      <c r="DO50" s="571"/>
      <c r="DP50" s="571"/>
      <c r="DQ50" s="633">
        <f t="shared" si="242"/>
        <v>2.5099183534774194E-2</v>
      </c>
      <c r="DR50" s="571"/>
      <c r="DS50" s="571"/>
      <c r="DT50" s="571"/>
      <c r="DU50" s="571"/>
      <c r="DV50" s="571"/>
      <c r="DW50" s="571"/>
      <c r="DX50" s="571"/>
      <c r="DY50" s="571"/>
      <c r="DZ50" s="633">
        <f t="shared" si="243"/>
        <v>2.6956286422621139E-2</v>
      </c>
      <c r="EA50" s="571"/>
      <c r="EB50" s="571"/>
      <c r="EC50" s="571"/>
      <c r="ED50" s="571"/>
      <c r="EE50" s="633">
        <f t="shared" si="244"/>
        <v>2.9708502552223886E-2</v>
      </c>
      <c r="EF50" s="571"/>
      <c r="EG50" s="571"/>
      <c r="EH50" s="571"/>
      <c r="EI50" s="571"/>
      <c r="EJ50" s="633">
        <f t="shared" si="245"/>
        <v>3.2966737516204193E-2</v>
      </c>
      <c r="EK50" s="571"/>
      <c r="EL50" s="571"/>
      <c r="EM50" s="400"/>
      <c r="EN50" s="571"/>
      <c r="EO50" s="633">
        <f t="shared" si="246"/>
        <v>2.6322915300808943E-2</v>
      </c>
      <c r="EP50" s="571"/>
      <c r="EQ50" s="571"/>
      <c r="ER50" s="571"/>
      <c r="ES50" s="571"/>
      <c r="ET50" s="633">
        <f t="shared" si="247"/>
        <v>2.2730245749379496E-2</v>
      </c>
      <c r="EU50" s="571"/>
      <c r="EV50" s="571"/>
      <c r="EW50" s="571"/>
      <c r="EX50" s="571"/>
      <c r="EY50" s="571"/>
      <c r="EZ50" s="571"/>
      <c r="FA50" s="571"/>
      <c r="FB50" s="571"/>
      <c r="FC50" s="571"/>
      <c r="FD50" s="633">
        <f t="shared" si="248"/>
        <v>3.2676124368769953E-2</v>
      </c>
      <c r="FE50" s="571"/>
      <c r="FF50" s="571"/>
      <c r="FG50" s="571"/>
      <c r="FH50" s="571"/>
      <c r="FI50" s="633">
        <f t="shared" si="249"/>
        <v>2.2962184613526976E-2</v>
      </c>
      <c r="FJ50" s="571"/>
      <c r="FK50" s="571"/>
      <c r="FL50" s="571"/>
      <c r="FM50" s="571"/>
      <c r="FN50" s="633">
        <f t="shared" si="250"/>
        <v>2.750385714593058E-2</v>
      </c>
      <c r="FO50" s="571"/>
      <c r="FP50" s="571"/>
      <c r="FQ50" s="571"/>
      <c r="FR50" s="571"/>
      <c r="FS50" s="633">
        <f t="shared" si="251"/>
        <v>2.4175946886583356E-2</v>
      </c>
      <c r="FT50" s="571"/>
      <c r="FU50" s="571"/>
      <c r="FV50" s="571"/>
      <c r="FW50" s="571"/>
      <c r="FX50" s="571"/>
      <c r="FY50" s="571"/>
      <c r="FZ50" s="571"/>
      <c r="GA50" s="571"/>
      <c r="GB50" s="633">
        <f t="shared" si="252"/>
        <v>2.6933184634687534E-2</v>
      </c>
      <c r="GC50" s="571"/>
      <c r="GD50" s="571"/>
      <c r="GE50" s="571"/>
      <c r="GF50" s="571"/>
      <c r="GG50" s="633">
        <f t="shared" si="253"/>
        <v>2.4988346508229071E-2</v>
      </c>
      <c r="GH50" s="571"/>
      <c r="GI50" s="571"/>
      <c r="GJ50" s="571"/>
      <c r="GK50" s="571"/>
      <c r="GL50" s="633">
        <f t="shared" si="254"/>
        <v>2.226299127355259E-2</v>
      </c>
      <c r="GM50" s="571"/>
      <c r="GN50" s="571"/>
      <c r="GO50" s="571"/>
      <c r="GP50" s="571"/>
      <c r="GQ50" s="633">
        <f t="shared" si="255"/>
        <v>2.2065349211340284E-2</v>
      </c>
      <c r="GR50" s="571"/>
      <c r="GS50" s="571"/>
      <c r="GT50" s="571"/>
      <c r="GU50" s="571"/>
      <c r="GV50" s="571"/>
      <c r="GW50" s="571"/>
      <c r="GX50" s="571"/>
      <c r="GY50" s="571"/>
      <c r="GZ50" s="633">
        <f t="shared" si="256"/>
        <v>2.3206776296427471E-2</v>
      </c>
      <c r="HA50" s="571"/>
      <c r="HB50" s="571"/>
      <c r="HC50" s="571"/>
      <c r="HD50" s="571"/>
      <c r="HE50" s="633">
        <f t="shared" si="257"/>
        <v>2.3522076750580472E-2</v>
      </c>
      <c r="HF50" s="571"/>
      <c r="HG50" s="571"/>
      <c r="HH50" s="571"/>
      <c r="HI50" s="571"/>
      <c r="HJ50" s="633">
        <f t="shared" si="258"/>
        <v>2.3357512055220402E-2</v>
      </c>
      <c r="HK50" s="571"/>
      <c r="HL50" s="571"/>
      <c r="HM50" s="571"/>
      <c r="HN50" s="571"/>
      <c r="HO50" s="633">
        <f t="shared" si="259"/>
        <v>2.6011025753384188E-2</v>
      </c>
      <c r="HP50" s="571"/>
      <c r="HQ50" s="571"/>
      <c r="HR50" s="571"/>
      <c r="HS50" s="571"/>
      <c r="HT50" s="633">
        <f t="shared" si="260"/>
        <v>2.3042470111629808E-2</v>
      </c>
      <c r="HU50" s="571"/>
      <c r="HV50" s="571"/>
      <c r="HW50" s="571"/>
      <c r="HX50" s="571"/>
      <c r="HY50" s="571"/>
      <c r="HZ50" s="571"/>
      <c r="IA50" s="571"/>
      <c r="IB50" s="571"/>
      <c r="IC50" s="633">
        <f t="shared" si="261"/>
        <v>2.6926296072108565E-2</v>
      </c>
      <c r="ID50" s="571"/>
      <c r="IE50" s="571"/>
      <c r="IF50" s="571"/>
      <c r="IG50" s="571"/>
      <c r="IH50" s="633">
        <f t="shared" si="262"/>
        <v>2.3403708005470533E-2</v>
      </c>
      <c r="II50" s="571"/>
      <c r="IJ50" s="571"/>
      <c r="IK50" s="571"/>
      <c r="IL50" s="571"/>
      <c r="IM50" s="633">
        <f t="shared" si="263"/>
        <v>2.4200070955099476E-2</v>
      </c>
      <c r="IN50" s="571"/>
      <c r="IO50" s="571"/>
      <c r="IP50" s="571"/>
      <c r="IQ50" s="571"/>
      <c r="IR50" s="633">
        <f t="shared" si="264"/>
        <v>2.1686505760981717E-2</v>
      </c>
      <c r="IS50" s="571"/>
      <c r="IT50" s="571"/>
      <c r="IU50" s="571"/>
      <c r="IV50" s="571"/>
      <c r="IW50" s="571"/>
      <c r="IX50" s="571"/>
      <c r="IY50" s="571"/>
      <c r="IZ50" s="571"/>
      <c r="JA50" s="633">
        <f t="shared" si="265"/>
        <v>3.0195805514418386E-2</v>
      </c>
      <c r="JB50" s="571"/>
      <c r="JC50" s="571"/>
      <c r="JD50" s="571"/>
      <c r="JE50" s="571"/>
      <c r="JF50" s="633">
        <f>JF18/$JF$33</f>
        <v>2.8234684098510928E-2</v>
      </c>
      <c r="JG50" s="571"/>
      <c r="JH50" s="571"/>
      <c r="JI50" s="571"/>
      <c r="JJ50" s="571"/>
      <c r="JK50" s="633">
        <f t="shared" si="221"/>
        <v>2.1619179638308384E-2</v>
      </c>
      <c r="JL50" s="571"/>
      <c r="JM50" s="571"/>
      <c r="JN50" s="571"/>
      <c r="JO50" s="571"/>
      <c r="JP50" s="633">
        <f t="shared" si="222"/>
        <v>2.8097471288945738E-2</v>
      </c>
      <c r="JQ50" s="571"/>
      <c r="JR50" s="571"/>
      <c r="JS50" s="571"/>
      <c r="JT50" s="371"/>
      <c r="JU50" s="571"/>
      <c r="JV50" s="571"/>
      <c r="JW50" s="571"/>
      <c r="JX50" s="571"/>
      <c r="JY50" s="633">
        <f t="shared" si="266"/>
        <v>2.2092001987320826E-2</v>
      </c>
      <c r="JZ50" s="571"/>
      <c r="KA50" s="571"/>
      <c r="KB50" s="571"/>
      <c r="KC50" s="571"/>
      <c r="KD50" s="633">
        <f t="shared" si="267"/>
        <v>2.3481489402523412E-2</v>
      </c>
      <c r="KE50" s="571"/>
      <c r="KF50" s="571"/>
      <c r="KG50" s="571"/>
      <c r="KH50" s="571"/>
      <c r="KI50" s="633">
        <f t="shared" si="268"/>
        <v>2.1175842304511899E-2</v>
      </c>
      <c r="KJ50" s="571"/>
      <c r="KK50" s="571"/>
      <c r="KL50" s="571"/>
      <c r="KM50" s="571"/>
      <c r="KN50" s="633">
        <f t="shared" si="269"/>
        <v>2.291681545010096E-2</v>
      </c>
      <c r="KO50" s="571"/>
      <c r="KP50" s="571"/>
      <c r="KQ50" s="571"/>
      <c r="KR50" s="571"/>
      <c r="KS50" s="633">
        <f t="shared" si="270"/>
        <v>2.2199819878450145E-2</v>
      </c>
      <c r="KT50" s="571"/>
      <c r="KU50" s="571"/>
      <c r="KV50" s="571"/>
      <c r="KW50" s="571"/>
      <c r="KX50" s="571"/>
      <c r="KY50" s="571"/>
      <c r="KZ50" s="571"/>
      <c r="LA50" s="571"/>
      <c r="LB50" s="630">
        <f>($LB$40*0.51)*0.7</f>
        <v>61455825.558284491</v>
      </c>
      <c r="LC50" s="571" t="s">
        <v>360</v>
      </c>
      <c r="LD50" s="571"/>
      <c r="LE50" s="571"/>
      <c r="LF50" s="571"/>
      <c r="LG50" s="571"/>
      <c r="LH50" s="571"/>
    </row>
    <row r="51" spans="1:320">
      <c r="A51" s="571"/>
      <c r="B51" s="535" t="s">
        <v>22</v>
      </c>
      <c r="C51" s="571"/>
      <c r="D51" s="633">
        <f t="shared" si="223"/>
        <v>3.5288223433256348E-2</v>
      </c>
      <c r="E51" s="571"/>
      <c r="F51" s="571"/>
      <c r="G51" s="571"/>
      <c r="H51" s="571"/>
      <c r="I51" s="633">
        <f t="shared" si="224"/>
        <v>3.1470263047083939E-2</v>
      </c>
      <c r="J51" s="571"/>
      <c r="K51" s="571"/>
      <c r="L51" s="571"/>
      <c r="M51" s="571"/>
      <c r="N51" s="633">
        <f t="shared" si="225"/>
        <v>2.4182938666420826E-2</v>
      </c>
      <c r="O51" s="571"/>
      <c r="P51" s="571"/>
      <c r="Q51" s="571"/>
      <c r="R51" s="571"/>
      <c r="S51" s="633">
        <f t="shared" si="226"/>
        <v>4.0364689720689184E-2</v>
      </c>
      <c r="T51" s="571"/>
      <c r="U51" s="571"/>
      <c r="V51" s="571"/>
      <c r="W51" s="571"/>
      <c r="X51" s="571"/>
      <c r="Y51" s="571"/>
      <c r="Z51" s="571"/>
      <c r="AA51" s="571"/>
      <c r="AB51" s="633">
        <f t="shared" si="227"/>
        <v>4.0937249738995644E-2</v>
      </c>
      <c r="AC51" s="571"/>
      <c r="AD51" s="571"/>
      <c r="AE51" s="571"/>
      <c r="AF51" s="571"/>
      <c r="AG51" s="633">
        <f t="shared" si="228"/>
        <v>2.7422096043080966E-2</v>
      </c>
      <c r="AH51" s="571"/>
      <c r="AI51" s="571"/>
      <c r="AJ51" s="571"/>
      <c r="AK51" s="571"/>
      <c r="AL51" s="633">
        <f t="shared" si="229"/>
        <v>2.8832643730902822E-2</v>
      </c>
      <c r="AM51" s="571"/>
      <c r="AN51" s="571"/>
      <c r="AO51" s="571"/>
      <c r="AP51" s="571"/>
      <c r="AQ51" s="633">
        <f t="shared" si="230"/>
        <v>2.680706406392333E-2</v>
      </c>
      <c r="AR51" s="571"/>
      <c r="AS51" s="571"/>
      <c r="AT51" s="571"/>
      <c r="AU51" s="571"/>
      <c r="AV51" s="571"/>
      <c r="AW51" s="571"/>
      <c r="AX51" s="571"/>
      <c r="AY51" s="571"/>
      <c r="AZ51" s="633">
        <f t="shared" si="231"/>
        <v>4.1543625349905848E-2</v>
      </c>
      <c r="BA51" s="571"/>
      <c r="BB51" s="571"/>
      <c r="BC51" s="571"/>
      <c r="BD51" s="571"/>
      <c r="BE51" s="633">
        <f t="shared" si="232"/>
        <v>3.3323891351838518E-2</v>
      </c>
      <c r="BF51" s="571"/>
      <c r="BG51" s="571"/>
      <c r="BH51" s="571"/>
      <c r="BI51" s="571"/>
      <c r="BJ51" s="633">
        <f t="shared" si="233"/>
        <v>3.9765610513993382E-2</v>
      </c>
      <c r="BK51" s="571"/>
      <c r="BL51" s="571"/>
      <c r="BM51" s="571"/>
      <c r="BN51" s="571"/>
      <c r="BO51" s="633">
        <f t="shared" si="234"/>
        <v>3.3227938188054543E-2</v>
      </c>
      <c r="BP51" s="408"/>
      <c r="BQ51" s="571"/>
      <c r="BR51" s="571"/>
      <c r="BS51" s="571"/>
      <c r="BT51" s="633">
        <f>BT19/$BT$33</f>
        <v>2.8795162764496948E-2</v>
      </c>
      <c r="BU51" s="571"/>
      <c r="BV51" s="571"/>
      <c r="BW51" s="571"/>
      <c r="BX51" s="571"/>
      <c r="BY51" s="571"/>
      <c r="BZ51" s="417"/>
      <c r="CA51" s="424"/>
      <c r="CB51" s="424"/>
      <c r="CC51" s="642">
        <f t="shared" si="235"/>
        <v>3.174388269916855E-2</v>
      </c>
      <c r="CD51" s="430"/>
      <c r="CE51" s="108"/>
      <c r="CF51" s="417"/>
      <c r="CG51" s="430"/>
      <c r="CH51" s="339">
        <f t="shared" si="236"/>
        <v>2.9335852452847446E-2</v>
      </c>
      <c r="CI51" s="401"/>
      <c r="CJ51" s="571"/>
      <c r="CK51" s="571"/>
      <c r="CL51" s="571"/>
      <c r="CM51" s="633">
        <f t="shared" si="237"/>
        <v>2.7163140976292043E-2</v>
      </c>
      <c r="CN51" s="571"/>
      <c r="CO51" s="571"/>
      <c r="CP51" s="571"/>
      <c r="CQ51" s="571"/>
      <c r="CR51" s="633">
        <f t="shared" si="238"/>
        <v>3.5705288908020542E-2</v>
      </c>
      <c r="CS51" s="571"/>
      <c r="CT51" s="571"/>
      <c r="CU51" s="571"/>
      <c r="CV51" s="571"/>
      <c r="CW51" s="571"/>
      <c r="CX51" s="571"/>
      <c r="CY51" s="571"/>
      <c r="CZ51" s="571"/>
      <c r="DA51" s="571"/>
      <c r="DB51" s="642">
        <f t="shared" si="239"/>
        <v>3.0336300088396349E-2</v>
      </c>
      <c r="DC51" s="571"/>
      <c r="DD51" s="571"/>
      <c r="DE51" s="571"/>
      <c r="DF51" s="571"/>
      <c r="DG51" s="642">
        <f t="shared" si="240"/>
        <v>3.010134732753459E-2</v>
      </c>
      <c r="DH51" s="422"/>
      <c r="DI51" s="400"/>
      <c r="DJ51" s="400"/>
      <c r="DK51" s="571"/>
      <c r="DL51" s="633">
        <f t="shared" si="241"/>
        <v>2.614511637428445E-2</v>
      </c>
      <c r="DM51" s="571"/>
      <c r="DN51" s="571"/>
      <c r="DO51" s="571"/>
      <c r="DP51" s="571"/>
      <c r="DQ51" s="633">
        <f t="shared" si="242"/>
        <v>3.066716125113288E-2</v>
      </c>
      <c r="DR51" s="571"/>
      <c r="DS51" s="571"/>
      <c r="DT51" s="571"/>
      <c r="DU51" s="571"/>
      <c r="DV51" s="571"/>
      <c r="DW51" s="571"/>
      <c r="DX51" s="571"/>
      <c r="DY51" s="571"/>
      <c r="DZ51" s="633">
        <f t="shared" si="243"/>
        <v>2.7657593612216674E-2</v>
      </c>
      <c r="EA51" s="571"/>
      <c r="EB51" s="571"/>
      <c r="EC51" s="571"/>
      <c r="ED51" s="571"/>
      <c r="EE51" s="633">
        <f t="shared" si="244"/>
        <v>2.5735168936353768E-2</v>
      </c>
      <c r="EF51" s="571"/>
      <c r="EG51" s="571"/>
      <c r="EH51" s="571"/>
      <c r="EI51" s="571"/>
      <c r="EJ51" s="633">
        <f t="shared" si="245"/>
        <v>2.7089720121132314E-2</v>
      </c>
      <c r="EK51" s="571"/>
      <c r="EL51" s="571"/>
      <c r="EM51" s="400"/>
      <c r="EN51" s="571"/>
      <c r="EO51" s="633">
        <f t="shared" si="246"/>
        <v>2.9184485984034447E-2</v>
      </c>
      <c r="EP51" s="571"/>
      <c r="EQ51" s="571"/>
      <c r="ER51" s="571"/>
      <c r="ES51" s="571"/>
      <c r="ET51" s="633">
        <f t="shared" si="247"/>
        <v>3.1431065061353486E-2</v>
      </c>
      <c r="EU51" s="571"/>
      <c r="EV51" s="571"/>
      <c r="EW51" s="571"/>
      <c r="EX51" s="571"/>
      <c r="EY51" s="571"/>
      <c r="EZ51" s="571"/>
      <c r="FA51" s="571"/>
      <c r="FB51" s="571"/>
      <c r="FC51" s="571"/>
      <c r="FD51" s="633">
        <f t="shared" si="248"/>
        <v>2.8338678000586457E-2</v>
      </c>
      <c r="FE51" s="571"/>
      <c r="FF51" s="571"/>
      <c r="FG51" s="571"/>
      <c r="FH51" s="571"/>
      <c r="FI51" s="633">
        <f t="shared" si="249"/>
        <v>2.5868394006975413E-2</v>
      </c>
      <c r="FJ51" s="571"/>
      <c r="FK51" s="571"/>
      <c r="FL51" s="571"/>
      <c r="FM51" s="571"/>
      <c r="FN51" s="633">
        <f t="shared" si="250"/>
        <v>2.4049480629155864E-2</v>
      </c>
      <c r="FO51" s="571"/>
      <c r="FP51" s="571"/>
      <c r="FQ51" s="571"/>
      <c r="FR51" s="571"/>
      <c r="FS51" s="633">
        <f t="shared" si="251"/>
        <v>2.3868853272031289E-2</v>
      </c>
      <c r="FT51" s="571"/>
      <c r="FU51" s="571"/>
      <c r="FV51" s="571"/>
      <c r="FW51" s="571"/>
      <c r="FX51" s="571"/>
      <c r="FY51" s="571"/>
      <c r="FZ51" s="571"/>
      <c r="GA51" s="571"/>
      <c r="GB51" s="633">
        <f t="shared" si="252"/>
        <v>2.541837201064695E-2</v>
      </c>
      <c r="GC51" s="571"/>
      <c r="GD51" s="571"/>
      <c r="GE51" s="571"/>
      <c r="GF51" s="571"/>
      <c r="GG51" s="633">
        <f t="shared" si="253"/>
        <v>2.5150367554425044E-2</v>
      </c>
      <c r="GH51" s="571"/>
      <c r="GI51" s="571"/>
      <c r="GJ51" s="571"/>
      <c r="GK51" s="571"/>
      <c r="GL51" s="633">
        <f t="shared" si="254"/>
        <v>2.6899485190334568E-2</v>
      </c>
      <c r="GM51" s="571"/>
      <c r="GN51" s="571"/>
      <c r="GO51" s="571"/>
      <c r="GP51" s="571"/>
      <c r="GQ51" s="633">
        <f t="shared" si="255"/>
        <v>3.0550424633499218E-2</v>
      </c>
      <c r="GR51" s="571"/>
      <c r="GS51" s="571"/>
      <c r="GT51" s="571"/>
      <c r="GU51" s="571"/>
      <c r="GV51" s="571"/>
      <c r="GW51" s="571"/>
      <c r="GX51" s="571"/>
      <c r="GY51" s="571"/>
      <c r="GZ51" s="633">
        <f t="shared" si="256"/>
        <v>3.3797164674538444E-2</v>
      </c>
      <c r="HA51" s="571"/>
      <c r="HB51" s="571"/>
      <c r="HC51" s="571"/>
      <c r="HD51" s="571"/>
      <c r="HE51" s="633">
        <f t="shared" si="257"/>
        <v>2.9215659941377349E-2</v>
      </c>
      <c r="HF51" s="571"/>
      <c r="HG51" s="571"/>
      <c r="HH51" s="571"/>
      <c r="HI51" s="571"/>
      <c r="HJ51" s="633">
        <f t="shared" si="258"/>
        <v>2.8582952551909121E-2</v>
      </c>
      <c r="HK51" s="571"/>
      <c r="HL51" s="571"/>
      <c r="HM51" s="571"/>
      <c r="HN51" s="571"/>
      <c r="HO51" s="633">
        <f t="shared" si="259"/>
        <v>2.8607725798262762E-2</v>
      </c>
      <c r="HP51" s="571"/>
      <c r="HQ51" s="571"/>
      <c r="HR51" s="571"/>
      <c r="HS51" s="571"/>
      <c r="HT51" s="633">
        <f t="shared" si="260"/>
        <v>2.9143504566152958E-2</v>
      </c>
      <c r="HU51" s="571"/>
      <c r="HV51" s="571"/>
      <c r="HW51" s="571"/>
      <c r="HX51" s="571"/>
      <c r="HY51" s="571"/>
      <c r="HZ51" s="571"/>
      <c r="IA51" s="571"/>
      <c r="IB51" s="571"/>
      <c r="IC51" s="633">
        <f t="shared" si="261"/>
        <v>3.136085445687093E-2</v>
      </c>
      <c r="ID51" s="571"/>
      <c r="IE51" s="571"/>
      <c r="IF51" s="571"/>
      <c r="IG51" s="571"/>
      <c r="IH51" s="633">
        <f t="shared" si="262"/>
        <v>2.8287247319145527E-2</v>
      </c>
      <c r="II51" s="571"/>
      <c r="IJ51" s="571"/>
      <c r="IK51" s="571"/>
      <c r="IL51" s="571"/>
      <c r="IM51" s="633">
        <f t="shared" si="263"/>
        <v>2.4241661369411208E-2</v>
      </c>
      <c r="IN51" s="571"/>
      <c r="IO51" s="571"/>
      <c r="IP51" s="571"/>
      <c r="IQ51" s="571"/>
      <c r="IR51" s="633">
        <f t="shared" si="264"/>
        <v>3.1608121166169553E-2</v>
      </c>
      <c r="IS51" s="571"/>
      <c r="IT51" s="571"/>
      <c r="IU51" s="571"/>
      <c r="IV51" s="571"/>
      <c r="IW51" s="571"/>
      <c r="IX51" s="571"/>
      <c r="IY51" s="571"/>
      <c r="IZ51" s="571"/>
      <c r="JA51" s="633">
        <f t="shared" si="265"/>
        <v>3.5705044567313646E-2</v>
      </c>
      <c r="JB51" s="571"/>
      <c r="JC51" s="571"/>
      <c r="JD51" s="571"/>
      <c r="JE51" s="571"/>
      <c r="JF51" s="633">
        <f>JF19/$JF$33</f>
        <v>2.8326788732670773E-2</v>
      </c>
      <c r="JG51" s="571"/>
      <c r="JH51" s="571"/>
      <c r="JI51" s="571"/>
      <c r="JJ51" s="571"/>
      <c r="JK51" s="633">
        <f t="shared" si="221"/>
        <v>2.6417144600360137E-2</v>
      </c>
      <c r="JL51" s="571"/>
      <c r="JM51" s="571"/>
      <c r="JN51" s="571"/>
      <c r="JO51" s="571"/>
      <c r="JP51" s="633">
        <f t="shared" si="222"/>
        <v>3.6588193350486138E-2</v>
      </c>
      <c r="JQ51" s="571"/>
      <c r="JR51" s="571"/>
      <c r="JS51" s="571"/>
      <c r="JT51" s="675"/>
      <c r="JU51" s="571"/>
      <c r="JV51" s="571"/>
      <c r="JW51" s="571"/>
      <c r="JX51" s="571"/>
      <c r="JY51" s="633">
        <f t="shared" si="266"/>
        <v>3.2191534072366523E-2</v>
      </c>
      <c r="JZ51" s="571"/>
      <c r="KA51" s="571"/>
      <c r="KB51" s="571"/>
      <c r="KC51" s="571"/>
      <c r="KD51" s="633">
        <f t="shared" si="267"/>
        <v>3.4461801180079417E-2</v>
      </c>
      <c r="KE51" s="571"/>
      <c r="KF51" s="571"/>
      <c r="KG51" s="571"/>
      <c r="KH51" s="571"/>
      <c r="KI51" s="633">
        <f t="shared" si="268"/>
        <v>3.3733784622529718E-2</v>
      </c>
      <c r="KJ51" s="571"/>
      <c r="KK51" s="571"/>
      <c r="KL51" s="571"/>
      <c r="KM51" s="571"/>
      <c r="KN51" s="633">
        <f t="shared" si="269"/>
        <v>4.042082940636791E-2</v>
      </c>
      <c r="KO51" s="571"/>
      <c r="KP51" s="571"/>
      <c r="KQ51" s="571"/>
      <c r="KR51" s="571"/>
      <c r="KS51" s="633">
        <f t="shared" si="270"/>
        <v>2.9339537871085928E-2</v>
      </c>
      <c r="KT51" s="571"/>
      <c r="KU51" s="571"/>
      <c r="KV51" s="571"/>
      <c r="KW51" s="571"/>
      <c r="KX51" s="571"/>
      <c r="KY51" s="571"/>
      <c r="KZ51" s="571"/>
      <c r="LA51" s="571"/>
      <c r="LB51" s="630">
        <f>($LB$40*0.51)*0.08</f>
        <v>7023522.9209467992</v>
      </c>
      <c r="LC51" s="571" t="s">
        <v>361</v>
      </c>
      <c r="LD51" s="571"/>
      <c r="LE51" s="571"/>
      <c r="LF51" s="571"/>
      <c r="LG51" s="571"/>
      <c r="LH51" s="571"/>
    </row>
    <row r="52" spans="1:320">
      <c r="A52" s="571"/>
      <c r="B52" s="535" t="s">
        <v>23</v>
      </c>
      <c r="C52" s="571"/>
      <c r="D52" s="633">
        <f t="shared" si="223"/>
        <v>3.7279041539481715E-2</v>
      </c>
      <c r="E52" s="571"/>
      <c r="F52" s="571"/>
      <c r="G52" s="571"/>
      <c r="H52" s="571"/>
      <c r="I52" s="633">
        <f t="shared" si="224"/>
        <v>3.1932441430424709E-2</v>
      </c>
      <c r="J52" s="571"/>
      <c r="K52" s="571"/>
      <c r="L52" s="571"/>
      <c r="M52" s="571"/>
      <c r="N52" s="633">
        <f t="shared" si="225"/>
        <v>3.0940801447179755E-2</v>
      </c>
      <c r="O52" s="571"/>
      <c r="P52" s="571"/>
      <c r="Q52" s="571"/>
      <c r="R52" s="571"/>
      <c r="S52" s="633">
        <f t="shared" si="226"/>
        <v>2.3669455936484871E-2</v>
      </c>
      <c r="T52" s="571"/>
      <c r="U52" s="571"/>
      <c r="V52" s="571"/>
      <c r="W52" s="571"/>
      <c r="X52" s="571"/>
      <c r="Y52" s="571"/>
      <c r="Z52" s="571"/>
      <c r="AA52" s="571"/>
      <c r="AB52" s="633">
        <f t="shared" si="227"/>
        <v>2.9950498789009829E-2</v>
      </c>
      <c r="AC52" s="571"/>
      <c r="AD52" s="571"/>
      <c r="AE52" s="571"/>
      <c r="AF52" s="571"/>
      <c r="AG52" s="633">
        <f t="shared" si="228"/>
        <v>2.9527552732628796E-2</v>
      </c>
      <c r="AH52" s="571"/>
      <c r="AI52" s="571"/>
      <c r="AJ52" s="571"/>
      <c r="AK52" s="571"/>
      <c r="AL52" s="633">
        <f t="shared" si="229"/>
        <v>3.1375887930136993E-2</v>
      </c>
      <c r="AM52" s="571"/>
      <c r="AN52" s="571"/>
      <c r="AO52" s="571"/>
      <c r="AP52" s="571"/>
      <c r="AQ52" s="633">
        <f t="shared" si="230"/>
        <v>2.8099570365434551E-2</v>
      </c>
      <c r="AR52" s="571"/>
      <c r="AS52" s="571"/>
      <c r="AT52" s="571"/>
      <c r="AU52" s="571"/>
      <c r="AV52" s="571"/>
      <c r="AW52" s="571"/>
      <c r="AX52" s="571"/>
      <c r="AY52" s="571"/>
      <c r="AZ52" s="633">
        <f t="shared" si="231"/>
        <v>3.1411420236047781E-2</v>
      </c>
      <c r="BA52" s="571"/>
      <c r="BB52" s="571"/>
      <c r="BC52" s="571"/>
      <c r="BD52" s="571"/>
      <c r="BE52" s="633">
        <f t="shared" si="232"/>
        <v>2.8925703743525776E-2</v>
      </c>
      <c r="BF52" s="571"/>
      <c r="BG52" s="571"/>
      <c r="BH52" s="571"/>
      <c r="BI52" s="571"/>
      <c r="BJ52" s="633">
        <f t="shared" si="233"/>
        <v>3.2563651209467963E-2</v>
      </c>
      <c r="BK52" s="571"/>
      <c r="BL52" s="571"/>
      <c r="BM52" s="571"/>
      <c r="BN52" s="571"/>
      <c r="BO52" s="633">
        <f t="shared" si="234"/>
        <v>3.3378780191036808E-2</v>
      </c>
      <c r="BP52" s="408"/>
      <c r="BQ52" s="571"/>
      <c r="BR52" s="571"/>
      <c r="BS52" s="571"/>
      <c r="BT52" s="633">
        <f>BT20/$BT$33</f>
        <v>2.862384425006639E-2</v>
      </c>
      <c r="BU52" s="571"/>
      <c r="BV52" s="571"/>
      <c r="BW52" s="571"/>
      <c r="BX52" s="571"/>
      <c r="BY52" s="571"/>
      <c r="BZ52" s="417"/>
      <c r="CA52" s="424"/>
      <c r="CB52" s="424"/>
      <c r="CC52" s="642">
        <f t="shared" si="235"/>
        <v>2.960838112287429E-2</v>
      </c>
      <c r="CD52" s="430"/>
      <c r="CE52" s="108"/>
      <c r="CF52" s="401"/>
      <c r="CG52" s="571"/>
      <c r="CH52" s="339">
        <f t="shared" si="236"/>
        <v>3.3799905364411506E-2</v>
      </c>
      <c r="CI52" s="571"/>
      <c r="CJ52" s="571"/>
      <c r="CK52" s="571"/>
      <c r="CL52" s="571"/>
      <c r="CM52" s="633">
        <f t="shared" si="237"/>
        <v>2.9023637823767708E-2</v>
      </c>
      <c r="CN52" s="571"/>
      <c r="CO52" s="571"/>
      <c r="CP52" s="571"/>
      <c r="CQ52" s="571"/>
      <c r="CR52" s="633">
        <f t="shared" si="238"/>
        <v>3.2913549525946655E-2</v>
      </c>
      <c r="CS52" s="571"/>
      <c r="CT52" s="571"/>
      <c r="CU52" s="571"/>
      <c r="CV52" s="571"/>
      <c r="CW52" s="571"/>
      <c r="CX52" s="571"/>
      <c r="CY52" s="571"/>
      <c r="CZ52" s="571"/>
      <c r="DA52" s="571"/>
      <c r="DB52" s="642">
        <f t="shared" si="239"/>
        <v>2.8027628732003217E-2</v>
      </c>
      <c r="DC52" s="571"/>
      <c r="DD52" s="571"/>
      <c r="DE52" s="571"/>
      <c r="DF52" s="571"/>
      <c r="DG52" s="642">
        <f t="shared" si="240"/>
        <v>3.2445801944886971E-2</v>
      </c>
      <c r="DH52" s="422"/>
      <c r="DI52" s="400"/>
      <c r="DJ52" s="400"/>
      <c r="DK52" s="400"/>
      <c r="DL52" s="633">
        <f t="shared" si="241"/>
        <v>3.0490697633171301E-2</v>
      </c>
      <c r="DM52" s="571"/>
      <c r="DN52" s="571"/>
      <c r="DO52" s="571"/>
      <c r="DP52" s="571"/>
      <c r="DQ52" s="633">
        <f t="shared" si="242"/>
        <v>2.5798244475321631E-2</v>
      </c>
      <c r="DR52" s="571"/>
      <c r="DS52" s="571"/>
      <c r="DT52" s="571"/>
      <c r="DU52" s="571"/>
      <c r="DV52" s="571"/>
      <c r="DW52" s="571"/>
      <c r="DX52" s="571"/>
      <c r="DY52" s="571"/>
      <c r="DZ52" s="633">
        <f t="shared" si="243"/>
        <v>3.2463714302895401E-2</v>
      </c>
      <c r="EA52" s="571"/>
      <c r="EB52" s="571"/>
      <c r="EC52" s="571"/>
      <c r="ED52" s="571"/>
      <c r="EE52" s="633">
        <f t="shared" si="244"/>
        <v>2.909491001128154E-2</v>
      </c>
      <c r="EF52" s="571"/>
      <c r="EG52" s="571"/>
      <c r="EH52" s="571"/>
      <c r="EI52" s="571"/>
      <c r="EJ52" s="633">
        <f t="shared" si="245"/>
        <v>3.4586242447623802E-2</v>
      </c>
      <c r="EK52" s="571"/>
      <c r="EL52" s="571"/>
      <c r="EM52" s="400"/>
      <c r="EN52" s="571"/>
      <c r="EO52" s="633">
        <f t="shared" si="246"/>
        <v>3.1220998715301731E-2</v>
      </c>
      <c r="EP52" s="571"/>
      <c r="EQ52" s="571"/>
      <c r="ER52" s="571"/>
      <c r="ES52" s="571"/>
      <c r="ET52" s="633">
        <f t="shared" si="247"/>
        <v>3.2278345100957041E-2</v>
      </c>
      <c r="EU52" s="571"/>
      <c r="EV52" s="571"/>
      <c r="EW52" s="571"/>
      <c r="EX52" s="571"/>
      <c r="EY52" s="571"/>
      <c r="EZ52" s="571"/>
      <c r="FA52" s="571"/>
      <c r="FB52" s="571"/>
      <c r="FC52" s="571"/>
      <c r="FD52" s="633">
        <f t="shared" si="248"/>
        <v>2.9009684015916498E-2</v>
      </c>
      <c r="FE52" s="571"/>
      <c r="FF52" s="571"/>
      <c r="FG52" s="571"/>
      <c r="FH52" s="571"/>
      <c r="FI52" s="633">
        <f t="shared" si="249"/>
        <v>2.8471111271504326E-2</v>
      </c>
      <c r="FJ52" s="571"/>
      <c r="FK52" s="571"/>
      <c r="FL52" s="571"/>
      <c r="FM52" s="571"/>
      <c r="FN52" s="633">
        <f t="shared" si="250"/>
        <v>3.0944073695654686E-2</v>
      </c>
      <c r="FO52" s="571"/>
      <c r="FP52" s="571"/>
      <c r="FQ52" s="571"/>
      <c r="FR52" s="571"/>
      <c r="FS52" s="633">
        <f t="shared" si="251"/>
        <v>2.4178551773250095E-2</v>
      </c>
      <c r="FT52" s="571"/>
      <c r="FU52" s="571"/>
      <c r="FV52" s="571"/>
      <c r="FW52" s="571"/>
      <c r="FX52" s="571"/>
      <c r="FY52" s="571"/>
      <c r="FZ52" s="571"/>
      <c r="GA52" s="571"/>
      <c r="GB52" s="633">
        <f t="shared" si="252"/>
        <v>2.357956796042365E-2</v>
      </c>
      <c r="GC52" s="571"/>
      <c r="GD52" s="571"/>
      <c r="GE52" s="571"/>
      <c r="GF52" s="571"/>
      <c r="GG52" s="633">
        <f t="shared" si="253"/>
        <v>2.4494089217804015E-2</v>
      </c>
      <c r="GH52" s="571"/>
      <c r="GI52" s="571"/>
      <c r="GJ52" s="571"/>
      <c r="GK52" s="571"/>
      <c r="GL52" s="633">
        <f t="shared" si="254"/>
        <v>2.7090623500549207E-2</v>
      </c>
      <c r="GM52" s="571"/>
      <c r="GN52" s="571"/>
      <c r="GO52" s="571"/>
      <c r="GP52" s="571"/>
      <c r="GQ52" s="633">
        <f t="shared" si="255"/>
        <v>2.7661139889064348E-2</v>
      </c>
      <c r="GR52" s="571"/>
      <c r="GS52" s="571"/>
      <c r="GT52" s="571"/>
      <c r="GU52" s="571"/>
      <c r="GV52" s="571"/>
      <c r="GW52" s="571"/>
      <c r="GX52" s="571"/>
      <c r="GY52" s="571"/>
      <c r="GZ52" s="633">
        <f t="shared" si="256"/>
        <v>2.9254832779606738E-2</v>
      </c>
      <c r="HA52" s="571"/>
      <c r="HB52" s="571"/>
      <c r="HC52" s="571"/>
      <c r="HD52" s="571"/>
      <c r="HE52" s="633">
        <f t="shared" si="257"/>
        <v>2.9951541043927204E-2</v>
      </c>
      <c r="HF52" s="571"/>
      <c r="HG52" s="571"/>
      <c r="HH52" s="571"/>
      <c r="HI52" s="571"/>
      <c r="HJ52" s="633">
        <f t="shared" si="258"/>
        <v>2.9105834358851505E-2</v>
      </c>
      <c r="HK52" s="571"/>
      <c r="HL52" s="571"/>
      <c r="HM52" s="571"/>
      <c r="HN52" s="571"/>
      <c r="HO52" s="633">
        <f t="shared" si="259"/>
        <v>2.786486196858512E-2</v>
      </c>
      <c r="HP52" s="571"/>
      <c r="HQ52" s="571"/>
      <c r="HR52" s="571"/>
      <c r="HS52" s="571"/>
      <c r="HT52" s="633">
        <f t="shared" si="260"/>
        <v>3.2913139342422598E-2</v>
      </c>
      <c r="HU52" s="571"/>
      <c r="HV52" s="571"/>
      <c r="HW52" s="571"/>
      <c r="HX52" s="571"/>
      <c r="HY52" s="571"/>
      <c r="HZ52" s="571"/>
      <c r="IA52" s="571"/>
      <c r="IB52" s="571"/>
      <c r="IC52" s="633">
        <f t="shared" si="261"/>
        <v>3.0926852482110946E-2</v>
      </c>
      <c r="ID52" s="571"/>
      <c r="IE52" s="571"/>
      <c r="IF52" s="571"/>
      <c r="IG52" s="571"/>
      <c r="IH52" s="633">
        <f t="shared" si="262"/>
        <v>2.7185914638748723E-2</v>
      </c>
      <c r="II52" s="571"/>
      <c r="IJ52" s="571"/>
      <c r="IK52" s="571"/>
      <c r="IL52" s="571"/>
      <c r="IM52" s="633">
        <f t="shared" si="263"/>
        <v>2.8525781736299636E-2</v>
      </c>
      <c r="IN52" s="571"/>
      <c r="IO52" s="571"/>
      <c r="IP52" s="571"/>
      <c r="IQ52" s="571"/>
      <c r="IR52" s="633">
        <f t="shared" si="264"/>
        <v>2.8542330301514728E-2</v>
      </c>
      <c r="IS52" s="571"/>
      <c r="IT52" s="571"/>
      <c r="IU52" s="571"/>
      <c r="IV52" s="571"/>
      <c r="IW52" s="571"/>
      <c r="IX52" s="571"/>
      <c r="IY52" s="571"/>
      <c r="IZ52" s="571"/>
      <c r="JA52" s="633">
        <f t="shared" ref="JA52:JA63" si="271">JA20/$JA$33</f>
        <v>3.3602956310546016E-2</v>
      </c>
      <c r="JB52" s="571"/>
      <c r="JC52" s="571"/>
      <c r="JD52" s="571"/>
      <c r="JE52" s="571"/>
      <c r="JF52" s="633">
        <f>JF20/$JF$33</f>
        <v>3.0289537142568622E-2</v>
      </c>
      <c r="JG52" s="571"/>
      <c r="JH52" s="571"/>
      <c r="JI52" s="571"/>
      <c r="JJ52" s="571"/>
      <c r="JK52" s="633">
        <f t="shared" ref="JK52:JK63" si="272">JK20/$JK$33</f>
        <v>3.2173504565449651E-2</v>
      </c>
      <c r="JL52" s="571"/>
      <c r="JM52" s="571"/>
      <c r="JN52" s="571"/>
      <c r="JO52" s="571"/>
      <c r="JP52" s="633">
        <f t="shared" ref="JP52:JP63" si="273">JP20/$JP$33</f>
        <v>2.9262393691205608E-2</v>
      </c>
      <c r="JQ52" s="571"/>
      <c r="JR52" s="571"/>
      <c r="JS52" s="571"/>
      <c r="JT52" s="571"/>
      <c r="JU52" s="571"/>
      <c r="JV52" s="571"/>
      <c r="JW52" s="571"/>
      <c r="JX52" s="571"/>
      <c r="JY52" s="633">
        <f t="shared" si="266"/>
        <v>2.9386078544351706E-2</v>
      </c>
      <c r="JZ52" s="571"/>
      <c r="KA52" s="571"/>
      <c r="KB52" s="571"/>
      <c r="KC52" s="571"/>
      <c r="KD52" s="633">
        <f t="shared" si="267"/>
        <v>2.8798083233385938E-2</v>
      </c>
      <c r="KE52" s="571"/>
      <c r="KF52" s="571"/>
      <c r="KG52" s="571"/>
      <c r="KH52" s="571"/>
      <c r="KI52" s="633">
        <f t="shared" si="268"/>
        <v>2.8848683463105367E-2</v>
      </c>
      <c r="KJ52" s="571"/>
      <c r="KK52" s="571"/>
      <c r="KL52" s="571"/>
      <c r="KM52" s="571"/>
      <c r="KN52" s="633">
        <f t="shared" si="269"/>
        <v>2.7505177048128559E-2</v>
      </c>
      <c r="KO52" s="571"/>
      <c r="KP52" s="571"/>
      <c r="KQ52" s="571"/>
      <c r="KR52" s="571"/>
      <c r="KS52" s="633">
        <f t="shared" si="270"/>
        <v>2.8223288594467603E-2</v>
      </c>
      <c r="KT52" s="571"/>
      <c r="KU52" s="571"/>
      <c r="KV52" s="571"/>
      <c r="KW52" s="571"/>
      <c r="KX52" s="571"/>
      <c r="KY52" s="571"/>
      <c r="KZ52" s="571"/>
      <c r="LA52" s="571"/>
      <c r="LB52" s="571"/>
      <c r="LC52" s="571" t="s">
        <v>38</v>
      </c>
      <c r="LD52" s="571"/>
      <c r="LE52" s="571"/>
      <c r="LF52" s="571"/>
      <c r="LG52" s="571"/>
      <c r="LH52" s="571"/>
    </row>
    <row r="53" spans="1:320">
      <c r="A53" s="571"/>
      <c r="B53" s="535" t="s">
        <v>24</v>
      </c>
      <c r="C53" s="571"/>
      <c r="D53" s="633">
        <f t="shared" si="223"/>
        <v>4.6906066145196372E-2</v>
      </c>
      <c r="E53" s="571"/>
      <c r="F53" s="571"/>
      <c r="G53" s="571"/>
      <c r="H53" s="571"/>
      <c r="I53" s="633">
        <f t="shared" si="224"/>
        <v>4.2326881646661582E-2</v>
      </c>
      <c r="J53" s="571"/>
      <c r="K53" s="571"/>
      <c r="L53" s="571"/>
      <c r="M53" s="571"/>
      <c r="N53" s="633">
        <f t="shared" si="225"/>
        <v>4.1137998582204238E-2</v>
      </c>
      <c r="O53" s="571"/>
      <c r="P53" s="571"/>
      <c r="Q53" s="571"/>
      <c r="R53" s="571"/>
      <c r="S53" s="633">
        <f t="shared" si="226"/>
        <v>3.2684984171623403E-2</v>
      </c>
      <c r="T53" s="571"/>
      <c r="U53" s="571"/>
      <c r="V53" s="571"/>
      <c r="W53" s="571"/>
      <c r="X53" s="571"/>
      <c r="Y53" s="571"/>
      <c r="Z53" s="571"/>
      <c r="AA53" s="571"/>
      <c r="AB53" s="633">
        <f t="shared" si="227"/>
        <v>3.730948826753009E-2</v>
      </c>
      <c r="AC53" s="571"/>
      <c r="AD53" s="571"/>
      <c r="AE53" s="571"/>
      <c r="AF53" s="571"/>
      <c r="AG53" s="633">
        <f t="shared" si="228"/>
        <v>3.4541256592338955E-2</v>
      </c>
      <c r="AH53" s="571"/>
      <c r="AI53" s="571"/>
      <c r="AJ53" s="571"/>
      <c r="AK53" s="571"/>
      <c r="AL53" s="633">
        <f t="shared" si="229"/>
        <v>3.6079720371078441E-2</v>
      </c>
      <c r="AM53" s="571"/>
      <c r="AN53" s="571"/>
      <c r="AO53" s="571"/>
      <c r="AP53" s="571"/>
      <c r="AQ53" s="633">
        <f t="shared" si="230"/>
        <v>3.5646637253619474E-2</v>
      </c>
      <c r="AR53" s="571"/>
      <c r="AS53" s="571"/>
      <c r="AT53" s="571"/>
      <c r="AU53" s="571"/>
      <c r="AV53" s="571"/>
      <c r="AW53" s="571"/>
      <c r="AX53" s="571"/>
      <c r="AY53" s="571"/>
      <c r="AZ53" s="633">
        <f t="shared" si="231"/>
        <v>3.9135603193892796E-2</v>
      </c>
      <c r="BA53" s="571"/>
      <c r="BB53" s="571"/>
      <c r="BC53" s="571"/>
      <c r="BD53" s="571"/>
      <c r="BE53" s="633">
        <f t="shared" si="232"/>
        <v>3.8521217482459832E-2</v>
      </c>
      <c r="BF53" s="571"/>
      <c r="BG53" s="571"/>
      <c r="BH53" s="571"/>
      <c r="BI53" s="571"/>
      <c r="BJ53" s="633">
        <f t="shared" si="233"/>
        <v>3.7348541351143988E-2</v>
      </c>
      <c r="BK53" s="571"/>
      <c r="BL53" s="571"/>
      <c r="BM53" s="571"/>
      <c r="BN53" s="571"/>
      <c r="BO53" s="633">
        <f t="shared" si="234"/>
        <v>3.634070882719119E-2</v>
      </c>
      <c r="BP53" s="408"/>
      <c r="BQ53" s="571"/>
      <c r="BR53" s="571"/>
      <c r="BS53" s="571"/>
      <c r="BT53" s="633">
        <f>BT21/$BT$33</f>
        <v>4.0872810389972501E-2</v>
      </c>
      <c r="BU53" s="571"/>
      <c r="BV53" s="571"/>
      <c r="BW53" s="571"/>
      <c r="BX53" s="571"/>
      <c r="BY53" s="571"/>
      <c r="BZ53" s="417"/>
      <c r="CA53" s="424"/>
      <c r="CB53" s="424"/>
      <c r="CC53" s="642">
        <f t="shared" si="235"/>
        <v>3.8420904229478484E-2</v>
      </c>
      <c r="CD53" s="430"/>
      <c r="CE53" s="108"/>
      <c r="CF53" s="401"/>
      <c r="CG53" s="571"/>
      <c r="CH53" s="339">
        <f t="shared" si="236"/>
        <v>3.6875236294577465E-2</v>
      </c>
      <c r="CI53" s="571"/>
      <c r="CJ53" s="571"/>
      <c r="CK53" s="571"/>
      <c r="CL53" s="571"/>
      <c r="CM53" s="633">
        <f t="shared" si="237"/>
        <v>3.5198265140405714E-2</v>
      </c>
      <c r="CN53" s="571"/>
      <c r="CO53" s="571"/>
      <c r="CP53" s="571"/>
      <c r="CQ53" s="571"/>
      <c r="CR53" s="633">
        <f t="shared" si="238"/>
        <v>4.4006544519644933E-2</v>
      </c>
      <c r="CS53" s="571"/>
      <c r="CT53" s="571"/>
      <c r="CU53" s="571"/>
      <c r="CV53" s="571"/>
      <c r="CW53" s="571"/>
      <c r="CX53" s="571"/>
      <c r="CY53" s="571"/>
      <c r="CZ53" s="571"/>
      <c r="DA53" s="571"/>
      <c r="DB53" s="642">
        <f t="shared" si="239"/>
        <v>4.6302399039524392E-2</v>
      </c>
      <c r="DC53" s="571"/>
      <c r="DD53" s="571"/>
      <c r="DE53" s="571"/>
      <c r="DF53" s="571"/>
      <c r="DG53" s="642">
        <f t="shared" si="240"/>
        <v>4.9031591430525323E-2</v>
      </c>
      <c r="DH53" s="422"/>
      <c r="DI53" s="400"/>
      <c r="DJ53" s="400"/>
      <c r="DK53" s="571"/>
      <c r="DL53" s="633">
        <f t="shared" si="241"/>
        <v>4.4091828429542061E-2</v>
      </c>
      <c r="DM53" s="571"/>
      <c r="DN53" s="571"/>
      <c r="DO53" s="571"/>
      <c r="DP53" s="571"/>
      <c r="DQ53" s="633">
        <f t="shared" si="242"/>
        <v>4.2065156706415016E-2</v>
      </c>
      <c r="DR53" s="571"/>
      <c r="DS53" s="571"/>
      <c r="DT53" s="571"/>
      <c r="DU53" s="571"/>
      <c r="DV53" s="571"/>
      <c r="DW53" s="571"/>
      <c r="DX53" s="571"/>
      <c r="DY53" s="571"/>
      <c r="DZ53" s="633">
        <f t="shared" si="243"/>
        <v>4.9255297504404917E-2</v>
      </c>
      <c r="EA53" s="571"/>
      <c r="EB53" s="571"/>
      <c r="EC53" s="571"/>
      <c r="ED53" s="571"/>
      <c r="EE53" s="633">
        <f t="shared" si="244"/>
        <v>4.3572574190802203E-2</v>
      </c>
      <c r="EF53" s="571"/>
      <c r="EG53" s="571"/>
      <c r="EH53" s="571"/>
      <c r="EI53" s="571"/>
      <c r="EJ53" s="633">
        <f t="shared" si="245"/>
        <v>4.6996066637857402E-2</v>
      </c>
      <c r="EK53" s="571"/>
      <c r="EL53" s="571"/>
      <c r="EM53" s="400"/>
      <c r="EN53" s="571"/>
      <c r="EO53" s="633">
        <f t="shared" si="246"/>
        <v>4.2884988387947368E-2</v>
      </c>
      <c r="EP53" s="571"/>
      <c r="EQ53" s="571"/>
      <c r="ER53" s="571"/>
      <c r="ES53" s="571"/>
      <c r="ET53" s="633">
        <f t="shared" si="247"/>
        <v>4.4209991463054196E-2</v>
      </c>
      <c r="EU53" s="571"/>
      <c r="EV53" s="571"/>
      <c r="EW53" s="571"/>
      <c r="EX53" s="571"/>
      <c r="EY53" s="571"/>
      <c r="EZ53" s="571"/>
      <c r="FA53" s="571"/>
      <c r="FB53" s="571"/>
      <c r="FC53" s="571"/>
      <c r="FD53" s="633">
        <f t="shared" si="248"/>
        <v>4.2502720046785694E-2</v>
      </c>
      <c r="FE53" s="571"/>
      <c r="FF53" s="571"/>
      <c r="FG53" s="571"/>
      <c r="FH53" s="571"/>
      <c r="FI53" s="633">
        <f t="shared" si="249"/>
        <v>4.3150932682217126E-2</v>
      </c>
      <c r="FJ53" s="571"/>
      <c r="FK53" s="571"/>
      <c r="FL53" s="571"/>
      <c r="FM53" s="571"/>
      <c r="FN53" s="633">
        <f t="shared" si="250"/>
        <v>5.1153423881736076E-2</v>
      </c>
      <c r="FO53" s="571"/>
      <c r="FP53" s="571"/>
      <c r="FQ53" s="571"/>
      <c r="FR53" s="571"/>
      <c r="FS53" s="633">
        <f t="shared" si="251"/>
        <v>4.3465918167459455E-2</v>
      </c>
      <c r="FT53" s="571"/>
      <c r="FU53" s="571"/>
      <c r="FV53" s="571"/>
      <c r="FW53" s="571"/>
      <c r="FX53" s="571"/>
      <c r="FY53" s="571"/>
      <c r="FZ53" s="571"/>
      <c r="GA53" s="571"/>
      <c r="GB53" s="633">
        <f t="shared" si="252"/>
        <v>4.629540045542354E-2</v>
      </c>
      <c r="GC53" s="571"/>
      <c r="GD53" s="571"/>
      <c r="GE53" s="571"/>
      <c r="GF53" s="571"/>
      <c r="GG53" s="633">
        <f t="shared" si="253"/>
        <v>3.9642026601509311E-2</v>
      </c>
      <c r="GH53" s="571"/>
      <c r="GI53" s="571"/>
      <c r="GJ53" s="571"/>
      <c r="GK53" s="571"/>
      <c r="GL53" s="633">
        <f t="shared" si="254"/>
        <v>4.1135762051659606E-2</v>
      </c>
      <c r="GM53" s="571"/>
      <c r="GN53" s="571"/>
      <c r="GO53" s="571"/>
      <c r="GP53" s="571"/>
      <c r="GQ53" s="633">
        <f t="shared" si="255"/>
        <v>4.2866557638482274E-2</v>
      </c>
      <c r="GR53" s="571"/>
      <c r="GS53" s="571"/>
      <c r="GT53" s="571"/>
      <c r="GU53" s="571"/>
      <c r="GV53" s="571"/>
      <c r="GW53" s="571"/>
      <c r="GX53" s="571"/>
      <c r="GY53" s="571"/>
      <c r="GZ53" s="633">
        <f t="shared" si="256"/>
        <v>4.6587634859166706E-2</v>
      </c>
      <c r="HA53" s="571"/>
      <c r="HB53" s="571"/>
      <c r="HC53" s="571"/>
      <c r="HD53" s="571"/>
      <c r="HE53" s="633">
        <f t="shared" si="257"/>
        <v>3.8535463932575273E-2</v>
      </c>
      <c r="HF53" s="571"/>
      <c r="HG53" s="571"/>
      <c r="HH53" s="571"/>
      <c r="HI53" s="571"/>
      <c r="HJ53" s="633">
        <f t="shared" si="258"/>
        <v>3.8786641581936739E-2</v>
      </c>
      <c r="HK53" s="571"/>
      <c r="HL53" s="571"/>
      <c r="HM53" s="571"/>
      <c r="HN53" s="571"/>
      <c r="HO53" s="633">
        <f t="shared" si="259"/>
        <v>3.9951370882091823E-2</v>
      </c>
      <c r="HP53" s="571"/>
      <c r="HQ53" s="571"/>
      <c r="HR53" s="571"/>
      <c r="HS53" s="571"/>
      <c r="HT53" s="633">
        <f t="shared" si="260"/>
        <v>3.5440999149570912E-2</v>
      </c>
      <c r="HU53" s="571"/>
      <c r="HV53" s="571"/>
      <c r="HW53" s="571"/>
      <c r="HX53" s="571"/>
      <c r="HY53" s="571"/>
      <c r="HZ53" s="571"/>
      <c r="IA53" s="571"/>
      <c r="IB53" s="571"/>
      <c r="IC53" s="633">
        <f t="shared" si="261"/>
        <v>3.592305916494911E-2</v>
      </c>
      <c r="ID53" s="571"/>
      <c r="IE53" s="571"/>
      <c r="IF53" s="571"/>
      <c r="IG53" s="571"/>
      <c r="IH53" s="633">
        <f t="shared" si="262"/>
        <v>3.6933117617370927E-2</v>
      </c>
      <c r="II53" s="571"/>
      <c r="IJ53" s="571"/>
      <c r="IK53" s="571"/>
      <c r="IL53" s="571"/>
      <c r="IM53" s="633">
        <f t="shared" si="263"/>
        <v>3.6081682922949714E-2</v>
      </c>
      <c r="IN53" s="571"/>
      <c r="IO53" s="571"/>
      <c r="IP53" s="571"/>
      <c r="IQ53" s="571"/>
      <c r="IR53" s="633">
        <f t="shared" si="264"/>
        <v>4.6242672674079756E-2</v>
      </c>
      <c r="IS53" s="571"/>
      <c r="IT53" s="571"/>
      <c r="IU53" s="571"/>
      <c r="IV53" s="571"/>
      <c r="IW53" s="571"/>
      <c r="IX53" s="571"/>
      <c r="IY53" s="571"/>
      <c r="IZ53" s="571"/>
      <c r="JA53" s="633">
        <f t="shared" si="271"/>
        <v>4.6129009125804421E-2</v>
      </c>
      <c r="JB53" s="571"/>
      <c r="JC53" s="571"/>
      <c r="JD53" s="571"/>
      <c r="JE53" s="571"/>
      <c r="JF53" s="633">
        <f>JF21/$JF$33</f>
        <v>4.5918151232292058E-2</v>
      </c>
      <c r="JG53" s="571"/>
      <c r="JH53" s="571"/>
      <c r="JI53" s="571"/>
      <c r="JJ53" s="571"/>
      <c r="JK53" s="633">
        <f t="shared" si="272"/>
        <v>3.8643503294809818E-2</v>
      </c>
      <c r="JL53" s="571"/>
      <c r="JM53" s="571"/>
      <c r="JN53" s="571"/>
      <c r="JO53" s="571"/>
      <c r="JP53" s="633">
        <f t="shared" si="273"/>
        <v>4.4382711118166204E-2</v>
      </c>
      <c r="JQ53" s="571"/>
      <c r="JR53" s="571"/>
      <c r="JS53" s="571"/>
      <c r="JT53" s="571"/>
      <c r="JU53" s="571"/>
      <c r="JV53" s="571"/>
      <c r="JW53" s="571"/>
      <c r="JX53" s="571"/>
      <c r="JY53" s="633">
        <f t="shared" si="266"/>
        <v>3.797722631432305E-2</v>
      </c>
      <c r="JZ53" s="571"/>
      <c r="KA53" s="571"/>
      <c r="KB53" s="571"/>
      <c r="KC53" s="571"/>
      <c r="KD53" s="633">
        <f t="shared" si="267"/>
        <v>3.7763703813530766E-2</v>
      </c>
      <c r="KE53" s="571"/>
      <c r="KF53" s="571"/>
      <c r="KG53" s="571"/>
      <c r="KH53" s="571"/>
      <c r="KI53" s="633">
        <f t="shared" si="268"/>
        <v>3.8772915183106237E-2</v>
      </c>
      <c r="KJ53" s="571"/>
      <c r="KK53" s="571"/>
      <c r="KL53" s="571"/>
      <c r="KM53" s="571"/>
      <c r="KN53" s="633">
        <f t="shared" si="269"/>
        <v>4.2511995862184411E-2</v>
      </c>
      <c r="KO53" s="571"/>
      <c r="KP53" s="571"/>
      <c r="KQ53" s="571"/>
      <c r="KR53" s="571"/>
      <c r="KS53" s="633">
        <f t="shared" si="270"/>
        <v>4.0141181757777644E-2</v>
      </c>
      <c r="KT53" s="571"/>
      <c r="KU53" s="571"/>
      <c r="KV53" s="571"/>
      <c r="KW53" s="571"/>
      <c r="KX53" s="571"/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</row>
    <row r="54" spans="1:320">
      <c r="A54" s="571"/>
      <c r="B54" s="535" t="s">
        <v>25</v>
      </c>
      <c r="C54" s="571"/>
      <c r="D54" s="633">
        <f t="shared" si="223"/>
        <v>3.7193118522127963E-2</v>
      </c>
      <c r="E54" s="571"/>
      <c r="F54" s="571"/>
      <c r="G54" s="571"/>
      <c r="H54" s="571"/>
      <c r="I54" s="633">
        <f t="shared" si="224"/>
        <v>3.6916347222780567E-2</v>
      </c>
      <c r="J54" s="571"/>
      <c r="K54" s="571"/>
      <c r="L54" s="571"/>
      <c r="M54" s="571"/>
      <c r="N54" s="633">
        <f t="shared" si="225"/>
        <v>2.4072975658458454E-2</v>
      </c>
      <c r="O54" s="571"/>
      <c r="P54" s="571"/>
      <c r="Q54" s="571"/>
      <c r="R54" s="571"/>
      <c r="S54" s="633">
        <f t="shared" si="226"/>
        <v>3.1584351973846181E-2</v>
      </c>
      <c r="T54" s="571"/>
      <c r="U54" s="571"/>
      <c r="V54" s="571"/>
      <c r="W54" s="571"/>
      <c r="X54" s="571"/>
      <c r="Y54" s="571"/>
      <c r="Z54" s="571"/>
      <c r="AA54" s="571"/>
      <c r="AB54" s="633">
        <f t="shared" si="227"/>
        <v>2.5453725802232232E-2</v>
      </c>
      <c r="AC54" s="571"/>
      <c r="AD54" s="571"/>
      <c r="AE54" s="571"/>
      <c r="AF54" s="571"/>
      <c r="AG54" s="633">
        <f t="shared" si="228"/>
        <v>3.0522633430874566E-2</v>
      </c>
      <c r="AH54" s="571"/>
      <c r="AI54" s="571"/>
      <c r="AJ54" s="571"/>
      <c r="AK54" s="571"/>
      <c r="AL54" s="633">
        <f t="shared" si="229"/>
        <v>3.0248170293029137E-2</v>
      </c>
      <c r="AM54" s="571"/>
      <c r="AN54" s="571"/>
      <c r="AO54" s="571"/>
      <c r="AP54" s="571"/>
      <c r="AQ54" s="633">
        <f t="shared" si="230"/>
        <v>2.6137852710773995E-2</v>
      </c>
      <c r="AR54" s="571"/>
      <c r="AS54" s="571"/>
      <c r="AT54" s="571"/>
      <c r="AU54" s="571"/>
      <c r="AV54" s="571"/>
      <c r="AW54" s="571"/>
      <c r="AX54" s="571"/>
      <c r="AY54" s="571"/>
      <c r="AZ54" s="633">
        <f t="shared" si="231"/>
        <v>3.3252152893147202E-2</v>
      </c>
      <c r="BA54" s="571"/>
      <c r="BB54" s="571"/>
      <c r="BC54" s="571"/>
      <c r="BD54" s="571"/>
      <c r="BE54" s="633">
        <f t="shared" si="232"/>
        <v>3.7584649919666799E-2</v>
      </c>
      <c r="BF54" s="571"/>
      <c r="BG54" s="571"/>
      <c r="BH54" s="571"/>
      <c r="BI54" s="571"/>
      <c r="BJ54" s="633">
        <f t="shared" si="233"/>
        <v>3.7100421249198816E-2</v>
      </c>
      <c r="BK54" s="571"/>
      <c r="BL54" s="571"/>
      <c r="BM54" s="571"/>
      <c r="BN54" s="571"/>
      <c r="BO54" s="633">
        <f t="shared" si="234"/>
        <v>3.8714200648250069E-2</v>
      </c>
      <c r="BP54" s="408"/>
      <c r="BQ54" s="571"/>
      <c r="BR54" s="571"/>
      <c r="BS54" s="571"/>
      <c r="BT54" s="633">
        <f>BT22/$BT$33</f>
        <v>4.4623714743307293E-2</v>
      </c>
      <c r="BU54" s="571"/>
      <c r="BV54" s="571"/>
      <c r="BW54" s="571"/>
      <c r="BX54" s="571"/>
      <c r="BY54" s="571"/>
      <c r="BZ54" s="417"/>
      <c r="CA54" s="424"/>
      <c r="CB54" s="424"/>
      <c r="CC54" s="642">
        <f t="shared" si="235"/>
        <v>4.3003177760638361E-2</v>
      </c>
      <c r="CD54" s="430"/>
      <c r="CE54" s="108"/>
      <c r="CF54" s="401"/>
      <c r="CG54" s="571"/>
      <c r="CH54" s="339">
        <f t="shared" si="236"/>
        <v>4.8753205287627575E-2</v>
      </c>
      <c r="CI54" s="571"/>
      <c r="CJ54" s="571"/>
      <c r="CK54" s="571"/>
      <c r="CL54" s="571"/>
      <c r="CM54" s="633">
        <f t="shared" si="237"/>
        <v>5.0292667000760544E-2</v>
      </c>
      <c r="CN54" s="571"/>
      <c r="CO54" s="571"/>
      <c r="CP54" s="571"/>
      <c r="CQ54" s="571"/>
      <c r="CR54" s="633">
        <f t="shared" si="238"/>
        <v>4.1065567098711855E-2</v>
      </c>
      <c r="CS54" s="571"/>
      <c r="CT54" s="571"/>
      <c r="CU54" s="571"/>
      <c r="CV54" s="571"/>
      <c r="CW54" s="571"/>
      <c r="CX54" s="571"/>
      <c r="CY54" s="571"/>
      <c r="CZ54" s="571"/>
      <c r="DA54" s="571"/>
      <c r="DB54" s="642">
        <f t="shared" si="239"/>
        <v>4.370761143353271E-2</v>
      </c>
      <c r="DC54" s="571"/>
      <c r="DD54" s="571"/>
      <c r="DE54" s="571"/>
      <c r="DF54" s="571"/>
      <c r="DG54" s="642">
        <f t="shared" si="240"/>
        <v>3.9240672679309481E-2</v>
      </c>
      <c r="DH54" s="571"/>
      <c r="DI54" s="571"/>
      <c r="DJ54" s="571"/>
      <c r="DK54" s="571"/>
      <c r="DL54" s="633">
        <f t="shared" si="241"/>
        <v>4.1764991056502568E-2</v>
      </c>
      <c r="DM54" s="571"/>
      <c r="DN54" s="571"/>
      <c r="DO54" s="571"/>
      <c r="DP54" s="571"/>
      <c r="DQ54" s="633">
        <f t="shared" si="242"/>
        <v>4.2989988992321058E-2</v>
      </c>
      <c r="DR54" s="571"/>
      <c r="DS54" s="571"/>
      <c r="DT54" s="571"/>
      <c r="DU54" s="571"/>
      <c r="DV54" s="571"/>
      <c r="DW54" s="571"/>
      <c r="DX54" s="571"/>
      <c r="DY54" s="571"/>
      <c r="DZ54" s="633">
        <f t="shared" si="243"/>
        <v>3.5680434439660583E-2</v>
      </c>
      <c r="EA54" s="571"/>
      <c r="EB54" s="571"/>
      <c r="EC54" s="571"/>
      <c r="ED54" s="571"/>
      <c r="EE54" s="633">
        <f t="shared" si="244"/>
        <v>5.535885692503148E-2</v>
      </c>
      <c r="EF54" s="571"/>
      <c r="EG54" s="571"/>
      <c r="EH54" s="571"/>
      <c r="EI54" s="571"/>
      <c r="EJ54" s="633">
        <f t="shared" si="245"/>
        <v>2.3906280904755026E-2</v>
      </c>
      <c r="EK54" s="571"/>
      <c r="EL54" s="571"/>
      <c r="EM54" s="400"/>
      <c r="EN54" s="571"/>
      <c r="EO54" s="633">
        <f t="shared" si="246"/>
        <v>1.8771598535914133E-2</v>
      </c>
      <c r="EP54" s="571"/>
      <c r="EQ54" s="571"/>
      <c r="ER54" s="571"/>
      <c r="ES54" s="571"/>
      <c r="ET54" s="633">
        <f t="shared" si="247"/>
        <v>3.2089648156356065E-2</v>
      </c>
      <c r="EU54" s="571"/>
      <c r="EV54" s="571"/>
      <c r="EW54" s="571"/>
      <c r="EX54" s="571"/>
      <c r="EY54" s="571"/>
      <c r="EZ54" s="571"/>
      <c r="FA54" s="571"/>
      <c r="FB54" s="571"/>
      <c r="FC54" s="571"/>
      <c r="FD54" s="633">
        <f t="shared" si="248"/>
        <v>3.0151363241377616E-2</v>
      </c>
      <c r="FE54" s="571"/>
      <c r="FF54" s="571"/>
      <c r="FG54" s="571"/>
      <c r="FH54" s="571"/>
      <c r="FI54" s="633">
        <f t="shared" si="249"/>
        <v>3.1534526695276031E-2</v>
      </c>
      <c r="FJ54" s="571"/>
      <c r="FK54" s="571"/>
      <c r="FL54" s="571"/>
      <c r="FM54" s="571"/>
      <c r="FN54" s="633">
        <f t="shared" si="250"/>
        <v>3.2319975677950946E-2</v>
      </c>
      <c r="FO54" s="571"/>
      <c r="FP54" s="571"/>
      <c r="FQ54" s="571"/>
      <c r="FR54" s="571"/>
      <c r="FS54" s="633">
        <f t="shared" si="251"/>
        <v>2.8567582508027118E-2</v>
      </c>
      <c r="FT54" s="571"/>
      <c r="FU54" s="571"/>
      <c r="FV54" s="571"/>
      <c r="FW54" s="571"/>
      <c r="FX54" s="571"/>
      <c r="FY54" s="571"/>
      <c r="FZ54" s="571"/>
      <c r="GA54" s="571"/>
      <c r="GB54" s="633">
        <f t="shared" si="252"/>
        <v>3.1749686410861185E-2</v>
      </c>
      <c r="GC54" s="571"/>
      <c r="GD54" s="571"/>
      <c r="GE54" s="571"/>
      <c r="GF54" s="571"/>
      <c r="GG54" s="633">
        <f t="shared" si="253"/>
        <v>2.8787862009013353E-2</v>
      </c>
      <c r="GH54" s="571"/>
      <c r="GI54" s="571"/>
      <c r="GJ54" s="571"/>
      <c r="GK54" s="571"/>
      <c r="GL54" s="633">
        <f t="shared" si="254"/>
        <v>3.5210856047727702E-2</v>
      </c>
      <c r="GM54" s="571"/>
      <c r="GN54" s="571"/>
      <c r="GO54" s="571"/>
      <c r="GP54" s="571"/>
      <c r="GQ54" s="633">
        <f t="shared" si="255"/>
        <v>3.367205446768598E-2</v>
      </c>
      <c r="GR54" s="571"/>
      <c r="GS54" s="571"/>
      <c r="GT54" s="571"/>
      <c r="GU54" s="571"/>
      <c r="GV54" s="571"/>
      <c r="GW54" s="571"/>
      <c r="GX54" s="571"/>
      <c r="GY54" s="571"/>
      <c r="GZ54" s="633">
        <f t="shared" si="256"/>
        <v>2.6863243094698161E-2</v>
      </c>
      <c r="HA54" s="571"/>
      <c r="HB54" s="571"/>
      <c r="HC54" s="571"/>
      <c r="HD54" s="571"/>
      <c r="HE54" s="633">
        <f t="shared" si="257"/>
        <v>2.8982110140643988E-2</v>
      </c>
      <c r="HF54" s="571"/>
      <c r="HG54" s="571"/>
      <c r="HH54" s="571"/>
      <c r="HI54" s="571"/>
      <c r="HJ54" s="633">
        <f t="shared" si="258"/>
        <v>3.2595735283821085E-2</v>
      </c>
      <c r="HK54" s="571"/>
      <c r="HL54" s="571"/>
      <c r="HM54" s="571"/>
      <c r="HN54" s="571"/>
      <c r="HO54" s="633">
        <f t="shared" si="259"/>
        <v>2.886010881959972E-2</v>
      </c>
      <c r="HP54" s="571"/>
      <c r="HQ54" s="571"/>
      <c r="HR54" s="571"/>
      <c r="HS54" s="571"/>
      <c r="HT54" s="633">
        <f t="shared" si="260"/>
        <v>2.7595218293791735E-2</v>
      </c>
      <c r="HU54" s="571"/>
      <c r="HV54" s="571"/>
      <c r="HW54" s="571"/>
      <c r="HX54" s="571"/>
      <c r="HY54" s="571"/>
      <c r="HZ54" s="571"/>
      <c r="IA54" s="571"/>
      <c r="IB54" s="571"/>
      <c r="IC54" s="633">
        <f t="shared" si="261"/>
        <v>2.9981929394475939E-2</v>
      </c>
      <c r="ID54" s="571"/>
      <c r="IE54" s="571"/>
      <c r="IF54" s="571"/>
      <c r="IG54" s="571"/>
      <c r="IH54" s="633">
        <f t="shared" si="262"/>
        <v>2.7388107495875117E-2</v>
      </c>
      <c r="II54" s="571"/>
      <c r="IJ54" s="571"/>
      <c r="IK54" s="571"/>
      <c r="IL54" s="571"/>
      <c r="IM54" s="633">
        <f t="shared" si="263"/>
        <v>3.4570636062506904E-2</v>
      </c>
      <c r="IN54" s="571"/>
      <c r="IO54" s="571"/>
      <c r="IP54" s="571"/>
      <c r="IQ54" s="571"/>
      <c r="IR54" s="633">
        <f t="shared" si="264"/>
        <v>3.9544463790978111E-2</v>
      </c>
      <c r="IS54" s="571"/>
      <c r="IT54" s="571"/>
      <c r="IU54" s="571"/>
      <c r="IV54" s="571"/>
      <c r="IW54" s="571"/>
      <c r="IX54" s="571"/>
      <c r="IY54" s="571"/>
      <c r="IZ54" s="571"/>
      <c r="JA54" s="633">
        <f t="shared" si="271"/>
        <v>2.9605699346293299E-2</v>
      </c>
      <c r="JB54" s="571"/>
      <c r="JC54" s="571"/>
      <c r="JD54" s="571"/>
      <c r="JE54" s="571"/>
      <c r="JF54" s="633">
        <f>JF22/$JF$33</f>
        <v>2.7840634494689584E-2</v>
      </c>
      <c r="JG54" s="571"/>
      <c r="JH54" s="571"/>
      <c r="JI54" s="571"/>
      <c r="JJ54" s="571"/>
      <c r="JK54" s="633">
        <f t="shared" si="272"/>
        <v>4.092247423996092E-2</v>
      </c>
      <c r="JL54" s="571"/>
      <c r="JM54" s="571"/>
      <c r="JN54" s="571"/>
      <c r="JO54" s="571"/>
      <c r="JP54" s="633">
        <f t="shared" si="273"/>
        <v>4.7768431713850895E-2</v>
      </c>
      <c r="JQ54" s="571"/>
      <c r="JR54" s="571"/>
      <c r="JS54" s="571"/>
      <c r="JT54" s="571"/>
      <c r="JU54" s="571"/>
      <c r="JV54" s="571"/>
      <c r="JW54" s="571"/>
      <c r="JX54" s="571"/>
      <c r="JY54" s="633">
        <f t="shared" si="266"/>
        <v>5.0916773794454265E-2</v>
      </c>
      <c r="JZ54" s="571"/>
      <c r="KA54" s="571"/>
      <c r="KB54" s="571"/>
      <c r="KC54" s="571"/>
      <c r="KD54" s="633">
        <f t="shared" si="267"/>
        <v>5.4871519629539525E-2</v>
      </c>
      <c r="KE54" s="571"/>
      <c r="KF54" s="571"/>
      <c r="KG54" s="571"/>
      <c r="KH54" s="571"/>
      <c r="KI54" s="633">
        <f t="shared" si="268"/>
        <v>5.2103361519978304E-2</v>
      </c>
      <c r="KJ54" s="571"/>
      <c r="KK54" s="571"/>
      <c r="KL54" s="571"/>
      <c r="KM54" s="571"/>
      <c r="KN54" s="633">
        <f t="shared" si="269"/>
        <v>4.9749670258754985E-2</v>
      </c>
      <c r="KO54" s="571"/>
      <c r="KP54" s="571"/>
      <c r="KQ54" s="571"/>
      <c r="KR54" s="571"/>
      <c r="KS54" s="633">
        <f t="shared" si="270"/>
        <v>2.4081496000979068E-2</v>
      </c>
      <c r="KT54" s="571"/>
      <c r="KU54" s="571"/>
      <c r="KV54" s="571"/>
      <c r="KW54" s="571"/>
      <c r="KX54" s="571"/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</row>
    <row r="55" spans="1:320">
      <c r="B55" s="535" t="s">
        <v>26</v>
      </c>
      <c r="D55" s="633">
        <f t="shared" si="223"/>
        <v>2.6771271865612768E-2</v>
      </c>
      <c r="I55" s="633">
        <f t="shared" si="224"/>
        <v>2.5873277783274022E-2</v>
      </c>
      <c r="N55" s="633">
        <f t="shared" si="225"/>
        <v>3.4075516453358115E-2</v>
      </c>
      <c r="S55" s="633">
        <f t="shared" si="226"/>
        <v>2.8478760279329211E-2</v>
      </c>
      <c r="AB55" s="633">
        <f t="shared" si="227"/>
        <v>3.2228760576618623E-2</v>
      </c>
      <c r="AG55" s="633">
        <f t="shared" si="228"/>
        <v>3.3175641409265058E-2</v>
      </c>
      <c r="AL55" s="633">
        <f t="shared" si="229"/>
        <v>3.365666547223943E-2</v>
      </c>
      <c r="AQ55" s="633">
        <f t="shared" si="230"/>
        <v>3.0059843472746397E-2</v>
      </c>
      <c r="AZ55" s="633">
        <f t="shared" si="231"/>
        <v>3.1659995407349359E-2</v>
      </c>
      <c r="BE55" s="633">
        <f t="shared" si="232"/>
        <v>2.4484496289136827E-2</v>
      </c>
      <c r="BJ55" s="633">
        <f t="shared" si="233"/>
        <v>2.7924894004670114E-2</v>
      </c>
      <c r="BO55" s="633">
        <f t="shared" si="234"/>
        <v>2.3922359214078114E-2</v>
      </c>
      <c r="BT55" s="633">
        <f>BT23/$BT$33</f>
        <v>3.0218382203950681E-2</v>
      </c>
      <c r="BZ55" s="417"/>
      <c r="CA55" s="424"/>
      <c r="CB55" s="424"/>
      <c r="CC55" s="642">
        <f t="shared" si="235"/>
        <v>3.1738164723968273E-2</v>
      </c>
      <c r="CH55" s="339">
        <f t="shared" si="236"/>
        <v>2.5439829346440217E-2</v>
      </c>
      <c r="CM55" s="633">
        <f t="shared" si="237"/>
        <v>2.4975264336684403E-2</v>
      </c>
      <c r="CR55" s="633">
        <f t="shared" si="238"/>
        <v>3.5971026342285467E-2</v>
      </c>
      <c r="DB55" s="642">
        <f t="shared" si="239"/>
        <v>2.8723520820366461E-2</v>
      </c>
      <c r="DG55" s="642">
        <f t="shared" si="240"/>
        <v>2.9067924522916632E-2</v>
      </c>
      <c r="DL55" s="633">
        <f t="shared" si="241"/>
        <v>2.5210358029779147E-2</v>
      </c>
      <c r="DQ55" s="633">
        <f t="shared" si="242"/>
        <v>2.6090080562375745E-2</v>
      </c>
      <c r="DZ55" s="633">
        <f t="shared" si="243"/>
        <v>2.5737138040722949E-2</v>
      </c>
      <c r="EE55" s="633">
        <f t="shared" si="244"/>
        <v>2.7432641127344722E-2</v>
      </c>
      <c r="EJ55" s="633">
        <f t="shared" si="245"/>
        <v>2.7845729380390392E-2</v>
      </c>
      <c r="EO55" s="633">
        <f t="shared" si="246"/>
        <v>3.0575992135173202E-2</v>
      </c>
      <c r="ET55" s="633">
        <f t="shared" si="247"/>
        <v>2.7423712503435196E-2</v>
      </c>
      <c r="FD55" s="633">
        <f t="shared" si="248"/>
        <v>2.603903752816112E-2</v>
      </c>
      <c r="FI55" s="633">
        <f t="shared" si="249"/>
        <v>2.2932689342715903E-2</v>
      </c>
      <c r="FN55" s="633">
        <f t="shared" si="250"/>
        <v>2.2959567036141791E-2</v>
      </c>
      <c r="FS55" s="633">
        <f t="shared" si="251"/>
        <v>2.2571842792140463E-2</v>
      </c>
      <c r="GB55" s="633">
        <f t="shared" si="252"/>
        <v>2.5508606829129202E-2</v>
      </c>
      <c r="GG55" s="633">
        <f t="shared" si="253"/>
        <v>2.436635285195627E-2</v>
      </c>
      <c r="GL55" s="633">
        <f t="shared" si="254"/>
        <v>2.4899101366198179E-2</v>
      </c>
      <c r="GQ55" s="633">
        <f t="shared" si="255"/>
        <v>2.4053244309935162E-2</v>
      </c>
      <c r="GZ55" s="633">
        <f t="shared" si="256"/>
        <v>2.3746160878361695E-2</v>
      </c>
      <c r="HE55" s="633">
        <f t="shared" si="257"/>
        <v>2.6508430128154251E-2</v>
      </c>
      <c r="HJ55" s="633">
        <f t="shared" si="258"/>
        <v>2.7775151486708387E-2</v>
      </c>
      <c r="HO55" s="633">
        <f t="shared" si="259"/>
        <v>2.4382593314164744E-2</v>
      </c>
      <c r="HT55" s="633">
        <f t="shared" si="260"/>
        <v>2.7312105175670107E-2</v>
      </c>
      <c r="IC55" s="633">
        <f t="shared" si="261"/>
        <v>2.8598191919226502E-2</v>
      </c>
      <c r="IH55" s="633">
        <f t="shared" si="262"/>
        <v>2.4275919040214904E-2</v>
      </c>
      <c r="IM55" s="633">
        <f t="shared" si="263"/>
        <v>2.2311616531854907E-2</v>
      </c>
      <c r="IR55" s="633">
        <f t="shared" si="264"/>
        <v>2.8865747611790206E-2</v>
      </c>
      <c r="JA55" s="633">
        <f t="shared" si="271"/>
        <v>2.889146794045808E-2</v>
      </c>
      <c r="JF55" s="633">
        <f>JF23/$JF$33</f>
        <v>2.5312725348685745E-2</v>
      </c>
      <c r="JK55" s="633">
        <f t="shared" si="272"/>
        <v>2.3118261117484832E-2</v>
      </c>
      <c r="JP55" s="633">
        <f t="shared" si="273"/>
        <v>2.6844625650141573E-2</v>
      </c>
      <c r="JY55" s="633">
        <f t="shared" si="266"/>
        <v>2.9160351448878567E-2</v>
      </c>
      <c r="KD55" s="633">
        <f t="shared" si="267"/>
        <v>3.2777211363799109E-2</v>
      </c>
      <c r="KI55" s="633">
        <f t="shared" si="268"/>
        <v>2.7241301402305022E-2</v>
      </c>
      <c r="KN55" s="633">
        <f t="shared" si="269"/>
        <v>2.8783763465723675E-2</v>
      </c>
      <c r="KS55" s="633">
        <f t="shared" si="270"/>
        <v>2.390460305149163E-2</v>
      </c>
    </row>
    <row r="56" spans="1:320">
      <c r="B56" s="621" t="s">
        <v>27</v>
      </c>
      <c r="D56" s="633">
        <f t="shared" si="223"/>
        <v>3.7019427883033827E-2</v>
      </c>
      <c r="I56" s="633">
        <f t="shared" si="224"/>
        <v>3.0844286702488864E-2</v>
      </c>
      <c r="N56" s="633">
        <f t="shared" si="225"/>
        <v>3.7222692477523425E-2</v>
      </c>
      <c r="S56" s="633">
        <f t="shared" si="226"/>
        <v>3.8123500972398194E-2</v>
      </c>
      <c r="AB56" s="633">
        <f t="shared" si="227"/>
        <v>3.7098790765187024E-2</v>
      </c>
      <c r="AG56" s="633">
        <f t="shared" si="228"/>
        <v>5.0192583130176938E-2</v>
      </c>
      <c r="AL56" s="633">
        <f t="shared" si="229"/>
        <v>6.2507067388055199E-2</v>
      </c>
      <c r="AQ56" s="633">
        <f t="shared" si="230"/>
        <v>4.3409745261788792E-2</v>
      </c>
      <c r="AZ56" s="633">
        <f t="shared" si="231"/>
        <v>3.6280724633279957E-2</v>
      </c>
      <c r="BE56" s="633">
        <f t="shared" si="232"/>
        <v>3.8677063602925131E-2</v>
      </c>
      <c r="BJ56" s="633">
        <f t="shared" si="233"/>
        <v>3.5697307767218307E-2</v>
      </c>
      <c r="BO56" s="633">
        <f t="shared" si="234"/>
        <v>3.6214964220778925E-2</v>
      </c>
      <c r="BT56" s="633">
        <f>BT24/$BT$33</f>
        <v>3.4678857314702549E-2</v>
      </c>
      <c r="CC56" s="642">
        <f t="shared" si="235"/>
        <v>2.8685292622631441E-2</v>
      </c>
      <c r="CH56" s="339">
        <f t="shared" si="236"/>
        <v>3.755794427589644E-2</v>
      </c>
      <c r="CM56" s="633">
        <f t="shared" si="237"/>
        <v>3.8038724008237226E-2</v>
      </c>
      <c r="CR56" s="633">
        <f t="shared" si="238"/>
        <v>3.6575559879815728E-2</v>
      </c>
      <c r="DB56" s="642">
        <f t="shared" si="239"/>
        <v>3.7513020398104543E-2</v>
      </c>
      <c r="DG56" s="642">
        <f t="shared" si="240"/>
        <v>3.6827804848711801E-2</v>
      </c>
      <c r="DL56" s="633">
        <f t="shared" si="241"/>
        <v>2.9704880668827816E-2</v>
      </c>
      <c r="DQ56" s="633">
        <f t="shared" si="242"/>
        <v>3.337976563949327E-2</v>
      </c>
      <c r="DZ56" s="633">
        <f t="shared" si="243"/>
        <v>3.11501271625838E-2</v>
      </c>
      <c r="EE56" s="633">
        <f t="shared" si="244"/>
        <v>3.3302582356599983E-2</v>
      </c>
      <c r="EJ56" s="633">
        <f t="shared" si="245"/>
        <v>3.5794433046337566E-2</v>
      </c>
      <c r="EO56" s="633">
        <f t="shared" si="246"/>
        <v>2.3875725981529282E-2</v>
      </c>
      <c r="ET56" s="633">
        <f t="shared" si="247"/>
        <v>2.6528264915877571E-2</v>
      </c>
      <c r="FD56" s="633">
        <f t="shared" si="248"/>
        <v>3.0956974777737539E-2</v>
      </c>
      <c r="FI56" s="633">
        <f t="shared" si="249"/>
        <v>3.2323592011169563E-2</v>
      </c>
      <c r="FN56" s="633">
        <f t="shared" si="250"/>
        <v>3.5868292833194093E-2</v>
      </c>
      <c r="FS56" s="633">
        <f t="shared" si="251"/>
        <v>3.4009924431941077E-2</v>
      </c>
      <c r="GB56" s="633">
        <f t="shared" si="252"/>
        <v>3.2031261176876005E-2</v>
      </c>
      <c r="GG56" s="633">
        <f t="shared" si="253"/>
        <v>3.3009461870626679E-2</v>
      </c>
      <c r="GL56" s="633">
        <f t="shared" si="254"/>
        <v>3.9844584231366088E-2</v>
      </c>
      <c r="GQ56" s="633">
        <f t="shared" si="255"/>
        <v>5.5812554670311383E-2</v>
      </c>
      <c r="GZ56" s="633">
        <f t="shared" si="256"/>
        <v>3.6890572425337914E-2</v>
      </c>
      <c r="HE56" s="633">
        <f t="shared" si="257"/>
        <v>3.5266645426050812E-2</v>
      </c>
      <c r="HJ56" s="633">
        <f t="shared" si="258"/>
        <v>2.961468477772726E-2</v>
      </c>
      <c r="HO56" s="633">
        <f t="shared" si="259"/>
        <v>3.0238008729641525E-2</v>
      </c>
      <c r="HT56" s="633">
        <f t="shared" si="260"/>
        <v>2.8946009003040979E-2</v>
      </c>
      <c r="IC56" s="633">
        <f t="shared" si="261"/>
        <v>3.8661279538280441E-2</v>
      </c>
      <c r="IH56" s="633">
        <f t="shared" si="262"/>
        <v>4.5719552401035091E-2</v>
      </c>
      <c r="IM56" s="633">
        <f t="shared" si="263"/>
        <v>5.0141844954035251E-2</v>
      </c>
      <c r="IR56" s="633">
        <f t="shared" si="264"/>
        <v>4.0715997930819328E-2</v>
      </c>
      <c r="JA56" s="633">
        <f t="shared" si="271"/>
        <v>4.3727540036755254E-2</v>
      </c>
      <c r="JF56" s="633">
        <f>JF24/$JF$33</f>
        <v>3.7477304224425044E-2</v>
      </c>
      <c r="JK56" s="633">
        <f t="shared" si="272"/>
        <v>4.2392914052304685E-2</v>
      </c>
      <c r="JP56" s="633">
        <f t="shared" si="273"/>
        <v>4.7952129968739717E-2</v>
      </c>
      <c r="JY56" s="633">
        <f t="shared" si="266"/>
        <v>5.6915600245550285E-2</v>
      </c>
      <c r="KD56" s="633">
        <f t="shared" si="267"/>
        <v>5.7332199313423933E-2</v>
      </c>
      <c r="KI56" s="633">
        <f t="shared" si="268"/>
        <v>4.8053525279513752E-2</v>
      </c>
      <c r="KN56" s="633">
        <f t="shared" si="269"/>
        <v>4.8003567358228388E-2</v>
      </c>
      <c r="KS56" s="633">
        <f t="shared" si="270"/>
        <v>3.5972279023800686E-2</v>
      </c>
    </row>
    <row r="57" spans="1:320">
      <c r="B57" s="534" t="s">
        <v>349</v>
      </c>
      <c r="D57" s="633">
        <f t="shared" si="223"/>
        <v>4.742370276130338E-2</v>
      </c>
      <c r="I57" s="633">
        <f t="shared" si="224"/>
        <v>5.9424501912246547E-2</v>
      </c>
      <c r="N57" s="633">
        <f t="shared" si="225"/>
        <v>4.2795870950057553E-2</v>
      </c>
      <c r="S57" s="633">
        <f t="shared" si="226"/>
        <v>6.0807924882502098E-2</v>
      </c>
      <c r="AB57" s="633">
        <f t="shared" si="227"/>
        <v>5.1866080425468704E-2</v>
      </c>
      <c r="AG57" s="633">
        <f t="shared" si="228"/>
        <v>4.2722946576894502E-2</v>
      </c>
      <c r="AL57" s="633">
        <f t="shared" si="229"/>
        <v>3.926144990852011E-2</v>
      </c>
      <c r="AQ57" s="633">
        <f t="shared" si="230"/>
        <v>4.1739408130781697E-2</v>
      </c>
      <c r="AZ57" s="633">
        <f>AZ25/$AZ$33</f>
        <v>5.2590395239868554E-2</v>
      </c>
      <c r="BE57" s="633">
        <f t="shared" si="232"/>
        <v>5.9442997672641898E-2</v>
      </c>
      <c r="BJ57" s="633">
        <f t="shared" si="233"/>
        <v>6.4048207689111916E-2</v>
      </c>
      <c r="BO57" s="633">
        <f t="shared" si="234"/>
        <v>6.4187285337666322E-2</v>
      </c>
      <c r="BT57" s="633">
        <f>BT25/$BT$33</f>
        <v>5.7043449006451065E-2</v>
      </c>
      <c r="CC57" s="642">
        <f t="shared" si="235"/>
        <v>5.3722881407280855E-2</v>
      </c>
      <c r="CH57" s="339">
        <f t="shared" si="236"/>
        <v>5.1120068848723318E-2</v>
      </c>
      <c r="CM57" s="633">
        <f t="shared" si="237"/>
        <v>6.0507964304275533E-2</v>
      </c>
      <c r="CR57" s="633">
        <f t="shared" si="238"/>
        <v>4.209429132822258E-2</v>
      </c>
      <c r="DB57" s="642">
        <f t="shared" si="239"/>
        <v>5.2516212791035702E-2</v>
      </c>
      <c r="DG57" s="642">
        <f t="shared" si="240"/>
        <v>5.4268702928229627E-2</v>
      </c>
      <c r="DL57" s="633">
        <f t="shared" si="241"/>
        <v>5.7944768894234465E-2</v>
      </c>
      <c r="DQ57" s="633">
        <f t="shared" si="242"/>
        <v>5.4605620706783861E-2</v>
      </c>
      <c r="DZ57" s="633">
        <f t="shared" si="243"/>
        <v>5.3737398281109044E-2</v>
      </c>
      <c r="EE57" s="633">
        <f t="shared" si="244"/>
        <v>5.4666529334727203E-2</v>
      </c>
      <c r="EJ57" s="633">
        <f t="shared" si="245"/>
        <v>5.6632844821362875E-2</v>
      </c>
      <c r="EO57" s="633">
        <f t="shared" si="246"/>
        <v>7.2620596519811884E-2</v>
      </c>
      <c r="ET57" s="633">
        <f t="shared" si="247"/>
        <v>6.8223661686591885E-2</v>
      </c>
      <c r="FD57" s="633">
        <f t="shared" si="248"/>
        <v>6.6153739159139552E-2</v>
      </c>
      <c r="FI57" s="633">
        <f t="shared" si="249"/>
        <v>6.1180330430762368E-2</v>
      </c>
      <c r="FN57" s="633">
        <f t="shared" si="250"/>
        <v>5.3433789816124955E-2</v>
      </c>
      <c r="FS57" s="633">
        <f t="shared" si="251"/>
        <v>5.9710500908333623E-2</v>
      </c>
      <c r="GB57" s="633">
        <f t="shared" si="252"/>
        <v>5.4298921613679586E-2</v>
      </c>
      <c r="GG57" s="633">
        <f t="shared" si="253"/>
        <v>6.0586285242130861E-2</v>
      </c>
      <c r="GL57" s="633">
        <f t="shared" si="254"/>
        <v>5.9353315086398156E-2</v>
      </c>
      <c r="GQ57" s="633">
        <f t="shared" si="255"/>
        <v>4.5413671969497534E-2</v>
      </c>
      <c r="GZ57" s="633">
        <f t="shared" si="256"/>
        <v>4.6740341302810379E-2</v>
      </c>
      <c r="HE57" s="633">
        <f t="shared" si="257"/>
        <v>6.0981319143095125E-2</v>
      </c>
      <c r="HJ57" s="633">
        <f t="shared" si="258"/>
        <v>6.0290973151574292E-2</v>
      </c>
      <c r="HO57" s="633">
        <f t="shared" si="259"/>
        <v>6.4752741469794123E-2</v>
      </c>
      <c r="HT57" s="633">
        <f t="shared" si="260"/>
        <v>6.399804368323285E-2</v>
      </c>
      <c r="IC57" s="633">
        <f t="shared" si="261"/>
        <v>6.41414905001748E-2</v>
      </c>
      <c r="IH57" s="633">
        <f t="shared" si="262"/>
        <v>5.9260446097785448E-2</v>
      </c>
      <c r="IM57" s="633">
        <f t="shared" si="263"/>
        <v>5.0342057563816031E-2</v>
      </c>
      <c r="IR57" s="633">
        <f t="shared" si="264"/>
        <v>4.7844054944190452E-2</v>
      </c>
      <c r="JA57" s="633">
        <f t="shared" si="271"/>
        <v>4.8512900620127648E-2</v>
      </c>
      <c r="JF57" s="633">
        <f>JF25/$JF$33</f>
        <v>6.073088929255941E-2</v>
      </c>
      <c r="JK57" s="633">
        <f t="shared" si="272"/>
        <v>5.5668101160810161E-2</v>
      </c>
      <c r="JP57" s="633">
        <f t="shared" si="273"/>
        <v>4.0958846888010929E-2</v>
      </c>
      <c r="JY57" s="633">
        <f t="shared" si="266"/>
        <v>3.3300748982343142E-2</v>
      </c>
      <c r="KD57" s="633">
        <f t="shared" si="267"/>
        <v>4.3721187245664116E-2</v>
      </c>
      <c r="KI57" s="633">
        <f t="shared" si="268"/>
        <v>3.9167215638922573E-2</v>
      </c>
      <c r="KN57" s="633">
        <f t="shared" si="269"/>
        <v>3.4186047235048291E-2</v>
      </c>
      <c r="KS57" s="633">
        <f t="shared" si="270"/>
        <v>6.5834202048518031E-2</v>
      </c>
    </row>
    <row r="58" spans="1:320">
      <c r="B58" s="533" t="s">
        <v>350</v>
      </c>
      <c r="D58" s="633">
        <f t="shared" si="223"/>
        <v>7.0368157542907511E-2</v>
      </c>
      <c r="I58" s="633">
        <f t="shared" si="224"/>
        <v>8.570653962223207E-2</v>
      </c>
      <c r="N58" s="633">
        <f t="shared" si="225"/>
        <v>0.11491005248275921</v>
      </c>
      <c r="S58" s="633">
        <f t="shared" si="226"/>
        <v>7.8367314802078286E-2</v>
      </c>
      <c r="AB58" s="633">
        <f t="shared" si="227"/>
        <v>7.0198783434079551E-2</v>
      </c>
      <c r="AG58" s="633">
        <f t="shared" si="228"/>
        <v>9.0123480139815734E-2</v>
      </c>
      <c r="AL58" s="633">
        <f t="shared" si="229"/>
        <v>6.8373983230262905E-2</v>
      </c>
      <c r="AQ58" s="633">
        <f t="shared" si="230"/>
        <v>8.1070908455791721E-2</v>
      </c>
      <c r="AZ58" s="633">
        <f t="shared" si="231"/>
        <v>6.7974428034021067E-2</v>
      </c>
      <c r="BE58" s="633">
        <f t="shared" si="232"/>
        <v>6.8445735745160191E-2</v>
      </c>
      <c r="BJ58" s="633">
        <f t="shared" si="233"/>
        <v>7.3676762089066122E-2</v>
      </c>
      <c r="BO58" s="633">
        <f t="shared" si="234"/>
        <v>7.6535287388272907E-2</v>
      </c>
      <c r="BT58" s="633">
        <f>BT26/$BT$33</f>
        <v>7.0486074458676551E-2</v>
      </c>
      <c r="CC58" s="642">
        <f t="shared" si="235"/>
        <v>6.7164771614509691E-2</v>
      </c>
      <c r="CH58" s="339">
        <f t="shared" si="236"/>
        <v>6.9782235718159905E-2</v>
      </c>
      <c r="CM58" s="633">
        <f t="shared" si="237"/>
        <v>6.6438315531572506E-2</v>
      </c>
      <c r="CR58" s="633">
        <f t="shared" si="238"/>
        <v>5.9904952981992179E-2</v>
      </c>
      <c r="DB58" s="642">
        <f t="shared" si="239"/>
        <v>6.8136598823626576E-2</v>
      </c>
      <c r="DG58" s="642">
        <f t="shared" si="240"/>
        <v>6.9191618561145113E-2</v>
      </c>
      <c r="DL58" s="633">
        <f t="shared" si="241"/>
        <v>7.0789605868669017E-2</v>
      </c>
      <c r="DQ58" s="633">
        <f t="shared" si="242"/>
        <v>7.600420892742811E-2</v>
      </c>
      <c r="DZ58" s="633">
        <f t="shared" si="243"/>
        <v>7.6558646711434655E-2</v>
      </c>
      <c r="EE58" s="633">
        <f t="shared" si="244"/>
        <v>6.7878609844512799E-2</v>
      </c>
      <c r="EJ58" s="633">
        <f t="shared" si="245"/>
        <v>7.5520964451811487E-2</v>
      </c>
      <c r="EO58" s="633">
        <f t="shared" si="246"/>
        <v>7.8255914633055548E-2</v>
      </c>
      <c r="ET58" s="633">
        <f t="shared" si="247"/>
        <v>7.2456091398466677E-2</v>
      </c>
      <c r="FD58" s="633">
        <f t="shared" si="248"/>
        <v>6.4004801413403423E-2</v>
      </c>
      <c r="FI58" s="633">
        <f t="shared" si="249"/>
        <v>7.7672780958519649E-2</v>
      </c>
      <c r="FN58" s="633">
        <f t="shared" si="250"/>
        <v>7.3680348387402256E-2</v>
      </c>
      <c r="FS58" s="633">
        <f t="shared" si="251"/>
        <v>9.7619935098478994E-2</v>
      </c>
      <c r="GB58" s="633">
        <f t="shared" si="252"/>
        <v>0.11077943567751179</v>
      </c>
      <c r="GG58" s="633">
        <f t="shared" si="253"/>
        <v>0.10679885570888882</v>
      </c>
      <c r="GL58" s="633">
        <f t="shared" si="254"/>
        <v>0.10717427488965994</v>
      </c>
      <c r="GQ58" s="633">
        <f t="shared" si="255"/>
        <v>9.8122392138890596E-2</v>
      </c>
      <c r="GZ58" s="633">
        <f t="shared" si="256"/>
        <v>7.6436995145687636E-2</v>
      </c>
      <c r="HE58" s="633">
        <f t="shared" si="257"/>
        <v>8.5169371394079152E-2</v>
      </c>
      <c r="HJ58" s="633">
        <f t="shared" si="258"/>
        <v>8.6759626154429711E-2</v>
      </c>
      <c r="HO58" s="633">
        <f t="shared" si="259"/>
        <v>9.366479973570839E-2</v>
      </c>
      <c r="HT58" s="633">
        <f t="shared" si="260"/>
        <v>8.7644007842850147E-2</v>
      </c>
      <c r="IC58" s="633">
        <f t="shared" si="261"/>
        <v>9.7465822211349848E-2</v>
      </c>
      <c r="IH58" s="633">
        <f t="shared" si="262"/>
        <v>0.10562870308765801</v>
      </c>
      <c r="IM58" s="633">
        <f t="shared" si="263"/>
        <v>0.11116268101852673</v>
      </c>
      <c r="IR58" s="633">
        <f t="shared" si="264"/>
        <v>7.4429939128355688E-2</v>
      </c>
      <c r="JA58" s="633">
        <f t="shared" si="271"/>
        <v>6.6549434439857058E-2</v>
      </c>
      <c r="JF58" s="633">
        <f>JF26/$JF$33</f>
        <v>7.4219761436495557E-2</v>
      </c>
      <c r="JK58" s="633">
        <f t="shared" si="272"/>
        <v>7.5549861045680913E-2</v>
      </c>
      <c r="JP58" s="633">
        <f t="shared" si="273"/>
        <v>5.8321343089573145E-2</v>
      </c>
      <c r="JY58" s="633">
        <f t="shared" si="266"/>
        <v>6.2002203028972684E-2</v>
      </c>
      <c r="KD58" s="633">
        <f t="shared" si="267"/>
        <v>6.2797493414336658E-2</v>
      </c>
      <c r="KI58" s="633">
        <f t="shared" si="268"/>
        <v>6.7862148048034143E-2</v>
      </c>
      <c r="KN58" s="633">
        <f t="shared" si="269"/>
        <v>6.0484224275813417E-2</v>
      </c>
      <c r="KS58" s="633">
        <f t="shared" si="270"/>
        <v>9.0540636991718978E-2</v>
      </c>
    </row>
    <row r="59" spans="1:320">
      <c r="B59" s="533" t="s">
        <v>351</v>
      </c>
      <c r="D59" s="633">
        <f t="shared" si="223"/>
        <v>4.0932515906428941E-2</v>
      </c>
      <c r="I59" s="633">
        <f t="shared" si="224"/>
        <v>5.4320837625879484E-2</v>
      </c>
      <c r="N59" s="633">
        <f t="shared" si="225"/>
        <v>4.8881719433889879E-2</v>
      </c>
      <c r="S59" s="633">
        <f t="shared" si="226"/>
        <v>3.5146755992575447E-2</v>
      </c>
      <c r="AB59" s="633">
        <f t="shared" si="227"/>
        <v>3.4643508081581446E-2</v>
      </c>
      <c r="AG59" s="633">
        <f t="shared" si="228"/>
        <v>3.748721631063219E-2</v>
      </c>
      <c r="AL59" s="633">
        <f t="shared" si="229"/>
        <v>3.7832886906531471E-2</v>
      </c>
      <c r="AQ59" s="633">
        <f t="shared" si="230"/>
        <v>3.8506761135296344E-2</v>
      </c>
      <c r="AZ59" s="633">
        <f t="shared" si="231"/>
        <v>4.0776322708325027E-2</v>
      </c>
      <c r="BE59" s="633">
        <f t="shared" si="232"/>
        <v>4.5736406461873394E-2</v>
      </c>
      <c r="BJ59" s="633">
        <f t="shared" si="233"/>
        <v>5.092985417537204E-2</v>
      </c>
      <c r="BO59" s="633">
        <f t="shared" si="234"/>
        <v>4.1476276185446387E-2</v>
      </c>
      <c r="BT59" s="633">
        <f>BT27/$BT$33</f>
        <v>4.7446090601717027E-2</v>
      </c>
      <c r="CC59" s="642">
        <f t="shared" si="235"/>
        <v>5.090780538285479E-2</v>
      </c>
      <c r="CH59" s="339">
        <f t="shared" si="236"/>
        <v>4.8113446267614879E-2</v>
      </c>
      <c r="CM59" s="633">
        <f t="shared" si="237"/>
        <v>4.8723835491770021E-2</v>
      </c>
      <c r="CR59" s="633">
        <f t="shared" si="238"/>
        <v>3.5312917605796135E-2</v>
      </c>
      <c r="DB59" s="642">
        <f t="shared" si="239"/>
        <v>4.4286357769320737E-2</v>
      </c>
      <c r="DG59" s="642">
        <f t="shared" si="240"/>
        <v>4.5542459001032133E-2</v>
      </c>
      <c r="DL59" s="633">
        <f t="shared" si="241"/>
        <v>4.6382688624281604E-2</v>
      </c>
      <c r="DQ59" s="633">
        <f t="shared" si="242"/>
        <v>4.7714490066218154E-2</v>
      </c>
      <c r="DZ59" s="633">
        <f t="shared" si="243"/>
        <v>4.8023044418589886E-2</v>
      </c>
      <c r="EE59" s="633">
        <f t="shared" si="244"/>
        <v>4.7618826081636638E-2</v>
      </c>
      <c r="EJ59" s="633">
        <f t="shared" si="245"/>
        <v>5.0804529089093754E-2</v>
      </c>
      <c r="EO59" s="633">
        <f t="shared" si="246"/>
        <v>5.06312000652865E-2</v>
      </c>
      <c r="ET59" s="633">
        <f t="shared" si="247"/>
        <v>5.3484331975379135E-2</v>
      </c>
      <c r="FD59" s="633">
        <f t="shared" si="248"/>
        <v>5.1639648335368799E-2</v>
      </c>
      <c r="FI59" s="633">
        <f t="shared" si="249"/>
        <v>5.467936062448648E-2</v>
      </c>
      <c r="FN59" s="633">
        <f t="shared" si="250"/>
        <v>5.6084699873396586E-2</v>
      </c>
      <c r="FS59" s="633">
        <f t="shared" si="251"/>
        <v>5.7320081285263863E-2</v>
      </c>
      <c r="GB59" s="633">
        <f t="shared" si="252"/>
        <v>5.5485193982598123E-2</v>
      </c>
      <c r="GG59" s="633">
        <f t="shared" si="253"/>
        <v>4.6610290324480289E-2</v>
      </c>
      <c r="GL59" s="633">
        <f t="shared" si="254"/>
        <v>3.8657379172155525E-2</v>
      </c>
      <c r="GQ59" s="633">
        <f t="shared" si="255"/>
        <v>3.9087608053019328E-2</v>
      </c>
      <c r="GZ59" s="633">
        <f t="shared" si="256"/>
        <v>3.2093849495358796E-2</v>
      </c>
      <c r="HE59" s="633">
        <f t="shared" si="257"/>
        <v>4.5955209204076621E-2</v>
      </c>
      <c r="HJ59" s="633">
        <f t="shared" si="258"/>
        <v>4.981124091860098E-2</v>
      </c>
      <c r="HO59" s="633">
        <f t="shared" si="259"/>
        <v>4.9411092336210514E-2</v>
      </c>
      <c r="HT59" s="633">
        <f t="shared" si="260"/>
        <v>4.6045375889608553E-2</v>
      </c>
      <c r="IC59" s="633">
        <f t="shared" si="261"/>
        <v>4.3593286636276832E-2</v>
      </c>
      <c r="IH59" s="633">
        <f t="shared" si="262"/>
        <v>5.1064889596747938E-2</v>
      </c>
      <c r="IM59" s="633">
        <f t="shared" si="263"/>
        <v>4.5790640538544716E-2</v>
      </c>
      <c r="IR59" s="633">
        <f t="shared" si="264"/>
        <v>3.9926395474668183E-2</v>
      </c>
      <c r="JA59" s="633">
        <f t="shared" si="271"/>
        <v>3.4014123175512438E-2</v>
      </c>
      <c r="JF59" s="633">
        <f>JF27/$JF$33</f>
        <v>3.722408358919585E-2</v>
      </c>
      <c r="JK59" s="633">
        <f t="shared" si="272"/>
        <v>4.4071889339703116E-2</v>
      </c>
      <c r="JP59" s="633">
        <f t="shared" si="273"/>
        <v>2.891970004784495E-2</v>
      </c>
      <c r="JY59" s="633">
        <f t="shared" si="266"/>
        <v>2.3382898294913999E-2</v>
      </c>
      <c r="KD59" s="633">
        <f t="shared" si="267"/>
        <v>2.9678819699198021E-2</v>
      </c>
      <c r="KI59" s="633">
        <f t="shared" si="268"/>
        <v>3.0956146837659237E-2</v>
      </c>
      <c r="KN59" s="633">
        <f t="shared" si="269"/>
        <v>2.6983880656852088E-2</v>
      </c>
      <c r="KS59" s="633">
        <f t="shared" si="270"/>
        <v>5.4269707496461608E-2</v>
      </c>
    </row>
    <row r="60" spans="1:320">
      <c r="B60" s="533" t="s">
        <v>228</v>
      </c>
      <c r="D60" s="633">
        <f t="shared" si="223"/>
        <v>7.0220475962912351E-2</v>
      </c>
      <c r="I60" s="633">
        <f t="shared" si="224"/>
        <v>7.7130151493483609E-2</v>
      </c>
      <c r="N60" s="633">
        <f t="shared" si="225"/>
        <v>8.7119157724081117E-2</v>
      </c>
      <c r="S60" s="633">
        <f t="shared" si="226"/>
        <v>0.10098578076816864</v>
      </c>
      <c r="AB60" s="633">
        <f t="shared" si="227"/>
        <v>0.11034709923102651</v>
      </c>
      <c r="AG60" s="633">
        <f t="shared" si="228"/>
        <v>9.0427181770658088E-2</v>
      </c>
      <c r="AL60" s="633">
        <f t="shared" si="229"/>
        <v>9.2688432361155551E-2</v>
      </c>
      <c r="AQ60" s="633">
        <f t="shared" si="230"/>
        <v>0.11160039849642468</v>
      </c>
      <c r="AZ60" s="633">
        <f t="shared" si="231"/>
        <v>8.5405192222106047E-2</v>
      </c>
      <c r="BE60" s="633">
        <f t="shared" si="232"/>
        <v>8.3205991179065172E-2</v>
      </c>
      <c r="BJ60" s="633">
        <f t="shared" si="233"/>
        <v>8.5369294790445499E-2</v>
      </c>
      <c r="BO60" s="633">
        <f t="shared" si="234"/>
        <v>9.2055315782706093E-2</v>
      </c>
      <c r="BT60" s="633">
        <f>BT28/$BT$33</f>
        <v>8.6582010024586223E-2</v>
      </c>
      <c r="CC60" s="642">
        <f t="shared" si="235"/>
        <v>8.74284724274145E-2</v>
      </c>
      <c r="CH60" s="339">
        <f t="shared" si="236"/>
        <v>8.3802664520415432E-2</v>
      </c>
      <c r="CM60" s="633">
        <f t="shared" si="237"/>
        <v>7.8152453163217422E-2</v>
      </c>
      <c r="CR60" s="633">
        <f t="shared" si="238"/>
        <v>6.0016928008995267E-2</v>
      </c>
      <c r="DB60" s="642">
        <f t="shared" si="239"/>
        <v>8.0439726402147568E-2</v>
      </c>
      <c r="DG60" s="642">
        <f t="shared" si="240"/>
        <v>8.2300959518069275E-2</v>
      </c>
      <c r="DL60" s="633">
        <f t="shared" si="241"/>
        <v>7.9131417705284396E-2</v>
      </c>
      <c r="DQ60" s="633">
        <f t="shared" si="242"/>
        <v>8.4699550495363624E-2</v>
      </c>
      <c r="DZ60" s="633">
        <f t="shared" si="243"/>
        <v>8.6853464233563507E-2</v>
      </c>
      <c r="EE60" s="633">
        <f t="shared" si="244"/>
        <v>8.7626899090609209E-2</v>
      </c>
      <c r="EJ60" s="633">
        <f t="shared" si="245"/>
        <v>8.5218612327147225E-2</v>
      </c>
      <c r="EO60" s="633">
        <f t="shared" si="246"/>
        <v>8.63234574990496E-2</v>
      </c>
      <c r="ET60" s="633">
        <f t="shared" si="247"/>
        <v>7.9306215268820229E-2</v>
      </c>
      <c r="FD60" s="633">
        <f t="shared" si="248"/>
        <v>8.3764997085753759E-2</v>
      </c>
      <c r="FI60" s="633">
        <f t="shared" si="249"/>
        <v>8.8096771946674646E-2</v>
      </c>
      <c r="FN60" s="633">
        <f t="shared" si="250"/>
        <v>8.7763232423896401E-2</v>
      </c>
      <c r="FS60" s="633">
        <f t="shared" si="251"/>
        <v>9.1729828139547803E-2</v>
      </c>
      <c r="GB60" s="633">
        <f t="shared" si="252"/>
        <v>9.081329898707044E-2</v>
      </c>
      <c r="GG60" s="633">
        <f t="shared" si="253"/>
        <v>9.3402184616673364E-2</v>
      </c>
      <c r="GL60" s="633">
        <f t="shared" si="254"/>
        <v>8.8025605856218034E-2</v>
      </c>
      <c r="GQ60" s="633">
        <f t="shared" si="255"/>
        <v>8.4330579126270483E-2</v>
      </c>
      <c r="GZ60" s="633">
        <f t="shared" si="256"/>
        <v>8.2603265163472439E-2</v>
      </c>
      <c r="HE60" s="633">
        <f t="shared" si="257"/>
        <v>9.2921021946852297E-2</v>
      </c>
      <c r="HJ60" s="633">
        <f t="shared" si="258"/>
        <v>9.659743182203083E-2</v>
      </c>
      <c r="HO60" s="633">
        <f t="shared" si="259"/>
        <v>9.8152960879543658E-2</v>
      </c>
      <c r="HT60" s="633">
        <f t="shared" si="260"/>
        <v>9.9601971613508908E-2</v>
      </c>
      <c r="IC60" s="633">
        <f t="shared" si="261"/>
        <v>9.3021425189663567E-2</v>
      </c>
      <c r="IH60" s="633">
        <f t="shared" si="262"/>
        <v>8.6543266716980816E-2</v>
      </c>
      <c r="IM60" s="633">
        <f t="shared" si="263"/>
        <v>8.3572647158382446E-2</v>
      </c>
      <c r="IR60" s="633">
        <f t="shared" si="264"/>
        <v>6.7149848067877591E-2</v>
      </c>
      <c r="JA60" s="633">
        <f t="shared" si="271"/>
        <v>7.4888009579577017E-2</v>
      </c>
      <c r="JF60" s="633">
        <f>JF28/$JF$33</f>
        <v>9.6974943811967307E-2</v>
      </c>
      <c r="JK60" s="633">
        <f t="shared" si="272"/>
        <v>8.7121958093739835E-2</v>
      </c>
      <c r="JP60" s="633">
        <f t="shared" si="273"/>
        <v>7.3210155368687191E-2</v>
      </c>
      <c r="JY60" s="633">
        <f t="shared" si="266"/>
        <v>6.4800217305972171E-2</v>
      </c>
      <c r="KD60" s="633">
        <f t="shared" si="267"/>
        <v>6.436379825894456E-2</v>
      </c>
      <c r="KI60" s="633">
        <f t="shared" si="268"/>
        <v>6.8291393840445455E-2</v>
      </c>
      <c r="KN60" s="633">
        <f t="shared" si="269"/>
        <v>6.8024583927346199E-2</v>
      </c>
      <c r="KS60" s="633">
        <f t="shared" si="270"/>
        <v>9.3877192430349005E-2</v>
      </c>
    </row>
    <row r="61" spans="1:320">
      <c r="B61" s="533" t="s">
        <v>229</v>
      </c>
      <c r="D61" s="633">
        <f t="shared" si="223"/>
        <v>7.3151519393920186E-2</v>
      </c>
      <c r="I61" s="633">
        <f t="shared" si="224"/>
        <v>7.52618579280981E-2</v>
      </c>
      <c r="N61" s="633">
        <f t="shared" si="225"/>
        <v>8.3502984906328626E-2</v>
      </c>
      <c r="S61" s="633">
        <f t="shared" si="226"/>
        <v>8.4244374639775799E-2</v>
      </c>
      <c r="AB61" s="633">
        <f t="shared" si="227"/>
        <v>8.4368716020352494E-2</v>
      </c>
      <c r="AG61" s="633">
        <f t="shared" si="228"/>
        <v>8.7165177503758143E-2</v>
      </c>
      <c r="AL61" s="633">
        <f t="shared" si="229"/>
        <v>8.7620731480050895E-2</v>
      </c>
      <c r="AQ61" s="633">
        <f t="shared" si="230"/>
        <v>0.11535810126236934</v>
      </c>
      <c r="AZ61" s="633">
        <f t="shared" si="231"/>
        <v>8.6103670094558465E-2</v>
      </c>
      <c r="BE61" s="633">
        <f t="shared" si="232"/>
        <v>8.8514741836737715E-2</v>
      </c>
      <c r="BJ61" s="633">
        <f t="shared" si="233"/>
        <v>9.3246092461405083E-2</v>
      </c>
      <c r="BO61" s="633">
        <f t="shared" si="234"/>
        <v>8.6894930424789379E-2</v>
      </c>
      <c r="BT61" s="633">
        <f>BT29/$BT$33</f>
        <v>8.5856925161800726E-2</v>
      </c>
      <c r="CC61" s="642">
        <f t="shared" si="235"/>
        <v>8.0373204925731898E-2</v>
      </c>
      <c r="CH61" s="339">
        <f t="shared" si="236"/>
        <v>8.1156062866462861E-2</v>
      </c>
      <c r="CM61" s="633">
        <f t="shared" si="237"/>
        <v>7.2504232524666909E-2</v>
      </c>
      <c r="CR61" s="633">
        <f t="shared" si="238"/>
        <v>6.1537245301384623E-2</v>
      </c>
      <c r="DB61" s="642">
        <f t="shared" si="239"/>
        <v>7.9505180286049318E-2</v>
      </c>
      <c r="DG61" s="642">
        <f t="shared" si="240"/>
        <v>7.4082655637018435E-2</v>
      </c>
      <c r="DL61" s="633">
        <f t="shared" si="241"/>
        <v>8.0639700202912862E-2</v>
      </c>
      <c r="DQ61" s="633">
        <f t="shared" si="242"/>
        <v>8.2986967414243301E-2</v>
      </c>
      <c r="DZ61" s="633">
        <f t="shared" si="243"/>
        <v>7.7354689397674842E-2</v>
      </c>
      <c r="EE61" s="633">
        <f t="shared" si="244"/>
        <v>7.3081093790247673E-2</v>
      </c>
      <c r="EJ61" s="633">
        <f t="shared" si="245"/>
        <v>7.8829581474502766E-2</v>
      </c>
      <c r="EO61" s="633">
        <f t="shared" si="246"/>
        <v>8.1323258333345153E-2</v>
      </c>
      <c r="ET61" s="633">
        <f t="shared" si="247"/>
        <v>7.9644230038909719E-2</v>
      </c>
      <c r="FD61" s="633">
        <f t="shared" si="248"/>
        <v>7.2162027454130237E-2</v>
      </c>
      <c r="FI61" s="633">
        <f t="shared" si="249"/>
        <v>8.3153316269697533E-2</v>
      </c>
      <c r="FN61" s="633">
        <f t="shared" si="250"/>
        <v>7.7526049902040012E-2</v>
      </c>
      <c r="FS61" s="633">
        <f t="shared" si="251"/>
        <v>8.7000152458238847E-2</v>
      </c>
      <c r="GB61" s="633">
        <f t="shared" si="252"/>
        <v>8.7306965510891482E-2</v>
      </c>
      <c r="GG61" s="633">
        <f t="shared" si="253"/>
        <v>9.2685797089949812E-2</v>
      </c>
      <c r="GL61" s="633">
        <f t="shared" si="254"/>
        <v>8.865848875770331E-2</v>
      </c>
      <c r="GQ61" s="633">
        <f t="shared" si="255"/>
        <v>7.8841206327258301E-2</v>
      </c>
      <c r="GZ61" s="633">
        <f t="shared" si="256"/>
        <v>7.6889486598526541E-2</v>
      </c>
      <c r="HE61" s="633">
        <f t="shared" si="257"/>
        <v>8.9383138235998194E-2</v>
      </c>
      <c r="HJ61" s="633">
        <f t="shared" si="258"/>
        <v>7.5160293962440131E-2</v>
      </c>
      <c r="HO61" s="633">
        <f t="shared" si="259"/>
        <v>8.3744868722426258E-2</v>
      </c>
      <c r="HT61" s="633">
        <f t="shared" si="260"/>
        <v>8.7950117782812878E-2</v>
      </c>
      <c r="IC61" s="633">
        <f t="shared" si="261"/>
        <v>8.081002107441114E-2</v>
      </c>
      <c r="IH61" s="633">
        <f t="shared" si="262"/>
        <v>8.6296002403401934E-2</v>
      </c>
      <c r="IM61" s="633">
        <f t="shared" si="263"/>
        <v>7.8899328782089634E-2</v>
      </c>
      <c r="IR61" s="633">
        <f t="shared" si="264"/>
        <v>6.3188223716635697E-2</v>
      </c>
      <c r="JA61" s="633">
        <f t="shared" si="271"/>
        <v>6.6549434439857058E-2</v>
      </c>
      <c r="JF61" s="633">
        <f>JF29/$JF$33</f>
        <v>7.4219761436495557E-2</v>
      </c>
      <c r="JK61" s="633">
        <f t="shared" si="272"/>
        <v>7.5549861045680913E-2</v>
      </c>
      <c r="JP61" s="633">
        <f t="shared" si="273"/>
        <v>5.8321343089573145E-2</v>
      </c>
      <c r="JY61" s="633">
        <f t="shared" si="266"/>
        <v>6.2002203028972684E-2</v>
      </c>
      <c r="KD61" s="633">
        <f t="shared" si="267"/>
        <v>6.2797493414336658E-2</v>
      </c>
      <c r="KI61" s="633">
        <f t="shared" si="268"/>
        <v>6.7862148048034143E-2</v>
      </c>
      <c r="KN61" s="633">
        <f t="shared" si="269"/>
        <v>6.0484224275813417E-2</v>
      </c>
      <c r="KS61" s="633">
        <f t="shared" si="270"/>
        <v>9.0540636991718978E-2</v>
      </c>
    </row>
    <row r="62" spans="1:320">
      <c r="B62" s="533" t="s">
        <v>230</v>
      </c>
      <c r="D62" s="633">
        <f t="shared" si="223"/>
        <v>4.8334855666130445E-2</v>
      </c>
      <c r="I62" s="633">
        <f t="shared" si="224"/>
        <v>4.060507420927216E-2</v>
      </c>
      <c r="N62" s="633">
        <f t="shared" si="225"/>
        <v>3.6435927952605647E-2</v>
      </c>
      <c r="S62" s="633">
        <f t="shared" si="226"/>
        <v>3.896786270113492E-2</v>
      </c>
      <c r="AB62" s="633">
        <f t="shared" si="227"/>
        <v>3.6396388564666649E-2</v>
      </c>
      <c r="AG62" s="633">
        <f t="shared" si="228"/>
        <v>3.0500878278283013E-2</v>
      </c>
      <c r="AL62" s="633">
        <f t="shared" si="229"/>
        <v>2.9663877423705916E-2</v>
      </c>
      <c r="AQ62" s="633">
        <f t="shared" si="230"/>
        <v>3.2397433241744301E-2</v>
      </c>
      <c r="AZ62" s="633">
        <f t="shared" si="231"/>
        <v>3.5779157999450008E-2</v>
      </c>
      <c r="BE62" s="633">
        <f t="shared" si="232"/>
        <v>3.9465335168217604E-2</v>
      </c>
      <c r="BJ62" s="633">
        <f t="shared" si="233"/>
        <v>3.1235790173950579E-2</v>
      </c>
      <c r="BO62" s="633">
        <f t="shared" si="234"/>
        <v>3.2234426383109818E-2</v>
      </c>
      <c r="BT62" s="633">
        <f>BT30/$BT$33</f>
        <v>3.6560322484231467E-2</v>
      </c>
      <c r="CC62" s="642">
        <f t="shared" si="235"/>
        <v>3.4649048800777793E-2</v>
      </c>
      <c r="CH62" s="339">
        <f t="shared" si="236"/>
        <v>3.6291897684660866E-2</v>
      </c>
      <c r="CM62" s="633">
        <f t="shared" si="237"/>
        <v>3.3556230097613798E-2</v>
      </c>
      <c r="CR62" s="633">
        <f t="shared" si="238"/>
        <v>2.875055385306265E-2</v>
      </c>
      <c r="DB62" s="642">
        <f t="shared" si="239"/>
        <v>3.0675170716238195E-2</v>
      </c>
      <c r="DG62" s="642">
        <f t="shared" si="240"/>
        <v>2.8571130573072551E-2</v>
      </c>
      <c r="DL62" s="633">
        <f t="shared" si="241"/>
        <v>3.0870366357215795E-2</v>
      </c>
      <c r="DQ62" s="633">
        <f t="shared" si="242"/>
        <v>3.4524812041289689E-2</v>
      </c>
      <c r="DZ62" s="633">
        <f t="shared" si="243"/>
        <v>3.9416125738795632E-2</v>
      </c>
      <c r="EE62" s="633">
        <f t="shared" si="244"/>
        <v>3.7952961446666426E-2</v>
      </c>
      <c r="EJ62" s="633">
        <f t="shared" si="245"/>
        <v>3.6468245437586998E-2</v>
      </c>
      <c r="EO62" s="633">
        <f t="shared" si="246"/>
        <v>3.6512269586177641E-2</v>
      </c>
      <c r="ET62" s="633">
        <f t="shared" si="247"/>
        <v>3.6924948624759382E-2</v>
      </c>
      <c r="FD62" s="633">
        <f t="shared" si="248"/>
        <v>3.8569585889687043E-2</v>
      </c>
      <c r="FI62" s="633">
        <f t="shared" si="249"/>
        <v>4.2292431201675293E-2</v>
      </c>
      <c r="FN62" s="633">
        <f t="shared" si="250"/>
        <v>3.5065447752756176E-2</v>
      </c>
      <c r="FS62" s="633">
        <f t="shared" si="251"/>
        <v>3.8330706352625046E-2</v>
      </c>
      <c r="GB62" s="633">
        <f t="shared" si="252"/>
        <v>4.3214606192630033E-2</v>
      </c>
      <c r="GG62" s="633">
        <f t="shared" si="253"/>
        <v>3.4948818413097819E-2</v>
      </c>
      <c r="GL62" s="633">
        <f t="shared" si="254"/>
        <v>3.0695203346160473E-2</v>
      </c>
      <c r="GQ62" s="633">
        <f t="shared" si="255"/>
        <v>3.1861691395617724E-2</v>
      </c>
      <c r="GZ62" s="633">
        <f t="shared" si="256"/>
        <v>3.7447138977038767E-2</v>
      </c>
      <c r="HE62" s="633">
        <f t="shared" si="257"/>
        <v>3.9879016405399294E-2</v>
      </c>
      <c r="HJ62" s="633">
        <f t="shared" si="258"/>
        <v>3.5543392406017942E-2</v>
      </c>
      <c r="HO62" s="633">
        <f t="shared" si="259"/>
        <v>3.6481570431886018E-2</v>
      </c>
      <c r="HT62" s="633">
        <f t="shared" si="260"/>
        <v>3.7491578563430626E-2</v>
      </c>
      <c r="IC62" s="633">
        <f t="shared" si="261"/>
        <v>3.2837616178605943E-2</v>
      </c>
      <c r="IH62" s="633">
        <f t="shared" si="262"/>
        <v>4.1539551123541532E-2</v>
      </c>
      <c r="IM62" s="633">
        <f t="shared" si="263"/>
        <v>3.8751834494980257E-2</v>
      </c>
      <c r="IR62" s="633">
        <f t="shared" si="264"/>
        <v>3.2332026335190368E-2</v>
      </c>
      <c r="JA62" s="633">
        <f t="shared" si="271"/>
        <v>2.943732881894905E-2</v>
      </c>
      <c r="JF62" s="633">
        <f>JF30/$JF$33</f>
        <v>3.2872833369167215E-2</v>
      </c>
      <c r="JK62" s="633">
        <f t="shared" si="272"/>
        <v>3.391298447725153E-2</v>
      </c>
      <c r="JP62" s="633">
        <f t="shared" si="273"/>
        <v>3.4485865447392419E-2</v>
      </c>
      <c r="JY62" s="633">
        <f t="shared" si="266"/>
        <v>2.1509441813983416E-2</v>
      </c>
      <c r="KD62" s="633">
        <f t="shared" si="267"/>
        <v>2.3778525297642194E-2</v>
      </c>
      <c r="KI62" s="633">
        <f t="shared" si="268"/>
        <v>2.9294485804152965E-2</v>
      </c>
      <c r="KN62" s="633">
        <f t="shared" si="269"/>
        <v>2.5364727563622017E-2</v>
      </c>
      <c r="KS62" s="633">
        <f t="shared" si="270"/>
        <v>3.8981679614689062E-2</v>
      </c>
    </row>
    <row r="63" spans="1:320">
      <c r="B63" s="533" t="s">
        <v>231</v>
      </c>
      <c r="D63" s="633">
        <f t="shared" si="223"/>
        <v>3.23843532963074E-2</v>
      </c>
      <c r="I63" s="633">
        <f t="shared" si="224"/>
        <v>2.720539972021235E-2</v>
      </c>
      <c r="N63" s="633">
        <f t="shared" si="225"/>
        <v>2.4412071728245784E-2</v>
      </c>
      <c r="S63" s="633">
        <f t="shared" si="226"/>
        <v>2.61084680097604E-2</v>
      </c>
      <c r="AB63" s="633">
        <f t="shared" si="227"/>
        <v>2.4385580338326655E-2</v>
      </c>
      <c r="AG63" s="633">
        <f t="shared" si="228"/>
        <v>2.0435588446449621E-2</v>
      </c>
      <c r="AL63" s="633">
        <f t="shared" si="229"/>
        <v>1.9874797873882966E-2</v>
      </c>
      <c r="AQ63" s="633">
        <f t="shared" si="230"/>
        <v>2.1706280271968685E-2</v>
      </c>
      <c r="AZ63" s="633">
        <f t="shared" si="231"/>
        <v>2.3972035859631508E-2</v>
      </c>
      <c r="BE63" s="633">
        <f t="shared" si="232"/>
        <v>2.6441774562705793E-2</v>
      </c>
      <c r="BJ63" s="633">
        <f t="shared" si="233"/>
        <v>2.0927979416546887E-2</v>
      </c>
      <c r="BO63" s="633">
        <f t="shared" si="234"/>
        <v>2.1597065676683579E-2</v>
      </c>
      <c r="BT63" s="633">
        <f>BT31/$BT$33</f>
        <v>2.4495416064435081E-2</v>
      </c>
      <c r="CC63" s="642">
        <f t="shared" si="235"/>
        <v>2.3214862696521125E-2</v>
      </c>
      <c r="CH63" s="339">
        <f t="shared" si="236"/>
        <v>2.4315571448722786E-2</v>
      </c>
      <c r="CM63" s="633">
        <f t="shared" si="237"/>
        <v>2.2482674165401242E-2</v>
      </c>
      <c r="CR63" s="633">
        <f t="shared" si="238"/>
        <v>1.9262871081551978E-2</v>
      </c>
      <c r="DB63" s="642">
        <f t="shared" si="239"/>
        <v>2.0552364379879593E-2</v>
      </c>
      <c r="DG63" s="642">
        <f t="shared" si="240"/>
        <v>1.914265748395861E-2</v>
      </c>
      <c r="DL63" s="633">
        <f t="shared" si="241"/>
        <v>2.0683145459334584E-2</v>
      </c>
      <c r="DQ63" s="633">
        <f t="shared" si="242"/>
        <v>2.3131624067664096E-2</v>
      </c>
      <c r="DZ63" s="633">
        <f t="shared" si="243"/>
        <v>2.6408804244993072E-2</v>
      </c>
      <c r="EE63" s="633">
        <f t="shared" si="244"/>
        <v>2.5428484169266508E-2</v>
      </c>
      <c r="EJ63" s="633">
        <f t="shared" si="245"/>
        <v>2.4433724443183293E-2</v>
      </c>
      <c r="EO63" s="633">
        <f t="shared" si="246"/>
        <v>2.4463220622739021E-2</v>
      </c>
      <c r="ET63" s="633">
        <f t="shared" si="247"/>
        <v>2.4739715578588783E-2</v>
      </c>
      <c r="FD63" s="633">
        <f t="shared" si="248"/>
        <v>2.0367397984011135E-2</v>
      </c>
      <c r="FI63" s="633">
        <f t="shared" si="249"/>
        <v>2.2715107964212524E-2</v>
      </c>
      <c r="FN63" s="633">
        <f t="shared" si="250"/>
        <v>2.2445680120720905E-2</v>
      </c>
      <c r="FS63" s="633">
        <f t="shared" si="251"/>
        <v>3.3548493045090139E-2</v>
      </c>
      <c r="GB63" s="633">
        <f t="shared" si="252"/>
        <v>2.6956670409360992E-2</v>
      </c>
      <c r="GG63" s="633">
        <f t="shared" si="253"/>
        <v>2.3625295745059696E-2</v>
      </c>
      <c r="GL63" s="633">
        <f t="shared" si="254"/>
        <v>2.3854269449803039E-2</v>
      </c>
      <c r="GQ63" s="633">
        <f t="shared" si="255"/>
        <v>2.0931621012328271E-2</v>
      </c>
      <c r="GZ63" s="633">
        <f t="shared" si="256"/>
        <v>1.6987998833359087E-2</v>
      </c>
      <c r="HE63" s="633">
        <f t="shared" si="257"/>
        <v>2.3778649673146374E-2</v>
      </c>
      <c r="HJ63" s="633">
        <f t="shared" si="258"/>
        <v>2.5841675175757341E-2</v>
      </c>
      <c r="HO63" s="633">
        <f t="shared" si="259"/>
        <v>2.2874179424025216E-2</v>
      </c>
      <c r="HT63" s="633">
        <f t="shared" si="260"/>
        <v>2.8792664166299942E-2</v>
      </c>
      <c r="IC63" s="633">
        <f t="shared" si="261"/>
        <v>2.4884863636255607E-2</v>
      </c>
      <c r="IH63" s="633">
        <f t="shared" si="262"/>
        <v>2.5214819696061659E-2</v>
      </c>
      <c r="IM63" s="633">
        <f t="shared" si="263"/>
        <v>2.3639937284418988E-2</v>
      </c>
      <c r="IR63" s="633">
        <f t="shared" si="264"/>
        <v>1.9399575407981498E-2</v>
      </c>
      <c r="JA63" s="633">
        <f t="shared" si="271"/>
        <v>1.878342994069267E-2</v>
      </c>
      <c r="JF63" s="633">
        <f>JF31/$JF$33</f>
        <v>1.4689950334252737E-2</v>
      </c>
      <c r="JK63" s="633">
        <f t="shared" si="272"/>
        <v>1.7970660013414894E-2</v>
      </c>
      <c r="JP63" s="633">
        <f t="shared" si="273"/>
        <v>1.4877023628886628E-2</v>
      </c>
      <c r="JY63" s="633">
        <f t="shared" si="266"/>
        <v>1.1910351389212322E-2</v>
      </c>
      <c r="KD63" s="633">
        <f t="shared" si="267"/>
        <v>1.2881795625183646E-2</v>
      </c>
      <c r="KI63" s="633">
        <f t="shared" si="268"/>
        <v>1.6495249709464335E-2</v>
      </c>
      <c r="KN63" s="633">
        <f t="shared" si="269"/>
        <v>1.760108925209726E-2</v>
      </c>
      <c r="KS63" s="633">
        <f t="shared" si="270"/>
        <v>2.1089713967102658E-2</v>
      </c>
    </row>
    <row r="64" spans="1:320">
      <c r="B64" s="533" t="s">
        <v>232</v>
      </c>
      <c r="D64" s="633"/>
      <c r="I64" s="633"/>
      <c r="N64" s="633"/>
      <c r="S64" s="633"/>
      <c r="AB64" s="633"/>
      <c r="AG64" s="633"/>
      <c r="AL64" s="633"/>
      <c r="AQ64" s="633"/>
      <c r="AZ64" s="633"/>
      <c r="BE64" s="633"/>
      <c r="BJ64" s="633"/>
      <c r="BO64" s="633"/>
      <c r="BT64" s="633"/>
      <c r="CC64" s="642"/>
      <c r="CH64" s="339"/>
      <c r="CM64" s="633"/>
      <c r="CR64" s="633"/>
      <c r="DB64" s="642"/>
      <c r="DG64" s="642"/>
      <c r="DL64" s="633"/>
      <c r="DQ64" s="633"/>
      <c r="DZ64" s="633"/>
      <c r="EE64" s="633"/>
      <c r="EJ64" s="633"/>
      <c r="EO64" s="633"/>
      <c r="ET64" s="633"/>
      <c r="FD64" s="633"/>
      <c r="FI64" s="633"/>
      <c r="FN64" s="633"/>
      <c r="FS64" s="633"/>
      <c r="GB64" s="633"/>
      <c r="GG64" s="633"/>
      <c r="GL64" s="633"/>
      <c r="GQ64" s="633"/>
      <c r="GZ64" s="633"/>
      <c r="HE64" s="633"/>
      <c r="HJ64" s="633"/>
      <c r="HO64" s="633"/>
      <c r="HT64" s="633"/>
      <c r="IC64" s="633"/>
      <c r="IH64" s="633"/>
      <c r="IM64" s="633"/>
      <c r="IR64" s="633"/>
      <c r="JA64" s="633"/>
      <c r="JF64" s="633"/>
      <c r="JK64" s="633"/>
      <c r="JP64" s="633"/>
      <c r="JY64" s="633">
        <f>JY25/$JY$35</f>
        <v>3.3300748982343142E-2</v>
      </c>
      <c r="KD64" s="633">
        <f>KD25/$KD$33</f>
        <v>4.3721187245664116E-2</v>
      </c>
      <c r="KI64" s="633">
        <f>KI25/$KI$33</f>
        <v>3.9167215638922573E-2</v>
      </c>
      <c r="KN64" s="633">
        <f>KN25/$KN$33</f>
        <v>3.4186047235048291E-2</v>
      </c>
      <c r="KS64" s="633">
        <f>KS25/$KS$33</f>
        <v>6.5834202048518031E-2</v>
      </c>
    </row>
    <row r="65" spans="2:285" ht="21">
      <c r="B65" s="515" t="s">
        <v>38</v>
      </c>
      <c r="AZ65" s="339">
        <f>SUM(AZ38:AZ63)</f>
        <v>0.99999999999999989</v>
      </c>
      <c r="BE65" s="339">
        <f>SUM(BE38:BE63)</f>
        <v>1</v>
      </c>
      <c r="BJ65" s="339">
        <f>SUM(BJ38:BJ63)</f>
        <v>1.0000000000000002</v>
      </c>
      <c r="BO65" s="339">
        <f>SUM(BO38:BO63)</f>
        <v>1</v>
      </c>
      <c r="BT65" s="633">
        <f>BT33/$BT$33</f>
        <v>1</v>
      </c>
      <c r="JY65" s="443"/>
    </row>
  </sheetData>
  <mergeCells count="191">
    <mergeCell ref="B36:B37"/>
    <mergeCell ref="EZ3:FB3"/>
    <mergeCell ref="X3:Z3"/>
    <mergeCell ref="AV3:AX3"/>
    <mergeCell ref="BY3:CA3"/>
    <mergeCell ref="DV3:DX3"/>
    <mergeCell ref="CX3:CZ3"/>
    <mergeCell ref="IS4:IS5"/>
    <mergeCell ref="IU4:IU5"/>
    <mergeCell ref="HM4:HM5"/>
    <mergeCell ref="HA4:HA5"/>
    <mergeCell ref="HC4:HC5"/>
    <mergeCell ref="HF4:HF5"/>
    <mergeCell ref="HK4:HK5"/>
    <mergeCell ref="HH4:HH5"/>
    <mergeCell ref="GJ4:GJ5"/>
    <mergeCell ref="GM4:GM5"/>
    <mergeCell ref="GO4:GO5"/>
    <mergeCell ref="GR4:GR5"/>
    <mergeCell ref="GT4:GT5"/>
    <mergeCell ref="AY3:BB3"/>
    <mergeCell ref="BD3:BG3"/>
    <mergeCell ref="BI3:BL3"/>
    <mergeCell ref="BN3:BQ3"/>
    <mergeCell ref="KX3:KZ3"/>
    <mergeCell ref="JU3:JW3"/>
    <mergeCell ref="IW3:IY3"/>
    <mergeCell ref="HY3:IA3"/>
    <mergeCell ref="GV3:GX3"/>
    <mergeCell ref="FX3:FZ3"/>
    <mergeCell ref="CB3:CE3"/>
    <mergeCell ref="CG3:CJ3"/>
    <mergeCell ref="CL3:CO3"/>
    <mergeCell ref="CQ3:CT3"/>
    <mergeCell ref="GP3:GS3"/>
    <mergeCell ref="GK3:GN3"/>
    <mergeCell ref="HD3:HG3"/>
    <mergeCell ref="DA3:DD3"/>
    <mergeCell ref="DF3:DI3"/>
    <mergeCell ref="DK3:DN3"/>
    <mergeCell ref="DP3:DS3"/>
    <mergeCell ref="DY3:EB3"/>
    <mergeCell ref="ED3:EG3"/>
    <mergeCell ref="EI3:EL3"/>
    <mergeCell ref="EN3:EQ3"/>
    <mergeCell ref="ES3:EV3"/>
    <mergeCell ref="KR3:KU3"/>
    <mergeCell ref="HS3:HV3"/>
    <mergeCell ref="KO4:KO5"/>
    <mergeCell ref="KQ4:KQ5"/>
    <mergeCell ref="JQ4:JQ5"/>
    <mergeCell ref="JS4:JS5"/>
    <mergeCell ref="JZ4:JZ5"/>
    <mergeCell ref="KB4:KB5"/>
    <mergeCell ref="JB4:JB5"/>
    <mergeCell ref="JD4:JD5"/>
    <mergeCell ref="IZ3:JC3"/>
    <mergeCell ref="JJ3:JM3"/>
    <mergeCell ref="JE3:JH3"/>
    <mergeCell ref="JO3:JR3"/>
    <mergeCell ref="KC3:KF3"/>
    <mergeCell ref="JX3:KA3"/>
    <mergeCell ref="KH3:KK3"/>
    <mergeCell ref="JG4:JG5"/>
    <mergeCell ref="JI4:JI5"/>
    <mergeCell ref="KM3:KP3"/>
    <mergeCell ref="DM4:DM5"/>
    <mergeCell ref="LE4:LE5"/>
    <mergeCell ref="LF4:LF5"/>
    <mergeCell ref="LG4:LG5"/>
    <mergeCell ref="LH4:LH5"/>
    <mergeCell ref="KT4:KT5"/>
    <mergeCell ref="KV4:KV5"/>
    <mergeCell ref="KE4:KE5"/>
    <mergeCell ref="KG4:KG5"/>
    <mergeCell ref="HP4:HP5"/>
    <mergeCell ref="HR4:HR5"/>
    <mergeCell ref="HU4:HU5"/>
    <mergeCell ref="HW4:HW5"/>
    <mergeCell ref="ID4:ID5"/>
    <mergeCell ref="IF4:IF5"/>
    <mergeCell ref="JL4:JL5"/>
    <mergeCell ref="JN4:JN5"/>
    <mergeCell ref="II4:II5"/>
    <mergeCell ref="IK4:IK5"/>
    <mergeCell ref="IN4:IN5"/>
    <mergeCell ref="IP4:IP5"/>
    <mergeCell ref="LB4:LB5"/>
    <mergeCell ref="KJ4:KJ5"/>
    <mergeCell ref="KL4:KL5"/>
    <mergeCell ref="GH4:GH5"/>
    <mergeCell ref="GC4:GC5"/>
    <mergeCell ref="GE4:GE5"/>
    <mergeCell ref="EU4:EU5"/>
    <mergeCell ref="EW4:EW5"/>
    <mergeCell ref="FE4:FE5"/>
    <mergeCell ref="FG4:FG5"/>
    <mergeCell ref="FJ4:FJ5"/>
    <mergeCell ref="FL4:FL5"/>
    <mergeCell ref="FO4:FO5"/>
    <mergeCell ref="FQ4:FQ5"/>
    <mergeCell ref="FT4:FT5"/>
    <mergeCell ref="FV4:FV5"/>
    <mergeCell ref="BW4:BW5"/>
    <mergeCell ref="CS4:CS5"/>
    <mergeCell ref="CU4:CU5"/>
    <mergeCell ref="EM4:EM5"/>
    <mergeCell ref="EP4:EP5"/>
    <mergeCell ref="ER4:ER5"/>
    <mergeCell ref="DC4:DC5"/>
    <mergeCell ref="DE4:DE5"/>
    <mergeCell ref="DO4:DO5"/>
    <mergeCell ref="DR4:DR5"/>
    <mergeCell ref="DT4:DT5"/>
    <mergeCell ref="EA4:EA5"/>
    <mergeCell ref="EC4:EC5"/>
    <mergeCell ref="EF4:EF5"/>
    <mergeCell ref="EH4:EH5"/>
    <mergeCell ref="EK4:EK5"/>
    <mergeCell ref="DH4:DH5"/>
    <mergeCell ref="DJ4:DJ5"/>
    <mergeCell ref="CD4:CD5"/>
    <mergeCell ref="CF4:CF5"/>
    <mergeCell ref="CI4:CI5"/>
    <mergeCell ref="CK4:CK5"/>
    <mergeCell ref="CN4:CN5"/>
    <mergeCell ref="CP4:CP5"/>
    <mergeCell ref="AJ4:AJ5"/>
    <mergeCell ref="AM4:AM5"/>
    <mergeCell ref="AO4:AO5"/>
    <mergeCell ref="BH4:BH5"/>
    <mergeCell ref="BK4:BK5"/>
    <mergeCell ref="BM4:BM5"/>
    <mergeCell ref="BP4:BP5"/>
    <mergeCell ref="BR4:BR5"/>
    <mergeCell ref="BU4:BU5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LA2:LH3"/>
    <mergeCell ref="LA4:LA5"/>
    <mergeCell ref="LC4:LC5"/>
    <mergeCell ref="LD4:LD5"/>
    <mergeCell ref="IB2:IY2"/>
    <mergeCell ref="IZ2:JW2"/>
    <mergeCell ref="JX2:KZ2"/>
    <mergeCell ref="C2:Z2"/>
    <mergeCell ref="AA2:AX2"/>
    <mergeCell ref="AY2:CA2"/>
    <mergeCell ref="CB2:CZ2"/>
    <mergeCell ref="DA2:DX2"/>
    <mergeCell ref="DY2:FB2"/>
    <mergeCell ref="FC2:FZ2"/>
    <mergeCell ref="GA2:GX2"/>
    <mergeCell ref="GY2:IA2"/>
    <mergeCell ref="AR4:AR5"/>
    <mergeCell ref="AT4:AT5"/>
    <mergeCell ref="BA4:BA5"/>
    <mergeCell ref="BC4:BC5"/>
    <mergeCell ref="BF4:BF5"/>
    <mergeCell ref="AC4:AC5"/>
    <mergeCell ref="AE4:AE5"/>
    <mergeCell ref="AH4:AH5"/>
    <mergeCell ref="C3:F3"/>
    <mergeCell ref="M3:P3"/>
    <mergeCell ref="AA3:AD3"/>
    <mergeCell ref="AK3:AN3"/>
    <mergeCell ref="H3:K3"/>
    <mergeCell ref="R3:U3"/>
    <mergeCell ref="AF3:AI3"/>
    <mergeCell ref="AP3:AS3"/>
    <mergeCell ref="HN3:HQ3"/>
    <mergeCell ref="GY3:HB3"/>
    <mergeCell ref="HI3:HL3"/>
    <mergeCell ref="BS3:BV3"/>
    <mergeCell ref="IB3:IE3"/>
    <mergeCell ref="IG3:IJ3"/>
    <mergeCell ref="IL3:IO3"/>
    <mergeCell ref="IQ3:IT3"/>
    <mergeCell ref="FC3:FF3"/>
    <mergeCell ref="FM3:FP3"/>
    <mergeCell ref="FH3:FK3"/>
    <mergeCell ref="FR3:FU3"/>
    <mergeCell ref="GA3:GD3"/>
    <mergeCell ref="GF3:GI3"/>
  </mergeCells>
  <pageMargins left="0.7" right="0.7" top="0.75" bottom="0.75" header="0.3" footer="0.3"/>
  <pageSetup paperSize="5" orientation="landscape" horizontalDpi="300" verticalDpi="0" copies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X53"/>
  <sheetViews>
    <sheetView workbookViewId="0">
      <pane xSplit="4" ySplit="8" topLeftCell="E37" activePane="bottomRight" state="frozen"/>
      <selection pane="bottomRight"/>
      <selection pane="bottomLeft"/>
      <selection pane="topRight"/>
    </sheetView>
  </sheetViews>
  <sheetFormatPr defaultColWidth="9.140625" defaultRowHeight="15"/>
  <cols>
    <col min="1" max="1" width="6.7109375" bestFit="1" customWidth="1"/>
    <col min="2" max="2" width="3.140625" bestFit="1" customWidth="1"/>
    <col min="3" max="3" width="31.85546875" customWidth="1"/>
    <col min="8" max="8" width="9" customWidth="1"/>
    <col min="13" max="13" width="11.85546875" customWidth="1"/>
    <col min="22" max="22" width="11.28515625" customWidth="1"/>
  </cols>
  <sheetData>
    <row r="1" spans="1:24" ht="18.75" customHeight="1">
      <c r="A1" s="359" t="s">
        <v>391</v>
      </c>
      <c r="B1" s="571"/>
      <c r="C1" s="571" t="s">
        <v>392</v>
      </c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</row>
    <row r="2" spans="1:24">
      <c r="A2" s="359" t="s">
        <v>391</v>
      </c>
      <c r="B2" s="571"/>
      <c r="C2" s="571"/>
      <c r="D2" s="571" t="s">
        <v>393</v>
      </c>
      <c r="E2" s="571" t="s">
        <v>394</v>
      </c>
      <c r="F2" s="571" t="s">
        <v>395</v>
      </c>
      <c r="G2" s="571" t="s">
        <v>396</v>
      </c>
      <c r="H2" s="360" t="s">
        <v>397</v>
      </c>
      <c r="I2" s="571" t="s">
        <v>394</v>
      </c>
      <c r="J2" s="571" t="s">
        <v>398</v>
      </c>
      <c r="K2" s="571" t="s">
        <v>399</v>
      </c>
      <c r="L2" s="571" t="s">
        <v>400</v>
      </c>
      <c r="M2" s="360" t="s">
        <v>397</v>
      </c>
      <c r="N2" s="571" t="s">
        <v>394</v>
      </c>
      <c r="O2" s="571" t="s">
        <v>401</v>
      </c>
      <c r="P2" s="571" t="s">
        <v>402</v>
      </c>
      <c r="Q2" s="571" t="s">
        <v>403</v>
      </c>
      <c r="R2" s="360" t="s">
        <v>397</v>
      </c>
      <c r="S2" s="571" t="s">
        <v>394</v>
      </c>
      <c r="T2" s="571" t="s">
        <v>404</v>
      </c>
      <c r="U2" s="571" t="s">
        <v>405</v>
      </c>
      <c r="V2" s="571" t="s">
        <v>406</v>
      </c>
      <c r="W2" s="360" t="s">
        <v>397</v>
      </c>
      <c r="X2" s="571" t="s">
        <v>394</v>
      </c>
    </row>
    <row r="3" spans="1:24">
      <c r="A3" s="359" t="s">
        <v>391</v>
      </c>
      <c r="B3" s="571"/>
      <c r="C3" s="571" t="s">
        <v>407</v>
      </c>
      <c r="D3" s="571"/>
      <c r="E3" s="571" t="s">
        <v>408</v>
      </c>
      <c r="F3" s="367">
        <f>'Ventas Mensuales'!K46/1000</f>
        <v>363.48724050000004</v>
      </c>
      <c r="G3" s="367">
        <f>'Ventas Mensuales'!N46/1000</f>
        <v>491.68003962500001</v>
      </c>
      <c r="H3" s="368">
        <f>SUM(F3:G3)</f>
        <v>855.16728012500005</v>
      </c>
      <c r="I3" s="360"/>
      <c r="J3" s="367">
        <f>'Ventas Mensuales'!S46/1000</f>
        <v>500.69150790500009</v>
      </c>
      <c r="K3" s="367">
        <f>'Ventas Mensuales'!X46/1000</f>
        <v>553.60354919999997</v>
      </c>
      <c r="L3" s="367">
        <f>'Ventas Mensuales'!AC46/1000</f>
        <v>762.40246916000001</v>
      </c>
      <c r="M3" s="369">
        <f>SUM(J3:L3)</f>
        <v>1816.6975262650001</v>
      </c>
      <c r="N3" s="360"/>
      <c r="O3" s="367">
        <f>'Ventas Mensuales'!AH46/1000</f>
        <v>610.65017877000002</v>
      </c>
      <c r="P3" s="367">
        <f>'Ventas Mensuales'!AM46/1000</f>
        <v>594.80677662000005</v>
      </c>
      <c r="Q3" s="367">
        <f>'Ventas Mensuales'!AR46/1000</f>
        <v>781.65338556199993</v>
      </c>
      <c r="R3" s="369">
        <f>SUM(O3:Q3)</f>
        <v>1987.1103409520001</v>
      </c>
      <c r="S3" s="360"/>
      <c r="T3" s="367">
        <f>'Ventas Mensuales'!AW46/1000</f>
        <v>675.78616675000012</v>
      </c>
      <c r="U3" s="367">
        <f>'Ventas Mensuales'!BB46/1000</f>
        <v>771.84005232000015</v>
      </c>
      <c r="V3" s="367">
        <f>'Ventas Mensuales'!BG46/1000</f>
        <v>1782.5037474700005</v>
      </c>
      <c r="W3" s="369">
        <f>SUM(T3:V3)</f>
        <v>3230.1299665400011</v>
      </c>
      <c r="X3" s="361"/>
    </row>
    <row r="4" spans="1:24">
      <c r="A4" s="359" t="s">
        <v>391</v>
      </c>
      <c r="B4" s="571"/>
      <c r="C4" s="571" t="s">
        <v>409</v>
      </c>
      <c r="D4" s="363">
        <v>0.2</v>
      </c>
      <c r="E4" s="571" t="s">
        <v>408</v>
      </c>
      <c r="F4" s="571"/>
      <c r="G4" s="571"/>
      <c r="H4" s="360">
        <f>F4+G4</f>
        <v>0</v>
      </c>
      <c r="I4" s="360"/>
      <c r="J4" s="370">
        <f>J3*$D4</f>
        <v>100.13830158100002</v>
      </c>
      <c r="K4" s="370">
        <f>K3*$D4</f>
        <v>110.72070984</v>
      </c>
      <c r="L4" s="370">
        <f>L3*$D4</f>
        <v>152.48049383200001</v>
      </c>
      <c r="M4" s="372">
        <f>J4+K4+L4</f>
        <v>363.33950525300003</v>
      </c>
      <c r="N4" s="360"/>
      <c r="O4" s="370">
        <f t="shared" ref="O4:Q4" si="0">O3*$D4</f>
        <v>122.130035754</v>
      </c>
      <c r="P4" s="370">
        <f t="shared" si="0"/>
        <v>118.96135532400001</v>
      </c>
      <c r="Q4" s="370">
        <f t="shared" si="0"/>
        <v>156.3306771124</v>
      </c>
      <c r="R4" s="372">
        <f>O4+P4+Q4</f>
        <v>397.42206819040001</v>
      </c>
      <c r="S4" s="360"/>
      <c r="T4" s="371">
        <f t="shared" ref="T4" si="1">T3*$D4</f>
        <v>135.15723335000004</v>
      </c>
      <c r="U4" s="371">
        <f>U3*$D4</f>
        <v>154.36801046400004</v>
      </c>
      <c r="V4" s="371">
        <f t="shared" ref="V4" si="2">V3*$D4</f>
        <v>356.5007494940001</v>
      </c>
      <c r="W4" s="373">
        <f>T4+U4+V4</f>
        <v>646.02599330800012</v>
      </c>
      <c r="X4" s="361"/>
    </row>
    <row r="5" spans="1:24">
      <c r="A5" s="359" t="s">
        <v>391</v>
      </c>
      <c r="B5" s="571"/>
      <c r="C5" s="571" t="s">
        <v>410</v>
      </c>
      <c r="D5" s="363">
        <v>0.3</v>
      </c>
      <c r="E5" s="571" t="s">
        <v>408</v>
      </c>
      <c r="F5" s="364">
        <v>363</v>
      </c>
      <c r="G5" s="364">
        <v>530</v>
      </c>
      <c r="H5" s="360">
        <f t="shared" ref="H5:H7" si="3">F5+G5</f>
        <v>893</v>
      </c>
      <c r="I5" s="360"/>
      <c r="J5" s="370">
        <f>J3*$D5</f>
        <v>150.20745237150001</v>
      </c>
      <c r="K5" s="370">
        <f>K3*$D5</f>
        <v>166.08106475999998</v>
      </c>
      <c r="L5" s="370">
        <f>L3*$D5</f>
        <v>228.720740748</v>
      </c>
      <c r="M5" s="372">
        <f>J5+K5+L5</f>
        <v>545.00925787949996</v>
      </c>
      <c r="N5" s="360"/>
      <c r="O5" s="370">
        <f>O3*$D5</f>
        <v>183.19505363100001</v>
      </c>
      <c r="P5" s="370">
        <f t="shared" ref="P5:Q5" si="4">P3*$D5</f>
        <v>178.44203298600002</v>
      </c>
      <c r="Q5" s="370">
        <f t="shared" si="4"/>
        <v>234.49601566859997</v>
      </c>
      <c r="R5" s="372">
        <f>O5+P5+Q5</f>
        <v>596.13310228559999</v>
      </c>
      <c r="S5" s="361"/>
      <c r="T5" s="374">
        <f t="shared" ref="T5:V5" si="5">T3*$D5</f>
        <v>202.73585002500002</v>
      </c>
      <c r="U5" s="374">
        <f t="shared" si="5"/>
        <v>231.55201569600004</v>
      </c>
      <c r="V5" s="374">
        <f t="shared" si="5"/>
        <v>534.75112424100007</v>
      </c>
      <c r="W5" s="372">
        <f>T5+U5+V5</f>
        <v>969.03898996200019</v>
      </c>
      <c r="X5" s="361"/>
    </row>
    <row r="6" spans="1:24">
      <c r="A6" s="359" t="s">
        <v>391</v>
      </c>
      <c r="B6" s="571"/>
      <c r="C6" s="571" t="s">
        <v>411</v>
      </c>
      <c r="D6" s="363">
        <v>0.25</v>
      </c>
      <c r="E6" s="571" t="s">
        <v>408</v>
      </c>
      <c r="F6" s="571"/>
      <c r="G6" s="571"/>
      <c r="H6" s="360">
        <f t="shared" si="3"/>
        <v>0</v>
      </c>
      <c r="I6" s="360"/>
      <c r="J6" s="371">
        <f>J3*$D6</f>
        <v>125.17287697625002</v>
      </c>
      <c r="K6" s="371">
        <f>K3*$D6</f>
        <v>138.40088729999999</v>
      </c>
      <c r="L6" s="371">
        <f>L3*$D6</f>
        <v>190.60061729</v>
      </c>
      <c r="M6" s="373">
        <f>J6+K6+L6</f>
        <v>454.17438156625002</v>
      </c>
      <c r="N6" s="360"/>
      <c r="O6" s="371">
        <f t="shared" ref="O6:P6" si="6">O3*$D6</f>
        <v>152.66254469250001</v>
      </c>
      <c r="P6" s="371">
        <f t="shared" si="6"/>
        <v>148.70169415500001</v>
      </c>
      <c r="Q6" s="371">
        <f>Q3*$D6</f>
        <v>195.41334639049998</v>
      </c>
      <c r="R6" s="373">
        <f>O6+P6+Q6</f>
        <v>496.77758523800003</v>
      </c>
      <c r="S6" s="361"/>
      <c r="T6" s="371">
        <f t="shared" ref="T6:U6" si="7">T3*$D6</f>
        <v>168.94654168750003</v>
      </c>
      <c r="U6" s="371">
        <f t="shared" si="7"/>
        <v>192.96001308000004</v>
      </c>
      <c r="V6" s="371">
        <f>V3*$D6</f>
        <v>445.62593686750012</v>
      </c>
      <c r="W6" s="373">
        <f>T6+U6+V6</f>
        <v>807.53249163500027</v>
      </c>
      <c r="X6" s="361"/>
    </row>
    <row r="7" spans="1:24">
      <c r="A7" s="359" t="s">
        <v>391</v>
      </c>
      <c r="B7" s="571"/>
      <c r="C7" s="571" t="s">
        <v>412</v>
      </c>
      <c r="D7" s="363">
        <v>0.25</v>
      </c>
      <c r="E7" s="571" t="s">
        <v>408</v>
      </c>
      <c r="F7" s="571"/>
      <c r="G7" s="571"/>
      <c r="H7" s="360">
        <f t="shared" si="3"/>
        <v>0</v>
      </c>
      <c r="I7" s="360"/>
      <c r="J7" s="371">
        <f>J3*$D7</f>
        <v>125.17287697625002</v>
      </c>
      <c r="K7" s="371">
        <f t="shared" ref="K7" si="8">K3*$D7</f>
        <v>138.40088729999999</v>
      </c>
      <c r="L7" s="371">
        <f>L3*$D7</f>
        <v>190.60061729</v>
      </c>
      <c r="M7" s="373">
        <f>J7+K7+L7</f>
        <v>454.17438156625002</v>
      </c>
      <c r="N7" s="360"/>
      <c r="O7" s="371">
        <f t="shared" ref="O7:P7" si="9">O3*$D7</f>
        <v>152.66254469250001</v>
      </c>
      <c r="P7" s="371">
        <f t="shared" si="9"/>
        <v>148.70169415500001</v>
      </c>
      <c r="Q7" s="371">
        <f>Q3*$D7</f>
        <v>195.41334639049998</v>
      </c>
      <c r="R7" s="373">
        <f>O7+P7+Q7</f>
        <v>496.77758523800003</v>
      </c>
      <c r="S7" s="361"/>
      <c r="T7" s="371">
        <f t="shared" ref="T7:V7" si="10">T3*$D7</f>
        <v>168.94654168750003</v>
      </c>
      <c r="U7" s="371">
        <f t="shared" si="10"/>
        <v>192.96001308000004</v>
      </c>
      <c r="V7" s="371">
        <f t="shared" si="10"/>
        <v>445.62593686750012</v>
      </c>
      <c r="W7" s="373">
        <f>T7+U7+V7</f>
        <v>807.53249163500027</v>
      </c>
      <c r="X7" s="361"/>
    </row>
    <row r="8" spans="1:24">
      <c r="A8" s="359" t="s">
        <v>391</v>
      </c>
      <c r="B8" s="571"/>
      <c r="C8" s="571"/>
      <c r="D8" s="571"/>
      <c r="E8" s="571"/>
      <c r="F8" s="571" t="s">
        <v>413</v>
      </c>
      <c r="G8" s="571" t="s">
        <v>413</v>
      </c>
      <c r="H8" s="360" t="s">
        <v>414</v>
      </c>
      <c r="I8" s="360"/>
      <c r="J8" s="571"/>
      <c r="K8" s="571"/>
      <c r="L8" s="571"/>
      <c r="M8" s="360"/>
      <c r="N8" s="360"/>
      <c r="O8" s="571"/>
      <c r="P8" s="571"/>
      <c r="Q8" s="571"/>
      <c r="R8" s="360"/>
      <c r="S8" s="360"/>
      <c r="T8" s="571"/>
      <c r="U8" s="571"/>
      <c r="V8" s="571"/>
      <c r="W8" s="360"/>
      <c r="X8" s="571"/>
    </row>
    <row r="9" spans="1:24">
      <c r="A9" s="571"/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</row>
    <row r="10" spans="1:24">
      <c r="A10" s="571"/>
      <c r="B10" s="571"/>
      <c r="C10" s="571"/>
      <c r="D10" s="571"/>
      <c r="E10" s="571"/>
      <c r="F10" s="571"/>
      <c r="G10" s="571"/>
      <c r="H10" s="571"/>
      <c r="I10" s="571"/>
      <c r="J10" s="571"/>
      <c r="K10" s="571"/>
      <c r="L10" s="571"/>
      <c r="M10" s="571"/>
      <c r="N10" s="571"/>
      <c r="O10" s="571"/>
      <c r="P10" s="571"/>
      <c r="Q10" s="571"/>
      <c r="R10" s="571"/>
      <c r="S10" s="571"/>
      <c r="T10" s="571"/>
      <c r="U10" s="571"/>
      <c r="V10" s="571"/>
      <c r="W10" s="571"/>
      <c r="X10" s="571"/>
    </row>
    <row r="11" spans="1:24">
      <c r="A11" s="571"/>
      <c r="B11" s="571"/>
      <c r="C11" s="571"/>
      <c r="D11" s="361">
        <f>SUM(D13:D49)</f>
        <v>12788</v>
      </c>
      <c r="E11" s="571"/>
      <c r="F11" s="571"/>
      <c r="G11" s="571"/>
      <c r="H11" s="571"/>
      <c r="I11" s="571"/>
      <c r="J11" s="571"/>
      <c r="K11" s="571"/>
      <c r="L11" s="571"/>
      <c r="M11" s="571"/>
      <c r="N11" s="571"/>
      <c r="O11" s="571"/>
      <c r="P11" s="571"/>
      <c r="Q11" s="571"/>
      <c r="R11" s="571"/>
      <c r="S11" s="571"/>
      <c r="T11" s="571"/>
      <c r="U11" s="571"/>
      <c r="V11" s="571"/>
      <c r="W11" s="571"/>
      <c r="X11" s="571"/>
    </row>
    <row r="12" spans="1:24">
      <c r="A12" s="365" t="s">
        <v>415</v>
      </c>
      <c r="B12" s="360" t="s">
        <v>416</v>
      </c>
      <c r="C12" s="360" t="s">
        <v>417</v>
      </c>
      <c r="D12" s="360" t="s">
        <v>418</v>
      </c>
      <c r="E12" s="571"/>
      <c r="F12" s="571" t="s">
        <v>395</v>
      </c>
      <c r="G12" s="571" t="s">
        <v>396</v>
      </c>
      <c r="H12" s="360" t="s">
        <v>397</v>
      </c>
      <c r="I12" s="571" t="s">
        <v>394</v>
      </c>
      <c r="J12" s="571" t="s">
        <v>398</v>
      </c>
      <c r="K12" s="571" t="s">
        <v>399</v>
      </c>
      <c r="L12" s="571" t="s">
        <v>400</v>
      </c>
      <c r="M12" s="360" t="s">
        <v>397</v>
      </c>
      <c r="N12" s="571" t="s">
        <v>394</v>
      </c>
      <c r="O12" s="571" t="s">
        <v>401</v>
      </c>
      <c r="P12" s="571" t="s">
        <v>402</v>
      </c>
      <c r="Q12" s="571" t="s">
        <v>403</v>
      </c>
      <c r="R12" s="360" t="s">
        <v>397</v>
      </c>
      <c r="S12" s="571" t="s">
        <v>394</v>
      </c>
      <c r="T12" s="571" t="s">
        <v>404</v>
      </c>
      <c r="U12" s="571" t="s">
        <v>405</v>
      </c>
      <c r="V12" s="571" t="s">
        <v>406</v>
      </c>
      <c r="W12" s="360" t="s">
        <v>397</v>
      </c>
      <c r="X12" s="571"/>
    </row>
    <row r="13" spans="1:24" hidden="1">
      <c r="A13" s="366" t="s">
        <v>419</v>
      </c>
      <c r="B13" s="571"/>
      <c r="C13" s="571" t="s">
        <v>420</v>
      </c>
      <c r="D13" s="571">
        <v>760</v>
      </c>
      <c r="E13" s="571"/>
      <c r="F13" s="571"/>
      <c r="G13" s="571"/>
      <c r="H13" s="571">
        <f>F13+G13</f>
        <v>0</v>
      </c>
      <c r="I13" s="571"/>
      <c r="J13" s="571"/>
      <c r="K13" s="571"/>
      <c r="L13" s="571"/>
      <c r="M13" s="571">
        <f>J13+K13+L13</f>
        <v>0</v>
      </c>
      <c r="N13" s="571"/>
      <c r="O13" s="571"/>
      <c r="P13" s="571"/>
      <c r="Q13" s="571"/>
      <c r="R13" s="571">
        <f>O13+P13+Q13</f>
        <v>0</v>
      </c>
      <c r="S13" s="571"/>
      <c r="T13" s="571"/>
      <c r="U13" s="571"/>
      <c r="V13" s="571"/>
      <c r="W13" s="571">
        <f>T13+U13+V13</f>
        <v>0</v>
      </c>
      <c r="X13" s="571"/>
    </row>
    <row r="14" spans="1:24" hidden="1">
      <c r="A14" s="366" t="s">
        <v>419</v>
      </c>
      <c r="B14" s="571"/>
      <c r="C14" s="571" t="s">
        <v>421</v>
      </c>
      <c r="D14" s="571">
        <v>560</v>
      </c>
      <c r="E14" s="571"/>
      <c r="F14" s="571"/>
      <c r="G14" s="571"/>
      <c r="H14" s="571">
        <f t="shared" ref="H14:H49" si="11">F14+G14</f>
        <v>0</v>
      </c>
      <c r="I14" s="571"/>
      <c r="J14" s="571"/>
      <c r="K14" s="571"/>
      <c r="L14" s="571"/>
      <c r="M14" s="571">
        <f t="shared" ref="M14:M49" si="12">J14+K14+L14</f>
        <v>0</v>
      </c>
      <c r="N14" s="571"/>
      <c r="O14" s="571"/>
      <c r="P14" s="571"/>
      <c r="Q14" s="571"/>
      <c r="R14" s="571">
        <f>O14+P14+Q14</f>
        <v>0</v>
      </c>
      <c r="S14" s="571"/>
      <c r="T14" s="571"/>
      <c r="U14" s="571"/>
      <c r="V14" s="571"/>
      <c r="W14" s="571">
        <f>T14+U14+V14</f>
        <v>0</v>
      </c>
      <c r="X14" s="571"/>
    </row>
    <row r="15" spans="1:24" ht="30" hidden="1">
      <c r="A15" s="366" t="s">
        <v>422</v>
      </c>
      <c r="B15" s="571"/>
      <c r="C15" s="483" t="s">
        <v>423</v>
      </c>
      <c r="D15" s="571">
        <v>150</v>
      </c>
      <c r="E15" s="571"/>
      <c r="F15" s="571"/>
      <c r="G15" s="571"/>
      <c r="H15" s="571">
        <f t="shared" si="11"/>
        <v>0</v>
      </c>
      <c r="I15" s="571"/>
      <c r="J15" s="571"/>
      <c r="K15" s="571"/>
      <c r="L15" s="571"/>
      <c r="M15" s="571">
        <f t="shared" si="12"/>
        <v>0</v>
      </c>
      <c r="N15" s="571"/>
      <c r="O15" s="571"/>
      <c r="P15" s="571"/>
      <c r="Q15" s="571"/>
      <c r="R15" s="571">
        <f t="shared" ref="R15:R49" si="13">O15+P15+Q15</f>
        <v>0</v>
      </c>
      <c r="S15" s="571"/>
      <c r="T15" s="571"/>
      <c r="U15" s="571"/>
      <c r="V15" s="571"/>
      <c r="W15" s="571">
        <f t="shared" ref="W15:W49" si="14">T15+U15+V15</f>
        <v>0</v>
      </c>
      <c r="X15" s="571"/>
    </row>
    <row r="16" spans="1:24">
      <c r="A16" s="366" t="s">
        <v>424</v>
      </c>
      <c r="B16" s="571">
        <v>1</v>
      </c>
      <c r="C16" s="483" t="s">
        <v>425</v>
      </c>
      <c r="D16" s="571" t="s">
        <v>426</v>
      </c>
      <c r="E16" s="571"/>
      <c r="F16" s="571">
        <v>363</v>
      </c>
      <c r="G16" s="571">
        <v>530</v>
      </c>
      <c r="H16" s="571">
        <f t="shared" si="11"/>
        <v>893</v>
      </c>
      <c r="I16" s="571"/>
      <c r="J16" s="571"/>
      <c r="K16" s="571"/>
      <c r="L16" s="571"/>
      <c r="M16" s="571">
        <f t="shared" si="12"/>
        <v>0</v>
      </c>
      <c r="N16" s="571"/>
      <c r="O16" s="571"/>
      <c r="P16" s="571"/>
      <c r="Q16" s="571"/>
      <c r="R16" s="571">
        <f t="shared" si="13"/>
        <v>0</v>
      </c>
      <c r="S16" s="571"/>
      <c r="T16" s="571"/>
      <c r="U16" s="571"/>
      <c r="V16" s="571"/>
      <c r="W16" s="571">
        <f t="shared" si="14"/>
        <v>0</v>
      </c>
      <c r="X16" s="571"/>
    </row>
    <row r="17" spans="1:24" hidden="1">
      <c r="A17" s="366" t="s">
        <v>424</v>
      </c>
      <c r="B17" s="571"/>
      <c r="C17" s="571" t="s">
        <v>427</v>
      </c>
      <c r="D17" s="362">
        <v>1330</v>
      </c>
      <c r="E17" s="571"/>
      <c r="F17" s="571"/>
      <c r="G17" s="571"/>
      <c r="H17" s="571">
        <f t="shared" si="11"/>
        <v>0</v>
      </c>
      <c r="I17" s="571"/>
      <c r="J17" s="571"/>
      <c r="K17" s="571"/>
      <c r="L17" s="571"/>
      <c r="M17" s="571">
        <f t="shared" si="12"/>
        <v>0</v>
      </c>
      <c r="N17" s="571"/>
      <c r="O17" s="571"/>
      <c r="P17" s="571"/>
      <c r="Q17" s="571"/>
      <c r="R17" s="571">
        <f t="shared" si="13"/>
        <v>0</v>
      </c>
      <c r="S17" s="571"/>
      <c r="T17" s="571"/>
      <c r="U17" s="571"/>
      <c r="V17" s="571"/>
      <c r="W17" s="571">
        <f t="shared" si="14"/>
        <v>0</v>
      </c>
      <c r="X17" s="571"/>
    </row>
    <row r="18" spans="1:24" hidden="1">
      <c r="A18" s="366" t="s">
        <v>424</v>
      </c>
      <c r="B18" s="571"/>
      <c r="C18" s="571" t="s">
        <v>428</v>
      </c>
      <c r="D18" s="571">
        <v>150</v>
      </c>
      <c r="E18" s="571"/>
      <c r="F18" s="571"/>
      <c r="G18" s="571"/>
      <c r="H18" s="571">
        <f t="shared" si="11"/>
        <v>0</v>
      </c>
      <c r="I18" s="571"/>
      <c r="J18" s="571"/>
      <c r="K18" s="571"/>
      <c r="L18" s="571"/>
      <c r="M18" s="571">
        <f t="shared" si="12"/>
        <v>0</v>
      </c>
      <c r="N18" s="571"/>
      <c r="O18" s="571"/>
      <c r="P18" s="571"/>
      <c r="Q18" s="571"/>
      <c r="R18" s="571">
        <f t="shared" si="13"/>
        <v>0</v>
      </c>
      <c r="S18" s="571"/>
      <c r="T18" s="571"/>
      <c r="U18" s="571"/>
      <c r="V18" s="571"/>
      <c r="W18" s="571">
        <f t="shared" si="14"/>
        <v>0</v>
      </c>
      <c r="X18" s="571"/>
    </row>
    <row r="19" spans="1:24" hidden="1">
      <c r="A19" s="366" t="s">
        <v>424</v>
      </c>
      <c r="B19" s="571"/>
      <c r="C19" s="571" t="s">
        <v>429</v>
      </c>
      <c r="D19" s="571">
        <v>160</v>
      </c>
      <c r="E19" s="571"/>
      <c r="F19" s="571"/>
      <c r="G19" s="571"/>
      <c r="H19" s="571">
        <f t="shared" si="11"/>
        <v>0</v>
      </c>
      <c r="I19" s="571"/>
      <c r="J19" s="571"/>
      <c r="K19" s="571"/>
      <c r="L19" s="571"/>
      <c r="M19" s="571">
        <f t="shared" si="12"/>
        <v>0</v>
      </c>
      <c r="N19" s="571"/>
      <c r="O19" s="571"/>
      <c r="P19" s="571"/>
      <c r="Q19" s="571"/>
      <c r="R19" s="571">
        <f t="shared" si="13"/>
        <v>0</v>
      </c>
      <c r="S19" s="571"/>
      <c r="T19" s="571"/>
      <c r="U19" s="571"/>
      <c r="V19" s="571"/>
      <c r="W19" s="571">
        <f t="shared" si="14"/>
        <v>0</v>
      </c>
      <c r="X19" s="571"/>
    </row>
    <row r="20" spans="1:24" hidden="1">
      <c r="A20" s="366" t="s">
        <v>424</v>
      </c>
      <c r="B20" s="571"/>
      <c r="C20" s="571" t="s">
        <v>430</v>
      </c>
      <c r="D20" s="571">
        <v>500</v>
      </c>
      <c r="E20" s="571"/>
      <c r="F20" s="571"/>
      <c r="G20" s="571"/>
      <c r="H20" s="571">
        <f t="shared" si="11"/>
        <v>0</v>
      </c>
      <c r="I20" s="571"/>
      <c r="J20" s="571"/>
      <c r="K20" s="571"/>
      <c r="L20" s="571"/>
      <c r="M20" s="571">
        <f t="shared" si="12"/>
        <v>0</v>
      </c>
      <c r="N20" s="571"/>
      <c r="O20" s="571"/>
      <c r="P20" s="571"/>
      <c r="Q20" s="571"/>
      <c r="R20" s="571">
        <f t="shared" si="13"/>
        <v>0</v>
      </c>
      <c r="S20" s="571"/>
      <c r="T20" s="571"/>
      <c r="U20" s="571"/>
      <c r="V20" s="571"/>
      <c r="W20" s="571">
        <f t="shared" si="14"/>
        <v>0</v>
      </c>
      <c r="X20" s="571"/>
    </row>
    <row r="21" spans="1:24" hidden="1">
      <c r="A21" s="366" t="s">
        <v>424</v>
      </c>
      <c r="B21" s="571"/>
      <c r="C21" s="571" t="s">
        <v>431</v>
      </c>
      <c r="D21" s="571">
        <v>280</v>
      </c>
      <c r="E21" s="571"/>
      <c r="F21" s="571"/>
      <c r="G21" s="571"/>
      <c r="H21" s="571">
        <f t="shared" si="11"/>
        <v>0</v>
      </c>
      <c r="I21" s="571"/>
      <c r="J21" s="571"/>
      <c r="K21" s="571"/>
      <c r="L21" s="571"/>
      <c r="M21" s="571">
        <f t="shared" si="12"/>
        <v>0</v>
      </c>
      <c r="N21" s="571"/>
      <c r="O21" s="571"/>
      <c r="P21" s="571"/>
      <c r="Q21" s="571"/>
      <c r="R21" s="571">
        <f t="shared" si="13"/>
        <v>0</v>
      </c>
      <c r="S21" s="571"/>
      <c r="T21" s="571"/>
      <c r="U21" s="571"/>
      <c r="V21" s="571"/>
      <c r="W21" s="571">
        <f t="shared" si="14"/>
        <v>0</v>
      </c>
      <c r="X21" s="571"/>
    </row>
    <row r="22" spans="1:24">
      <c r="A22" s="366" t="s">
        <v>424</v>
      </c>
      <c r="B22" s="571">
        <v>3</v>
      </c>
      <c r="C22" s="571" t="s">
        <v>432</v>
      </c>
      <c r="D22" s="571" t="s">
        <v>426</v>
      </c>
      <c r="E22" s="571"/>
      <c r="F22" s="571"/>
      <c r="G22" s="571"/>
      <c r="H22" s="571">
        <f t="shared" si="11"/>
        <v>0</v>
      </c>
      <c r="I22" s="571"/>
      <c r="J22" s="571"/>
      <c r="K22" s="571"/>
      <c r="L22" s="571"/>
      <c r="M22" s="571">
        <f t="shared" si="12"/>
        <v>0</v>
      </c>
      <c r="N22" s="571"/>
      <c r="O22" s="571">
        <v>305</v>
      </c>
      <c r="P22" s="571">
        <v>301</v>
      </c>
      <c r="Q22" s="571">
        <v>350</v>
      </c>
      <c r="R22" s="571">
        <f>O22+P22+Q22</f>
        <v>956</v>
      </c>
      <c r="S22" s="571"/>
      <c r="T22" s="571"/>
      <c r="U22" s="571"/>
      <c r="V22" s="571"/>
      <c r="W22" s="571">
        <f t="shared" si="14"/>
        <v>0</v>
      </c>
      <c r="X22" s="571"/>
    </row>
    <row r="23" spans="1:24" hidden="1">
      <c r="A23" s="366" t="s">
        <v>433</v>
      </c>
      <c r="B23" s="571"/>
      <c r="C23" s="571" t="s">
        <v>434</v>
      </c>
      <c r="D23" s="571">
        <v>140</v>
      </c>
      <c r="E23" s="571"/>
      <c r="F23" s="571"/>
      <c r="G23" s="571"/>
      <c r="H23" s="571">
        <f t="shared" si="11"/>
        <v>0</v>
      </c>
      <c r="I23" s="571"/>
      <c r="J23" s="571"/>
      <c r="K23" s="571"/>
      <c r="L23" s="571"/>
      <c r="M23" s="571">
        <f t="shared" si="12"/>
        <v>0</v>
      </c>
      <c r="N23" s="571"/>
      <c r="O23" s="571"/>
      <c r="P23" s="571"/>
      <c r="Q23" s="571"/>
      <c r="R23" s="571">
        <f t="shared" si="13"/>
        <v>0</v>
      </c>
      <c r="S23" s="571"/>
      <c r="T23" s="571"/>
      <c r="U23" s="571"/>
      <c r="V23" s="571"/>
      <c r="W23" s="571">
        <f t="shared" si="14"/>
        <v>0</v>
      </c>
      <c r="X23" s="571"/>
    </row>
    <row r="24" spans="1:24" hidden="1">
      <c r="A24" s="366" t="s">
        <v>433</v>
      </c>
      <c r="B24" s="571"/>
      <c r="C24" s="571" t="s">
        <v>435</v>
      </c>
      <c r="D24" s="571">
        <v>180</v>
      </c>
      <c r="E24" s="571"/>
      <c r="F24" s="571"/>
      <c r="G24" s="571"/>
      <c r="H24" s="571">
        <f t="shared" si="11"/>
        <v>0</v>
      </c>
      <c r="I24" s="571"/>
      <c r="J24" s="571"/>
      <c r="K24" s="571"/>
      <c r="L24" s="571"/>
      <c r="M24" s="571">
        <f t="shared" si="12"/>
        <v>0</v>
      </c>
      <c r="N24" s="571"/>
      <c r="O24" s="571"/>
      <c r="P24" s="571"/>
      <c r="Q24" s="571"/>
      <c r="R24" s="571">
        <f t="shared" si="13"/>
        <v>0</v>
      </c>
      <c r="S24" s="571"/>
      <c r="T24" s="571"/>
      <c r="U24" s="571"/>
      <c r="V24" s="571"/>
      <c r="W24" s="571">
        <f t="shared" si="14"/>
        <v>0</v>
      </c>
      <c r="X24" s="571"/>
    </row>
    <row r="25" spans="1:24" hidden="1">
      <c r="A25" s="366" t="s">
        <v>433</v>
      </c>
      <c r="B25" s="571"/>
      <c r="C25" s="483" t="s">
        <v>436</v>
      </c>
      <c r="D25" s="571">
        <v>400</v>
      </c>
      <c r="E25" s="571"/>
      <c r="F25" s="571"/>
      <c r="G25" s="571"/>
      <c r="H25" s="571">
        <f t="shared" si="11"/>
        <v>0</v>
      </c>
      <c r="I25" s="571"/>
      <c r="J25" s="571"/>
      <c r="K25" s="571"/>
      <c r="L25" s="571"/>
      <c r="M25" s="571">
        <f t="shared" si="12"/>
        <v>0</v>
      </c>
      <c r="N25" s="571"/>
      <c r="O25" s="571"/>
      <c r="P25" s="571"/>
      <c r="Q25" s="571"/>
      <c r="R25" s="571">
        <f t="shared" si="13"/>
        <v>0</v>
      </c>
      <c r="S25" s="571"/>
      <c r="T25" s="571"/>
      <c r="U25" s="571"/>
      <c r="V25" s="571"/>
      <c r="W25" s="571">
        <f t="shared" si="14"/>
        <v>0</v>
      </c>
      <c r="X25" s="571"/>
    </row>
    <row r="26" spans="1:24" hidden="1">
      <c r="A26" s="366" t="s">
        <v>433</v>
      </c>
      <c r="B26" s="571"/>
      <c r="C26" s="571" t="s">
        <v>437</v>
      </c>
      <c r="D26" s="571">
        <v>280</v>
      </c>
      <c r="E26" s="571"/>
      <c r="F26" s="571"/>
      <c r="G26" s="571"/>
      <c r="H26" s="571">
        <f t="shared" si="11"/>
        <v>0</v>
      </c>
      <c r="I26" s="571"/>
      <c r="J26" s="571"/>
      <c r="K26" s="571"/>
      <c r="L26" s="571"/>
      <c r="M26" s="571">
        <f t="shared" si="12"/>
        <v>0</v>
      </c>
      <c r="N26" s="571"/>
      <c r="O26" s="571"/>
      <c r="P26" s="571"/>
      <c r="Q26" s="571"/>
      <c r="R26" s="571">
        <f t="shared" si="13"/>
        <v>0</v>
      </c>
      <c r="S26" s="571"/>
      <c r="T26" s="571"/>
      <c r="U26" s="571"/>
      <c r="V26" s="571"/>
      <c r="W26" s="571">
        <f t="shared" si="14"/>
        <v>0</v>
      </c>
      <c r="X26" s="571"/>
    </row>
    <row r="27" spans="1:24" hidden="1">
      <c r="A27" s="366" t="s">
        <v>433</v>
      </c>
      <c r="B27" s="571"/>
      <c r="C27" s="571" t="s">
        <v>438</v>
      </c>
      <c r="D27" s="571">
        <v>180</v>
      </c>
      <c r="E27" s="571"/>
      <c r="F27" s="571"/>
      <c r="G27" s="571"/>
      <c r="H27" s="571">
        <f t="shared" si="11"/>
        <v>0</v>
      </c>
      <c r="I27" s="571"/>
      <c r="J27" s="571"/>
      <c r="K27" s="571"/>
      <c r="L27" s="571"/>
      <c r="M27" s="571">
        <f t="shared" si="12"/>
        <v>0</v>
      </c>
      <c r="N27" s="571"/>
      <c r="O27" s="571"/>
      <c r="P27" s="571"/>
      <c r="Q27" s="571"/>
      <c r="R27" s="571">
        <f t="shared" si="13"/>
        <v>0</v>
      </c>
      <c r="S27" s="571"/>
      <c r="T27" s="571"/>
      <c r="U27" s="571"/>
      <c r="V27" s="571"/>
      <c r="W27" s="571">
        <f t="shared" si="14"/>
        <v>0</v>
      </c>
      <c r="X27" s="571"/>
    </row>
    <row r="28" spans="1:24" hidden="1">
      <c r="A28" s="366" t="s">
        <v>433</v>
      </c>
      <c r="B28" s="571"/>
      <c r="C28" s="571" t="s">
        <v>439</v>
      </c>
      <c r="D28" s="571">
        <v>260</v>
      </c>
      <c r="E28" s="571"/>
      <c r="F28" s="571"/>
      <c r="G28" s="571"/>
      <c r="H28" s="571">
        <f t="shared" si="11"/>
        <v>0</v>
      </c>
      <c r="I28" s="571"/>
      <c r="J28" s="571"/>
      <c r="K28" s="571"/>
      <c r="L28" s="571"/>
      <c r="M28" s="571">
        <f t="shared" si="12"/>
        <v>0</v>
      </c>
      <c r="N28" s="571"/>
      <c r="O28" s="571"/>
      <c r="P28" s="571"/>
      <c r="Q28" s="571"/>
      <c r="R28" s="571">
        <f t="shared" si="13"/>
        <v>0</v>
      </c>
      <c r="S28" s="571"/>
      <c r="T28" s="571"/>
      <c r="U28" s="571"/>
      <c r="V28" s="571"/>
      <c r="W28" s="571">
        <f t="shared" si="14"/>
        <v>0</v>
      </c>
      <c r="X28" s="571"/>
    </row>
    <row r="29" spans="1:24" hidden="1">
      <c r="A29" s="366" t="s">
        <v>433</v>
      </c>
      <c r="B29" s="571"/>
      <c r="C29" s="571" t="s">
        <v>440</v>
      </c>
      <c r="D29" s="571">
        <v>270</v>
      </c>
      <c r="E29" s="571"/>
      <c r="F29" s="571"/>
      <c r="G29" s="571"/>
      <c r="H29" s="571">
        <f t="shared" si="11"/>
        <v>0</v>
      </c>
      <c r="I29" s="571"/>
      <c r="J29" s="571"/>
      <c r="K29" s="571"/>
      <c r="L29" s="571"/>
      <c r="M29" s="571">
        <f t="shared" si="12"/>
        <v>0</v>
      </c>
      <c r="N29" s="571"/>
      <c r="O29" s="571"/>
      <c r="P29" s="571"/>
      <c r="Q29" s="571"/>
      <c r="R29" s="571">
        <f t="shared" si="13"/>
        <v>0</v>
      </c>
      <c r="S29" s="571"/>
      <c r="T29" s="571"/>
      <c r="U29" s="571"/>
      <c r="V29" s="571"/>
      <c r="W29" s="571">
        <f t="shared" si="14"/>
        <v>0</v>
      </c>
      <c r="X29" s="571"/>
    </row>
    <row r="30" spans="1:24" hidden="1">
      <c r="A30" s="366" t="s">
        <v>433</v>
      </c>
      <c r="B30" s="571"/>
      <c r="C30" s="571" t="s">
        <v>441</v>
      </c>
      <c r="D30" s="571">
        <v>150</v>
      </c>
      <c r="E30" s="571"/>
      <c r="F30" s="571"/>
      <c r="G30" s="571"/>
      <c r="H30" s="571">
        <f t="shared" si="11"/>
        <v>0</v>
      </c>
      <c r="I30" s="571"/>
      <c r="J30" s="571"/>
      <c r="K30" s="571"/>
      <c r="L30" s="571"/>
      <c r="M30" s="571">
        <f t="shared" si="12"/>
        <v>0</v>
      </c>
      <c r="N30" s="571"/>
      <c r="O30" s="571"/>
      <c r="P30" s="571"/>
      <c r="Q30" s="571"/>
      <c r="R30" s="571">
        <f t="shared" si="13"/>
        <v>0</v>
      </c>
      <c r="S30" s="571"/>
      <c r="T30" s="571"/>
      <c r="U30" s="571"/>
      <c r="V30" s="571"/>
      <c r="W30" s="571">
        <f t="shared" si="14"/>
        <v>0</v>
      </c>
      <c r="X30" s="571"/>
    </row>
    <row r="31" spans="1:24" hidden="1">
      <c r="A31" s="366" t="s">
        <v>433</v>
      </c>
      <c r="B31" s="571"/>
      <c r="C31" s="571" t="s">
        <v>442</v>
      </c>
      <c r="D31" s="571">
        <v>170</v>
      </c>
      <c r="E31" s="571"/>
      <c r="F31" s="571"/>
      <c r="G31" s="571"/>
      <c r="H31" s="571">
        <f t="shared" si="11"/>
        <v>0</v>
      </c>
      <c r="I31" s="571"/>
      <c r="J31" s="571"/>
      <c r="K31" s="571"/>
      <c r="L31" s="571"/>
      <c r="M31" s="571">
        <f t="shared" si="12"/>
        <v>0</v>
      </c>
      <c r="N31" s="571"/>
      <c r="O31" s="571"/>
      <c r="P31" s="571"/>
      <c r="Q31" s="571"/>
      <c r="R31" s="571">
        <f t="shared" si="13"/>
        <v>0</v>
      </c>
      <c r="S31" s="571"/>
      <c r="T31" s="571"/>
      <c r="U31" s="571"/>
      <c r="V31" s="571"/>
      <c r="W31" s="571">
        <f t="shared" si="14"/>
        <v>0</v>
      </c>
      <c r="X31" s="571"/>
    </row>
    <row r="32" spans="1:24" hidden="1">
      <c r="A32" s="366" t="s">
        <v>433</v>
      </c>
      <c r="B32" s="571"/>
      <c r="C32" s="571" t="s">
        <v>443</v>
      </c>
      <c r="D32" s="571">
        <v>200</v>
      </c>
      <c r="E32" s="571"/>
      <c r="F32" s="571"/>
      <c r="G32" s="571"/>
      <c r="H32" s="571">
        <f t="shared" si="11"/>
        <v>0</v>
      </c>
      <c r="I32" s="571"/>
      <c r="J32" s="571"/>
      <c r="K32" s="571"/>
      <c r="L32" s="571"/>
      <c r="M32" s="571">
        <f t="shared" si="12"/>
        <v>0</v>
      </c>
      <c r="N32" s="571"/>
      <c r="O32" s="571"/>
      <c r="P32" s="571"/>
      <c r="Q32" s="571"/>
      <c r="R32" s="571">
        <f t="shared" si="13"/>
        <v>0</v>
      </c>
      <c r="S32" s="571"/>
      <c r="T32" s="571"/>
      <c r="U32" s="571"/>
      <c r="V32" s="571"/>
      <c r="W32" s="571">
        <f t="shared" si="14"/>
        <v>0</v>
      </c>
      <c r="X32" s="571"/>
    </row>
    <row r="33" spans="1:24" hidden="1">
      <c r="A33" s="366" t="s">
        <v>433</v>
      </c>
      <c r="B33" s="571"/>
      <c r="C33" s="571" t="s">
        <v>444</v>
      </c>
      <c r="D33" s="571">
        <v>160</v>
      </c>
      <c r="E33" s="571"/>
      <c r="F33" s="571"/>
      <c r="G33" s="571"/>
      <c r="H33" s="571">
        <f t="shared" si="11"/>
        <v>0</v>
      </c>
      <c r="I33" s="571"/>
      <c r="J33" s="571"/>
      <c r="K33" s="571"/>
      <c r="L33" s="571"/>
      <c r="M33" s="571">
        <f t="shared" si="12"/>
        <v>0</v>
      </c>
      <c r="N33" s="571"/>
      <c r="O33" s="571"/>
      <c r="P33" s="571"/>
      <c r="Q33" s="571"/>
      <c r="R33" s="571">
        <f t="shared" si="13"/>
        <v>0</v>
      </c>
      <c r="S33" s="571"/>
      <c r="T33" s="571"/>
      <c r="U33" s="571"/>
      <c r="V33" s="571"/>
      <c r="W33" s="571">
        <f t="shared" si="14"/>
        <v>0</v>
      </c>
      <c r="X33" s="571"/>
    </row>
    <row r="34" spans="1:24" hidden="1">
      <c r="A34" s="366" t="s">
        <v>433</v>
      </c>
      <c r="B34" s="571"/>
      <c r="C34" s="571" t="s">
        <v>445</v>
      </c>
      <c r="D34" s="571">
        <v>160</v>
      </c>
      <c r="E34" s="571"/>
      <c r="F34" s="571"/>
      <c r="G34" s="571"/>
      <c r="H34" s="571">
        <f t="shared" si="11"/>
        <v>0</v>
      </c>
      <c r="I34" s="571"/>
      <c r="J34" s="571"/>
      <c r="K34" s="571"/>
      <c r="L34" s="571"/>
      <c r="M34" s="571">
        <f t="shared" si="12"/>
        <v>0</v>
      </c>
      <c r="N34" s="571"/>
      <c r="O34" s="571"/>
      <c r="P34" s="571"/>
      <c r="Q34" s="571"/>
      <c r="R34" s="571">
        <f t="shared" si="13"/>
        <v>0</v>
      </c>
      <c r="S34" s="571"/>
      <c r="T34" s="571"/>
      <c r="U34" s="571"/>
      <c r="V34" s="571"/>
      <c r="W34" s="571">
        <f t="shared" si="14"/>
        <v>0</v>
      </c>
      <c r="X34" s="571"/>
    </row>
    <row r="35" spans="1:24" hidden="1">
      <c r="A35" s="366" t="s">
        <v>433</v>
      </c>
      <c r="B35" s="571"/>
      <c r="C35" s="571" t="s">
        <v>446</v>
      </c>
      <c r="D35" s="571">
        <v>40</v>
      </c>
      <c r="E35" s="571"/>
      <c r="F35" s="571"/>
      <c r="G35" s="571"/>
      <c r="H35" s="571">
        <f t="shared" si="11"/>
        <v>0</v>
      </c>
      <c r="I35" s="571"/>
      <c r="J35" s="571"/>
      <c r="K35" s="571"/>
      <c r="L35" s="571"/>
      <c r="M35" s="571">
        <f t="shared" si="12"/>
        <v>0</v>
      </c>
      <c r="N35" s="571"/>
      <c r="O35" s="571"/>
      <c r="P35" s="571"/>
      <c r="Q35" s="571"/>
      <c r="R35" s="571">
        <f t="shared" si="13"/>
        <v>0</v>
      </c>
      <c r="S35" s="571"/>
      <c r="T35" s="571"/>
      <c r="U35" s="571"/>
      <c r="V35" s="571"/>
      <c r="W35" s="571">
        <f t="shared" si="14"/>
        <v>0</v>
      </c>
      <c r="X35" s="571"/>
    </row>
    <row r="36" spans="1:24" hidden="1">
      <c r="A36" s="366" t="s">
        <v>433</v>
      </c>
      <c r="B36" s="571"/>
      <c r="C36" s="571" t="s">
        <v>440</v>
      </c>
      <c r="D36" s="571">
        <v>180</v>
      </c>
      <c r="E36" s="571"/>
      <c r="F36" s="571"/>
      <c r="G36" s="571"/>
      <c r="H36" s="571">
        <f t="shared" si="11"/>
        <v>0</v>
      </c>
      <c r="I36" s="571"/>
      <c r="J36" s="571"/>
      <c r="K36" s="571"/>
      <c r="L36" s="571"/>
      <c r="M36" s="571">
        <f t="shared" si="12"/>
        <v>0</v>
      </c>
      <c r="N36" s="571"/>
      <c r="O36" s="571"/>
      <c r="P36" s="571"/>
      <c r="Q36" s="571"/>
      <c r="R36" s="571">
        <f t="shared" si="13"/>
        <v>0</v>
      </c>
      <c r="S36" s="571"/>
      <c r="T36" s="571"/>
      <c r="U36" s="571"/>
      <c r="V36" s="571"/>
      <c r="W36" s="571">
        <f t="shared" si="14"/>
        <v>0</v>
      </c>
      <c r="X36" s="571"/>
    </row>
    <row r="37" spans="1:24" hidden="1">
      <c r="A37" s="366" t="s">
        <v>433</v>
      </c>
      <c r="B37" s="571"/>
      <c r="C37" s="571" t="s">
        <v>447</v>
      </c>
      <c r="D37" s="571">
        <v>80</v>
      </c>
      <c r="E37" s="571"/>
      <c r="F37" s="571"/>
      <c r="G37" s="571"/>
      <c r="H37" s="571">
        <f t="shared" si="11"/>
        <v>0</v>
      </c>
      <c r="I37" s="571"/>
      <c r="J37" s="571"/>
      <c r="K37" s="571"/>
      <c r="L37" s="571"/>
      <c r="M37" s="571">
        <f t="shared" si="12"/>
        <v>0</v>
      </c>
      <c r="N37" s="571"/>
      <c r="O37" s="571"/>
      <c r="P37" s="571"/>
      <c r="Q37" s="571"/>
      <c r="R37" s="571">
        <f t="shared" si="13"/>
        <v>0</v>
      </c>
      <c r="S37" s="571"/>
      <c r="T37" s="571"/>
      <c r="U37" s="571"/>
      <c r="V37" s="571"/>
      <c r="W37" s="571">
        <f t="shared" si="14"/>
        <v>0</v>
      </c>
      <c r="X37" s="571"/>
    </row>
    <row r="38" spans="1:24" hidden="1">
      <c r="A38" s="366" t="s">
        <v>433</v>
      </c>
      <c r="B38" s="571"/>
      <c r="C38" s="571" t="s">
        <v>448</v>
      </c>
      <c r="D38" s="571">
        <v>150</v>
      </c>
      <c r="E38" s="571"/>
      <c r="F38" s="571"/>
      <c r="G38" s="571"/>
      <c r="H38" s="571">
        <f t="shared" si="11"/>
        <v>0</v>
      </c>
      <c r="I38" s="571"/>
      <c r="J38" s="571"/>
      <c r="K38" s="571"/>
      <c r="L38" s="571"/>
      <c r="M38" s="571">
        <f t="shared" si="12"/>
        <v>0</v>
      </c>
      <c r="N38" s="571"/>
      <c r="O38" s="571"/>
      <c r="P38" s="571"/>
      <c r="Q38" s="571"/>
      <c r="R38" s="571">
        <f t="shared" si="13"/>
        <v>0</v>
      </c>
      <c r="S38" s="571"/>
      <c r="T38" s="571"/>
      <c r="U38" s="571"/>
      <c r="V38" s="571"/>
      <c r="W38" s="571">
        <f t="shared" si="14"/>
        <v>0</v>
      </c>
      <c r="X38" s="571"/>
    </row>
    <row r="39" spans="1:24" hidden="1">
      <c r="A39" s="366" t="s">
        <v>433</v>
      </c>
      <c r="B39" s="571"/>
      <c r="C39" s="571" t="s">
        <v>449</v>
      </c>
      <c r="D39" s="571">
        <v>100</v>
      </c>
      <c r="E39" s="571"/>
      <c r="F39" s="571"/>
      <c r="G39" s="571"/>
      <c r="H39" s="571">
        <f t="shared" si="11"/>
        <v>0</v>
      </c>
      <c r="I39" s="571"/>
      <c r="J39" s="571"/>
      <c r="K39" s="571"/>
      <c r="L39" s="571"/>
      <c r="M39" s="571">
        <f t="shared" si="12"/>
        <v>0</v>
      </c>
      <c r="N39" s="571"/>
      <c r="O39" s="571"/>
      <c r="P39" s="571"/>
      <c r="Q39" s="571"/>
      <c r="R39" s="571">
        <f t="shared" si="13"/>
        <v>0</v>
      </c>
      <c r="S39" s="571"/>
      <c r="T39" s="571"/>
      <c r="U39" s="571"/>
      <c r="V39" s="571"/>
      <c r="W39" s="571">
        <f t="shared" si="14"/>
        <v>0</v>
      </c>
      <c r="X39" s="571"/>
    </row>
    <row r="40" spans="1:24" hidden="1">
      <c r="A40" s="366" t="s">
        <v>433</v>
      </c>
      <c r="B40" s="571"/>
      <c r="C40" s="571" t="s">
        <v>450</v>
      </c>
      <c r="D40" s="571">
        <v>240</v>
      </c>
      <c r="E40" s="571"/>
      <c r="F40" s="571"/>
      <c r="G40" s="571"/>
      <c r="H40" s="571">
        <f t="shared" si="11"/>
        <v>0</v>
      </c>
      <c r="I40" s="571"/>
      <c r="J40" s="571"/>
      <c r="K40" s="571"/>
      <c r="L40" s="571"/>
      <c r="M40" s="571">
        <f t="shared" si="12"/>
        <v>0</v>
      </c>
      <c r="N40" s="571"/>
      <c r="O40" s="571"/>
      <c r="P40" s="571"/>
      <c r="Q40" s="571"/>
      <c r="R40" s="571">
        <f t="shared" si="13"/>
        <v>0</v>
      </c>
      <c r="S40" s="571"/>
      <c r="T40" s="571"/>
      <c r="U40" s="571"/>
      <c r="V40" s="571"/>
      <c r="W40" s="571">
        <f t="shared" si="14"/>
        <v>0</v>
      </c>
      <c r="X40" s="571"/>
    </row>
    <row r="41" spans="1:24" hidden="1">
      <c r="A41" s="366" t="s">
        <v>433</v>
      </c>
      <c r="B41" s="571"/>
      <c r="C41" s="571" t="s">
        <v>451</v>
      </c>
      <c r="D41" s="571">
        <v>60</v>
      </c>
      <c r="E41" s="571"/>
      <c r="F41" s="571"/>
      <c r="G41" s="571"/>
      <c r="H41" s="571">
        <f t="shared" si="11"/>
        <v>0</v>
      </c>
      <c r="I41" s="571"/>
      <c r="J41" s="571"/>
      <c r="K41" s="571"/>
      <c r="L41" s="571"/>
      <c r="M41" s="571">
        <f t="shared" si="12"/>
        <v>0</v>
      </c>
      <c r="N41" s="571"/>
      <c r="O41" s="571"/>
      <c r="P41" s="571"/>
      <c r="Q41" s="571"/>
      <c r="R41" s="571">
        <f t="shared" si="13"/>
        <v>0</v>
      </c>
      <c r="S41" s="571"/>
      <c r="T41" s="571"/>
      <c r="U41" s="571"/>
      <c r="V41" s="571"/>
      <c r="W41" s="571">
        <f t="shared" si="14"/>
        <v>0</v>
      </c>
      <c r="X41" s="571"/>
    </row>
    <row r="42" spans="1:24" hidden="1">
      <c r="A42" s="366" t="s">
        <v>433</v>
      </c>
      <c r="B42" s="571"/>
      <c r="C42" s="483" t="s">
        <v>452</v>
      </c>
      <c r="D42" s="571">
        <v>120</v>
      </c>
      <c r="E42" s="571"/>
      <c r="F42" s="571"/>
      <c r="G42" s="571"/>
      <c r="H42" s="571">
        <f t="shared" si="11"/>
        <v>0</v>
      </c>
      <c r="I42" s="571"/>
      <c r="J42" s="571"/>
      <c r="K42" s="571"/>
      <c r="L42" s="571"/>
      <c r="M42" s="571">
        <f t="shared" si="12"/>
        <v>0</v>
      </c>
      <c r="N42" s="571"/>
      <c r="O42" s="571"/>
      <c r="P42" s="571"/>
      <c r="Q42" s="571"/>
      <c r="R42" s="571">
        <f t="shared" si="13"/>
        <v>0</v>
      </c>
      <c r="S42" s="571"/>
      <c r="T42" s="571"/>
      <c r="U42" s="571"/>
      <c r="V42" s="571"/>
      <c r="W42" s="571">
        <f t="shared" si="14"/>
        <v>0</v>
      </c>
      <c r="X42" s="571"/>
    </row>
    <row r="43" spans="1:24">
      <c r="A43" s="366" t="s">
        <v>422</v>
      </c>
      <c r="B43" s="571">
        <v>2</v>
      </c>
      <c r="C43" s="483" t="s">
        <v>453</v>
      </c>
      <c r="D43" s="362">
        <v>1740</v>
      </c>
      <c r="E43" s="571"/>
      <c r="F43" s="571"/>
      <c r="G43" s="571"/>
      <c r="H43" s="571">
        <f t="shared" si="11"/>
        <v>0</v>
      </c>
      <c r="I43" s="571"/>
      <c r="J43" s="571">
        <v>279</v>
      </c>
      <c r="K43" s="571">
        <v>304</v>
      </c>
      <c r="L43" s="571">
        <v>287</v>
      </c>
      <c r="M43" s="571">
        <f t="shared" si="12"/>
        <v>870</v>
      </c>
      <c r="N43" s="571"/>
      <c r="O43" s="571"/>
      <c r="P43" s="571"/>
      <c r="Q43" s="571"/>
      <c r="R43" s="571">
        <f t="shared" si="13"/>
        <v>0</v>
      </c>
      <c r="S43" s="571"/>
      <c r="T43" s="571">
        <v>203</v>
      </c>
      <c r="U43" s="571">
        <v>232</v>
      </c>
      <c r="V43" s="571">
        <v>435</v>
      </c>
      <c r="W43" s="571">
        <f t="shared" si="14"/>
        <v>870</v>
      </c>
      <c r="X43" s="571"/>
    </row>
    <row r="44" spans="1:24" ht="30" hidden="1">
      <c r="A44" s="366" t="s">
        <v>433</v>
      </c>
      <c r="B44" s="571"/>
      <c r="C44" s="571" t="s">
        <v>454</v>
      </c>
      <c r="D44" s="571">
        <v>36</v>
      </c>
      <c r="E44" s="571"/>
      <c r="F44" s="571"/>
      <c r="G44" s="571"/>
      <c r="H44" s="571">
        <f t="shared" si="11"/>
        <v>0</v>
      </c>
      <c r="I44" s="571"/>
      <c r="J44" s="571"/>
      <c r="K44" s="571"/>
      <c r="L44" s="571"/>
      <c r="M44" s="571">
        <f t="shared" si="12"/>
        <v>0</v>
      </c>
      <c r="N44" s="571"/>
      <c r="O44" s="571"/>
      <c r="P44" s="571"/>
      <c r="Q44" s="571"/>
      <c r="R44" s="571">
        <f t="shared" si="13"/>
        <v>0</v>
      </c>
      <c r="S44" s="571"/>
      <c r="T44" s="571"/>
      <c r="U44" s="571"/>
      <c r="V44" s="571"/>
      <c r="W44" s="571">
        <f t="shared" si="14"/>
        <v>0</v>
      </c>
      <c r="X44" s="571"/>
    </row>
    <row r="45" spans="1:24" hidden="1">
      <c r="A45" s="366" t="s">
        <v>422</v>
      </c>
      <c r="B45" s="571"/>
      <c r="C45" s="483" t="s">
        <v>455</v>
      </c>
      <c r="D45" s="571">
        <v>513</v>
      </c>
      <c r="E45" s="571"/>
      <c r="F45" s="571"/>
      <c r="G45" s="571"/>
      <c r="H45" s="571">
        <f t="shared" si="11"/>
        <v>0</v>
      </c>
      <c r="I45" s="571"/>
      <c r="J45" s="571"/>
      <c r="K45" s="571"/>
      <c r="L45" s="571"/>
      <c r="M45" s="571">
        <f t="shared" si="12"/>
        <v>0</v>
      </c>
      <c r="N45" s="571"/>
      <c r="O45" s="571"/>
      <c r="P45" s="571"/>
      <c r="Q45" s="571"/>
      <c r="R45" s="571">
        <f t="shared" si="13"/>
        <v>0</v>
      </c>
      <c r="S45" s="571"/>
      <c r="T45" s="571"/>
      <c r="U45" s="571"/>
      <c r="V45" s="571"/>
      <c r="W45" s="571">
        <f t="shared" si="14"/>
        <v>0</v>
      </c>
      <c r="X45" s="571"/>
    </row>
    <row r="46" spans="1:24" hidden="1">
      <c r="A46" s="366" t="s">
        <v>422</v>
      </c>
      <c r="B46" s="571"/>
      <c r="C46" s="483" t="s">
        <v>456</v>
      </c>
      <c r="D46" s="362">
        <v>1046</v>
      </c>
      <c r="E46" s="571"/>
      <c r="F46" s="571"/>
      <c r="G46" s="571"/>
      <c r="H46" s="571">
        <f t="shared" si="11"/>
        <v>0</v>
      </c>
      <c r="I46" s="571"/>
      <c r="J46" s="571"/>
      <c r="K46" s="571"/>
      <c r="L46" s="571"/>
      <c r="M46" s="571">
        <f t="shared" si="12"/>
        <v>0</v>
      </c>
      <c r="N46" s="571"/>
      <c r="O46" s="571"/>
      <c r="P46" s="571"/>
      <c r="Q46" s="571"/>
      <c r="R46" s="571">
        <f t="shared" si="13"/>
        <v>0</v>
      </c>
      <c r="S46" s="571"/>
      <c r="T46" s="571"/>
      <c r="U46" s="571"/>
      <c r="V46" s="571"/>
      <c r="W46" s="571">
        <f t="shared" si="14"/>
        <v>0</v>
      </c>
      <c r="X46" s="571"/>
    </row>
    <row r="47" spans="1:24" hidden="1">
      <c r="A47" s="366" t="s">
        <v>433</v>
      </c>
      <c r="B47" s="571"/>
      <c r="C47" s="571" t="s">
        <v>457</v>
      </c>
      <c r="D47" s="571">
        <v>150</v>
      </c>
      <c r="E47" s="571"/>
      <c r="F47" s="571"/>
      <c r="G47" s="571"/>
      <c r="H47" s="571">
        <f t="shared" si="11"/>
        <v>0</v>
      </c>
      <c r="I47" s="571"/>
      <c r="J47" s="571"/>
      <c r="K47" s="571"/>
      <c r="L47" s="571"/>
      <c r="M47" s="571">
        <f t="shared" si="12"/>
        <v>0</v>
      </c>
      <c r="N47" s="571"/>
      <c r="O47" s="571"/>
      <c r="P47" s="571"/>
      <c r="Q47" s="571"/>
      <c r="R47" s="571">
        <f t="shared" si="13"/>
        <v>0</v>
      </c>
      <c r="S47" s="571"/>
      <c r="T47" s="571"/>
      <c r="U47" s="571"/>
      <c r="V47" s="571"/>
      <c r="W47" s="571">
        <f t="shared" si="14"/>
        <v>0</v>
      </c>
      <c r="X47" s="571"/>
    </row>
    <row r="48" spans="1:24" hidden="1">
      <c r="A48" s="366" t="s">
        <v>419</v>
      </c>
      <c r="B48" s="571"/>
      <c r="C48" s="571" t="s">
        <v>458</v>
      </c>
      <c r="D48" s="571">
        <v>178</v>
      </c>
      <c r="E48" s="571"/>
      <c r="F48" s="571"/>
      <c r="G48" s="571"/>
      <c r="H48" s="571">
        <f t="shared" si="11"/>
        <v>0</v>
      </c>
      <c r="I48" s="571"/>
      <c r="J48" s="571"/>
      <c r="K48" s="571"/>
      <c r="L48" s="571"/>
      <c r="M48" s="571">
        <f t="shared" si="12"/>
        <v>0</v>
      </c>
      <c r="N48" s="571"/>
      <c r="O48" s="571"/>
      <c r="P48" s="571"/>
      <c r="Q48" s="571"/>
      <c r="R48" s="571">
        <f t="shared" si="13"/>
        <v>0</v>
      </c>
      <c r="S48" s="571"/>
      <c r="T48" s="571"/>
      <c r="U48" s="571"/>
      <c r="V48" s="571"/>
      <c r="W48" s="571">
        <f t="shared" si="14"/>
        <v>0</v>
      </c>
      <c r="X48" s="571"/>
    </row>
    <row r="49" spans="1:24" hidden="1">
      <c r="A49" s="366" t="s">
        <v>422</v>
      </c>
      <c r="B49" s="571"/>
      <c r="C49" s="483" t="s">
        <v>459</v>
      </c>
      <c r="D49" s="362">
        <v>1715</v>
      </c>
      <c r="E49" s="571"/>
      <c r="F49" s="571"/>
      <c r="G49" s="571"/>
      <c r="H49" s="571">
        <f t="shared" si="11"/>
        <v>0</v>
      </c>
      <c r="I49" s="571"/>
      <c r="J49" s="571"/>
      <c r="K49" s="571"/>
      <c r="L49" s="571"/>
      <c r="M49" s="571">
        <f t="shared" si="12"/>
        <v>0</v>
      </c>
      <c r="N49" s="571"/>
      <c r="O49" s="571"/>
      <c r="P49" s="571"/>
      <c r="Q49" s="571"/>
      <c r="R49" s="571">
        <f t="shared" si="13"/>
        <v>0</v>
      </c>
      <c r="S49" s="571"/>
      <c r="T49" s="571"/>
      <c r="U49" s="571"/>
      <c r="V49" s="571"/>
      <c r="W49" s="571">
        <f t="shared" si="14"/>
        <v>0</v>
      </c>
      <c r="X49" s="571"/>
    </row>
    <row r="50" spans="1:24" hidden="1">
      <c r="A50" s="366" t="s">
        <v>391</v>
      </c>
      <c r="B50" s="571"/>
      <c r="C50" s="571" t="s">
        <v>460</v>
      </c>
      <c r="D50" s="571"/>
      <c r="E50" s="360"/>
      <c r="F50" s="360">
        <f>SUM(F13:F49)</f>
        <v>363</v>
      </c>
      <c r="G50" s="360">
        <f>SUM(G13:G49)</f>
        <v>530</v>
      </c>
      <c r="H50" s="360">
        <f>SUM(H13:H49)</f>
        <v>893</v>
      </c>
      <c r="I50" s="360"/>
      <c r="J50" s="360">
        <f t="shared" ref="J50:L50" si="15">SUM(J13:J49)</f>
        <v>279</v>
      </c>
      <c r="K50" s="360">
        <f t="shared" si="15"/>
        <v>304</v>
      </c>
      <c r="L50" s="360">
        <f t="shared" si="15"/>
        <v>287</v>
      </c>
      <c r="M50" s="360">
        <f>SUM(M13:M49)</f>
        <v>870</v>
      </c>
      <c r="N50" s="360"/>
      <c r="O50" s="360">
        <f t="shared" ref="O50:Q50" si="16">SUM(O13:O49)</f>
        <v>305</v>
      </c>
      <c r="P50" s="360">
        <f>SUM(P13:P49)</f>
        <v>301</v>
      </c>
      <c r="Q50" s="360">
        <f t="shared" si="16"/>
        <v>350</v>
      </c>
      <c r="R50" s="360">
        <f>SUM(R13:R49)</f>
        <v>956</v>
      </c>
      <c r="S50" s="360"/>
      <c r="T50" s="360">
        <f t="shared" ref="T50:V50" si="17">SUM(T13:T49)</f>
        <v>203</v>
      </c>
      <c r="U50" s="360">
        <f t="shared" si="17"/>
        <v>232</v>
      </c>
      <c r="V50" s="360">
        <f t="shared" si="17"/>
        <v>435</v>
      </c>
      <c r="W50" s="360">
        <f>SUM(W13:W49)</f>
        <v>870</v>
      </c>
      <c r="X50" s="360"/>
    </row>
    <row r="51" spans="1:24">
      <c r="A51" s="571"/>
      <c r="B51" s="571"/>
      <c r="C51" s="571"/>
      <c r="D51" s="571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71"/>
      <c r="P51" s="571"/>
      <c r="Q51" s="571"/>
      <c r="R51" s="571"/>
      <c r="S51" s="571"/>
      <c r="T51" s="571"/>
      <c r="U51" s="571"/>
      <c r="V51" s="571"/>
      <c r="W51" s="571"/>
      <c r="X51" s="571"/>
    </row>
    <row r="52" spans="1:24">
      <c r="A52" s="571"/>
      <c r="B52" s="571"/>
      <c r="C52" s="571"/>
      <c r="D52" s="571"/>
      <c r="E52" s="571"/>
      <c r="F52" s="571" t="s">
        <v>413</v>
      </c>
      <c r="G52" s="571" t="s">
        <v>413</v>
      </c>
      <c r="H52" s="571" t="s">
        <v>414</v>
      </c>
      <c r="I52" s="571"/>
      <c r="J52" s="571"/>
      <c r="K52" s="571"/>
      <c r="L52" s="571"/>
      <c r="M52" s="371">
        <f>M4+M5-M43</f>
        <v>38.348763132499926</v>
      </c>
      <c r="N52" s="571"/>
      <c r="O52" s="571"/>
      <c r="P52" s="571"/>
      <c r="Q52" s="571"/>
      <c r="R52" s="371">
        <f>R4+R5-R50</f>
        <v>37.555170476000058</v>
      </c>
      <c r="S52" s="571"/>
      <c r="T52" s="571"/>
      <c r="U52" s="571"/>
      <c r="V52" s="571"/>
      <c r="W52" s="371">
        <f>W5-W50</f>
        <v>99.038989962000187</v>
      </c>
      <c r="X52" s="571"/>
    </row>
    <row r="53" spans="1:24">
      <c r="A53" s="571"/>
      <c r="B53" s="571"/>
      <c r="C53" s="571"/>
      <c r="D53" s="571"/>
      <c r="E53" s="571"/>
      <c r="F53" s="571"/>
      <c r="G53" s="571"/>
      <c r="H53" s="571"/>
      <c r="I53" s="571"/>
      <c r="J53" s="571"/>
      <c r="K53" s="571"/>
      <c r="L53" s="571"/>
      <c r="M53" s="571"/>
      <c r="N53" s="571"/>
      <c r="O53" s="571"/>
      <c r="P53" s="571"/>
      <c r="Q53" s="571"/>
      <c r="R53" s="571"/>
      <c r="S53" s="571"/>
      <c r="T53" s="571"/>
      <c r="U53" s="571"/>
      <c r="V53" s="571"/>
      <c r="W53" s="571"/>
      <c r="X53" s="571"/>
    </row>
  </sheetData>
  <autoFilter ref="A12:X50" xr:uid="{00000000-0009-0000-0000-000008000000}">
    <filterColumn colId="1">
      <filters>
        <filter val="1"/>
        <filter val="2"/>
        <filter val="3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5"/>
  <sheetViews>
    <sheetView workbookViewId="0">
      <selection activeCell="Q18" sqref="Q18"/>
    </sheetView>
  </sheetViews>
  <sheetFormatPr defaultColWidth="9.140625" defaultRowHeight="15"/>
  <cols>
    <col min="1" max="1" width="26.85546875" bestFit="1" customWidth="1"/>
    <col min="2" max="6" width="8.7109375" customWidth="1"/>
    <col min="7" max="7" width="7.5703125" bestFit="1" customWidth="1"/>
    <col min="8" max="12" width="8.7109375" customWidth="1"/>
    <col min="13" max="13" width="9.5703125" customWidth="1"/>
    <col min="14" max="15" width="0" hidden="1" customWidth="1"/>
  </cols>
  <sheetData>
    <row r="1" spans="1:27">
      <c r="B1" s="777">
        <v>4</v>
      </c>
      <c r="C1" s="777">
        <v>4</v>
      </c>
      <c r="D1" s="777">
        <v>5</v>
      </c>
      <c r="E1" s="777">
        <v>4</v>
      </c>
      <c r="F1" s="777">
        <v>4</v>
      </c>
      <c r="G1" s="777">
        <v>5</v>
      </c>
      <c r="H1" s="777">
        <v>4</v>
      </c>
      <c r="I1" s="777">
        <v>4</v>
      </c>
      <c r="J1" s="777">
        <v>5</v>
      </c>
      <c r="K1" s="777">
        <v>4</v>
      </c>
      <c r="L1" s="777">
        <v>4</v>
      </c>
      <c r="M1" s="777">
        <v>5</v>
      </c>
      <c r="N1" s="777">
        <v>5.3333333333333304</v>
      </c>
      <c r="O1" s="777">
        <v>5.8333333333333304</v>
      </c>
      <c r="P1" s="777">
        <v>4</v>
      </c>
      <c r="Q1" s="777">
        <v>4</v>
      </c>
      <c r="R1" s="777">
        <v>5</v>
      </c>
      <c r="S1" s="777">
        <v>4</v>
      </c>
      <c r="T1" s="777">
        <v>4</v>
      </c>
      <c r="U1" s="777">
        <v>5</v>
      </c>
      <c r="V1" s="777">
        <v>4</v>
      </c>
      <c r="W1" s="777">
        <v>4</v>
      </c>
      <c r="X1" s="777">
        <v>5</v>
      </c>
      <c r="Y1" s="777">
        <v>4</v>
      </c>
      <c r="Z1" s="777">
        <v>4</v>
      </c>
      <c r="AA1" s="777">
        <v>5</v>
      </c>
    </row>
    <row r="2" spans="1:27">
      <c r="A2" t="s">
        <v>461</v>
      </c>
      <c r="B2" s="459">
        <v>44197</v>
      </c>
      <c r="C2" s="459">
        <v>44228</v>
      </c>
      <c r="D2" s="459">
        <v>44256</v>
      </c>
      <c r="E2" s="459">
        <v>44287</v>
      </c>
      <c r="F2" s="459">
        <v>44317</v>
      </c>
      <c r="G2" s="459">
        <v>44348</v>
      </c>
      <c r="H2" s="459">
        <v>44378</v>
      </c>
      <c r="I2" s="459">
        <v>44409</v>
      </c>
      <c r="J2" s="459">
        <v>44440</v>
      </c>
      <c r="K2" s="459">
        <v>44470</v>
      </c>
      <c r="L2" s="459">
        <v>44501</v>
      </c>
      <c r="M2" s="459">
        <v>44531</v>
      </c>
      <c r="N2" s="460" t="s">
        <v>462</v>
      </c>
      <c r="P2" s="460">
        <v>44562</v>
      </c>
      <c r="Q2" s="460">
        <v>44593</v>
      </c>
      <c r="R2" s="460">
        <v>44621</v>
      </c>
      <c r="S2" s="460">
        <v>44652</v>
      </c>
      <c r="T2" s="460">
        <v>44682</v>
      </c>
      <c r="U2" s="460">
        <v>44713</v>
      </c>
      <c r="V2" s="460">
        <v>44743</v>
      </c>
      <c r="W2" s="460">
        <v>44774</v>
      </c>
      <c r="X2" s="460">
        <v>44805</v>
      </c>
      <c r="Y2" s="460">
        <v>44835</v>
      </c>
      <c r="Z2" s="460">
        <v>44866</v>
      </c>
      <c r="AA2" s="460">
        <v>44896</v>
      </c>
    </row>
    <row r="3" spans="1:27" s="425" customFormat="1">
      <c r="A3" s="464" t="s">
        <v>463</v>
      </c>
      <c r="B3" s="468">
        <f>2129599.42325/1000</f>
        <v>2129.5994232500002</v>
      </c>
      <c r="D3" s="465">
        <f>'Ventas Mensuales'!N48/1000</f>
        <v>3195.9202575625004</v>
      </c>
      <c r="E3" s="465">
        <f>'Ventas Mensuales'!S48/1000</f>
        <v>3254.4948013825006</v>
      </c>
      <c r="F3" s="465" t="e">
        <f>#REF!/1000</f>
        <v>#REF!</v>
      </c>
      <c r="G3" s="465" t="e">
        <f>#REF!/1000</f>
        <v>#REF!</v>
      </c>
      <c r="H3" s="465" t="e">
        <f>#REF!/1000</f>
        <v>#REF!</v>
      </c>
      <c r="I3" s="465" t="e">
        <f>#REF!/1000</f>
        <v>#REF!</v>
      </c>
      <c r="J3" s="465" t="e">
        <f>#REF!/1000</f>
        <v>#REF!</v>
      </c>
      <c r="K3" s="465" t="e">
        <f>#REF!/1000</f>
        <v>#REF!</v>
      </c>
      <c r="L3" s="465" t="e">
        <f>#REF!/1000</f>
        <v>#REF!</v>
      </c>
      <c r="M3" s="465" t="e">
        <f>#REF!/1000</f>
        <v>#REF!</v>
      </c>
      <c r="R3" s="465"/>
      <c r="S3" s="465"/>
      <c r="T3" s="465"/>
      <c r="U3" s="465"/>
      <c r="V3" s="465"/>
      <c r="W3" s="465"/>
      <c r="X3" s="465"/>
      <c r="Y3" s="465"/>
      <c r="Z3" s="465"/>
      <c r="AA3" s="465"/>
    </row>
    <row r="4" spans="1:27" s="425" customFormat="1">
      <c r="A4" s="466" t="s">
        <v>464</v>
      </c>
      <c r="D4" s="467">
        <f t="shared" ref="D4:AA4" si="0">SUM(D5:D11)</f>
        <v>4289</v>
      </c>
      <c r="E4" s="467">
        <f t="shared" si="0"/>
        <v>3669</v>
      </c>
      <c r="F4" s="467">
        <f t="shared" si="0"/>
        <v>3809</v>
      </c>
      <c r="G4" s="467">
        <f t="shared" si="0"/>
        <v>4149</v>
      </c>
      <c r="H4" s="467">
        <f t="shared" si="0"/>
        <v>3809</v>
      </c>
      <c r="I4" s="467">
        <f t="shared" si="0"/>
        <v>3669</v>
      </c>
      <c r="J4" s="467">
        <f t="shared" si="0"/>
        <v>4289</v>
      </c>
      <c r="K4" s="467">
        <f t="shared" si="0"/>
        <v>3669</v>
      </c>
      <c r="L4" s="467">
        <f t="shared" si="0"/>
        <v>3809</v>
      </c>
      <c r="M4" s="467">
        <f t="shared" si="0"/>
        <v>4849</v>
      </c>
      <c r="N4" s="467">
        <f t="shared" si="0"/>
        <v>27419</v>
      </c>
      <c r="O4" s="467">
        <f t="shared" si="0"/>
        <v>1399</v>
      </c>
      <c r="P4" s="467">
        <f t="shared" si="0"/>
        <v>3809</v>
      </c>
      <c r="Q4" s="467">
        <f t="shared" si="0"/>
        <v>3669</v>
      </c>
      <c r="R4" s="467">
        <f t="shared" si="0"/>
        <v>4289</v>
      </c>
      <c r="S4" s="467">
        <f t="shared" si="0"/>
        <v>3669</v>
      </c>
      <c r="T4" s="467">
        <f t="shared" si="0"/>
        <v>3809</v>
      </c>
      <c r="U4" s="467">
        <f t="shared" si="0"/>
        <v>4149</v>
      </c>
      <c r="V4" s="467">
        <f t="shared" si="0"/>
        <v>3809</v>
      </c>
      <c r="W4" s="467">
        <f t="shared" si="0"/>
        <v>3669</v>
      </c>
      <c r="X4" s="467">
        <f t="shared" si="0"/>
        <v>4289</v>
      </c>
      <c r="Y4" s="467">
        <f t="shared" si="0"/>
        <v>3669</v>
      </c>
      <c r="Z4" s="467">
        <f t="shared" si="0"/>
        <v>3809</v>
      </c>
      <c r="AA4" s="467">
        <f t="shared" si="0"/>
        <v>4849</v>
      </c>
    </row>
    <row r="5" spans="1:27">
      <c r="A5" t="s">
        <v>246</v>
      </c>
      <c r="D5" s="385">
        <f>(350000*D1)/1000</f>
        <v>1750</v>
      </c>
      <c r="E5" s="385">
        <f t="shared" ref="E5:L5" si="1">(350000*E1)/1000</f>
        <v>1400</v>
      </c>
      <c r="F5" s="385">
        <f t="shared" si="1"/>
        <v>1400</v>
      </c>
      <c r="G5" s="385">
        <f t="shared" si="1"/>
        <v>1750</v>
      </c>
      <c r="H5" s="385">
        <f t="shared" si="1"/>
        <v>1400</v>
      </c>
      <c r="I5" s="385">
        <f t="shared" si="1"/>
        <v>1400</v>
      </c>
      <c r="J5" s="385">
        <f t="shared" si="1"/>
        <v>1750</v>
      </c>
      <c r="K5" s="385">
        <f t="shared" si="1"/>
        <v>1400</v>
      </c>
      <c r="L5" s="385">
        <f t="shared" si="1"/>
        <v>1400</v>
      </c>
      <c r="M5" s="385">
        <f>(700000+(350000*M1))/1000</f>
        <v>2450</v>
      </c>
      <c r="N5" s="385">
        <f>SUM(D5:M5)</f>
        <v>16100</v>
      </c>
      <c r="P5" s="385">
        <f t="shared" ref="P5:Q5" si="2">(350000*P1)/1000</f>
        <v>1400</v>
      </c>
      <c r="Q5" s="385">
        <f t="shared" si="2"/>
        <v>1400</v>
      </c>
      <c r="R5" s="385">
        <f>(350000*R1)/1000</f>
        <v>1750</v>
      </c>
      <c r="S5" s="385">
        <f t="shared" ref="S5:Z5" si="3">(350000*S1)/1000</f>
        <v>1400</v>
      </c>
      <c r="T5" s="385">
        <f t="shared" si="3"/>
        <v>1400</v>
      </c>
      <c r="U5" s="385">
        <f t="shared" si="3"/>
        <v>1750</v>
      </c>
      <c r="V5" s="385">
        <f t="shared" si="3"/>
        <v>1400</v>
      </c>
      <c r="W5" s="385">
        <f t="shared" si="3"/>
        <v>1400</v>
      </c>
      <c r="X5" s="385">
        <f t="shared" si="3"/>
        <v>1750</v>
      </c>
      <c r="Y5" s="385">
        <f t="shared" si="3"/>
        <v>1400</v>
      </c>
      <c r="Z5" s="385">
        <f t="shared" si="3"/>
        <v>1400</v>
      </c>
      <c r="AA5" s="385">
        <f>(700000+(350000*AA1))/1000</f>
        <v>2450</v>
      </c>
    </row>
    <row r="6" spans="1:27">
      <c r="A6" t="s">
        <v>465</v>
      </c>
      <c r="D6" s="385">
        <v>350</v>
      </c>
      <c r="E6" s="385">
        <v>350</v>
      </c>
      <c r="F6" s="385">
        <v>350</v>
      </c>
      <c r="G6" s="385">
        <v>350</v>
      </c>
      <c r="H6" s="385">
        <v>350</v>
      </c>
      <c r="I6" s="385">
        <v>350</v>
      </c>
      <c r="J6" s="385">
        <v>350</v>
      </c>
      <c r="K6" s="385">
        <v>350</v>
      </c>
      <c r="L6" s="385">
        <v>350</v>
      </c>
      <c r="M6" s="385">
        <v>350</v>
      </c>
      <c r="N6" s="385">
        <f t="shared" ref="N6:N10" si="4">SUM(D6:M6)</f>
        <v>3500</v>
      </c>
      <c r="P6" s="385">
        <v>350</v>
      </c>
      <c r="Q6" s="385">
        <v>350</v>
      </c>
      <c r="R6" s="385">
        <v>350</v>
      </c>
      <c r="S6" s="385">
        <v>350</v>
      </c>
      <c r="T6" s="385">
        <v>350</v>
      </c>
      <c r="U6" s="385">
        <v>350</v>
      </c>
      <c r="V6" s="385">
        <v>350</v>
      </c>
      <c r="W6" s="385">
        <v>350</v>
      </c>
      <c r="X6" s="385">
        <v>350</v>
      </c>
      <c r="Y6" s="385">
        <v>350</v>
      </c>
      <c r="Z6" s="385">
        <v>350</v>
      </c>
      <c r="AA6" s="385">
        <v>350</v>
      </c>
    </row>
    <row r="7" spans="1:27">
      <c r="A7" t="s">
        <v>466</v>
      </c>
      <c r="D7" s="385">
        <v>140</v>
      </c>
      <c r="E7" s="385"/>
      <c r="F7" s="385">
        <v>140</v>
      </c>
      <c r="G7" s="385"/>
      <c r="H7" s="385">
        <v>140</v>
      </c>
      <c r="I7" s="385"/>
      <c r="J7" s="385">
        <v>140</v>
      </c>
      <c r="K7" s="385"/>
      <c r="L7" s="385">
        <v>140</v>
      </c>
      <c r="M7" s="385"/>
      <c r="N7" s="385">
        <f t="shared" si="4"/>
        <v>700</v>
      </c>
      <c r="P7" s="385">
        <v>140</v>
      </c>
      <c r="R7" s="385">
        <v>140</v>
      </c>
      <c r="S7" s="385"/>
      <c r="T7" s="385">
        <v>140</v>
      </c>
      <c r="U7" s="385"/>
      <c r="V7" s="385">
        <v>140</v>
      </c>
      <c r="W7" s="385"/>
      <c r="X7" s="385">
        <v>140</v>
      </c>
      <c r="Y7" s="385"/>
      <c r="Z7" s="385">
        <v>140</v>
      </c>
      <c r="AA7" s="385"/>
    </row>
    <row r="8" spans="1:27">
      <c r="A8" t="s">
        <v>308</v>
      </c>
      <c r="D8" s="385">
        <f>100*D1</f>
        <v>500</v>
      </c>
      <c r="E8" s="385">
        <f t="shared" ref="E8:M8" si="5">100*E1</f>
        <v>400</v>
      </c>
      <c r="F8" s="385">
        <f t="shared" si="5"/>
        <v>400</v>
      </c>
      <c r="G8" s="385">
        <f t="shared" si="5"/>
        <v>500</v>
      </c>
      <c r="H8" s="385">
        <f t="shared" si="5"/>
        <v>400</v>
      </c>
      <c r="I8" s="385">
        <f t="shared" si="5"/>
        <v>400</v>
      </c>
      <c r="J8" s="385">
        <f t="shared" si="5"/>
        <v>500</v>
      </c>
      <c r="K8" s="385">
        <f t="shared" si="5"/>
        <v>400</v>
      </c>
      <c r="L8" s="385">
        <f t="shared" si="5"/>
        <v>400</v>
      </c>
      <c r="M8" s="385">
        <f t="shared" si="5"/>
        <v>500</v>
      </c>
      <c r="N8" s="385">
        <f t="shared" si="4"/>
        <v>4400</v>
      </c>
      <c r="P8" s="385">
        <f t="shared" ref="P8:Q8" si="6">100*P1</f>
        <v>400</v>
      </c>
      <c r="Q8" s="385">
        <f t="shared" si="6"/>
        <v>400</v>
      </c>
      <c r="R8" s="385">
        <f>100*R1</f>
        <v>500</v>
      </c>
      <c r="S8" s="385">
        <f t="shared" ref="S8:AA8" si="7">100*S1</f>
        <v>400</v>
      </c>
      <c r="T8" s="385">
        <f t="shared" si="7"/>
        <v>400</v>
      </c>
      <c r="U8" s="385">
        <f t="shared" si="7"/>
        <v>500</v>
      </c>
      <c r="V8" s="385">
        <f t="shared" si="7"/>
        <v>400</v>
      </c>
      <c r="W8" s="385">
        <f t="shared" si="7"/>
        <v>400</v>
      </c>
      <c r="X8" s="385">
        <f t="shared" si="7"/>
        <v>500</v>
      </c>
      <c r="Y8" s="385">
        <f t="shared" si="7"/>
        <v>400</v>
      </c>
      <c r="Z8" s="385">
        <f t="shared" si="7"/>
        <v>400</v>
      </c>
      <c r="AA8" s="385">
        <f t="shared" si="7"/>
        <v>500</v>
      </c>
    </row>
    <row r="9" spans="1:27">
      <c r="A9" t="s">
        <v>467</v>
      </c>
      <c r="D9" s="385">
        <f>10*D1</f>
        <v>50</v>
      </c>
      <c r="E9" s="385">
        <f t="shared" ref="E9:M9" si="8">10*E1</f>
        <v>40</v>
      </c>
      <c r="F9" s="385">
        <f t="shared" si="8"/>
        <v>40</v>
      </c>
      <c r="G9" s="385">
        <f t="shared" si="8"/>
        <v>50</v>
      </c>
      <c r="H9" s="385">
        <f t="shared" si="8"/>
        <v>40</v>
      </c>
      <c r="I9" s="385">
        <f t="shared" si="8"/>
        <v>40</v>
      </c>
      <c r="J9" s="385">
        <f t="shared" si="8"/>
        <v>50</v>
      </c>
      <c r="K9" s="385">
        <f t="shared" si="8"/>
        <v>40</v>
      </c>
      <c r="L9" s="385">
        <f t="shared" si="8"/>
        <v>40</v>
      </c>
      <c r="M9" s="385">
        <f t="shared" si="8"/>
        <v>50</v>
      </c>
      <c r="N9" s="385">
        <f t="shared" si="4"/>
        <v>440</v>
      </c>
      <c r="P9" s="385">
        <f t="shared" ref="P9:Q9" si="9">10*P1</f>
        <v>40</v>
      </c>
      <c r="Q9" s="385">
        <f t="shared" si="9"/>
        <v>40</v>
      </c>
      <c r="R9" s="385">
        <f>10*R1</f>
        <v>50</v>
      </c>
      <c r="S9" s="385">
        <f t="shared" ref="S9:AA9" si="10">10*S1</f>
        <v>40</v>
      </c>
      <c r="T9" s="385">
        <f t="shared" si="10"/>
        <v>40</v>
      </c>
      <c r="U9" s="385">
        <f t="shared" si="10"/>
        <v>50</v>
      </c>
      <c r="V9" s="385">
        <f t="shared" si="10"/>
        <v>40</v>
      </c>
      <c r="W9" s="385">
        <f t="shared" si="10"/>
        <v>40</v>
      </c>
      <c r="X9" s="385">
        <f t="shared" si="10"/>
        <v>50</v>
      </c>
      <c r="Y9" s="385">
        <f t="shared" si="10"/>
        <v>40</v>
      </c>
      <c r="Z9" s="385">
        <f t="shared" si="10"/>
        <v>40</v>
      </c>
      <c r="AA9" s="385">
        <f t="shared" si="10"/>
        <v>50</v>
      </c>
    </row>
    <row r="10" spans="1:27">
      <c r="A10" t="s">
        <v>468</v>
      </c>
      <c r="D10" s="385">
        <f>20*D1</f>
        <v>100</v>
      </c>
      <c r="E10" s="385">
        <f t="shared" ref="E10:M10" si="11">20*E1</f>
        <v>80</v>
      </c>
      <c r="F10" s="385">
        <f t="shared" si="11"/>
        <v>80</v>
      </c>
      <c r="G10" s="385">
        <f t="shared" si="11"/>
        <v>100</v>
      </c>
      <c r="H10" s="385">
        <f t="shared" si="11"/>
        <v>80</v>
      </c>
      <c r="I10" s="385">
        <f t="shared" si="11"/>
        <v>80</v>
      </c>
      <c r="J10" s="385">
        <f t="shared" si="11"/>
        <v>100</v>
      </c>
      <c r="K10" s="385">
        <f t="shared" si="11"/>
        <v>80</v>
      </c>
      <c r="L10" s="385">
        <f t="shared" si="11"/>
        <v>80</v>
      </c>
      <c r="M10" s="385">
        <f t="shared" si="11"/>
        <v>100</v>
      </c>
      <c r="N10" s="385">
        <f t="shared" si="4"/>
        <v>880</v>
      </c>
      <c r="P10" s="385">
        <f t="shared" ref="P10:Q10" si="12">20*P1</f>
        <v>80</v>
      </c>
      <c r="Q10" s="385">
        <f t="shared" si="12"/>
        <v>80</v>
      </c>
      <c r="R10" s="385">
        <f>20*R1</f>
        <v>100</v>
      </c>
      <c r="S10" s="385">
        <f t="shared" ref="S10:AA10" si="13">20*S1</f>
        <v>80</v>
      </c>
      <c r="T10" s="385">
        <f t="shared" si="13"/>
        <v>80</v>
      </c>
      <c r="U10" s="385">
        <f t="shared" si="13"/>
        <v>100</v>
      </c>
      <c r="V10" s="385">
        <f t="shared" si="13"/>
        <v>80</v>
      </c>
      <c r="W10" s="385">
        <f t="shared" si="13"/>
        <v>80</v>
      </c>
      <c r="X10" s="385">
        <f t="shared" si="13"/>
        <v>100</v>
      </c>
      <c r="Y10" s="385">
        <f t="shared" si="13"/>
        <v>80</v>
      </c>
      <c r="Z10" s="385">
        <f t="shared" si="13"/>
        <v>80</v>
      </c>
      <c r="AA10" s="385">
        <f t="shared" si="13"/>
        <v>100</v>
      </c>
    </row>
    <row r="11" spans="1:27">
      <c r="A11" t="s">
        <v>469</v>
      </c>
      <c r="B11" s="385">
        <v>1399</v>
      </c>
      <c r="C11" s="385">
        <v>1399</v>
      </c>
      <c r="D11" s="385">
        <v>1399</v>
      </c>
      <c r="E11" s="385">
        <v>1399</v>
      </c>
      <c r="F11" s="385">
        <v>1399</v>
      </c>
      <c r="G11" s="385">
        <v>1399</v>
      </c>
      <c r="H11" s="385">
        <v>1399</v>
      </c>
      <c r="I11" s="385">
        <v>1399</v>
      </c>
      <c r="J11" s="385">
        <v>1399</v>
      </c>
      <c r="K11" s="385">
        <v>1399</v>
      </c>
      <c r="L11" s="385">
        <v>1399</v>
      </c>
      <c r="M11" s="385">
        <v>1399</v>
      </c>
      <c r="N11" s="385">
        <v>1399</v>
      </c>
      <c r="O11" s="385">
        <v>1399</v>
      </c>
      <c r="P11" s="385">
        <v>1399</v>
      </c>
      <c r="Q11" s="385">
        <v>1399</v>
      </c>
      <c r="R11" s="385">
        <v>1399</v>
      </c>
      <c r="S11" s="385">
        <v>1399</v>
      </c>
      <c r="T11" s="385">
        <v>1399</v>
      </c>
      <c r="U11" s="385">
        <v>1399</v>
      </c>
      <c r="V11" s="385">
        <v>1399</v>
      </c>
      <c r="W11" s="385">
        <v>1399</v>
      </c>
      <c r="X11" s="385">
        <v>1399</v>
      </c>
      <c r="Y11" s="385">
        <v>1399</v>
      </c>
      <c r="Z11" s="385">
        <v>1399</v>
      </c>
      <c r="AA11" s="385">
        <v>1399</v>
      </c>
    </row>
    <row r="12" spans="1:27" s="461" customFormat="1">
      <c r="D12" s="463">
        <f t="shared" ref="D12:AA12" si="14">D3-D4</f>
        <v>-1093.0797424374996</v>
      </c>
      <c r="E12" s="463">
        <f t="shared" si="14"/>
        <v>-414.50519861749945</v>
      </c>
      <c r="F12" s="463" t="e">
        <f t="shared" si="14"/>
        <v>#REF!</v>
      </c>
      <c r="G12" s="463" t="e">
        <f t="shared" si="14"/>
        <v>#REF!</v>
      </c>
      <c r="H12" s="463" t="e">
        <f t="shared" si="14"/>
        <v>#REF!</v>
      </c>
      <c r="I12" s="463" t="e">
        <f t="shared" si="14"/>
        <v>#REF!</v>
      </c>
      <c r="J12" s="463" t="e">
        <f t="shared" si="14"/>
        <v>#REF!</v>
      </c>
      <c r="K12" s="463" t="e">
        <f t="shared" si="14"/>
        <v>#REF!</v>
      </c>
      <c r="L12" s="463" t="e">
        <f t="shared" si="14"/>
        <v>#REF!</v>
      </c>
      <c r="M12" s="463" t="e">
        <f t="shared" si="14"/>
        <v>#REF!</v>
      </c>
      <c r="N12" s="462">
        <f t="shared" si="14"/>
        <v>-27419</v>
      </c>
      <c r="O12" s="462">
        <f t="shared" si="14"/>
        <v>-1399</v>
      </c>
      <c r="P12" s="463">
        <f t="shared" si="14"/>
        <v>-3809</v>
      </c>
      <c r="Q12" s="463">
        <f t="shared" si="14"/>
        <v>-3669</v>
      </c>
      <c r="R12" s="463">
        <f t="shared" si="14"/>
        <v>-4289</v>
      </c>
      <c r="S12" s="463">
        <f t="shared" si="14"/>
        <v>-3669</v>
      </c>
      <c r="T12" s="463">
        <f t="shared" si="14"/>
        <v>-3809</v>
      </c>
      <c r="U12" s="463">
        <f t="shared" si="14"/>
        <v>-4149</v>
      </c>
      <c r="V12" s="463">
        <f t="shared" si="14"/>
        <v>-3809</v>
      </c>
      <c r="W12" s="463">
        <f t="shared" si="14"/>
        <v>-3669</v>
      </c>
      <c r="X12" s="463">
        <f t="shared" si="14"/>
        <v>-4289</v>
      </c>
      <c r="Y12" s="463">
        <f t="shared" si="14"/>
        <v>-3669</v>
      </c>
      <c r="Z12" s="463">
        <f t="shared" si="14"/>
        <v>-3809</v>
      </c>
      <c r="AA12" s="463">
        <f t="shared" si="14"/>
        <v>-4849</v>
      </c>
    </row>
    <row r="13" spans="1:27" s="461" customFormat="1">
      <c r="A13" s="461" t="s">
        <v>470</v>
      </c>
      <c r="D13" s="463"/>
      <c r="E13" s="463"/>
      <c r="F13" s="463"/>
      <c r="G13" s="463"/>
      <c r="H13" s="463"/>
      <c r="I13" s="463"/>
      <c r="J13" s="463"/>
      <c r="K13" s="463"/>
      <c r="L13" s="463"/>
      <c r="M13" s="463" t="e">
        <f>SUM(B12:M12)</f>
        <v>#REF!</v>
      </c>
      <c r="N13" s="462"/>
      <c r="O13" s="462"/>
      <c r="P13" s="463"/>
      <c r="Q13" s="463"/>
      <c r="R13" s="463"/>
      <c r="S13" s="463"/>
      <c r="T13" s="463"/>
      <c r="U13" s="463"/>
      <c r="V13" s="463"/>
      <c r="W13" s="463"/>
      <c r="X13" s="463"/>
      <c r="Y13" s="463"/>
      <c r="Z13" s="463"/>
      <c r="AA13" s="463"/>
    </row>
    <row r="15" spans="1:27">
      <c r="A15" t="s">
        <v>471</v>
      </c>
      <c r="B15" s="385">
        <f>991275/1000</f>
        <v>991.27499999999998</v>
      </c>
      <c r="C15" s="385">
        <f>570697/1000</f>
        <v>570.697</v>
      </c>
      <c r="D15" s="385">
        <f>630721.88/1000</f>
        <v>630.72188000000006</v>
      </c>
      <c r="E15" s="385">
        <f>1010500/1000</f>
        <v>1010.5</v>
      </c>
      <c r="F15" s="385">
        <f>815285/1000</f>
        <v>815.28499999999997</v>
      </c>
      <c r="G15" s="385">
        <f>1066178.53/1000</f>
        <v>1066.1785300000001</v>
      </c>
      <c r="H15" s="385">
        <f>1089834/1000</f>
        <v>1089.8340000000001</v>
      </c>
      <c r="I15" s="385">
        <f>898279/1000</f>
        <v>898.279</v>
      </c>
      <c r="J15" s="385">
        <f>1276438/1000</f>
        <v>1276.4380000000001</v>
      </c>
      <c r="K15" s="385">
        <f>1309058/1000</f>
        <v>1309.058</v>
      </c>
      <c r="L15" s="385">
        <f>2378173/1000</f>
        <v>2378.1729999999998</v>
      </c>
      <c r="M15" s="385">
        <f>8382042/1000</f>
        <v>8382.0419999999995</v>
      </c>
    </row>
  </sheetData>
  <pageMargins left="0.7" right="0.7" top="0.75" bottom="0.75" header="0.3" footer="0.3"/>
  <pageSetup paperSize="9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Toshiba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Alonso Valenzuela</cp:lastModifiedBy>
  <cp:revision/>
  <dcterms:created xsi:type="dcterms:W3CDTF">2016-01-14T02:01:56Z</dcterms:created>
  <dcterms:modified xsi:type="dcterms:W3CDTF">2024-12-30T18:16:29Z</dcterms:modified>
  <cp:category/>
  <cp:contentStatus/>
</cp:coreProperties>
</file>